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fortdialog\Downloads\"/>
    </mc:Choice>
  </mc:AlternateContent>
  <bookViews>
    <workbookView xWindow="0" yWindow="0" windowWidth="28800" windowHeight="12330"/>
  </bookViews>
  <sheets>
    <sheet name="РЕЕЕСТР_МО" sheetId="15" r:id="rId1"/>
    <sheet name="стат_данные " sheetId="18" r:id="rId2"/>
    <sheet name="Структура" sheetId="12" r:id="rId3"/>
    <sheet name="Застрахованные по РБ" sheetId="16" r:id="rId4"/>
    <sheet name="Прикрепление к МО" sheetId="17" r:id="rId5"/>
    <sheet name="Мощность стационара" sheetId="2" r:id="rId6"/>
    <sheet name="Мощность ДС" sheetId="3" r:id="rId7"/>
    <sheet name="Мощность_АПП" sheetId="4" r:id="rId8"/>
    <sheet name="Предложения_АПП" sheetId="5" r:id="rId9"/>
    <sheet name="Предложения_Стац" sheetId="7" r:id="rId10"/>
    <sheet name="Предложения_ДС" sheetId="8" r:id="rId11"/>
    <sheet name="вновь заявившиеся" sheetId="9" r:id="rId12"/>
    <sheet name="мощность ДОП" sheetId="10" r:id="rId13"/>
    <sheet name="Предложения" sheetId="11" r:id="rId14"/>
    <sheet name="ТФ" sheetId="22" r:id="rId15"/>
    <sheet name="ТФ (2)" sheetId="24" r:id="rId16"/>
  </sheets>
  <externalReferences>
    <externalReference r:id="rId17"/>
  </externalReferences>
  <definedNames>
    <definedName name="_GoBack" localSheetId="8">Предложения_АПП!$AA$940</definedName>
    <definedName name="_xlnm._FilterDatabase" localSheetId="6" hidden="1">'Мощность ДС'!$A$1:$BU$129</definedName>
    <definedName name="_xlnm._FilterDatabase" localSheetId="5" hidden="1">'Мощность стационара'!$A$1:$BW$103</definedName>
    <definedName name="_xlnm._FilterDatabase" localSheetId="7" hidden="1">Мощность_АПП!$A$1:$AMK$195</definedName>
    <definedName name="_xlnm._FilterDatabase" localSheetId="8" hidden="1">Предложения_АПП!$A$1:$CJ$1015</definedName>
    <definedName name="_xlnm._FilterDatabase" localSheetId="4" hidden="1">'Прикрепление к МО'!$A$6:$Q$755</definedName>
    <definedName name="_xlnm._FilterDatabase" localSheetId="0" hidden="1">РЕЕЕСТР_МО!$A$4:$AV$230</definedName>
    <definedName name="_xlnm._FilterDatabase" localSheetId="1" hidden="1">'стат_данные '!$A$2:$M$216</definedName>
    <definedName name="_xlnm._FilterDatabase" localSheetId="2" hidden="1">Структура!$2:$2</definedName>
    <definedName name="_xlnm._FilterDatabase" localSheetId="14" hidden="1">ТФ!$A$3:$AE$216</definedName>
    <definedName name="_xlnm._FilterDatabase" localSheetId="15" hidden="1">'ТФ (2)'!$A$1:$W$214</definedName>
    <definedName name="_xlnm.Print_Titles" localSheetId="10">Предложения_ДС!$1:$1</definedName>
    <definedName name="_xlnm.Print_Titles" localSheetId="9">Предложения_Стац!$1:$1</definedName>
  </definedNames>
  <calcPr calcId="162913"/>
</workbook>
</file>

<file path=xl/calcChain.xml><?xml version="1.0" encoding="utf-8"?>
<calcChain xmlns="http://schemas.openxmlformats.org/spreadsheetml/2006/main">
  <c r="G241" i="15" l="1"/>
  <c r="E241" i="15"/>
  <c r="H225" i="15" l="1"/>
  <c r="H226" i="15"/>
  <c r="H227" i="15"/>
  <c r="H228" i="15"/>
  <c r="H229" i="15"/>
  <c r="H224" i="15"/>
  <c r="J230" i="15"/>
  <c r="I230" i="15"/>
  <c r="H230" i="15" l="1"/>
  <c r="XFD2" i="12" l="1"/>
  <c r="N73" i="16" l="1"/>
  <c r="M73" i="16"/>
  <c r="L73" i="16"/>
  <c r="K73" i="16"/>
  <c r="J73" i="16"/>
  <c r="I73" i="16"/>
  <c r="H73" i="16"/>
  <c r="G73" i="16"/>
  <c r="F73" i="16"/>
  <c r="E73" i="16"/>
  <c r="D73" i="16"/>
  <c r="N72" i="16"/>
  <c r="M72" i="16"/>
  <c r="L72" i="16"/>
  <c r="K72" i="16"/>
  <c r="J72" i="16"/>
  <c r="I72" i="16"/>
  <c r="H72" i="16"/>
  <c r="G72" i="16"/>
  <c r="F72" i="16"/>
  <c r="E72" i="16"/>
  <c r="D72" i="16"/>
  <c r="N71" i="16"/>
  <c r="M71" i="16"/>
  <c r="L71" i="16"/>
  <c r="K71" i="16"/>
  <c r="J71" i="16"/>
  <c r="I71" i="16"/>
  <c r="H71" i="16"/>
  <c r="G71" i="16"/>
  <c r="F71" i="16"/>
  <c r="E71" i="16"/>
  <c r="D71" i="16"/>
  <c r="N70" i="16"/>
  <c r="M70" i="16"/>
  <c r="L70" i="16"/>
  <c r="K70" i="16"/>
  <c r="J70" i="16"/>
  <c r="I70" i="16"/>
  <c r="H70" i="16"/>
  <c r="G70" i="16"/>
  <c r="F70" i="16"/>
  <c r="E70" i="16"/>
  <c r="D70" i="16"/>
  <c r="N69" i="16"/>
  <c r="M69" i="16"/>
  <c r="L69" i="16"/>
  <c r="K69" i="16"/>
  <c r="J69" i="16"/>
  <c r="I69" i="16"/>
  <c r="H69" i="16"/>
  <c r="G69" i="16"/>
  <c r="F69" i="16"/>
  <c r="E69" i="16"/>
  <c r="D69" i="16"/>
  <c r="N68" i="16"/>
  <c r="M68" i="16"/>
  <c r="L68" i="16"/>
  <c r="K68" i="16"/>
  <c r="J68" i="16"/>
  <c r="I68" i="16"/>
  <c r="H68" i="16"/>
  <c r="G68" i="16"/>
  <c r="F68" i="16"/>
  <c r="E68" i="16"/>
  <c r="D68" i="16"/>
  <c r="N67" i="16"/>
  <c r="M67" i="16"/>
  <c r="L67" i="16"/>
  <c r="K67" i="16"/>
  <c r="J67" i="16"/>
  <c r="I67" i="16"/>
  <c r="H67" i="16"/>
  <c r="G67" i="16"/>
  <c r="F67" i="16"/>
  <c r="E67" i="16"/>
  <c r="D67" i="16"/>
  <c r="N66" i="16"/>
  <c r="M66" i="16"/>
  <c r="L66" i="16"/>
  <c r="K66" i="16"/>
  <c r="J66" i="16"/>
  <c r="I66" i="16"/>
  <c r="H66" i="16"/>
  <c r="G66" i="16"/>
  <c r="F66" i="16"/>
  <c r="E66" i="16"/>
  <c r="D66" i="16"/>
  <c r="N65" i="16"/>
  <c r="M65" i="16"/>
  <c r="L65" i="16"/>
  <c r="K65" i="16"/>
  <c r="J65" i="16"/>
  <c r="I65" i="16"/>
  <c r="H65" i="16"/>
  <c r="G65" i="16"/>
  <c r="F65" i="16"/>
  <c r="E65" i="16"/>
  <c r="D65" i="16"/>
  <c r="N64" i="16"/>
  <c r="M64" i="16"/>
  <c r="L64" i="16"/>
  <c r="K64" i="16"/>
  <c r="J64" i="16"/>
  <c r="I64" i="16"/>
  <c r="H64" i="16"/>
  <c r="G64" i="16"/>
  <c r="F64" i="16"/>
  <c r="E64" i="16"/>
  <c r="D64" i="16"/>
  <c r="N63" i="16"/>
  <c r="M63" i="16"/>
  <c r="L63" i="16"/>
  <c r="K63" i="16"/>
  <c r="J63" i="16"/>
  <c r="I63" i="16"/>
  <c r="H63" i="16"/>
  <c r="G63" i="16"/>
  <c r="F63" i="16"/>
  <c r="E63" i="16"/>
  <c r="D63" i="16"/>
  <c r="N62" i="16"/>
  <c r="M62" i="16"/>
  <c r="L62" i="16"/>
  <c r="K62" i="16"/>
  <c r="J62" i="16"/>
  <c r="I62" i="16"/>
  <c r="H62" i="16"/>
  <c r="G62" i="16"/>
  <c r="F62" i="16"/>
  <c r="E62" i="16"/>
  <c r="D62" i="16"/>
  <c r="N61" i="16"/>
  <c r="M61" i="16"/>
  <c r="L61" i="16"/>
  <c r="K61" i="16"/>
  <c r="J61" i="16"/>
  <c r="I61" i="16"/>
  <c r="H61" i="16"/>
  <c r="G61" i="16"/>
  <c r="F61" i="16"/>
  <c r="E61" i="16"/>
  <c r="D61" i="16"/>
  <c r="N60" i="16"/>
  <c r="M60" i="16"/>
  <c r="L60" i="16"/>
  <c r="K60" i="16"/>
  <c r="J60" i="16"/>
  <c r="I60" i="16"/>
  <c r="H60" i="16"/>
  <c r="G60" i="16"/>
  <c r="F60" i="16"/>
  <c r="E60" i="16"/>
  <c r="D60" i="16"/>
  <c r="N59" i="16"/>
  <c r="M59" i="16"/>
  <c r="L59" i="16"/>
  <c r="K59" i="16"/>
  <c r="J59" i="16"/>
  <c r="I59" i="16"/>
  <c r="H59" i="16"/>
  <c r="G59" i="16"/>
  <c r="F59" i="16"/>
  <c r="E59" i="16"/>
  <c r="D59" i="16"/>
  <c r="N58" i="16"/>
  <c r="M58" i="16"/>
  <c r="L58" i="16"/>
  <c r="K58" i="16"/>
  <c r="J58" i="16"/>
  <c r="I58" i="16"/>
  <c r="H58" i="16"/>
  <c r="G58" i="16"/>
  <c r="F58" i="16"/>
  <c r="E58" i="16"/>
  <c r="D58" i="16"/>
  <c r="N57" i="16"/>
  <c r="M57" i="16"/>
  <c r="L57" i="16"/>
  <c r="K57" i="16"/>
  <c r="J57" i="16"/>
  <c r="I57" i="16"/>
  <c r="H57" i="16"/>
  <c r="G57" i="16"/>
  <c r="F57" i="16"/>
  <c r="E57" i="16"/>
  <c r="D57" i="16"/>
  <c r="N56" i="16"/>
  <c r="M56" i="16"/>
  <c r="L56" i="16"/>
  <c r="K56" i="16"/>
  <c r="J56" i="16"/>
  <c r="I56" i="16"/>
  <c r="H56" i="16"/>
  <c r="G56" i="16"/>
  <c r="F56" i="16"/>
  <c r="E56" i="16"/>
  <c r="D56" i="16"/>
  <c r="N55" i="16"/>
  <c r="M55" i="16"/>
  <c r="L55" i="16"/>
  <c r="K55" i="16"/>
  <c r="J55" i="16"/>
  <c r="I55" i="16"/>
  <c r="H55" i="16"/>
  <c r="G55" i="16"/>
  <c r="F55" i="16"/>
  <c r="E55" i="16"/>
  <c r="D55" i="16"/>
  <c r="N54" i="16"/>
  <c r="M54" i="16"/>
  <c r="L54" i="16"/>
  <c r="K54" i="16"/>
  <c r="J54" i="16"/>
  <c r="I54" i="16"/>
  <c r="H54" i="16"/>
  <c r="G54" i="16"/>
  <c r="F54" i="16"/>
  <c r="E54" i="16"/>
  <c r="D54" i="16"/>
  <c r="N53" i="16"/>
  <c r="M53" i="16"/>
  <c r="L53" i="16"/>
  <c r="K53" i="16"/>
  <c r="J53" i="16"/>
  <c r="I53" i="16"/>
  <c r="H53" i="16"/>
  <c r="G53" i="16"/>
  <c r="F53" i="16"/>
  <c r="E53" i="16"/>
  <c r="D53" i="16"/>
  <c r="N52" i="16"/>
  <c r="M52" i="16"/>
  <c r="L52" i="16"/>
  <c r="K52" i="16"/>
  <c r="J52" i="16"/>
  <c r="I52" i="16"/>
  <c r="H52" i="16"/>
  <c r="G52" i="16"/>
  <c r="F52" i="16"/>
  <c r="E52" i="16"/>
  <c r="D52" i="16"/>
  <c r="N51" i="16"/>
  <c r="M51" i="16"/>
  <c r="L51" i="16"/>
  <c r="K51" i="16"/>
  <c r="J51" i="16"/>
  <c r="I51" i="16"/>
  <c r="H51" i="16"/>
  <c r="G51" i="16"/>
  <c r="F51" i="16"/>
  <c r="E51" i="16"/>
  <c r="D51" i="16"/>
  <c r="N50" i="16"/>
  <c r="M50" i="16"/>
  <c r="L50" i="16"/>
  <c r="K50" i="16"/>
  <c r="J50" i="16"/>
  <c r="I50" i="16"/>
  <c r="H50" i="16"/>
  <c r="G50" i="16"/>
  <c r="F50" i="16"/>
  <c r="E50" i="16"/>
  <c r="D50" i="16"/>
  <c r="N49" i="16"/>
  <c r="M49" i="16"/>
  <c r="L49" i="16"/>
  <c r="K49" i="16"/>
  <c r="J49" i="16"/>
  <c r="I49" i="16"/>
  <c r="H49" i="16"/>
  <c r="G49" i="16"/>
  <c r="F49" i="16"/>
  <c r="E49" i="16"/>
  <c r="D49" i="16"/>
  <c r="N48" i="16"/>
  <c r="M48" i="16"/>
  <c r="L48" i="16"/>
  <c r="K48" i="16"/>
  <c r="J48" i="16"/>
  <c r="I48" i="16"/>
  <c r="H48" i="16"/>
  <c r="G48" i="16"/>
  <c r="F48" i="16"/>
  <c r="E48" i="16"/>
  <c r="D48" i="16"/>
  <c r="N47" i="16"/>
  <c r="M47" i="16"/>
  <c r="L47" i="16"/>
  <c r="K47" i="16"/>
  <c r="J47" i="16"/>
  <c r="I47" i="16"/>
  <c r="H47" i="16"/>
  <c r="G47" i="16"/>
  <c r="F47" i="16"/>
  <c r="E47" i="16"/>
  <c r="D47" i="16"/>
  <c r="N46" i="16"/>
  <c r="M46" i="16"/>
  <c r="L46" i="16"/>
  <c r="K46" i="16"/>
  <c r="J46" i="16"/>
  <c r="I46" i="16"/>
  <c r="H46" i="16"/>
  <c r="G46" i="16"/>
  <c r="F46" i="16"/>
  <c r="E46" i="16"/>
  <c r="D46" i="16"/>
  <c r="N45" i="16"/>
  <c r="M45" i="16"/>
  <c r="L45" i="16"/>
  <c r="K45" i="16"/>
  <c r="J45" i="16"/>
  <c r="I45" i="16"/>
  <c r="H45" i="16"/>
  <c r="G45" i="16"/>
  <c r="F45" i="16"/>
  <c r="E45" i="16"/>
  <c r="D45" i="16"/>
  <c r="N44" i="16"/>
  <c r="M44" i="16"/>
  <c r="L44" i="16"/>
  <c r="K44" i="16"/>
  <c r="J44" i="16"/>
  <c r="I44" i="16"/>
  <c r="H44" i="16"/>
  <c r="G44" i="16"/>
  <c r="F44" i="16"/>
  <c r="E44" i="16"/>
  <c r="D44" i="16"/>
  <c r="N43" i="16"/>
  <c r="M43" i="16"/>
  <c r="L43" i="16"/>
  <c r="K43" i="16"/>
  <c r="J43" i="16"/>
  <c r="I43" i="16"/>
  <c r="H43" i="16"/>
  <c r="G43" i="16"/>
  <c r="F43" i="16"/>
  <c r="E43" i="16"/>
  <c r="D43" i="16"/>
  <c r="N42" i="16"/>
  <c r="M42" i="16"/>
  <c r="L42" i="16"/>
  <c r="K42" i="16"/>
  <c r="J42" i="16"/>
  <c r="I42" i="16"/>
  <c r="H42" i="16"/>
  <c r="G42" i="16"/>
  <c r="F42" i="16"/>
  <c r="E42" i="16"/>
  <c r="D42" i="16"/>
  <c r="N41" i="16"/>
  <c r="M41" i="16"/>
  <c r="L41" i="16"/>
  <c r="K41" i="16"/>
  <c r="J41" i="16"/>
  <c r="I41" i="16"/>
  <c r="H41" i="16"/>
  <c r="G41" i="16"/>
  <c r="F41" i="16"/>
  <c r="E41" i="16"/>
  <c r="D41" i="16"/>
  <c r="N40" i="16"/>
  <c r="M40" i="16"/>
  <c r="L40" i="16"/>
  <c r="K40" i="16"/>
  <c r="J40" i="16"/>
  <c r="I40" i="16"/>
  <c r="H40" i="16"/>
  <c r="G40" i="16"/>
  <c r="F40" i="16"/>
  <c r="E40" i="16"/>
  <c r="D40" i="16"/>
  <c r="N39" i="16"/>
  <c r="M39" i="16"/>
  <c r="L39" i="16"/>
  <c r="K39" i="16"/>
  <c r="J39" i="16"/>
  <c r="I39" i="16"/>
  <c r="H39" i="16"/>
  <c r="G39" i="16"/>
  <c r="F39" i="16"/>
  <c r="E39" i="16"/>
  <c r="D39" i="16"/>
  <c r="N38" i="16"/>
  <c r="M38" i="16"/>
  <c r="L38" i="16"/>
  <c r="K38" i="16"/>
  <c r="J38" i="16"/>
  <c r="I38" i="16"/>
  <c r="H38" i="16"/>
  <c r="G38" i="16"/>
  <c r="F38" i="16"/>
  <c r="E38" i="16"/>
  <c r="D38" i="16"/>
  <c r="N37" i="16"/>
  <c r="M37" i="16"/>
  <c r="L37" i="16"/>
  <c r="K37" i="16"/>
  <c r="J37" i="16"/>
  <c r="I37" i="16"/>
  <c r="H37" i="16"/>
  <c r="G37" i="16"/>
  <c r="F37" i="16"/>
  <c r="E37" i="16"/>
  <c r="D37" i="16"/>
  <c r="N36" i="16"/>
  <c r="M36" i="16"/>
  <c r="L36" i="16"/>
  <c r="K36" i="16"/>
  <c r="J36" i="16"/>
  <c r="I36" i="16"/>
  <c r="H36" i="16"/>
  <c r="G36" i="16"/>
  <c r="F36" i="16"/>
  <c r="E36" i="16"/>
  <c r="D36" i="16"/>
  <c r="N35" i="16"/>
  <c r="M35" i="16"/>
  <c r="L35" i="16"/>
  <c r="K35" i="16"/>
  <c r="J35" i="16"/>
  <c r="I35" i="16"/>
  <c r="H35" i="16"/>
  <c r="G35" i="16"/>
  <c r="F35" i="16"/>
  <c r="E35" i="16"/>
  <c r="D35" i="16"/>
  <c r="N34" i="16"/>
  <c r="M34" i="16"/>
  <c r="L34" i="16"/>
  <c r="K34" i="16"/>
  <c r="J34" i="16"/>
  <c r="I34" i="16"/>
  <c r="H34" i="16"/>
  <c r="G34" i="16"/>
  <c r="F34" i="16"/>
  <c r="E34" i="16"/>
  <c r="D34" i="16"/>
  <c r="N33" i="16"/>
  <c r="M33" i="16"/>
  <c r="L33" i="16"/>
  <c r="K33" i="16"/>
  <c r="J33" i="16"/>
  <c r="I33" i="16"/>
  <c r="H33" i="16"/>
  <c r="G33" i="16"/>
  <c r="F33" i="16"/>
  <c r="E33" i="16"/>
  <c r="D33" i="16"/>
  <c r="N32" i="16"/>
  <c r="M32" i="16"/>
  <c r="L32" i="16"/>
  <c r="K32" i="16"/>
  <c r="J32" i="16"/>
  <c r="I32" i="16"/>
  <c r="H32" i="16"/>
  <c r="G32" i="16"/>
  <c r="F32" i="16"/>
  <c r="E32" i="16"/>
  <c r="D32" i="16"/>
  <c r="N31" i="16"/>
  <c r="M31" i="16"/>
  <c r="L31" i="16"/>
  <c r="K31" i="16"/>
  <c r="J31" i="16"/>
  <c r="I31" i="16"/>
  <c r="H31" i="16"/>
  <c r="G31" i="16"/>
  <c r="F31" i="16"/>
  <c r="E31" i="16"/>
  <c r="D31" i="16"/>
  <c r="N30" i="16"/>
  <c r="M30" i="16"/>
  <c r="L30" i="16"/>
  <c r="K30" i="16"/>
  <c r="J30" i="16"/>
  <c r="I30" i="16"/>
  <c r="H30" i="16"/>
  <c r="G30" i="16"/>
  <c r="F30" i="16"/>
  <c r="E30" i="16"/>
  <c r="D30" i="16"/>
  <c r="N29" i="16"/>
  <c r="M29" i="16"/>
  <c r="L29" i="16"/>
  <c r="K29" i="16"/>
  <c r="J29" i="16"/>
  <c r="I29" i="16"/>
  <c r="H29" i="16"/>
  <c r="G29" i="16"/>
  <c r="F29" i="16"/>
  <c r="E29" i="16"/>
  <c r="D29" i="16"/>
  <c r="N28" i="16"/>
  <c r="M28" i="16"/>
  <c r="L28" i="16"/>
  <c r="K28" i="16"/>
  <c r="J28" i="16"/>
  <c r="I28" i="16"/>
  <c r="H28" i="16"/>
  <c r="G28" i="16"/>
  <c r="F28" i="16"/>
  <c r="E28" i="16"/>
  <c r="D28" i="16"/>
  <c r="N27" i="16"/>
  <c r="M27" i="16"/>
  <c r="L27" i="16"/>
  <c r="K27" i="16"/>
  <c r="J27" i="16"/>
  <c r="I27" i="16"/>
  <c r="H27" i="16"/>
  <c r="G27" i="16"/>
  <c r="F27" i="16"/>
  <c r="E27" i="16"/>
  <c r="D27" i="16"/>
  <c r="N26" i="16"/>
  <c r="M26" i="16"/>
  <c r="L26" i="16"/>
  <c r="K26" i="16"/>
  <c r="J26" i="16"/>
  <c r="I26" i="16"/>
  <c r="H26" i="16"/>
  <c r="G26" i="16"/>
  <c r="F26" i="16"/>
  <c r="E26" i="16"/>
  <c r="D26" i="16"/>
  <c r="N25" i="16"/>
  <c r="M25" i="16"/>
  <c r="L25" i="16"/>
  <c r="K25" i="16"/>
  <c r="J25" i="16"/>
  <c r="I25" i="16"/>
  <c r="H25" i="16"/>
  <c r="G25" i="16"/>
  <c r="F25" i="16"/>
  <c r="E25" i="16"/>
  <c r="D25" i="16"/>
  <c r="N24" i="16"/>
  <c r="M24" i="16"/>
  <c r="L24" i="16"/>
  <c r="K24" i="16"/>
  <c r="J24" i="16"/>
  <c r="I24" i="16"/>
  <c r="H24" i="16"/>
  <c r="G24" i="16"/>
  <c r="F24" i="16"/>
  <c r="E24" i="16"/>
  <c r="D24" i="16"/>
  <c r="N23" i="16"/>
  <c r="M23" i="16"/>
  <c r="L23" i="16"/>
  <c r="K23" i="16"/>
  <c r="J23" i="16"/>
  <c r="I23" i="16"/>
  <c r="H23" i="16"/>
  <c r="G23" i="16"/>
  <c r="F23" i="16"/>
  <c r="E23" i="16"/>
  <c r="D23" i="16"/>
  <c r="N22" i="16"/>
  <c r="M22" i="16"/>
  <c r="L22" i="16"/>
  <c r="K22" i="16"/>
  <c r="J22" i="16"/>
  <c r="I22" i="16"/>
  <c r="H22" i="16"/>
  <c r="G22" i="16"/>
  <c r="F22" i="16"/>
  <c r="E22" i="16"/>
  <c r="D22" i="16"/>
  <c r="N21" i="16"/>
  <c r="M21" i="16"/>
  <c r="L21" i="16"/>
  <c r="K21" i="16"/>
  <c r="J21" i="16"/>
  <c r="I21" i="16"/>
  <c r="H21" i="16"/>
  <c r="G21" i="16"/>
  <c r="F21" i="16"/>
  <c r="E21" i="16"/>
  <c r="D21" i="16"/>
  <c r="N20" i="16"/>
  <c r="M20" i="16"/>
  <c r="L20" i="16"/>
  <c r="K20" i="16"/>
  <c r="J20" i="16"/>
  <c r="I20" i="16"/>
  <c r="H20" i="16"/>
  <c r="G20" i="16"/>
  <c r="F20" i="16"/>
  <c r="E20" i="16"/>
  <c r="D20" i="16"/>
  <c r="N19" i="16"/>
  <c r="M19" i="16"/>
  <c r="L19" i="16"/>
  <c r="K19" i="16"/>
  <c r="J19" i="16"/>
  <c r="I19" i="16"/>
  <c r="H19" i="16"/>
  <c r="G19" i="16"/>
  <c r="F19" i="16"/>
  <c r="E19" i="16"/>
  <c r="D19" i="16"/>
  <c r="N18" i="16"/>
  <c r="M18" i="16"/>
  <c r="L18" i="16"/>
  <c r="K18" i="16"/>
  <c r="J18" i="16"/>
  <c r="I18" i="16"/>
  <c r="H18" i="16"/>
  <c r="G18" i="16"/>
  <c r="F18" i="16"/>
  <c r="E18" i="16"/>
  <c r="D18" i="16"/>
  <c r="N17" i="16"/>
  <c r="M17" i="16"/>
  <c r="L17" i="16"/>
  <c r="K17" i="16"/>
  <c r="J17" i="16"/>
  <c r="I17" i="16"/>
  <c r="H17" i="16"/>
  <c r="G17" i="16"/>
  <c r="F17" i="16"/>
  <c r="E17" i="16"/>
  <c r="D17" i="16"/>
  <c r="N16" i="16"/>
  <c r="M16" i="16"/>
  <c r="L16" i="16"/>
  <c r="K16" i="16"/>
  <c r="J16" i="16"/>
  <c r="I16" i="16"/>
  <c r="H16" i="16"/>
  <c r="G16" i="16"/>
  <c r="F16" i="16"/>
  <c r="E16" i="16"/>
  <c r="D16" i="16"/>
  <c r="N15" i="16"/>
  <c r="M15" i="16"/>
  <c r="L15" i="16"/>
  <c r="K15" i="16"/>
  <c r="J15" i="16"/>
  <c r="I15" i="16"/>
  <c r="H15" i="16"/>
  <c r="G15" i="16"/>
  <c r="F15" i="16"/>
  <c r="E15" i="16"/>
  <c r="D15" i="16"/>
  <c r="N14" i="16"/>
  <c r="M14" i="16"/>
  <c r="L14" i="16"/>
  <c r="K14" i="16"/>
  <c r="J14" i="16"/>
  <c r="I14" i="16"/>
  <c r="H14" i="16"/>
  <c r="G14" i="16"/>
  <c r="F14" i="16"/>
  <c r="E14" i="16"/>
  <c r="D14" i="16"/>
  <c r="N13" i="16"/>
  <c r="M13" i="16"/>
  <c r="L13" i="16"/>
  <c r="K13" i="16"/>
  <c r="J13" i="16"/>
  <c r="I13" i="16"/>
  <c r="H13" i="16"/>
  <c r="G13" i="16"/>
  <c r="F13" i="16"/>
  <c r="E13" i="16"/>
  <c r="D13" i="16"/>
  <c r="N12" i="16"/>
  <c r="M12" i="16"/>
  <c r="L12" i="16"/>
  <c r="K12" i="16"/>
  <c r="J12" i="16"/>
  <c r="I12" i="16"/>
  <c r="H12" i="16"/>
  <c r="G12" i="16"/>
  <c r="F12" i="16"/>
  <c r="E12" i="16"/>
  <c r="D12" i="16"/>
  <c r="N11" i="16"/>
  <c r="M11" i="16"/>
  <c r="L11" i="16"/>
  <c r="K11" i="16"/>
  <c r="J11" i="16"/>
  <c r="I11" i="16"/>
  <c r="H11" i="16"/>
  <c r="G11" i="16"/>
  <c r="F11" i="16"/>
  <c r="E11" i="16"/>
  <c r="D11" i="16"/>
  <c r="N10" i="16"/>
  <c r="M10" i="16"/>
  <c r="L10" i="16"/>
  <c r="K10" i="16"/>
  <c r="J10" i="16"/>
  <c r="I10" i="16"/>
  <c r="H10" i="16"/>
  <c r="G10" i="16"/>
  <c r="F10" i="16"/>
  <c r="E10" i="16"/>
  <c r="D10" i="16"/>
  <c r="N9" i="16"/>
  <c r="M9" i="16"/>
  <c r="L9" i="16"/>
  <c r="K9" i="16"/>
  <c r="J9" i="16"/>
  <c r="I9" i="16"/>
  <c r="H9" i="16"/>
  <c r="G9" i="16"/>
  <c r="F9" i="16"/>
  <c r="E9" i="16"/>
  <c r="D9" i="16"/>
  <c r="N8" i="16"/>
  <c r="M8" i="16"/>
  <c r="L8" i="16"/>
  <c r="K8" i="16"/>
  <c r="J8" i="16"/>
  <c r="I8" i="16"/>
  <c r="H8" i="16"/>
  <c r="G8" i="16"/>
  <c r="F8" i="16"/>
  <c r="E8" i="16"/>
  <c r="D8" i="16"/>
  <c r="N7" i="16"/>
  <c r="M7" i="16"/>
  <c r="L7" i="16"/>
  <c r="K7" i="16"/>
  <c r="J7" i="16"/>
  <c r="I7" i="16"/>
  <c r="H7" i="16"/>
  <c r="G7" i="16"/>
  <c r="F7" i="16"/>
  <c r="E7" i="16"/>
  <c r="D7" i="16"/>
  <c r="G230" i="15"/>
  <c r="F230" i="15"/>
  <c r="E230" i="15"/>
  <c r="B127" i="3" l="1"/>
  <c r="GB403" i="7" l="1"/>
  <c r="GA403" i="7"/>
  <c r="HT192" i="8" l="1"/>
  <c r="HS192" i="8"/>
  <c r="B166" i="4" l="1"/>
  <c r="HR192" i="8" l="1"/>
  <c r="HQ192" i="8"/>
  <c r="FZ402" i="7" l="1"/>
  <c r="B163" i="4" l="1"/>
  <c r="FT131" i="7" l="1"/>
  <c r="FS5" i="7"/>
  <c r="FS3" i="7"/>
  <c r="S827" i="5" l="1"/>
  <c r="L827" i="5"/>
  <c r="D827" i="5"/>
  <c r="S826" i="5"/>
  <c r="L826" i="5"/>
  <c r="D826" i="5"/>
  <c r="FL402" i="7"/>
  <c r="FK402" i="7"/>
  <c r="HD192" i="8"/>
  <c r="HC192" i="8"/>
  <c r="BG26" i="11"/>
  <c r="AW26" i="10"/>
  <c r="AW17" i="10"/>
  <c r="AW15" i="10"/>
  <c r="AW14" i="10" s="1"/>
  <c r="AW13" i="10"/>
  <c r="AW12" i="10"/>
  <c r="AW10" i="10" s="1"/>
  <c r="AW11" i="10"/>
  <c r="AW4" i="10"/>
  <c r="B109" i="3" l="1"/>
  <c r="FF403" i="7" l="1"/>
  <c r="FE403" i="7"/>
  <c r="CA805" i="5"/>
  <c r="CA804" i="5"/>
  <c r="CA803" i="5"/>
  <c r="CA802" i="5"/>
  <c r="CA801" i="5"/>
  <c r="CA800" i="5"/>
  <c r="B153" i="4"/>
  <c r="B106" i="3"/>
  <c r="B85" i="2"/>
  <c r="B148" i="4"/>
  <c r="GN192" i="8"/>
  <c r="GM192" i="8"/>
  <c r="EZ402" i="7" l="1"/>
  <c r="EY402" i="7"/>
  <c r="BX144" i="4" l="1"/>
  <c r="B101" i="3" l="1"/>
  <c r="EQ402" i="7" l="1"/>
  <c r="GF192" i="8" l="1"/>
  <c r="B141" i="4" l="1"/>
  <c r="B98" i="3" l="1"/>
  <c r="B77" i="2" l="1"/>
  <c r="B138" i="4" l="1"/>
  <c r="B96" i="3" l="1"/>
  <c r="B75" i="2" l="1"/>
  <c r="ED402" i="7" l="1"/>
  <c r="EC402" i="7"/>
  <c r="FR192" i="8" l="1"/>
  <c r="FQ192" i="8"/>
  <c r="BR132" i="4" l="1"/>
  <c r="BG132" i="4"/>
  <c r="AY132" i="4"/>
  <c r="AL132" i="4"/>
  <c r="AK132" i="4"/>
  <c r="AG132" i="4"/>
  <c r="AE132" i="4"/>
  <c r="Z132" i="4"/>
  <c r="V132" i="4"/>
  <c r="F132" i="4"/>
  <c r="C132" i="4"/>
  <c r="B132" i="4"/>
  <c r="B93" i="3" l="1"/>
  <c r="B72" i="2" l="1"/>
  <c r="FN192" i="8" l="1"/>
  <c r="FM192" i="8"/>
  <c r="B87" i="3"/>
  <c r="DC211" i="7" l="1"/>
  <c r="DB211" i="7"/>
  <c r="CY402" i="7"/>
  <c r="CX402" i="7"/>
  <c r="ES192" i="8" l="1"/>
  <c r="ER192" i="8"/>
  <c r="B114" i="4" l="1"/>
  <c r="D567" i="5" l="1"/>
  <c r="D566" i="5"/>
  <c r="D565" i="5"/>
  <c r="D564" i="5"/>
  <c r="D563" i="5"/>
  <c r="D562" i="5"/>
  <c r="D561" i="5"/>
  <c r="B113" i="4" l="1"/>
  <c r="CU402" i="7" l="1"/>
  <c r="CT402" i="7"/>
  <c r="B77" i="3"/>
  <c r="BC111" i="4" l="1"/>
  <c r="K111" i="4"/>
  <c r="C111" i="4"/>
  <c r="B111" i="4"/>
  <c r="AZ53" i="2"/>
  <c r="AU53" i="2"/>
  <c r="X53" i="2"/>
  <c r="B53" i="2"/>
  <c r="CI400" i="7" l="1"/>
  <c r="CH400" i="7"/>
  <c r="CI381" i="7"/>
  <c r="CH381" i="7"/>
  <c r="CI368" i="7"/>
  <c r="CH368" i="7"/>
  <c r="CH362" i="7"/>
  <c r="CH358" i="7" s="1"/>
  <c r="CI358" i="7"/>
  <c r="CI352" i="7"/>
  <c r="CH352" i="7"/>
  <c r="CH344" i="7"/>
  <c r="CH343" i="7" s="1"/>
  <c r="CI343" i="7"/>
  <c r="CH340" i="7"/>
  <c r="CH337" i="7"/>
  <c r="CH324" i="7" s="1"/>
  <c r="CH325" i="7"/>
  <c r="CI324" i="7"/>
  <c r="CH323" i="7"/>
  <c r="CH304" i="7" s="1"/>
  <c r="CH322" i="7"/>
  <c r="CI304" i="7"/>
  <c r="CI288" i="7"/>
  <c r="CH288" i="7"/>
  <c r="CH283" i="7"/>
  <c r="CI274" i="7"/>
  <c r="CH274" i="7"/>
  <c r="CI268" i="7"/>
  <c r="CH268" i="7"/>
  <c r="CH265" i="7"/>
  <c r="CH258" i="7"/>
  <c r="CH256" i="7"/>
  <c r="CH254" i="7"/>
  <c r="CI253" i="7"/>
  <c r="CH253" i="7"/>
  <c r="CI251" i="7"/>
  <c r="CH251" i="7"/>
  <c r="CH240" i="7"/>
  <c r="CH238" i="7"/>
  <c r="CH237" i="7" s="1"/>
  <c r="CI237" i="7"/>
  <c r="CH234" i="7"/>
  <c r="CH232" i="7" s="1"/>
  <c r="CI232" i="7"/>
  <c r="CH230" i="7"/>
  <c r="CH229" i="7"/>
  <c r="CH225" i="7" s="1"/>
  <c r="CI225" i="7"/>
  <c r="CI220" i="7"/>
  <c r="CH220" i="7"/>
  <c r="CI211" i="7"/>
  <c r="CH211" i="7"/>
  <c r="CI200" i="7"/>
  <c r="CH200" i="7"/>
  <c r="CI144" i="7"/>
  <c r="CH144" i="7"/>
  <c r="CI140" i="7"/>
  <c r="CH140" i="7"/>
  <c r="CI131" i="7"/>
  <c r="CH131" i="7"/>
  <c r="CH130" i="7"/>
  <c r="CH119" i="7"/>
  <c r="CH118" i="7" s="1"/>
  <c r="CI118" i="7"/>
  <c r="CH117" i="7"/>
  <c r="CI100" i="7"/>
  <c r="CH100" i="7"/>
  <c r="CH97" i="7"/>
  <c r="CI96" i="7"/>
  <c r="CH96" i="7"/>
  <c r="CH94" i="7"/>
  <c r="CH88" i="7" s="1"/>
  <c r="CI88" i="7"/>
  <c r="CI84" i="7"/>
  <c r="CH83" i="7"/>
  <c r="CI82" i="7"/>
  <c r="CH81" i="7"/>
  <c r="CH77" i="7"/>
  <c r="CH76" i="7"/>
  <c r="CI75" i="7"/>
  <c r="CH74" i="7"/>
  <c r="CI73" i="7"/>
  <c r="CH73" i="7"/>
  <c r="CI68" i="7"/>
  <c r="CH68" i="7"/>
  <c r="CI65" i="7"/>
  <c r="CI63" i="7"/>
  <c r="CI60" i="7" s="1"/>
  <c r="CH60" i="7"/>
  <c r="CI49" i="7"/>
  <c r="CH49" i="7"/>
  <c r="CI47" i="7"/>
  <c r="CH47" i="7"/>
  <c r="CI45" i="7"/>
  <c r="CH45" i="7"/>
  <c r="CI41" i="7"/>
  <c r="CH41" i="7"/>
  <c r="CH30" i="7"/>
  <c r="CH29" i="7" s="1"/>
  <c r="CI29" i="7"/>
  <c r="CH27" i="7"/>
  <c r="CH23" i="7"/>
  <c r="CH22" i="7" s="1"/>
  <c r="CI22" i="7"/>
  <c r="CI19" i="7"/>
  <c r="CH19" i="7"/>
  <c r="CH13" i="7"/>
  <c r="CH5" i="7" s="1"/>
  <c r="CH6" i="7"/>
  <c r="CI5" i="7"/>
  <c r="CI3" i="7"/>
  <c r="CH3" i="7"/>
  <c r="DY172" i="8" l="1"/>
  <c r="DX172" i="8"/>
  <c r="DY167" i="8"/>
  <c r="DX167" i="8"/>
  <c r="DY145" i="8"/>
  <c r="DX145" i="8"/>
  <c r="DY136" i="8"/>
  <c r="DX136" i="8"/>
  <c r="DY131" i="8"/>
  <c r="DX131" i="8"/>
  <c r="DY119" i="8"/>
  <c r="DX119" i="8"/>
  <c r="DY118" i="8"/>
  <c r="DY117" i="8"/>
  <c r="DX117" i="8"/>
  <c r="DY114" i="8"/>
  <c r="DX114" i="8"/>
  <c r="DY107" i="8"/>
  <c r="DX107" i="8"/>
  <c r="DY70" i="8"/>
  <c r="DX70" i="8"/>
  <c r="DY65" i="8"/>
  <c r="DX65" i="8"/>
  <c r="DY60" i="8"/>
  <c r="DX60" i="8"/>
  <c r="DY57" i="8"/>
  <c r="DY56" i="8" s="1"/>
  <c r="DX56" i="8"/>
  <c r="DY49" i="8"/>
  <c r="DX49" i="8"/>
  <c r="DY39" i="8"/>
  <c r="DX39" i="8"/>
  <c r="DY25" i="8"/>
  <c r="DX25" i="8"/>
  <c r="DY16" i="8"/>
  <c r="DX16" i="8"/>
  <c r="DY15" i="8"/>
  <c r="DY14" i="8" s="1"/>
  <c r="DX14" i="8"/>
  <c r="DY4" i="8"/>
  <c r="DX4" i="8"/>
  <c r="B105" i="4" l="1"/>
  <c r="B70" i="3" l="1"/>
  <c r="B48" i="2" l="1"/>
  <c r="CA211" i="7" l="1"/>
  <c r="BZ211" i="7"/>
  <c r="DO107" i="8"/>
  <c r="DN107" i="8"/>
  <c r="BT324" i="7" l="1"/>
  <c r="BT304" i="7"/>
  <c r="BT274" i="7"/>
  <c r="BT253" i="7"/>
  <c r="BT237" i="7"/>
  <c r="BT144" i="7"/>
  <c r="BU131" i="7"/>
  <c r="BT118" i="7"/>
  <c r="BT100" i="7"/>
  <c r="BT88" i="7"/>
  <c r="BT22" i="7"/>
  <c r="BT5" i="7"/>
  <c r="AA14" i="10" l="1"/>
  <c r="AA10" i="10"/>
  <c r="BS411" i="5" l="1"/>
  <c r="D411" i="5"/>
  <c r="B88" i="4" l="1"/>
  <c r="AZ38" i="2" l="1"/>
  <c r="B38" i="2"/>
  <c r="BM368" i="7" l="1"/>
  <c r="BL368" i="7"/>
  <c r="BL358" i="7"/>
  <c r="BL352" i="7"/>
  <c r="BL343" i="7"/>
  <c r="BL324" i="7"/>
  <c r="BL304" i="7"/>
  <c r="BL288" i="7"/>
  <c r="BL268" i="7"/>
  <c r="BM253" i="7"/>
  <c r="BL253" i="7"/>
  <c r="BL237" i="7"/>
  <c r="BM232" i="7"/>
  <c r="BL232" i="7"/>
  <c r="BM225" i="7"/>
  <c r="BL225" i="7"/>
  <c r="BL144" i="7"/>
  <c r="BL140" i="7"/>
  <c r="BM118" i="7"/>
  <c r="BL118" i="7"/>
  <c r="BM100" i="7"/>
  <c r="BL100" i="7"/>
  <c r="BL22" i="7"/>
  <c r="BL19" i="7"/>
  <c r="BL5" i="7"/>
  <c r="BL3" i="7"/>
  <c r="CW56" i="8" l="1"/>
  <c r="CV56" i="8"/>
  <c r="CW49" i="8"/>
  <c r="CV25" i="8"/>
  <c r="CV16" i="8"/>
  <c r="CW14" i="8"/>
  <c r="CW4" i="8"/>
  <c r="CW3" i="8" s="1"/>
  <c r="B81" i="4" l="1"/>
  <c r="BM358" i="5"/>
  <c r="AQ358" i="5"/>
  <c r="AM358" i="5"/>
  <c r="AL358" i="5"/>
  <c r="AC358" i="5"/>
  <c r="Q358" i="5"/>
  <c r="P358" i="5"/>
  <c r="N358" i="5"/>
  <c r="D358" i="5"/>
  <c r="CP191" i="8"/>
  <c r="CQ4" i="8"/>
  <c r="CQ191" i="8" s="1"/>
  <c r="B77" i="4" l="1"/>
  <c r="B34" i="2" l="1"/>
  <c r="CM192" i="8" l="1"/>
  <c r="CL192" i="8"/>
  <c r="CK192" i="8"/>
  <c r="CJ192" i="8"/>
  <c r="B49" i="3"/>
  <c r="B71" i="4" l="1"/>
  <c r="CA298" i="5" l="1"/>
  <c r="CA296" i="5"/>
  <c r="CA294" i="5"/>
  <c r="AX358" i="7" l="1"/>
  <c r="AX352" i="7"/>
  <c r="AX343" i="7"/>
  <c r="AX324" i="7"/>
  <c r="AY304" i="7"/>
  <c r="AX304" i="7"/>
  <c r="AY288" i="7"/>
  <c r="AX288" i="7"/>
  <c r="AY274" i="7"/>
  <c r="AX274" i="7"/>
  <c r="AX268" i="7"/>
  <c r="AY253" i="7"/>
  <c r="AX253" i="7"/>
  <c r="AY251" i="7"/>
  <c r="AX237" i="7"/>
  <c r="AX232" i="7"/>
  <c r="AY225" i="7"/>
  <c r="AX225" i="7"/>
  <c r="AX140" i="7"/>
  <c r="AY118" i="7"/>
  <c r="AX118" i="7"/>
  <c r="AY100" i="7"/>
  <c r="AX100" i="7"/>
  <c r="AX96" i="7"/>
  <c r="AX88" i="7"/>
  <c r="AY73" i="7"/>
  <c r="AX73" i="7"/>
  <c r="AY68" i="7"/>
  <c r="AY60" i="7"/>
  <c r="AY49" i="7"/>
  <c r="AY41" i="7"/>
  <c r="AX41" i="7"/>
  <c r="AY29" i="7"/>
  <c r="AX29" i="7"/>
  <c r="AY22" i="7"/>
  <c r="AX22" i="7"/>
  <c r="AX19" i="7"/>
  <c r="AX5" i="7"/>
  <c r="AX3" i="7"/>
  <c r="B60" i="4" l="1"/>
  <c r="B28" i="2" l="1"/>
  <c r="CA246" i="5" l="1"/>
  <c r="CA245" i="5"/>
  <c r="CA244" i="5"/>
  <c r="CA243" i="5"/>
  <c r="CA242" i="5"/>
  <c r="CA241" i="5"/>
  <c r="CA240" i="5"/>
  <c r="CA239" i="5"/>
  <c r="CA238" i="5"/>
  <c r="CA237" i="5"/>
  <c r="CA236" i="5"/>
  <c r="CA235" i="5"/>
  <c r="CA234" i="5"/>
  <c r="CA233" i="5"/>
  <c r="CA232" i="5"/>
  <c r="CA231" i="5"/>
  <c r="AG230" i="5"/>
  <c r="CA230" i="5" s="1"/>
  <c r="AG229" i="5"/>
  <c r="CA229" i="5" s="1"/>
  <c r="BX228" i="5"/>
  <c r="BT228" i="5"/>
  <c r="BP228" i="5"/>
  <c r="BN228" i="5"/>
  <c r="BK228" i="5"/>
  <c r="BG228" i="5"/>
  <c r="BF228" i="5"/>
  <c r="BE228" i="5"/>
  <c r="AN228" i="5"/>
  <c r="AM228" i="5"/>
  <c r="AJ228" i="5"/>
  <c r="AF228" i="5"/>
  <c r="AE228" i="5"/>
  <c r="AD228" i="5"/>
  <c r="U228" i="5"/>
  <c r="T228" i="5"/>
  <c r="M228" i="5"/>
  <c r="G228" i="5"/>
  <c r="F228" i="5"/>
  <c r="E228" i="5"/>
  <c r="BT227" i="5"/>
  <c r="BN227" i="5"/>
  <c r="BK227" i="5"/>
  <c r="BG227" i="5"/>
  <c r="BE227" i="5"/>
  <c r="BD227" i="5"/>
  <c r="AR227" i="5"/>
  <c r="AN227" i="5"/>
  <c r="AM227" i="5"/>
  <c r="AF227" i="5"/>
  <c r="AE227" i="5"/>
  <c r="AD227" i="5"/>
  <c r="T227" i="5"/>
  <c r="S227" i="5"/>
  <c r="R227" i="5"/>
  <c r="Q227" i="5"/>
  <c r="N227" i="5"/>
  <c r="M227" i="5"/>
  <c r="G227" i="5"/>
  <c r="F227" i="5"/>
  <c r="E227" i="5"/>
  <c r="BT226" i="5"/>
  <c r="BP226" i="5"/>
  <c r="BN226" i="5"/>
  <c r="BK226" i="5"/>
  <c r="BG226" i="5"/>
  <c r="BF226" i="5"/>
  <c r="BE226" i="5"/>
  <c r="BT225" i="5"/>
  <c r="BN225" i="5"/>
  <c r="BK225" i="5"/>
  <c r="BG225" i="5"/>
  <c r="BE225" i="5"/>
  <c r="BD225" i="5"/>
  <c r="AR225" i="5"/>
  <c r="BX224" i="5"/>
  <c r="BT224" i="5"/>
  <c r="BP224" i="5"/>
  <c r="BN224" i="5"/>
  <c r="BK224" i="5"/>
  <c r="BG224" i="5"/>
  <c r="BF224" i="5"/>
  <c r="BE224" i="5"/>
  <c r="AN224" i="5"/>
  <c r="AM224" i="5"/>
  <c r="AL224" i="5"/>
  <c r="AE224" i="5"/>
  <c r="AD224" i="5"/>
  <c r="U224" i="5"/>
  <c r="T224" i="5"/>
  <c r="M224" i="5"/>
  <c r="J224" i="5"/>
  <c r="G224" i="5"/>
  <c r="E224" i="5"/>
  <c r="BT223" i="5"/>
  <c r="BN223" i="5"/>
  <c r="BK223" i="5"/>
  <c r="BG223" i="5"/>
  <c r="BE223" i="5"/>
  <c r="BD223" i="5"/>
  <c r="AR223" i="5"/>
  <c r="AN223" i="5"/>
  <c r="AM223" i="5"/>
  <c r="AL223" i="5"/>
  <c r="AE223" i="5"/>
  <c r="AD223" i="5"/>
  <c r="T223" i="5"/>
  <c r="S223" i="5"/>
  <c r="R223" i="5"/>
  <c r="Q223" i="5"/>
  <c r="N223" i="5"/>
  <c r="M223" i="5"/>
  <c r="G223" i="5"/>
  <c r="E223" i="5"/>
  <c r="CA225" i="5" l="1"/>
  <c r="CA227" i="5"/>
  <c r="CA223" i="5"/>
  <c r="CA224" i="5"/>
  <c r="CA226" i="5"/>
  <c r="CA228" i="5"/>
  <c r="BU56" i="4"/>
  <c r="BR56" i="4"/>
  <c r="BM56" i="4"/>
  <c r="BJ56" i="4"/>
  <c r="BG56" i="4"/>
  <c r="BD56" i="4"/>
  <c r="BC56" i="4"/>
  <c r="BB56" i="4"/>
  <c r="BA56" i="4"/>
  <c r="AO56" i="4"/>
  <c r="AL56" i="4"/>
  <c r="AK56" i="4"/>
  <c r="AI56" i="4"/>
  <c r="AF56" i="4"/>
  <c r="AE56" i="4"/>
  <c r="V56" i="4"/>
  <c r="U56" i="4"/>
  <c r="T56" i="4"/>
  <c r="S56" i="4"/>
  <c r="R56" i="4"/>
  <c r="Q56" i="4"/>
  <c r="P56" i="4"/>
  <c r="O56" i="4"/>
  <c r="L56" i="4"/>
  <c r="K56" i="4"/>
  <c r="I56" i="4"/>
  <c r="F56" i="4"/>
  <c r="D56" i="4"/>
  <c r="C56" i="4"/>
  <c r="B56" i="4"/>
  <c r="AZ25" i="2" l="1"/>
  <c r="AY25" i="2"/>
  <c r="AX25" i="2"/>
  <c r="AU25" i="2"/>
  <c r="AP25" i="2"/>
  <c r="AL25" i="2"/>
  <c r="AK25" i="2"/>
  <c r="AJ25" i="2"/>
  <c r="AG25" i="2"/>
  <c r="AF25" i="2"/>
  <c r="AE25" i="2"/>
  <c r="AD25" i="2"/>
  <c r="Z25" i="2"/>
  <c r="X25" i="2"/>
  <c r="V25" i="2"/>
  <c r="T25" i="2"/>
  <c r="S25" i="2"/>
  <c r="O25" i="2"/>
  <c r="N25" i="2"/>
  <c r="J25" i="2"/>
  <c r="C25" i="2"/>
  <c r="B25" i="2"/>
  <c r="CA222" i="5" l="1"/>
  <c r="CA221" i="5"/>
  <c r="CA220" i="5"/>
  <c r="CA219" i="5"/>
  <c r="CA218" i="5"/>
  <c r="CA217" i="5"/>
  <c r="B48" i="4" l="1"/>
  <c r="B33" i="3" l="1"/>
  <c r="AO400" i="7" l="1"/>
  <c r="AN381" i="7"/>
  <c r="AO358" i="7"/>
  <c r="AN358" i="7"/>
  <c r="AO352" i="7"/>
  <c r="AN352" i="7"/>
  <c r="AO324" i="7"/>
  <c r="AN324" i="7"/>
  <c r="AN304" i="7"/>
  <c r="AO288" i="7"/>
  <c r="AN288" i="7"/>
  <c r="AO274" i="7"/>
  <c r="AN274" i="7"/>
  <c r="AO200" i="7"/>
  <c r="AN200" i="7"/>
  <c r="AO96" i="7"/>
  <c r="AN96" i="7"/>
  <c r="AO60" i="7"/>
  <c r="AN60" i="7"/>
  <c r="AO5" i="7"/>
  <c r="AN5" i="7"/>
  <c r="AO3" i="7"/>
  <c r="AN3" i="7"/>
  <c r="BI179" i="8"/>
  <c r="BH179" i="8"/>
  <c r="BI172" i="8"/>
  <c r="BH172" i="8"/>
  <c r="BI167" i="8"/>
  <c r="BH167" i="8"/>
  <c r="BI164" i="8"/>
  <c r="BH164" i="8"/>
  <c r="BI161" i="8"/>
  <c r="BH161" i="8"/>
  <c r="BI152" i="8"/>
  <c r="BH152" i="8"/>
  <c r="BI145" i="8"/>
  <c r="BH145" i="8"/>
  <c r="BI136" i="8"/>
  <c r="BH136" i="8"/>
  <c r="BI131" i="8"/>
  <c r="BH131" i="8"/>
  <c r="BI129" i="8"/>
  <c r="BH129" i="8"/>
  <c r="BI127" i="8"/>
  <c r="BH127" i="8"/>
  <c r="BI125" i="8"/>
  <c r="BH125" i="8"/>
  <c r="BI121" i="8"/>
  <c r="BH121" i="8"/>
  <c r="BI119" i="8"/>
  <c r="BH119" i="8"/>
  <c r="BI117" i="8"/>
  <c r="BH117" i="8"/>
  <c r="BI114" i="8"/>
  <c r="BH114" i="8"/>
  <c r="BI107" i="8"/>
  <c r="BH107" i="8"/>
  <c r="BI100" i="8"/>
  <c r="BH100" i="8"/>
  <c r="BI70" i="8"/>
  <c r="BH70" i="8"/>
  <c r="BI65" i="8"/>
  <c r="BH65" i="8"/>
  <c r="BI63" i="8"/>
  <c r="BH63" i="8"/>
  <c r="BI60" i="8"/>
  <c r="BH60" i="8"/>
  <c r="BI56" i="8"/>
  <c r="BH56" i="8"/>
  <c r="BI53" i="8"/>
  <c r="BH53" i="8"/>
  <c r="BI49" i="8"/>
  <c r="BH49" i="8"/>
  <c r="BI39" i="8"/>
  <c r="BH39" i="8"/>
  <c r="BI36" i="8"/>
  <c r="BH36" i="8"/>
  <c r="BI34" i="8"/>
  <c r="BH34" i="8"/>
  <c r="BI31" i="8"/>
  <c r="BH31" i="8"/>
  <c r="BI29" i="8"/>
  <c r="BH29" i="8"/>
  <c r="BI27" i="8"/>
  <c r="BH27" i="8"/>
  <c r="BI25" i="8"/>
  <c r="BH25" i="8"/>
  <c r="BI16" i="8"/>
  <c r="BH16" i="8"/>
  <c r="BH14" i="8"/>
  <c r="BI12" i="8"/>
  <c r="BH12" i="8"/>
  <c r="BI4" i="8"/>
  <c r="BH4" i="8"/>
  <c r="B30" i="3"/>
  <c r="AN404" i="7" l="1"/>
  <c r="BH192" i="8"/>
  <c r="AO404" i="7"/>
  <c r="BI192" i="8"/>
  <c r="C176" i="5"/>
  <c r="C174" i="5"/>
  <c r="C172" i="5"/>
  <c r="BA192" i="8"/>
  <c r="B38" i="4"/>
  <c r="B18" i="2" l="1"/>
  <c r="B23" i="3" l="1"/>
  <c r="BG37" i="4" l="1"/>
  <c r="AG37" i="4"/>
  <c r="B36" i="4" l="1"/>
  <c r="B21" i="3" l="1"/>
  <c r="AN192" i="8" l="1"/>
  <c r="B35" i="4"/>
  <c r="B20" i="3"/>
  <c r="AM192" i="8" l="1"/>
  <c r="AL192" i="8"/>
  <c r="B34" i="4" l="1"/>
  <c r="B19" i="3" l="1"/>
  <c r="B17" i="2" l="1"/>
  <c r="CA133" i="5" l="1"/>
  <c r="CA132" i="5"/>
  <c r="CA131" i="5"/>
  <c r="CA130" i="5"/>
  <c r="CA129" i="5"/>
  <c r="CA128" i="5"/>
  <c r="CA127" i="5"/>
  <c r="CA126" i="5"/>
  <c r="B33" i="4"/>
  <c r="B18" i="3" l="1"/>
  <c r="B16" i="2" l="1"/>
  <c r="Z253" i="7" l="1"/>
  <c r="Z225" i="7"/>
  <c r="Z118" i="7"/>
  <c r="B31" i="4"/>
  <c r="V41" i="7"/>
  <c r="B11" i="3" l="1"/>
  <c r="B23" i="4" l="1"/>
  <c r="B10" i="3" l="1"/>
  <c r="D10" i="11" l="1"/>
  <c r="D10" i="10" l="1"/>
  <c r="N381" i="7" l="1"/>
  <c r="N304" i="7"/>
  <c r="N274" i="7"/>
  <c r="N253" i="7"/>
  <c r="N225" i="7"/>
  <c r="N118" i="7"/>
  <c r="N100" i="7"/>
  <c r="N88" i="7"/>
  <c r="N22" i="7"/>
  <c r="Q179" i="8" l="1"/>
  <c r="B21" i="4" l="1"/>
  <c r="B7" i="2" l="1"/>
  <c r="B8" i="3" l="1"/>
  <c r="BG12" i="4" l="1"/>
  <c r="B12" i="4" s="1"/>
  <c r="B8" i="4" l="1"/>
  <c r="B4" i="3"/>
  <c r="B4" i="2" l="1"/>
</calcChain>
</file>

<file path=xl/comments1.xml><?xml version="1.0" encoding="utf-8"?>
<comments xmlns="http://schemas.openxmlformats.org/spreadsheetml/2006/main">
  <authors>
    <author>User</author>
  </authors>
  <commentList>
    <comment ref="F3113"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<sst xmlns="http://schemas.openxmlformats.org/spreadsheetml/2006/main" count="49575" uniqueCount="14656">
  <si>
    <t>№№ п/п</t>
  </si>
  <si>
    <t>ОКАТО</t>
  </si>
  <si>
    <t xml:space="preserve">Реестровый номер </t>
  </si>
  <si>
    <t>Полное (краткое) наименование медицинской организации</t>
  </si>
  <si>
    <t>КПП</t>
  </si>
  <si>
    <t>ИНН</t>
  </si>
  <si>
    <t>Адрес (место) нахождения медицинской организации</t>
  </si>
  <si>
    <t>Фамилия,имя, отчество, номер телефона, факс руководителя, адрес электронной почты</t>
  </si>
  <si>
    <t>Наименование(лицензия), номер, дата выдачи, дата окончания действия разрешения на осуществление медицинской деятельности</t>
  </si>
  <si>
    <t>2.ПЕРВИЧНАЯ МЕДИКО-САНИТАРНАЯ ПОМОЩЬ , В.Т.Ч.</t>
  </si>
  <si>
    <t>3.СПЕЦИАЛИЗИРОВАННАЯ, В Т.Ч. ВЫСОКОТЕХНОЛОГИЧНАЯ МЕДИЦИНСКАЯ ПОМОЩЬ:</t>
  </si>
  <si>
    <t>4.СКОРАЯ МЕДИЦИНСКАЯ ПОМОЩЬ</t>
  </si>
  <si>
    <t>7. ПРИ ПРОВЕДЕНИИ МЕДИЦИНСКИХ ОСМОТРОВ</t>
  </si>
  <si>
    <t>6.САНАТОРНО-КУРОРТНАЯ ПОМОЩЬ:</t>
  </si>
  <si>
    <t>дата включения в реестр</t>
  </si>
  <si>
    <t>дата исключения из реестра</t>
  </si>
  <si>
    <t>1)ДОВРАЧЕБНАЯ ПОМОЩЬ В АПП</t>
  </si>
  <si>
    <t>2)ВРАЧЕБНАЯ В АПП:</t>
  </si>
  <si>
    <t>3)ВРАЧЕБНАЯ В ДСП:</t>
  </si>
  <si>
    <t>4)СПЕЦИАЛИЗИРОВАННАЯ В АПП:</t>
  </si>
  <si>
    <t>5)СПЕЦИАЛИЗИРОВАННАЯ В ДСП:</t>
  </si>
  <si>
    <t>1)СПЕЦИАЛИЗИРОВАННАЯ,В УСЛОВИЯХ ДСП</t>
  </si>
  <si>
    <t>2)СПЕЦИАЛИЗИРОВАННАЯ,В УСЛОВИЯХ стационара</t>
  </si>
  <si>
    <t>высокотехнологичная помощь в условиях ДСП:</t>
  </si>
  <si>
    <t>ВЫСОКОТЕХНОЛОГИЧНАЯ ПМОЩЬ в стационаре:</t>
  </si>
  <si>
    <t>3</t>
  </si>
  <si>
    <t>5</t>
  </si>
  <si>
    <t>6</t>
  </si>
  <si>
    <t>020253</t>
  </si>
  <si>
    <r>
      <t>Общество с ограниченной ответственностью "ЛАБМЕД 1" (</t>
    </r>
    <r>
      <rPr>
        <b/>
        <sz val="9"/>
        <color theme="1"/>
        <rFont val="Calibri"/>
        <family val="2"/>
        <charset val="204"/>
        <scheme val="minor"/>
      </rPr>
      <t>ООО "ЛАБМЕД 1"</t>
    </r>
    <r>
      <rPr>
        <sz val="9"/>
        <color theme="1"/>
        <rFont val="Calibri"/>
        <family val="2"/>
        <charset val="204"/>
        <scheme val="minor"/>
      </rPr>
      <t>)</t>
    </r>
  </si>
  <si>
    <t>027401001</t>
  </si>
  <si>
    <t>0278213139</t>
  </si>
  <si>
    <t>12300</t>
  </si>
  <si>
    <t>450078, Республика Башкортостан, г.Уфа, ул. Ветошникова, д. 21/А</t>
  </si>
  <si>
    <t>ЛО-02-01-005005 от 15.07.2016г бессрочно;</t>
  </si>
  <si>
    <t>гистология</t>
  </si>
  <si>
    <t>07.02.2019</t>
  </si>
  <si>
    <t>Хасанов Ришат Римович,тел: 89063728570, e-mail: labmed.ufa@mail.ru</t>
  </si>
  <si>
    <t>020254</t>
  </si>
  <si>
    <r>
      <t>Общество с ограниченной ответственностью "АГ Фабер Дентаплант" (</t>
    </r>
    <r>
      <rPr>
        <b/>
        <sz val="9"/>
        <color theme="1"/>
        <rFont val="Calibri"/>
        <family val="2"/>
        <charset val="204"/>
        <scheme val="minor"/>
      </rPr>
      <t>ООО "АГ Фабер Дентаплант"</t>
    </r>
    <r>
      <rPr>
        <sz val="9"/>
        <color theme="1"/>
        <rFont val="Calibri"/>
        <family val="2"/>
        <charset val="204"/>
        <scheme val="minor"/>
      </rPr>
      <t>)</t>
    </r>
  </si>
  <si>
    <t>0277110959</t>
  </si>
  <si>
    <t>027601001</t>
  </si>
  <si>
    <t>450096, Республика Башкортостан, г.Уфа, ул.Энтузиастов, д.6А</t>
  </si>
  <si>
    <t>Алалыкин Александр Евгеньевич, тел/факс 8(347) 248-85-07, 248-59-09, e-mail:contact@agf-clinica.ru</t>
  </si>
  <si>
    <t>педиатрия</t>
  </si>
  <si>
    <t>анестезиология и реаниматология,ортодонтия, оториноларингология (за исключением кохлеарной имплантации),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хирургия, челюстно-лицевая хирургия,</t>
  </si>
  <si>
    <t>анестезиология и реаниматология,оториноларингология (за исключением кохлеарной имплантации), рентгенология,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челюстно-лицевая хирургия, хирургия</t>
  </si>
  <si>
    <t>анестезиология и реаниматология,анестезиология и реаниматология, операционное дело, оториноларингология (за исключением кохлкарной имплантации), рентгенология, сестринское дело,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хирургия, челюстно-лицевая хирургия</t>
  </si>
  <si>
    <t>анестезиология и реаниматология, оториноларингология (за исключением кохлеарной имплантации),  челюстно-лицевая хирургия, хирургия</t>
  </si>
  <si>
    <r>
      <t>Общество с ограниченной ответственностью "Белое золото" (</t>
    </r>
    <r>
      <rPr>
        <b/>
        <sz val="9"/>
        <color theme="1"/>
        <rFont val="Calibri"/>
        <family val="2"/>
        <charset val="204"/>
        <scheme val="minor"/>
      </rPr>
      <t>ООО "Белое золото"</t>
    </r>
    <r>
      <rPr>
        <sz val="9"/>
        <color theme="1"/>
        <rFont val="Calibri"/>
        <family val="2"/>
        <charset val="204"/>
        <scheme val="minor"/>
      </rPr>
      <t>)</t>
    </r>
  </si>
  <si>
    <t>0274070095</t>
  </si>
  <si>
    <t>450078, Республика Башкортостан, г. Уфа, ул.Ветошникова,д.95</t>
  </si>
  <si>
    <t>Юсупова Земфира Исмагиловна, тел/факс8(347)252-30-30, e-mail: bz_dent@mail.ru</t>
  </si>
  <si>
    <t>ЛО-02-01-002230 от 18.10.2012г бессрочно;</t>
  </si>
  <si>
    <t>сестринское дело, стоматология</t>
  </si>
  <si>
    <t>ортодонтия, стоматология ортопедическая, стоматология терапевтическая, стоматология хирургическая</t>
  </si>
  <si>
    <t>Профиль коек</t>
  </si>
  <si>
    <t>ИТОГО число коек,  фактически развернутых , в т.ч.</t>
  </si>
  <si>
    <t>акушерское (родовое)</t>
  </si>
  <si>
    <t>аллергологическое</t>
  </si>
  <si>
    <t>анестезиология и реанимация</t>
  </si>
  <si>
    <t>венерологическое</t>
  </si>
  <si>
    <t>гастроэнтерологическое</t>
  </si>
  <si>
    <t>гематологическое</t>
  </si>
  <si>
    <t xml:space="preserve">гериатрическое </t>
  </si>
  <si>
    <t>гинекологическое</t>
  </si>
  <si>
    <t>детская кардиология</t>
  </si>
  <si>
    <t>дерматовенерологическое</t>
  </si>
  <si>
    <t>детская неврология</t>
  </si>
  <si>
    <t>детская хирургия</t>
  </si>
  <si>
    <t>детская травматология</t>
  </si>
  <si>
    <t>детская нейрохирургия</t>
  </si>
  <si>
    <t>детская урология-андрология</t>
  </si>
  <si>
    <t>детская ортопедия</t>
  </si>
  <si>
    <t>инфекционное</t>
  </si>
  <si>
    <t>кардиологическое</t>
  </si>
  <si>
    <t>кардиохирургическое</t>
  </si>
  <si>
    <t>койки ОНМК</t>
  </si>
  <si>
    <t>колопроктологическое</t>
  </si>
  <si>
    <t>неврологическое</t>
  </si>
  <si>
    <t>нейрососудистая реабилитация</t>
  </si>
  <si>
    <t>нейрохирургическое</t>
  </si>
  <si>
    <t>неонатология</t>
  </si>
  <si>
    <t>нефрологическое</t>
  </si>
  <si>
    <t>ожоговое</t>
  </si>
  <si>
    <t>ОКС</t>
  </si>
  <si>
    <t>онкологическое</t>
  </si>
  <si>
    <t>ортопедическое</t>
  </si>
  <si>
    <t>оториноларингологическое</t>
  </si>
  <si>
    <t>офтальмологическое</t>
  </si>
  <si>
    <t>патология беременных</t>
  </si>
  <si>
    <t>патология новорожденных</t>
  </si>
  <si>
    <t>педиатрическое</t>
  </si>
  <si>
    <t>проктологическое</t>
  </si>
  <si>
    <t>психоневрологическое</t>
  </si>
  <si>
    <t>пульмонологическое</t>
  </si>
  <si>
    <t>реабилитационное</t>
  </si>
  <si>
    <t>реанимация</t>
  </si>
  <si>
    <t>ревматология</t>
  </si>
  <si>
    <t>сердечно-сосудистая хирургия</t>
  </si>
  <si>
    <t>стоматология</t>
  </si>
  <si>
    <t>терапевтическое</t>
  </si>
  <si>
    <t>токсикологическое</t>
  </si>
  <si>
    <t>торакальная хирургия</t>
  </si>
  <si>
    <t>травматологическое</t>
  </si>
  <si>
    <t>урологическое</t>
  </si>
  <si>
    <t>хирургическое</t>
  </si>
  <si>
    <t>хирургия (комбустиология)</t>
  </si>
  <si>
    <t>челюстно-лицевая хирургия</t>
  </si>
  <si>
    <t>эндокринологическое</t>
  </si>
  <si>
    <t>акушерство и гинекология</t>
  </si>
  <si>
    <t>гериатрическое отделение</t>
  </si>
  <si>
    <t>дерматологическое</t>
  </si>
  <si>
    <t>радиология</t>
  </si>
  <si>
    <t>сосудистая хирургия</t>
  </si>
  <si>
    <t>торакалная хирургия</t>
  </si>
  <si>
    <t>трансфузиология</t>
  </si>
  <si>
    <t>Наименование МО</t>
  </si>
  <si>
    <t>итого посещений в смену</t>
  </si>
  <si>
    <t>Акушерство и гинекология</t>
  </si>
  <si>
    <t>Аллергология и иммунология</t>
  </si>
  <si>
    <t>Ангиохирургия</t>
  </si>
  <si>
    <t>Врач общей практики (семейная медицина)</t>
  </si>
  <si>
    <t>Гастроэнтерология</t>
  </si>
  <si>
    <t>Гематология</t>
  </si>
  <si>
    <t>Гериатрия</t>
  </si>
  <si>
    <t>Гистология</t>
  </si>
  <si>
    <t>Дерматология</t>
  </si>
  <si>
    <t>Детская кардиология</t>
  </si>
  <si>
    <t>детская гастроэнтерология</t>
  </si>
  <si>
    <t>Детская онкология</t>
  </si>
  <si>
    <t>детская офтальмология</t>
  </si>
  <si>
    <t>детская оториноларингология</t>
  </si>
  <si>
    <t>Детская урология-андрология</t>
  </si>
  <si>
    <t>Детская неврология</t>
  </si>
  <si>
    <t>Детская хирургия</t>
  </si>
  <si>
    <t>Детская эндокринология</t>
  </si>
  <si>
    <t>Инфекционные болезни</t>
  </si>
  <si>
    <t>Кардиология</t>
  </si>
  <si>
    <t>Клиническая лабораторная диагностика</t>
  </si>
  <si>
    <t>Клиническая микология</t>
  </si>
  <si>
    <t>Клиническая фармакология</t>
  </si>
  <si>
    <t>Колопроктология</t>
  </si>
  <si>
    <t>Лечебная физкультура и спортивная медицина</t>
  </si>
  <si>
    <t>Мануальная терапия</t>
  </si>
  <si>
    <t>Медицинская реабилитация</t>
  </si>
  <si>
    <t>медицинские осмотры</t>
  </si>
  <si>
    <t>Неврология</t>
  </si>
  <si>
    <t>Нейрохирургия</t>
  </si>
  <si>
    <t>неотложная помощь</t>
  </si>
  <si>
    <t>Нефрология</t>
  </si>
  <si>
    <t>Онкология</t>
  </si>
  <si>
    <t>Ортодонтия</t>
  </si>
  <si>
    <t>Оториноларингология</t>
  </si>
  <si>
    <t>офтальмология</t>
  </si>
  <si>
    <t>Паразитология</t>
  </si>
  <si>
    <t>Патологическая анатомия</t>
  </si>
  <si>
    <t>Педиатрия</t>
  </si>
  <si>
    <t>Профпатология</t>
  </si>
  <si>
    <t>Пульмонология</t>
  </si>
  <si>
    <t>проктология</t>
  </si>
  <si>
    <t>психиатрия</t>
  </si>
  <si>
    <t>писихиатрия-наркология</t>
  </si>
  <si>
    <t>Радиология</t>
  </si>
  <si>
    <t>Ревматология</t>
  </si>
  <si>
    <t>Рентгенология</t>
  </si>
  <si>
    <t>Рефлексотерапия</t>
  </si>
  <si>
    <t>Сердечно-сосудистая хирургия</t>
  </si>
  <si>
    <t>Спортивная медицина</t>
  </si>
  <si>
    <t xml:space="preserve">Стоматология детская </t>
  </si>
  <si>
    <t>Стоматология общей практики</t>
  </si>
  <si>
    <t>Стоматология терапевтическая</t>
  </si>
  <si>
    <t>Стоматология хирургическая</t>
  </si>
  <si>
    <t>Стоматолог-ортопед</t>
  </si>
  <si>
    <t>Сурдология-оториноларингология</t>
  </si>
  <si>
    <t>Терапия</t>
  </si>
  <si>
    <t>Токсикология</t>
  </si>
  <si>
    <t>Торакальная хирургия</t>
  </si>
  <si>
    <t>Травматология и ортопедия</t>
  </si>
  <si>
    <t>Ультразвуковая диагностика</t>
  </si>
  <si>
    <t>Урология</t>
  </si>
  <si>
    <t>УЗИ</t>
  </si>
  <si>
    <t>Физиотерапия</t>
  </si>
  <si>
    <t>Фунциональная диагностика</t>
  </si>
  <si>
    <t>фтизиатр</t>
  </si>
  <si>
    <t>Хирургия</t>
  </si>
  <si>
    <t>хирургия (абдоминальная)</t>
  </si>
  <si>
    <t>Челюстно-лицевая хирургия</t>
  </si>
  <si>
    <t>Эндокринология</t>
  </si>
  <si>
    <t>эндоскопия</t>
  </si>
  <si>
    <t>Эпидемиология</t>
  </si>
  <si>
    <t>центр здоровья</t>
  </si>
  <si>
    <t>прием среднего персонала</t>
  </si>
  <si>
    <t>доп исследования</t>
  </si>
  <si>
    <t>МАГНИТНО-РЕЗОНАНСНАЯ ТЕРАПИЯ</t>
  </si>
  <si>
    <t>КОМПЬЮТЕРНАЯ ТОМОГРАФИЯ</t>
  </si>
  <si>
    <t>МАММОГРАФИЯ</t>
  </si>
  <si>
    <t>скорая помощь</t>
  </si>
  <si>
    <t>Виды посещений</t>
  </si>
  <si>
    <t>ИТОГО, в т.числе</t>
  </si>
  <si>
    <t>Гемодиализ</t>
  </si>
  <si>
    <t>лабораторная диагностика</t>
  </si>
  <si>
    <t>Медицинские осмотры</t>
  </si>
  <si>
    <t>Организация здравоохранения и общественного здоровья</t>
  </si>
  <si>
    <t>Ортопедия</t>
  </si>
  <si>
    <t>Паллиативная помощь</t>
  </si>
  <si>
    <t>Проктология</t>
  </si>
  <si>
    <t>Сестринский прием</t>
  </si>
  <si>
    <t>Стоматология ортопедическая</t>
  </si>
  <si>
    <t>Трансфузиология</t>
  </si>
  <si>
    <t>Фтизиатр</t>
  </si>
  <si>
    <t>ангиохирургический прием</t>
  </si>
  <si>
    <t>узкие специалисты</t>
  </si>
  <si>
    <t>ДОП_ИССЛЕД</t>
  </si>
  <si>
    <t>СКОРАЯ ПОМОЩЬ</t>
  </si>
  <si>
    <t>№ п/п</t>
  </si>
  <si>
    <t>Код</t>
  </si>
  <si>
    <t>Профиль (КПГ) и КСГ</t>
  </si>
  <si>
    <t>Коэффициент относительной затратоемкости КСГ/КПГ</t>
  </si>
  <si>
    <t>st01</t>
  </si>
  <si>
    <t>Акушерское дело</t>
  </si>
  <si>
    <t>st01.001</t>
  </si>
  <si>
    <t>Беременность без патологии, дородовая госпитализация в отделение сестринского ухода</t>
  </si>
  <si>
    <t>st02</t>
  </si>
  <si>
    <t>st02.001</t>
  </si>
  <si>
    <t>Осложнения, связанные с беременностью</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</si>
  <si>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</si>
  <si>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</si>
  <si>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</si>
  <si>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</si>
  <si>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</si>
  <si>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</si>
  <si>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</si>
  <si>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</si>
  <si>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</si>
  <si>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</si>
  <si>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</si>
  <si>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</si>
  <si>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</si>
  <si>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</si>
  <si>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</si>
  <si>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</si>
  <si>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</si>
  <si>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Операции на женских половых органах (уровень 1)</t>
  </si>
  <si>
    <t>st02.011</t>
  </si>
  <si>
    <t>Операции на женских половых органах (уровень 2)</t>
  </si>
  <si>
    <t>st02.012</t>
  </si>
  <si>
    <t>Операции на женских половых органах (уровень 3)</t>
  </si>
  <si>
    <t>st02.013</t>
  </si>
  <si>
    <t>Операции на женских половых органах (уровень 4)</t>
  </si>
  <si>
    <t>st03</t>
  </si>
  <si>
    <t>st03.001</t>
  </si>
  <si>
    <t>Нарушения с вовлечением иммунного механизма</t>
  </si>
  <si>
    <t>st03.002</t>
  </si>
  <si>
    <t>Ангионевротический отек, анафилактический шок</t>
  </si>
  <si>
    <t>st04</t>
  </si>
  <si>
    <t>st04.001</t>
  </si>
  <si>
    <t>Язва желудка и двенадцатиперстной кишки</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</si>
  <si>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</si>
  <si>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</si>
  <si>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</si>
  <si>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</si>
  <si>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</si>
  <si>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</si>
  <si>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</si>
  <si>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</si>
  <si>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</si>
  <si>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</si>
  <si>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t>
  </si>
  <si>
    <t>st05.001</t>
  </si>
  <si>
    <t>Анемии (уровень 1)</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</si>
  <si>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</si>
  <si>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</si>
  <si>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</si>
  <si>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</si>
  <si>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</si>
  <si>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</si>
  <si>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</si>
  <si>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</si>
  <si>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st05.006</t>
  </si>
  <si>
    <t>Лекарственная терапия при остром лейкозе, взрослые</t>
  </si>
  <si>
    <t>st05.007</t>
  </si>
  <si>
    <t>Лекарственная терапия при других злокачественных новообразованиях лимфоидной и кроветворной тканей, взрослые</t>
  </si>
  <si>
    <t>st05.008</t>
  </si>
  <si>
    <t>Лекарственная терапия при доброкачественных заболеваниях крови и пузырном заносе</t>
  </si>
  <si>
    <t>st05.009</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</si>
  <si>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</si>
  <si>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st05.010</t>
  </si>
  <si>
    <t>Лекарственная терапия при остром лейкозе, дети</t>
  </si>
  <si>
    <t>st05.011</t>
  </si>
  <si>
    <t>Лекарственная терапия при других злокачественных новообразованиях лимфоидной и кроветворной тканей, дети</t>
  </si>
  <si>
    <t>st06</t>
  </si>
  <si>
    <t>st06.001</t>
  </si>
  <si>
    <t>Редкие и тяжелые дерматозы</t>
  </si>
  <si>
    <t>st06.002</t>
  </si>
  <si>
    <t>Среднетяжелые дерматозы</t>
  </si>
  <si>
    <t>st06.003</t>
  </si>
  <si>
    <t>Легкие дерматозы</t>
  </si>
  <si>
    <t>st07</t>
  </si>
  <si>
    <t>st07.001</t>
  </si>
  <si>
    <t>Врожденные аномалии сердечно-сосудистой системы, дети</t>
  </si>
  <si>
    <t>st08</t>
  </si>
  <si>
    <t>st08.001</t>
  </si>
  <si>
    <t>Лекарственная терапия при злокачественных новообразованиях других локализаций (кроме лимфоидной и кроветворной тканей), дети</t>
  </si>
  <si>
    <t>st09</t>
  </si>
  <si>
    <t>st09.001</t>
  </si>
  <si>
    <t>Операции на мужских половых органах, дети (уровень 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</si>
  <si>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</si>
  <si>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</si>
  <si>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</si>
  <si>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</si>
  <si>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</si>
  <si>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</si>
  <si>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</si>
  <si>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</si>
  <si>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</si>
  <si>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</si>
  <si>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</si>
  <si>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</si>
  <si>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</si>
  <si>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</si>
  <si>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</si>
  <si>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</si>
  <si>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</si>
  <si>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</si>
  <si>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t>
  </si>
  <si>
    <t>st10.001</t>
  </si>
  <si>
    <t>Детская хирургия (уровень 1)</t>
  </si>
  <si>
    <t>st10.002</t>
  </si>
  <si>
    <t>Детская хирургия (уровень 2)</t>
  </si>
  <si>
    <t>st10.003</t>
  </si>
  <si>
    <t>Аппендэктомия, дети (уровень 1)</t>
  </si>
  <si>
    <t>st10.004</t>
  </si>
  <si>
    <t>Аппендэктомия, дети (уровень 2)</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</si>
  <si>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</si>
  <si>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</si>
  <si>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</si>
  <si>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</si>
  <si>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</si>
  <si>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</si>
  <si>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st11</t>
  </si>
  <si>
    <t>st11.001</t>
  </si>
  <si>
    <t>Сахарный диабет, дети</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</si>
  <si>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</si>
  <si>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</si>
  <si>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</si>
  <si>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</si>
  <si>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</si>
  <si>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</si>
  <si>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</si>
  <si>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</si>
  <si>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</si>
  <si>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</si>
  <si>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</si>
  <si>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</si>
  <si>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</si>
  <si>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</si>
  <si>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</si>
  <si>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</si>
  <si>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</si>
  <si>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</si>
  <si>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</si>
  <si>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</si>
  <si>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</si>
  <si>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</si>
  <si>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</si>
  <si>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</si>
  <si>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</si>
  <si>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</si>
  <si>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</si>
  <si>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</si>
  <si>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Респираторные инфекции верхних дыхательных путей, дети</t>
  </si>
  <si>
    <t>st12.012</t>
  </si>
  <si>
    <t>Грипп, вирус гриппа идентифицирован</t>
  </si>
  <si>
    <t>st12.013</t>
  </si>
  <si>
    <t>Грипп и пневмония с синдромом органной дисфункции</t>
  </si>
  <si>
    <t>st12.014</t>
  </si>
  <si>
    <t>Клещевой энцефалит</t>
  </si>
  <si>
    <t>st13</t>
  </si>
  <si>
    <t>st13.001</t>
  </si>
  <si>
    <t>Нестабильная стенокардия, инфаркт миокарда, легочная эмболия (уровень 1)</t>
  </si>
  <si>
    <t>st13.002</t>
  </si>
  <si>
    <t>Нестабильная стенокардия, инфаркт миокарда, легочная эмболия (уровень 2)</t>
  </si>
  <si>
    <t>st13.003</t>
  </si>
  <si>
    <t xml:space="preserve">Инфаркт миокарда, легочная эмболия, лечение с применением тромболитической терапии </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</si>
  <si>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</si>
  <si>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</si>
  <si>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</si>
  <si>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</si>
  <si>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</si>
  <si>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</si>
  <si>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</si>
  <si>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</si>
  <si>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st14</t>
  </si>
  <si>
    <t>st14.001</t>
  </si>
  <si>
    <t>Операции на кишечнике и анальной области (уровень 1)</t>
  </si>
  <si>
    <t>st14.002</t>
  </si>
  <si>
    <t>Операции на кишечнике и анальной области (уровень 2)</t>
  </si>
  <si>
    <t>st14.003</t>
  </si>
  <si>
    <t>Операции на кишечнике и анальной области (уровень 3)</t>
  </si>
  <si>
    <t>st15</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</si>
  <si>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</si>
  <si>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</si>
  <si>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</si>
  <si>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</si>
  <si>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</si>
  <si>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</si>
  <si>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</si>
  <si>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</si>
  <si>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</si>
  <si>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</si>
  <si>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st15.006</t>
  </si>
  <si>
    <t>Эпилепсия, судороги (уровень 2)</t>
  </si>
  <si>
    <t>st15.007</t>
  </si>
  <si>
    <t>Расстройства периферической нервной системы</t>
  </si>
  <si>
    <t>st15.008</t>
  </si>
  <si>
    <t>Неврологические заболевания, лечение с применением ботулотоксина (уровень1)</t>
  </si>
  <si>
    <t>st15.009</t>
  </si>
  <si>
    <t>Неврологические заболевания, лечение с применением ботулотоксина (уровень 2)</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</si>
  <si>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</si>
  <si>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</si>
  <si>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</si>
  <si>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</si>
  <si>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</si>
  <si>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</si>
  <si>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</si>
  <si>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</si>
  <si>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</si>
  <si>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</si>
  <si>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</si>
  <si>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</si>
  <si>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</si>
  <si>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</si>
  <si>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</si>
  <si>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</si>
  <si>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st16</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</si>
  <si>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</si>
  <si>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</si>
  <si>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</si>
  <si>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</si>
  <si>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</si>
  <si>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</si>
  <si>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</si>
  <si>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</si>
  <si>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</si>
  <si>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</si>
  <si>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</si>
  <si>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</si>
  <si>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</si>
  <si>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</si>
  <si>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</si>
  <si>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</si>
  <si>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</si>
  <si>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</si>
  <si>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</si>
  <si>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</si>
  <si>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</si>
  <si>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</si>
  <si>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</si>
  <si>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</si>
  <si>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t>
  </si>
  <si>
    <t>Неонатология</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</si>
  <si>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</si>
  <si>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</si>
  <si>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</si>
  <si>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</si>
  <si>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</si>
  <si>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</si>
  <si>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116.1</t>
  </si>
  <si>
    <t>st17.004.1</t>
  </si>
  <si>
    <t>Геморрагические нарушения у новорожденных</t>
  </si>
  <si>
    <t>116.2</t>
  </si>
  <si>
    <t>st17.004.2</t>
  </si>
  <si>
    <t>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</si>
  <si>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</si>
  <si>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</si>
  <si>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</si>
  <si>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</si>
  <si>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</si>
  <si>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</si>
  <si>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t>
  </si>
  <si>
    <t>Нефрология (без диализа)</t>
  </si>
  <si>
    <t>st18.001</t>
  </si>
  <si>
    <t>Почечная недостаточность</t>
  </si>
  <si>
    <t>st18.002</t>
  </si>
  <si>
    <t>Формирование, имплантация, реконструкция, удаление, смена доступа для диализа</t>
  </si>
  <si>
    <t>st18.003</t>
  </si>
  <si>
    <t>Гломерулярные болезни</t>
  </si>
  <si>
    <t>st19</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</si>
  <si>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</si>
  <si>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</si>
  <si>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</si>
  <si>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</si>
  <si>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</si>
  <si>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</si>
  <si>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</si>
  <si>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</si>
  <si>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</si>
  <si>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</si>
  <si>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</si>
  <si>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</si>
  <si>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</si>
  <si>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</si>
  <si>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</si>
  <si>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</si>
  <si>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</si>
  <si>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Операции при злокачественных новообразованиях кожи (уровень 1)</t>
  </si>
  <si>
    <t>st19.010</t>
  </si>
  <si>
    <t>Операции при злокачественных новообразованиях кожи (уровень 2)</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</si>
  <si>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</si>
  <si>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</si>
  <si>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</si>
  <si>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</si>
  <si>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</si>
  <si>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</si>
  <si>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</si>
  <si>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</si>
  <si>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</si>
  <si>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</si>
  <si>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</si>
  <si>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(уровень 1)</t>
  </si>
  <si>
    <t>st19.017</t>
  </si>
  <si>
    <t>Операции при злокачественном новообразовании желчного пузыря, желчных протоков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</si>
  <si>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</si>
  <si>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</si>
  <si>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</si>
  <si>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</si>
  <si>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</si>
  <si>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</si>
  <si>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</si>
  <si>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</si>
  <si>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</si>
  <si>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</si>
  <si>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</si>
  <si>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</si>
  <si>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</si>
  <si>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</si>
  <si>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</si>
  <si>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</si>
  <si>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</si>
  <si>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</si>
  <si>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st19.027</t>
  </si>
  <si>
    <t>Лекарственная терапия при злокачественных новообразованиях (кроме лимфоидной и кроветворной тканей), взрослые (уровень 1)</t>
  </si>
  <si>
    <t>st19.028</t>
  </si>
  <si>
    <t>Лекарственная терапия при злокачественных новообразованиях (кроме лимфоидной и кроветворной тканей), взрослые (уровень 2)</t>
  </si>
  <si>
    <t>st19.029</t>
  </si>
  <si>
    <t>Лекарственная терапия при злокачественных новообразованиях (кроме лимфоидной и кроветворной тканей), взрослые (уровень 3)</t>
  </si>
  <si>
    <t>st19.030</t>
  </si>
  <si>
    <t>Лекарственная терапия при злокачественных новообразованиях (кроме лимфоидной и кроветворной тканей), взрослые (уровень 4)</t>
  </si>
  <si>
    <t>st19.031</t>
  </si>
  <si>
    <t>Лекарственная терапия при злокачественных новообразованиях (кроме лимфоидной и кроветворной тканей), взрослые (уровень 5)</t>
  </si>
  <si>
    <t>st19.032</t>
  </si>
  <si>
    <t>Лекарственная терапия при злокачественных новообразованиях (кроме лимфоидной и кроветворной тканей), взрослые (уровень 6)</t>
  </si>
  <si>
    <t>st19.033</t>
  </si>
  <si>
    <t>Лекарственная терапия при злокачественных новообразованиях (кроме лимфоидной и кроветворной тканей), взрослые (уровень 7)</t>
  </si>
  <si>
    <t>st19.034</t>
  </si>
  <si>
    <t>Лекарственная терапия при злокачественных новообразованиях (кроме лимфоидной и кроветворной тканей), взрослые (уровень 8)</t>
  </si>
  <si>
    <t>st19.035</t>
  </si>
  <si>
    <t>Лекарственная терапия при злокачественных новообразованиях (кроме лимфоидной и кроветворной тканей), взрослые (уровень 9)</t>
  </si>
  <si>
    <t>st19.036</t>
  </si>
  <si>
    <t>Лекарственная терапия при злокачественных новообразованиях (кроме лимфоидной и кроветворной тканей), взрослые (уровень 10)</t>
  </si>
  <si>
    <t>st19.037</t>
  </si>
  <si>
    <t>Фебрильная нейтропения, агранулоцитоз вследствие проведения лекарственной терапии злокачественных новообразований (кроме лимфоидной и кроветворной тканей)</t>
  </si>
  <si>
    <t>st19.038</t>
  </si>
  <si>
    <t>Установка, замена порт системы (катетера) для лекарственной терапии злокачественных новообразований (кроме лимфоидной и кроветворной тканей)</t>
  </si>
  <si>
    <t>st19.039</t>
  </si>
  <si>
    <t>Лучевая терапия (уровень 1)</t>
  </si>
  <si>
    <t>st19.040</t>
  </si>
  <si>
    <t>Лучевая терапия (уровень 2)</t>
  </si>
  <si>
    <t>st19.041</t>
  </si>
  <si>
    <t>Лучевая терапия (уровень 3)</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</si>
  <si>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</si>
  <si>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</si>
  <si>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</si>
  <si>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</si>
  <si>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</si>
  <si>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</si>
  <si>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</si>
  <si>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</si>
  <si>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</si>
  <si>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</si>
  <si>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</si>
  <si>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</si>
  <si>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</si>
  <si>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</si>
  <si>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</si>
  <si>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</si>
  <si>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</si>
  <si>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</si>
  <si>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</si>
  <si>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</si>
  <si>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</si>
  <si>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</si>
  <si>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</si>
  <si>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</si>
  <si>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</si>
  <si>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</si>
  <si>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</si>
  <si>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</si>
  <si>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st20</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</si>
  <si>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</si>
  <si>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</si>
  <si>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</si>
  <si>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</si>
  <si>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</si>
  <si>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</si>
  <si>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</si>
  <si>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</si>
  <si>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</si>
  <si>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Операции на органе слуха, придаточных пазухах носа и верхних дыхательных путях (уровень 1)</t>
  </si>
  <si>
    <t>st20.006</t>
  </si>
  <si>
    <t>Операции на органе слуха, придаточных пазухах носа и верхних дыхательных путях (уровень 2)</t>
  </si>
  <si>
    <t>st20.007</t>
  </si>
  <si>
    <t>Операции на органе слуха, придаточных пазухах носа и верхних дыхательных путях (уровень 3)</t>
  </si>
  <si>
    <t>st20.008</t>
  </si>
  <si>
    <t>Операции на органе слуха, придаточных пазухах носа и верхних дыхательных путях (уровень 4)</t>
  </si>
  <si>
    <t>st20.009</t>
  </si>
  <si>
    <t>Операции на органе слуха, придаточных пазухах носа и верхних дыхательных путях (уровень 5)</t>
  </si>
  <si>
    <t>st20.010</t>
  </si>
  <si>
    <t>Замена речевого процессора</t>
  </si>
  <si>
    <t>st21</t>
  </si>
  <si>
    <t>Офтальмология</t>
  </si>
  <si>
    <t>st21.001</t>
  </si>
  <si>
    <t>Операции на органе зрения (уровень 1)</t>
  </si>
  <si>
    <t>st21.002</t>
  </si>
  <si>
    <t>Операции на органе зрения (уровень 2)</t>
  </si>
  <si>
    <t>st21.003</t>
  </si>
  <si>
    <t>Операции на органе зрения (уровень 3)</t>
  </si>
  <si>
    <t>st21.004</t>
  </si>
  <si>
    <t>Операции на органе зрения (уровень 4)</t>
  </si>
  <si>
    <t>st21.005</t>
  </si>
  <si>
    <t>Операции на органе зрения (уровень 5)</t>
  </si>
  <si>
    <t>st21.006</t>
  </si>
  <si>
    <t>Операции на органе зрения (уровень 6)</t>
  </si>
  <si>
    <t>st21.007</t>
  </si>
  <si>
    <t>Болезни глаза</t>
  </si>
  <si>
    <t>st21.008</t>
  </si>
  <si>
    <t>Травмы глаза</t>
  </si>
  <si>
    <t>st22</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</si>
  <si>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</si>
  <si>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</si>
  <si>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</si>
  <si>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</si>
  <si>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</si>
  <si>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</si>
  <si>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</si>
  <si>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</si>
  <si>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</si>
  <si>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</si>
  <si>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</si>
  <si>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</si>
  <si>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</si>
  <si>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</si>
  <si>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</si>
  <si>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st23.004</t>
  </si>
  <si>
    <t>Пневмония, плеврит, другие болезни плевры</t>
  </si>
  <si>
    <t>st23.005</t>
  </si>
  <si>
    <t>Астма, взрослые</t>
  </si>
  <si>
    <t>st23.006</t>
  </si>
  <si>
    <t>Астма, дети</t>
  </si>
  <si>
    <t>st24</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</si>
  <si>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</si>
  <si>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</si>
  <si>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</si>
  <si>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</si>
  <si>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</si>
  <si>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</si>
  <si>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</si>
  <si>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</si>
  <si>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t>
  </si>
  <si>
    <t>st25.001</t>
  </si>
  <si>
    <t>Флебит и тромбофлебит, варикозное расширение вен нижних конечностей</t>
  </si>
  <si>
    <t>st25.002</t>
  </si>
  <si>
    <t>Другие болезни, врожденные аномалии вен</t>
  </si>
  <si>
    <t>st25.003</t>
  </si>
  <si>
    <t>Болезни артерий, артериол и капилляров</t>
  </si>
  <si>
    <t>st25.004</t>
  </si>
  <si>
    <t>Диагностическое обследование сердечно-сосудистой системы</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</si>
  <si>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</si>
  <si>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</si>
  <si>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</si>
  <si>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</si>
  <si>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</si>
  <si>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</si>
  <si>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s25.008</t>
  </si>
  <si>
    <t>Операции на сосудах (уровень 1)</t>
  </si>
  <si>
    <t>st25.009</t>
  </si>
  <si>
    <t>Операции на сосудах (уровень 2)</t>
  </si>
  <si>
    <t>st25.010</t>
  </si>
  <si>
    <t>Операции на сосудах (уровень 3)</t>
  </si>
  <si>
    <t>st25.011</t>
  </si>
  <si>
    <t>Операции на сосудах (уровень 4)</t>
  </si>
  <si>
    <t>221.1</t>
  </si>
  <si>
    <t>st25.012.1</t>
  </si>
  <si>
    <t>Операции на сосудах (уровень 5) - эндоваскулярные вмешательства на сосудах</t>
  </si>
  <si>
    <t>221.2</t>
  </si>
  <si>
    <t>st25.012.2</t>
  </si>
  <si>
    <t xml:space="preserve">Операции на сосудах (уровень 5) - эндоваскулярная трансартериальная тромбоэкстракция </t>
  </si>
  <si>
    <t>st26</t>
  </si>
  <si>
    <t>Стоматология детская</t>
  </si>
  <si>
    <t>st26.001</t>
  </si>
  <si>
    <t>Болезни полости рта, слюнных желез и челюстей, врожденные аномалии лица и шеи, дети</t>
  </si>
  <si>
    <t>st27</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</si>
  <si>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</si>
  <si>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</si>
  <si>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</si>
  <si>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</si>
  <si>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</si>
  <si>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</si>
  <si>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</si>
  <si>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</si>
  <si>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</si>
  <si>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</si>
  <si>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</si>
  <si>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</si>
  <si>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</si>
  <si>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</si>
  <si>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</si>
  <si>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</si>
  <si>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</si>
  <si>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</si>
  <si>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</si>
  <si>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</si>
  <si>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</si>
  <si>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</si>
  <si>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</si>
  <si>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Отравления и другие воздействия внешних причин</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</si>
  <si>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</si>
  <si>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</si>
  <si>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</si>
  <si>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</si>
  <si>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t>
  </si>
  <si>
    <t>st28.001</t>
  </si>
  <si>
    <t>Гнойные состояния нижних дыхательных путей</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</si>
  <si>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</si>
  <si>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</si>
  <si>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</si>
  <si>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</si>
  <si>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</si>
  <si>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</si>
  <si>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</si>
  <si>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</si>
  <si>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</si>
  <si>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</si>
  <si>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</si>
  <si>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</si>
  <si>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</si>
  <si>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</si>
  <si>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</si>
  <si>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</si>
  <si>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</si>
  <si>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</si>
  <si>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</si>
  <si>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</si>
  <si>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</si>
  <si>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</si>
  <si>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</si>
  <si>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</si>
  <si>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</si>
  <si>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</si>
  <si>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Операции на костно-мышечной системе и суставах (уровень 1)</t>
  </si>
  <si>
    <t>st29.010</t>
  </si>
  <si>
    <t>Операции на костно-мышечной системе и суставах (уровень 2)</t>
  </si>
  <si>
    <t>st29.011</t>
  </si>
  <si>
    <t>Операции на костно-мышечной системе и суставах (уровень 3)</t>
  </si>
  <si>
    <t>st29.012</t>
  </si>
  <si>
    <t>Операции на костно-мышечной системе и суставах (уровень 4)</t>
  </si>
  <si>
    <t>st29.013</t>
  </si>
  <si>
    <t>Операции на костно-мышечной системе и суставах (уровень 5)</t>
  </si>
  <si>
    <t>st30</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</si>
  <si>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</si>
  <si>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</si>
  <si>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</si>
  <si>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</si>
  <si>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</si>
  <si>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</si>
  <si>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</si>
  <si>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</si>
  <si>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</si>
  <si>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</si>
  <si>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</si>
  <si>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Операции на мужских половых органах, взрослые (уровень 1)</t>
  </si>
  <si>
    <t>st30.007</t>
  </si>
  <si>
    <t>Операции на мужских половых органах, взрослые (уровень 2)</t>
  </si>
  <si>
    <t>st30.008</t>
  </si>
  <si>
    <t>Операции на мужских половых органах, взрослые (уровень 3)</t>
  </si>
  <si>
    <t>st30.009</t>
  </si>
  <si>
    <t>Операции на мужских половых органах, взрослые (уровень 4)</t>
  </si>
  <si>
    <t>st30.010</t>
  </si>
  <si>
    <t>Операции на почке и мочевыделительной системе, взрослые (уровень 1)</t>
  </si>
  <si>
    <t>st30.011</t>
  </si>
  <si>
    <t>Операции на почке и мочевыделительной системе, взрослые (уровень 2)</t>
  </si>
  <si>
    <t>st30.012</t>
  </si>
  <si>
    <t>Операции на почке и мочевыделительной системе, взрослые (уровень 3)</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</si>
  <si>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</si>
  <si>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</si>
  <si>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</si>
  <si>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</si>
  <si>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</si>
  <si>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</si>
  <si>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t>
  </si>
  <si>
    <t>st31.001</t>
  </si>
  <si>
    <t>Болезни лимфатических сосудов и лимфатических узлов</t>
  </si>
  <si>
    <t>st31.002</t>
  </si>
  <si>
    <t>Операции на коже, подкожной клетчатке, придатках кожи (уровень 1)</t>
  </si>
  <si>
    <t>st31.003</t>
  </si>
  <si>
    <t>Операции на коже, подкожной клетчатке, придатках кожи (уровень 2)</t>
  </si>
  <si>
    <t>st31.004</t>
  </si>
  <si>
    <t>Операции на коже, подкожной клетчатке, придатках кожи (уровень 3)</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</si>
  <si>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</si>
  <si>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</si>
  <si>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</si>
  <si>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</si>
  <si>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</si>
  <si>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</si>
  <si>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</si>
  <si>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</si>
  <si>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</si>
  <si>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</si>
  <si>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</si>
  <si>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</si>
  <si>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</si>
  <si>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</si>
  <si>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</si>
  <si>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</si>
  <si>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</si>
  <si>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</si>
  <si>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</si>
  <si>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</si>
  <si>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</si>
  <si>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</si>
  <si>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</si>
  <si>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</si>
  <si>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</si>
  <si>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</si>
  <si>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</si>
  <si>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</si>
  <si>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</si>
  <si>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</si>
  <si>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t>
  </si>
  <si>
    <t>Хирургия (абдоминальная)</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</si>
  <si>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</si>
  <si>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</si>
  <si>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</si>
  <si>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</si>
  <si>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</si>
  <si>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</si>
  <si>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</si>
  <si>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</si>
  <si>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</si>
  <si>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</si>
  <si>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</si>
  <si>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</si>
  <si>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</si>
  <si>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</si>
  <si>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</si>
  <si>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Операции на пищеводе, желудке, двенадцатиперстной кишке (уровень 1)</t>
  </si>
  <si>
    <t>st32.009</t>
  </si>
  <si>
    <t>Операции на пищеводе, желудке, двенадцатиперстной кишке (уровень 2)</t>
  </si>
  <si>
    <t>st32.010</t>
  </si>
  <si>
    <t>Операции на пищеводе, желудке, двенадцатиперстной кишке (уровень 3)</t>
  </si>
  <si>
    <t>st32.011</t>
  </si>
  <si>
    <t>Аппендэктомия, взрослые (уровень 1)</t>
  </si>
  <si>
    <t>st32.012</t>
  </si>
  <si>
    <t>Аппендэктомия, взрослые (уровень 2)</t>
  </si>
  <si>
    <t>st32.013</t>
  </si>
  <si>
    <t>Операции по поводу грыж, взрослые (уровень 1)</t>
  </si>
  <si>
    <t>st32.014</t>
  </si>
  <si>
    <t>Операции по поводу грыж, взрослые (уровень 2)</t>
  </si>
  <si>
    <t>st32.015</t>
  </si>
  <si>
    <t>Операции по поводу грыж, взрослые (уровень 3)</t>
  </si>
  <si>
    <t>st32.016</t>
  </si>
  <si>
    <t>Другие операции на органах брюшной полости (уровень 1)</t>
  </si>
  <si>
    <t>st32.017</t>
  </si>
  <si>
    <t>Другие операции на органах брюшной полости (уровень 2)</t>
  </si>
  <si>
    <t>st32.018</t>
  </si>
  <si>
    <t>Другие операции на органах брюшной полости (уровень 3)</t>
  </si>
  <si>
    <t>st33</t>
  </si>
  <si>
    <t>Хирургия (комбустиология)</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</si>
  <si>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</si>
  <si>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</si>
  <si>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</si>
  <si>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</si>
  <si>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</si>
  <si>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</si>
  <si>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</si>
  <si>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</si>
  <si>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</si>
  <si>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</si>
  <si>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</si>
  <si>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</si>
  <si>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</si>
  <si>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</si>
  <si>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</si>
  <si>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</si>
  <si>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t>
  </si>
  <si>
    <t>st34.001</t>
  </si>
  <si>
    <t>Болезни полости рта, слюнных желез и челюстей, врожденные аномалии лица и шеи, взрослые</t>
  </si>
  <si>
    <t>st34.002</t>
  </si>
  <si>
    <t>Операции на органах полости рта (уровень 1)</t>
  </si>
  <si>
    <t>st34.003</t>
  </si>
  <si>
    <t>Операции на органах полости рта (уровень 2)</t>
  </si>
  <si>
    <t>st34.004</t>
  </si>
  <si>
    <t>Операции на органах полости рта (уровень 3)</t>
  </si>
  <si>
    <t>st34.005</t>
  </si>
  <si>
    <t>Операции на органах полости рта (уровень 4)</t>
  </si>
  <si>
    <t>st35</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</si>
  <si>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</si>
  <si>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</si>
  <si>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</si>
  <si>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</si>
  <si>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</si>
  <si>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</si>
  <si>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</si>
  <si>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</si>
  <si>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</si>
  <si>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</si>
  <si>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</si>
  <si>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</si>
  <si>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</si>
  <si>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</si>
  <si>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</si>
  <si>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</si>
  <si>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</si>
  <si>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Кистозный фиброз</t>
  </si>
  <si>
    <t>st36</t>
  </si>
  <si>
    <t>Прочее</t>
  </si>
  <si>
    <t>st36.001</t>
  </si>
  <si>
    <t>Комплексное лечение с применением препаратов иммуноглобулина</t>
  </si>
  <si>
    <t>st36.002</t>
  </si>
  <si>
    <t>Редкие генетические заболевания</t>
  </si>
  <si>
    <t>st36.003</t>
  </si>
  <si>
    <t>Лечение с применением генно-инженерных биологических препаратов и селективных иммунодепрессантов</t>
  </si>
  <si>
    <t>st36.004</t>
  </si>
  <si>
    <t>Факторы, влияющие на состояние здоровья населения и обращения в учреждения здравоохранения</t>
  </si>
  <si>
    <t>st36.005</t>
  </si>
  <si>
    <t>Госпитализация в диагностических целях с постановкой диагноза туберкулеза, ВИЧ-инфекции, психического заболевания</t>
  </si>
  <si>
    <t>st36.006</t>
  </si>
  <si>
    <t>Отторжение, отмирание трансплантата органов и тканей</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</si>
  <si>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</si>
  <si>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</si>
  <si>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</si>
  <si>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</si>
  <si>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</si>
  <si>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</si>
  <si>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</si>
  <si>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</si>
  <si>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</si>
  <si>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</si>
  <si>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</si>
  <si>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Злокачественное новообразование без специального противоопухолевого лечения</t>
  </si>
  <si>
    <t>st37</t>
  </si>
  <si>
    <t>st37.001</t>
  </si>
  <si>
    <t>Медицинская реабилитация пациентов с заболеваниями центральной нервной системы (3 балла по ШРМ)</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</si>
  <si>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</si>
  <si>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</si>
  <si>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</si>
  <si>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</si>
  <si>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</si>
  <si>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</si>
  <si>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</si>
  <si>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Медицинская реабилитация пациентов с заболеваниями опорно-двигательного аппарата и периферической нервной системы (3 балла по ШРМ)</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</si>
  <si>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</si>
  <si>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</si>
  <si>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</si>
  <si>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</si>
  <si>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</si>
  <si>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Медицинская кардиореабилитация (3 балла по ШРМ)</t>
  </si>
  <si>
    <t>st37.009</t>
  </si>
  <si>
    <t>Медицинская кардиореабилитация (4 балла по ШРМ)</t>
  </si>
  <si>
    <t>st37.010</t>
  </si>
  <si>
    <t>Медицинская кардиореабилитация (5 баллов по ШРМ)</t>
  </si>
  <si>
    <t>st37.011</t>
  </si>
  <si>
    <t>Медицинская реабилитация при других соматических заболеваниях (3 балла по ШРМ)</t>
  </si>
  <si>
    <t>st37.012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</si>
  <si>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</si>
  <si>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</si>
  <si>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</si>
  <si>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</si>
  <si>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Медицинская реабилитация детей, перенесших заболевания перинатального периода</t>
  </si>
  <si>
    <t>st37.015</t>
  </si>
  <si>
    <t>Медицинская реабилитация детей с нарушениями слуха без замены речевого процессора системы кохлеарной имплантации</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</si>
  <si>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</si>
  <si>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</si>
  <si>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</si>
  <si>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Медицинская реабилитация детей с поражениями центральной нервной системы</t>
  </si>
  <si>
    <t>st37.018</t>
  </si>
  <si>
    <t>Медицинская реабилитация детей, после хирургической коррекции врожденных пороков развития органов и систем</t>
  </si>
  <si>
    <t>st38</t>
  </si>
  <si>
    <t>st38.001</t>
  </si>
  <si>
    <t>Старческая астения</t>
  </si>
  <si>
    <t>ds01</t>
  </si>
  <si>
    <t>ds02</t>
  </si>
  <si>
    <t>ds02.001</t>
  </si>
  <si>
    <t>Осложнения беременности, родов, послеродового периода</t>
  </si>
  <si>
    <t>ds02.002</t>
  </si>
  <si>
    <t>Болезни женских половых органов</t>
  </si>
  <si>
    <t>ds02.003</t>
  </si>
  <si>
    <t>ds02.004</t>
  </si>
  <si>
    <t>ds02.005</t>
  </si>
  <si>
    <t>Экстракорпоральное оплодотворение</t>
  </si>
  <si>
    <t>ds02.006</t>
  </si>
  <si>
    <t>Искусственное прерывание беременности (аборт)</t>
  </si>
  <si>
    <t>ds02.007</t>
  </si>
  <si>
    <t>Аборт медикаментозный*</t>
  </si>
  <si>
    <t>ds03</t>
  </si>
  <si>
    <t>ds03.001</t>
  </si>
  <si>
    <t>ds04</t>
  </si>
  <si>
    <t>ds04.001</t>
  </si>
  <si>
    <t>Болезни органов пищеварения, взрослые</t>
  </si>
  <si>
    <t>ds05</t>
  </si>
  <si>
    <t>ds05.001</t>
  </si>
  <si>
    <t>Болезни крови (уровень 1)</t>
  </si>
  <si>
    <t>ds05.002</t>
  </si>
  <si>
    <t>Болезни крови (уровень 2)</t>
  </si>
  <si>
    <t>ds05.003</t>
  </si>
  <si>
    <t>ds05.004</t>
  </si>
  <si>
    <t>ds05.005</t>
  </si>
  <si>
    <t>ds05.006</t>
  </si>
  <si>
    <t>ds05.007</t>
  </si>
  <si>
    <t>ds05.008</t>
  </si>
  <si>
    <t>ds06</t>
  </si>
  <si>
    <t>ds06.001</t>
  </si>
  <si>
    <t>Дерматозы</t>
  </si>
  <si>
    <t>ds07</t>
  </si>
  <si>
    <t>ds07.001</t>
  </si>
  <si>
    <t>Болезни системы кровообращения, дети</t>
  </si>
  <si>
    <t>ds08</t>
  </si>
  <si>
    <t>ds08.001</t>
  </si>
  <si>
    <t>ds09</t>
  </si>
  <si>
    <t>ds09.001</t>
  </si>
  <si>
    <t>Операции на мужских половых органах, дети</t>
  </si>
  <si>
    <t>ds09.002</t>
  </si>
  <si>
    <t>Операции на почке и мочевыделительной системе, дети</t>
  </si>
  <si>
    <t>ds10</t>
  </si>
  <si>
    <t>ds10.001</t>
  </si>
  <si>
    <t>Операции по поводу грыж, дети</t>
  </si>
  <si>
    <t>ds11</t>
  </si>
  <si>
    <t>ds11.001</t>
  </si>
  <si>
    <t>ds11.002</t>
  </si>
  <si>
    <t>Другие болезни эндокринной системы, дети</t>
  </si>
  <si>
    <t>ds12</t>
  </si>
  <si>
    <t>ds12.001</t>
  </si>
  <si>
    <t>Вирусный гепатит B хронический, лекарственная терапия</t>
  </si>
  <si>
    <t>ds12.002</t>
  </si>
  <si>
    <t>Вирусный гепатит C хронический, лекарственная терапия (уровень 1)</t>
  </si>
  <si>
    <t>ds12.003</t>
  </si>
  <si>
    <t>Вирусный гепатит С хронический, лекарственная терапия (уровень 2)</t>
  </si>
  <si>
    <t>ds12.004</t>
  </si>
  <si>
    <t>Вирусный гепатит С хронический, лекарственная терапия (уровень 3)</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</si>
  <si>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</si>
  <si>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</si>
  <si>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</si>
  <si>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</si>
  <si>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</si>
  <si>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</si>
  <si>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</si>
  <si>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</si>
  <si>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</si>
  <si>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ds13</t>
  </si>
  <si>
    <t>ds13.001</t>
  </si>
  <si>
    <t>Болезни системы кровообращения, взрослые</t>
  </si>
  <si>
    <t>ds13.002</t>
  </si>
  <si>
    <t>Болезни системы кровообращения с применением инвазивных методов</t>
  </si>
  <si>
    <t>ds13.003</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</si>
  <si>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</si>
  <si>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ds14</t>
  </si>
  <si>
    <t>ds14.001</t>
  </si>
  <si>
    <t>ds14.002</t>
  </si>
  <si>
    <t>ds15</t>
  </si>
  <si>
    <t>ds15.001</t>
  </si>
  <si>
    <t>Болезни нервной системы, хромосомные аномалии</t>
  </si>
  <si>
    <t>ds15.002</t>
  </si>
  <si>
    <t>Неврологические заболевания, лечение с применением ботулотоксина (уровень 1)</t>
  </si>
  <si>
    <t>ds15.003</t>
  </si>
  <si>
    <t>ds16</t>
  </si>
  <si>
    <t>ds16.001</t>
  </si>
  <si>
    <t>Болезни и травмы позвоночника, спинного мозга, последствия внутричерепной травмы, сотрясение головного мозга</t>
  </si>
  <si>
    <t>ds16.002</t>
  </si>
  <si>
    <t>Операции на периферической нервной системе</t>
  </si>
  <si>
    <t>ds17</t>
  </si>
  <si>
    <t>ds17.001</t>
  </si>
  <si>
    <t>Нарушения, возникшие в перинатальном периоде</t>
  </si>
  <si>
    <t>ds18</t>
  </si>
  <si>
    <t>ds18.001</t>
  </si>
  <si>
    <t>Гломерулярные болезни, почечная недостаточность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</si>
  <si>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</si>
  <si>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</si>
  <si>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</si>
  <si>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</si>
  <si>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</si>
  <si>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</si>
  <si>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</si>
  <si>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</si>
  <si>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</si>
  <si>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</si>
  <si>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</si>
  <si>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</si>
  <si>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</si>
  <si>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</si>
  <si>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</si>
  <si>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</si>
  <si>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</si>
  <si>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</si>
  <si>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</si>
  <si>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</si>
  <si>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</si>
  <si>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</si>
  <si>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</si>
  <si>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</si>
  <si>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</si>
  <si>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</si>
  <si>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</si>
  <si>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</si>
  <si>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</si>
  <si>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</si>
  <si>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</si>
  <si>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</si>
  <si>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</si>
  <si>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</si>
  <si>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ds19.028</t>
  </si>
  <si>
    <t>ds19.029</t>
  </si>
  <si>
    <t>Госпитализация в диагностических целях с постановкой/ подтверждением диагноза злокачественного новообразования с использованием ПЭТ КТ</t>
  </si>
  <si>
    <t>ds20</t>
  </si>
  <si>
    <t>ds20.001</t>
  </si>
  <si>
    <t>Болезни уха, горла, носа</t>
  </si>
  <si>
    <t>ds20.002</t>
  </si>
  <si>
    <t>ds20.003</t>
  </si>
  <si>
    <t>ds20.004</t>
  </si>
  <si>
    <t>ds20.005</t>
  </si>
  <si>
    <t>ds20.006</t>
  </si>
  <si>
    <t>ds21</t>
  </si>
  <si>
    <t>ds21.001</t>
  </si>
  <si>
    <t>Болезни и травмы глаза</t>
  </si>
  <si>
    <t>ds21.002</t>
  </si>
  <si>
    <t>ds21.003</t>
  </si>
  <si>
    <t>ds21.004</t>
  </si>
  <si>
    <t>ds21.005</t>
  </si>
  <si>
    <t>ds21.006</t>
  </si>
  <si>
    <t>ds22</t>
  </si>
  <si>
    <t>ds22.001</t>
  </si>
  <si>
    <t>Системные поражения соединительной ткани, артропатии, спондилопатии, дети</t>
  </si>
  <si>
    <t>ds22.002</t>
  </si>
  <si>
    <t>Болезни органов пищеварения, дети</t>
  </si>
  <si>
    <t>ds23</t>
  </si>
  <si>
    <t>ds23.001</t>
  </si>
  <si>
    <t>Болезни органов дыхания</t>
  </si>
  <si>
    <t>ds24</t>
  </si>
  <si>
    <t>ds24.001</t>
  </si>
  <si>
    <t>Системные поражения соединительной ткани, артропатии, спондилопатии, взрослые</t>
  </si>
  <si>
    <t>ds25</t>
  </si>
  <si>
    <t>ds25.001</t>
  </si>
  <si>
    <t>Диагностическое обследование при болезнях системы кровообращения</t>
  </si>
  <si>
    <t>ds25.002</t>
  </si>
  <si>
    <t>ds25.003</t>
  </si>
  <si>
    <t>ds26</t>
  </si>
  <si>
    <t>ds26.001</t>
  </si>
  <si>
    <t>ds27</t>
  </si>
  <si>
    <t>ds27.001</t>
  </si>
  <si>
    <t>ds28</t>
  </si>
  <si>
    <t>ds28.001</t>
  </si>
  <si>
    <t>Операции на нижних дыхательных путях и легочной ткани, органах средостения</t>
  </si>
  <si>
    <t>ds29</t>
  </si>
  <si>
    <t>ds29.001</t>
  </si>
  <si>
    <t>ds29.002</t>
  </si>
  <si>
    <t>ds29.003</t>
  </si>
  <si>
    <t>ds29.004</t>
  </si>
  <si>
    <t>Заболевания опорно-двигательного аппарата, травмы, болезни мягких тканей</t>
  </si>
  <si>
    <t>ds30</t>
  </si>
  <si>
    <t>ds30.001</t>
  </si>
  <si>
    <t>Болезни, врожденные аномалии, повреждения мочевой системы и мужских половых органов</t>
  </si>
  <si>
    <t>ds30.002</t>
  </si>
  <si>
    <t>Операции на мужских половых органах, взрослые</t>
  </si>
  <si>
    <t>(уровень 1)</t>
  </si>
  <si>
    <t>ds30.003</t>
  </si>
  <si>
    <t>(уровень 2)</t>
  </si>
  <si>
    <t>ds30.004</t>
  </si>
  <si>
    <t>ds30.005</t>
  </si>
  <si>
    <t>ds30.006</t>
  </si>
  <si>
    <t>ds31</t>
  </si>
  <si>
    <t>ds31.001</t>
  </si>
  <si>
    <t>Болезни, новообразования молочной железы</t>
  </si>
  <si>
    <t>ds31.002</t>
  </si>
  <si>
    <t>ds31.003</t>
  </si>
  <si>
    <t>ds31.004</t>
  </si>
  <si>
    <t>ds31.005</t>
  </si>
  <si>
    <t>Операции на органах кроветворения и иммунной системы</t>
  </si>
  <si>
    <t>ds31.006</t>
  </si>
  <si>
    <t>Операции на молочной железе</t>
  </si>
  <si>
    <t>ds32</t>
  </si>
  <si>
    <t>ds32.001</t>
  </si>
  <si>
    <t>ds32.002</t>
  </si>
  <si>
    <t>ds32.003</t>
  </si>
  <si>
    <t>ds32.004</t>
  </si>
  <si>
    <t>ds32.005</t>
  </si>
  <si>
    <t>ds32.006</t>
  </si>
  <si>
    <t>Операции на желчном пузыре и желчевыводящих путях</t>
  </si>
  <si>
    <t>ds32.007</t>
  </si>
  <si>
    <t>ds32.008</t>
  </si>
  <si>
    <t>ds33</t>
  </si>
  <si>
    <t>ds33.001</t>
  </si>
  <si>
    <t>Ожоги и отморожения</t>
  </si>
  <si>
    <t>ds34</t>
  </si>
  <si>
    <t>ds34.001</t>
  </si>
  <si>
    <t>ds34.002</t>
  </si>
  <si>
    <t>ds34.003</t>
  </si>
  <si>
    <t>ds35</t>
  </si>
  <si>
    <t>ds35.001</t>
  </si>
  <si>
    <t>Сахарный диабет, взрослые</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</si>
  <si>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</si>
  <si>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</si>
  <si>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</si>
  <si>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ds35.004</t>
  </si>
  <si>
    <t>Лечение кистозного фиброза с применением ингаляционной антибактериальной терапии</t>
  </si>
  <si>
    <t>ds36</t>
  </si>
  <si>
    <t>ds36.001</t>
  </si>
  <si>
    <t>ds36.002</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</si>
  <si>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</si>
  <si>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</si>
  <si>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ds36.004</t>
  </si>
  <si>
    <t>ds36.005</t>
  </si>
  <si>
    <t>ds36.006</t>
  </si>
  <si>
    <t>ds37</t>
  </si>
  <si>
    <t>ds37.001</t>
  </si>
  <si>
    <t>Медицинская реабилитация пациентов с заболеваниями центральной нервной системы (2 балла по ШРМ)</t>
  </si>
  <si>
    <t>ds37.002</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</si>
  <si>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</si>
  <si>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</si>
  <si>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</si>
  <si>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ds37.005</t>
  </si>
  <si>
    <t>Медицинская кардиореабилитация (2 балла по ШРМ)</t>
  </si>
  <si>
    <t>ds37.006</t>
  </si>
  <si>
    <t>ds37.007</t>
  </si>
  <si>
    <t>Медицинская реабилитация при других соматических заболеваниях (2 балла по ШРМ)</t>
  </si>
  <si>
    <t>ds37.008</t>
  </si>
  <si>
    <t>ds37.009</t>
  </si>
  <si>
    <t>ds37.010</t>
  </si>
  <si>
    <t>ds37.011</t>
  </si>
  <si>
    <t>ds37.012</t>
  </si>
  <si>
    <t>Медицинская реабилитация детей после хирургической коррекции врожденных пороков развития органов и систем</t>
  </si>
  <si>
    <t>450071, Республика Башкортостан, г.Уфа, ул. Менделеева, д.211/2</t>
  </si>
  <si>
    <t>ЛО-02-01-005921 от 31.10.2017г бессрочно;</t>
  </si>
  <si>
    <t>клиническая фармакология, неврология, терапия</t>
  </si>
  <si>
    <t>лечебное дело,медицинский массаж, наркология, общая практика, сестринское дело,  физиотерапия, функциональная диагностика</t>
  </si>
  <si>
    <t>общая врачебная практика (семейная медицина), терапия</t>
  </si>
  <si>
    <t>гематология, онкология</t>
  </si>
  <si>
    <t>гастроэнтерология, гематология, кардиология, клиническая фармакология, неврология, нефрология, онкология, пульмонология, травматология и ортопедия</t>
  </si>
  <si>
    <t>020257</t>
  </si>
  <si>
    <t>020256</t>
  </si>
  <si>
    <r>
      <t>Общество с ограниченной ответственностью "Госсправка" (</t>
    </r>
    <r>
      <rPr>
        <b/>
        <sz val="9"/>
        <color theme="1"/>
        <rFont val="Calibri"/>
        <family val="2"/>
        <charset val="204"/>
        <scheme val="minor"/>
      </rPr>
      <t>ООО "Госсправка"</t>
    </r>
    <r>
      <rPr>
        <sz val="9"/>
        <color theme="1"/>
        <rFont val="Calibri"/>
        <family val="2"/>
        <charset val="204"/>
        <scheme val="minor"/>
      </rPr>
      <t>)</t>
    </r>
  </si>
  <si>
    <t>0276160107</t>
  </si>
  <si>
    <t>Биктагиров Дмитрий Фриксович, тел/факс 8(347)232-03-03, e-mail: Gosspravka@mail.ru</t>
  </si>
  <si>
    <t>акушерство и гинекология (за исключением использования вспомогательных репродуктивных технологий), аллергология и иммунология, гастроэнтерология, гематология, дерматовенерология, диетология, инфекционные болезни, кардиология, клиническая фармакология,  колопроктология, мануальная терепия, неврология, нефрология, онкология, оториноларингология (за исключением кохлеарной имплантации), офтальмология, профпатология, пульмонология, ревматология, рефлексотерапия, стоматология терапевтическая, травматология и ортопедия, ультразвуковая диагностика, урология, физиотерапия, функциональная диагностика, фтизиатрия, хирургия, эндокринология</t>
  </si>
  <si>
    <t>медицинские осмотры (предварительные, периодические), медицинские осмотры( предрейсовые, послерейсовые)</t>
  </si>
  <si>
    <t>ООО РКСР "Здоровье нации"</t>
  </si>
  <si>
    <t>итого</t>
  </si>
  <si>
    <t>ООО "Госсправка"</t>
  </si>
  <si>
    <t>обращения по поводу заболевания</t>
  </si>
  <si>
    <t>ООО "Белое золото"</t>
  </si>
  <si>
    <t>ООО "АГ Фабер Дентаплант"</t>
  </si>
  <si>
    <t>ООО "ЛАБМЕД 1"</t>
  </si>
  <si>
    <t>020188</t>
  </si>
  <si>
    <t>0276128576</t>
  </si>
  <si>
    <t>1100280035910</t>
  </si>
  <si>
    <t>1.0</t>
  </si>
  <si>
    <t>450071, Республика Башкортостан, г.Уфа, ул. Лесной проезд, д.4</t>
  </si>
  <si>
    <t>вакцинация (проведение профилактических прививок), педиатрия, терапия</t>
  </si>
  <si>
    <t>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</si>
  <si>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гастроэнтерология, гематология, генетика, гистология, дерматовенерология, детская кардиология, детская урология-андрология, детская хирургия, детская эндокринология, диетология,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лечебная физкультура и спортивная медицина, неврология, нейрохирургия,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травматология и ортопедия,  транспортировка половых клеток и (или) тканей репродуктивных органов, ультразвуковая диагностика,урология, физиотерапия, функциональная диагностика, хирургия,челюстно-лицевая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</si>
  <si>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детская урология-андрология, детская хирургия, забор гемопоэтических стволовых клеток, забор, криоконсервация и хранение половых клеток и тканей репродуктивных органов, инфекционные болезни, клиническая лабораторная диагностика, нейрохирургия, неонатология, онкология, операционное дело, оториноларингология (за исключением кохлеарной имплантации),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половых клеток и (или) тканей репродуктивных органов, трансфузиология,ультразвуковая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</si>
  <si>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вакцинация (проведение профилактических прививок), гастроэнтерология, гематология, дезинфектология, детская урология-андрология, детская хирургия, диетология, забор гемопоэтических стволовых клеток,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лабораторная диагностика, неонатология, нейрохирургия, онкология, операционное дело, оториноларингология (за исключением кохлеарной имплантации), педиатрия,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немопоэтических стволовых клеток и костного мозга, транспортировка половых клеток и (или) тканей репродуктивных органов, трансфузиология, ультразвуковая диагностика, урология, физиотерапия, функциональная диагностика, хирургия, хирургия (абдоминальная), хранение гемопоэтических стволовых клеток и костного мозга, челюстно-лицевая хирургия, эндокринология, эндоскопия, эпидемиология</t>
  </si>
  <si>
    <t>акушерство и гинекология (использование вспомогательных репродуктивных технологий), акушерство и гинекология (за исключением использования вспомогательных репродуктивных технологий)</t>
  </si>
  <si>
    <t>скорая медицинская помощь, акушерство и гинекология (за исключением использования вспомогательных репродуктивных технологий), неонатология</t>
  </si>
  <si>
    <t>медицинские осмотры (предварительные, периодические), медицинские осмотры (предрейсовые, послерейсовые)</t>
  </si>
  <si>
    <t/>
  </si>
  <si>
    <t>Код подчиненности(головная-1, филиал-2)</t>
  </si>
  <si>
    <t>адрес (место) нахождения  филиала (представительства</t>
  </si>
  <si>
    <t>28</t>
  </si>
  <si>
    <t>причина исключения  из реестра МО</t>
  </si>
  <si>
    <t>ООО"МД Проект 2010"</t>
  </si>
  <si>
    <t>клинико-лабораторная диагностика</t>
  </si>
  <si>
    <t>клиникл-диагностическая лаборатория</t>
  </si>
  <si>
    <t>1140280055596</t>
  </si>
  <si>
    <t>1030203907271</t>
  </si>
  <si>
    <t>1140280040108</t>
  </si>
  <si>
    <t>1</t>
  </si>
  <si>
    <t>16</t>
  </si>
  <si>
    <t>1100280023238</t>
  </si>
  <si>
    <t>027801001</t>
  </si>
  <si>
    <t>0264054496</t>
  </si>
  <si>
    <t>1060264012665</t>
  </si>
  <si>
    <t>450059, Республика Башкортостан, г.Уфа, ул. Братьев Кадомцевых, д.8</t>
  </si>
  <si>
    <t>Хабиров Айрат Гарифянович, 8(347)223-03-12, e-mail:clinic-a.ufa@maIl.ru</t>
  </si>
  <si>
    <t>ЛО-02-01-006517 от 19.09.2018г бессрочно;</t>
  </si>
  <si>
    <t>медицинские осмотры (предварительные, периодические), медицинские осмотры (предрейсовые, послерейсовые), медицинские осмотры (предсменные, послесменные)</t>
  </si>
  <si>
    <t>вакцинация (проведение профилактических прививок), медицинский массаж, организация сестринского дела,  сестринское дело, сестринское дело в педиатрии</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</si>
  <si>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</si>
  <si>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дерматовенерология,  детская кардиология,  детская урология-андрология,  детская хирургия, детская эндокринология, кардиология, колопроктология, лечебная физкультура и спортивная медицина, мануальная терапия, неврология, онкология, ортодонтия, оториноларингология (за исключением кохлеарной имплантации), офтальмология,  профпатология, рефлексотерапия, стоматология ортопедическая, стоматология терапевтическая, сердечно-сосудичтая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</si>
  <si>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Общество с ограниченной ответственностью "Партнер" (ООО "Партнер")</t>
  </si>
  <si>
    <t>020258</t>
  </si>
  <si>
    <t>детское</t>
  </si>
  <si>
    <t>взрослое</t>
  </si>
  <si>
    <t>Профилактические посещения</t>
  </si>
  <si>
    <t>дети</t>
  </si>
  <si>
    <t>взрослые</t>
  </si>
  <si>
    <t>Неотложная помощь</t>
  </si>
  <si>
    <t>Обращение по заболеванию</t>
  </si>
  <si>
    <t>Скорая помощь</t>
  </si>
  <si>
    <t>ООО "МД Проект 2010"</t>
  </si>
  <si>
    <t>кол-во страховых случаев</t>
  </si>
  <si>
    <t>кол-во УЕТ</t>
  </si>
  <si>
    <t>Заместительная почечная терапия</t>
  </si>
  <si>
    <t>Стационар ОПН</t>
  </si>
  <si>
    <t>АПП ОПН</t>
  </si>
  <si>
    <t>АПП ХПН</t>
  </si>
  <si>
    <t>ДНСТ ХПН</t>
  </si>
  <si>
    <t>Стационар ХПН</t>
  </si>
  <si>
    <t>Гемофильтрация</t>
  </si>
  <si>
    <t>Компьютерная томография</t>
  </si>
  <si>
    <t>Без контрастирования</t>
  </si>
  <si>
    <t>С контрастир. и исп. ангиографич. инжектора</t>
  </si>
  <si>
    <t>С контрастированием</t>
  </si>
  <si>
    <t>Магнитно-резонансная томография</t>
  </si>
  <si>
    <t>Радиоизотопная диагностика</t>
  </si>
  <si>
    <t>Ренография</t>
  </si>
  <si>
    <t>Сцинтриграфия</t>
  </si>
  <si>
    <t>Кибер-нож</t>
  </si>
  <si>
    <t>без имплантации</t>
  </si>
  <si>
    <t>с имплантацией</t>
  </si>
  <si>
    <t>Лучевая терапия</t>
  </si>
  <si>
    <t>Цитологическое исследование</t>
  </si>
  <si>
    <t>Колоректальный рак</t>
  </si>
  <si>
    <t>Скрининговое УЗИ при беременности</t>
  </si>
  <si>
    <t>Код подразделения</t>
  </si>
  <si>
    <t>Полное  наименование медицинской организации</t>
  </si>
  <si>
    <t>Краткое наименование медицинской организации</t>
  </si>
  <si>
    <t>Наименование структурного подразделения</t>
  </si>
  <si>
    <t>Адрес структурного подразделения</t>
  </si>
  <si>
    <t>Фамилия руководителя структурного подразделения</t>
  </si>
  <si>
    <t>Имя руководителя структурного подразделения</t>
  </si>
  <si>
    <t xml:space="preserve">Отчество руководителя структурного подразделения </t>
  </si>
  <si>
    <t>номер телефона, факс руководителя, адрес электронной почты</t>
  </si>
  <si>
    <t>2</t>
  </si>
  <si>
    <t>02018801</t>
  </si>
  <si>
    <t>ООО "МД ПРОЕКТ 2010"</t>
  </si>
  <si>
    <t>СТАЦИОНАР:</t>
  </si>
  <si>
    <t>Г.УФА, ПРОЕЗД ЛЕСНОЙ, Д. 4</t>
  </si>
  <si>
    <t>ОТДЕЛЕНИЕ ВСПОМОГАТЕЛЬНЫХ РЕПРОДУКТИВНЫХ ТЕХНОЛОГИЙ</t>
  </si>
  <si>
    <t>НИЗАЕВА</t>
  </si>
  <si>
    <t>АЙГУЛЬ</t>
  </si>
  <si>
    <t>РАМИЛЕВНА</t>
  </si>
  <si>
    <t>Тел. 216-03-18 (доб. 58-17), email: A.Nizaeva@mcclinics.ru</t>
  </si>
  <si>
    <t>ОТДЕЛЕНИЕ ГИНЕКОЛОГИИ</t>
  </si>
  <si>
    <t>ТАЙЧИНОВА</t>
  </si>
  <si>
    <t>СИНАРА</t>
  </si>
  <si>
    <t>ФАРИТОВНА</t>
  </si>
  <si>
    <t>Тел. 216-03-18 (доб. 58-31), email: S.Taychinova@mcclincs.ru</t>
  </si>
  <si>
    <t>ОТДЕЛЕНИЕ ХИРУРГИИ</t>
  </si>
  <si>
    <t>ЛИХТЕР</t>
  </si>
  <si>
    <t>РОСТИСЛАВ</t>
  </si>
  <si>
    <t>АЛЬБЕРТОВИЧ</t>
  </si>
  <si>
    <t>Тел. 216-03-18 (доб. 58-63), email: R.Lihter@mcclinics.ru</t>
  </si>
  <si>
    <t>02018802</t>
  </si>
  <si>
    <t>ПОЛИКЛИНИКА:</t>
  </si>
  <si>
    <t>Г.УФА, ПРОЕЗД ЛЕСНОЙ, Д.4</t>
  </si>
  <si>
    <t>ОТДЕЛЕНИЕ ЛУЧЕВОЙ И МАГНИТНО-РЕЗОНАНСНОЙ ДИАГНОСТИКИ</t>
  </si>
  <si>
    <t>ЯЛАЕВ</t>
  </si>
  <si>
    <t>АРТУР</t>
  </si>
  <si>
    <t>АЛЕКОВИЧ</t>
  </si>
  <si>
    <t>Тел. 216-03-18 (доб. 58-08), email: A.Yalaev@mcclinics.ru</t>
  </si>
  <si>
    <t>ЖЕНСКАЯ КОНСУЛЬТАЦИЯ</t>
  </si>
  <si>
    <t>КИЗЬКО</t>
  </si>
  <si>
    <t>ИРИНА</t>
  </si>
  <si>
    <t>АНАТОЛЬЕВНА</t>
  </si>
  <si>
    <t>Тел. 216-03-18 (доб. 59-08), email: I.Kizko@mcclinics.ru</t>
  </si>
  <si>
    <t>КЛИНИКО-ДИАГНОСТИЧЕСКАЯ ЛАБОРАТОРИЯ</t>
  </si>
  <si>
    <t>ТЕРЕГУЛОВА</t>
  </si>
  <si>
    <t>АЛЛА</t>
  </si>
  <si>
    <t>НАИЛЬЕВНА</t>
  </si>
  <si>
    <t>Тел. 216-03-18 (доб. 58-78), email: A.Teregulova@mcclinics.ru</t>
  </si>
  <si>
    <t>ООО "Партнер"</t>
  </si>
  <si>
    <t xml:space="preserve">Общество с ограниченной ответственностью "Партнер" </t>
  </si>
  <si>
    <t>Г.УФА, УЛ. БРАТЬЕВ КАДОМЦЕВЫХ, Д.8</t>
  </si>
  <si>
    <t>ХАБИРОВ</t>
  </si>
  <si>
    <t xml:space="preserve">АЙРАТ </t>
  </si>
  <si>
    <t>ГАРИФЯНОВИЧ</t>
  </si>
  <si>
    <t>ТЕЛ: 8(347)223-03-12</t>
  </si>
  <si>
    <t>Г.УФА УЛ.ОКТЯБРЬСКОЙ РЕВОЛЮЦИИ, Д.9А</t>
  </si>
  <si>
    <t>ПОЛИКЛИНИКА</t>
  </si>
  <si>
    <t>Г.УФА, УЛ.ЛЕНИНА, Д.95</t>
  </si>
  <si>
    <t>Г.УФА, УЛ.ГАФУРИ, Д.163</t>
  </si>
  <si>
    <t>021401</t>
  </si>
  <si>
    <t>026601001</t>
  </si>
  <si>
    <t>0266023905</t>
  </si>
  <si>
    <t>1040203382834</t>
  </si>
  <si>
    <t>453264, Республика Башкортостан, г.Салават, ул.Октябрьская,д.35</t>
  </si>
  <si>
    <t>вакцинация (проведение профилактических прививок), 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</si>
  <si>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гастроэнтерология,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</si>
  <si>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</si>
  <si>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оториноларингология (за исключением кохлеарной имплантации), сердечно-сосудистая хирургия, травматология и ортопедия, урология</t>
  </si>
  <si>
    <t>скорая медицинская помощь</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</si>
  <si>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 </t>
  </si>
  <si>
    <t>диетология, лечебная физкультура, мануальная терапия, медицинская реабилитация, медицинский массаж, неврология, рефлексотерапия, сестринское дело, терапия, травматология и ортопедия, физиотерапия, эпидемиология</t>
  </si>
  <si>
    <t>02140101</t>
  </si>
  <si>
    <t>Общество с ограниченной ответственностью "Медсервис"</t>
  </si>
  <si>
    <t>ООО "Медсервис"</t>
  </si>
  <si>
    <t>поликлиника</t>
  </si>
  <si>
    <t>453264,Республика Башкортостан, г. Салават, ул. Октябрьская, д. 35</t>
  </si>
  <si>
    <t>Лутошкина</t>
  </si>
  <si>
    <t>Анна</t>
  </si>
  <si>
    <t>Сергеевна</t>
  </si>
  <si>
    <t>02140102</t>
  </si>
  <si>
    <t>стационар</t>
  </si>
  <si>
    <t>Кудрин</t>
  </si>
  <si>
    <t>Евгений</t>
  </si>
  <si>
    <t>Николаевич</t>
  </si>
  <si>
    <t>(3473) 39-51-00</t>
  </si>
  <si>
    <t>453264,Республика Башкортостан, г. Салават, ул. Октябрьская, д. 37/14</t>
  </si>
  <si>
    <t>02140103</t>
  </si>
  <si>
    <t>453256, Республика Башкортостан, г.Салават, ул.Молодогвардейцев, д.30 здравпункт № 1</t>
  </si>
  <si>
    <t>Черкашина</t>
  </si>
  <si>
    <t>Наталья</t>
  </si>
  <si>
    <t>Николаевна</t>
  </si>
  <si>
    <t>(3473) 39-28-90</t>
  </si>
  <si>
    <t>02140104</t>
  </si>
  <si>
    <t>ФАП</t>
  </si>
  <si>
    <t>453256, Республика Башкортостан, г.Салават, ул.Молодогвардейцев, д.30 здравпункт № 5</t>
  </si>
  <si>
    <t>Родионова</t>
  </si>
  <si>
    <t>Яна</t>
  </si>
  <si>
    <t>Георгиевна</t>
  </si>
  <si>
    <t>(3476) 39-71-57</t>
  </si>
  <si>
    <t>453256, Республика Башкортостан, г.Салават, ул.Молодогвардейцев, д.30 здравпункт № 10</t>
  </si>
  <si>
    <t>Савилова</t>
  </si>
  <si>
    <t>Татьяна</t>
  </si>
  <si>
    <t>Валерьевна</t>
  </si>
  <si>
    <t>(3476) 39-78-74</t>
  </si>
  <si>
    <t>453256, Республика Башкортостан, г.Салават, ул.Молодогвардейцев, д.30 здравпункт № 12</t>
  </si>
  <si>
    <t>Коробий</t>
  </si>
  <si>
    <t>Галина</t>
  </si>
  <si>
    <t>(3476) 39-21-89</t>
  </si>
  <si>
    <t>453256, Республика Башкортостан, г.Салават, ул.Молодогвардейцев, д.30 здравпункт № 6</t>
  </si>
  <si>
    <t>Давыдова</t>
  </si>
  <si>
    <t>Елена</t>
  </si>
  <si>
    <t>89173600261</t>
  </si>
  <si>
    <t>453256, Республика Башкортостан, г.Салават, ул.Молодогвардейцев, д.30 здравпункт № 9</t>
  </si>
  <si>
    <t>Павленко</t>
  </si>
  <si>
    <t>Алексеевна</t>
  </si>
  <si>
    <t>(3476) 39-71-70</t>
  </si>
  <si>
    <t>453256, Республика Башкортостан, г.Салават, ул.Молодогвардейцев, д.30 здравпункт № 11</t>
  </si>
  <si>
    <t>-</t>
  </si>
  <si>
    <t>(3476) 39-53-69</t>
  </si>
  <si>
    <t>453256, Республика Башкортостан, г.Салават, ул.Молодогвардейцев, д.30 здравпункт № 2</t>
  </si>
  <si>
    <t>Марьина</t>
  </si>
  <si>
    <t>Валентина</t>
  </si>
  <si>
    <t>(3476) 39-24-03</t>
  </si>
  <si>
    <t>453256, Республика Башкортостан, г.Салават, ул.Молодогвардейцев, д.30 здравпункт № 3</t>
  </si>
  <si>
    <t>Устимова</t>
  </si>
  <si>
    <t>Ирина</t>
  </si>
  <si>
    <t>(3476) 39-53-00</t>
  </si>
  <si>
    <t>453256, Республика Башкортостан, г.Салават, ул.Молодогвардейцев, д.30 здравпункт № 4</t>
  </si>
  <si>
    <t>Рафиков</t>
  </si>
  <si>
    <t>Ильфат</t>
  </si>
  <si>
    <t>Иршатович</t>
  </si>
  <si>
    <t>(3476) 39-71-78</t>
  </si>
  <si>
    <t>453256, Республика Башкортостан, г.Салават, ул.Молодогвардейцев, д.30 здравпункт № 7</t>
  </si>
  <si>
    <t>Агильбаевна</t>
  </si>
  <si>
    <t>Гузель</t>
  </si>
  <si>
    <t>Закувановна</t>
  </si>
  <si>
    <t>(3476) 39-23-25</t>
  </si>
  <si>
    <t>453256, Республика Башкортостан, г.Салават-6 здравпункт № 14</t>
  </si>
  <si>
    <t>Ишмакова</t>
  </si>
  <si>
    <t xml:space="preserve">Зульфия </t>
  </si>
  <si>
    <t>Анваровна</t>
  </si>
  <si>
    <t>(3476) 9398603</t>
  </si>
  <si>
    <t>021070</t>
  </si>
  <si>
    <t>0276015759</t>
  </si>
  <si>
    <t>1030204209606</t>
  </si>
  <si>
    <t>450073,Республика Башкортостан, г.Уфа, ул.Ю.Гагарина,д.20</t>
  </si>
  <si>
    <t>Баширова Татьяна Владимировна, тел/факс8(347)236-34-29, e-mail: UFA.SP5@doctorrb.ru</t>
  </si>
  <si>
    <t>ЛО-02-01-003663 от 20.02.2015г бессрочно;</t>
  </si>
  <si>
    <t>неотложная медицинская помощь, рентгенология, стоматология</t>
  </si>
  <si>
    <t>неотложная медицинская помощь, стоматология общей практики, стоматология терапевтическая, стоматология хирургическая</t>
  </si>
  <si>
    <t>ГБУЗ РБ  Стоматологическая поликлиника №5 г.Уфа</t>
  </si>
  <si>
    <t>021040</t>
  </si>
  <si>
    <t>027301001</t>
  </si>
  <si>
    <t>0273012090</t>
  </si>
  <si>
    <t>1030203726376</t>
  </si>
  <si>
    <t>450038, Республика Башкортостан, г.Уфа, Калининский район, ул.Машиностроителей,13</t>
  </si>
  <si>
    <t>Казакова Елена Авинировна, тел/факс8(347)263-51-29, 263-54-57, 263-79-58, e-mail: UFA.SP1@doctorrb.ru</t>
  </si>
  <si>
    <t>ЛО-02-01-005658 от 06.06.2017г бессрочно;</t>
  </si>
  <si>
    <t>сестринское дело, стоматология, стоматология ортопедическая, рентгенология</t>
  </si>
  <si>
    <t>ортодонтия, стоматология общей практики, стоматология детская, стоматология терапевтическая, стоматология хирургическая, стоматология ортопедическая</t>
  </si>
  <si>
    <t>ГБУЗ  РБ Стоматологическая поликлиника №1 г.Уфа</t>
  </si>
  <si>
    <t>Мовергоз Сергей Викторович, тел:8(3476)39-51-00, факс8(3476)39-52-82, е-mail: secretary@salavatmed.ru</t>
  </si>
  <si>
    <t>022002</t>
  </si>
  <si>
    <t>021601001</t>
  </si>
  <si>
    <t>0216001416</t>
  </si>
  <si>
    <t>1020200715182</t>
  </si>
  <si>
    <t>452710, Республика Башкортостан, Буздякский район, с.Буздяк, ул.Ахмадеева,д.31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</si>
  <si>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лабораторное дело,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</si>
  <si>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</si>
  <si>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клиническая лабораторная диагностика, неотложная медицинская помощь, общая врачебная практика (семейная медицина), педиатрия, терапия</t>
  </si>
  <si>
    <t>медицинские осмотры (предварительные, периодические), медицинские осмотры (предрейсовые, послерейсовые), медицинские осмотры профилактические</t>
  </si>
  <si>
    <t>Государственное бюджетное учреждение здравоохранения Республики Башкортостан Буздякская центральная районная больница</t>
  </si>
  <si>
    <t>ГБУЗ РБ Буздякская ЦРБ</t>
  </si>
  <si>
    <t>452710, Российская Федерация, Республика Башкортостан, Буздякский район, с.Буздяк,ул.В.Ахмадеева,д.31</t>
  </si>
  <si>
    <t>Хазиев</t>
  </si>
  <si>
    <t>Айрат</t>
  </si>
  <si>
    <t>Шаймуллич</t>
  </si>
  <si>
    <t>тел. (34773)3-16-15; факс(34773)3-16-20; BUZDYAK.CRB @doctorrb.ru</t>
  </si>
  <si>
    <t>дневной стационар при поликлинике</t>
  </si>
  <si>
    <t>дневной стационар при стационаре</t>
  </si>
  <si>
    <t>452720, Российская Федерация, Республика Башкортостан, Буздякский район, с.Амирово,ул. Садовая,д.4а</t>
  </si>
  <si>
    <t>452721, Российская Федерация, Республика Башкортостан, Буздякский район, с.Ураново,ул.60 лет СССР,д.7</t>
  </si>
  <si>
    <t>452721, Российская Федерация, Республика Башкортостан, Буздякский район, с.Староактау,ул.Коммунистическая,д.13 б</t>
  </si>
  <si>
    <t>452721, Российская Федерация, Республика Башкортостан, Буздякский район, с.Новоактау,ул.Идяш,д.22</t>
  </si>
  <si>
    <t>452723, Российская Федерация, Республика Башкортостан, Буздякский район, с.Урзайбаш,ул. Мостовая,д.32 а</t>
  </si>
  <si>
    <t>452723, Российская Федерация, Республика Башкортостан, Буздякский район, д.Киязибаш, ул.Лесная,д.27/1</t>
  </si>
  <si>
    <t>452722, Российская Федерация, Республика Башкортостан, Буздякский район, д.Юлдузлы,ул.Центральная,д.21</t>
  </si>
  <si>
    <t>452722, Российская Федерация, Республика Башкортостан, Буздякский район, с.Старые Богады,ул.Центральная,д.53/3</t>
  </si>
  <si>
    <t>452722, Российская Федерация, Республика Башкортостан, Буздякский район, с.Шланлыкуль,ул.Центральная,д.61/1</t>
  </si>
  <si>
    <t>452711, Российская Федерация, Республика Башкортостан, Буздякский район, с.Гафури,ул.Школьная,д.5 б</t>
  </si>
  <si>
    <t>452711, Российская Федерация, Республика Башкортостан, Буздякский район, с.Михайловка,ул.Красногвардейская,д.8 б</t>
  </si>
  <si>
    <t>452711, Российская Федерация, Республика Башкортостан, Буздякский район, с.Комсомол,ул. Школьная,д1 а</t>
  </si>
  <si>
    <t>452711, Российская Федерация, Республика Башкортостан, Буздякский район, с.Рассвет,ул.Школьная,д.5 а</t>
  </si>
  <si>
    <t>452711, Российская Федерация, Республика Башкортостан, Буздякский район, с.Старый Буздяк,ул.Школьная,д.2 в</t>
  </si>
  <si>
    <t>452717, Российская Федерация, Республика Башкортостан, Буздякский район, с.Уртакуль,ул.Коммунистическая,д.1</t>
  </si>
  <si>
    <t>452710, Российская Федерация, Республика Башкортостан, Буздякский район, с.Киска Елга,ул.Коммунистическая,д.24</t>
  </si>
  <si>
    <t>452717, Российская Федерация, Республика Башкортостан, Буздякский район, с.Сарайгировского отделения, ул.Мира,д.1/2</t>
  </si>
  <si>
    <t>452714, Российская Федерация, Республика Башкортостан, Буздякский район, д.Таллыкулево,ул.Центральная,д.15</t>
  </si>
  <si>
    <t>452715, Российская Федерация, Республика Башкортостан, Буздякский район,с.Канлы-Туркеево,ул.Школьная,д.2</t>
  </si>
  <si>
    <t>452714, Российская Федерация, Республика Башкортостан, Буздякский район,с.Батырша-Кубово,ул.Горная,д.3</t>
  </si>
  <si>
    <t>452721, Российская Федерация, Республика Башкортостан, Буздякский район,с.Сабанаево,ул.Школьная,д.33</t>
  </si>
  <si>
    <t>452716, Российская Федерация, Республика Башкортостан, Буздякский район,д.Идяшбаш,ул.Лесная,д.3</t>
  </si>
  <si>
    <t>452716, Российская Федерация, Республика Башкортостан, Буздякский район,с.Сабаево,ул.Мира,д.36</t>
  </si>
  <si>
    <t>452724, Российская Федерация, Республика Башкортостан, Буздякский район,с.Картамак,ул.Центральная, д.57</t>
  </si>
  <si>
    <t>452724, Российская Федерация, Республика Башкортостан, Буздякский район,д.Новотавларово,ул.Октябрьская,д.62/1</t>
  </si>
  <si>
    <t>452725, Российская Федерация, Республика Башкортостан, Буздякский район,с.Якупово,ул.Центральная,д.61</t>
  </si>
  <si>
    <t>452727, Российская Федерация, Республика Башкортостан, Буздякский район,д.Кызыл-Яр,ул.Мажита Гафури,д.80</t>
  </si>
  <si>
    <t>452726, Российская Федерация, Республика Башкортостан, Буздякский район,д.Чишма,ул.Салавата,д.35</t>
  </si>
  <si>
    <t>452726, Российская Федерация, Республика Башкортостан, Буздякский район,с.Ахун,ул.Советская,д.17</t>
  </si>
  <si>
    <t>452728, Российская Федерация, Республика Башкортостан, Буздякский район,с.Севадыбашево, ул.Центральная,д.4</t>
  </si>
  <si>
    <t>452710, Российская Федерация, Республика Башкортостан, Буздякский район,д.Хозяйство Заготскота,ул.Набережная,д.2/1</t>
  </si>
  <si>
    <t>452710, Российская Федерация, Республика Башкортостан, Буздякский район,с.Сергеевка,ул.Центральная,д.32</t>
  </si>
  <si>
    <t>452712, Российская Федерация, Республика Башкортостан, Буздякский район,с.Никольское,ул.Школьная,д.11</t>
  </si>
  <si>
    <t>452718, Российская Федерация, Республика Башкортостан, Буздякский район,с.Большая Устюба,ул.Колхозная,д.2/2</t>
  </si>
  <si>
    <t>452711, Российская Федерация, Республика Башкортостан, Буздякский район,с.Килимово,ул.Буденного,д.37</t>
  </si>
  <si>
    <t>452713, Российская Федерация, Республика Башкортостан, Буздякский район,с.Копей-Кубово,ул.Ленина,д.71</t>
  </si>
  <si>
    <t>452722, Российская Федерация, Республика Башкортостан, Буздякский район,с.Арсланово,ул.Центральная,д.78/4</t>
  </si>
  <si>
    <t>452710, Российская Федерация, Республика Башкортостан, Буздякский район,с.Восточное,ул.Школьная,д.7</t>
  </si>
  <si>
    <t>452721, Российская Федерация, Республика Башкортостан, Буздякский район,с.Каран,ул.Новая,д.7</t>
  </si>
  <si>
    <t>452710, Российская Федерация, Республика Башкортостан, Буздякский район,с.Ташлыкуль,ул.Молодежная,д.15</t>
  </si>
  <si>
    <t>452716, Российская Федерация, Республика Башкортостан, Буздякский район,с.Тугаево,ул.Центральная,д.75</t>
  </si>
  <si>
    <t>452726, Российская Федерация, Республика Башкортостан, Буздякский район,с.Кузеево,ул.Ленина,д.25</t>
  </si>
  <si>
    <t>029300</t>
  </si>
  <si>
    <t>0274061044</t>
  </si>
  <si>
    <t>1030203899659</t>
  </si>
  <si>
    <t>450074, Республика Башкортостан, г. Уфа, Кировский район, ул.С.Перовской,д.38</t>
  </si>
  <si>
    <t>ЛО-02-01-006612 от 02.11.2018г бессрочно;</t>
  </si>
  <si>
    <t>акушерское дело, вакцинация (проведение профилактических прививок), лабораторная диагностика, медицинский массаж, лечебная физкультура, лечебное дело, неотложная медицинская помощь, рентгенология, сестринское дело, стоматология,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</si>
  <si>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 терапия</t>
  </si>
  <si>
    <t>клиническая лабораторная диагностика,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</si>
  <si>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гастроэнтерология, дерматовенерология,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реабилитация,неотложная медицинская помощь, неврология, нейрохирургия, онкология, оториноларингология (за исключением кохлеарной имплантации), офтальмология, пульмонология, профпатология, рентгенология, рефлексотерапия, сердечно-сосудистая хирургия,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</si>
  <si>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</si>
  <si>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t>
  </si>
  <si>
    <t>Государственное бюджетное учреждение здравоохранения Беспублики башкортостан Поликлиника №46 города Уфа</t>
  </si>
  <si>
    <t>ГБУЗ РБ Поликлиника №46 г.Уфа</t>
  </si>
  <si>
    <t>450074,г.Уфа, ул.С.Перовской,д.38</t>
  </si>
  <si>
    <t>Зуева</t>
  </si>
  <si>
    <t>Любовь</t>
  </si>
  <si>
    <t>Петровна</t>
  </si>
  <si>
    <t>тел.289-57-13, pol46@mail.ru</t>
  </si>
  <si>
    <t>филиал поликлиники</t>
  </si>
  <si>
    <t>450092,г.Уфа, ул.Авроры,д.5/2</t>
  </si>
  <si>
    <t>ГБУЗ РБ Поликлиника №46г.Уфа</t>
  </si>
  <si>
    <t>ГБУЗ РБ Поликлиника №46 города Уфа</t>
  </si>
  <si>
    <t>Хазиев Айрат Шаймуллич, тел(34773)3-14-88, 8 (34773) 3-16-20.  e-mail: buzdyak.crb@doctorrb.ru</t>
  </si>
  <si>
    <t>Государственное бюджетное учреждение здравоохранения Республики Башкортостан Стоматологическая поликлиника № 5 города Уфа</t>
  </si>
  <si>
    <t>ГБУЗ  РБ Стоматологическая поликлиника № 5 г. Уфа</t>
  </si>
  <si>
    <t>Основное здание</t>
  </si>
  <si>
    <t>г. Уфв ул. Гагарина, 20</t>
  </si>
  <si>
    <t xml:space="preserve">Баширова  </t>
  </si>
  <si>
    <t>Владимировна</t>
  </si>
  <si>
    <t>Полдазделение № 1</t>
  </si>
  <si>
    <t>г. Уфа Ул. Шафиева 8/1</t>
  </si>
  <si>
    <t xml:space="preserve">Сиразетдинова </t>
  </si>
  <si>
    <t>Эльза</t>
  </si>
  <si>
    <t>Галлямовна</t>
  </si>
  <si>
    <t>8(347)225-25-50; UFA.SP5@doctorrb.ru</t>
  </si>
  <si>
    <t>Подразделеение № 2</t>
  </si>
  <si>
    <t>г. Уфа ул. М. Жукова 11/2</t>
  </si>
  <si>
    <t>Костромин</t>
  </si>
  <si>
    <t>Борис</t>
  </si>
  <si>
    <t>Александрович</t>
  </si>
  <si>
    <t>8(347)236-34-34;UFA.SP5@doctorrb.ru</t>
  </si>
  <si>
    <t>80418000000</t>
  </si>
  <si>
    <t>027003</t>
  </si>
  <si>
    <t>026001001</t>
  </si>
  <si>
    <t>0260010787</t>
  </si>
  <si>
    <t>1100260000730</t>
  </si>
  <si>
    <t>452320, Республика Башкортостан, г.Дюртюли, ул.Первомайская,д.1</t>
  </si>
  <si>
    <t>Самиков Загир Ахнафович, Тел/факс8(34787)2-38-18,e-maul: mauz.dsp@mail.ru, DYURT.SP@doctorrb.ru</t>
  </si>
  <si>
    <t>ЛО-02-01-003334 от 01.09.2014г  бессрочно;</t>
  </si>
  <si>
    <t>рентгенология, стоматология, стоматология ортопедическая, физиотерапия</t>
  </si>
  <si>
    <t>ортодонтия, рентгенология, стоматология, стоматология общей практики, стоматология детская, стоматология ортопедическая, стоматология терапевтическая, стоматология хирургическая</t>
  </si>
  <si>
    <t>021418</t>
  </si>
  <si>
    <t>1020201996650</t>
  </si>
  <si>
    <t>453260, Республика Башкортостан, г.Салават, ул.Ленина,д.27б</t>
  </si>
  <si>
    <t>Гилязова Гульсум Рафиковна, тел: 8(3476)32-32-23, факс:8(3476)34-06-66, e-mail: stomat_salavat@mail.ru</t>
  </si>
  <si>
    <t>ЛО-02-01-004165 от 16.10.2015г бессрочно;</t>
  </si>
  <si>
    <t>неотложная медицинская помощь, рентгенология, стоматология, стоматология ортопедическая, физиотерапия</t>
  </si>
  <si>
    <t>неотложная медицинская помощь</t>
  </si>
  <si>
    <t>неотложная медицинская помощь, стоматология общей практики, стоматология детская, стоматология терапевтическая, стоматология хирургическая</t>
  </si>
  <si>
    <t>ГАУЗ РБ СП Дюртюлинского района</t>
  </si>
  <si>
    <t xml:space="preserve">Государственное автономное учреждение здравоохранения Республики Башкортостан Стоматологическая поликлиника Дюртюлинского района </t>
  </si>
  <si>
    <t>(ГАУЗ РБ СП Дюртюлинского района)</t>
  </si>
  <si>
    <t>Загир</t>
  </si>
  <si>
    <t>Ахнафович</t>
  </si>
  <si>
    <t>Тел/факс8(34787)2-38-18,e-maul: mauz.dsp@mail.ru, DYURT.SP@doctorrb.ru</t>
  </si>
  <si>
    <t xml:space="preserve">Самиков </t>
  </si>
  <si>
    <t>ГБУЗ РБ Стоматологическая поликлиника г.Салават</t>
  </si>
  <si>
    <t>Лариса</t>
  </si>
  <si>
    <t>Ивановна</t>
  </si>
  <si>
    <t>Миниахметовна</t>
  </si>
  <si>
    <t>ГБУЗ РБ  Стоматологическая поликлиника г.Салават</t>
  </si>
  <si>
    <t>021140</t>
  </si>
  <si>
    <t>02114002</t>
  </si>
  <si>
    <t>ГОСУДАРСТВЕННОЕ АВТОНОМНОЕ УЧРЕЖДЕНИЕ ЗДРАВООХРАНЕНИЯ РЕСПУБЛИКИ БАШКОРТОСТАН ДЕТСКАЯ СТОМАТОЛОГИЧЕСКАЯ ПОЛИКЛИНИКА №3 ГОРОДА УФА</t>
  </si>
  <si>
    <t>ГАУЗ РБ ДЕТСКАЯ СТОМАТОЛОГИЧЕСКАЯ ПОЛИКЛИНИКА №3 Г.УФА</t>
  </si>
  <si>
    <t>ФЕЛЬДШЕРСКО-АКУШЕРСКИЙ ПУНКТ</t>
  </si>
  <si>
    <t>Г.УФА, УЛ.ДОСТОЕВСКОГО, Д.99, КОРП.А</t>
  </si>
  <si>
    <t>Исмагилова</t>
  </si>
  <si>
    <t>Лилия</t>
  </si>
  <si>
    <t>Ураловна</t>
  </si>
  <si>
    <t>246-30-82;  факс 246-30-82; dsp3@mail.ru</t>
  </si>
  <si>
    <t>Г.УФА, УЛ.КИРЗАВОДСКАЯ, Д.1 КОРП.3</t>
  </si>
  <si>
    <t>Г.УФА, УЛ.СТЕПАНА КУВЫКИНА, Д.100</t>
  </si>
  <si>
    <t>Г.УФА, УЛ Н. ДМИТРИЕВА, Д.19, КОРП.1</t>
  </si>
  <si>
    <t>Г.УФА, УЛ ПОДВОЙСКОГО, Д.7</t>
  </si>
  <si>
    <t>Г.УФА, УЛ. КРАСНОВОДСКАЯ, Д.13</t>
  </si>
  <si>
    <t>Г.УФА, УЛ. НИКОЛАЯ ДМИТРИЕВА,Д.13,КОРП.1</t>
  </si>
  <si>
    <t>Г.УФА, УЛ. 50-ЛЕТИЯ ОКТЯБРЯ, Д.7А</t>
  </si>
  <si>
    <t>Г.УФА, УЛ. МИНИГАЛИ ГУБАЙДУЛЛИНА, Д.27</t>
  </si>
  <si>
    <t>Г.УФА, УЛ. ЗЕНЦОВА, Д.51</t>
  </si>
  <si>
    <t>Г.УФА, УЛ. ДОСТОЕВСКОГО, Д.67</t>
  </si>
  <si>
    <t>02114001</t>
  </si>
  <si>
    <t>Г.УФА, УЛ.50-ЛЕТИЯ ОКТЯБРЯ, Д.16/1</t>
  </si>
  <si>
    <t>Ганиева</t>
  </si>
  <si>
    <t>Римма</t>
  </si>
  <si>
    <t>Асхатовна</t>
  </si>
  <si>
    <t>Г.УФА, УЛ. Р.ЗОРГЕ, Д.10, КОРП.1</t>
  </si>
  <si>
    <t>Г.УФА, УЛ. МЕНДЕЛЕЕВА, Д.177, КОРП.3</t>
  </si>
  <si>
    <t>Г.УФА, УЛ. МАЛАЯ ЛЕСОПИЛЬНАЯ, Д.13А</t>
  </si>
  <si>
    <t>022003</t>
  </si>
  <si>
    <t>021401001</t>
  </si>
  <si>
    <t>0214001266</t>
  </si>
  <si>
    <t>1020200714632</t>
  </si>
  <si>
    <t>452740, Республика Башкортостан, Благоварский район, с.Языково, ул.Ленина, д.47</t>
  </si>
  <si>
    <t>акушерское дело, анестезиология и реаниматология, вакцинация (проведение профилактических прививок), лабораторная диагностика, неотложная медицинская помощь, лечебное дело, медицинский массаж, операционное дело, рентгенология, сестринское дело, общая практика, сестринское дело в педиатрии,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</si>
  <si>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общая врачебная практика (семейная медицина), педиатрия, терапия</t>
  </si>
  <si>
    <t>неотложная медицинская помощь, педиатрия, терапия</t>
  </si>
  <si>
    <t>ГБУЗ РБ ЯЗЫКОВСКАЯ ЦРБ</t>
  </si>
  <si>
    <t>СКОРАЯ МЕДИЦИНСКАЯ ПОМОЩЬ</t>
  </si>
  <si>
    <t>БЛАГОВАРСКИЙ РАЙОН, С.ЯЗЫКОВО УЛ. ЛЕНИНА,Д.47</t>
  </si>
  <si>
    <t xml:space="preserve">Ишмаева </t>
  </si>
  <si>
    <t>Рамиля</t>
  </si>
  <si>
    <t>Фавиевна</t>
  </si>
  <si>
    <t>СТАЦИОНАР</t>
  </si>
  <si>
    <t>БЛАГОВАРСКИЙ РАЙОН, С.ЯЗЫКОВО, УЛ.ЛЕНИНА, Д47</t>
  </si>
  <si>
    <t xml:space="preserve">Крючкова </t>
  </si>
  <si>
    <t xml:space="preserve">Наталья </t>
  </si>
  <si>
    <t>Евгеньевна</t>
  </si>
  <si>
    <t>Волкова</t>
  </si>
  <si>
    <t xml:space="preserve">Валентина </t>
  </si>
  <si>
    <t>БЛАГОВАРСКИЙ РАЙОН, С.ЯЗЫКОВО УЛ. ЛЕНИНА,Д.77</t>
  </si>
  <si>
    <t>БЛАГОВАРСКИЙ РАЙОН, С.МИРНЫЙ, УЛ.ШКОЛЬНАЯ, Д.6</t>
  </si>
  <si>
    <t xml:space="preserve">Каталевич </t>
  </si>
  <si>
    <t>Юрьевна</t>
  </si>
  <si>
    <t>БЛАГОВАРСКИЙ РАЙОН, С. ЯЗЫКОВО, УЛ.ПОБЕДЫ, Д.12</t>
  </si>
  <si>
    <t>Султанова</t>
  </si>
  <si>
    <t>Илюза</t>
  </si>
  <si>
    <t>Гизяровна</t>
  </si>
  <si>
    <t>БЛАГОВАРСКИЙ РАЙОН, Д.САРАЙЛЫ,УЛ. А. ГАЛИЕВА, Д.5</t>
  </si>
  <si>
    <t>Маннанова</t>
  </si>
  <si>
    <t>Разиля</t>
  </si>
  <si>
    <t>Равилевна</t>
  </si>
  <si>
    <t>БЛАГОВАРСКИЙ РАЙОН, С. УДРЯКБАШ, УЛ. ХАМИТА АГЛИУЛЛИНА, Д.1</t>
  </si>
  <si>
    <t>Зарипова</t>
  </si>
  <si>
    <t>Разия</t>
  </si>
  <si>
    <t>Мидхатовна</t>
  </si>
  <si>
    <t>БЛАГОВАРСКИЙ РАЙОН, Д.ШАРЛЫК, УЛ.ШКОЛЬНАЯ, Д.7</t>
  </si>
  <si>
    <t xml:space="preserve">Шувалов </t>
  </si>
  <si>
    <t>Илья</t>
  </si>
  <si>
    <t>Олегович</t>
  </si>
  <si>
    <t>БЛАГОВАРСКИЙ РАЙОН, Д. УЗЫБАШ, УЛ.ЦЕНТРАЛЬНАЯ, Д.80</t>
  </si>
  <si>
    <t>Ситдикова</t>
  </si>
  <si>
    <t>Эльвира</t>
  </si>
  <si>
    <t>Венеровна</t>
  </si>
  <si>
    <t>БЛАГОВАРСКИЙ РАЙОН, С. КОБ-ПОКРОВКА, УЛ.ЦЕНТРАЛЬНАЯ, Д.4</t>
  </si>
  <si>
    <t xml:space="preserve">Хазиева </t>
  </si>
  <si>
    <t>Альбина</t>
  </si>
  <si>
    <t>Радифовна</t>
  </si>
  <si>
    <t>БЛАГОВАРСКИЙ РАЙОН, Д.ТОПОРИНКА, УЛ.ШКОЛЬНАЯ, Д.25</t>
  </si>
  <si>
    <t>Рыхова</t>
  </si>
  <si>
    <t>Алсыу</t>
  </si>
  <si>
    <t>Альбертовна</t>
  </si>
  <si>
    <t>в декретном отпуске</t>
  </si>
  <si>
    <t>БЛАГОВАРСКИЙ РАЙОН, Д. ШАМЕЕВО, УЛ.ШАМЕЕВСКАЯ, Д.33</t>
  </si>
  <si>
    <t>Кильдибекова</t>
  </si>
  <si>
    <t>Зульфия</t>
  </si>
  <si>
    <t>Римовна</t>
  </si>
  <si>
    <t>БЛАГОВАРСКИЙ РАЙОН, Д.КУЛЛЕКУЛ,УЛ.ЦЕНТРАЛЬНАЯ,Д.3</t>
  </si>
  <si>
    <t xml:space="preserve">Ишбулатова </t>
  </si>
  <si>
    <t xml:space="preserve">Макия </t>
  </si>
  <si>
    <t>Макмуновна</t>
  </si>
  <si>
    <t>БЛАГОВАРСКИЙ РАЙОН, С. САМАРИНО, УЛ.ЦЕНТРАЛЬНАЯ, Д.5</t>
  </si>
  <si>
    <t xml:space="preserve">Беззубова </t>
  </si>
  <si>
    <t>Анатольевна</t>
  </si>
  <si>
    <t>БЛАГОВАРСКИЙ РАЙОН, Д. КАРГАЛЫБАШ, УЛ.СТЕПНАЯ, Д.20</t>
  </si>
  <si>
    <t>Еникеева</t>
  </si>
  <si>
    <t>Айгуль</t>
  </si>
  <si>
    <t>Махмутовна</t>
  </si>
  <si>
    <t>БЛАГОВАРСКИЙ РАЙОН, Д. АХМЕТОВО, УЛ.ЦЕНТРАЛЬНАЯ, Д.27</t>
  </si>
  <si>
    <t xml:space="preserve">Басариева </t>
  </si>
  <si>
    <t>Ляйля</t>
  </si>
  <si>
    <t>Вазиховна</t>
  </si>
  <si>
    <t>БЛАГОВАРСКИЙ РАЙОН, Д. СТАРОАБЗАНОВО, УЛ.КИНДЕРКУЛЬСКАЯ, Д.41</t>
  </si>
  <si>
    <t xml:space="preserve">Файзуллина  </t>
  </si>
  <si>
    <t>Лиза</t>
  </si>
  <si>
    <t>Анасовна</t>
  </si>
  <si>
    <t>БЛАГОВАРСКИЙ РАЙОН, Д.ЛОМОВО, УЛ.ЦЕНТРАЛЬНАЯ, Д.39</t>
  </si>
  <si>
    <t>Шабангалиева</t>
  </si>
  <si>
    <t xml:space="preserve">Рамзия </t>
  </si>
  <si>
    <t>Разифовна</t>
  </si>
  <si>
    <t>БЛАГОВАРСКИЙ РАЙОН, С. СЫНТАШТАМАК, УЛ.ГОРНАЯ,Д.20</t>
  </si>
  <si>
    <t>Сарварова</t>
  </si>
  <si>
    <t xml:space="preserve">Альмира </t>
  </si>
  <si>
    <t>Абраровна</t>
  </si>
  <si>
    <t>БЛАГОВАРСКИЙ РАЙОН, С. ТРОИЦКИЙ, УЛ.ЦЕНТРАЛЬНАЯ, Д.54</t>
  </si>
  <si>
    <t>Халитова</t>
  </si>
  <si>
    <t>Наилевна</t>
  </si>
  <si>
    <t>БЛАГОВАРСКИЙ РАЙОН, С. НОВОКОНСТАНТИНОВКА, УЛ.ДРУЖБЫ, Д.27</t>
  </si>
  <si>
    <t xml:space="preserve">Гареева </t>
  </si>
  <si>
    <t xml:space="preserve">Флюра </t>
  </si>
  <si>
    <t>Фаритовна</t>
  </si>
  <si>
    <t>БЛАГОВАРСКИЙ РАЙОН, С. СТАРЫЕ САННЫ, УЛ.СОВХОЗНАЯ, Д.1</t>
  </si>
  <si>
    <t xml:space="preserve">Хангильдина </t>
  </si>
  <si>
    <t xml:space="preserve">Светлана </t>
  </si>
  <si>
    <t>Фанависовна</t>
  </si>
  <si>
    <t>БЛАГОВАРСКИЙ РАЙОН, Д. АХУНОВО, УЛ.ЦЕНТРАЛЬНАЯ,Д.4</t>
  </si>
  <si>
    <t xml:space="preserve">Габидуллина </t>
  </si>
  <si>
    <t>Таслима</t>
  </si>
  <si>
    <t>Ибатулловна</t>
  </si>
  <si>
    <t xml:space="preserve">Сиренко </t>
  </si>
  <si>
    <t xml:space="preserve">Гульмира </t>
  </si>
  <si>
    <t>Фанисовна</t>
  </si>
  <si>
    <t>БЛАГОВАРСКИЙ РАЙОН, Д.ВИКТОРОВКА, УЛ.СОЦИАЛИСТИЧЕСКАЯ, Д.25</t>
  </si>
  <si>
    <t>нет фельдшера</t>
  </si>
  <si>
    <t>БЛАГОВАРСКИЙ РАЙОН, С. НОВОНИКОЛЬСКОЕ, УЛ. КОМСОМОЛЬСКАЯ, Д.50</t>
  </si>
  <si>
    <t xml:space="preserve">Лошак   </t>
  </si>
  <si>
    <t>Зинаида</t>
  </si>
  <si>
    <t>Александровна</t>
  </si>
  <si>
    <t>БЛАГОВАРСКИЙ РАЙОН, Д.АЛЕКСЕЕВКА, УЛ.НОВАЯ, Д.23</t>
  </si>
  <si>
    <t>Фишер</t>
  </si>
  <si>
    <t>Лина</t>
  </si>
  <si>
    <t>Антоновна</t>
  </si>
  <si>
    <t>БЛАГОВАРСКИЙ РАЙОН, С. ВЕРХНИЕ КАРГАЛЫ, УЛ.СОЛНЕЧНАЯ, Д.72</t>
  </si>
  <si>
    <t>Мамлеева</t>
  </si>
  <si>
    <t xml:space="preserve"> Айсылу</t>
  </si>
  <si>
    <t>Мавлютовна</t>
  </si>
  <si>
    <t>БЛАГОВАРСКИЙ РАЙОН, С. КАШКАЛАШИ, УЛ.СОВЕТСКАЯ, Д.56</t>
  </si>
  <si>
    <t>Мукминова</t>
  </si>
  <si>
    <t>Индира</t>
  </si>
  <si>
    <t>Зифировна</t>
  </si>
  <si>
    <t>БЛАГОВАРСКИЙ РАЙОН, С. БЛАГОВАР, УЛ. СОВХОЗНАЯ, Д.3</t>
  </si>
  <si>
    <t>Нургалеева</t>
  </si>
  <si>
    <t>Гульфия</t>
  </si>
  <si>
    <t>Минниахметовна</t>
  </si>
  <si>
    <t>БЛАГОВАРСКИЙ РАЙОН, Д. ЗАПАДНЫЙ, УЛ.ШКОЛЬНАЯ, Д.5</t>
  </si>
  <si>
    <t>Мухамедьянова</t>
  </si>
  <si>
    <t>Тимерхановна</t>
  </si>
  <si>
    <t>БЛАГОВАРСКИЙ РАЙОН, С. ЯМАКАЙ, УЛ.ЦВЕТОЧНАЯ, Д.31</t>
  </si>
  <si>
    <t>Уразметова</t>
  </si>
  <si>
    <t>Зиля</t>
  </si>
  <si>
    <t>Рифгатовна</t>
  </si>
  <si>
    <t>Малыхина</t>
  </si>
  <si>
    <t>Тагзима</t>
  </si>
  <si>
    <t>Лутфулловна</t>
  </si>
  <si>
    <t>БЛАГОВАРСКИЙ РАЙОН, С. ЯНЫШЕВО, УЛ.ШКОЛЬНАЯ, Д.27</t>
  </si>
  <si>
    <t>Зинурова</t>
  </si>
  <si>
    <t>Резида</t>
  </si>
  <si>
    <t>Шамилевна</t>
  </si>
  <si>
    <t xml:space="preserve">Альмиира </t>
  </si>
  <si>
    <t>сельская врачебная амбулатория</t>
  </si>
  <si>
    <t>БЛАГОВАРСКИЙ РАЙОН, С. ПРИШИБ, УЛ.САДОВАЯ, Д.4</t>
  </si>
  <si>
    <t xml:space="preserve">Рафиков </t>
  </si>
  <si>
    <t>Рафаэль</t>
  </si>
  <si>
    <t>Рифкатович</t>
  </si>
  <si>
    <t>Ахунова</t>
  </si>
  <si>
    <t>Флида</t>
  </si>
  <si>
    <t xml:space="preserve"> Магруфовна</t>
  </si>
  <si>
    <t>БЛАГОВАРСКИЙ РАЙОН, С. ТАН, УЛ.ЦЕНТРАЛЬНАЯ, Д.10</t>
  </si>
  <si>
    <t>Абдульманова</t>
  </si>
  <si>
    <t xml:space="preserve">Алина </t>
  </si>
  <si>
    <t>БЛАГОВАРСКИЙ РАЙОН, С. ПЕРВОМАЙСКИЙ, УЛ.ЛЕНИНА, Д.19</t>
  </si>
  <si>
    <t>Галяутдинов</t>
  </si>
  <si>
    <t xml:space="preserve">Вадим </t>
  </si>
  <si>
    <t>Фанилевич</t>
  </si>
  <si>
    <t>БЛАГОВАРСКИЙ РАЙОН, Д. ТАКЧУРА, УЛ. ТАКЧУРИНСКАЯ, Д. 43</t>
  </si>
  <si>
    <t>Зайнуллина</t>
  </si>
  <si>
    <t>Диляра</t>
  </si>
  <si>
    <t>Рамилевна</t>
  </si>
  <si>
    <t>ГБУЗ РБ Языковская ЦРБ</t>
  </si>
  <si>
    <t>Первомайская СВА</t>
  </si>
  <si>
    <t>Кучербаевская СВА</t>
  </si>
  <si>
    <t>Пришибская СВА</t>
  </si>
  <si>
    <t>Тановская СВА</t>
  </si>
  <si>
    <r>
      <t>Общество с ограниченной ответственностью "Еврооптик" (</t>
    </r>
    <r>
      <rPr>
        <b/>
        <sz val="9"/>
        <color theme="1"/>
        <rFont val="Calibri"/>
        <family val="2"/>
        <charset val="204"/>
        <scheme val="minor"/>
      </rPr>
      <t>ООО "Еврооптик"</t>
    </r>
    <r>
      <rPr>
        <sz val="9"/>
        <color theme="1"/>
        <rFont val="Calibri"/>
        <family val="2"/>
        <charset val="204"/>
        <scheme val="minor"/>
      </rPr>
      <t>)</t>
    </r>
  </si>
  <si>
    <t>020259</t>
  </si>
  <si>
    <t>1020201433878</t>
  </si>
  <si>
    <t>450015, Республика Башкортостан, г.Уфа, ул.Карла Маркса, д.51/2</t>
  </si>
  <si>
    <t>Азнаев айдар Салаватович, e-mail:eurooptic@yandex.ru 8-917- 342-54-80</t>
  </si>
  <si>
    <t>операционное дело, сестринское дело</t>
  </si>
  <si>
    <t>ООО "Еврооптик"</t>
  </si>
  <si>
    <t>022220</t>
  </si>
  <si>
    <t>0274052018</t>
  </si>
  <si>
    <t>450057, Республика Башкортостан, г.Уфа, ул. Тукаева,д.48</t>
  </si>
  <si>
    <t>Мустафин Халил Мужавирович, тел/факс: 8(347)250-76-80, e-mail: ufa.rkgvv@doctorrb.ru</t>
  </si>
  <si>
    <t xml:space="preserve"> ЛО-02-01-006697 от 07.12.2018г бессрочно;</t>
  </si>
  <si>
    <t>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операционное дело, рентгенология, сестринское дело, физиотерапия, функциональная диагностика, стоматология</t>
  </si>
  <si>
    <t>вакцинация (проведение профилактических прививок), терапия</t>
  </si>
  <si>
    <t>клиническая лабораторная диагностика,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</si>
  <si>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гериатрия, дезинфектология, диетология, дерматовенерология,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онкология, оториноларингология (за исключением кохлеарной имплантации), офтальмология, профпатология, ревматология, стоматология терапевтическая, рентгенология, рефлексотерапия, травматология и ортопедия, ультразвуковая диагностика, урология, физиотерапия, функциональная диагностика, хирургия, эндокринология, эндоскопия</t>
  </si>
  <si>
    <t>гериатрия, клиническая лабораторная диагностика, медицинская реабилитация, неврология, ультразвуковая диагностика, физиотерапия, функциональная диагностика, эндоскопия</t>
  </si>
  <si>
    <t>анестезиология и реаниматология,аллергология и иммунология, дезинфектология, гериатрия,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рентгенология, рефлексотерапия, сестринское дело, терапия, травматология и ортопедия, ультразвуковая диагностика, физиотерапия, функциональная диагностика, эндоскопия</t>
  </si>
  <si>
    <t>травматология и ортопедия</t>
  </si>
  <si>
    <t>1030203902673</t>
  </si>
  <si>
    <t>80223822601</t>
  </si>
  <si>
    <t>026001</t>
  </si>
  <si>
    <t>022001001</t>
  </si>
  <si>
    <t>0220002099</t>
  </si>
  <si>
    <t>1020200786770</t>
  </si>
  <si>
    <t>452530, Республика Башкортостан, Дуванский район, с.Месягутово, ул.Октябрьская, д.36</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</si>
  <si>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ортодонтия,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урология, физиотерапия,фтизиатрия, функциональная диагностика, хирургия, ультразвуковая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</si>
  <si>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нейрохирургия, неонатология, сердечно-сосудистая хирургия, травматология и ортопедия</t>
  </si>
  <si>
    <t>Трофимов Валерий Александрович, тел:8(34798)3-19-34, e-mail: mescrb@mail.ru</t>
  </si>
  <si>
    <t>Государственное бюджетное учреждение здравоохранения Республиканский клинический госпиталь ветеранов войн</t>
  </si>
  <si>
    <t>ГБУЗ РКГВВ</t>
  </si>
  <si>
    <t>Поликлиника ГБУЗ РКГВВ (поликлиника)</t>
  </si>
  <si>
    <t>450075, Россия, Республика Башкортостан, г. Уфа, Бульвар Славы, д. 1а</t>
  </si>
  <si>
    <t>Мустафин</t>
  </si>
  <si>
    <t>Халил</t>
  </si>
  <si>
    <t>Мужавирович</t>
  </si>
  <si>
    <t>Тел.: +7 (347) 284-58-41 - зам. главного врача по поликлиническому разделу работы, +7 (347) 284-30-41 -  регистратура                                                UFA.RKGVV@doctorrb.ru</t>
  </si>
  <si>
    <t>Государственное бюджетное учреждение здравоохранения Республиканский клинический госпиталь ветеранов войн (стационар)</t>
  </si>
  <si>
    <t>450057, Россия, Республика Башкортостан, г. Уфа, ул. Тукаева, д. 48</t>
  </si>
  <si>
    <t>Тел./факс: +7 (347) 250-76-80 - Главный врач, +7 (347) 250-76-96 - зам. главного врача по медицинской части                                                UFA.RKGVV@doctorrb.ru</t>
  </si>
  <si>
    <t>Центр медицинской реабилитации и восстановительного лечения (поликлиника)</t>
  </si>
  <si>
    <t>450015, Россия, Республика Башкортостан, г. Уфа, ул. К. Маркса, д. 31</t>
  </si>
  <si>
    <t>Тел.: +7 (347) 216-01-34 -  регистратура, +7 (347) 216-01-34 – отделение медицинской реабилитации пациентов с нарушением функции центральной и периферической нервной системы, +7 (347) 216-01-34 - отделение медицинской реабилитации пациентов с нарушением функции опорно-двигательного аппарата                                                UFA.RKGVV@doctorrb.ru</t>
  </si>
  <si>
    <t>ГБУЗ РБ Месягутовская ЦРБ</t>
  </si>
  <si>
    <t>Государственное бюджетное учреждение здравоохранения Республики Башкортостан Месягутовская центральая районная больница</t>
  </si>
  <si>
    <t>Аязовская сельская врачебная амбулатория</t>
  </si>
  <si>
    <t>РОССИЯ\Башкортостан\Дуванский\\\Заимка\\\Больничная д. 8 индекс 452546</t>
  </si>
  <si>
    <t xml:space="preserve">Исхакова </t>
  </si>
  <si>
    <t>Фарида</t>
  </si>
  <si>
    <t>Исхакова</t>
  </si>
  <si>
    <t>Опер.Управление</t>
  </si>
  <si>
    <t>Детский корпус</t>
  </si>
  <si>
    <t>РОССИЯ\Башкортостан\Дуванский\\\Месягутово\\\Октябрьская д. 36 индекс 452530</t>
  </si>
  <si>
    <t>Саитгареева</t>
  </si>
  <si>
    <t>Филюза</t>
  </si>
  <si>
    <t>Зарифулловна</t>
  </si>
  <si>
    <t>Фельдшерско-акушерский пункт с.Сальевка</t>
  </si>
  <si>
    <t>РОССИЯ\Башкортостан\Дуванский\\\Сальевка\\\Уральская д. 58 индекс 452543</t>
  </si>
  <si>
    <t>Дульцева</t>
  </si>
  <si>
    <t>Нина</t>
  </si>
  <si>
    <t>Месягутовская поликлиника</t>
  </si>
  <si>
    <t>РОССИЯ\Башкортостан\Дуванский\\\Месягутово\\\Больничная д. 2 индекс 452530</t>
  </si>
  <si>
    <t>Рафикова</t>
  </si>
  <si>
    <t>Александра</t>
  </si>
  <si>
    <t>Морг</t>
  </si>
  <si>
    <t>Ярмухаметова</t>
  </si>
  <si>
    <t>Мирасовна</t>
  </si>
  <si>
    <t>Гинекологическое, хирургическое отделение</t>
  </si>
  <si>
    <t>Баширов</t>
  </si>
  <si>
    <t>Азат</t>
  </si>
  <si>
    <t>Ильшатович</t>
  </si>
  <si>
    <t>Нежилое здание (кухня-прачечная)</t>
  </si>
  <si>
    <t>Закирова</t>
  </si>
  <si>
    <t>Алия</t>
  </si>
  <si>
    <t>Муллабаевна</t>
  </si>
  <si>
    <t>Административное здание</t>
  </si>
  <si>
    <t>РОССИЯ\Башкортостан\Дуванский\\\Месягутово\\\Электрическая д. 37</t>
  </si>
  <si>
    <t>Байрамгалина</t>
  </si>
  <si>
    <t>Юлия</t>
  </si>
  <si>
    <t>Радмировна</t>
  </si>
  <si>
    <t>Аренда</t>
  </si>
  <si>
    <t>Фельдшерско – акушерский пункт с.Улькунды</t>
  </si>
  <si>
    <t>РОССИЯ\Башкортостан\Дуванский\\\Улькунды\\\Ленина д. 3 корп. а</t>
  </si>
  <si>
    <t>Хайретдинова</t>
  </si>
  <si>
    <t>Людмила</t>
  </si>
  <si>
    <t>Людвиговна</t>
  </si>
  <si>
    <t>Пищеблок</t>
  </si>
  <si>
    <t>Фельдшерско – акушерский пункт с.Лемазы</t>
  </si>
  <si>
    <t>РОССИЯ\Башкортостан\Дуванский\\\Лемазы\\\Молодежная д. 27 индекс 452538</t>
  </si>
  <si>
    <t>Горбунова</t>
  </si>
  <si>
    <t>Екатерина</t>
  </si>
  <si>
    <t>Павловна</t>
  </si>
  <si>
    <t>Фельдшерско – акушерский пункт с.Ариево</t>
  </si>
  <si>
    <t>РОССИЯ\Башкортостан\Дуванский\\\Ариево\\\Школьная д. 29 индекс 452539</t>
  </si>
  <si>
    <t>Ахметова</t>
  </si>
  <si>
    <t>Гульбика</t>
  </si>
  <si>
    <t>Сабитовна</t>
  </si>
  <si>
    <t>Фельдшерско – акушерский пункт д.Октябрьский</t>
  </si>
  <si>
    <t>РОССИЯ\Башкортостан\Дуванский\\\Октябрьский\\\Лесная д. 5 индекс 452537</t>
  </si>
  <si>
    <t>Камалиева</t>
  </si>
  <si>
    <t>Гузелия</t>
  </si>
  <si>
    <t>Хакимьяновна</t>
  </si>
  <si>
    <t>Фельдшерско – акушерский пункт с.Калмаш</t>
  </si>
  <si>
    <t>РОССИЯ\Башкортостан\Дуванский\\\Калмаш\\\Центральная д. 2 индекс 452537</t>
  </si>
  <si>
    <t>Шайхетдинова</t>
  </si>
  <si>
    <t>Рамазановна</t>
  </si>
  <si>
    <t>Тастубинская СВА</t>
  </si>
  <si>
    <t>РОССИЯ\Башкортостан\Дуванский\\\Тастуба\\\Центральная д. 74 индекс 452540</t>
  </si>
  <si>
    <t>Богданова</t>
  </si>
  <si>
    <t>Вознесенская СВА</t>
  </si>
  <si>
    <t>РОССИЯ\Башкортостан\Дуванский\\\Вознесенка\\\Центральная д. 101 индекс 452541</t>
  </si>
  <si>
    <t>Мерзлякова</t>
  </si>
  <si>
    <t>Дарья</t>
  </si>
  <si>
    <t>Лечебный корпус</t>
  </si>
  <si>
    <t>Игнатьев</t>
  </si>
  <si>
    <t>Александр</t>
  </si>
  <si>
    <t>Валерьевич</t>
  </si>
  <si>
    <t>Фельдшерско-акушерский пункт д.Кадырово</t>
  </si>
  <si>
    <t>РОССИЯ\Башкортостан\Дуванский\\\Кадырово\\\Октябрьская д. 30 индекс 452522</t>
  </si>
  <si>
    <t>Хабирова</t>
  </si>
  <si>
    <t>Расима</t>
  </si>
  <si>
    <t>Валерьяновна</t>
  </si>
  <si>
    <t>Станция лечебного газоснабжения</t>
  </si>
  <si>
    <t>Брагин</t>
  </si>
  <si>
    <t>Сергей</t>
  </si>
  <si>
    <t>Фельдшерско – акушерский пункт с.Старохалилово</t>
  </si>
  <si>
    <t>РОССИЯ\Башкортостан\Дуванский\\\Старохалилово\\\Центральная д. 18 индекс 452530</t>
  </si>
  <si>
    <t>Рязанова</t>
  </si>
  <si>
    <t>Ярославская СВА</t>
  </si>
  <si>
    <t>РОССИЯ\Башкортостан\Дуванский\\\Ярославка\\\30 лет Победы д. 4 индекс 452542</t>
  </si>
  <si>
    <t>Давлетов</t>
  </si>
  <si>
    <t>Азамат</t>
  </si>
  <si>
    <t>Хизбуллович</t>
  </si>
  <si>
    <t>Фельдшерско – акушерский пункт с.Н.Михайловка</t>
  </si>
  <si>
    <t>РОССИЯ\Башкортостан\Дуванский\\\Новомихайловка\\\Центральная д. 25 индекс 452535</t>
  </si>
  <si>
    <t>Овчинникова</t>
  </si>
  <si>
    <t>Фельдшерско – акушерский пункт с.Михайловка</t>
  </si>
  <si>
    <t>РОССИЯ\Башкортостан\Дуванский\\\Михайловка\\\Коммунистическая д. 1 индекс 452535</t>
  </si>
  <si>
    <t>Никитина</t>
  </si>
  <si>
    <t>Фельдшерско – акушерский пункт д.Каракулево</t>
  </si>
  <si>
    <t>РОССИЯ\Башкортостан\Дуванский\\\Каракулево\\\Речная д. 8 корп. а индекс 452539</t>
  </si>
  <si>
    <t>Солина</t>
  </si>
  <si>
    <t>Лиана</t>
  </si>
  <si>
    <t>Ринатовна</t>
  </si>
  <si>
    <t>Фельдшерско – акушерский пункт д.Чертан</t>
  </si>
  <si>
    <t>РОССИЯ\Башкортостан\Дуванский\\\Чертан\\\Сушзаводская д. 1 корп. а индекс 452534</t>
  </si>
  <si>
    <t>Лисота</t>
  </si>
  <si>
    <t>Лидия</t>
  </si>
  <si>
    <t>Викторовна</t>
  </si>
  <si>
    <t>Фельдшерско - акушерский пункт с.Озеро</t>
  </si>
  <si>
    <t>РОССИЯ\Башкортостан\Дуванский\\\Озеро\\\Солнечная д. 5 индекс 452532</t>
  </si>
  <si>
    <t>Модульное здание Дуванской сельской участковой больницы</t>
  </si>
  <si>
    <t>РОССИЯ\Башкортостан\Дуванский\\\Дуван\\\Октябрьская д. 58 индекс 452534</t>
  </si>
  <si>
    <t>Ягудина</t>
  </si>
  <si>
    <t>Ира</t>
  </si>
  <si>
    <t>Аданисовна</t>
  </si>
  <si>
    <t>инфекционное отделение (здание интерната при школе)</t>
  </si>
  <si>
    <t>РОССИЯ\Башкортостан\Дуванский\\\Ариево\\\Школьная д. 56 индекс 452539</t>
  </si>
  <si>
    <t>Хабибуллина</t>
  </si>
  <si>
    <t>Гульвира</t>
  </si>
  <si>
    <t>Гараевна</t>
  </si>
  <si>
    <t>Котельная</t>
  </si>
  <si>
    <t>РОССИЯ\Башкортостан\Дуванский\\\Метели\\\Партизанская д. 28 корп. а индекс 452544</t>
  </si>
  <si>
    <t>Фельдшерско-акушерский пункт с.Сикияз</t>
  </si>
  <si>
    <t>РОССИЯ\Башкортостан\Дуванский\\\Сикияз\\\Д.М.Араловец д. 2 корп. б индекс 452532</t>
  </si>
  <si>
    <t>Теплых</t>
  </si>
  <si>
    <t>Инна</t>
  </si>
  <si>
    <t>Метелинская врачебная амбулатория</t>
  </si>
  <si>
    <t>Киселева</t>
  </si>
  <si>
    <t>Зуфаровна</t>
  </si>
  <si>
    <t>Фельдшерско-акушерский пункт д.Анзяк</t>
  </si>
  <si>
    <t>РОССИЯ\Башкортостан\Дуванский\\\Анзяк\\\Центральная д. 54 индекс 452521</t>
  </si>
  <si>
    <t>Верзакова</t>
  </si>
  <si>
    <t>Азалия</t>
  </si>
  <si>
    <t>Ильясовна</t>
  </si>
  <si>
    <t>Котельная-</t>
  </si>
  <si>
    <t>Фельдшерско-акушерский пункт д.Митрофановка</t>
  </si>
  <si>
    <t>РОССИЯ\Башкортостан\Дуванский\\\Митрофановка\\\Центральная д. 33 индекс 452548</t>
  </si>
  <si>
    <t>Фефелова</t>
  </si>
  <si>
    <t>Мария</t>
  </si>
  <si>
    <t>Фельдшерско-акушерский пункт с.Рухтино</t>
  </si>
  <si>
    <t>РОССИЯ\Башкортостан\Дуванский\\\Рухтино\\\Больничный д. 2 индекс 452521</t>
  </si>
  <si>
    <t>Рахимьянова</t>
  </si>
  <si>
    <t>Рафиловна</t>
  </si>
  <si>
    <t>Фельдшерско-акушерский пункт д.Абдрашитово</t>
  </si>
  <si>
    <t>РОССИЯ\Башкортостан\Дуванский\\\Абдрашитово\\\Айская д. 49 корп. б индекс 452530</t>
  </si>
  <si>
    <t>Гарипова</t>
  </si>
  <si>
    <t>Фанира</t>
  </si>
  <si>
    <t>Юлаевна</t>
  </si>
  <si>
    <t>Теплая стоянка для автомобилей</t>
  </si>
  <si>
    <t>Горкунов</t>
  </si>
  <si>
    <t>Геннадий</t>
  </si>
  <si>
    <t>Иванович</t>
  </si>
  <si>
    <t>Овощехранилище</t>
  </si>
  <si>
    <t>Варисовна</t>
  </si>
  <si>
    <t>Гараж</t>
  </si>
  <si>
    <t>Здание дизенфекционная камера</t>
  </si>
  <si>
    <t>Федотова</t>
  </si>
  <si>
    <t>Родильное отделение</t>
  </si>
  <si>
    <t>Яннурова</t>
  </si>
  <si>
    <t>Алена</t>
  </si>
  <si>
    <t>Фельдшерско – акушерский пункт д.Югуз</t>
  </si>
  <si>
    <t>РОССИЯ\Башкортостан\Дуванский\\\Усть-Югуз\\\Центральная д. 14 индекс 452546</t>
  </si>
  <si>
    <t>Козулина</t>
  </si>
  <si>
    <t>Олеся</t>
  </si>
  <si>
    <t>029900</t>
  </si>
  <si>
    <t>0274065835</t>
  </si>
  <si>
    <t>1030203897954</t>
  </si>
  <si>
    <t>450092, Республика Башкортостан, г.Уфа, ул.Ст.Кувыкина,д.20</t>
  </si>
  <si>
    <t>акушерское дело,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физиотерапия, функциональная диагностика</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</si>
  <si>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</si>
  <si>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травматология и ортопедия, ультразвуковая диагностика, урология, сурдология-оториноларингология,  физиотерапия, функциональная диагностика, хирургия, эндокринология, эндоскопия, эпидемиология</t>
  </si>
  <si>
    <t>ЛО-02-01-006922 от 28.02.2019г бессрочно;</t>
  </si>
  <si>
    <t>Государственное бюджетное учреждение здравоохранения Республики Башкортостан Поликлиника №52 города Уфа</t>
  </si>
  <si>
    <t>ГБУЗ РБ Поликлиника №52 г.Уфа</t>
  </si>
  <si>
    <t>450092, Республика Башкортостан, г. Уфа, Кировский район, ул. Степана Кувыкина, д. 20</t>
  </si>
  <si>
    <t>Игбаев</t>
  </si>
  <si>
    <t>Рустам</t>
  </si>
  <si>
    <t>Камильевич</t>
  </si>
  <si>
    <t>(347)222-83-10 UFA.P52@doctorrb.ru</t>
  </si>
  <si>
    <t>80244850001</t>
  </si>
  <si>
    <t>021001</t>
  </si>
  <si>
    <t>023801001</t>
  </si>
  <si>
    <t>452080, Республика Башкортостан, Миякинский район, с.Киргиз-Мияки, ул.Советская,12</t>
  </si>
  <si>
    <t>Гилемзянов Ильшат Мавлявиевич, Тел:8(34788)2-13-76, факс: 8(34788)2-14-18, e-mail: MIYAKINSK.CRB@doctorrb.ru</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</si>
  <si>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</si>
  <si>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профпатология, оториноларингология (за исключением кохлеарной имплантации), офтальмология, рентгенология, хирургия, физиотерапия, фтизиатрия, функциональная диагностика, ультразвуковая диагностика, урология, стоматология детская, стоматология терапевтическая, стоматология хирургическая, травматология и ортопедия,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</si>
  <si>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рентгенология, хирургия</t>
  </si>
  <si>
    <t>1050201496718</t>
  </si>
  <si>
    <t>0238003777</t>
  </si>
  <si>
    <t>021307</t>
  </si>
  <si>
    <t>026501001</t>
  </si>
  <si>
    <t>0265019141</t>
  </si>
  <si>
    <t>1020201936424</t>
  </si>
  <si>
    <t>452600, Республика Башкортостан, г.Октябрьский, ул.Садовое кольцо, д.34</t>
  </si>
  <si>
    <t>Хазиев Раиф Шамилович, те/фак 8(34767)5-37-66, e-mail:osp-74@mail.ru</t>
  </si>
  <si>
    <t>ЛО-02-01-001987 от29.03.2012г бессрочно;</t>
  </si>
  <si>
    <t>стоматология, физиотерапия</t>
  </si>
  <si>
    <t>стоматология, стоматология детская, стоматология терапевтическая, стоматология хирургическая</t>
  </si>
  <si>
    <t>020171</t>
  </si>
  <si>
    <t>0274064870</t>
  </si>
  <si>
    <t>1030204207582</t>
  </si>
  <si>
    <t>450098, Республика Башкортостан, г.Уфа, Бульвар Давлеткильдеева, д.5 /2 ( обосб.450054, РБ, г.Уфа, Проспект Октября,71)</t>
  </si>
  <si>
    <t>ФС-02-01-002530 от 01.11.2018г бессрочно;</t>
  </si>
  <si>
    <t xml:space="preserve"> лабораторная диагностика, лечебная физкультура, медицинский массаж, неотложная медицинская помощь, рентгенология, сестринское дело, стоматология, физиотерапия, функциональная диагностика</t>
  </si>
  <si>
    <t>неотложная медицинская помощь, терапия</t>
  </si>
  <si>
    <t>клиническая лабораторная диагностика,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</si>
  <si>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мануальная терапия,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</si>
  <si>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кардиология, неврология, рентгенология,  ультразвуковая диагностика, эндокринология</t>
  </si>
  <si>
    <t>медицинские осмотры (предварительные, периодические), медицинские осмотры профилактические</t>
  </si>
  <si>
    <t xml:space="preserve">Федеральное государственное бюджетное научное учреждение Уфимский федеральный исследовательский центр Российской академии наук </t>
  </si>
  <si>
    <t>УФИЦ РАН</t>
  </si>
  <si>
    <t>450054; РБ, г.Уфа, проспект Октября, 71</t>
  </si>
  <si>
    <t>Попова</t>
  </si>
  <si>
    <t xml:space="preserve">Елена </t>
  </si>
  <si>
    <t>235-44-44/284-51-50, эл.адрес: popov_pv@anrb.ru</t>
  </si>
  <si>
    <t>450054; РБ, г.Уфа, проспект Октября, 72</t>
  </si>
  <si>
    <t>029700</t>
  </si>
  <si>
    <t>0278059720</t>
  </si>
  <si>
    <t>1030204598764</t>
  </si>
  <si>
    <t>450059, Республика Башкортостан, г.Уфа, Проспект Октября,26</t>
  </si>
  <si>
    <t>ЛО-02-01-006217 от 06.04.2018г бессрочно;</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</si>
  <si>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физиотерапия, функциональная диагностика, эпидемиология, стоматология</t>
  </si>
  <si>
    <t>вакцинация (проведение профилактических прививок),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</si>
  <si>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мануальная терапия, медицинская реабилитация,  онкология, оториноларингология (за исключением кохлеарной имплантации), офтальмология, рентгенология, профпатология, пульмонология, ревматология, рефлексотерапия, ультразвуковая диагностика,  урология, сердечно-сосудистая хирургия, стоматология общей практики, стоматология терапевтическая, сурдология-оториноларингология, травматология и ортопедия, физиотерапия, фтизиатрия, функциональная диагностика, хирургия, эндоскопия, эндокринология, эпидемиология</t>
  </si>
  <si>
    <t>80401370000</t>
  </si>
  <si>
    <t>022200</t>
  </si>
  <si>
    <t>0273019297</t>
  </si>
  <si>
    <t>1020202394761</t>
  </si>
  <si>
    <t>450069, Республика Башкортостан, г.Уфа, ул.Стадионная,7/2</t>
  </si>
  <si>
    <t>Зиннатуллин Илдар Зуфарович, тел:8(347)267-13-42, 267-13-41,  e-mail: UFA.GB12@doctorrb.ru</t>
  </si>
  <si>
    <t>ЛО-02-01-006674от 28.11.2018г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</si>
  <si>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</si>
  <si>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ультразвуковая диагностика, физиотерапия, функциональная диагностика, хирургия, эндокринология, эндоскопия, стоматология терапевтическая, стоматология хирургическая</t>
  </si>
  <si>
    <t>сестринское дело, терапия</t>
  </si>
  <si>
    <t>гериатрия, диетология, сестринское дело, терапия, функциональная диагностика</t>
  </si>
  <si>
    <t>022104</t>
  </si>
  <si>
    <t>027101001</t>
  </si>
  <si>
    <t>0271001569</t>
  </si>
  <si>
    <t>1020202339211</t>
  </si>
  <si>
    <t>452800, Республика Башкортостан, г.Янаул, ул.И.Давлетшина,д.23</t>
  </si>
  <si>
    <t>неврология, физиотерапия, офтальмология</t>
  </si>
  <si>
    <t xml:space="preserve"> медицинские осмотры (предварительные, периодические), медицинские осмотры (предрейсовые, послерейсовые), медицинские осмотры профилактические</t>
  </si>
  <si>
    <t>026002</t>
  </si>
  <si>
    <t>023601001</t>
  </si>
  <si>
    <t>0236000756</t>
  </si>
  <si>
    <t>1020200782370</t>
  </si>
  <si>
    <t>452550, Республика Башкортостан, Мечетлинский район, с.Большеустьикинское, ул. Школьная,2</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</si>
  <si>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эндоскопия, эпидемиология</t>
  </si>
  <si>
    <t>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</si>
  <si>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медицинский массаж, неврология, сестринское дело, 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</si>
  <si>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</si>
  <si>
    <t>021621</t>
  </si>
  <si>
    <t>026801001</t>
  </si>
  <si>
    <t>1020202087399</t>
  </si>
  <si>
    <t>453128, Республика Башкортостан, г.Стерлитамак, ул.Артема,5а</t>
  </si>
  <si>
    <t>ЛО-02-01-004876 от 20.05.2016г бессрочно;</t>
  </si>
  <si>
    <t>лечебная физкультура, медицинский массаж,физиотерапия</t>
  </si>
  <si>
    <t>лечебная физкультура и спортивная медицина, медицинская реабилитация, неврология, рефлексотерапия, травматология и ортопедия, физиотерапия</t>
  </si>
  <si>
    <t>медицинская реабилитация</t>
  </si>
  <si>
    <t>диетология, лабораторная диагностика, лечебная физкультура и спортивная медицина, медицинский массаж, медицинская реабилитация, неврология, педиатрия, рефлексотерапия, терапия, травматология и ортопедия, физиотерапия</t>
  </si>
  <si>
    <t>025033</t>
  </si>
  <si>
    <t>025701001</t>
  </si>
  <si>
    <t>0257005868</t>
  </si>
  <si>
    <t>1030201245634</t>
  </si>
  <si>
    <t>452455, Республика Башкортостан, г.Бирск, ул.Интернациональная, д.120Б</t>
  </si>
  <si>
    <t>Субботина Ирина Николаевна, тел/факс:8(34784)3-31-00, e-mail: BIRSK.SP@doctorrb.ru</t>
  </si>
  <si>
    <t>ЛО-02-01-002790 от 24.10.2013г бессрочно;</t>
  </si>
  <si>
    <t>неотложная медицинская помощь, стоматология детская, стоматология общей практики, стоматология терапевтическая, стоматология хирургическая, стоматология ортопедическая</t>
  </si>
  <si>
    <t>02970001</t>
  </si>
  <si>
    <t>ГОСУДАРСТВЕННОЕ БЮДЖЕТНОЕ УЧРЕЖДЕНИЕ ЗДРАВООХРАНЕНИЯ РЕСПУБЛИКИ БАШКОРТОСТАН ПОЛИКЛИНИКА №50 ГОРОДА УФА</t>
  </si>
  <si>
    <t>ГБУЗ РБ ПОЛИКЛИНИКА №50 Г.УФА</t>
  </si>
  <si>
    <t>Амиров</t>
  </si>
  <si>
    <t>Ринат</t>
  </si>
  <si>
    <t>Равильевич</t>
  </si>
  <si>
    <t>8(347)246-53-07 AmirovRR@polik50-ufa.ru</t>
  </si>
  <si>
    <t>Г.УФА, ПРОСПЕКТ ОКТЯБРЯ, Д.44/1</t>
  </si>
  <si>
    <t xml:space="preserve">Еникеева </t>
  </si>
  <si>
    <t>Рима</t>
  </si>
  <si>
    <t>Гумеровна</t>
  </si>
  <si>
    <t>8(347)246-53-03 terapevt2@polik50-ufa.ru</t>
  </si>
  <si>
    <t>Г.УФА, УЛ. КОМСОМОЛЬСКАЯ, Д.31</t>
  </si>
  <si>
    <t>Буляков</t>
  </si>
  <si>
    <t>Мухлисович</t>
  </si>
  <si>
    <t>8(347)246-53-16 buliakov@polik50-ufa.ru</t>
  </si>
  <si>
    <t>Г.УФА,УЛ.ПАРКОВАЯ, Д.8</t>
  </si>
  <si>
    <t>Барт</t>
  </si>
  <si>
    <t>Михайловна</t>
  </si>
  <si>
    <t>8(347)246-53-28 terapevt3@polik50-ufa.ru</t>
  </si>
  <si>
    <t>Г.УФА, УЛ.РИХАРДА ЗОРГЕ, Д.54</t>
  </si>
  <si>
    <t>Абсалямова</t>
  </si>
  <si>
    <t>Дина</t>
  </si>
  <si>
    <t>Фархатовна</t>
  </si>
  <si>
    <t>8(347)246-53-18 zavgk@polik-ufa.ru</t>
  </si>
  <si>
    <t>Г.УФА, УЛ. КОМСОМОЛЬСКАЯ, Д.19</t>
  </si>
  <si>
    <t>Надуткина</t>
  </si>
  <si>
    <t>Гульнара</t>
  </si>
  <si>
    <t>Руставиловна</t>
  </si>
  <si>
    <t>8(347)246-53-11 terapevt4@polik50-ufa.ru</t>
  </si>
  <si>
    <t>Юсупов</t>
  </si>
  <si>
    <t>Ильгиз</t>
  </si>
  <si>
    <t>Тагирович</t>
  </si>
  <si>
    <t>8(347)246-05-21 priem@polik50-ufa.ru</t>
  </si>
  <si>
    <t>ГБУЗ РБ Поликлиника №50 г.Уфа</t>
  </si>
  <si>
    <t>ГБУЗ РБ поликлиника №50 г.Уфа</t>
  </si>
  <si>
    <t>021636</t>
  </si>
  <si>
    <t>0268068147</t>
  </si>
  <si>
    <t>1130280058501</t>
  </si>
  <si>
    <t>453119, Республика Башкортостан, г.Стерлитамак, проспект Октября,дом 22</t>
  </si>
  <si>
    <t>Шакиров Разяп Рашитович, тел/факс(3473)21-95-66,  e-mail: STR.SP1@doctorrb.ru</t>
  </si>
  <si>
    <t>; ЛО-02-01-006841 от 21.01.2019г бессрочно;</t>
  </si>
  <si>
    <t>рентгенология, сестринское дело, стоматология, стоматология ортопедическая, физиотерапия</t>
  </si>
  <si>
    <t>неотложная медицинская помощь, стоматология детская, стоматология общей практики, стоматология ортопедическая, стоматология терапевтическая, стоматология хирургическая, физиотерапия</t>
  </si>
  <si>
    <t>03.1</t>
  </si>
  <si>
    <t>Государственное бюджетное учреждение здравоохранения Республики Башкортостан  Бирская стоматологическая поликлиника</t>
  </si>
  <si>
    <t>ГБУЗ РБ Бирская стоматологическая поликлиника</t>
  </si>
  <si>
    <t>Стоматологический кабинет в МБОУ СОШ № 7</t>
  </si>
  <si>
    <t>452455, Республика Башкортостан, г. Бирск, ул. Пролетарская, д. 140</t>
  </si>
  <si>
    <t>03.2</t>
  </si>
  <si>
    <t>Стоматологический кабинет в МБОУ СОШ № 8</t>
  </si>
  <si>
    <t>452455, Республика Башкортостан, г. Бирск, ул. Коммунистическая, д. 97</t>
  </si>
  <si>
    <t>Государственное бюджетное учреждение здравоохранения Городская больница №12 города Уфа</t>
  </si>
  <si>
    <t>ГБУЗ РБ ГБ №12 г.Уфа</t>
  </si>
  <si>
    <t>г.Уфа, ул. Стадионная, 7/2</t>
  </si>
  <si>
    <t>Зиннатуллин</t>
  </si>
  <si>
    <t>Илдар</t>
  </si>
  <si>
    <t>Зуфарович</t>
  </si>
  <si>
    <t>тел.267-13-42,  факс.267-13-41, UFA.GB12@doctorrb.ru</t>
  </si>
  <si>
    <t>г.Уфа, ул. Зеленая, 2</t>
  </si>
  <si>
    <t>тел.267-13-42,       тел.267-18-20, UFA.GB12@doctorrb.ru</t>
  </si>
  <si>
    <t>Стоматологическое отделение</t>
  </si>
  <si>
    <t>г.Уфа, ул.Высоковольтная, 14</t>
  </si>
  <si>
    <t>Хомякова</t>
  </si>
  <si>
    <t>Борисовна</t>
  </si>
  <si>
    <t>тел.267-18-19,  UFA.GB12@doctorrb.ru</t>
  </si>
  <si>
    <t>Женская консультация</t>
  </si>
  <si>
    <t>г.Уфа, ул.Гвардейская, 44/2</t>
  </si>
  <si>
    <t>Чумарин</t>
  </si>
  <si>
    <t xml:space="preserve">Марат </t>
  </si>
  <si>
    <t>Шафкатович</t>
  </si>
  <si>
    <t>тел.267-26-73 UFA.GB12@doctorrb.ru</t>
  </si>
  <si>
    <t>с.Федоровка, ул. Специалистов, д.1</t>
  </si>
  <si>
    <t xml:space="preserve">Глухова </t>
  </si>
  <si>
    <t>тел.270-39-14,   UFA.GB12@doctorrb.ru</t>
  </si>
  <si>
    <t>ГБУЗ РБ ГБ № 12</t>
  </si>
  <si>
    <t>ГБУЗ РБ ГБ № 12 г.Уфа</t>
  </si>
  <si>
    <t>ГБУЗ РБ Янаульская ЦРБ</t>
  </si>
  <si>
    <t>детская поликлиника</t>
  </si>
  <si>
    <t xml:space="preserve">Римма </t>
  </si>
  <si>
    <t>Ахметовна</t>
  </si>
  <si>
    <t>Руслан</t>
  </si>
  <si>
    <t>круглосуточный стационар</t>
  </si>
  <si>
    <t>Валеева</t>
  </si>
  <si>
    <t>Адгамовна</t>
  </si>
  <si>
    <t>скорая помрщь</t>
  </si>
  <si>
    <t>021205</t>
  </si>
  <si>
    <t>023101001</t>
  </si>
  <si>
    <t>0231006994</t>
  </si>
  <si>
    <t>1060264012841</t>
  </si>
  <si>
    <t>452950, Республика Башкортостан, Краснокамский район, с.Николо-Березовка, ул.Зеленая,2</t>
  </si>
  <si>
    <t xml:space="preserve"> Бадертдинов Фагит Аксанович, тел/факс8(34759)7-75-33, e-mail: Krasnokamsk.CRB@doctorrb.ru</t>
  </si>
  <si>
    <t>акушерское дело, анестезиология и реаниматология,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рентгенология, сестринское дело, сестринское дело в педиатрии,  стоматология ортопедическая, общая практика,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</si>
  <si>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 общая врачебная практика (семейная медицина)</t>
  </si>
  <si>
    <t>педиатрия, терапия, 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</si>
  <si>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детская кардиология, детская хирургия, детская эндокринология, дерматовенерология,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</si>
  <si>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детская хирургия, кардиология, клиническая лабораторная диагностика, колопроктология, лабораторная диагностика, медицинский массаж, операционное дело, неврология, неонатология,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эпидемиология, травматология и ортопедия, урология, хирургия, эндоскопия,</t>
  </si>
  <si>
    <t>021060</t>
  </si>
  <si>
    <t>0276015981</t>
  </si>
  <si>
    <t>1020202857443</t>
  </si>
  <si>
    <t>450071, Республика Башкортостан, г.Уфа, Октябрьский район, ул.50 лет СССР,д.45а</t>
  </si>
  <si>
    <t>Зубаирова Гульнара Шамилевна, тел/факс 8(347)232-15-88, e-mail: ufa.sp4@doctorrb.ru</t>
  </si>
  <si>
    <t>ЛО-02-01-005912 от25.10.2017г бессрочно;</t>
  </si>
  <si>
    <t>неотложная медицинская помощь, рентгенология, сестринское дело, стоматология, стоматология ортопедическая</t>
  </si>
  <si>
    <t>неотложная медицинская помощь.</t>
  </si>
  <si>
    <t>неотложная медицинская помощь, ортодонтия, стоматология общей практики, стоматология терапевтическая, стоматология хирургическая, стоматология ортопедическая</t>
  </si>
  <si>
    <t>ГБУЗ РБ Стоматологическая поликлиника №4 г.Уфа</t>
  </si>
  <si>
    <t>ГБУЗ  РБ Стоматологическая поликлиника №4 г.Уфа</t>
  </si>
  <si>
    <t>Государственное бюджетное учреждение здравоохранения Республики Башкортостан Стоматологическая поликлиника №4 города Уфа</t>
  </si>
  <si>
    <t>Поликлиника</t>
  </si>
  <si>
    <t>450009, РФ, РБ, г.Уфа, Советский  район, Пр.Октября,  д.44/1</t>
  </si>
  <si>
    <t xml:space="preserve">Зубаирова </t>
  </si>
  <si>
    <t xml:space="preserve">Гульнара </t>
  </si>
  <si>
    <t>(347)232-15-88, UFA.SP4@doctorrb.ru</t>
  </si>
  <si>
    <t>Бухгалтерия</t>
  </si>
  <si>
    <t>450071, РФ, РБ, г.Уфа, Октябрьский район, ул.50летСССР, д.47</t>
  </si>
  <si>
    <t xml:space="preserve">Государственное бюджетное учреждение здравоохранения Краснокамская центральная районная больница </t>
  </si>
  <si>
    <t>ГБУЗ РБ Краснокамская ЦРБ</t>
  </si>
  <si>
    <t>Поликлиническое отделение №1</t>
  </si>
  <si>
    <t>Краснокамский район с.Николо-Березовка, ул.Зеленая,д.2</t>
  </si>
  <si>
    <t xml:space="preserve">Бадертдинов </t>
  </si>
  <si>
    <t>Фагит</t>
  </si>
  <si>
    <t>Аксанович</t>
  </si>
  <si>
    <t>83475977533,krasnokamsk.crb@doctorrb.ru</t>
  </si>
  <si>
    <t>Поликлиническое отделение №2</t>
  </si>
  <si>
    <t>Краснокамский район с.Куяново,ул. Лесная, д.30</t>
  </si>
  <si>
    <t>krasnokamsk.crb@doctorrb.ru</t>
  </si>
  <si>
    <t>Кабинет врача общей практики</t>
  </si>
  <si>
    <t>Краснокамский район с.Новокабаново, ул.Школьная,д.33</t>
  </si>
  <si>
    <t>Краснокамский район с.Новонагаево, ул.Колхозная, д.47</t>
  </si>
  <si>
    <t>Общетерапевтическое  отделение №1</t>
  </si>
  <si>
    <t>Общетерапевтическое  отделение №2</t>
  </si>
  <si>
    <t>Краснокамский район с.Куяново,ул.Лесная, д.30</t>
  </si>
  <si>
    <t>Арланский ФАП</t>
  </si>
  <si>
    <t>с. Арлан, ул. Ленина, д.28</t>
  </si>
  <si>
    <t>Ашитовский ФАП</t>
  </si>
  <si>
    <t>д.Ашит, ул.Ленина, д.23А</t>
  </si>
  <si>
    <t>Бачкитауский ФАП</t>
  </si>
  <si>
    <t>д.Бачкитау,ул. Новая, д.1А</t>
  </si>
  <si>
    <t>Бурнюшский ФАП</t>
  </si>
  <si>
    <t>д Киргизово,ул. Школьная,д. 13</t>
  </si>
  <si>
    <t>Еноктаевский ФАП</t>
  </si>
  <si>
    <t>д.Еноктаево, ул.Можарская, д. 4А</t>
  </si>
  <si>
    <t>Кариевский ФАП</t>
  </si>
  <si>
    <t>д.Кариево, ул. Школьная,д. 6</t>
  </si>
  <si>
    <t>Карякинский ФАП</t>
  </si>
  <si>
    <t>д.Карякино, ул.Центральная, д.27</t>
  </si>
  <si>
    <t>Кузговский ФАП</t>
  </si>
  <si>
    <t>д. Кузгово, ул.Центральная, д. 25</t>
  </si>
  <si>
    <t>Купербашевский ФАП</t>
  </si>
  <si>
    <t>д. Купербаш, ул.Речная, д.65</t>
  </si>
  <si>
    <t>Кутлинский ФАП</t>
  </si>
  <si>
    <t>д.Кутлинка, ул.Солнечная, д.1 кв. 1</t>
  </si>
  <si>
    <t>Маняковский ФАП</t>
  </si>
  <si>
    <t>д.Маняк, ул.Чапаева, д.27А</t>
  </si>
  <si>
    <t>Музяковский ФАП</t>
  </si>
  <si>
    <t>с. Музяк, ул.Школьная,д. 4</t>
  </si>
  <si>
    <t>Нижне-Татьинский ФАП</t>
  </si>
  <si>
    <t>д.Нижняя Татья, ул.Ленина, д.24</t>
  </si>
  <si>
    <t>Никольский ФАП</t>
  </si>
  <si>
    <t>д. Никольск, ул, Дорожная, д.10</t>
  </si>
  <si>
    <t>Ново-Буринский ФАП</t>
  </si>
  <si>
    <t>д.Новая Бура, ул.Колхозная,д. 8/а</t>
  </si>
  <si>
    <t>Ново-Муштинский ФАП</t>
  </si>
  <si>
    <t>д.Новая Мушта, ул.Большая, д.5</t>
  </si>
  <si>
    <t>Новоуразаевский ФАП</t>
  </si>
  <si>
    <t>д.Новоуразаево, ул.Школьная,д. 2</t>
  </si>
  <si>
    <t>Новохазинский ФАП</t>
  </si>
  <si>
    <t>д.Новохазино, ул.Озерная, д.22</t>
  </si>
  <si>
    <t>с.Новый Актанышбаш, ул.Победы, д.18</t>
  </si>
  <si>
    <t>Ново-Буртюковский ФАП</t>
  </si>
  <si>
    <t>д.Новый Буртюк, ул.Кооперативная,д. 20</t>
  </si>
  <si>
    <t>Ново-Каинлыковский ФАП</t>
  </si>
  <si>
    <t>д.Новый Каинлык, ул. Школьная, д.28</t>
  </si>
  <si>
    <t>Ново-Татышевский ФАП</t>
  </si>
  <si>
    <t>д.Новый Татыш, ул. Революционная, д. 40Б</t>
  </si>
  <si>
    <t>Ново-Янзигитовский ФАП</t>
  </si>
  <si>
    <t>д.Новый Янзигит, ул.Дорожная, д.20</t>
  </si>
  <si>
    <t>Раздольевский ФАП</t>
  </si>
  <si>
    <t>д.Раздолье, ул.Новая, д.10</t>
  </si>
  <si>
    <t>Сакловский ФАП</t>
  </si>
  <si>
    <t>д.Саклово, ул.Дорожная, д.45</t>
  </si>
  <si>
    <t>Саузбашевский ФАП</t>
  </si>
  <si>
    <t>д.Саузбаш, ул.Дорожная, д.4</t>
  </si>
  <si>
    <t>Саузовский ФАП</t>
  </si>
  <si>
    <t>д.Саузово, ул. Новая, д.12</t>
  </si>
  <si>
    <t>Староянзигитовский ФАП</t>
  </si>
  <si>
    <t>с.Староянзигитово, ул. Победы, д.53</t>
  </si>
  <si>
    <t>Старо-Буртюковский ФАП</t>
  </si>
  <si>
    <t>д.Старый Буртюк, ул.Центральная, д.60</t>
  </si>
  <si>
    <t>Старо-Муштинский ФАП</t>
  </si>
  <si>
    <t>с. Старая Мушта, ул Мира, д.25/а</t>
  </si>
  <si>
    <t>Шушнурский ФАП</t>
  </si>
  <si>
    <t>д.Шушнур, ул.Советская, д.3</t>
  </si>
  <si>
    <t>Янгузнаратовский ФАП</t>
  </si>
  <si>
    <t>021610</t>
  </si>
  <si>
    <t>0268020191</t>
  </si>
  <si>
    <t>1020202089775</t>
  </si>
  <si>
    <t>453103, Республика Башкортостан, г.Стерлитамак, ул. Дружбы, дом1</t>
  </si>
  <si>
    <t>ЛО-02-01-005178 от 29.09.2016г бессрочно;</t>
  </si>
  <si>
    <t>сестринское дело,сестринское дело в педиатрии, эпидемиология</t>
  </si>
  <si>
    <t>инфекционные болезни</t>
  </si>
  <si>
    <t>инфекционные болезни, сестринское дело, терапия, функциональная диагностика</t>
  </si>
  <si>
    <t>анестезиология и реаниматология, бактериология, дезинфектология, диетология, инфекционные болезни, клиническая лабораторная диагностика, лабораторная диагностика, педиатрия, сестринское дело, сестринское дело в педиатрии, трансфузиология, физиотерапия, эпидемиология</t>
  </si>
  <si>
    <t>медицинские осмотры (предрейсовые, послерейсовые)</t>
  </si>
  <si>
    <t>Государственное бюджетное учреждение здравоохранения Республики Башкортостан Городская инфекционная больница города Стерлитамак</t>
  </si>
  <si>
    <t>ГБУЗ РБ Городская  инфекционная больница г. Стерлитамак</t>
  </si>
  <si>
    <t>инфекционное отделение для взрослых</t>
  </si>
  <si>
    <t>453103, РФ, РБ, г. Стерлиамак, ул. Дружбы, д. 1</t>
  </si>
  <si>
    <t>Яхина</t>
  </si>
  <si>
    <t xml:space="preserve">Эльза </t>
  </si>
  <si>
    <t>Валериковна</t>
  </si>
  <si>
    <t>8 (3473) 43-92-10</t>
  </si>
  <si>
    <t>инфекционное отделение для детей</t>
  </si>
  <si>
    <t>Халимова</t>
  </si>
  <si>
    <t>Зухра</t>
  </si>
  <si>
    <t>8 (3473) 43-44-90</t>
  </si>
  <si>
    <t>дневной стационар</t>
  </si>
  <si>
    <t>022117</t>
  </si>
  <si>
    <t>027501001</t>
  </si>
  <si>
    <t>0275045380</t>
  </si>
  <si>
    <t>1040204118910</t>
  </si>
  <si>
    <t>акушерское дело,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</si>
  <si>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дезинфектология,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травматология и ортопедия, трансфузиология, ультразвуковая диагностика, урология, физиотерапия, функциональная диагностика, хирургия, хирургия(абдоминальная), эндокринология, эндоскопия, эпидемиология</t>
  </si>
  <si>
    <t>акушерство и гинекология (за исключением использования вспомогательных репродуктивных технологий), хирургия (абдоминальная)</t>
  </si>
  <si>
    <t>дезинфектология, диетология, кардиология, клиническая лабораторная диагностика, лабораторная диагностика, лечебная физкультура, медицинский массаж, медицинская реабилитация, неврология, пульмонология, рентгенология, рефлексотерапия, сестринское дело, терапия, ультразвуковая диагностика, физиотерапия, функциональная диагностика, эпидемиология</t>
  </si>
  <si>
    <t>НУЗ "Дорожный центр восстановительной медицины и реабилитации ОАО "РЖД</t>
  </si>
  <si>
    <t>021002</t>
  </si>
  <si>
    <t>025901001</t>
  </si>
  <si>
    <t>0259002252</t>
  </si>
  <si>
    <t>1020201728832</t>
  </si>
  <si>
    <t>453405, Республика Башкортостан, г.Давлеканово, ул.Заводская, д.9</t>
  </si>
  <si>
    <t>Салаватов Айдар Аслямович, тел:8(34768)3-03-00, факс 8(34768)3-25-69, e-mail: DAVLEKAN.CRB@doctorrb.ru</t>
  </si>
  <si>
    <t>акушерское дело, анестезиология и реаниматология, вакцинация (проведение профилактических прививок), гистология, лабораторная диагностика, лабораторное дело, лечебное дело, лечебная физкультура, операционное дело, рентгенология, сестринское дело, сестринское дело в педиатрии, медицинский массаж, неотложная медицинская помощь, паразитология,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</si>
  <si>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</si>
  <si>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неонатология, рентгенология, сестринское дело, сестринское дело в педиатрии, терапия, трансфузиология, ультразвуковая диагностика, функциональная диагностика, травматология и ортопедия, урология, физиотерапия, хирургия, онкология, операционное дело, оториноларингология (за исключением кохлеарной имплантации), офтальмология, патологическая анатомия, пульмонология, эндокринология, эндоскопия, педиатрия</t>
  </si>
  <si>
    <t>022720</t>
  </si>
  <si>
    <t>0276006472</t>
  </si>
  <si>
    <t>1030203902728</t>
  </si>
  <si>
    <t>450071, Республика Башкортостан, г.Уфа, Октябрьский район, ул.Лесной проезд,3</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</si>
  <si>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лабораторное дело, лечебное дело, лечебная физкультура, медицинский массаж, неотложная медицинская помощь, общая практика,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</si>
  <si>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</si>
  <si>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гериатрия, генетика, дерматовенерология,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неотложная медицинская помощь, неврология, нейрохирургия, нефрология, онкология, ортодонтия, оториноларингология (за исключением кохлеарной имплантации), офтальмология, профпатология, пульмонология, патологическая анатомия, радиология, рентгенология, рефлексотерапия, сердечно-сосудистая хирургия, стоматология общей практики, стоматология ортопедическая,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</si>
  <si>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радиология, рентгенология, рентгенэндоваскулярная диагностика и лечение, рефлексотерапия, сердечно-сосудистая хирургия, сестринское дело,   стоматология терапевтическая,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</si>
  <si>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гастроэнтерология, неврология, нейрохирургия, оториноларингология (за исключением кохлеарной имплантации), сердечно-сосудистая хирургия, травматология и ортопедия, урология, хирургия (абдоминальная), челюстно-лицевая хирургия, эндокринология</t>
  </si>
  <si>
    <t>анестезиология и реаниматология, дезинфектология, клиническая лабораторная диагностика, лабораторная диагностика, рентгенология, сестринское дело, ультразвуковая диагностика, эндоскопия, скорая медицинская помощь</t>
  </si>
  <si>
    <t>025000</t>
  </si>
  <si>
    <t>0275006624</t>
  </si>
  <si>
    <t>1020202776109</t>
  </si>
  <si>
    <t>450015, Республика Башкортостан, г.Уфа, ул.Карла Маркса,59</t>
  </si>
  <si>
    <t>Науширванов Олег Рифович, тел:8(347)279-39-36, 279-39-80, факс: 279-42-52, e-mail: medsanchast.mvd@mail.ru</t>
  </si>
  <si>
    <t>анестезиология и реаниматология, диетология,  клиническая лабораторная диагностика, лабораторная диагностика, лечебная физкультура и спортивная медицина, медицинский массаж,  неврология, рентгенология, сестринское дело, стоматология терапевтическая,  терапия, трансфузиология, ультразвуковая диагностика, физиотерапия, функциональная диагностика, эндоскопия</t>
  </si>
  <si>
    <t>медицинские осмотры (предрейсовые, послерейсовые), медицинские осмотры профилактические</t>
  </si>
  <si>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</si>
  <si>
    <t>Олег</t>
  </si>
  <si>
    <t>ФКУЗ "МСЧ МВД России по Республике Башкортостан</t>
  </si>
  <si>
    <t>"ФКУЗ МСЧ МВД России  по Республике Башкортостан"</t>
  </si>
  <si>
    <t>02211702</t>
  </si>
  <si>
    <t>Г. УФА, УЛ. СОЮЗНАЯ, Д.35</t>
  </si>
  <si>
    <t>Оренбуркина</t>
  </si>
  <si>
    <t>Раиса</t>
  </si>
  <si>
    <t>8-917-792-25-53, orenburkinarp@ufarzd.ru</t>
  </si>
  <si>
    <t>Сагитдинов</t>
  </si>
  <si>
    <t>Рамиль</t>
  </si>
  <si>
    <t>Равилевич</t>
  </si>
  <si>
    <t>8-927-331-65-67</t>
  </si>
  <si>
    <t>02211701</t>
  </si>
  <si>
    <t>Г.УФА, УЛ.ПРАВДЫ, Д.19</t>
  </si>
  <si>
    <t>Марина</t>
  </si>
  <si>
    <t>8-987-253-00-44, mgaripova@mail.ru</t>
  </si>
  <si>
    <t>Ахметгареева</t>
  </si>
  <si>
    <t>Галия</t>
  </si>
  <si>
    <t>8-917-343-90-45, ahmetgareevagr@doctorrb.ru</t>
  </si>
  <si>
    <t>02211704</t>
  </si>
  <si>
    <t>КАБИНЕТ ПРМО НА СТАНЦИИ ЧЕРНИКОВКА</t>
  </si>
  <si>
    <t>Г.УФА , КАЛИНИНСКИЙ РАЙОН , СТАНЦИЯ ЧЕРНИКОВКА УЛ. ИНТЕРНАЦИОНАЛЬНАЯ 129/3</t>
  </si>
  <si>
    <t xml:space="preserve">Шайхуллина </t>
  </si>
  <si>
    <t xml:space="preserve">Алия </t>
  </si>
  <si>
    <t>Ракитовна</t>
  </si>
  <si>
    <t>8-987-583-58-49;         Ж.Д. 4-22-36</t>
  </si>
  <si>
    <t>КАБИНЕТ ПРМО ЭКСПЛУАТАЦИОННОГО ЛОКОМОТИВНОГО ДЕПО УФА</t>
  </si>
  <si>
    <t xml:space="preserve">Нигматьянова </t>
  </si>
  <si>
    <t xml:space="preserve">Лариса </t>
  </si>
  <si>
    <t>Флюровна</t>
  </si>
  <si>
    <t>8-961-372-13-67;  Ж.Д-2-50-95</t>
  </si>
  <si>
    <t>Г.УФА, (СООРУЖЕНИЕ КОМПЛЕКС ДЕМСКАЯ ДИСТАНЦИЯ СИГНАЛИЗАЦИИ И СВЯЗИ) (ЗАПАДНЫЙ ПАРК)</t>
  </si>
  <si>
    <t>Г. УФА,  ДЕМА-2 (ЮЖНЫЙ ПАРК)</t>
  </si>
  <si>
    <t>КАБИНЕТ ПРМО НА СТАНЦИИ ДЕМА</t>
  </si>
  <si>
    <t>Г. УФА, УЛ. ЦЕНТРАЛЬНАЯ, Д.29</t>
  </si>
  <si>
    <t xml:space="preserve">КАБИНЕТ ПРМО </t>
  </si>
  <si>
    <t>Г. УФА, УЛ.ГЛАЗОВСКАЯ, Д.38А</t>
  </si>
  <si>
    <t>Временно закрыто</t>
  </si>
  <si>
    <t>КАБИНЕТ ПРМО НА СТАНЦИИ БЕНЗИН</t>
  </si>
  <si>
    <t>Г. УФА, УЛ.УЛЬЯНОВЫХ, Д.68</t>
  </si>
  <si>
    <t>КАБИНЕТ ПРМО ЭКСПЛУАТАЦИОННОГО ЛОКОМОТИВНОГО ДЕПО СТЕРЛИТАМАК, ЦЕХ УФА</t>
  </si>
  <si>
    <t>Г.УФА, УЛ. ВОКЗАЛЬНАЯ, Д.20</t>
  </si>
  <si>
    <t xml:space="preserve">Царькова </t>
  </si>
  <si>
    <t xml:space="preserve">Ирина </t>
  </si>
  <si>
    <t>8-937-154-33-47; Ж.Д. 2-27-15</t>
  </si>
  <si>
    <t>КАБИНЕТ ПРМО НА СТАНЦИИ ЧЕРНИКОВКА-ВОСТОЧНАЯ</t>
  </si>
  <si>
    <t>Г. УФА, СТАНЦИЯ ЧЕРНИКОВКА-ВОСТОЧНАЯ</t>
  </si>
  <si>
    <t>МЕДПУНКТ ВОКЗАЛА</t>
  </si>
  <si>
    <t>Г.УФА, ПЛОЩАДЬ ПРИВОКЗАЛЬНАЯ, Д.3</t>
  </si>
  <si>
    <t>Тимонина</t>
  </si>
  <si>
    <t>8-927-941-51-65;  Ж.Д. 2-32-49</t>
  </si>
  <si>
    <t>КАБИНЕТ ПРМО НА СТАНЦИИ ИНЗЕР</t>
  </si>
  <si>
    <t>БЕЛОРЕЦКИЙ РАЙОН, СТАНЦИЯ ИНЗЕР</t>
  </si>
  <si>
    <t xml:space="preserve">Салимгареева </t>
  </si>
  <si>
    <t xml:space="preserve">Нафия </t>
  </si>
  <si>
    <t>Сабировна</t>
  </si>
  <si>
    <t>8-906-373-11-58; Ж.Д. 4-43-27</t>
  </si>
  <si>
    <t>КАБИНЕТ ПРМО НА СТАНЦИИ АКСАКОВО</t>
  </si>
  <si>
    <t>БЕЛЕБЕЕВСКИЙ РАЙОН, СТАНЦИЯ АКСАКОВО, УЛ. ЖЕЛЕЗНОДОРОЖНАЯ, Д.13</t>
  </si>
  <si>
    <t xml:space="preserve">Смирнова </t>
  </si>
  <si>
    <t xml:space="preserve">Нина </t>
  </si>
  <si>
    <t>Егоровна</t>
  </si>
  <si>
    <t>8-927-931-50-52; Ж.Д. 4-08-10</t>
  </si>
  <si>
    <t>КАБИНЕТ ПРМО НА СТАНЦИИ ЧИШМЫ</t>
  </si>
  <si>
    <t>ЧИШМИНСКИЙ РАЙОН, Р.П. ЧИШМЫ, УЛ. ЖЕЛЕЗНОДОРОЖНАЯ, Д.31</t>
  </si>
  <si>
    <t xml:space="preserve">Гумерова </t>
  </si>
  <si>
    <t xml:space="preserve">Зинфира </t>
  </si>
  <si>
    <t>Фанилевна</t>
  </si>
  <si>
    <t>8-917-774-31-12; Ж.Д. 4-12-54</t>
  </si>
  <si>
    <t>КАБИНЕТ ПРМО НА СТАНЦИИ КАНДРЫ</t>
  </si>
  <si>
    <t>ТУЙМАЗИНСКИЙ РАЙОН, СТАНЦИЯ КАНДРЫ, УЛ. ВОСТРЕЦОВА, Д.7</t>
  </si>
  <si>
    <t xml:space="preserve">Бурангулова </t>
  </si>
  <si>
    <t xml:space="preserve">Венера </t>
  </si>
  <si>
    <t>8-927-300-73-66; Ж.Д. 4-18-45</t>
  </si>
  <si>
    <t>КАБИНЕТ ПРМО НА СТАНЦИИ КАРЛАМАН</t>
  </si>
  <si>
    <t>КАРМАСКАЛИНСКИЙ РАЙОН, Д.УЛУ-КУЛЕВО, УЛ.60 ЛЕТ ОКТЯБРЯ, Д.64/5</t>
  </si>
  <si>
    <t xml:space="preserve">Хасанова </t>
  </si>
  <si>
    <t xml:space="preserve">Рита </t>
  </si>
  <si>
    <t>Назировна</t>
  </si>
  <si>
    <t>8-917-369-14-62; Ж.Д. 4-60-41</t>
  </si>
  <si>
    <t>КАБИНЕТ ПРМО НА СТАНЦИИ РАЕВКА</t>
  </si>
  <si>
    <t xml:space="preserve">Заболотная </t>
  </si>
  <si>
    <t xml:space="preserve"> Зангида </t>
  </si>
  <si>
    <t>Ягафаровна</t>
  </si>
  <si>
    <t>8-927-318-38-17; Ж.Д. 4-04-11</t>
  </si>
  <si>
    <t>КАБИНЕТ ПРМО НА СТАНЦИИ БЕЛОРЕЦК</t>
  </si>
  <si>
    <t xml:space="preserve">Веденеева </t>
  </si>
  <si>
    <t>8-962-535-45-94; Ж.Д. 4-54-27</t>
  </si>
  <si>
    <t>КАБИНЕТ ПРМО НА СТАНЦИИ АША</t>
  </si>
  <si>
    <t>ЧЕЛЯБИНСКАЯ ОБЛАСТЬ, АШИНСКИЙ РАЙОН, Г. АША, УЛ. МИРА, Д.6</t>
  </si>
  <si>
    <t xml:space="preserve">Юлмухаметова </t>
  </si>
  <si>
    <t xml:space="preserve">Ольга </t>
  </si>
  <si>
    <t>8-919-117-02-07; Ж.Д. 4-35-50</t>
  </si>
  <si>
    <t>НУЗ "Дорожный центр восстановительной медицины и реабилитации ОАО "РЖД"</t>
  </si>
  <si>
    <t>НУЗ «Дорожный центр восстановительной медицины и реабилитации ОАО «РЖД»</t>
  </si>
  <si>
    <t>НУЗ «Дорожный центр восстановительной медицины и реабилитации ОАО «РЖД»/1096</t>
  </si>
  <si>
    <t>Государственное бюджетное учреждение здравоохранения Республики Башкортостан Давлекановская центральная районная больница</t>
  </si>
  <si>
    <t>ГБУЗ РБ Давлекановская ЦРБ</t>
  </si>
  <si>
    <t>г.Давлеканово, ул.Заводская, д9; ул.Комсомольская ,д52; ул.Красная Площадь, д.10</t>
  </si>
  <si>
    <t>Фаткуллин</t>
  </si>
  <si>
    <t>Марсель</t>
  </si>
  <si>
    <t>Ирекович</t>
  </si>
  <si>
    <t>тел(34768)31905, факс (34768)32569; email: davlekan.crb@doctorrb.ru</t>
  </si>
  <si>
    <t>г.Давлеканово, ул.Заводская, д9</t>
  </si>
  <si>
    <t>Боровков</t>
  </si>
  <si>
    <t>Дмитрий</t>
  </si>
  <si>
    <t>Вячеславович</t>
  </si>
  <si>
    <t>тел(34768)31123, факс (34768)32569; email: davlekan.crb@doctorrb.ru</t>
  </si>
  <si>
    <t>Ханнанов</t>
  </si>
  <si>
    <t>Магнавиевич</t>
  </si>
  <si>
    <t>тел(34768)31020, факс (34768)32569; email: davlekan.crb@doctorrb.ru</t>
  </si>
  <si>
    <t>врачебная амбулатория</t>
  </si>
  <si>
    <t>Давлекановский район, с.Ивановка, ул.Луговая, д.4а</t>
  </si>
  <si>
    <t>Минигулов</t>
  </si>
  <si>
    <t>Зинур</t>
  </si>
  <si>
    <t>Шайхутдинович</t>
  </si>
  <si>
    <t>тел(34768)37599, факс (34768)32569; email: davlekan.crb@doctorrb.ru</t>
  </si>
  <si>
    <t>Раевский ФАП</t>
  </si>
  <si>
    <t>Давлекановский район, д.Раево, ул.Раевская, д.7</t>
  </si>
  <si>
    <t>Габдрахманова</t>
  </si>
  <si>
    <t>Милеуша</t>
  </si>
  <si>
    <t>Биктемеровна</t>
  </si>
  <si>
    <t>Сергиопольский ФАП</t>
  </si>
  <si>
    <t>Давлекановский район, д.Сергиополь, ул.Центральная, д.1</t>
  </si>
  <si>
    <t>Воробьева</t>
  </si>
  <si>
    <t>Имай - Кармалинский ФАП</t>
  </si>
  <si>
    <t>Давлекановский район, с.Имай - Кармалы, ул.Советская, д.15</t>
  </si>
  <si>
    <t>Хисматова</t>
  </si>
  <si>
    <t>Фагима</t>
  </si>
  <si>
    <t>Фагимовна</t>
  </si>
  <si>
    <t>Кадыргуловский ФАП</t>
  </si>
  <si>
    <t>Давлекановский район, д.Кадыргулово, ул.Верхняя, д.3</t>
  </si>
  <si>
    <t>Ольговский ФАП</t>
  </si>
  <si>
    <t>Давлекановский район, х.Рауш, ул.Лесная, д.13</t>
  </si>
  <si>
    <t>Алексеева</t>
  </si>
  <si>
    <t>Яковлевна</t>
  </si>
  <si>
    <t>Батракский фАП</t>
  </si>
  <si>
    <t>Сагинбаева</t>
  </si>
  <si>
    <t>Миляуша</t>
  </si>
  <si>
    <t>Мансуровна</t>
  </si>
  <si>
    <t>Новоаккулаевский ФАП</t>
  </si>
  <si>
    <t>Асфандиярова</t>
  </si>
  <si>
    <t>Флюза</t>
  </si>
  <si>
    <t>Кимовна</t>
  </si>
  <si>
    <t>Япар-Янбековский ФАП</t>
  </si>
  <si>
    <t>Кадырова</t>
  </si>
  <si>
    <t>Рамиловна</t>
  </si>
  <si>
    <t>Новоянбековский фАП</t>
  </si>
  <si>
    <t>Давлекановский район, д.Новоянбеково, ул.Мира, д.57/1</t>
  </si>
  <si>
    <t>Прокопьева</t>
  </si>
  <si>
    <t>Наташа</t>
  </si>
  <si>
    <t>Зиноновна</t>
  </si>
  <si>
    <t>Чуюнчи-Николаевский ФАП</t>
  </si>
  <si>
    <t>Давлекановский район, с.Чуюнчи-Николаевка, ул.Центральная, д.2а</t>
  </si>
  <si>
    <t>Данилова</t>
  </si>
  <si>
    <t>Минзиля</t>
  </si>
  <si>
    <t>Рублевский ФАП</t>
  </si>
  <si>
    <t>Давлекановский район, д.Рублевка, ул.Полтавская, д.36</t>
  </si>
  <si>
    <t>Семененко</t>
  </si>
  <si>
    <t>Исмагиловский ФАП</t>
  </si>
  <si>
    <t>Давлекановский район, с.Исмагилово, ул.Железнодорожная, д.4А</t>
  </si>
  <si>
    <t>Андреева</t>
  </si>
  <si>
    <t>Клавдия</t>
  </si>
  <si>
    <t>Григорьевна</t>
  </si>
  <si>
    <t>Александровский ФАП</t>
  </si>
  <si>
    <t>Давлекановский район, д.Романовка, ул.Заводская, д.39</t>
  </si>
  <si>
    <t>Саломатина</t>
  </si>
  <si>
    <t>Закреевна</t>
  </si>
  <si>
    <t>Чапаевский ФАП</t>
  </si>
  <si>
    <t>Давлекановский район, с.Чапаево, ул.Школьная, д.1</t>
  </si>
  <si>
    <t>Шафикова</t>
  </si>
  <si>
    <t>Фатима</t>
  </si>
  <si>
    <t>Ивангородский ФАП</t>
  </si>
  <si>
    <t>Давлекановский район, д.Ивангород, ул.Крестьянская, д.74</t>
  </si>
  <si>
    <t>Алгинский ФАП</t>
  </si>
  <si>
    <t>Шестаевский ФАП</t>
  </si>
  <si>
    <t>Давлекановский район, с.Шестаево, ул.Степная, д.4</t>
  </si>
  <si>
    <t>Фаерчук</t>
  </si>
  <si>
    <t>Курьятмасовский ФАП</t>
  </si>
  <si>
    <t>Давлекановский район, с.Курятмасово, ул.С.Юлаева, д.45а</t>
  </si>
  <si>
    <t>Гайнутдинова</t>
  </si>
  <si>
    <t>Айслу</t>
  </si>
  <si>
    <t>Фаниловна</t>
  </si>
  <si>
    <t>Новояппаровский ФАП</t>
  </si>
  <si>
    <t>Давлекановский район,д.Новояппарово, ул.Школьная, д.18</t>
  </si>
  <si>
    <t>Сулейманова</t>
  </si>
  <si>
    <t>Гульназира</t>
  </si>
  <si>
    <t>Гайнулловна</t>
  </si>
  <si>
    <t>Кидрячевский ФАП</t>
  </si>
  <si>
    <t>Давлекановский район, с.Кидрячево, ул.Школьная, д.1 корпус 1</t>
  </si>
  <si>
    <t>Касимова</t>
  </si>
  <si>
    <t>Венера</t>
  </si>
  <si>
    <t>Анжировна</t>
  </si>
  <si>
    <t>Бурангуловский ФАП</t>
  </si>
  <si>
    <t>Давлекановский район, с.Бурангулово, ул.Школьная, д.41</t>
  </si>
  <si>
    <t>Мухаметгареева</t>
  </si>
  <si>
    <t>Фаниса</t>
  </si>
  <si>
    <t>Халифутдиновна</t>
  </si>
  <si>
    <t>Поляковский ФАП</t>
  </si>
  <si>
    <t>Давлекановский район, с.Поляковка, ул.Поляковская, д.2</t>
  </si>
  <si>
    <t>Рахматуллина</t>
  </si>
  <si>
    <t>Виктория</t>
  </si>
  <si>
    <t>Ирековна</t>
  </si>
  <si>
    <t>Ташлы-Шариповский ФАП</t>
  </si>
  <si>
    <t>Давлекановский район, д.Ташлы-Шарип, ул.Верхняя, д.6</t>
  </si>
  <si>
    <t>Шайгарданова</t>
  </si>
  <si>
    <t>Гульшат</t>
  </si>
  <si>
    <t>Рафиковна</t>
  </si>
  <si>
    <t>Чуюнчинский ФАП</t>
  </si>
  <si>
    <t>Ефименко</t>
  </si>
  <si>
    <t>Комсомольский ФАП</t>
  </si>
  <si>
    <t>Бакиева</t>
  </si>
  <si>
    <t>Люция</t>
  </si>
  <si>
    <t>Абдулловна</t>
  </si>
  <si>
    <t>Ленинский ФАП</t>
  </si>
  <si>
    <t>Давлекановский район, с.Ленинский, ул.Полевая, д.2</t>
  </si>
  <si>
    <t>Камчалытамакский ФАП</t>
  </si>
  <si>
    <t>Давлекановский район, д.Камчалытамак, ул.Центральная, д.2/1</t>
  </si>
  <si>
    <t>Вероника</t>
  </si>
  <si>
    <t>ФАП Казангуловского ОПХ</t>
  </si>
  <si>
    <t>Давлекановский район, с.Вперед, ул.школьная, д.19</t>
  </si>
  <si>
    <t>Светлана</t>
  </si>
  <si>
    <t>Курманкеевский ФАП</t>
  </si>
  <si>
    <t>Давлекановский район, с.Дюртюли, ул.Демская, д.39/2</t>
  </si>
  <si>
    <t>Кучемханова</t>
  </si>
  <si>
    <t>Разида</t>
  </si>
  <si>
    <t>Минияровна</t>
  </si>
  <si>
    <t>Соколовский ФАП</t>
  </si>
  <si>
    <t>Давлекановский район, с.Соколовка, ул.Школьная, д.14</t>
  </si>
  <si>
    <t>Кузеева</t>
  </si>
  <si>
    <t>Резеда</t>
  </si>
  <si>
    <t>Октябревна</t>
  </si>
  <si>
    <t>Искандаровский ФАП</t>
  </si>
  <si>
    <t>Давлекановский район, с.искандарово, ул.Верхняя, д.27</t>
  </si>
  <si>
    <t>Федь</t>
  </si>
  <si>
    <t>Оксана</t>
  </si>
  <si>
    <t>Новомрясевский ФАП</t>
  </si>
  <si>
    <t>Давлекановский район, д.Новомрясево, ул.Центральная, д.3</t>
  </si>
  <si>
    <t>Заманова</t>
  </si>
  <si>
    <t>Гульсясяк</t>
  </si>
  <si>
    <t>Раисовна</t>
  </si>
  <si>
    <t>Микяшевский ФАП</t>
  </si>
  <si>
    <t>Давлекановский район, с.Микяш, ул.Школьная, д.50</t>
  </si>
  <si>
    <t>Хамидуллина</t>
  </si>
  <si>
    <t>Римза</t>
  </si>
  <si>
    <t>Кутлубаевна</t>
  </si>
  <si>
    <t>Хусаиновский ФАП</t>
  </si>
  <si>
    <t>Давлекановский район, д.Хусаин, ул.Озерная, д.6</t>
  </si>
  <si>
    <t>Булатова</t>
  </si>
  <si>
    <t>Вакиловна</t>
  </si>
  <si>
    <t>Казангуловский ФАП</t>
  </si>
  <si>
    <t>Давлекановский район, д.Казангулово, ул.Демская, д.27</t>
  </si>
  <si>
    <t>Сафина</t>
  </si>
  <si>
    <t>Асия</t>
  </si>
  <si>
    <t>ФАП с.Политотдел</t>
  </si>
  <si>
    <t>Давлекановский район, с.Политотдел, ул.Школьная, д.15</t>
  </si>
  <si>
    <t>Захарова</t>
  </si>
  <si>
    <t>Хатмулловна</t>
  </si>
  <si>
    <t>Кировский ФАП</t>
  </si>
  <si>
    <t>Кудрявцева</t>
  </si>
  <si>
    <t>Бик-Кармалинский ФАП</t>
  </si>
  <si>
    <t>Давлекановский район, с.Бик-Кармалы, ул.Центральная, д.27</t>
  </si>
  <si>
    <t>Краснополянкий ФАП</t>
  </si>
  <si>
    <t>Давлекановский район,д.Горчаки, ул.Горчаковская, д.44</t>
  </si>
  <si>
    <t>Кулуева</t>
  </si>
  <si>
    <t>Наиля</t>
  </si>
  <si>
    <t>Габдулхаковна</t>
  </si>
  <si>
    <t>Рассветовский ФАП</t>
  </si>
  <si>
    <t>Давлекановский район, с.Рассвет, ул.Новая, д.7</t>
  </si>
  <si>
    <t>Кравченко</t>
  </si>
  <si>
    <t>02272003</t>
  </si>
  <si>
    <t>ГБУЗ РБ ГКБ №21 Г.УФА</t>
  </si>
  <si>
    <t>Мустафина</t>
  </si>
  <si>
    <t>Талгатовна</t>
  </si>
  <si>
    <t>232-32-88 (факс) ufa.gkb21@doctorrb.ru</t>
  </si>
  <si>
    <t>УФИМСКИЙ РАЙОН, С.АВДОН, УЛ.ОКТЯБРЬСКАЯ, Д.1</t>
  </si>
  <si>
    <t>Галимова</t>
  </si>
  <si>
    <t>Разетдиновна</t>
  </si>
  <si>
    <t>270-68-28 ub.avdon@yandex.ru</t>
  </si>
  <si>
    <t>УФИМСКИЙ РАЙОН, С.БУЛГАКОВО, УЛ.ЦЮРУПЫ, Д.55</t>
  </si>
  <si>
    <t>Мельникова</t>
  </si>
  <si>
    <t>270-80-88 yb.bylg@yandex.ru</t>
  </si>
  <si>
    <t>УФИМСКИЙ РАЙОН, С.ДМИТРИЕВКА, УЛ.ТРАКТОВАЯ, Д.43/1</t>
  </si>
  <si>
    <t xml:space="preserve">Ильина </t>
  </si>
  <si>
    <t>270-01-86 ub.dmit@yandex.ru</t>
  </si>
  <si>
    <t>02272004</t>
  </si>
  <si>
    <t>ФЕЛЬДШЕРСКИЙ ПУНКТ</t>
  </si>
  <si>
    <t>Шарафутдинов</t>
  </si>
  <si>
    <t>Марат</t>
  </si>
  <si>
    <t>Амирович</t>
  </si>
  <si>
    <t>246-53-83                          poly-gkb21@ufamail.ru</t>
  </si>
  <si>
    <t>УФИМСКИЙ РАЙОН, С.БЕЙГУЛОВО, УЛ.БЕЙГУЛОВСКАЯ, Д.13/1</t>
  </si>
  <si>
    <t xml:space="preserve">246-53-83                          </t>
  </si>
  <si>
    <t>УФИМСКИЙ РАЙОН, Д.ВОЛКОВО, УЛ.САДОВАЯ, Д.2</t>
  </si>
  <si>
    <t xml:space="preserve">Аминова </t>
  </si>
  <si>
    <t xml:space="preserve">Зарина </t>
  </si>
  <si>
    <t>Маратовна</t>
  </si>
  <si>
    <t>271-49-80</t>
  </si>
  <si>
    <t>УФИМСКИЙ РАЙОН, Д.ВОЛЬНО-СУХАРЕВО, УЛ.ЦЕНТРАЛЬНАЯ, Д.3</t>
  </si>
  <si>
    <t>Валиев</t>
  </si>
  <si>
    <t>Дамир</t>
  </si>
  <si>
    <t>Владикович</t>
  </si>
  <si>
    <t>274-06-23</t>
  </si>
  <si>
    <t>УФИМСКИЙ РАЙОН, Д.ГЕОФИЗИКОВ, УЛ.ГЕОЛОГОВ, Д.20</t>
  </si>
  <si>
    <t>Магасумова</t>
  </si>
  <si>
    <t>Насима</t>
  </si>
  <si>
    <t>Камиловна</t>
  </si>
  <si>
    <t>274-06-11</t>
  </si>
  <si>
    <t>УФИМСКИЙ РАЙОН, Д. ЖУКОВО, УЛ.ТРАКТОВАЯ, Д.6</t>
  </si>
  <si>
    <t>Бикметова</t>
  </si>
  <si>
    <t>Гульгуна</t>
  </si>
  <si>
    <t>270-87-84</t>
  </si>
  <si>
    <t>УФИМСКИЙ РАЙОН, Д.КАМЫШЛЫ, УЛ. Р.САИТОВА, Д.26</t>
  </si>
  <si>
    <t>Васильева</t>
  </si>
  <si>
    <t>Вера</t>
  </si>
  <si>
    <t>274-06-22</t>
  </si>
  <si>
    <t>УФИМСКИЙ РАЙОН, С.КАРМАСАН, УЛ.МИРА, Д.4</t>
  </si>
  <si>
    <t>Мазитова</t>
  </si>
  <si>
    <t>Ляна</t>
  </si>
  <si>
    <t>270-59-43</t>
  </si>
  <si>
    <t>УФИМСКИЙ РАЙОН, Д.КИРИЛЛОВО, УЛ.ЦЕНТРАЛЬНАЯ, Д.66</t>
  </si>
  <si>
    <t>Бадриева</t>
  </si>
  <si>
    <t>Ильдусовна</t>
  </si>
  <si>
    <t>270-37-22</t>
  </si>
  <si>
    <t>УФИМСКИЙ РАЙОН, С.КУМЛЕКУЛЬ, УЛ.ЦЕНТРАЛЬНАЯ, Д.14</t>
  </si>
  <si>
    <t>Абдрахимова</t>
  </si>
  <si>
    <t>Дамира</t>
  </si>
  <si>
    <t>Хамитовна</t>
  </si>
  <si>
    <t>271-58-00</t>
  </si>
  <si>
    <t>Ракиба</t>
  </si>
  <si>
    <t>Ахматхановна</t>
  </si>
  <si>
    <t>274-06-20</t>
  </si>
  <si>
    <t>УФИМСКИЙ РАЙОН, Д.НОВОТРОЕВКА, УЛ.ШКОЛЬНАЯ, Д.6</t>
  </si>
  <si>
    <t>Матузко</t>
  </si>
  <si>
    <t>270-53-83</t>
  </si>
  <si>
    <t>УФИМСКИЙ РАЙОН, С.ОКТЯБРЬСКИЙ, УЛ.ЦЕНТРАЛЬНАЯ, Д.23</t>
  </si>
  <si>
    <t>Смирнова</t>
  </si>
  <si>
    <t>Валентиновна</t>
  </si>
  <si>
    <t>270-28-93</t>
  </si>
  <si>
    <t>УФИМСКИЙ РАЙОН, С. ОЛЬХОВОЕ, УЛ.БЕГОВАЯ, Д.3</t>
  </si>
  <si>
    <t>Мамошкина</t>
  </si>
  <si>
    <t xml:space="preserve">Людмила </t>
  </si>
  <si>
    <t>270-83-75</t>
  </si>
  <si>
    <t>УФИМСКИЙ РАЙОН, Д.ПЕРВОМАЙСКИЙ, УЛ.ШКОЛЬНАЯ, Д.20</t>
  </si>
  <si>
    <t>Давлетбакова</t>
  </si>
  <si>
    <t>Раиля</t>
  </si>
  <si>
    <t>Юсуповна</t>
  </si>
  <si>
    <t>274-06-27</t>
  </si>
  <si>
    <t>УФИМСКИЙ РАЙОН, Д.СЕРГЕЕВКА, УЛ.ЦЕНТРАЛЬНАЯ, Д.39А</t>
  </si>
  <si>
    <t>Сагдинов</t>
  </si>
  <si>
    <t>Ильшат</t>
  </si>
  <si>
    <t>Хабирович</t>
  </si>
  <si>
    <t>274-06-18</t>
  </si>
  <si>
    <t>УФИМСКИЙ РАЙОН, С.РУССКИЙ ЮРМАШ, УЛ. ЦЕНТРАЛЬНАЯ, Д.23</t>
  </si>
  <si>
    <t>Карпенко</t>
  </si>
  <si>
    <t>Гульнур</t>
  </si>
  <si>
    <t>Хазиевна</t>
  </si>
  <si>
    <t>270-38-16</t>
  </si>
  <si>
    <t>УФИМСКИЙ РАЙОН, С.ТАПТЫКОВО, УЛ.ЦЕНТРАЛЬНАЯ, Д.11</t>
  </si>
  <si>
    <t>Шарафуллина</t>
  </si>
  <si>
    <t>Дилара</t>
  </si>
  <si>
    <t>Ахнафовна</t>
  </si>
  <si>
    <t>270-86-97</t>
  </si>
  <si>
    <t>УФИМСКИЙ РАЙОН, С.ЧЕРНОЛЕСОВСКИЙ, УЛ.ШКОЛЬНАЯ, Д.1</t>
  </si>
  <si>
    <t>Галиянов</t>
  </si>
  <si>
    <t>Тимур</t>
  </si>
  <si>
    <t>Рустамович</t>
  </si>
  <si>
    <t>270-57-49</t>
  </si>
  <si>
    <t>УФИМСКИЙ РАЙОН, Д.ШМИДТОВО, УЛ.МИРА, Д.2</t>
  </si>
  <si>
    <t>Сайранова</t>
  </si>
  <si>
    <t>Линура</t>
  </si>
  <si>
    <t>Жадитовна</t>
  </si>
  <si>
    <t>271-79-92</t>
  </si>
  <si>
    <t>УФИМСКИЙ РАЙОН, С.СТАНЦИИ ЮМАТОВО, УЛ.ВОКЗАЛЬНАЯ, Д.64</t>
  </si>
  <si>
    <t>Фаткуллина</t>
  </si>
  <si>
    <t>Гузалия</t>
  </si>
  <si>
    <t>Мухаметовна</t>
  </si>
  <si>
    <t>271-47-26</t>
  </si>
  <si>
    <t>УФИМСКИЙ РАЙОН, Д.ЯГОДНАЯ ПОЛЯНА, УЛ.ЦЕНТРАЛЬНАЯ,Д.1</t>
  </si>
  <si>
    <t>Фокина</t>
  </si>
  <si>
    <t>271-57-33</t>
  </si>
  <si>
    <t>022721</t>
  </si>
  <si>
    <t>02272005</t>
  </si>
  <si>
    <t>УФИМСКИЙ РАЙОН, Д.ОСОРГИНО, УЛ.САДОВАЯ,4</t>
  </si>
  <si>
    <t>Мавлютова</t>
  </si>
  <si>
    <t>Хамдия</t>
  </si>
  <si>
    <t>Габдулхаевна</t>
  </si>
  <si>
    <t>Г.УФА, ПРОЕЗД ЛЕСНОЙ, Д.3А</t>
  </si>
  <si>
    <t>Г.УФА, УЛ.МЕНДЕЛЕЕВА, Д.205А</t>
  </si>
  <si>
    <t>УФИМСКИЙ РАЙОН, Д.ЗИНИНО, УЛ.САДОВАЯ, Д.24</t>
  </si>
  <si>
    <t>Муфтиева</t>
  </si>
  <si>
    <t>Яухария</t>
  </si>
  <si>
    <t>Явдатовна</t>
  </si>
  <si>
    <t>8-937-355-52-49</t>
  </si>
  <si>
    <t>Г.УФА, С.НАГАЕВО, УЛ.МИРА, Д.10, КОРП.5</t>
  </si>
  <si>
    <t>Шайхинурова</t>
  </si>
  <si>
    <t>Фидана</t>
  </si>
  <si>
    <t>Фаулевна</t>
  </si>
  <si>
    <t>8-927-927-74-33</t>
  </si>
  <si>
    <t>02272002</t>
  </si>
  <si>
    <t>Г.УФА,  ПРОЕЗД ЛЕСНОЙ, Д.3</t>
  </si>
  <si>
    <t>Разитдиновна</t>
  </si>
  <si>
    <t>02272001</t>
  </si>
  <si>
    <t>Г.УФА, ПРОЕЗД ЛЕСНОЙ,  Д.3</t>
  </si>
  <si>
    <t>УФИМСКИЙ РАЙОН, С.НУРЛИНО, УЛ.ШКОЛЬНАЯ, Д.73</t>
  </si>
  <si>
    <t>Суфиярова</t>
  </si>
  <si>
    <t>Иргалиевна</t>
  </si>
  <si>
    <t>279-27-69 yb.nyrl@yandex.ru</t>
  </si>
  <si>
    <t>УФИМСКИЙ РАЙОН, Д. АЛЕКСЕЕВКА, УЛ. ШКОЛЬНАЯ, Д.4, КОРП.1</t>
  </si>
  <si>
    <t>Дамирович</t>
  </si>
  <si>
    <t>270-94-92 va.alexe@yandex.ru</t>
  </si>
  <si>
    <t>УФИМСКИЙ РАЙОН, С.ЗУБОВО, УЛ.ЦЕНТРАЛЬНАЯ, Д.77/3</t>
  </si>
  <si>
    <t>Петрова</t>
  </si>
  <si>
    <t>Гульназ</t>
  </si>
  <si>
    <t>Салаватовна</t>
  </si>
  <si>
    <t>270-75-02 va.zubovo@yandex.ru</t>
  </si>
  <si>
    <t>УФИМСКИЙ РАЙОН, С.КРАСНЫЙ ЯР, УЛ.ФРУНЗЕ, Д.47</t>
  </si>
  <si>
    <t>Михайлова</t>
  </si>
  <si>
    <t>270-55-44 va.kryar@yandex.ru</t>
  </si>
  <si>
    <t>УФИМСКИЙ РАЙОН, С.МИЛОВКА, 2-ОЙ ШКОЛЬНЫЙ ПЕРЕУЛОК, Д.1/1</t>
  </si>
  <si>
    <t>Иванова</t>
  </si>
  <si>
    <t>270-13-35 va.milov@yandex.ru</t>
  </si>
  <si>
    <t>УФИМСКИЙ РАЙОН, С.МИХАЙЛОВКА, УЛ.СОВЕТСКАЯ, Д.8, КОРПУС 2</t>
  </si>
  <si>
    <t>270-19-08 va.mihai@yandex.ru</t>
  </si>
  <si>
    <t>УФИМСКИЙ РАЙОН, С. НИЖЕГОРОДКА, УЛ.ЧАПАЕВА, Д.24А</t>
  </si>
  <si>
    <t>Сафиуллина</t>
  </si>
  <si>
    <t>270-46-43 va.nig@yandex.ru</t>
  </si>
  <si>
    <t>УФИМСКИЙ РАЙОН, Д. НИКОЛАЕВКА, УЛ.СОВЕТСКАЯ, Д.19</t>
  </si>
  <si>
    <t>Лыгина</t>
  </si>
  <si>
    <t>270-24-00 va.nicola@yandex.ru</t>
  </si>
  <si>
    <t>УФИМСКИЙ РАЙОН, Д.ПОДЫМАЛОВО, УЛ.ЮЖНАЯ, Д.22</t>
  </si>
  <si>
    <t>Газизуллин</t>
  </si>
  <si>
    <t>Миннихан</t>
  </si>
  <si>
    <t>270-10-35 va.podim@yandex.ru</t>
  </si>
  <si>
    <t>УФИМСКИЙ РАЙОН, С.ЧЕСНОКОВКА, УЛ.КОММУНИСТИЧЕСКАЯ, Д.1</t>
  </si>
  <si>
    <t>Беспалько</t>
  </si>
  <si>
    <t>271-85-46 va.ches@yandex.ru</t>
  </si>
  <si>
    <t>УФИМСКИЙ РАЙОН, С.ШЕМЯК, УЛ.ПАРКОВАЯ, Д.2/1</t>
  </si>
  <si>
    <t>Богатырев</t>
  </si>
  <si>
    <t>Викторович</t>
  </si>
  <si>
    <t>270-29-05 va.shem@yandex.ru</t>
  </si>
  <si>
    <t>УФИМСКИЙ РАЙОН, Д.ШАМОНИНО, УЛ.МУСТАЯ КАРИМА, Д.34</t>
  </si>
  <si>
    <t>Двинских</t>
  </si>
  <si>
    <t>Вячеславовна</t>
  </si>
  <si>
    <t>217-80-88 va.shamon@yandex.ru</t>
  </si>
  <si>
    <t>УФИМСКИЙ РАЙОН, С.САНАТОРИЙ ЮМАТОВО, УЛ.КОЛЬЦЕВАЯ, Д.19</t>
  </si>
  <si>
    <t>270-71-03 yumatovo_crp@mail.ru</t>
  </si>
  <si>
    <t>ГБУЗ РБ ГКБ № 21 г.Уфа</t>
  </si>
  <si>
    <t>дети - 67724</t>
  </si>
  <si>
    <t>взрослые - 182455</t>
  </si>
  <si>
    <t>дети - 10932</t>
  </si>
  <si>
    <t>взрослые - 71397</t>
  </si>
  <si>
    <t>дети - 37814</t>
  </si>
  <si>
    <t>взрослые - 169470</t>
  </si>
  <si>
    <t>021130</t>
  </si>
  <si>
    <t>0275034029</t>
  </si>
  <si>
    <t>1030204114423</t>
  </si>
  <si>
    <t>450076, Республика Башкортостан, г.Уфа, Ленинский район, ул.Аксакова,д.62</t>
  </si>
  <si>
    <t>Бакирова Раиса Явитовна, тел.8(347)250-31-42, факс 8(347)250-59-00, e-mail.ru: albert5@list.ru</t>
  </si>
  <si>
    <t>вакцинация (проведение профилактических прививок), лабораторная диагностика, лечебная физкультура, медицинский массаж, сестринское дело, 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</si>
  <si>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</si>
  <si>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медицинская реабилитация, неврология, нефрология, оториноларингология (за исключением кохлеарной имплантации), офтальмология, стоматология детская, стоматология хирургическая, травматология и ортопедия, ультразвуковая диагностика, урология, физиотерапия, функциональная диагностика, эндоскопия,эпидемиология</t>
  </si>
  <si>
    <t>Государственное бюджетное учреждение здравоохранения Республики Башкортостан Детская поликлиника №6 города Уфа</t>
  </si>
  <si>
    <t>ГБУЗ РБ Детская поликлиника №6 г. Уфа</t>
  </si>
  <si>
    <t>Первое педиатрическое отделение</t>
  </si>
  <si>
    <t>450076, РБ, г.Уфа, ул. Аксакова, д.62</t>
  </si>
  <si>
    <t xml:space="preserve">Макарова </t>
  </si>
  <si>
    <t>(347)250-59-00, albert5@list.ru</t>
  </si>
  <si>
    <t>450003, РБ, г. Уфа, ул. Малая Лесопильная, д.13а</t>
  </si>
  <si>
    <t>Якупова</t>
  </si>
  <si>
    <t>Флорида</t>
  </si>
  <si>
    <t>Галинуровна</t>
  </si>
  <si>
    <t>(347)286-14-43, albert5@list.ru</t>
  </si>
  <si>
    <t>Третье педиатрическое отделение</t>
  </si>
  <si>
    <t>450017, РБ, г. Уфа, ул. Ахметова, д.318/1</t>
  </si>
  <si>
    <t>Царькова</t>
  </si>
  <si>
    <t>Ольга</t>
  </si>
  <si>
    <t>(347)278-14-28, albert5@list.ru</t>
  </si>
  <si>
    <t>Дневно стационар</t>
  </si>
  <si>
    <t>Александрова</t>
  </si>
  <si>
    <t xml:space="preserve">ГБУЗ РБ Детская поликлиника №6 г. Уфа    </t>
  </si>
  <si>
    <t xml:space="preserve">ГБУЗ РБ Детская поликлиника №6 г. Уфа   </t>
  </si>
  <si>
    <t>021604</t>
  </si>
  <si>
    <t>0268035127</t>
  </si>
  <si>
    <t>1040203425932</t>
  </si>
  <si>
    <t>453115, Республика Башкортостан, Стерлитамакский район, г.Стерлитамак, ул.Нагуманова, дом 54</t>
  </si>
  <si>
    <t>Саидгалина Юлия Вячеславовна, тел/факс: 8(3473)259149,e-mail.ru: ubstr@mail.ru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</si>
  <si>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t>
  </si>
  <si>
    <t>аллергология и иммунология, клиническая лабораторная диагностика, неврология, ультразвуковая диагностика, рентгенология, физиотерапия, функциональная диагностика, хирургия</t>
  </si>
  <si>
    <t>клиническая лабораторная диагностика, лабораторная диагностика, неврология, рентгенология, сестринское дело, терапия, ультразвуковая диагностика, физиотерапия, функциональная диагностика, эндоскопия</t>
  </si>
  <si>
    <t>аллергология и иммунология, бактериология, диетология, клиническая фармакология, клиническая лабораторная диагностика, лабораторная диагностика, лечебная физкультура, медицинский массаж, неврология, рентгенология, сестринское дело, терапия, ультразвуковая диагностика, физиотерапия, функциональная диагностика, эндоскопия</t>
  </si>
  <si>
    <t>НУЗ "Узловая больница на ст. Стерлитамак ОАО "РЖД"</t>
  </si>
  <si>
    <t>029100</t>
  </si>
  <si>
    <t>0276015727</t>
  </si>
  <si>
    <t>1030204207153</t>
  </si>
  <si>
    <t>450099, Республика Башкортостан, г.Уфа, Октябрьский район, ул.Маршала Жукова,дом4 корпус1</t>
  </si>
  <si>
    <t>Государственное бюджетное
 учреждение здравоохранения 
Республики Башкортостан 
Поликлиника № 43 города Уфа</t>
  </si>
  <si>
    <t>ГБУЗ РБ Поликлиника
№ 43 г. Уфа</t>
  </si>
  <si>
    <t>Маршала Жукова, 4/1</t>
  </si>
  <si>
    <t xml:space="preserve">Шайхутдинова </t>
  </si>
  <si>
    <t>8 (347)236-63-16
Ufa.P43@doctorrb.ru</t>
  </si>
  <si>
    <t>Максима Рыльского, 10</t>
  </si>
  <si>
    <t>9 (347)236-63-16
Ufa.P43@doctorrb.ru</t>
  </si>
  <si>
    <t>Набережная реки Уфы, 25</t>
  </si>
  <si>
    <t>10 (347)236-63-16
Ufa.P43@doctorrb.ru</t>
  </si>
  <si>
    <t>Маршала Жукова, 3/1</t>
  </si>
  <si>
    <t>11 (347)236-63-16
Ufa.P43@doctorrb.ru</t>
  </si>
  <si>
    <t>Академика Королева, 2/2</t>
  </si>
  <si>
    <t>12 (347)236-63-16
Ufa.P43@doctorrb.ru</t>
  </si>
  <si>
    <t>Юрия Гагарина, 17/1</t>
  </si>
  <si>
    <t>13 (347)236-63-16
Ufa.P43@doctorrb.ru</t>
  </si>
  <si>
    <t>ГБУЗ РБ Поликлиника №43 г.Уфа</t>
  </si>
  <si>
    <t>020159</t>
  </si>
  <si>
    <t>0274002218</t>
  </si>
  <si>
    <t>1030203903806</t>
  </si>
  <si>
    <t>450106, Республика Башкортостан, г.Уфа, ул.Батырская,39/1</t>
  </si>
  <si>
    <t>ЛО-02-01-007198 от 04.07.2019г бессрочно;</t>
  </si>
  <si>
    <t xml:space="preserve"> скорая медицинская помощь, анестезиология и реаниматология, кардиология, неврология, психиатрия, психиатрия-наркология, травматология и ортопедия</t>
  </si>
  <si>
    <t>450076, РБ, г. Уфа, ул. Гафури, д.103</t>
  </si>
  <si>
    <t>Аллакуатова</t>
  </si>
  <si>
    <t>Гулбахар</t>
  </si>
  <si>
    <t>Еркинбаевна</t>
  </si>
  <si>
    <t>450076, РБ, г. Уфа, ул. Гафури, д.7</t>
  </si>
  <si>
    <t>450015, РБ, г. Уфа, ул. Мустая Карима, д.53/55</t>
  </si>
  <si>
    <t>450017, РБ, г. Уфа, ул. Ахметова, д.304</t>
  </si>
  <si>
    <t>450076, РБ, г. Уфа, ул. Зенцова, д.51</t>
  </si>
  <si>
    <t>450019, РБ, г. Уфа, ул. Кирзаводская, д.1/3</t>
  </si>
  <si>
    <t>450003, РБ, г. Уфа, ул. Выгонная, д.10</t>
  </si>
  <si>
    <t>450077, РБ, г. Уфа, ул. Достоевского, д.67</t>
  </si>
  <si>
    <t>450017, РБ, г. Уфа, ул. Ахметова, д.320</t>
  </si>
  <si>
    <t>450010, РБ, г. Уфа, ул. Летчиков, д.8/2</t>
  </si>
  <si>
    <t>450076, РБ, г. Уфа, ул. Красина, д.33</t>
  </si>
  <si>
    <t>450007, РБ, г. Уфа, ул. Защитников Отечества, д.6</t>
  </si>
  <si>
    <t xml:space="preserve">Второе педиатрическое отделение                                                                                                                                                                  </t>
  </si>
  <si>
    <t>ООО "Медсервис" г.Салават</t>
  </si>
  <si>
    <t>028400</t>
  </si>
  <si>
    <t>027701001</t>
  </si>
  <si>
    <t>0277028221</t>
  </si>
  <si>
    <t>1030204441629</t>
  </si>
  <si>
    <t>450065, Республика Башкортостан, г.Уфа, ул.Б.Хмельницкого,88</t>
  </si>
  <si>
    <t>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</si>
  <si>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рентгенология, ревматология, травматология и ортопедия, ультразвуковая диагностика,  урология, функциональная диагностика, хирургия, эндокринология, эндоскопия, стоматология общей практики, стоматология ортопедическая, стоматология терапевтическая, стоматология хирургическая, физиотерапия, медицинская реабилитация</t>
  </si>
  <si>
    <t>Государственное бюджетное учреждение здравоохранения Поликлиника №32 г.Уфа</t>
  </si>
  <si>
    <t>ГБУЗ РБ Поликлиника №32 г.Уфа</t>
  </si>
  <si>
    <t>450065, Республика Башкортостан, г.Уфа, Орджоникидзевский район, ул. Богдана Хмельницкого, д.88</t>
  </si>
  <si>
    <t>Кудашев</t>
  </si>
  <si>
    <t>Науфаль</t>
  </si>
  <si>
    <t>Юрьевич</t>
  </si>
  <si>
    <t>тел.8(347)263-19-10 факс. 8(347) 263-19-10 Ufa.p32@doctorrb.ru</t>
  </si>
  <si>
    <t>ММОЦ</t>
  </si>
  <si>
    <t>450065, Республика Башкортостан, г.Уфа, Орджоникидзевский район, ул.Коммунаров, д.62</t>
  </si>
  <si>
    <t>Хаенкова</t>
  </si>
  <si>
    <t>тел.8(347)263-19-17 факс. 8(347) 263-19-10 Ufa.p32@doctorrb.ru</t>
  </si>
  <si>
    <t>дневной стационар терапевтического профиля</t>
  </si>
  <si>
    <t>450065, Республика Башкортостан, г.Уфа, Орджоникидзевский район, ул.Вологодская, д.68</t>
  </si>
  <si>
    <t>Пушкарева</t>
  </si>
  <si>
    <t xml:space="preserve">Екатерина </t>
  </si>
  <si>
    <t>тел.8(347)263-53-31 факс. 8(347) 263-19-10 Ufa.p32@doctorrb.ru</t>
  </si>
  <si>
    <t>дневной стационар хирургического профиля</t>
  </si>
  <si>
    <t>450065, Республика Башкортостан, г.Уфа, Орджоникидзевский район, ул.Борисоглебская, д.21, корп.1.</t>
  </si>
  <si>
    <t xml:space="preserve">Даутов </t>
  </si>
  <si>
    <t>Ринатович</t>
  </si>
  <si>
    <t>тел.8(347)265-39-25 факс. 8(347) 263-19-10 Ufa.p32@doctorrb.ru</t>
  </si>
  <si>
    <t>стоматологическая поликлиника</t>
  </si>
  <si>
    <t>450065, Республика Башкортостан, г.Уфа, Орджоникидзевский район, ул.Борисоглебская, д.28/1.</t>
  </si>
  <si>
    <t xml:space="preserve">Исламова </t>
  </si>
  <si>
    <t xml:space="preserve">Динара </t>
  </si>
  <si>
    <t>Мадритовна</t>
  </si>
  <si>
    <t>тел.8(347)265-54-70 факс. 8(347) 263-19-10 Ufa.p32@doctorrb.ru</t>
  </si>
  <si>
    <t>020161</t>
  </si>
  <si>
    <t>0274122201</t>
  </si>
  <si>
    <t>1070274007781</t>
  </si>
  <si>
    <t>450022, Республика Башкортостан, г.Уфа,ул.Радищева,117 кабинет 38Д</t>
  </si>
  <si>
    <t>Гарифуллина Наркас Рахимовна, тел/факс : 8(347) 228-38-00, e-mail: narkas@nephroline.ru</t>
  </si>
  <si>
    <t xml:space="preserve">ЛО-02-01-006357 от 19.06.2018г бессрочно;  </t>
  </si>
  <si>
    <t>сестринское дело</t>
  </si>
  <si>
    <t>нефрология, хирургия</t>
  </si>
  <si>
    <t>нефрология</t>
  </si>
  <si>
    <t>ООО "Экома"</t>
  </si>
  <si>
    <t>028800</t>
  </si>
  <si>
    <t>0276016632</t>
  </si>
  <si>
    <t>1030204212026</t>
  </si>
  <si>
    <t>450098, Республика Башкортостан, г.Уфа, ул.Российская, д.94</t>
  </si>
  <si>
    <t xml:space="preserve">ЛО-02-01-006108 от 12.02.2018г бессрочно; </t>
  </si>
  <si>
    <t>вакцинация (проведение профилактических прививок), неотложная медицинская помощь,общая врачебная практика (семейная медицина), терапия</t>
  </si>
  <si>
    <t>021120</t>
  </si>
  <si>
    <t>0276015558</t>
  </si>
  <si>
    <t>1030204202500</t>
  </si>
  <si>
    <t>450099, Республика Башкортостан, г.Уфа, Октябрьский район, ул.Маршала Жукова,д.17</t>
  </si>
  <si>
    <t>Алексеева Ирина Александровна, тел8(347)241-29-55, 241-25-99, факс8(347)230-16-00, e-mail: UFA.DP5@doctorrb.ru</t>
  </si>
  <si>
    <t xml:space="preserve"> ЛО-02-01-006875 от 05.02.2019г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</si>
  <si>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</si>
  <si>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педиатрия, терапия</t>
  </si>
  <si>
    <t>лечебная физкультура и спортивная медицина, медицинская реабилитация, физиотерапия</t>
  </si>
  <si>
    <t>Государственное бюджетное учреждение здравоохранения Ресупблики Башкортостан Поликлиника №38 города Уфа</t>
  </si>
  <si>
    <t>ГБУЗ РБ Поликлиника №38 г. Уфа</t>
  </si>
  <si>
    <t>г. Уфа, ул. Российская,д.94</t>
  </si>
  <si>
    <t>Давлетова</t>
  </si>
  <si>
    <t>235-94-32, 235-94-16, UFA.P38@doctorrb.ru</t>
  </si>
  <si>
    <t>235-94-32, 235-94-24, UFA.P38@doctorrb.ru</t>
  </si>
  <si>
    <t>Самигуллин</t>
  </si>
  <si>
    <t>Раисович</t>
  </si>
  <si>
    <t>г. Уфа, ул. Российская,д.66а</t>
  </si>
  <si>
    <t>Нефедова</t>
  </si>
  <si>
    <t>Геннадьевна</t>
  </si>
  <si>
    <t>284-37-30, 284-37-66, 284-37-52, UFA.P38@doctorrb.ru</t>
  </si>
  <si>
    <t>Галин</t>
  </si>
  <si>
    <t>Фанис</t>
  </si>
  <si>
    <t>Ахметович</t>
  </si>
  <si>
    <t>Калмыкова</t>
  </si>
  <si>
    <t>Львовна</t>
  </si>
  <si>
    <t>г. Уфа, проспект Октября, д.122/1</t>
  </si>
  <si>
    <t>Ахмадеева</t>
  </si>
  <si>
    <t>Диана</t>
  </si>
  <si>
    <t>Габитовна</t>
  </si>
  <si>
    <t>235-36-16, 233-40-00, UFA.P38@doctorrb.ru</t>
  </si>
  <si>
    <t>г. Уфа, проспект Октября, д.122/4</t>
  </si>
  <si>
    <t>Байназарова</t>
  </si>
  <si>
    <t>Эльсуяр</t>
  </si>
  <si>
    <t>Юсуфовна</t>
  </si>
  <si>
    <t>Государственное бюджетное учреждение здравоохранения Республики Башкортостан Детская поликлиника №5 г.Уфа</t>
  </si>
  <si>
    <t>ГБУЗ РБ Детская поликлиника №5 г.Уфа</t>
  </si>
  <si>
    <t>педиатрическое отделение №1</t>
  </si>
  <si>
    <t>450099, РБ, г.Уфа, ул.Маршала Жукова, 17</t>
  </si>
  <si>
    <t>Тарасова</t>
  </si>
  <si>
    <t xml:space="preserve">Альфия </t>
  </si>
  <si>
    <t>Наильевна</t>
  </si>
  <si>
    <t>8(347)230-17-44, UFADP5@doktorrb.ru</t>
  </si>
  <si>
    <t xml:space="preserve"> педиатрическое отделение №2</t>
  </si>
  <si>
    <t>450099, РБ, г.Уфа, ул. Уфимское шоссе 29</t>
  </si>
  <si>
    <t>Алина</t>
  </si>
  <si>
    <t>8(347)244-16-73, UFADP5@doktorrb.ru</t>
  </si>
  <si>
    <t xml:space="preserve"> педиатрическое отделение №3</t>
  </si>
  <si>
    <t>450099, РБ, г.Уфа, ул.Ак.Королева 2/2</t>
  </si>
  <si>
    <t>Шемякина</t>
  </si>
  <si>
    <t>8(347)230-30-41, UFADP5@doktorrb.ru</t>
  </si>
  <si>
    <t xml:space="preserve"> педиатрическое отделение №4</t>
  </si>
  <si>
    <t>450099, РБ, г.Уфа, пр.Октября 132</t>
  </si>
  <si>
    <t>Хакимова</t>
  </si>
  <si>
    <t>Ильдаровна</t>
  </si>
  <si>
    <t>8(347)235-28-00, UFADP5@doktorrb.ru</t>
  </si>
  <si>
    <t xml:space="preserve"> педиатрическое отделение №5</t>
  </si>
  <si>
    <t>450099, РБ, г.Уфа, ул.Шафиева,8</t>
  </si>
  <si>
    <t>Серена</t>
  </si>
  <si>
    <t>Мирсалиховна</t>
  </si>
  <si>
    <t>8(347)248-97-87, UFADP5@doktorrb.ru</t>
  </si>
  <si>
    <t xml:space="preserve"> педиатрическое отделение №6</t>
  </si>
  <si>
    <t>450099, РБ, г.Уфа, ул.50 лет СССР45а</t>
  </si>
  <si>
    <t>Калимуллина</t>
  </si>
  <si>
    <t>Раиловна</t>
  </si>
  <si>
    <t>8(347)232-16-22, UFADP5@doktorrb.ru</t>
  </si>
  <si>
    <t xml:space="preserve"> педиатрическое отделение №7</t>
  </si>
  <si>
    <t>450099, РБ, г.Уфа, пр.Октября 60/1</t>
  </si>
  <si>
    <t>Билалова</t>
  </si>
  <si>
    <t>8(347)232-34-66, UFADP5@doktorrb.ru</t>
  </si>
  <si>
    <t>Дневной стационар</t>
  </si>
  <si>
    <t>450099, РБ, г.Уфа, ул.Шафиева ,26</t>
  </si>
  <si>
    <t>Бадретдинова</t>
  </si>
  <si>
    <t>Земфира</t>
  </si>
  <si>
    <t>Равильевна</t>
  </si>
  <si>
    <t>8(347)244-00-70, UFADP5@doktorrb.ru</t>
  </si>
  <si>
    <t>г.Уфа,Октябрьский район,с.Нагаево.ул.Ф.Кудашевой.42</t>
  </si>
  <si>
    <t>Травм.пункт,КДО</t>
  </si>
  <si>
    <t>450099, РБ, г.Уфа, ул.Жукова,18</t>
  </si>
  <si>
    <t>8(347)241-26-96, UFADP5@doktorrb.ru</t>
  </si>
  <si>
    <t>ГБУЗ РБ Детская поликлиника №5 города Уфа</t>
  </si>
  <si>
    <t>ГБУЗ РБ Детская поликлиника № 5 города Уфа</t>
  </si>
  <si>
    <t>020170</t>
  </si>
  <si>
    <t>0274137670</t>
  </si>
  <si>
    <t>1140280024664</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</si>
  <si>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онкология, транспортировка половых клеток и (или) репродуктивных органов, трансфузиология, ультразвуковая диагностика, урология, эндоскопия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</si>
  <si>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t>
  </si>
  <si>
    <t>Общество с ограниченной ответственностью "Центр медицинских технологий"</t>
  </si>
  <si>
    <t>ООО "ЦМТ"</t>
  </si>
  <si>
    <t>450078, г. Уфа, ул. Кирова,д.52</t>
  </si>
  <si>
    <t>Фазлыева</t>
  </si>
  <si>
    <t xml:space="preserve">тел. (347) 248-13-54, ufadoctor.adm@mail.ru  </t>
  </si>
  <si>
    <t>ООО "Центр медицинских технологий"</t>
  </si>
  <si>
    <t>ООО "Центр медицинских технологий</t>
  </si>
  <si>
    <t>020261</t>
  </si>
  <si>
    <r>
      <t>Общество с ограниченной ответственностью "Уфа Доктор" (</t>
    </r>
    <r>
      <rPr>
        <b/>
        <sz val="9"/>
        <color indexed="8"/>
        <rFont val="Calibri"/>
        <family val="2"/>
        <charset val="204"/>
        <scheme val="minor"/>
      </rPr>
      <t>ООО "Уфа Доктор"</t>
    </r>
    <r>
      <rPr>
        <sz val="9"/>
        <color indexed="8"/>
        <rFont val="Calibri"/>
        <family val="2"/>
        <charset val="204"/>
        <scheme val="minor"/>
      </rPr>
      <t>)</t>
    </r>
  </si>
  <si>
    <t>1120280035996</t>
  </si>
  <si>
    <t>450078, Республика Башкортостан, г.Уфа, ул.Кирова,д.52, офис 2-42</t>
  </si>
  <si>
    <t>450078, Республика Башкортостан, г.Уфа, ул.Кирова,д.52, офис1-21</t>
  </si>
  <si>
    <t xml:space="preserve">Фазлыева Эльза Ахметовна,тел.(347)248-13-56, e-mail: ufadoctor.adm@mail.ru </t>
  </si>
  <si>
    <t>ЛО-02-01-007180 от25.06.2019г бессрочно;</t>
  </si>
  <si>
    <t>акушерское дело, медицинский массаж,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</si>
  <si>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генетика, кардиология, онкология, ультразвуковая диагностика, урология, эндокринология</t>
  </si>
  <si>
    <t>021105</t>
  </si>
  <si>
    <t>022201001</t>
  </si>
  <si>
    <t>0222002369</t>
  </si>
  <si>
    <t>1020201042520</t>
  </si>
  <si>
    <t>453380, Республика Башкортостан, Зианчуринский район, с.Исянгулово, ул.Больничная,14</t>
  </si>
  <si>
    <t>ГБУЗ РБ Исянгуловская ЦРБ</t>
  </si>
  <si>
    <t>453380,РБ, Зианчуринский район,с. Исянгулово, ул. Больничная,14</t>
  </si>
  <si>
    <t>хирургическое отд.</t>
  </si>
  <si>
    <t>терапевтическое отд.</t>
  </si>
  <si>
    <t xml:space="preserve">акушерское </t>
  </si>
  <si>
    <t xml:space="preserve">Абзановская  участковая  больница   </t>
  </si>
  <si>
    <t xml:space="preserve">с. Абзаново,ул. Молодежная,42       </t>
  </si>
  <si>
    <t>2-61-34</t>
  </si>
  <si>
    <t xml:space="preserve">Идельбаковская  участковая больница                          </t>
  </si>
  <si>
    <t>д.  Идельбаково,ул. Кооперативная,7</t>
  </si>
  <si>
    <t>2-31-31</t>
  </si>
  <si>
    <t xml:space="preserve">Кугарчинская  СВА                                                         </t>
  </si>
  <si>
    <t>с.  Кугарчи,ул. Комсомольская,50а/1</t>
  </si>
  <si>
    <t>2-43-13</t>
  </si>
  <si>
    <t xml:space="preserve">Ишемгуловская  СВА                                                      </t>
  </si>
  <si>
    <t>с.  Ишемгул,ул.Чекмарева,40</t>
  </si>
  <si>
    <t>2-81-73</t>
  </si>
  <si>
    <t xml:space="preserve">Сакмарская  СВА                                                                  </t>
  </si>
  <si>
    <t>с.Арсеново,ул.Кумертауская,17</t>
  </si>
  <si>
    <t>2-66-13</t>
  </si>
  <si>
    <t>Аккундузский ФАП</t>
  </si>
  <si>
    <t>д.Худабандино,ул. Центральная,д.4</t>
  </si>
  <si>
    <t>нет</t>
  </si>
  <si>
    <t xml:space="preserve">Акдавлетовский </t>
  </si>
  <si>
    <t>д.  Акдавлетово,ул. Центральная, д.4</t>
  </si>
  <si>
    <t>2-95-05</t>
  </si>
  <si>
    <t xml:space="preserve">Агурдинский </t>
  </si>
  <si>
    <t>д. Агурда, ул.Центральная,д11</t>
  </si>
  <si>
    <t>2-36-35</t>
  </si>
  <si>
    <t xml:space="preserve">Алибаевский </t>
  </si>
  <si>
    <t>д. Алибаево,ул. Асель,д2</t>
  </si>
  <si>
    <t>2-59-10</t>
  </si>
  <si>
    <t xml:space="preserve">Абуляисовский </t>
  </si>
  <si>
    <t>д.  Абуляисово,ул. Ишапай,9</t>
  </si>
  <si>
    <t>2-63-83</t>
  </si>
  <si>
    <t xml:space="preserve">Бужанский </t>
  </si>
  <si>
    <t xml:space="preserve"> д. Бужан,ул. Лесная,д.1</t>
  </si>
  <si>
    <t xml:space="preserve">Бикбердинский </t>
  </si>
  <si>
    <t>д.Верхняя  Бикберда,ул. Центральная,д.10</t>
  </si>
  <si>
    <t>2-57-29</t>
  </si>
  <si>
    <t xml:space="preserve"> </t>
  </si>
  <si>
    <t xml:space="preserve">Байдавлетовский </t>
  </si>
  <si>
    <t>д.Байдавлетово,ул.Бишай,д.32</t>
  </si>
  <si>
    <t>2-42-00</t>
  </si>
  <si>
    <t xml:space="preserve">Биштирякский  </t>
  </si>
  <si>
    <t xml:space="preserve"> д.  Биштиряк,ул. Ялна Ер,д2</t>
  </si>
  <si>
    <t>2-37-52</t>
  </si>
  <si>
    <t xml:space="preserve">Баишевский </t>
  </si>
  <si>
    <t>д.  Баишево, ул.Центральная,59</t>
  </si>
  <si>
    <t>2-36-75</t>
  </si>
  <si>
    <t xml:space="preserve">  Баш. Бармакский </t>
  </si>
  <si>
    <t>д.  Башкирский  Бармак,ул. Школьная ,5а</t>
  </si>
  <si>
    <t>2-34-44</t>
  </si>
  <si>
    <t xml:space="preserve">Баш-Ургинский </t>
  </si>
  <si>
    <t xml:space="preserve"> д. Башкирская  Ургинка,ул. </t>
  </si>
  <si>
    <t>2-87-19</t>
  </si>
  <si>
    <t>Молодежная,8</t>
  </si>
  <si>
    <t xml:space="preserve">Бурангуловский </t>
  </si>
  <si>
    <t xml:space="preserve"> д. Нижняя Бикберда, ул.Центральная,56</t>
  </si>
  <si>
    <t>2-58-03</t>
  </si>
  <si>
    <t xml:space="preserve">Бикбауский </t>
  </si>
  <si>
    <t xml:space="preserve"> д. Бикбау, ул.Школьная,д.34</t>
  </si>
  <si>
    <t>2-57-20</t>
  </si>
  <si>
    <t xml:space="preserve">Верхне–Муйнакский </t>
  </si>
  <si>
    <t>д. Верхний Муйнак,ул. Мостовая,д. 2</t>
  </si>
  <si>
    <t>2-54-38</t>
  </si>
  <si>
    <t xml:space="preserve">Габбасовский </t>
  </si>
  <si>
    <t>д. Габбасово,ул.  Малый Ускалык,41/2</t>
  </si>
  <si>
    <t>2-56-56</t>
  </si>
  <si>
    <t xml:space="preserve">Ибраевский </t>
  </si>
  <si>
    <t>д.  Ибраево,ул. Урмансы,20б</t>
  </si>
  <si>
    <t>2-40-74</t>
  </si>
  <si>
    <t xml:space="preserve">Ильмалинский </t>
  </si>
  <si>
    <t>д.  Ильмаля,ул.Кунсбаева,д.1 корп.4</t>
  </si>
  <si>
    <t>2-36-82</t>
  </si>
  <si>
    <t xml:space="preserve">Идяшевский </t>
  </si>
  <si>
    <t>д.  Идяш, ул. Т. Кускильдина,41</t>
  </si>
  <si>
    <t>2-66-12</t>
  </si>
  <si>
    <t xml:space="preserve">Кужанакский </t>
  </si>
  <si>
    <t>2-34-19</t>
  </si>
  <si>
    <t>Каргалинский</t>
  </si>
  <si>
    <t>д. Каргала, ул. Центральная,д.52</t>
  </si>
  <si>
    <t xml:space="preserve">Кинзябулатовский </t>
  </si>
  <si>
    <t>д.Кинзябулатово,ул.Центральная,30</t>
  </si>
  <si>
    <t xml:space="preserve">Кузебековский </t>
  </si>
  <si>
    <t>д. Кузебеково, ул. Советская,д.8</t>
  </si>
  <si>
    <t>2-84-13</t>
  </si>
  <si>
    <t xml:space="preserve">Казанский </t>
  </si>
  <si>
    <t>д. Казанка,ул. Утарбарская,31</t>
  </si>
  <si>
    <t>2-32-31</t>
  </si>
  <si>
    <t xml:space="preserve">Мухамедьяновский </t>
  </si>
  <si>
    <t>д..Мухамедьяново,ул. Советская,24</t>
  </si>
  <si>
    <t>2-49-11</t>
  </si>
  <si>
    <t xml:space="preserve">Малиновский </t>
  </si>
  <si>
    <t>д.  Малиновка,ул. Школьная,д.4, пом.1</t>
  </si>
  <si>
    <t>2-63-60</t>
  </si>
  <si>
    <t xml:space="preserve">Мазитовский </t>
  </si>
  <si>
    <t>д. Мазитово,ул.Б. Ускалык,д36а</t>
  </si>
  <si>
    <t>2-47-39</t>
  </si>
  <si>
    <t xml:space="preserve"> Новопетровский </t>
  </si>
  <si>
    <t xml:space="preserve">д.  Новопетровское, ул. Стеклянка,6                                 </t>
  </si>
  <si>
    <t>2-91-66</t>
  </si>
  <si>
    <t xml:space="preserve">Назаровский </t>
  </si>
  <si>
    <t>д. Фермы №3 Сакмарского совхоза,ул. Кумертауская,16</t>
  </si>
  <si>
    <t>2-38-36</t>
  </si>
  <si>
    <t>Новониколаевский</t>
  </si>
  <si>
    <t>д.Новониколаевка, ул. Центральная,63</t>
  </si>
  <si>
    <t>2-85-54</t>
  </si>
  <si>
    <t xml:space="preserve">НовоЧебенский </t>
  </si>
  <si>
    <t>2-84-73</t>
  </si>
  <si>
    <t xml:space="preserve">Самазинский </t>
  </si>
  <si>
    <t>д. Башкирская Чумаза, ул. Кооперативная, д. 30</t>
  </si>
  <si>
    <t>2-67-49</t>
  </si>
  <si>
    <t xml:space="preserve">Серегуловский </t>
  </si>
  <si>
    <t xml:space="preserve"> д.  Серегулово,ул. Школьная,14а</t>
  </si>
  <si>
    <t>2-41-21</t>
  </si>
  <si>
    <t xml:space="preserve">Сагитовский  </t>
  </si>
  <si>
    <t>д. Сагитово,ул. С. Юлаева,36</t>
  </si>
  <si>
    <t>2-36-18</t>
  </si>
  <si>
    <t xml:space="preserve">Тавлыкаевский </t>
  </si>
  <si>
    <t>д.  Нижнее Мамбетшино,ул. Центральная,17а</t>
  </si>
  <si>
    <t>2-34-35</t>
  </si>
  <si>
    <t xml:space="preserve">Тиряклинский </t>
  </si>
  <si>
    <t>д. Тирякле,ул.Центральная,д.22</t>
  </si>
  <si>
    <t>2-38-37</t>
  </si>
  <si>
    <t xml:space="preserve"> Трушинский </t>
  </si>
  <si>
    <t>д. Трушино,ул. Дружбы,11а</t>
  </si>
  <si>
    <t>2-57-49</t>
  </si>
  <si>
    <t xml:space="preserve">Тазларовский </t>
  </si>
  <si>
    <t>с.  Тазларово,ул.Советская,31</t>
  </si>
  <si>
    <t>2-51-55</t>
  </si>
  <si>
    <t xml:space="preserve">Умбетовский </t>
  </si>
  <si>
    <t>д. Умбетово,ул.Школьная,20</t>
  </si>
  <si>
    <t>2-44-38</t>
  </si>
  <si>
    <t xml:space="preserve">Утягуловский </t>
  </si>
  <si>
    <t>д.  Утягулово,ул.Касмарка,д.21</t>
  </si>
  <si>
    <t>2-65-15</t>
  </si>
  <si>
    <t xml:space="preserve">Юнаевский </t>
  </si>
  <si>
    <t>д.  Юнаево,ул.Центральная,41</t>
  </si>
  <si>
    <t>2-96-13</t>
  </si>
  <si>
    <t xml:space="preserve">Юлдыбаевский </t>
  </si>
  <si>
    <t>д. Юлдыбаево,ул.Центральная,15</t>
  </si>
  <si>
    <t>2-60-44</t>
  </si>
  <si>
    <t xml:space="preserve">Юлдашевский </t>
  </si>
  <si>
    <t>Д. Иткулово, ,ул. Масетле,14а</t>
  </si>
  <si>
    <t>2-60-17</t>
  </si>
  <si>
    <t xml:space="preserve">Яныбаевский </t>
  </si>
  <si>
    <t>д. Яныбаево,ул.Центральная,29</t>
  </si>
  <si>
    <t>2-93-48</t>
  </si>
  <si>
    <t xml:space="preserve">Яргаишевский </t>
  </si>
  <si>
    <t>Д.Верхнее Мамбетшино,ул.Центральная,41</t>
  </si>
  <si>
    <t>2-97-66</t>
  </si>
  <si>
    <t>020196</t>
  </si>
  <si>
    <t>0277050474</t>
  </si>
  <si>
    <t>1020203084813</t>
  </si>
  <si>
    <t>450044, Республика Башкортостан, г.Уфа,ул.Мира,22</t>
  </si>
  <si>
    <t>Габдрахманова Лиана Нильевна, тел.89872523333, факс 8(347)243-00-01, факс (347)243-00-01, e-mail: ooo-denta@mail.ru</t>
  </si>
  <si>
    <t>ЛО-02-01-003683 от 06.03.2015г бессрочно;</t>
  </si>
  <si>
    <t>стоматология общей практики, стоматология терапевтическая, стоматология хирургическая</t>
  </si>
  <si>
    <t>020172</t>
  </si>
  <si>
    <t>0278069100</t>
  </si>
  <si>
    <t>1030204597455</t>
  </si>
  <si>
    <t>450071, Республика Башкортостан, г.Уфа, ул.50 лет СССР,30/1</t>
  </si>
  <si>
    <t>Тимофеев Андрей Геннадьевич, тел (347)246-08-90, e-mail: tag@megi.ru, rustvaleeff@mail.ru</t>
  </si>
  <si>
    <t>405</t>
  </si>
  <si>
    <t>ОБЩЕСТВО С ОГРАНИЧЕННОЙ ОТВЕТСТВЕННОСТЬЮ "МЦ МЕГИ"</t>
  </si>
  <si>
    <t>ООО "МЦ МЕГИ"</t>
  </si>
  <si>
    <t>Г. УФА, УЛ. 50 ЛЕТ СССР, Д.30/1</t>
  </si>
  <si>
    <t xml:space="preserve">Полтавец  </t>
  </si>
  <si>
    <t>Павел</t>
  </si>
  <si>
    <t>Васильевич</t>
  </si>
  <si>
    <t>89177425131 ppavel821@yandex.ru</t>
  </si>
  <si>
    <t>403</t>
  </si>
  <si>
    <t>Г. УФА, УЛ. 50 ЛЕТ СССР, Д. 30/1</t>
  </si>
  <si>
    <t>404</t>
  </si>
  <si>
    <t>Г. УФА, УЛ. 50 ЛЕТ СССР, Д.46</t>
  </si>
  <si>
    <t>Карамова</t>
  </si>
  <si>
    <t>ольга</t>
  </si>
  <si>
    <t>89871365610 onk@megi.ru</t>
  </si>
  <si>
    <t>Г. СТЕРЛИТАМАК, УЛ. ОСТРОВСКОГО, Д.1А/2</t>
  </si>
  <si>
    <t>89991342979 klarisa_str@mail.ru</t>
  </si>
  <si>
    <t>Г. УФА, УЛ. МЕНДЕЛЕЕВА, Д.134/7</t>
  </si>
  <si>
    <t>Афанасьева</t>
  </si>
  <si>
    <t>89174059550 natalymed@rambler.ru</t>
  </si>
  <si>
    <t>Г. УФА, УЛ.РЕВОЛЮЦИОННАЯ, Д.41</t>
  </si>
  <si>
    <t>Муллагалеева</t>
  </si>
  <si>
    <t>89997414601 olov07@mail.ru</t>
  </si>
  <si>
    <t>Г. УФА, УЛ. МАРШАЛА ЖУКОВА, Д.6</t>
  </si>
  <si>
    <t>Алиана</t>
  </si>
  <si>
    <t>89177620326 a.n.khabirova@yandex.ru</t>
  </si>
  <si>
    <t>Г.УФА, ПРОСПЕКТ ОКТЯБРЯ, Д.107. КОРП.6</t>
  </si>
  <si>
    <t>Акбулатова</t>
  </si>
  <si>
    <t>Юлдузовна</t>
  </si>
  <si>
    <t>89173439519  9173439519@mail.ru</t>
  </si>
  <si>
    <t>ООО»МЦ МЕГИ»</t>
  </si>
  <si>
    <t>ООО « МЦ МЕГИ»</t>
  </si>
  <si>
    <t>ООО «МЦ МЕГИ»</t>
  </si>
  <si>
    <t>ООО " МЦ МЕГИ"</t>
  </si>
  <si>
    <t xml:space="preserve">гбл </t>
  </si>
  <si>
    <t>ООО "МЦ "МЕГИ"</t>
  </si>
  <si>
    <t>022060</t>
  </si>
  <si>
    <t>025801001</t>
  </si>
  <si>
    <t>0258009008</t>
  </si>
  <si>
    <t>1020201699726</t>
  </si>
  <si>
    <t>453431, Республика Башкортостан, г.Благовещенск, ул.Комарова д.5 пом/сек.9</t>
  </si>
  <si>
    <t>Некрасов Алексей Владимирович,89174118090, тел/факс(34766)2-49-30, e-mail: dantict2002@mail.ru</t>
  </si>
  <si>
    <t>ЛО-02-01-005750 от 02.07.2017г бессрочно;</t>
  </si>
  <si>
    <t>рентгенология, сестринское дело, стоматология</t>
  </si>
  <si>
    <t>стоматология детская, стоматология ортопедическая, стоматология терапевтическая, стоматология хирургическая</t>
  </si>
  <si>
    <t>Общество с ограниченной ответственностью "Дантист"</t>
  </si>
  <si>
    <t>ООО "Дантист"</t>
  </si>
  <si>
    <t>453431, РБ,          г. Благовещенск, ул. Комарова,          д. 5, пом. сек. 9</t>
  </si>
  <si>
    <t>Некрасов</t>
  </si>
  <si>
    <t>Алексей</t>
  </si>
  <si>
    <t>Владимирович</t>
  </si>
  <si>
    <t>(34766) 2-49-30    dantict2002@mail.ru</t>
  </si>
  <si>
    <t>020209</t>
  </si>
  <si>
    <t>в 2017 году были</t>
  </si>
  <si>
    <t>Радик</t>
  </si>
  <si>
    <t>ООО "МРТ_Клиник"</t>
  </si>
  <si>
    <t>022103</t>
  </si>
  <si>
    <t>020801001</t>
  </si>
  <si>
    <t>0208001204</t>
  </si>
  <si>
    <t>1020200626082</t>
  </si>
  <si>
    <t>452980, Республика Башкортостан, Балтачевский район, с.Старобалтачево, ул.Комсомольская, д. 23</t>
  </si>
  <si>
    <t>Хаматов Айдар Ралифович , тел/факс:8(34753)2-13-33, 2-12-00,e-mail: baltach.crb@doctorrb.ru</t>
  </si>
  <si>
    <t>государственное бюджетное учреждение здравоохранения Республики Башкортостан Балтачевская центральная районная больница</t>
  </si>
  <si>
    <t>ГБУЗ РБ Балтачевская ЦРБ</t>
  </si>
  <si>
    <t>452980, РФ, РБ, Балтачевский район, с. Старобалтачево, ул. Комсомольская, дом 23</t>
  </si>
  <si>
    <t>Хаматов</t>
  </si>
  <si>
    <t>Айдар</t>
  </si>
  <si>
    <t>Ралифович</t>
  </si>
  <si>
    <t>8(34753)2-12-00, BALTACH.CRB@doctorrb.ru</t>
  </si>
  <si>
    <t xml:space="preserve">ГБУЗ РБ Балтачевская ЦРБ </t>
  </si>
  <si>
    <t>027100</t>
  </si>
  <si>
    <t>0274066645</t>
  </si>
  <si>
    <t>1030203900055</t>
  </si>
  <si>
    <t>450057, Республика Башкортостан, г.Уфа, Кировский район, ул.Цюрупы,4</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</si>
  <si>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</si>
  <si>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дерматовенерология,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общей практики, стоматология терапевтическая,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</si>
  <si>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Государственное бюджетное учреждение здравоохранения Республики Башкортостан Поликлиника №1 г.Уфа</t>
  </si>
  <si>
    <t>ГБУЗ РБ Поликлиника №1 г.Уфа</t>
  </si>
  <si>
    <t>г.Уфа ул.Цюрупы 4</t>
  </si>
  <si>
    <t>Ахмадуллин</t>
  </si>
  <si>
    <t>Робертович</t>
  </si>
  <si>
    <t>273-85-74, UFA.P1@doctorrb.ru</t>
  </si>
  <si>
    <t>ФАП д.Атаевка</t>
  </si>
  <si>
    <t>г.Уфа ул.Атаевская 36/1</t>
  </si>
  <si>
    <t>ФАП д.Искино</t>
  </si>
  <si>
    <t>г.Уфа ул.Искинская 59</t>
  </si>
  <si>
    <t>ФАП д.Мокроусово</t>
  </si>
  <si>
    <t>г.Уфа ул.Мокроусовская 2/2</t>
  </si>
  <si>
    <t>Здравпункт фельдшерский УКОТ</t>
  </si>
  <si>
    <t>450054, ул.Проспект Октября, д.67</t>
  </si>
  <si>
    <t>Здравпункт фельдшерский УГКТиД</t>
  </si>
  <si>
    <t>450078, ул.Чернышевского, д.139</t>
  </si>
  <si>
    <t>Здравпункт фельдшерский БЭК</t>
  </si>
  <si>
    <t>450022, ул.М.Губайдуллина, д.25/5</t>
  </si>
  <si>
    <t>Здравпункт фельдшерский УТЭК</t>
  </si>
  <si>
    <t>450078, ул.Ветошникова, д.99</t>
  </si>
  <si>
    <t>Здравпункт фельдшерский УМПК</t>
  </si>
  <si>
    <t>450098, ул.Российская, д.100/3</t>
  </si>
  <si>
    <t>Здравпункт фельдшерский УКСиВТ</t>
  </si>
  <si>
    <t>450005, ул.Кирова, д.65/2</t>
  </si>
  <si>
    <t>Здравпункт фельдшерский БКИ</t>
  </si>
  <si>
    <t>450077, ул.Ленина, д.26</t>
  </si>
  <si>
    <t>Здравпункт фельдшерский УАТК</t>
  </si>
  <si>
    <t>450097, ул.им. Округ Галле, д.9</t>
  </si>
  <si>
    <t>Здравпункт фельдшерский КоБГПУ</t>
  </si>
  <si>
    <t>450006, ул.Миасская, д.22</t>
  </si>
  <si>
    <t>Здравпункт фельдшерский БАГСУ</t>
  </si>
  <si>
    <t>450057, ул.Цюрупы, д.6</t>
  </si>
  <si>
    <t>Здравпункт фельдшерский УГНТУ</t>
  </si>
  <si>
    <t>450078, ул.Чернышевского, д.145</t>
  </si>
  <si>
    <t>Здравпункт фельдшерский УАТ</t>
  </si>
  <si>
    <t>450006, ул.Ленина, д.61</t>
  </si>
  <si>
    <t>Здравпункт фельдшерский БГУ</t>
  </si>
  <si>
    <t>450076, ул.З.Валиди, д.32</t>
  </si>
  <si>
    <t>Здравпункт фельдшерский БМК</t>
  </si>
  <si>
    <t>450059, ул.Р.Зорге, д.27</t>
  </si>
  <si>
    <t>Здравпункт фельдшерский ВЭГУ-1</t>
  </si>
  <si>
    <t>450079, ул.М.Рыльского, д.9/1</t>
  </si>
  <si>
    <t>Здравпункт фельдшерский ВЭГУ-2</t>
  </si>
  <si>
    <t>450071, ул.Менделеева, д.215/4</t>
  </si>
  <si>
    <t>Здравпункт фельдшерский УУИ</t>
  </si>
  <si>
    <t>450057, ул.Пушкина, д.103а</t>
  </si>
  <si>
    <t xml:space="preserve">Дневной терапевтический стационар </t>
  </si>
  <si>
    <t>Байкова</t>
  </si>
  <si>
    <t>Константиновна</t>
  </si>
  <si>
    <t>273-97-66, UFA.P1@doctorrb.ru</t>
  </si>
  <si>
    <t xml:space="preserve">Дневной хирургический стационар </t>
  </si>
  <si>
    <t>Ерофеева</t>
  </si>
  <si>
    <t>273-33-60, UFA.P1@doctorrb.ru</t>
  </si>
  <si>
    <t>Дневной терапевтический стационар на дому</t>
  </si>
  <si>
    <t>023005</t>
  </si>
  <si>
    <t>021201001</t>
  </si>
  <si>
    <t>0212004600</t>
  </si>
  <si>
    <t>1040201496301</t>
  </si>
  <si>
    <t>452040, Республика Башкортостан, Бижбулякский район, с.Бижбуляк, ул.Пушкина, д.17а</t>
  </si>
  <si>
    <t>Павлов Андриян Михайлович, тел (34743)2-12-62, факс (34743)2-17-89, e-mail: medikcrb1@mail.ru, BIJBULYAK.CRB@doctorrb.ru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</si>
  <si>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</si>
  <si>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t>
  </si>
  <si>
    <t>клиническая фармакология, офтальмология</t>
  </si>
  <si>
    <t>клиническая лабораторная диагностика, клиническая фармакология, педиатрия, терапия</t>
  </si>
  <si>
    <t>021111</t>
  </si>
  <si>
    <t>026201001</t>
  </si>
  <si>
    <t>0262011585</t>
  </si>
  <si>
    <t>1020201810980</t>
  </si>
  <si>
    <t>453300, Республика Башкортостан, г.Кумертау, ул.Советская,39</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</si>
  <si>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</si>
  <si>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вакцинация (проведение профилактических прививок), неотложная медицинская помощь,общая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</si>
  <si>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бактериология, дерматовенерология, детская кардиология, детская хирургия, диетология,  инфекционные болезни, кардиология, клиническая лабораторная диагностика, лечебная физкультура и спортивная медицина, неврология, неотложная медицинская помощь, нефрология, ортодонтия, онкология,  оториноларингология (за исключением кохлеарной имплантации), офтальмология, профпатология, радиология, рентгенология, рефлексотерапия, травматология и ортопедия, ультразвуковая диагностика, урология, физиотерапия, функциональная диагностика, фтизиатрия, хирургия, эндокринология, эндоскопия, стоматология детская, стоматология терапевтическая, стоматология общей практики, стоматология хирургическая, стоматология ортопедическая</t>
  </si>
  <si>
    <t>онкология</t>
  </si>
  <si>
    <t>нейрохирургия, травматология и ортопедия</t>
  </si>
  <si>
    <t>ГБУЗ РБ ГБ г.Кумертау</t>
  </si>
  <si>
    <t>городская поликлиника</t>
  </si>
  <si>
    <t>РБ, г.Кумертау, ул.М.Гафури, д. 33</t>
  </si>
  <si>
    <t xml:space="preserve">Нигматуллина </t>
  </si>
  <si>
    <t>Раилевна</t>
  </si>
  <si>
    <t>8(34761)4-38-28 kum.cgb@doctorrb.ru</t>
  </si>
  <si>
    <t>Исянчурина</t>
  </si>
  <si>
    <t>Сибагатовна</t>
  </si>
  <si>
    <t>8(34761)4-18-79 kum.cgb@doctorrb.ru</t>
  </si>
  <si>
    <t>РБ, г.Кумертау, ул.Логовая, д. 11а</t>
  </si>
  <si>
    <t>центр амбулаторной онкологической помощи</t>
  </si>
  <si>
    <t>ГБ, г.Кумертау, ул.М.Гафури, д. 33</t>
  </si>
  <si>
    <t xml:space="preserve">Сайфуллин </t>
  </si>
  <si>
    <t>Ильдар</t>
  </si>
  <si>
    <t>Закариевич</t>
  </si>
  <si>
    <t>8(34761)2-16-75 kum.cgb@doctorrb.ru</t>
  </si>
  <si>
    <t>РБ, г.Кумертау, ул. Советская, д.39</t>
  </si>
  <si>
    <t xml:space="preserve">Хакимов </t>
  </si>
  <si>
    <t xml:space="preserve">Фанис </t>
  </si>
  <si>
    <t>Мугарифович</t>
  </si>
  <si>
    <t>8(34761)4-18-46 kum.cgb@doctorrb.ru</t>
  </si>
  <si>
    <t>травматологичекий кабинет</t>
  </si>
  <si>
    <t xml:space="preserve">Барышникова </t>
  </si>
  <si>
    <t>Леонидовна</t>
  </si>
  <si>
    <t>8(34761)4-17-11 kum.cgb@doctorrb.ru</t>
  </si>
  <si>
    <t>РБ, г.Кумертау, ул. Карла Маркса, д.32</t>
  </si>
  <si>
    <t>Корнилов</t>
  </si>
  <si>
    <t>Владимир</t>
  </si>
  <si>
    <t>8(34761)4-22-05 kum.cgb@doctorrb.ru</t>
  </si>
  <si>
    <t>дополнительные исследования</t>
  </si>
  <si>
    <t>Стационар</t>
  </si>
  <si>
    <t>ФАП д.Старая Уралка</t>
  </si>
  <si>
    <t>ФАП с.Ира</t>
  </si>
  <si>
    <t>ФАП д.Алексеевка</t>
  </si>
  <si>
    <t>ГБУЗ РБ ГБ г.Кумертау - ОСП ЕРБ</t>
  </si>
  <si>
    <t>РБ, Куюргазинский район, с.Ермолаевво, ул.Советская, д.145</t>
  </si>
  <si>
    <t>Петрунин</t>
  </si>
  <si>
    <t>Анатолий</t>
  </si>
  <si>
    <t>Анатольевич</t>
  </si>
  <si>
    <t>8(34761)6-27-81 kum.cgb@doctorrb.ru</t>
  </si>
  <si>
    <t>поликлиническое отделение</t>
  </si>
  <si>
    <t>Свободинкая уччастковая больниц</t>
  </si>
  <si>
    <t>РБ, Куюргазинский район, с.Свобода, ул.Гагарина, д.17</t>
  </si>
  <si>
    <t>Мураптаовская участковая больница</t>
  </si>
  <si>
    <t>РБ, Куюргазинский район, с.Ноомурапталово, ул. Больничная, д.20</t>
  </si>
  <si>
    <t>Бахмутская врачебная амбуатория</t>
  </si>
  <si>
    <t>РБ, Куюргазинский район, с.Бахмут, ул. Советская, д. 47</t>
  </si>
  <si>
    <t>Бугульчанская врачебная амбулатория</t>
  </si>
  <si>
    <t>РБ, Куюргазинский район, с.Бугульчан, ул.Светская, д. 154</t>
  </si>
  <si>
    <t>Якшимбетовсекая врачебная амбулатория</t>
  </si>
  <si>
    <t>РБ, Куюргазинский район, с.Якшимбетово, ул. Т.Азнабаева, д. 1А</t>
  </si>
  <si>
    <t>ФАП д.Старая Отрада</t>
  </si>
  <si>
    <t>КУЮРГАЗИНСКИЙ РАЙОН, д.СТАРАЯ ОТРАДА, УЛ.ДРУЖБЫ, Д.67</t>
  </si>
  <si>
    <t>ФАП д.Айсуак</t>
  </si>
  <si>
    <t>КУЮРГАЗИНСКИЙ РАЙОН, С.АЙСУАК, УЛ. НЕДОШИВИНА, Д.7а</t>
  </si>
  <si>
    <t>ФАП д.Молоканово</t>
  </si>
  <si>
    <t>КУЮРГАЗИНСКИЙ РАЙОН, С.МОЛОКАНОВО, УЛ.ЦЕНТРАЛЬНАЯ,Д.32</t>
  </si>
  <si>
    <t>ФАП д.Кунекбаево</t>
  </si>
  <si>
    <t>КУЮРГАЗИНСКИЙ РАЙОН, С.КУНАКБАЕВО, УЛ.ЦЕНТРАЛЬНАЯ, Д.17</t>
  </si>
  <si>
    <t>ФАП д.Сандин 2-ой</t>
  </si>
  <si>
    <t>КУЮРГАЗИНСКИЙ РАЙОН, Д.САНДИН 2-Й, УЛ.ЦЕНТРАЛЬНАЯ, Д.16-2</t>
  </si>
  <si>
    <t>ФАП д.Горный Ключ</t>
  </si>
  <si>
    <t>КУЮРГАЗИНСКИЙ РАЙОН, Д. ГОРНЫЙ КЛЮЧ, УЛ. БАЯНСКАЯ, Д.1-1</t>
  </si>
  <si>
    <t>ФАП д.Маломусино</t>
  </si>
  <si>
    <t>КУЮРГАЗИНСКИЙ РАЙОН, Д. МАЛОМУСИНО, УЛ.КОММУНИСТИЧЕСКАЯ, Д.5А</t>
  </si>
  <si>
    <t>8(34761)6-27-81</t>
  </si>
  <si>
    <t>ФАП д.Новомусино</t>
  </si>
  <si>
    <t>КУЮРГАЗИНСКИЙ РАЙОН, С.НОВОМУСИНО, УЛ.НАБЕРЕЖНАЯ, Д.7</t>
  </si>
  <si>
    <t>ФАП д.Илькинеево</t>
  </si>
  <si>
    <t>РБ, Куюргазинский район, ул. Школьная, д. 7</t>
  </si>
  <si>
    <t>ФАП д.Юмагузино</t>
  </si>
  <si>
    <t>КУЮРГАЗИНСКИЙ РАЙОН, Д.ЮМАГУЗИНО, УЛ.ДРУЖБЫ, Д.3</t>
  </si>
  <si>
    <t>ФАП д.Канчура</t>
  </si>
  <si>
    <t>КУЮРГАЗИНСКИЙ РАЙОН, Д.КАНЧУРА, УЛ.ЦЕНТРАЛЬНАЯ, Д.14-4</t>
  </si>
  <si>
    <t>ФАП д.Холодный Ключ</t>
  </si>
  <si>
    <t>КУЮРГАЗИНСКИЙ РАЙОН, Д. ХОЛОДНЫЙ КЛЮЧ, УЛ.ДРУЖБЫ, Д.11</t>
  </si>
  <si>
    <t>ФАП д.Холмогоры</t>
  </si>
  <si>
    <t>КУЮРГАЗИНСКИЙ РАЙОН, Д. ХОЛМОГОРЫ, ПЕР.ГОРНЫЙ, Д.3А</t>
  </si>
  <si>
    <t>ФАП д.Шабагиш</t>
  </si>
  <si>
    <t>КУЮРГАЗИНСКИЙ РАЙОН, Д.ШАБАГИШ, УЛ.МИРА, Д.10А</t>
  </si>
  <si>
    <t>ФАП д.Михайловка</t>
  </si>
  <si>
    <t>КУЮРГАЗИНСКИЙ РАЙОН, Д.МИХАЙЛОВКА, УЛ.ЦЕНТРАЛЬНАЯ, Д.25</t>
  </si>
  <si>
    <t>ФАП д.Марьевка</t>
  </si>
  <si>
    <t>КУЮРГАЗИНСКИЙ РАЙОН, Д. МАРЬЕВКА, УЛ.ШКОЛЬНАЯ, Д.5</t>
  </si>
  <si>
    <t>ФАП с.Зяк-Ишметово</t>
  </si>
  <si>
    <t>КУЮРГАЗИНСКИЙ РАЙОН,С. ЗЯК-ИШМЕТОВО, УЛ.КУЮРГАЗИНСКАЯ, Д,28</t>
  </si>
  <si>
    <t>ФАП д.Бальза</t>
  </si>
  <si>
    <t>КУЮРГАЗИНСКИЙ РАЙОН, Д.БАЛЬЗА, УЛ.РАБОЧАЯ,Д.7</t>
  </si>
  <si>
    <t>ФАП д.Мамбеткулово</t>
  </si>
  <si>
    <t>КУЮРГАЗИНСКИЙ РАЙОН, Д. МАМБЕТКУЛОВО, УЛ. ЗАКИ ВАЛИДИ, Д.1</t>
  </si>
  <si>
    <t>ФАП д.Ялчикаево</t>
  </si>
  <si>
    <t>КУЮРГАЗИНСКИЙ РАЙОН, Д.ЯЛЧИКЕЕВО, УЛ. МУХАМЕТА ИСКУЖИНА, Д.34</t>
  </si>
  <si>
    <t>ФАП с.Новотаймасово</t>
  </si>
  <si>
    <t>КУЮРГАЗИНСКИЙ РАЙОН, С.НОВОТАЙМАСОВО, УЛ.СОВЕТСКАЯ, Д.1</t>
  </si>
  <si>
    <t>ФАП .Таймасово</t>
  </si>
  <si>
    <t>КУЮРГАЗИНСКИЙ РАЙОН, СТАЙМАСВО, УЛ. РАШИТА СУЛТАНГАРЕЕВА, Д.37</t>
  </si>
  <si>
    <t>ФАП д.Аксарово</t>
  </si>
  <si>
    <t>КУЮРГАЗИНСКИЙ РАЙОН, Д.АКСАРОВО, УЛ.МИРА, Д.14</t>
  </si>
  <si>
    <t>ФАП д.Новоколтаево</t>
  </si>
  <si>
    <t>КУЮРГАЗИНСКИЙ РАЙОН, С.НОВОКАЛТАЕВО, УЛ. Б. БИКБАЯ, ДД.15А</t>
  </si>
  <si>
    <t>ФАП с.Якутово</t>
  </si>
  <si>
    <t>КУЮРГАЗИНСКИЙ РАЙОН, СЯКУТОВО, УЛ.БАЯНА, Д.4</t>
  </si>
  <si>
    <t>ФАП д.Красный Маяк</t>
  </si>
  <si>
    <t>КУЮРГАЗИНСКИЙ РАЙОН, Д. КРАСНЫЙ МАЯК, УЛ.ГОРНАЯ, Д.13-1</t>
  </si>
  <si>
    <t>ФАП д.Кутлуюлово</t>
  </si>
  <si>
    <t>КУЮРГАЗИНСКИЙ РАЙОН, С.КУТЛУЮЛОВО, УЛ.ШКОЛЬНАЯ, Д.12А</t>
  </si>
  <si>
    <t>ФАП д.Куюргаза</t>
  </si>
  <si>
    <t>КУЮРГАЗИНСКИЙ РАЙОН, Д.КУЮРГАЗЫ, УЛ.Салавата,Д.13</t>
  </si>
  <si>
    <t>Фап д.Нижнее Бабаларово</t>
  </si>
  <si>
    <t>КУЮРГАЗИНСКИЙ РАЙОН, С.НИЖНЕЕ БАБАЛАРОВО, УЛ. МОЛОДЕЖНАЯ, Д.9-1</t>
  </si>
  <si>
    <t>ФАП д.Язлав</t>
  </si>
  <si>
    <t>КУЮРГАЗИНСКИЙ РАЙОН, Д. ЯЗЛАВ, УЛ. БИКТЕЕВСКАЯ, Д.33</t>
  </si>
  <si>
    <t>ФАП с.Якупово</t>
  </si>
  <si>
    <t>КУЮРГАЗИНСКИЙ РАЙОН, С.ЯКУПОВО, УЛ.ЦЕНТРАЛЬНАЯ, Д.44</t>
  </si>
  <si>
    <t>ФАП д.Кинзябаево</t>
  </si>
  <si>
    <t>КУЮРГАЗИНСКИЙ РАЙОН, Д.КИНЗЯБАЕВО, УЛ.ЦЕНТРАЛЬНАЯ, Д.11</t>
  </si>
  <si>
    <t>ФАП д.Абдулово</t>
  </si>
  <si>
    <t>КУЮРГАЗИНСКИЙ РАЙОН, С.АБДУЛОВО, УЛ.Молодежная Д.1</t>
  </si>
  <si>
    <t>ФАП д.Знаменка</t>
  </si>
  <si>
    <t>КУЮРГАЗИНСКИЙ РАЙОН, Д.ЗНАМЕНКА, УЛ.ЗЕЛЕНАЯ, Д.16</t>
  </si>
  <si>
    <t>ФАП с.Кривля-Илюшкино</t>
  </si>
  <si>
    <t>КУЮРГАЗИНСКИЙ РАЙОН, С.КРИВЛЕ-ИЛЮШКИНО, УЛ.МОЛОДЕЖНАЯ, Д.2-2</t>
  </si>
  <si>
    <t>ФАП д.Тимербаево</t>
  </si>
  <si>
    <t>КУЮРГАЗИНСКИЙ РАЙОН, Д.ТИМЕРБАЕВО, УЛ.ЦЕНТРАЛЬНАЯ,.106</t>
  </si>
  <si>
    <t>ФАП д.Павловка</t>
  </si>
  <si>
    <t>КУЮРГАЗИНСКИЙ РАЙОН, Д.ПАВЛОВКА,УЛ.ЦЕНТРАЛЬНАЯ,Д.65</t>
  </si>
  <si>
    <t>ФАП д.Кинья-Абыз</t>
  </si>
  <si>
    <t>КУЮРГАЗИНСКИЙ РАЙОН, Д.КИНЬЯ-АБЫЗ, УЛ.40 ЛЕТ ПОБЕДЫ, Д.4</t>
  </si>
  <si>
    <t>ФАП д.Тюканово-2-ое</t>
  </si>
  <si>
    <t>КУЮРГАЗИНСКИЙ РАЙОН, Д.ТЮКАНОВО 2-Е, УЛ.ИНТЕРНАЦИОНАЛЬНАЯ, Д.33-1</t>
  </si>
  <si>
    <t>ФАП д.Ямансарово</t>
  </si>
  <si>
    <t>КУЮРГАЗИНСКИЙ РАЙОН, Д.ЯМАНСАРОВО, УЛ.ШКОЛЬНАЯ, Д.1</t>
  </si>
  <si>
    <t>ФАП д.Юшатырка</t>
  </si>
  <si>
    <t>КУЮРГАЗИНСКИЙ РАЙОН, Д.ЮШАТЫРКА, УЛ.ЦЕНТРАЛЬНАЯ, Д.13</t>
  </si>
  <si>
    <t>ФАП д.Ямангулово</t>
  </si>
  <si>
    <t>КУЮРГАЗИНСКИЙ РАЙОН, Д.ЯМАНГУЛОВО, УЛ.ШКОЛЬНАЯ, Д.3</t>
  </si>
  <si>
    <t>ФАП д.Новая Отрада</t>
  </si>
  <si>
    <t>Куюргазинский район, д.Новая Отрада, ул. Новоотрадинская, д. 56а</t>
  </si>
  <si>
    <t>ОСП- Ермолаевская РБ</t>
  </si>
  <si>
    <t>ГБУЗ РБ ГБ г.Кумертау всего</t>
  </si>
  <si>
    <t>ГБ г.Кумертау</t>
  </si>
  <si>
    <t>ОСП Ермолаевская ЦРБ</t>
  </si>
  <si>
    <t>ГБУЗ Б ГБ г.Кумертау всего</t>
  </si>
  <si>
    <t>ОСП Ермолаевская РБ</t>
  </si>
  <si>
    <t>Мурапталовская СУБ</t>
  </si>
  <si>
    <t>Свободинская СУБ</t>
  </si>
  <si>
    <t>Бахмутовская ВА</t>
  </si>
  <si>
    <t>Бугульчанская ВА</t>
  </si>
  <si>
    <t>Якшимбетовская ВА</t>
  </si>
  <si>
    <t>ОСП Ермолаевская районная больница</t>
  </si>
  <si>
    <t>ГБ Г.Кумертау</t>
  </si>
  <si>
    <t>022204</t>
  </si>
  <si>
    <t>020301001</t>
  </si>
  <si>
    <t>0203000817</t>
  </si>
  <si>
    <t>1020200974155</t>
  </si>
  <si>
    <t>453030, Республика Башкортостан, Архангельский район, с.Архангельское, ул.Больничная,1</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</si>
  <si>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рентгенология,сестринское дело, сестринское дело в педиатрии, стоматология,стоматология ортопедическая,  физиотерапия, функциональная диагностика</t>
  </si>
  <si>
    <t>клиническая лабораторная диагностика, неотложная медицинская помощь, педиатрия, терапия</t>
  </si>
  <si>
    <t>рефлексотерапия,сестринское дело</t>
  </si>
  <si>
    <t>Государственное бюджетное учреждение здравоохранения Республики Башкортостан Архангельская центральная районная больница</t>
  </si>
  <si>
    <t>ГБУЗ РБ Архангельская ЦРБ</t>
  </si>
  <si>
    <t>453030,РБ Архангельский р-н, с.Архангельское, ул.Больничная 1</t>
  </si>
  <si>
    <t xml:space="preserve">Елисеева </t>
  </si>
  <si>
    <t>(34774)2-82-81</t>
  </si>
  <si>
    <t>Габдуллин</t>
  </si>
  <si>
    <t xml:space="preserve">Ильнур </t>
  </si>
  <si>
    <t>Ришатович</t>
  </si>
  <si>
    <t>(34774) 2-82-31</t>
  </si>
  <si>
    <t>Казанский ФАП</t>
  </si>
  <si>
    <t>453037,РБ,Архангельский р-н, д.Казанка, ул.Озерная 13/1</t>
  </si>
  <si>
    <t>Булякова</t>
  </si>
  <si>
    <t>Зарина</t>
  </si>
  <si>
    <t>Рашитовна</t>
  </si>
  <si>
    <t>Валентиновский ФАП</t>
  </si>
  <si>
    <t>453037,РБ,Архангельский р-н, с.Валентиновка, ул.Советская 22/3</t>
  </si>
  <si>
    <t>Гончарук</t>
  </si>
  <si>
    <t>(34774)2-93-63</t>
  </si>
  <si>
    <t>Кысындинский ФАП</t>
  </si>
  <si>
    <t>453033,РБ,Архангельский р-н, д.Кысынды, ул.Центральная д.25 помещ.1</t>
  </si>
  <si>
    <t>Филаридовна</t>
  </si>
  <si>
    <t>Троицкий ФАП</t>
  </si>
  <si>
    <t>453047,РБ,Архангельский р-н, д.Троицкое, ул.Заречная д.1</t>
  </si>
  <si>
    <t>Титова</t>
  </si>
  <si>
    <t>Семеновна</t>
  </si>
  <si>
    <t>(34774) 2-93-34</t>
  </si>
  <si>
    <t>Каракульский ФАП</t>
  </si>
  <si>
    <t>453034,РБ,Архангельский р-н, д.Каракул, ул.Дружбы д.36</t>
  </si>
  <si>
    <t>Баландина</t>
  </si>
  <si>
    <t>Михайловский ФАП</t>
  </si>
  <si>
    <t>453038,РБ,Архангельский р-н, д.Михайловка, ул.Заречная д.27</t>
  </si>
  <si>
    <t>Тузбекова</t>
  </si>
  <si>
    <t>Фируза</t>
  </si>
  <si>
    <t>Нурисламовна</t>
  </si>
  <si>
    <t>ВерхнеИрныкшинский ФАП</t>
  </si>
  <si>
    <t>453045,РБ,Архангельский р-н, д.Верхние Ирныкши, ул.Центральная. Д.26/1</t>
  </si>
  <si>
    <t xml:space="preserve">Бикбулатова </t>
  </si>
  <si>
    <t>Рамзия</t>
  </si>
  <si>
    <t>Гайнетдиновна</t>
  </si>
  <si>
    <t>Новошареевский ФАП</t>
  </si>
  <si>
    <t>453036,РБ,Архангельский р-н, д.Новошареево, ул.Нижняя, д.16</t>
  </si>
  <si>
    <t>Листкова</t>
  </si>
  <si>
    <t>Дания</t>
  </si>
  <si>
    <t>Расиховна</t>
  </si>
  <si>
    <t>Бакалдинский ФАП</t>
  </si>
  <si>
    <t>453049,РБ,Архангельский р-н, с.Бакалдинское, ул.Школьная, д.1/1</t>
  </si>
  <si>
    <t>Погорелова</t>
  </si>
  <si>
    <t>(34774)-2-43-01</t>
  </si>
  <si>
    <t>Ирныкшинский ФАП</t>
  </si>
  <si>
    <t>453034,РБ,Архангельский р-н, с.Ирныкши, ул.Советская, д.27</t>
  </si>
  <si>
    <t>(34774)2-68-38</t>
  </si>
  <si>
    <t>Сагитовский ФАП</t>
  </si>
  <si>
    <t>453047,РБ,Архангельский р-н, д.Сагитово, ул.Школьная,д.48</t>
  </si>
  <si>
    <t>Муртазина</t>
  </si>
  <si>
    <t>Зенфира</t>
  </si>
  <si>
    <t>(34774) 2-95-88</t>
  </si>
  <si>
    <t>Айтмембетовский ФАП</t>
  </si>
  <si>
    <t>453038,РБ,Архангельский р-н, д.Айтмембетово, ул.Молодежная,д.10</t>
  </si>
  <si>
    <t>Газизова</t>
  </si>
  <si>
    <t xml:space="preserve">Мунира </t>
  </si>
  <si>
    <t>Убаларовский ФАП</t>
  </si>
  <si>
    <t>453032,РБ,Архангельский р-н, д.Убалары, ул.Аргыньяш, д.1</t>
  </si>
  <si>
    <t>Музафарова</t>
  </si>
  <si>
    <t>Гайсаровна</t>
  </si>
  <si>
    <t>Абзановский ФАП</t>
  </si>
  <si>
    <t>453045,РБ,Архангельский р-н, с.Абзаново, ул.Абдрахманова, д.64</t>
  </si>
  <si>
    <t>Мусина</t>
  </si>
  <si>
    <t>Зайтуна</t>
  </si>
  <si>
    <t>Рахадиловна</t>
  </si>
  <si>
    <t>(34774)2-63-44</t>
  </si>
  <si>
    <t>Кызыляровский ФАП</t>
  </si>
  <si>
    <t>453045,РБ,Архангельский р-н, д.Кызылярово, ул.Салавата, д.19</t>
  </si>
  <si>
    <t>Якшимбетова</t>
  </si>
  <si>
    <t>Гадиля</t>
  </si>
  <si>
    <t>Нагимовна</t>
  </si>
  <si>
    <t>Кизгинский ФАП</t>
  </si>
  <si>
    <t>453049,РБ,Архангельский р-н, д.Кизги, ул.Центральная, д.23</t>
  </si>
  <si>
    <t>Нугаманова</t>
  </si>
  <si>
    <t>Альфира</t>
  </si>
  <si>
    <t>Усмановна</t>
  </si>
  <si>
    <t>Басиновский ФАП</t>
  </si>
  <si>
    <t>453049,РБ,Архангельский р-н, д.Басиновка, ул.Центральная, д.20</t>
  </si>
  <si>
    <t>Минибаевна</t>
  </si>
  <si>
    <t>(34774) 2-43-66</t>
  </si>
  <si>
    <t>Усаклинский ФАП</t>
  </si>
  <si>
    <t>453049,РБ,Архангельский р-н, д.Усаклы, ул.Центральная, д.17</t>
  </si>
  <si>
    <t>Мухаметшина</t>
  </si>
  <si>
    <t xml:space="preserve">Фагима </t>
  </si>
  <si>
    <t>Мазгаровна</t>
  </si>
  <si>
    <t>Родинский ФАП</t>
  </si>
  <si>
    <t>453049,РБ,Архангельский р-н, д.Родинский, ул.Цветочная, д.28</t>
  </si>
  <si>
    <t>Губайдулловна</t>
  </si>
  <si>
    <t>Тереклинский ФАП</t>
  </si>
  <si>
    <t>453049,РБ,Архангельский р-н, д.Тереклы, ул.Иксанова, д.5</t>
  </si>
  <si>
    <t xml:space="preserve">Нурзиля </t>
  </si>
  <si>
    <t>Сайфулловна</t>
  </si>
  <si>
    <t>(34774) 2-43-26</t>
  </si>
  <si>
    <t>Орловский ФАП</t>
  </si>
  <si>
    <t>453035,РБ,Архангельский р-н, д.Орловка, ул.Московская , д.2</t>
  </si>
  <si>
    <t>(34774)2-53-48</t>
  </si>
  <si>
    <t>Узунларовский ФАП</t>
  </si>
  <si>
    <t>453041,РБ,Архангельский р-н, с.Узунларово, ул.Центральная , д.35</t>
  </si>
  <si>
    <t>Тавакачевский ФАП</t>
  </si>
  <si>
    <t>453030,РБ,Архангельский р-н, д.Тавакачево, ул.Школьная, д.12</t>
  </si>
  <si>
    <t>Гареева</t>
  </si>
  <si>
    <t>(34774)2-30-63</t>
  </si>
  <si>
    <t>Кумарлинский ФАП</t>
  </si>
  <si>
    <t>453036,РБ,Архангельский р-н, д.Кумурлы, ул.Школьная, д.1</t>
  </si>
  <si>
    <t>Ямалетдинова</t>
  </si>
  <si>
    <t>Милауша</t>
  </si>
  <si>
    <t>Рафаиловна</t>
  </si>
  <si>
    <t>Приуральевский ФАП</t>
  </si>
  <si>
    <t>453030,РБ,Архангельский р-н, д.Приуралье, ул.Вокзальная, д.7/3</t>
  </si>
  <si>
    <t>Сагадатова</t>
  </si>
  <si>
    <t>Ляля</t>
  </si>
  <si>
    <t>Хайрисламовна</t>
  </si>
  <si>
    <t>Белорус-Александровский ФАП</t>
  </si>
  <si>
    <t>453036,РБ,Архангельский р-н, д.Белорус-Александровка, ул.Ольховая, д.29а</t>
  </si>
  <si>
    <t>Липовский ФАП</t>
  </si>
  <si>
    <t>453036,РБ,Архангельский р-н, д.Благовещенка, ул.Молодежная, д.10</t>
  </si>
  <si>
    <t>(34774)2-67-38</t>
  </si>
  <si>
    <t>Заитовский ФАП</t>
  </si>
  <si>
    <t>453033,РБ,Архангельский р-н, д.Заитово, ул.Нижняя, д.2а</t>
  </si>
  <si>
    <t>Арсланова</t>
  </si>
  <si>
    <t>Азиля</t>
  </si>
  <si>
    <t>Сарваретдиновна</t>
  </si>
  <si>
    <t>Муллакаевский ФАП</t>
  </si>
  <si>
    <t>453032,РБ,Архангельский р-н, д.Муллакаево, ул.Сайфуллина,д.30</t>
  </si>
  <si>
    <t>Гималеева</t>
  </si>
  <si>
    <t>Алмира</t>
  </si>
  <si>
    <t>Ярулловна</t>
  </si>
  <si>
    <t>Верхне-Лемезинский ФАП</t>
  </si>
  <si>
    <t>453038,РБ,Архангельский р-н, д.Верхние Лемезы, ул.Школьная,д.14</t>
  </si>
  <si>
    <t>Сагидуллина</t>
  </si>
  <si>
    <t>Тамара</t>
  </si>
  <si>
    <t>Шайхулловна</t>
  </si>
  <si>
    <t>(34774)2-96-10</t>
  </si>
  <si>
    <t>Арх-Латышский ФАП</t>
  </si>
  <si>
    <t>453032,РБ,Архангельский р-н, д.Максим Горький, ул.Ленина,д.43</t>
  </si>
  <si>
    <t>Хисматуллина</t>
  </si>
  <si>
    <t>Гульгена</t>
  </si>
  <si>
    <t>Шагидулловна</t>
  </si>
  <si>
    <t>(34774)2-46-25</t>
  </si>
  <si>
    <t>Краснозилимский ФАП</t>
  </si>
  <si>
    <t>453033,РБ,Архангельский р-н, д.Красный Зилим, ул.Базарная,д.17</t>
  </si>
  <si>
    <t>Жаворонкова</t>
  </si>
  <si>
    <t>Карташевский ФАП</t>
  </si>
  <si>
    <t>453035,РБ,Архангельский р-н, д.Карташевка, ул.Нефтяников,д.3</t>
  </si>
  <si>
    <t>Азовский ФАП</t>
  </si>
  <si>
    <t>453039,РБ,Архангельский р-н, д.Азово, ул.Советская,д.29</t>
  </si>
  <si>
    <t>Бурханова</t>
  </si>
  <si>
    <t>Назира</t>
  </si>
  <si>
    <t>(34774)2-64-17</t>
  </si>
  <si>
    <t>Заринский ФАП</t>
  </si>
  <si>
    <t>453032,РБ,Архангельский р-н, д.Заря, ул.Школьная,д.6</t>
  </si>
  <si>
    <t>(34774)2-87-34</t>
  </si>
  <si>
    <t>Новочишминский ФАП</t>
  </si>
  <si>
    <t>453036,РБ,Архангельский р-н, д.Новочишма, ул.Родниковая, д.1</t>
  </si>
  <si>
    <t xml:space="preserve">Галеева </t>
  </si>
  <si>
    <t>Фаатовна</t>
  </si>
  <si>
    <t>Мобильный ФАП</t>
  </si>
  <si>
    <t>(34774)2-82-82</t>
  </si>
  <si>
    <t>02300502</t>
  </si>
  <si>
    <t>ГБУЗ РБ БИЖБУЛЯКСКАЯ ЦРБ</t>
  </si>
  <si>
    <t>БИЖБУЛЯКСКИЙ РАЙОН, С. БИЖБУЛЯК, УЛ. ПУШКИНА, 17А</t>
  </si>
  <si>
    <t>Павлов</t>
  </si>
  <si>
    <t>Андриян</t>
  </si>
  <si>
    <t>Михайлович</t>
  </si>
  <si>
    <t>БИЖБУЛЯКСКИЙ РАЙОН, С. БИЖБУЛЯК, УЛ. ПУШКИНА, 4</t>
  </si>
  <si>
    <t>02300501</t>
  </si>
  <si>
    <t>БИЖБУЛЯКСКИЙ РАЙОН, С. БИЖБУЛЯК, УЛ. ПУШКИНА, 17а</t>
  </si>
  <si>
    <t>Салишева</t>
  </si>
  <si>
    <t>Альфия</t>
  </si>
  <si>
    <t>БИЖБУЛЯКСКИЙ РАЙОН, С. АИТОВО, УЛ. МОЛОДЕЖНАЯ, д. 7</t>
  </si>
  <si>
    <t>БИЖБУЛЯКСКИЙ РАЙОН, С. МИХАЙЛОВКА, УЛ. ДЕВОНСКАЯ, д.11</t>
  </si>
  <si>
    <t>БИЖБУЛЯКСКИЙ РАЙОН, С. ДЕМСКИЙ, УЛ. ЦЕНТРАЛЬНАЯ, д.2Б</t>
  </si>
  <si>
    <t>БИЖБУЛЯКСКИЙ РАЙОН, С. СУХОРЕЧКА, УЛ. ЦЕНТРАЛЬНАЯ, д.30</t>
  </si>
  <si>
    <t>02300503</t>
  </si>
  <si>
    <t>02300504</t>
  </si>
  <si>
    <t>фельдшерско-акушерский пункт</t>
  </si>
  <si>
    <t>БИЖБУЛЯКСКИЙ РАЙОН, С. КОШ-ЕЛГА, УЛ. МТМ, д.7</t>
  </si>
  <si>
    <t xml:space="preserve">Зарипова </t>
  </si>
  <si>
    <t>Ляйсан</t>
  </si>
  <si>
    <t>Филузовна</t>
  </si>
  <si>
    <t>БИЖБУЛЯКСКИЙ РАЙОН, С.УСАК-КИЧУ, УЛ. ЦЕНТРАЛЬНАЯ, д.12А</t>
  </si>
  <si>
    <t>Юмагулова</t>
  </si>
  <si>
    <t>Рузима</t>
  </si>
  <si>
    <t>БИЖБУЛЯКСКИЙ РАЙОН, С. АЛЕКСЕЕВКА, УЛ. ЦЕНТРАЛЬНАЯ, д.76</t>
  </si>
  <si>
    <t>Турленко</t>
  </si>
  <si>
    <t>Галиевна</t>
  </si>
  <si>
    <t>БИЖБУЛЯКСКИЙ РАЙОН, Д. КАРИМОВО, УЛ. ПОДЛЕСНАЯ, д.1/1</t>
  </si>
  <si>
    <t>Валиахметова</t>
  </si>
  <si>
    <t>Рита</t>
  </si>
  <si>
    <t>Магсумовна</t>
  </si>
  <si>
    <t>БИЖБУЛЯКСКИЙ РАЙОН, С. КИСТЕНЛИ-БОГДАНОВО, ПЕР. ПОЧТОВЫЙ, д.2</t>
  </si>
  <si>
    <t>Кондратьева</t>
  </si>
  <si>
    <t>Ираида</t>
  </si>
  <si>
    <t>БИЖБУЛЯКСКИЙ РАЙОН, С. БАЗЛЫК, УЛ. ШОССЕЙНАЯ, д.3А</t>
  </si>
  <si>
    <t>Кириллова</t>
  </si>
  <si>
    <t>БИЖБУЛЯКСКИЙ РАЙОН, Д. ЕГОРОВКА, УЛ. ЦЕНТРАЛЬНАЯ, д.28</t>
  </si>
  <si>
    <t>БИЖБУЛЯКСКИЙ РАЙОН, С. ЕЛБУЛАК-МАТВЕЕВКА, УЛ. ЧКАЛОВА, д.20А</t>
  </si>
  <si>
    <t>Николаева</t>
  </si>
  <si>
    <t>Вениаминовна</t>
  </si>
  <si>
    <t>БИЖБУЛЯКСКИЙ РАЙОН, Д. СЕДЯК-БАШ, УЛ. МОЛОДЕЖНАЯ, д.7</t>
  </si>
  <si>
    <t>Степанова</t>
  </si>
  <si>
    <t>Эльвина</t>
  </si>
  <si>
    <t>БИЖБУЛЯКСКИЙ РАЙОН, С. ВЕРХНЯЯ КУРМАЗА, УЛ. ЦЕНТРАЛЬНАЯ,д. 32</t>
  </si>
  <si>
    <t>БИЖБУЛЯКСКИЙ РАЙОН, С. БИККУЛОВО, УЛ. ЦЕНТРАЛЬНАЯ, д.28</t>
  </si>
  <si>
    <t>Батраева</t>
  </si>
  <si>
    <t>Розалия</t>
  </si>
  <si>
    <t>Ямильевна</t>
  </si>
  <si>
    <t>БИЖБУЛЯКСКИЙ РАЙОН, С. ДЮСЯНОВО, УЛ. ЦЕНТРАЛЬНАЯ, д.11</t>
  </si>
  <si>
    <t>Велэра</t>
  </si>
  <si>
    <t>Хусаинова</t>
  </si>
  <si>
    <t>Альфида</t>
  </si>
  <si>
    <t>Касимовна</t>
  </si>
  <si>
    <t>БИЖБУЛЯКСКИЙ РАЙОН, Д. ОЛЬХОВКА, УЛ. ЦЕНТРАЛЬНАЯ,д. 11</t>
  </si>
  <si>
    <t>БИЖБУЛЯКСКИЙ РАЙОН, С. ТУЛУБАЕВО, УЛ. ЦЕНТРАЛЬНАЯ, д. 15/1</t>
  </si>
  <si>
    <t>Бигалеева</t>
  </si>
  <si>
    <t>Зумара</t>
  </si>
  <si>
    <t>Чулпановна</t>
  </si>
  <si>
    <t>БИЖБУЛЯКСКИЙ РАЙОН, С. АЗНАЕВО, УЛ. ЦЕНТРАЛЬНАЯ, д. 41</t>
  </si>
  <si>
    <t>Шугаипова</t>
  </si>
  <si>
    <t>Каримовна</t>
  </si>
  <si>
    <t>БИЖБУЛЯКСКИЙ РАЙОН, д. НАБЕРЕЖНЫЙ, УЛ. ШКОЛЬНАЯ, д. 4</t>
  </si>
  <si>
    <t>БИЖБУЛЯКСКИЙ РАЙОН, д. ХОМУТОВКА, УЛ. ЦЕНТРАЛЬНАЯ, д. 3 кв.9</t>
  </si>
  <si>
    <t>БИЖБУЛЯКСКИЙ РАЙОН, д. БОГОЛЮБОВКА, УЛ. САДОВАЯ, д. 35</t>
  </si>
  <si>
    <t>Закиева</t>
  </si>
  <si>
    <t>Эльвера</t>
  </si>
  <si>
    <t>Минулловна</t>
  </si>
  <si>
    <t>БИЖБУЛЯКСКИЙ РАЙОН, с. МАЛЫЙ СЕДЯК, пер.ШКОЛЬНЫЙ, д. 11</t>
  </si>
  <si>
    <t>Семенова</t>
  </si>
  <si>
    <t>Надежда</t>
  </si>
  <si>
    <t>БИЖБУЛЯКСКИЙ РАЙОН, с. ЗИРИКЛЫ, ул.ЦЕНТРАЛЬНАЯ, д. 43</t>
  </si>
  <si>
    <t>Григорьева</t>
  </si>
  <si>
    <t xml:space="preserve">Татьяна </t>
  </si>
  <si>
    <t>БИЖБУЛЯКСКИЙ РАЙОН, с. КАМЕНКА, ул.ШКОЛЬНАЯ, д. 13</t>
  </si>
  <si>
    <t>БИЖБУЛЯКСКИЙ РАЙОН, с. ЕРМОЛКИНО, ул.ЦЕНТРАЛЬНАЯ, д. 2а</t>
  </si>
  <si>
    <t>БИЖБУЛЯКСКИЙ РАЙОН, д. ИТТИХАТ, ул.ЦЕНТРАЛЬНАЯ, д. 65б</t>
  </si>
  <si>
    <t>Фазуллина</t>
  </si>
  <si>
    <t>Зимфира</t>
  </si>
  <si>
    <t>Зайтнуровна</t>
  </si>
  <si>
    <t>БИЖБУЛЯКСКИЙ РАЙОН, с. КУНАККУЛОВО, ул.ЦЕНТРАЛЬНАЯ, д. 91б</t>
  </si>
  <si>
    <t>Фаттахова</t>
  </si>
  <si>
    <t>Айгюль</t>
  </si>
  <si>
    <t>Закариевна</t>
  </si>
  <si>
    <t>БИЖБУЛЯКСКИЙ РАЙОН, с. КЕНГЕР-МЕНЕУЗ, ул.ШКОЛЬНАЯ, д. 1</t>
  </si>
  <si>
    <t>Махиянова</t>
  </si>
  <si>
    <t>Самара</t>
  </si>
  <si>
    <t>Ильгизаровна</t>
  </si>
  <si>
    <t>БИЖБУЛЯКСКИЙ РАЙОН, с. ЕЛБУЛАКТАМАК, ул.ЦЕНТРАЛЬНАЯ, д. 2б</t>
  </si>
  <si>
    <t>БИЖБУЛЯКСКИЙ РАЙОН, д. КАЧКИНОВО, ул.САЛАВАТА ЮЛАЕВА, д. 7б</t>
  </si>
  <si>
    <t>Нигматуллина</t>
  </si>
  <si>
    <t>Зария</t>
  </si>
  <si>
    <t>БИЖБУЛЯКСКИЙ РАЙОН, с. МЕНЕУЗ-МОСКВА, ул.ЦЕНТРАЛЬНАЯ, д. 25а</t>
  </si>
  <si>
    <t>Шигапова</t>
  </si>
  <si>
    <t>Шайхиевна</t>
  </si>
  <si>
    <t>БИЖБУЛЯКСКИЙ РАЙОН,д. ВИШНЕВКА, ул.ЦЕНТРАЛЬНАЯ, д. 1а</t>
  </si>
  <si>
    <t>Павлова</t>
  </si>
  <si>
    <t>БИЖБУЛЯКСКИЙ РАЙОН,с. НОВЫЙ БИКТЯШ, ул.ПРИЮТОВСКАЯ, д.22/2</t>
  </si>
  <si>
    <t>Тухватуллина</t>
  </si>
  <si>
    <t>Мирхатовна</t>
  </si>
  <si>
    <t>БИЖБУЛЯКСКИЙ РАЙОН,д. МУРАДЫМОВО, ул.МУСЫ ГАРЕЕВА, д.37-2</t>
  </si>
  <si>
    <t>Ахмадуллина</t>
  </si>
  <si>
    <t>Гадельгалиевна</t>
  </si>
  <si>
    <t>БИЖБУЛЯКСКИЙ РАЙОН,с. МАЛЫЙ МЕНЕУЗ, ул.ШОССЕЙНАЯ, д.1а</t>
  </si>
  <si>
    <t>Елизавета</t>
  </si>
  <si>
    <t>Геннадиевна</t>
  </si>
  <si>
    <t>БИЖБУЛЯКСКИЙ РАЙОН,с. КОЖАЙ-ИКСКИЕ ВЕРШИНЫ, ул.ШОССЕЙНАЯ, д.6/2</t>
  </si>
  <si>
    <t>Исаева</t>
  </si>
  <si>
    <t>БИЖБУЛЯКСКИЙ РАЙОН, с. КИСТЕНЛИ-ИВАНОВКА, ул.ЦЕНТРАЛЬНАЯ, д. 32/3</t>
  </si>
  <si>
    <t>Антонова</t>
  </si>
  <si>
    <t>ГБУЗ РБ Бижбулякская ЦРБ</t>
  </si>
  <si>
    <t>020242</t>
  </si>
  <si>
    <t>0278199678</t>
  </si>
  <si>
    <t>1130280029505</t>
  </si>
  <si>
    <t>450000, Республика Башкортостан, г.Уфа, Пр. Октября, д. 5, корп.2</t>
  </si>
  <si>
    <t>клиническая лабораторная диагностика</t>
  </si>
  <si>
    <t xml:space="preserve"> лабораторная диагностика, сестринское дело, акушерское дело, сестринское дело в педиатрии</t>
  </si>
  <si>
    <t>ООО "КДЛ УФА-ТЕСТ"</t>
  </si>
  <si>
    <t>80221823001</t>
  </si>
  <si>
    <t>021605</t>
  </si>
  <si>
    <t>021901001</t>
  </si>
  <si>
    <t>0219001654</t>
  </si>
  <si>
    <t>1020201253005</t>
  </si>
  <si>
    <t>453050, Республика Башкортостан, Гафурийский район, с.Красноусольский, ул.Аэродромная,д.15</t>
  </si>
  <si>
    <t>Янышев Алик Рамилевич, тел/факс: 8(34740)2-71-98, e-mail: krasnousolsk.crb@doctorrb.ru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</si>
  <si>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</si>
  <si>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функциональная диагностика, физиотерапия, фтизиатрия,  хирургия, стоматология детская, стоматология общей практики, ультразвуковая диагностика, урология, эндокринология, эндоскопия, эпидемиология,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</si>
  <si>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</si>
  <si>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неврология, рефлексотерапия,  сестринское дело,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</si>
  <si>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 вакцинация (проведение профилактических прививок), детская хирургия,  диетология, неонатология, инфекционные болезни, клиническая лабораторная диагностика,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сестринское дело в педиатрии, терапия, хирургия, педиатрия, травматология и ортопедия, трансфузиология, урология, стоматология хирургическая, физиотерапия, функциональная диагностика, ультразвуковая диагностика, эндоскопия, эпидемиология</t>
  </si>
  <si>
    <t>02160503</t>
  </si>
  <si>
    <t>ГБУЗ РБ Красноусольская ЦРБ</t>
  </si>
  <si>
    <t>РБ, Гафурийский р-н, с. Красноусольское, ул. Аэродромная, 15.</t>
  </si>
  <si>
    <t>Янышев</t>
  </si>
  <si>
    <t>Алик</t>
  </si>
  <si>
    <t>Рамилевич</t>
  </si>
  <si>
    <t>тел./факс: (34740)27198, E-mail: krasnousolsk.crb@doctorrb.ru</t>
  </si>
  <si>
    <t>ГБУЗ РБ КРАСНОУСОЛЬСКАЯ ЦРБ</t>
  </si>
  <si>
    <t>ГАФУРИЙСКИЙ РАЙОН, С.САИТБАБА, УЛ. А.ВАХИТОВА, Д.24</t>
  </si>
  <si>
    <t>Тел/факс: 8(34740)27198.  krasnousolsk.crb@doctorrb.ru</t>
  </si>
  <si>
    <t>ГАФУРИЙСКИЙ РАЙОН, С.ЗИЛИМ-КАРАНОВО, УЛ.САТТАРОВА, Д.2</t>
  </si>
  <si>
    <t>ГАФУРИЙСКИЙ РАЙОН, С.ЯНГИСКАИН, УЛ. ПИСЯЕВА, Д.1</t>
  </si>
  <si>
    <t>02160504</t>
  </si>
  <si>
    <t>ГАФУРИЙСКИЙ РАЙОН, Д. АКТАШЕВО, УЛ. АКСАРЛАК, Д.22</t>
  </si>
  <si>
    <t>ГАФУРИЙСКИЙ РАЙОН, Д. КАРАГАЕВО, УЛ.ЦЕНТРАЛЬНАЯ, Д.52</t>
  </si>
  <si>
    <t>ГАФУРИЙСКИЙ РАЙОН, С.КУРОРТА, УЛ.КЛЮЧЕВАЯ, Д.9</t>
  </si>
  <si>
    <t>ГАФУРИЙСКИЙ РАЙОН, С.КОВАРДЫ, УЛ.ШКОЛЬНАЯ, Д.9</t>
  </si>
  <si>
    <t>ГАФУРИЙСКИЙ РАЙОН, Д.КУРГАШЛА, УЛ.ЛЕСНАЯ, Д.4</t>
  </si>
  <si>
    <t>ГАФУРИЙСКИЙ РАЙОН, Д.ТАШЛА, УЛ.ЦЕНТРАЛЬНАЯ, Д.4</t>
  </si>
  <si>
    <t>ГАФУРИЙСКИЙ РАЙОН, С.ИНЗЕЛГА, УЛ.МОЛОДЕЖНАЯ, Д.12А</t>
  </si>
  <si>
    <t>ГАФУРИЙСКИЙ РАЙОН, Д. КУТЛУГУЗА, УЛ.КООПЕРАТИВНАЯ, Д.15А</t>
  </si>
  <si>
    <t>ГАФУРИЙСКИЙ РАЙОН, Д. ПЧЕЛОСОВХОЗА, УЛ.МИРА,Д.3</t>
  </si>
  <si>
    <t>ГАФУРИЙСКИЙ РАЙОН, Д.БАКРАК, УЛ.СОВЕТСКАЯ, Д.4</t>
  </si>
  <si>
    <t>ГАФУРИЙСКИЙ РАЙОН, С.НИЖНИЙ ТАШБУКАН, УЛ.М.ГАФУРИ, Д.48</t>
  </si>
  <si>
    <t>ГАФУРИЙСКИЙ РАЙОН, Д. ТОЛПАРОВО, УЛ.ЦЕНТРАЛЬНАЯ, Д.1</t>
  </si>
  <si>
    <t>ГАФУРИЙСКИЙ РАЙОН, Д. ЗИРИКОВО, УЛ.ПАРТИЗАНСКАЯ, Д.4</t>
  </si>
  <si>
    <t>ГАФУРИЙСКИЙ РАЙОН, Д. ИБРАГИМОВО, УЛ. БИКТАШЕВА, Д.6</t>
  </si>
  <si>
    <t>ГАФУРИЙСКИЙ РАЙОН, Д.БАИМБЕТОВО, УЛ.ЦЕНТРАЛЬНАЯ, Д.13</t>
  </si>
  <si>
    <t>ГАФУРИЙСКИЙ РАЙОН, Д. БОЛЬШОЙ УТЯШ, УЛ.ШКОЛЬНАЯ, Д.13</t>
  </si>
  <si>
    <t>ГАФУРИЙСКИЙ РАЙОН, Д. УЗБЯКОВО, УЛ. МОЛОДЕЖНАЯ, Д.12</t>
  </si>
  <si>
    <t>ГАФУРИЙСКИЙ РАЙОН, Д. ЯВГИЛЬДЫ, УЛ. ЦЕНТРАЛЬНАЯ, Д.27</t>
  </si>
  <si>
    <t>ГАФУРИЙСКИЙ РАЙОН, С.КУРМАНТАУ, УЛ.ШКОЛЬНАЯ, Д.27</t>
  </si>
  <si>
    <t>ГАФУРИЙСКИЙ РАЙОН, Д.НОВО-ЗИРИКОВО, УЛ. ИВАНОВА, Д.30</t>
  </si>
  <si>
    <t>ГАФУРИЙСКИЙ РАЙОН, Д. КУЛКАНОВО, УЛ. АЛЬДАШЛЯ, Д.27, КОРПУС1</t>
  </si>
  <si>
    <t>ГАФУРИЙСКИЙ РАЙОН, Д. КАРАН-ЕЛГА, УЛ.З. ВАЛИДИ, Д.10</t>
  </si>
  <si>
    <t>ГАФУРИЙСКИЙ РАЙОН, С.ЮЛУКОВО, УЛ.ЦЕНТРАЛЬНАЯ, Д.38</t>
  </si>
  <si>
    <t>ГАФУРИЙСКИЙ РАЙОН,Д. САБАЕВО, УЛ.ГАФАРОВА, Д.1</t>
  </si>
  <si>
    <t>ГАФУРИЙСКИЙ РАЙОН, Д. СТАРО-ТАИШЕВО, УЛ.ЦЕНТРАЛЬНАЯ, Д.19Б</t>
  </si>
  <si>
    <t>ГАФУРИЙСКИЙ РАЙОН, Д. ЮРМАШ, УЛ.КОЛЛЕКТИВНАЯ, Д.18</t>
  </si>
  <si>
    <t>ГАФУРИЙСКИЙ РАЙОН, Д. УСМАНОВО, УЛ.ЦЕНТРАЛЬНАЯ, Д.10</t>
  </si>
  <si>
    <t>ГАФУРИЙСКИЙ РАЙОН, С.ИМЕНДЯШЕВО, УЛ.КОЛХОЗНАЯ, Д.45</t>
  </si>
  <si>
    <t>ГАФУРИЙСКИЙ РАЙОН, С.МРАКОВО, УЛ.ПАРТИЗАНСКАЯ, Д.6</t>
  </si>
  <si>
    <t>ГАФУРИЙСКИЙ РАЙОН, Д.ТУГАЕВО, УЛ. ПАРТИЗАНСКАЯ, Д.1А</t>
  </si>
  <si>
    <t>ГАФУРИЙСКИЙ РАЙОН, Д.БУРУНОВКА, УЛ.ЦЕНТРАЛЬНАЯ, Д.37</t>
  </si>
  <si>
    <t>ГАФУРИЙСКИЙ РАЙОН, Д.ИГЕНЧЕЛЯР, УЛ.ЦЕНТРАЛЬНАЯ, Д.10</t>
  </si>
  <si>
    <t>ГАФУРИЙСКИЙ РАЙОН, С.АРХАНГЕЛЬСКОЕ, УЛ.ЦЕНТРАЛЬНАЯ, Д.29</t>
  </si>
  <si>
    <t>ГАФУРИЙСКИЙ РАЙОН, Д. БЕРЕЗОВКА, УЛ.ШКОЛЬНАЯ, Д.11</t>
  </si>
  <si>
    <t>ГАФУРИЙСКИЙ РАЙОН, Д.УТЯКОВО, УЛ.ЧАПАЕВА, Д.30</t>
  </si>
  <si>
    <t>ГАФУРИЙСКИЙ РАЙОН, Д. АНТОНОВКА, УЛ.ШКОЛЬНАЯ, Д.5/2</t>
  </si>
  <si>
    <t>ГАФУРИЙСКИЙ РАЙОН, Д. БЕЛОЕ ОЗЕРО, УЛ. ТЕХНИЧЕСКАЯ, Д.24</t>
  </si>
  <si>
    <t>ГАФУРИЙСКИЙ РАЙОН, С.БУРЛЫ, УЛ.ФРУНЗЕ, Д.1А</t>
  </si>
  <si>
    <t>ГАФУРИЙСКИЙ РАЙОН, Д.МЕНДИМ, УЛ.ЦЕНТРАЛЬНАЯ, Д.22</t>
  </si>
  <si>
    <t>ГАФУРИЙСКИЙ РАЙОН, С.ЮЗИМЯНОВО, УЛ.РЕВОЛЮЦИОННАЯ, Д.52</t>
  </si>
  <si>
    <t>ГАФУРИЙСКИЙ РАЙОН, С.РОДИНА, УЛ.ЦЕНТРАЛЬНАЯ, Д.17</t>
  </si>
  <si>
    <t>ГАФУРИЙСКИЙ РАЙОН, С.ТАТАРСКИЙ САСКУЛЬ, УЛ.ШКОЛЬНАЯ, Д.18</t>
  </si>
  <si>
    <t>02160501</t>
  </si>
  <si>
    <t>ГАФУРИЙСКИЙ РАЙОН, С. КРАСНОУСОЛЬСКИЙ, УЛ. АЭРОДРОМНАЯ, Д. 15</t>
  </si>
  <si>
    <t>ГАФУРИЙСКИЙ РАЙОН,Д. ДАРЬИНО, УЛ. ЛЕНИНА, Д.64/1</t>
  </si>
  <si>
    <t>ГАФУРИЙСКИЙ РАЙОН, С.ТАБЫНСКОЕ, УЛ.ЦЕНТРАЛЬНАЯ, Д.32</t>
  </si>
  <si>
    <t>акушерское ( сестринского ухода для беременных и рожениц)</t>
  </si>
  <si>
    <t>021100</t>
  </si>
  <si>
    <t>0278060725</t>
  </si>
  <si>
    <t>1030204610040</t>
  </si>
  <si>
    <t>450015, Республика Башкортостан, г.Уфа, Советский район, ул.Карла Маркса, дом 71</t>
  </si>
  <si>
    <t>Асадуллина Гюльнара Ниазовна, тел/факс 8(347)250-07-39, e-mail: UFA.DP3@doctorrb.ru,dpl3@mail.ru</t>
  </si>
  <si>
    <t>вакцинация (проведение профилактических прививок), лабораторная диагностика, лечебная физкультура, медицинский массаж,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</si>
  <si>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медицинская реабилитация, неотложная медицинская помощь, неврология, оториноларингология (за исключением кохлеарной имплантации), офтальмология, травматология и ортопедия, урология, ультразвуковая диагностика, физиотерапия, функциональная диагностика, эндоскопия</t>
  </si>
  <si>
    <t>лечебная физкультура и спортивная медицина, медицинская реабилитация</t>
  </si>
  <si>
    <t>Государственное бюджетное учреждение здравоохранения Детская поликлиника № 3г.Уфа</t>
  </si>
  <si>
    <t>ГБУЗ РБ Детская поликлиника № 3г.Уфа</t>
  </si>
  <si>
    <t>Г.Уфа,ул.Карла Маркса,71</t>
  </si>
  <si>
    <t>Асадуллина</t>
  </si>
  <si>
    <t>Гюльнара</t>
  </si>
  <si>
    <t>Ниазовна</t>
  </si>
  <si>
    <t>676/476/475</t>
  </si>
  <si>
    <t>352/258</t>
  </si>
  <si>
    <t xml:space="preserve">Г.Уфа,ул.Губайдуллина 5                                                    Г.Уфа,ул.Карла Маркса,63                                                    Г.Уфа,ул.Казанская 10а                                                     Г.Уфа,ул.Проспект Октября 22/2                                                         Г.Уфа,ул.Пархоменко 96/98    </t>
  </si>
  <si>
    <t>ГБУЗ РБ  Детская поликлиника №3 г.Уфа</t>
  </si>
  <si>
    <t>029200</t>
  </si>
  <si>
    <t>0275025592</t>
  </si>
  <si>
    <t>1020202771445</t>
  </si>
  <si>
    <t>450052, Республика Башкортостан, г.Уфа, Ленинский район, ул.Аксакова,д.72</t>
  </si>
  <si>
    <t>Селезнев Илья Александрович,тел/факс (347)292-78-33,  e-mail:pol44stat@mail.ru, UFA.P44@doctorrb.ru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</si>
  <si>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лечебная физкультура и спортивная медицина, медицинская реабилитация, онкология</t>
  </si>
  <si>
    <r>
      <t>Общество с ограниченной ответственностью "ЛАБМЕД 1" (</t>
    </r>
    <r>
      <rPr>
        <b/>
        <sz val="10"/>
        <color theme="1"/>
        <rFont val="Times New Roman"/>
        <family val="1"/>
        <charset val="204"/>
      </rPr>
      <t>ООО "ЛАБМЕД 1"</t>
    </r>
    <r>
      <rPr>
        <sz val="10"/>
        <color theme="1"/>
        <rFont val="Times New Roman"/>
        <family val="1"/>
        <charset val="204"/>
      </rPr>
      <t>)</t>
    </r>
  </si>
  <si>
    <r>
      <t>Общество с ограниченной ответственностью "АГ Фабер Дентаплант" (</t>
    </r>
    <r>
      <rPr>
        <b/>
        <sz val="10"/>
        <color theme="1"/>
        <rFont val="Times New Roman"/>
        <family val="1"/>
        <charset val="204"/>
      </rPr>
      <t>ООО "АГ Фабер Дентаплант"</t>
    </r>
    <r>
      <rPr>
        <sz val="10"/>
        <color theme="1"/>
        <rFont val="Times New Roman"/>
        <family val="1"/>
        <charset val="204"/>
      </rPr>
      <t>)</t>
    </r>
  </si>
  <si>
    <r>
      <t>Общество с ограниченной ответственностью "Белое золото" (</t>
    </r>
    <r>
      <rPr>
        <b/>
        <sz val="10"/>
        <color theme="1"/>
        <rFont val="Times New Roman"/>
        <family val="1"/>
        <charset val="204"/>
      </rPr>
      <t>ООО "Белое золото"</t>
    </r>
    <r>
      <rPr>
        <sz val="10"/>
        <color theme="1"/>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</si>
  <si>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</si>
  <si>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"Госсправка" (</t>
    </r>
    <r>
      <rPr>
        <b/>
        <sz val="10"/>
        <color theme="1"/>
        <rFont val="Times New Roman"/>
        <family val="1"/>
        <charset val="204"/>
      </rPr>
      <t>ООО "Госсправка"</t>
    </r>
    <r>
      <rPr>
        <sz val="10"/>
        <color theme="1"/>
        <rFont val="Times New Roman"/>
        <family val="1"/>
        <charset val="204"/>
      </rPr>
      <t>)</t>
    </r>
  </si>
  <si>
    <r>
      <t>Общество с ограниченной ответственностью "МД Проект 2010"(</t>
    </r>
    <r>
      <rPr>
        <b/>
        <sz val="10"/>
        <color indexed="8"/>
        <rFont val="Times New Roman"/>
        <family val="1"/>
        <charset val="204"/>
      </rPr>
      <t xml:space="preserve"> ООО"МД Проект 2010")</t>
    </r>
  </si>
  <si>
    <r>
      <t>Общество с ограниченной ответственностью "Партнер" (</t>
    </r>
    <r>
      <rPr>
        <b/>
        <sz val="10"/>
        <color theme="1"/>
        <rFont val="Times New Roman"/>
        <family val="1"/>
        <charset val="204"/>
      </rPr>
      <t>ООО "Партнер"</t>
    </r>
    <r>
      <rPr>
        <sz val="10"/>
        <color theme="1"/>
        <rFont val="Times New Roman"/>
        <family val="1"/>
        <charset val="204"/>
      </rPr>
      <t>)</t>
    </r>
  </si>
  <si>
    <r>
      <t>Общество с ограниченной ответственностью "Медсервис" (</t>
    </r>
    <r>
      <rPr>
        <b/>
        <sz val="10"/>
        <color indexed="8"/>
        <rFont val="Times New Roman"/>
        <family val="1"/>
        <charset val="204"/>
      </rPr>
      <t>ООО "Медсервис"</t>
    </r>
    <r>
      <rPr>
        <sz val="10"/>
        <color indexed="8"/>
        <rFont val="Times New Roman"/>
        <family val="1"/>
        <charset val="204"/>
      </rPr>
      <t>) г.Салават</t>
    </r>
  </si>
  <si>
    <r>
      <rPr>
        <sz val="10"/>
        <rFont val="Times New Roman"/>
        <family val="1"/>
        <charset val="204"/>
      </rPr>
      <t>акушерское дело, лабораторная диагностика, лечебная физкультура, лечебное дело,</t>
    </r>
    <r>
      <rPr>
        <sz val="10"/>
        <color rgb="FFFF0000"/>
        <rFont val="Times New Roman"/>
        <family val="1"/>
        <charset val="204"/>
      </rPr>
      <t xml:space="preserve"> </t>
    </r>
    <r>
      <rPr>
        <sz val="10"/>
        <rFont val="Times New Roman"/>
        <family val="1"/>
        <charset val="204"/>
      </rPr>
      <t>медицинский массаж, неотложная медицинская помощь, операционное дело</t>
    </r>
    <r>
      <rPr>
        <sz val="10"/>
        <color rgb="FFFF0000"/>
        <rFont val="Times New Roman"/>
        <family val="1"/>
        <charset val="204"/>
      </rPr>
      <t xml:space="preserve">, </t>
    </r>
    <r>
      <rPr>
        <sz val="10"/>
        <rFont val="Times New Roman"/>
        <family val="1"/>
        <charset val="204"/>
      </rPr>
      <t>анестезиология и реаниматология,</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стоматология, стоматология ортопедическая,  физиотерапия, функциональная диагностика, вакцинация (проведение профилактических прививок), гигиеническое воспитание, гистология</t>
    </r>
  </si>
  <si>
    <r>
      <t xml:space="preserve"> </t>
    </r>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дерматовенерология, детская кардиология, детская хирургия, детская эндокринология, диетология, инфекционные болезни, кардиология, клиническая лабораторная диагностика, клиническая фармакология, колопроктология, мануальная терапия, медицинская реабилитация, неврология, нейрохирургия, неотложная медицинская помощь, онкология,ортодонтия,  остеопатия, оториноларингология (за исключением кохлеарной имплантации), офтальмология, патологическая анатомия, профпатология, пульмонология, рентгенология, рефлексотерапия, сердечно-сосудистая хирургия, стоматология детская, стоматология общей практики, стоматология терапевтическая, стоматология хирургическая, сурдология-оториноларингология, торакальная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</si>
  <si>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r>
      <t>Государственное бюджетное учреждение здравоохранения Республики Башкортостан Стоматологическая поликлиника №5  города Уфа (Г</t>
    </r>
    <r>
      <rPr>
        <b/>
        <sz val="10"/>
        <color indexed="8"/>
        <rFont val="Times New Roman"/>
        <family val="1"/>
        <charset val="204"/>
      </rPr>
      <t>БУЗ РБ  Стоматологическая поликлиника №5 г.Уфа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</si>
  <si>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№1 города Уфа (Г</t>
    </r>
    <r>
      <rPr>
        <b/>
        <sz val="10"/>
        <color indexed="8"/>
        <rFont val="Times New Roman"/>
        <family val="1"/>
        <charset val="204"/>
      </rPr>
      <t>БУЗ  РБ Стоматологическая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</si>
  <si>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color indexed="8"/>
        <rFont val="Times New Roman"/>
        <family val="1"/>
        <charset val="204"/>
      </rPr>
      <t>ГБУЗ РБ Буздякская ЦРБ</t>
    </r>
    <r>
      <rPr>
        <sz val="10"/>
        <color indexed="8"/>
        <rFont val="Times New Roman"/>
        <family val="1"/>
        <charset val="204"/>
      </rPr>
      <t>)</t>
    </r>
  </si>
  <si>
    <r>
      <t>Государственное бюджетное учреждение здравоохранения Республики Башкортостан Языковская центральная районная больница (</t>
    </r>
    <r>
      <rPr>
        <b/>
        <sz val="10"/>
        <color indexed="8"/>
        <rFont val="Times New Roman"/>
        <family val="1"/>
        <charset val="204"/>
      </rPr>
      <t>ГБУЗ РБ Языковская  ЦРБ</t>
    </r>
    <r>
      <rPr>
        <sz val="10"/>
        <color indexed="8"/>
        <rFont val="Times New Roman"/>
        <family val="1"/>
        <charset val="204"/>
      </rPr>
      <t>)</t>
    </r>
  </si>
  <si>
    <r>
      <t>Общество с ограниченной ответственностью "Еврооптик" (</t>
    </r>
    <r>
      <rPr>
        <b/>
        <sz val="10"/>
        <color theme="1"/>
        <rFont val="Times New Roman"/>
        <family val="1"/>
        <charset val="204"/>
      </rPr>
      <t>ООО "Еврооптик"</t>
    </r>
    <r>
      <rPr>
        <sz val="10"/>
        <color theme="1"/>
        <rFont val="Times New Roman"/>
        <family val="1"/>
        <charset val="204"/>
      </rPr>
      <t>)</t>
    </r>
  </si>
  <si>
    <r>
      <t>Государственное бюджетное учреждение здравоохранения Республиканский клинический госпиталь ветеранов войн (</t>
    </r>
    <r>
      <rPr>
        <b/>
        <sz val="10"/>
        <color indexed="8"/>
        <rFont val="Times New Roman"/>
        <family val="1"/>
        <charset val="204"/>
      </rPr>
      <t>ГБУЗ РКГВВ)</t>
    </r>
  </si>
  <si>
    <r>
      <t>Государственное бюджетное учреждение здравоохранения Республики Башкортостан Месягутовская центральная районная больница (</t>
    </r>
    <r>
      <rPr>
        <b/>
        <sz val="10"/>
        <color indexed="8"/>
        <rFont val="Times New Roman"/>
        <family val="1"/>
        <charset val="204"/>
      </rPr>
      <t>ГБУЗ РБ Месягутовская ЦРБ</t>
    </r>
    <r>
      <rPr>
        <sz val="10"/>
        <color indexed="8"/>
        <rFont val="Times New Roman"/>
        <family val="1"/>
        <charset val="204"/>
      </rPr>
      <t>)</t>
    </r>
  </si>
  <si>
    <r>
      <rPr>
        <sz val="10"/>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стоматология,</t>
    </r>
    <r>
      <rPr>
        <sz val="10"/>
        <color rgb="FFFF0000"/>
        <rFont val="Times New Roman"/>
        <family val="1"/>
        <charset val="204"/>
      </rPr>
      <t xml:space="preserve"> </t>
    </r>
    <r>
      <rPr>
        <sz val="10"/>
        <rFont val="Times New Roman"/>
        <family val="1"/>
        <charset val="204"/>
      </rPr>
      <t xml:space="preserve"> стоматология ортопедическая, физиотерапия, функциональная диагностика, эпидемиология</t>
    </r>
  </si>
  <si>
    <r>
      <t>Государственное бюджетное учреждение здравоохранения Республики Башкортостан Поликлиника №52 города Уфа (Г</t>
    </r>
    <r>
      <rPr>
        <b/>
        <sz val="10"/>
        <color indexed="8"/>
        <rFont val="Times New Roman"/>
        <family val="1"/>
        <charset val="204"/>
      </rPr>
      <t>БУЗ РБ  Поликлиника №52 г.Уфа</t>
    </r>
    <r>
      <rPr>
        <sz val="10"/>
        <color indexed="8"/>
        <rFont val="Times New Roman"/>
        <family val="1"/>
        <charset val="204"/>
      </rPr>
      <t>)</t>
    </r>
  </si>
  <si>
    <r>
      <t>Государственное бюджетное учреждение здравоохранения Республики Башкортостан Миякинская центральная районная больница (</t>
    </r>
    <r>
      <rPr>
        <b/>
        <sz val="10"/>
        <color indexed="8"/>
        <rFont val="Times New Roman"/>
        <family val="1"/>
        <charset val="204"/>
      </rPr>
      <t>ГБУЗ РБ Миякинская ЦРБ</t>
    </r>
    <r>
      <rPr>
        <sz val="10"/>
        <color indexed="8"/>
        <rFont val="Times New Roman"/>
        <family val="1"/>
        <charset val="204"/>
      </rPr>
      <t>)</t>
    </r>
  </si>
  <si>
    <r>
      <t>Федеральное государственное бюджетное научное учреждение Уфимский Федеральный исследовательский центр Российской академии наук (</t>
    </r>
    <r>
      <rPr>
        <b/>
        <sz val="10"/>
        <rFont val="Times New Roman"/>
        <family val="1"/>
        <charset val="204"/>
      </rPr>
      <t>УФИЦ РАН</t>
    </r>
    <r>
      <rPr>
        <sz val="10"/>
        <rFont val="Times New Roman"/>
        <family val="1"/>
        <charset val="204"/>
      </rPr>
      <t>)</t>
    </r>
  </si>
  <si>
    <r>
      <t>Государственное бюджетное учреждение здравоохранения Республики Башкортостан Поликлиника №50 города Уфа (Г</t>
    </r>
    <r>
      <rPr>
        <b/>
        <sz val="10"/>
        <color indexed="8"/>
        <rFont val="Times New Roman"/>
        <family val="1"/>
        <charset val="204"/>
      </rPr>
      <t>БУЗ РБ Поликлиника №50 г.Уфа</t>
    </r>
    <r>
      <rPr>
        <sz val="10"/>
        <color indexed="8"/>
        <rFont val="Times New Roman"/>
        <family val="1"/>
        <charset val="204"/>
      </rPr>
      <t>)</t>
    </r>
  </si>
  <si>
    <r>
      <t>Государственное бюджетное учреждение здравоохранения Республики Башкортостан Городская больница №12 города Уфа (Г</t>
    </r>
    <r>
      <rPr>
        <b/>
        <sz val="10"/>
        <rFont val="Times New Roman"/>
        <family val="1"/>
        <charset val="204"/>
      </rPr>
      <t>БУЗ РБ ГБ №12 г.Уфа</t>
    </r>
    <r>
      <rPr>
        <sz val="10"/>
        <rFont val="Times New Roman"/>
        <family val="1"/>
        <charset val="204"/>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</si>
  <si>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color indexed="8"/>
        <rFont val="Times New Roman"/>
        <family val="1"/>
        <charset val="204"/>
      </rPr>
      <t>(ГБУЗ РБ Янаульская ЦРБ)</t>
    </r>
  </si>
  <si>
    <r>
      <t>Государственное бюджетное учреждение здравоохранения Республики Башкортостан Большеустьикинская центральная районная больница (</t>
    </r>
    <r>
      <rPr>
        <b/>
        <sz val="10"/>
        <rFont val="Times New Roman"/>
        <family val="1"/>
        <charset val="204"/>
      </rPr>
      <t>ГБУЗ РБ  Большеустьикинская ЦРБ</t>
    </r>
    <r>
      <rPr>
        <sz val="10"/>
        <rFont val="Times New Roman"/>
        <family val="1"/>
        <charset val="204"/>
      </rPr>
      <t>)</t>
    </r>
  </si>
  <si>
    <r>
      <t>Государственное  автономное учреждение здравоохранения Республики Башкортостан "Санаторий для детей  Нур города Стерлитамак " (</t>
    </r>
    <r>
      <rPr>
        <b/>
        <sz val="10"/>
        <color indexed="8"/>
        <rFont val="Times New Roman"/>
        <family val="1"/>
        <charset val="204"/>
      </rPr>
      <t>ГАУЗ РБ  "Санаторий для детей Нур г.Стерлитамак")</t>
    </r>
  </si>
  <si>
    <r>
      <t>Государственное бюджетное учреждение здравоохранения Республики Башкортостан Стоматологическая поликлиника города Стерлитамак (</t>
    </r>
    <r>
      <rPr>
        <b/>
        <sz val="10"/>
        <rFont val="Times New Roman"/>
        <family val="1"/>
        <charset val="204"/>
      </rPr>
      <t>ГБУЗ РБ СП г.Стерлитамак</t>
    </r>
    <r>
      <rPr>
        <sz val="10"/>
        <rFont val="Times New Roman"/>
        <family val="1"/>
        <charset val="204"/>
      </rPr>
      <t>)</t>
    </r>
  </si>
  <si>
    <r>
      <t>Государственное бюджетное учреждение здравоохранения Республики Башкортостан Краснокамская центральная районная больница (</t>
    </r>
    <r>
      <rPr>
        <b/>
        <sz val="10"/>
        <rFont val="Times New Roman"/>
        <family val="1"/>
        <charset val="204"/>
      </rPr>
      <t>ГБУЗ РБ Краснокамская ЦРБ</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</si>
  <si>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№4 города Уфа (Г</t>
    </r>
    <r>
      <rPr>
        <b/>
        <sz val="10"/>
        <color indexed="8"/>
        <rFont val="Times New Roman"/>
        <family val="1"/>
        <charset val="204"/>
      </rPr>
      <t>БУЗ  РБ Стоматологическая поликлиника №4 г.Уфа</t>
    </r>
    <r>
      <rPr>
        <sz val="10"/>
        <color indexed="8"/>
        <rFont val="Times New Roman"/>
        <family val="1"/>
        <charset val="204"/>
      </rPr>
      <t>)</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</si>
  <si>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онкология,  операционное дело, пульмонология,</t>
    </r>
    <r>
      <rPr>
        <sz val="10"/>
        <color rgb="FFFF0000"/>
        <rFont val="Times New Roman"/>
        <family val="1"/>
        <charset val="204"/>
      </rPr>
      <t xml:space="preserve"> </t>
    </r>
    <r>
      <rPr>
        <sz val="10"/>
        <rFont val="Times New Roman"/>
        <family val="1"/>
        <charset val="204"/>
      </rPr>
      <t>рентгенология, рефлексотерапия, терапия, сестринское дело, трансфузиология, травматология и ортопедия, урология, ультразвуковая диагностика, хирургия, хирургия (абдоминальная), челюстно-лицевая хирургия, физиотерапия, функциональная диагностика, эндокринология, эндоскопия, эпидемиология</t>
    </r>
  </si>
  <si>
    <r>
      <t>Государственное бюджетное учреждение здравоохранения Республики Башкортостан Давлекановская центральная районная больница (</t>
    </r>
    <r>
      <rPr>
        <b/>
        <sz val="10"/>
        <color indexed="8"/>
        <rFont val="Times New Roman"/>
        <family val="1"/>
        <charset val="204"/>
      </rPr>
      <t>ГБУЗ РБ Давлекановская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</si>
  <si>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детская эндокринология, детская кардиология, лечебная физкультура и спортивная медицина,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рефлексотерапия, профпатология, пульмонология, рентгенология, травматология и ортопедия, функциональная диагностика, физиотерапия, фтизиатрия, хирургия, эндокринология, эндоскопия, ультразвуковая диагностика, урология, </t>
    </r>
    <r>
      <rPr>
        <sz val="10"/>
        <color rgb="FFFF0000"/>
        <rFont val="Times New Roman"/>
        <family val="1"/>
        <charset val="204"/>
      </rPr>
      <t xml:space="preserve"> </t>
    </r>
    <r>
      <rPr>
        <sz val="10"/>
        <rFont val="Times New Roman"/>
        <family val="1"/>
        <charset val="204"/>
      </rPr>
      <t xml:space="preserve"> стоматология ортопедическая, стоматология детская, стоматология терапевтическая, стоматология хирургическая</t>
    </r>
  </si>
  <si>
    <r>
      <t>Государственное бюджетное учреждение здравоохранения Республики Башкортостан Городская клиническая больница №21 города Уфа (</t>
    </r>
    <r>
      <rPr>
        <b/>
        <sz val="10"/>
        <rFont val="Times New Roman"/>
        <family val="1"/>
        <charset val="204"/>
      </rPr>
      <t>ГБУЗ РБ ГКБ №21 г.Уфа)</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</si>
  <si>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color indexed="8"/>
        <rFont val="Times New Roman"/>
        <family val="1"/>
        <charset val="204"/>
      </rPr>
      <t>ФКУЗ "МСЧ МВД России по Республике Башкортостан"</t>
    </r>
    <r>
      <rPr>
        <sz val="10"/>
        <color indexed="8"/>
        <rFont val="Times New Roman"/>
        <family val="1"/>
        <charset val="204"/>
      </rPr>
      <t>)</t>
    </r>
  </si>
  <si>
    <r>
      <t>Государственное бюджетное учреждение здравоохранения Республики Башкортостан Детская поликлиника №6  города Уфа (Г</t>
    </r>
    <r>
      <rPr>
        <b/>
        <sz val="10"/>
        <color indexed="8"/>
        <rFont val="Times New Roman"/>
        <family val="1"/>
        <charset val="204"/>
      </rPr>
      <t>БУЗ РБ Детская поликлиника №6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</si>
  <si>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color indexed="8"/>
        <rFont val="Times New Roman"/>
        <family val="1"/>
        <charset val="204"/>
      </rPr>
      <t>БУЗ РБ  Поликлиника №43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</si>
  <si>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</si>
  <si>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r>
      <t>Государственное бюджетное учреждение здравоохранения Республики Башкортостан Поликлиника №32  города Уфа  (Г</t>
    </r>
    <r>
      <rPr>
        <b/>
        <sz val="10"/>
        <color indexed="8"/>
        <rFont val="Times New Roman"/>
        <family val="1"/>
        <charset val="204"/>
      </rPr>
      <t>БУЗ РБ Поликлиника №32 г.Уфа</t>
    </r>
    <r>
      <rPr>
        <sz val="10"/>
        <color indexed="8"/>
        <rFont val="Times New Roman"/>
        <family val="1"/>
        <charset val="204"/>
      </rPr>
      <t>)</t>
    </r>
  </si>
  <si>
    <r>
      <rPr>
        <sz val="10"/>
        <rFont val="Times New Roman"/>
        <family val="1"/>
        <charset val="204"/>
      </rPr>
      <t xml:space="preserve">анестезиология и реаниматология, операционное дело, акушерское дело, вакцинация (проведение профилактических прививок), лечебное дело, </t>
    </r>
    <r>
      <rPr>
        <sz val="10"/>
        <color rgb="FFFF0000"/>
        <rFont val="Times New Roman"/>
        <family val="1"/>
        <charset val="204"/>
      </rPr>
      <t xml:space="preserve"> </t>
    </r>
    <r>
      <rPr>
        <sz val="10"/>
        <rFont val="Times New Roman"/>
        <family val="1"/>
        <charset val="204"/>
      </rPr>
      <t>лабораторная диагностика, медицинский массаж, неотложная медицинская помощь,</t>
    </r>
    <r>
      <rPr>
        <sz val="10"/>
        <color rgb="FFFF0000"/>
        <rFont val="Times New Roman"/>
        <family val="1"/>
        <charset val="204"/>
      </rPr>
      <t xml:space="preserve"> </t>
    </r>
    <r>
      <rPr>
        <sz val="10"/>
        <rFont val="Times New Roman"/>
        <family val="1"/>
        <charset val="204"/>
      </rPr>
      <t xml:space="preserve"> рентгенология, сестринское дело, стоматология, стоматология ортопедическая, физиотерапия, функциональная диагностика</t>
    </r>
  </si>
  <si>
    <r>
      <t>Общество с ограниченной ответственностью "Экома"(</t>
    </r>
    <r>
      <rPr>
        <b/>
        <sz val="10"/>
        <color indexed="8"/>
        <rFont val="Times New Roman"/>
        <family val="1"/>
        <charset val="204"/>
      </rPr>
      <t>ООО "Экома"</t>
    </r>
    <r>
      <rPr>
        <sz val="10"/>
        <color indexed="8"/>
        <rFont val="Times New Roman"/>
        <family val="1"/>
        <charset val="204"/>
      </rPr>
      <t>)</t>
    </r>
  </si>
  <si>
    <r>
      <t>Государственное бюджетное учреждение здравоохранения Республики Башкортостан Поликлиника №38  города Уфа( Г</t>
    </r>
    <r>
      <rPr>
        <b/>
        <sz val="10"/>
        <rFont val="Times New Roman"/>
        <family val="1"/>
        <charset val="204"/>
      </rPr>
      <t>БУЗ РБ  Поликлиника №38 г.Уфа</t>
    </r>
    <r>
      <rPr>
        <sz val="10"/>
        <rFont val="Times New Roman"/>
        <family val="1"/>
        <charset val="204"/>
      </rPr>
      <t>)</t>
    </r>
  </si>
  <si>
    <r>
      <rPr>
        <sz val="10"/>
        <rFont val="Times New Roman"/>
        <family val="1"/>
        <charset val="204"/>
      </rPr>
      <t>вакцинация (проведение профилактических прививок), дезинфектология, лечебное дело, лечебная физкультура,  сестринское дело, медицинский массаж, акушерское дело, лабораторная диагностика</t>
    </r>
    <r>
      <rPr>
        <sz val="10"/>
        <color rgb="FFFF0000"/>
        <rFont val="Times New Roman"/>
        <family val="1"/>
        <charset val="204"/>
      </rPr>
      <t>,</t>
    </r>
    <r>
      <rPr>
        <sz val="10"/>
        <rFont val="Times New Roman"/>
        <family val="1"/>
        <charset val="204"/>
      </rPr>
      <t xml:space="preserve"> общая практика, стоматология,</t>
    </r>
    <r>
      <rPr>
        <sz val="10"/>
        <color rgb="FFFF0000"/>
        <rFont val="Times New Roman"/>
        <family val="1"/>
        <charset val="204"/>
      </rPr>
      <t xml:space="preserve"> </t>
    </r>
    <r>
      <rPr>
        <sz val="10"/>
        <rFont val="Times New Roman"/>
        <family val="1"/>
        <charset val="204"/>
      </rPr>
      <t>рентгенология, физиотерапия, функциональная диагностика</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</si>
  <si>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гастроэнтерология, инфекционные болезни, кардиология, неотложная медицинская помощь, </t>
    </r>
    <r>
      <rPr>
        <sz val="10"/>
        <color rgb="FFFF0000"/>
        <rFont val="Times New Roman"/>
        <family val="1"/>
        <charset val="204"/>
      </rPr>
      <t xml:space="preserve"> </t>
    </r>
    <r>
      <rPr>
        <sz val="10"/>
        <rFont val="Times New Roman"/>
        <family val="1"/>
        <charset val="204"/>
      </rPr>
      <t>оториноларингология (за исключением кохлеарной имплантации), офтальмология, лечебная физкультура и спортивная медицина, неврология, рефлексотерапия, онкология, хирургия,</t>
    </r>
    <r>
      <rPr>
        <sz val="10"/>
        <color rgb="FFFF0000"/>
        <rFont val="Times New Roman"/>
        <family val="1"/>
        <charset val="204"/>
      </rPr>
      <t xml:space="preserve"> </t>
    </r>
    <r>
      <rPr>
        <sz val="10"/>
        <rFont val="Times New Roman"/>
        <family val="1"/>
        <charset val="204"/>
      </rPr>
      <t>пульмонология, профпатология, сурдология-оториноларингология, травматология и ортопедия, клиническая лабораторная диагностика, рентгенология, урология, ультразвуковая диагностика, эндокринология, эндоскопия, физиотерапия, функциональная диагностика, эпидемиология, стоматология общей практики, стоматология терапевтическая</t>
    </r>
  </si>
  <si>
    <r>
      <t>Государственное бюджетное учреждение здравоохранения Республики Башкортостан Детская поликлиника №5 города Уфа  (Г</t>
    </r>
    <r>
      <rPr>
        <b/>
        <sz val="10"/>
        <color indexed="8"/>
        <rFont val="Times New Roman"/>
        <family val="1"/>
        <charset val="204"/>
      </rPr>
      <t>БУЗ РБ  Детская поликлиника №5 г.Уфа</t>
    </r>
    <r>
      <rPr>
        <sz val="10"/>
        <color indexed="8"/>
        <rFont val="Times New Roman"/>
        <family val="1"/>
        <charset val="204"/>
      </rPr>
      <t>)</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</si>
  <si>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детская кардиология, детская эндокринология, детская урология-андрология,</t>
    </r>
    <r>
      <rPr>
        <sz val="10"/>
        <color rgb="FFFF0000"/>
        <rFont val="Times New Roman"/>
        <family val="1"/>
        <charset val="204"/>
      </rPr>
      <t xml:space="preserve"> </t>
    </r>
    <r>
      <rPr>
        <sz val="10"/>
        <rFont val="Times New Roman"/>
        <family val="1"/>
        <charset val="204"/>
      </rPr>
      <t>дерматовенерология,</t>
    </r>
    <r>
      <rPr>
        <sz val="10"/>
        <color rgb="FFFF0000"/>
        <rFont val="Times New Roman"/>
        <family val="1"/>
        <charset val="204"/>
      </rPr>
      <t xml:space="preserve"> </t>
    </r>
    <r>
      <rPr>
        <sz val="10"/>
        <rFont val="Times New Roman"/>
        <family val="1"/>
        <charset val="204"/>
      </rPr>
      <t>детская хирургия, инфекционные болезни,</t>
    </r>
    <r>
      <rPr>
        <sz val="10"/>
        <color rgb="FFFF0000"/>
        <rFont val="Times New Roman"/>
        <family val="1"/>
        <charset val="204"/>
      </rPr>
      <t xml:space="preserve"> </t>
    </r>
    <r>
      <rPr>
        <sz val="10"/>
        <rFont val="Times New Roman"/>
        <family val="1"/>
        <charset val="204"/>
      </rPr>
      <t>лечебная физкультура и спортивная медицина, клиническая лабораторная диагностика, медицинская реабилитация, неврология, нефрология, оториноларингология (за исключением кохлеарной имплантации), офтальмология, рентгенология, рефлексотерапия, стоматология детская, травматология и ортопедия, ультразвуковая диагностика, урология, физиотерапия, функциональная диагностика, эндоскопия, эпидемиология</t>
    </r>
  </si>
  <si>
    <r>
      <t>Общество с ограниченной ответственностью "Центр медицинских технологий" (</t>
    </r>
    <r>
      <rPr>
        <b/>
        <sz val="10"/>
        <color indexed="8"/>
        <rFont val="Times New Roman"/>
        <family val="1"/>
        <charset val="204"/>
      </rPr>
      <t>ООО "ЦМТ"</t>
    </r>
    <r>
      <rPr>
        <sz val="10"/>
        <color indexed="8"/>
        <rFont val="Times New Roman"/>
        <family val="1"/>
        <charset val="204"/>
      </rPr>
      <t>)</t>
    </r>
  </si>
  <si>
    <r>
      <t>Общество с ограниченной ответственностью "Уфа Доктор" (</t>
    </r>
    <r>
      <rPr>
        <b/>
        <sz val="10"/>
        <color indexed="8"/>
        <rFont val="Times New Roman"/>
        <family val="1"/>
        <charset val="204"/>
      </rPr>
      <t>ООО "Уфа Доктор"</t>
    </r>
    <r>
      <rPr>
        <sz val="10"/>
        <color indexed="8"/>
        <rFont val="Times New Roman"/>
        <family val="1"/>
        <charset val="204"/>
      </rPr>
      <t>)</t>
    </r>
  </si>
  <si>
    <r>
      <t xml:space="preserve">Общество с ограниченной ответственностью "ДЭНТА" </t>
    </r>
    <r>
      <rPr>
        <b/>
        <sz val="10"/>
        <color theme="1"/>
        <rFont val="Times New Roman"/>
        <family val="1"/>
        <charset val="204"/>
      </rPr>
      <t>(ООО"ДЭНТА")</t>
    </r>
  </si>
  <si>
    <r>
      <t>Общество с ограниченной ответственностью "МЦ МЕГИ" (</t>
    </r>
    <r>
      <rPr>
        <b/>
        <sz val="10"/>
        <color indexed="8"/>
        <rFont val="Times New Roman"/>
        <family val="1"/>
        <charset val="204"/>
      </rPr>
      <t>ООО "МЦ МЕГИ</t>
    </r>
    <r>
      <rPr>
        <sz val="10"/>
        <color theme="1"/>
        <rFont val="Times New Roman"/>
        <family val="1"/>
        <charset val="204"/>
      </rPr>
      <t>")</t>
    </r>
  </si>
  <si>
    <r>
      <t>Общество с ограниченной ответственностью "Дантист" (</t>
    </r>
    <r>
      <rPr>
        <b/>
        <sz val="10"/>
        <color indexed="8"/>
        <rFont val="Times New Roman"/>
        <family val="1"/>
        <charset val="204"/>
      </rPr>
      <t>ООО "Дантист"</t>
    </r>
    <r>
      <rPr>
        <sz val="10"/>
        <color indexed="8"/>
        <rFont val="Times New Roman"/>
        <family val="1"/>
        <charset val="204"/>
      </rPr>
      <t>)</t>
    </r>
  </si>
  <si>
    <r>
      <t>Государственное бюджетное учреждение здравоохранения Республики Башкортостан Балтачевская  центральная районная больница (</t>
    </r>
    <r>
      <rPr>
        <b/>
        <sz val="10"/>
        <color indexed="8"/>
        <rFont val="Times New Roman"/>
        <family val="1"/>
        <charset val="204"/>
      </rPr>
      <t>ГБУЗ РБ Балтачевская  ЦРБ)</t>
    </r>
  </si>
  <si>
    <r>
      <t>Государственное бюджетное учреждение здравоохранения Республики Башкортостан Поликлиника №1  города Уфа (Г</t>
    </r>
    <r>
      <rPr>
        <b/>
        <sz val="10"/>
        <color indexed="8"/>
        <rFont val="Times New Roman"/>
        <family val="1"/>
        <charset val="204"/>
      </rPr>
      <t>БУЗ РБ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</si>
  <si>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Бижбулякская центральная районная больница (</t>
    </r>
    <r>
      <rPr>
        <b/>
        <sz val="10"/>
        <color indexed="8"/>
        <rFont val="Times New Roman"/>
        <family val="1"/>
        <charset val="204"/>
      </rPr>
      <t>ГБУЗ РБ Бижбулякская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</si>
  <si>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рентгенология,стоматология детская,стоматология ортопедическая, стоматология терапевтическая, стоматология хирургическая, травматология и ортопедия, ультразвуковая диагностика, </t>
    </r>
    <r>
      <rPr>
        <sz val="10"/>
        <color rgb="FFFF0000"/>
        <rFont val="Times New Roman"/>
        <family val="1"/>
        <charset val="204"/>
      </rPr>
      <t>физиотерапия, функциональная диагностика,</t>
    </r>
    <r>
      <rPr>
        <sz val="10"/>
        <rFont val="Times New Roman"/>
        <family val="1"/>
        <charset val="204"/>
      </rPr>
      <t xml:space="preserve"> фтизиатрия, хирургия, эндокринология, эндоскопия, эпидемиология</t>
    </r>
  </si>
  <si>
    <r>
      <t>Государственное бюджетное учреждение здравоохранения Республики Башкортостан  Городская больница города Кумертау (</t>
    </r>
    <r>
      <rPr>
        <b/>
        <sz val="10"/>
        <color indexed="8"/>
        <rFont val="Times New Roman"/>
        <family val="1"/>
        <charset val="204"/>
      </rPr>
      <t>ГБУЗ РБ ГБ г.Кумертау</t>
    </r>
    <r>
      <rPr>
        <sz val="10"/>
        <color indexed="8"/>
        <rFont val="Times New Roman"/>
        <family val="1"/>
        <charset val="204"/>
      </rPr>
      <t>)</t>
    </r>
  </si>
  <si>
    <r>
      <t>Государственное бюджетное учреждение здравоохранения Республики Башкортостан Архангельская центральная районная больница (</t>
    </r>
    <r>
      <rPr>
        <b/>
        <sz val="10"/>
        <color indexed="8"/>
        <rFont val="Times New Roman"/>
        <family val="1"/>
        <charset val="204"/>
      </rPr>
      <t>ГБУЗ РБ Архангельская ЦРБ</t>
    </r>
    <r>
      <rPr>
        <sz val="10"/>
        <color indexed="8"/>
        <rFont val="Times New Roman"/>
        <family val="1"/>
        <charset val="204"/>
      </rPr>
      <t>)</t>
    </r>
  </si>
  <si>
    <r>
      <t>Общество с ограниченной ответственностью "КДЛ УФА-ТЕСТ" (</t>
    </r>
    <r>
      <rPr>
        <b/>
        <sz val="10"/>
        <color theme="1"/>
        <rFont val="Times New Roman"/>
        <family val="1"/>
        <charset val="204"/>
      </rPr>
      <t>ООО   "КДЛ УФА-ТЕСТ" )</t>
    </r>
  </si>
  <si>
    <r>
      <t>Государственное бюджетное учреждение здравоохранения Республики Башкортостан Красноусольская центральная районная больница (</t>
    </r>
    <r>
      <rPr>
        <b/>
        <sz val="10"/>
        <color indexed="8"/>
        <rFont val="Times New Roman"/>
        <family val="1"/>
        <charset val="204"/>
      </rPr>
      <t>ГБУЗ РБ Красноусольская  ЦРБ</t>
    </r>
    <r>
      <rPr>
        <sz val="10"/>
        <color indexed="8"/>
        <rFont val="Times New Roman"/>
        <family val="1"/>
        <charset val="204"/>
      </rPr>
      <t>)</t>
    </r>
  </si>
  <si>
    <r>
      <t>Государственное бюджетное учреждение здравоохранения Республики Башкортостан Детская поликлиника №3  города Уфа (Г</t>
    </r>
    <r>
      <rPr>
        <b/>
        <sz val="10"/>
        <color indexed="8"/>
        <rFont val="Times New Roman"/>
        <family val="1"/>
        <charset val="204"/>
      </rPr>
      <t>БУЗ РБ  Детская поликлиника №3 г.Уфа</t>
    </r>
    <r>
      <rPr>
        <sz val="10"/>
        <color indexed="8"/>
        <rFont val="Times New Roman"/>
        <family val="1"/>
        <charset val="204"/>
      </rPr>
      <t>)</t>
    </r>
  </si>
  <si>
    <t>Основной государственный регистрационный номер (ОГРН)</t>
  </si>
  <si>
    <t>Организационная правовая форма  (ОКОПФ)</t>
  </si>
  <si>
    <t>Общероссийский классификатор форм собственности (ОКФС)</t>
  </si>
  <si>
    <t>Васильев Артем Сергеевич, тел.:8934702937888(доб 7151128), эл. почта: avasilev@kdl.ru</t>
  </si>
  <si>
    <t>020174</t>
  </si>
  <si>
    <r>
      <t>Общество с ограниченной ответственностью "Экодент"</t>
    </r>
    <r>
      <rPr>
        <b/>
        <sz val="9"/>
        <color indexed="8"/>
        <rFont val="Calibri"/>
        <family val="2"/>
        <charset val="204"/>
        <scheme val="minor"/>
      </rPr>
      <t xml:space="preserve"> (ООО "Экодент")</t>
    </r>
  </si>
  <si>
    <t>025501001</t>
  </si>
  <si>
    <t>0255010421</t>
  </si>
  <si>
    <t>1020201578913</t>
  </si>
  <si>
    <t>452000, Республика Башкортостан, р-н Белебеевский, г.Белебей, ул.Войкова, д. 103</t>
  </si>
  <si>
    <t>Гафурова Зульфия Заитовна , тел.(34786)3-24-77, е-mail: ekodent@mail.ru</t>
  </si>
  <si>
    <t>стоматология,стоматология ортопедическая,  рентгенология, сестринское дело</t>
  </si>
  <si>
    <t>ортодонтия, стоматология общей практики, стоматология терапевтическая, стоматология хирургическая, стоматология ортопедическая, рентгенология</t>
  </si>
  <si>
    <r>
      <t>8</t>
    </r>
    <r>
      <rPr>
        <b/>
        <sz val="10"/>
        <color theme="1"/>
        <rFont val="Times New Roman"/>
        <family val="1"/>
        <charset val="204"/>
      </rPr>
      <t>(347) 236-34-29; UFA.SP5@doctorrb.ru</t>
    </r>
  </si>
  <si>
    <r>
      <t>Г.УФА, УЛ. УЛ.КОМСОМОЛЬСКАЯ, Д.</t>
    </r>
    <r>
      <rPr>
        <sz val="10"/>
        <color rgb="FFFF0000"/>
        <rFont val="Times New Roman"/>
        <family val="1"/>
        <charset val="204"/>
      </rPr>
      <t>33</t>
    </r>
  </si>
  <si>
    <r>
      <t xml:space="preserve">Г.УФА, УЛ. </t>
    </r>
    <r>
      <rPr>
        <sz val="10"/>
        <color rgb="FFFF0000"/>
        <rFont val="Times New Roman"/>
        <family val="1"/>
        <charset val="204"/>
      </rPr>
      <t>50</t>
    </r>
    <r>
      <rPr>
        <sz val="10"/>
        <color theme="1"/>
        <rFont val="Times New Roman"/>
        <family val="1"/>
        <charset val="204"/>
      </rPr>
      <t xml:space="preserve"> ЛЕТ СССР, Д.10</t>
    </r>
  </si>
  <si>
    <r>
      <t>БЛАГОВАРСКИЙ РАЙОН, Д. 6-Е АЛКИНО, УЛ.РЕЧНАЯ, Д.7,ПОМ</t>
    </r>
    <r>
      <rPr>
        <sz val="10"/>
        <color rgb="FFFF0000"/>
        <rFont val="Times New Roman"/>
        <family val="1"/>
        <charset val="204"/>
      </rPr>
      <t>.</t>
    </r>
    <r>
      <rPr>
        <sz val="10"/>
        <color theme="1"/>
        <rFont val="Times New Roman"/>
        <family val="1"/>
        <charset val="204"/>
      </rPr>
      <t>1</t>
    </r>
  </si>
  <si>
    <r>
      <t>БЛАГОВАРСКИЙ РАЙОН, Д. ДМИТРИЕВКА, УЛ.КОМИССАРОВА, Д.33,ПОМ</t>
    </r>
    <r>
      <rPr>
        <sz val="10"/>
        <color rgb="FFFF0000"/>
        <rFont val="Times New Roman"/>
        <family val="1"/>
        <charset val="204"/>
      </rPr>
      <t>.</t>
    </r>
    <r>
      <rPr>
        <sz val="10"/>
        <color theme="1"/>
        <rFont val="Times New Roman"/>
        <family val="1"/>
        <charset val="204"/>
      </rPr>
      <t>1</t>
    </r>
  </si>
  <si>
    <r>
      <t>БЛАГОВАРСКИЙ РАЙОН, С. СЫНТАШТАМ</t>
    </r>
    <r>
      <rPr>
        <sz val="10"/>
        <color rgb="FFFF0000"/>
        <rFont val="Times New Roman"/>
        <family val="1"/>
        <charset val="204"/>
      </rPr>
      <t>АК</t>
    </r>
    <r>
      <rPr>
        <sz val="10"/>
        <color theme="1"/>
        <rFont val="Times New Roman"/>
        <family val="1"/>
        <charset val="204"/>
      </rPr>
      <t>, УЛ.ШКОЛЬНАЯ, Д.2</t>
    </r>
  </si>
  <si>
    <r>
      <t>БЛАГОВАРСКИЙ РАЙОН, С. СТАРОКУЧЕРБАЕВО, УЛ.КООПЕРАТИВНАЯ, Д</t>
    </r>
    <r>
      <rPr>
        <sz val="10"/>
        <color rgb="FFFF0000"/>
        <rFont val="Times New Roman"/>
        <family val="1"/>
        <charset val="204"/>
      </rPr>
      <t>.</t>
    </r>
    <r>
      <rPr>
        <sz val="10"/>
        <color theme="1"/>
        <rFont val="Times New Roman"/>
        <family val="1"/>
        <charset val="204"/>
      </rPr>
      <t>21</t>
    </r>
  </si>
  <si>
    <r>
      <t>Г.УФА,</t>
    </r>
    <r>
      <rPr>
        <sz val="10"/>
        <color rgb="FFFF0000"/>
        <rFont val="Times New Roman"/>
        <family val="1"/>
        <charset val="204"/>
      </rPr>
      <t xml:space="preserve"> </t>
    </r>
    <r>
      <rPr>
        <sz val="10"/>
        <color theme="1"/>
        <rFont val="Times New Roman"/>
        <family val="1"/>
        <charset val="204"/>
      </rPr>
      <t>ПРОСПЕКТ ОКТЯБРЯ, Д.26</t>
    </r>
  </si>
  <si>
    <t>Г.УФА, БУЛЬВАР ХАДИИ ДАВЛЕТШИНОЙ, Д.30</t>
  </si>
  <si>
    <r>
      <t>Г.УФА</t>
    </r>
    <r>
      <rPr>
        <sz val="10"/>
        <color rgb="FFFF0000"/>
        <rFont val="Times New Roman"/>
        <family val="1"/>
        <charset val="204"/>
      </rPr>
      <t>,</t>
    </r>
    <r>
      <rPr>
        <sz val="10"/>
        <color theme="1"/>
        <rFont val="Times New Roman"/>
        <family val="1"/>
        <charset val="204"/>
      </rPr>
      <t xml:space="preserve">  ПРОСПЕКТ ОКТЯБРЯ, Д.71/1</t>
    </r>
  </si>
  <si>
    <r>
      <t xml:space="preserve">Г.УФА, УЛ. </t>
    </r>
    <r>
      <rPr>
        <sz val="10"/>
        <color rgb="FFFF0000"/>
        <rFont val="Times New Roman"/>
        <family val="1"/>
        <charset val="204"/>
      </rPr>
      <t>К</t>
    </r>
    <r>
      <rPr>
        <sz val="10"/>
        <color theme="1"/>
        <rFont val="Times New Roman"/>
        <family val="1"/>
        <charset val="204"/>
      </rPr>
      <t>. МАРКСА, Д.69</t>
    </r>
  </si>
  <si>
    <r>
      <t>Г.УФА, УЛ. ДЕ</t>
    </r>
    <r>
      <rPr>
        <sz val="10"/>
        <color rgb="FFFF0000"/>
        <rFont val="Times New Roman"/>
        <family val="1"/>
        <charset val="204"/>
      </rPr>
      <t>П</t>
    </r>
    <r>
      <rPr>
        <sz val="10"/>
        <color theme="1"/>
        <rFont val="Times New Roman"/>
        <family val="1"/>
        <charset val="204"/>
      </rPr>
      <t>ОВСКАЯ ПЛОЩАДЬ, Д.12</t>
    </r>
  </si>
  <si>
    <r>
      <t>АЛЬШЕЕВСКИЙ РАЙОН, С. РАЕВ</t>
    </r>
    <r>
      <rPr>
        <sz val="10"/>
        <color rgb="FFFF0000"/>
        <rFont val="Times New Roman"/>
        <family val="1"/>
        <charset val="204"/>
      </rPr>
      <t>СКИЙ</t>
    </r>
    <r>
      <rPr>
        <sz val="10"/>
        <color theme="1"/>
        <rFont val="Times New Roman"/>
        <family val="1"/>
        <charset val="204"/>
      </rPr>
      <t>, УЛ. ВОКЗАЛЬНАЯ, Д.39</t>
    </r>
  </si>
  <si>
    <r>
      <t>БЕЛОРЕЦКИЙ РАЙОН, С</t>
    </r>
    <r>
      <rPr>
        <sz val="10"/>
        <color rgb="FFFF0000"/>
        <rFont val="Times New Roman"/>
        <family val="1"/>
        <charset val="204"/>
      </rPr>
      <t>ЕЛО</t>
    </r>
    <r>
      <rPr>
        <sz val="10"/>
        <color theme="1"/>
        <rFont val="Times New Roman"/>
        <family val="1"/>
        <charset val="204"/>
      </rPr>
      <t xml:space="preserve">  ЖЕЛЕЗНОДОРОЖНЫЙ, УЛ.ВОКЗАЛЬНАЯ, Д.1, ТРЕТИЙ ЭТАЖ</t>
    </r>
  </si>
  <si>
    <r>
      <t>Г.УФА</t>
    </r>
    <r>
      <rPr>
        <sz val="10"/>
        <color rgb="FFFF0000"/>
        <rFont val="Times New Roman"/>
        <family val="1"/>
        <charset val="204"/>
      </rPr>
      <t>,</t>
    </r>
    <r>
      <rPr>
        <sz val="10"/>
        <color theme="1"/>
        <rFont val="Times New Roman"/>
        <family val="1"/>
        <charset val="204"/>
      </rPr>
      <t xml:space="preserve">  ПРОЕЗД ЛЕСНОЙ, Д.3</t>
    </r>
  </si>
  <si>
    <r>
      <t>Г. УФА</t>
    </r>
    <r>
      <rPr>
        <sz val="10"/>
        <color rgb="FFFF0000"/>
        <rFont val="Times New Roman"/>
        <family val="1"/>
        <charset val="204"/>
      </rPr>
      <t xml:space="preserve">, </t>
    </r>
    <r>
      <rPr>
        <sz val="10"/>
        <color theme="1"/>
        <rFont val="Times New Roman"/>
        <family val="1"/>
        <charset val="204"/>
      </rPr>
      <t>УЛ.ХУДАЙБЕРДИНА, Д.28</t>
    </r>
  </si>
  <si>
    <r>
      <t>Г.УФА</t>
    </r>
    <r>
      <rPr>
        <sz val="10"/>
        <color rgb="FFFF0000"/>
        <rFont val="Times New Roman"/>
        <family val="1"/>
        <charset val="204"/>
      </rPr>
      <t xml:space="preserve">, </t>
    </r>
    <r>
      <rPr>
        <sz val="10"/>
        <color theme="1"/>
        <rFont val="Times New Roman"/>
        <family val="1"/>
        <charset val="204"/>
      </rPr>
      <t>УЛ.50 ЛЕТ СССР, Д,39</t>
    </r>
  </si>
  <si>
    <r>
      <t>УФИМСКИЙ РАЙОН, Д.МАРМЫЛЕВО, УЛ.ШКОЛЬНАЯ, Д.3</t>
    </r>
    <r>
      <rPr>
        <sz val="10"/>
        <color rgb="FFFF0000"/>
        <rFont val="Times New Roman"/>
        <family val="1"/>
        <charset val="204"/>
      </rPr>
      <t>,</t>
    </r>
    <r>
      <rPr>
        <sz val="10"/>
        <color theme="1"/>
        <rFont val="Times New Roman"/>
        <family val="1"/>
        <charset val="204"/>
      </rPr>
      <t xml:space="preserve"> КВ.1</t>
    </r>
  </si>
  <si>
    <r>
      <t>УФИМСКИЙ РАЙОН, С.НУРЛИНО, УЛ.ЦЕНТРАЛЬНАЯ, Д.20</t>
    </r>
    <r>
      <rPr>
        <sz val="10"/>
        <color rgb="FFFF0000"/>
        <rFont val="Times New Roman"/>
        <family val="1"/>
        <charset val="204"/>
      </rPr>
      <t>,</t>
    </r>
    <r>
      <rPr>
        <sz val="10"/>
        <color theme="1"/>
        <rFont val="Times New Roman"/>
        <family val="1"/>
        <charset val="204"/>
      </rPr>
      <t xml:space="preserve">  КВ.14</t>
    </r>
  </si>
  <si>
    <r>
      <t>Г.УФА</t>
    </r>
    <r>
      <rPr>
        <sz val="10"/>
        <color rgb="FFFF0000"/>
        <rFont val="Times New Roman"/>
        <family val="1"/>
        <charset val="204"/>
      </rPr>
      <t xml:space="preserve">, </t>
    </r>
    <r>
      <rPr>
        <sz val="10"/>
        <color theme="1"/>
        <rFont val="Times New Roman"/>
        <family val="1"/>
        <charset val="204"/>
      </rPr>
      <t xml:space="preserve"> УЛ.ЦЮРУПЫ, Д.55/1</t>
    </r>
  </si>
  <si>
    <t>ООО "Экодент"</t>
  </si>
  <si>
    <r>
      <t xml:space="preserve">НУЗ «Дорожный центр восстановительной медицины и реабилитации ОАО «РЖД» / </t>
    </r>
    <r>
      <rPr>
        <b/>
        <sz val="12"/>
        <color theme="1"/>
        <rFont val="Times New Roman"/>
        <family val="1"/>
        <charset val="204"/>
      </rPr>
      <t xml:space="preserve">7839 </t>
    </r>
  </si>
  <si>
    <t>021102</t>
  </si>
  <si>
    <t>023201001</t>
  </si>
  <si>
    <t>0232002897</t>
  </si>
  <si>
    <t>1020201043202</t>
  </si>
  <si>
    <t>453330, Республика Башкортостан, Кугарчинский район, с.Мраково, ул.Ленина, дом52</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</si>
  <si>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кардиология, клиническая лабораторная диагностика, онкология, неврология, оториноларингология (за исключением кохлеарной имплантации), офтальмология, профпатология, рефлексотерапия, травматология и ортопедия, физиотерапия, фтизиатрия, функциональная диагностика, хирургия, эндокринология, эпидемиология, стоматология детская, стоматология ортопедическая, стоматология терапевтическая, ультразвуковая диагностика, урология</t>
  </si>
  <si>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Times New Roman"/>
        <family val="1"/>
        <charset val="204"/>
      </rPr>
      <t>ГБУЗ РБ Мраковская  ЦРБ</t>
    </r>
    <r>
      <rPr>
        <sz val="9"/>
        <color indexed="8"/>
        <rFont val="Times New Roman"/>
        <family val="1"/>
        <charset val="204"/>
      </rPr>
      <t>)</t>
    </r>
  </si>
  <si>
    <r>
      <rPr>
        <sz val="9"/>
        <color theme="1"/>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t>
    </r>
    <r>
      <rPr>
        <sz val="9"/>
        <color rgb="FFFF0000"/>
        <rFont val="Times New Roman"/>
        <family val="1"/>
        <charset val="204"/>
      </rPr>
      <t xml:space="preserve"> общая практика,</t>
    </r>
    <r>
      <rPr>
        <sz val="9"/>
        <color theme="1"/>
        <rFont val="Times New Roman"/>
        <family val="1"/>
        <charset val="204"/>
      </rPr>
      <t xml:space="preserve"> операционное дело,</t>
    </r>
    <r>
      <rPr>
        <sz val="9"/>
        <color rgb="FFFF0000"/>
        <rFont val="Times New Roman"/>
        <family val="1"/>
        <charset val="204"/>
      </rPr>
      <t xml:space="preserve"> паразитология, </t>
    </r>
    <r>
      <rPr>
        <sz val="9"/>
        <color theme="1"/>
        <rFont val="Times New Roman"/>
        <family val="1"/>
        <charset val="204"/>
      </rPr>
      <t xml:space="preserve">рентгенология, сестринское дело, сестринское дело в педиатрии, физиотерапия, функциональная диагностика, эпидемиология , </t>
    </r>
    <r>
      <rPr>
        <sz val="9"/>
        <color rgb="FFFF0000"/>
        <rFont val="Times New Roman"/>
        <family val="1"/>
        <charset val="204"/>
      </rPr>
      <t>стоматология</t>
    </r>
  </si>
  <si>
    <r>
      <rPr>
        <sz val="9"/>
        <color theme="1"/>
        <rFont val="Times New Roman"/>
        <family val="1"/>
        <charset val="204"/>
      </rPr>
      <t>вакцинация (проведение профилактических прививок)</t>
    </r>
    <r>
      <rPr>
        <sz val="9"/>
        <color rgb="FFFF0000"/>
        <rFont val="Times New Roman"/>
        <family val="1"/>
        <charset val="204"/>
      </rPr>
      <t xml:space="preserve">, общая врачебная практика (семейная медицина), </t>
    </r>
    <r>
      <rPr>
        <sz val="9"/>
        <color theme="1"/>
        <rFont val="Times New Roman"/>
        <family val="1"/>
        <charset val="204"/>
      </rPr>
      <t>педиатрия, терапия</t>
    </r>
  </si>
  <si>
    <r>
      <rPr>
        <sz val="9"/>
        <color theme="1"/>
        <rFont val="Times New Roman"/>
        <family val="1"/>
        <charset val="204"/>
      </rPr>
      <t xml:space="preserve">педиатрия, терапия, </t>
    </r>
    <r>
      <rPr>
        <sz val="9"/>
        <color rgb="FFFF0000"/>
        <rFont val="Times New Roman"/>
        <family val="1"/>
        <charset val="204"/>
      </rPr>
      <t>общая врачебная практика (семейная медицина)</t>
    </r>
  </si>
  <si>
    <r>
      <rPr>
        <sz val="9"/>
        <color theme="1"/>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беременности),неонатология,</t>
    </r>
    <r>
      <rPr>
        <sz val="9"/>
        <color rgb="FFFF0000"/>
        <rFont val="Times New Roman"/>
        <family val="1"/>
        <charset val="204"/>
      </rPr>
      <t xml:space="preserve"> </t>
    </r>
    <r>
      <rPr>
        <sz val="9"/>
        <color theme="1"/>
        <rFont val="Times New Roman"/>
        <family val="1"/>
        <charset val="204"/>
      </rPr>
      <t>анестезиология и реаниматология, дерматовенерология, детская хирургия, инфекционные болезни, кардиология, лабораторная диагностика, лечебная физкультура, медицинский массаж, неврология, операционное дело, оториноларингология (за исключением кохлеарной имплантации), офтальмология,</t>
    </r>
    <r>
      <rPr>
        <sz val="9"/>
        <color rgb="FFFF0000"/>
        <rFont val="Times New Roman"/>
        <family val="1"/>
        <charset val="204"/>
      </rPr>
      <t xml:space="preserve"> </t>
    </r>
    <r>
      <rPr>
        <sz val="9"/>
        <color theme="1"/>
        <rFont val="Times New Roman"/>
        <family val="1"/>
        <charset val="204"/>
      </rPr>
      <t>терапия, травматология и ортопедия, трансфузиология, хирургия, педиатрия, рентгенология, сестринское дело, сестринское дело в педиатрии, физиотерапия, функциональная диагностика</t>
    </r>
  </si>
  <si>
    <t>023004</t>
  </si>
  <si>
    <r>
      <t>Общество с ограниченной ответственностью "Дентал Стандарт "(</t>
    </r>
    <r>
      <rPr>
        <b/>
        <sz val="9"/>
        <color indexed="8"/>
        <rFont val="Calibri"/>
        <family val="2"/>
        <charset val="204"/>
        <scheme val="minor"/>
      </rPr>
      <t>ООО  "Дентал Стандарт")</t>
    </r>
  </si>
  <si>
    <t>0212007505</t>
  </si>
  <si>
    <t>1140280034267</t>
  </si>
  <si>
    <t>452040, Республика Башкортостан, Бижбулякский район, с.Бижбуляк, ул.Пушкина,46</t>
  </si>
  <si>
    <t>Галимуллин Ирек Галлянурович,+79872490540,e-mail: mail@dentalstandart.ru</t>
  </si>
  <si>
    <t>ЛО-02-01-003911 от 26.06.2015г бессрочно;</t>
  </si>
  <si>
    <t>рентгенология, сестринское дело, стоматология, стоматология ортопедическая</t>
  </si>
  <si>
    <t>ортодонтия, стоматология терапевтическая, стоматология хирургическая, стоматология ортопедическая</t>
  </si>
  <si>
    <t>Общество с ограниченной ответственностью "Дентал Стандарт "</t>
  </si>
  <si>
    <t>ООО  "Дентал Стандарт"</t>
  </si>
  <si>
    <t>452040, РФ, Республика Башкортостан, Бижбулякский район, с. Бижбуляк, ул. Пушкина, д. 46</t>
  </si>
  <si>
    <t>Галимуллин</t>
  </si>
  <si>
    <t xml:space="preserve">Ирек </t>
  </si>
  <si>
    <t>Галлянурович</t>
  </si>
  <si>
    <t xml:space="preserve">8 (34743) 2-59-29; 8-927-930-4757;  8-917-796-6740; mail@dentalstandart.ru
</t>
  </si>
  <si>
    <t>80207807001</t>
  </si>
  <si>
    <t>028004</t>
  </si>
  <si>
    <r>
      <t>Государственное бюджетное учреждение здравоохранения Республики Башкортостан Бакалинская центральная районная больница (</t>
    </r>
    <r>
      <rPr>
        <b/>
        <sz val="9"/>
        <color indexed="8"/>
        <rFont val="Calibri"/>
        <family val="2"/>
        <charset val="204"/>
        <scheme val="minor"/>
      </rPr>
      <t>ГБУЗ РБ Бакалинская  ЦРБ</t>
    </r>
    <r>
      <rPr>
        <sz val="9"/>
        <color indexed="8"/>
        <rFont val="Calibri"/>
        <family val="2"/>
        <charset val="204"/>
        <scheme val="minor"/>
      </rPr>
      <t>)</t>
    </r>
  </si>
  <si>
    <t>020701001</t>
  </si>
  <si>
    <t>0207000991</t>
  </si>
  <si>
    <t>1020200611023</t>
  </si>
  <si>
    <t>452650, Республика Башкортостан, Бакалинский район. с.Бакалы, ул.Шакирьянова,д.2</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</si>
  <si>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</si>
  <si>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</si>
  <si>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</si>
  <si>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педиатрия, рентгенология,  сестринское дело, сестринское дело в педиатрии, терапия, ультразвуковая диагностика, физиотерапия,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</si>
  <si>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</si>
  <si>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r>
      <t>Государственное автономное учреждение здравоохранения Республики Башкортостан Детская стоматологическая поликлиника №3 города Уфа (Г</t>
    </r>
    <r>
      <rPr>
        <b/>
        <sz val="9"/>
        <color indexed="8"/>
        <rFont val="Calibri"/>
        <family val="2"/>
        <charset val="204"/>
        <scheme val="minor"/>
      </rPr>
      <t>АУЗ РБ Детская стоматологическая поликлиника №3 г.Уфа</t>
    </r>
    <r>
      <rPr>
        <sz val="9"/>
        <color indexed="8"/>
        <rFont val="Calibri"/>
        <family val="2"/>
        <charset val="204"/>
        <scheme val="minor"/>
      </rPr>
      <t>)</t>
    </r>
  </si>
  <si>
    <t>0278051914</t>
  </si>
  <si>
    <t>1030204596652</t>
  </si>
  <si>
    <t>450005, Республика Башкортостан, г.Уфа, ул.50-летия Октября,16/1</t>
  </si>
  <si>
    <t>Ганиева Римма Асхатовна, тел/факс8(347)246-30-82, e-mail: UFA.DSP3@doctorrb.ru</t>
  </si>
  <si>
    <t>рентгенология, сестринское дело, сестринское дело в педиатрии,стоматология, стоматология ортопедическая</t>
  </si>
  <si>
    <t>ортодонтия, стоматология детская, стоматология терапевтическая, стоматология хирургическая, стоматология общей практики</t>
  </si>
  <si>
    <t>025002</t>
  </si>
  <si>
    <r>
      <t>Государственное бюджетное учреждение здравоохранения Республики Башкортостан Мишкинская центральная районная больница (</t>
    </r>
    <r>
      <rPr>
        <b/>
        <sz val="9"/>
        <rFont val="Calibri"/>
        <family val="2"/>
        <charset val="204"/>
        <scheme val="minor"/>
      </rPr>
      <t>ГБУЗ РБ Мишкинская ЦРБ)</t>
    </r>
  </si>
  <si>
    <t>023701001</t>
  </si>
  <si>
    <t>0237000710</t>
  </si>
  <si>
    <t>1020201684755</t>
  </si>
  <si>
    <t>452340, Республика Башкортостан, Мишкинский район, с.Мишкино, ул.Матросова,66</t>
  </si>
  <si>
    <t>Абзалтдинов Ильдар Жанович, тел/факс(34749)2-12-72,  e-mail: mishkin.crb@doctorrb.ru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</si>
  <si>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операционное дело, сестринское дело, сестринское дело в педиатрии, физиотерапия, функциональная диагностика, стоматология</t>
  </si>
  <si>
    <t>021160</t>
  </si>
  <si>
    <r>
      <t>Государственное автономное учреждение здравоохранения Республики Башкортостан Стоматологическая поликлиника №8  города Уфа (Г</t>
    </r>
    <r>
      <rPr>
        <b/>
        <sz val="9"/>
        <color indexed="8"/>
        <rFont val="Calibri"/>
        <family val="2"/>
        <charset val="204"/>
        <scheme val="minor"/>
      </rPr>
      <t>АУЗ РБ Стоматологическая поликлиника №8 г.Уфа</t>
    </r>
    <r>
      <rPr>
        <sz val="9"/>
        <color indexed="8"/>
        <rFont val="Calibri"/>
        <family val="2"/>
        <charset val="204"/>
        <scheme val="minor"/>
      </rPr>
      <t>)</t>
    </r>
  </si>
  <si>
    <t>0278067696</t>
  </si>
  <si>
    <t>1030204604275</t>
  </si>
  <si>
    <t>450059, Республика Башкортостан, г.Уфа, Советский район, ул.Зорге,20</t>
  </si>
  <si>
    <t>Шарыгин Валерий  Александрович, тел8(347)282-98-68, e-mail: ufa.sp8@doctorrb.ru</t>
  </si>
  <si>
    <t>ЛО-02-01-003701  от13.03.2015г бессрочно;</t>
  </si>
  <si>
    <t>рентгенология, стоматология, стоматология ортопедическая, эпидемиология</t>
  </si>
  <si>
    <t>ортодонтия, стоматология общей практики, стоматология ортопедическая, стоматология терапевтическая, стоматология хирургическая</t>
  </si>
  <si>
    <t>021050</t>
  </si>
  <si>
    <r>
      <t>Государственное бюджетное учреждение здравоохранения Республики Башкортостан Стоматологическая поликлиника №2 города Уфа (Г</t>
    </r>
    <r>
      <rPr>
        <b/>
        <sz val="9"/>
        <color indexed="8"/>
        <rFont val="Calibri"/>
        <family val="2"/>
        <charset val="204"/>
        <scheme val="minor"/>
      </rPr>
      <t>БУЗ РБ  Стоматологическая поликлиника №2 г.Уфа</t>
    </r>
    <r>
      <rPr>
        <sz val="9"/>
        <color indexed="8"/>
        <rFont val="Calibri"/>
        <family val="2"/>
        <charset val="204"/>
        <scheme val="minor"/>
      </rPr>
      <t>)</t>
    </r>
  </si>
  <si>
    <t>0277013401</t>
  </si>
  <si>
    <t>1020203086243</t>
  </si>
  <si>
    <t>450075, Республика Башкортостан, г.Уфа, Орджоникидзевский район, Проспект Октября, д.105/3</t>
  </si>
  <si>
    <t>ЛО-02-01-003662 от 20.02.2015г бессрочно;</t>
  </si>
  <si>
    <t>рентгенология, стоматология</t>
  </si>
  <si>
    <t>80401385000</t>
  </si>
  <si>
    <t>020251</t>
  </si>
  <si>
    <r>
      <t xml:space="preserve">Общество с ограниченной ответственностью "Медицинский Центр  "Агидель" </t>
    </r>
    <r>
      <rPr>
        <b/>
        <sz val="9"/>
        <color theme="1"/>
        <rFont val="Calibri"/>
        <family val="2"/>
        <charset val="204"/>
        <scheme val="minor"/>
      </rPr>
      <t>(ООО  "МЦ "Агидель")</t>
    </r>
  </si>
  <si>
    <t>0277928720</t>
  </si>
  <si>
    <t>1180280030435</t>
  </si>
  <si>
    <t>450044, Республика Башкортостан, г.Уфа,ул. Первомайская,11 этаж/офис 1/1</t>
  </si>
  <si>
    <t>26.07.2019</t>
  </si>
  <si>
    <t>ООО"МЦ"Агидель"</t>
  </si>
  <si>
    <t>Хафизов Назир Хасанович,тел: 8(917)7851051, e-mail: hn@agidel-dial.ru</t>
  </si>
  <si>
    <t>ГБУЗ РБ Стоматологическая поликлиника № 2 г. Уфа</t>
  </si>
  <si>
    <t>ГБУЗ РБ Стоматологическая поликлиника №2 г.Уфа</t>
  </si>
  <si>
    <t>ГБУЗ РБ Поликлиника № 44 г.Уфа</t>
  </si>
  <si>
    <t>Государственное бюджетное учреждение здравоохранения Республики Башкортостан Поликлиника № 44 города Уфа</t>
  </si>
  <si>
    <t>г.Уфа, ул.Аксакова,72</t>
  </si>
  <si>
    <t>г.Уфа, ул.М.Карима,16</t>
  </si>
  <si>
    <t>г.Уфа, ул.Ленина,21</t>
  </si>
  <si>
    <t>г.Уфа, ул.Нехаева,60</t>
  </si>
  <si>
    <t>г.Уфа, ул.Аксакова,60</t>
  </si>
  <si>
    <t>г.Уфа, ул.Кирзаводская,д.1 корп.2</t>
  </si>
  <si>
    <t>г.Уфа, ул.Аксакова,д.62</t>
  </si>
  <si>
    <t>г.Уфа, ул.Защитников Отечества,д.6</t>
  </si>
  <si>
    <t>государственное бюджетное учреждение здравоохранения Республики Башкортостан Мишкинская центральная районная больница</t>
  </si>
  <si>
    <t>ГБУЗ РБ Мишкинская ЦРБ</t>
  </si>
  <si>
    <t>Общебольничный медицинский персонал</t>
  </si>
  <si>
    <t>452340, Республика Башкортостан, Мишкинский район, с. Мишкино, ул. Матросова, д. 66</t>
  </si>
  <si>
    <t>Абзалтдинов</t>
  </si>
  <si>
    <t>Жанович</t>
  </si>
  <si>
    <t xml:space="preserve">(347-49) 2-12-72, mishkin.crb@doctorrb.ru </t>
  </si>
  <si>
    <t>Гареев</t>
  </si>
  <si>
    <t>Валерий</t>
  </si>
  <si>
    <t>(347-49) 2-14-74</t>
  </si>
  <si>
    <t>Малмыгина</t>
  </si>
  <si>
    <t>Гатична</t>
  </si>
  <si>
    <t>(347-49) 2-11-01</t>
  </si>
  <si>
    <t>хирургическое отделение</t>
  </si>
  <si>
    <t>Каримов</t>
  </si>
  <si>
    <t>Ришат</t>
  </si>
  <si>
    <t>Рашитович</t>
  </si>
  <si>
    <t>(34749) 2-13-75</t>
  </si>
  <si>
    <t>отделение общей терапии</t>
  </si>
  <si>
    <t>Ильмира</t>
  </si>
  <si>
    <t>Жановна</t>
  </si>
  <si>
    <t>(34749) 2-19-79</t>
  </si>
  <si>
    <t>педиатрическое отделение</t>
  </si>
  <si>
    <t>(34749) 2-11-34</t>
  </si>
  <si>
    <t>инфекционное отделние</t>
  </si>
  <si>
    <t>Алексеев</t>
  </si>
  <si>
    <t>Мариан</t>
  </si>
  <si>
    <t>Феликсович</t>
  </si>
  <si>
    <t>(34749) 2-15-77</t>
  </si>
  <si>
    <t>родильное отделение</t>
  </si>
  <si>
    <t>Изляевна</t>
  </si>
  <si>
    <t>(34749) 2-11-71</t>
  </si>
  <si>
    <t>Вспомогательное лечебно-диагностическое подразделение</t>
  </si>
  <si>
    <t>Участковая больница</t>
  </si>
  <si>
    <t>452340, Республика Башкортостан, Мишкинский район, с. Чураево ул. Садовая д. 25</t>
  </si>
  <si>
    <t>Семенов</t>
  </si>
  <si>
    <t>Ионович</t>
  </si>
  <si>
    <t>(34749) 2-51-85</t>
  </si>
  <si>
    <t>Камеевская врачебная амбулатория</t>
  </si>
  <si>
    <t>452340, Республика Башкортостан, Мишкинский район, с. Камеево ул. Больничная д. 14</t>
  </si>
  <si>
    <t>Минилбаева</t>
  </si>
  <si>
    <t>(34749) 2-36-25</t>
  </si>
  <si>
    <t>Малонакаряковская врачебная амбулатория</t>
  </si>
  <si>
    <t>452340, Республика Башкортостан, Мишкинский район, д. Малонакаряково, ул. Дружбы, д.4</t>
  </si>
  <si>
    <t>Миндиярова</t>
  </si>
  <si>
    <t>Даниловна</t>
  </si>
  <si>
    <t>Акбулатовский фельдшерско-акушерский пункт</t>
  </si>
  <si>
    <t>452343 Республика Башкортостан, Мишкинский район, д. Новоакбулатово, ул. Дружбы, д.13</t>
  </si>
  <si>
    <t>Иксанова</t>
  </si>
  <si>
    <t>Васильевна</t>
  </si>
  <si>
    <t>(347-49) 2-31-37</t>
  </si>
  <si>
    <t>Яндыгановский фельдшерско-акушерский пункт</t>
  </si>
  <si>
    <t>452343, Республика Башкортостан, Мишкинский район, д. Яндыганово, ул. Ленина, 21</t>
  </si>
  <si>
    <t>Япсадикова</t>
  </si>
  <si>
    <t>Арзаматовский фельдшерско-акушерский пункт</t>
  </si>
  <si>
    <t>452346 Республика Башкортостан, Мишкинский район, д. Староарзаматово, ул. Я. Ялкайна, д.60</t>
  </si>
  <si>
    <t>Алкиева</t>
  </si>
  <si>
    <t>(347-49) 2-42-19</t>
  </si>
  <si>
    <t>Озеркинский фельдшерско-акушерский пункт</t>
  </si>
  <si>
    <t>452346 Республика Башкортостан, Мишкинский район, д. Озерки, ул. Лесная, 5/2</t>
  </si>
  <si>
    <t>Саляева</t>
  </si>
  <si>
    <t>Баймурзинский фельдшерско-акушерский пункт</t>
  </si>
  <si>
    <t>452353 Республика Башкортостан, Мишкинский район, д. Баймурзино, ул. Ленина д.7-2</t>
  </si>
  <si>
    <t>Игнаева</t>
  </si>
  <si>
    <t>(347-49) 2-63-36</t>
  </si>
  <si>
    <t>Иликовский фельдшерско-акушерский пункт</t>
  </si>
  <si>
    <t>452353 Республика Башкортостан, Мишкинский район, д. Иликово, ул. Школьная, 25</t>
  </si>
  <si>
    <t>Ильинична</t>
  </si>
  <si>
    <t>(347-49) 2-56-15</t>
  </si>
  <si>
    <t>Лепешкинский фельдшерско-акушерский пункт</t>
  </si>
  <si>
    <t>452353 Республика Башкортостан, Мишкинский район, д. Лепешкино, ул. Мира, 11</t>
  </si>
  <si>
    <t>Аптыкаева</t>
  </si>
  <si>
    <t>Келаевна</t>
  </si>
  <si>
    <t>(347-49) 2-62-38</t>
  </si>
  <si>
    <t>Большесухоязовский фельдшерско-акушерский пункт</t>
  </si>
  <si>
    <t>452351 Республика Башкортостан, Мишкинский район, д. Большесухоязово, ул. Центральная, 25</t>
  </si>
  <si>
    <t>Зайниева</t>
  </si>
  <si>
    <t>Инесса</t>
  </si>
  <si>
    <t>(347-49) 2-65-44</t>
  </si>
  <si>
    <t>Сосновский фельдшерско-акушерский пункт</t>
  </si>
  <si>
    <t>452351, Республика Башкортостан, Мишкинский район, д. Сосновка, ул. Транспортная, 1</t>
  </si>
  <si>
    <t>(347-49) 2-58-53</t>
  </si>
  <si>
    <t>Большешадинский фельдшерско-акушерский пункт</t>
  </si>
  <si>
    <t>452345 Республика Башкортостан, Мишкинский район, д. Большие Шады ул. Али Карная, д.7</t>
  </si>
  <si>
    <t>Лира</t>
  </si>
  <si>
    <t>Фанусовна</t>
  </si>
  <si>
    <t xml:space="preserve"> -</t>
  </si>
  <si>
    <t>Ирсаевский фельдшерско-акушерский пункт</t>
  </si>
  <si>
    <t>452344 Республика Башкортостан, Мишкинский район, д. Ирсаево, ул. Школьная 2</t>
  </si>
  <si>
    <t>Калиева</t>
  </si>
  <si>
    <t>Сорокинский фельдшерско-акушерский пункт</t>
  </si>
  <si>
    <t>452344 Республика Башкортостан, Мишкинский район, д. Верхнесорокино, ул. Матросова, 1</t>
  </si>
  <si>
    <t>Яркаева</t>
  </si>
  <si>
    <t>Эльмира</t>
  </si>
  <si>
    <t>Яшпаевна</t>
  </si>
  <si>
    <t>(347-49) 2-38-54</t>
  </si>
  <si>
    <t>Елышевский фельдшерско-акушерский пункт</t>
  </si>
  <si>
    <t>452347 Республика Башкортостан, Мишкинский район, д. Елышево, ул. Трактовая 24</t>
  </si>
  <si>
    <t>Сайпушева</t>
  </si>
  <si>
    <t>Иштыбаевский фельдшерско-акушерский пункт</t>
  </si>
  <si>
    <t>452359 Республика Башкортостан, Мишкинский район, д. Иштыбаево, ул. Кирова, 5</t>
  </si>
  <si>
    <t>Байрамгулова</t>
  </si>
  <si>
    <t>Рида</t>
  </si>
  <si>
    <t>Шайхинуровна</t>
  </si>
  <si>
    <t>(347-49) 2-30-11</t>
  </si>
  <si>
    <t>Кайраковский фельдшерско-акушерский пункт</t>
  </si>
  <si>
    <t>452358 Республика Башкортостан, Мишкинский район, д. Кайраково, ул. Советская, 30</t>
  </si>
  <si>
    <t>Сайфутдинова</t>
  </si>
  <si>
    <t>Анастасия</t>
  </si>
  <si>
    <t>(347-49) 2-61-21</t>
  </si>
  <si>
    <t>Каргинский фельдшерско-акушерский пункт</t>
  </si>
  <si>
    <t>452358 Республика Башкортостан, Мишкинский район, д. Каргино, ул. Интернациональная, 28</t>
  </si>
  <si>
    <t>Байрамалова</t>
  </si>
  <si>
    <t>(347-49) 2-25-12</t>
  </si>
  <si>
    <t>Бабаевский фельдшерско-акушерский пункт</t>
  </si>
  <si>
    <t>452331 Республика Башкортостан, Мишкинский район, д. Бабаево ул. Центральная д.37а</t>
  </si>
  <si>
    <t xml:space="preserve">Хусаинова </t>
  </si>
  <si>
    <t>Васиховна</t>
  </si>
  <si>
    <t>(347-49) 2-79-35</t>
  </si>
  <si>
    <t>Байтуровский фельдшерско-акушерский пункт</t>
  </si>
  <si>
    <t>452356 Республика Башкортостан, Мишкинский район, д. Байтурово, ул. Центральная, д.31</t>
  </si>
  <si>
    <t>Тоймурзина</t>
  </si>
  <si>
    <t>Ирбулатовна</t>
  </si>
  <si>
    <t>(347-49) 2-66-54</t>
  </si>
  <si>
    <t>Ленинский фельдшерско-акушерский пункт</t>
  </si>
  <si>
    <t>452355 Республика Башкортостан, Мишкинский район, с. Ленинское, ул. Новостройка, 5</t>
  </si>
  <si>
    <t>Халикова</t>
  </si>
  <si>
    <t>Ралиф</t>
  </si>
  <si>
    <t>Новоключевский фельдшерско-акушерский пункт</t>
  </si>
  <si>
    <t>452355 Республика Башкортостан, Мишкинский район, д. Новоключево, ул. Центральная, 2</t>
  </si>
  <si>
    <t>Бикнязева</t>
  </si>
  <si>
    <t>Дмитриевна</t>
  </si>
  <si>
    <t>Кигазытамаковский фельдшерско-акушерский пункт</t>
  </si>
  <si>
    <t>452355 Республика Башкортостан, Мишкинский район, д. Кигазытамаково, ул. Советская, 2а</t>
  </si>
  <si>
    <t>Илюса</t>
  </si>
  <si>
    <t>Фатхирахмановна</t>
  </si>
  <si>
    <t>Атнагуловский фельдшерско-акушерский пункт</t>
  </si>
  <si>
    <t>452347 Республика Башкортостан, Мишкинский район, д. Староатнагулово ул. Школьная, д.7</t>
  </si>
  <si>
    <t>Зубайда</t>
  </si>
  <si>
    <t>Наиловна</t>
  </si>
  <si>
    <t>(347-49) 2-35-20</t>
  </si>
  <si>
    <t>Татарбаевский фельдшерско-акушерский пункт</t>
  </si>
  <si>
    <t>452347, Республика Башкортостан, Мишкинский район, д. Татарбаево, ул. Ленина, 21</t>
  </si>
  <si>
    <t>Зайнитдинова</t>
  </si>
  <si>
    <t>Гафуровна</t>
  </si>
  <si>
    <t>(347-49) 2-64-18</t>
  </si>
  <si>
    <t>Рефандинский фельдшерско-акушерский пункт</t>
  </si>
  <si>
    <t>452348 Республика Башкортостан, Мишкинский район, д. Рефанды ул. Шоссейная, 1</t>
  </si>
  <si>
    <t>Зайнетдинова</t>
  </si>
  <si>
    <t>(347-49) 2-73-03</t>
  </si>
  <si>
    <t>Новотроицкий фельдшерско-акушерский пункт</t>
  </si>
  <si>
    <t>452349 Республика Башкортостан, Мишкинский район, д. Новотроицкое, ул. Школьная, 3</t>
  </si>
  <si>
    <t>Труфанова</t>
  </si>
  <si>
    <t>Андреевна</t>
  </si>
  <si>
    <t>(347-49) 2-72-03</t>
  </si>
  <si>
    <t>Тынбаевский фельдшерско-акушерский пункт</t>
  </si>
  <si>
    <t>452352, Республика Башкортостан, Мишкинский район, д. Тынбаево, ул. Ленина, 25</t>
  </si>
  <si>
    <t>Кульчубаевский фельдшерско-акушерский пункт</t>
  </si>
  <si>
    <t>452352, Республика Башкортостан, Мишкинский район, д. Старокульчубаево, ул. Гагарина, 34</t>
  </si>
  <si>
    <t>Ахмазиева</t>
  </si>
  <si>
    <t>Сайметовна</t>
  </si>
  <si>
    <t>(347-49) 2-44-20</t>
  </si>
  <si>
    <t>Измаринский фельдшерско-акушерский пункт</t>
  </si>
  <si>
    <t>452352 Республика Башкортостан, Мишкинский район, д. Изимарино, ул. Мичурина, 2</t>
  </si>
  <si>
    <t>Баязитова</t>
  </si>
  <si>
    <t>Буклендинский фельдшерско-акушерский пункт</t>
  </si>
  <si>
    <t>452350 Республика Башкортостан, Мишкинский район, д. Букленды, ул. Центральная, 17</t>
  </si>
  <si>
    <t xml:space="preserve">Исакаева </t>
  </si>
  <si>
    <t>(347-49) 2-54-31</t>
  </si>
  <si>
    <t>Урьядинский фельдшерско-акушерский пункт</t>
  </si>
  <si>
    <t>452332, Республика Башкортостан, Мишкинский район, д. Урьяды, ул. Фатхинурова, 22</t>
  </si>
  <si>
    <t>Галинурова</t>
  </si>
  <si>
    <t>Табрисовна</t>
  </si>
  <si>
    <t>(347-49) 2-66-11</t>
  </si>
  <si>
    <t>Янагушевский фельдшерско-акушерский пункт</t>
  </si>
  <si>
    <t>452357, Республика Башкортостан, Мишкинский район, д. Янагушево, ул. Клубная, 21</t>
  </si>
  <si>
    <t>Бикбаева</t>
  </si>
  <si>
    <t>Динара</t>
  </si>
  <si>
    <t>Марсовна</t>
  </si>
  <si>
    <t>(347-49) 2-77-15</t>
  </si>
  <si>
    <t>Чебыковский фельдшерско-акушерский пункт</t>
  </si>
  <si>
    <t>452354, Республика Башкортостан, Мишкинский район, д. Чебыково, ул. Ленина, 23</t>
  </si>
  <si>
    <t>(347-49) 2-67-46</t>
  </si>
  <si>
    <t>Кол-во страховых случаев</t>
  </si>
  <si>
    <t>ГАУЗ РБ Детская стоматологическая поликлиника № 3 г. Уфа</t>
  </si>
  <si>
    <t>ГБУЗ РБ Бакалинская ЦРБ</t>
  </si>
  <si>
    <t>022000</t>
  </si>
  <si>
    <r>
      <t>Государственное бюджетное учреждение здравоохранения Республики Башкортостан Чишминская центральная районная больница (</t>
    </r>
    <r>
      <rPr>
        <b/>
        <sz val="9"/>
        <color indexed="8"/>
        <rFont val="Calibri"/>
        <family val="2"/>
        <charset val="204"/>
        <scheme val="minor"/>
      </rPr>
      <t>ГБУЗ РБ Чишминская ЦРБ</t>
    </r>
    <r>
      <rPr>
        <sz val="9"/>
        <color indexed="8"/>
        <rFont val="Calibri"/>
        <family val="2"/>
        <charset val="204"/>
        <scheme val="minor"/>
      </rPr>
      <t>)</t>
    </r>
  </si>
  <si>
    <t>025001001</t>
  </si>
  <si>
    <t>0250004368</t>
  </si>
  <si>
    <t>1020201395818</t>
  </si>
  <si>
    <t>452172, Республика Башкортостан, Чишминский район, п.Чишмы, ул.Речная,д.2А</t>
  </si>
  <si>
    <t>Яппаров Камиль Саматович, тел/факс (34797)2-11-45, 2-07-60, e-mail: chcrb@mail.ru,CHISHMY.CRB@doctorrb.ru</t>
  </si>
  <si>
    <t>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</si>
  <si>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</si>
  <si>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беременности),лабораторная диагностика, лечебная физкультура, медицинский массаж, педиатрия, сестринское дело, сестринское дело в педиатрии, физиотерапия, функциональная диагностика</t>
  </si>
  <si>
    <t>022121</t>
  </si>
  <si>
    <r>
      <t>Автономное учреждение здравоохранения Республиканская стоматологическая поликлиника (</t>
    </r>
    <r>
      <rPr>
        <b/>
        <sz val="9"/>
        <color indexed="8"/>
        <rFont val="Calibri"/>
        <family val="2"/>
        <charset val="204"/>
        <scheme val="minor"/>
      </rPr>
      <t>АУЗ РСП</t>
    </r>
    <r>
      <rPr>
        <sz val="9"/>
        <color indexed="8"/>
        <rFont val="Calibri"/>
        <family val="2"/>
        <charset val="204"/>
        <scheme val="minor"/>
      </rPr>
      <t>)</t>
    </r>
  </si>
  <si>
    <t>0278161120</t>
  </si>
  <si>
    <t>1030204207440</t>
  </si>
  <si>
    <t>450097, Республика Башкортостан, г.Уфа, ул.Заводская,д.15</t>
  </si>
  <si>
    <t>Дюмеев Рустам Мухаметьянович,тел/факс(347)253-50-00, e-mail: ufa.rsp@doctorrb.ru</t>
  </si>
  <si>
    <t>ЛО-02-01-005973 от 29.11.2017г  бессрочно;</t>
  </si>
  <si>
    <t>рентгенология,  сестринское дело, стоматология,  стоматология ортопедическая, стоматология профилактическая</t>
  </si>
  <si>
    <t>ортодонтия, стоматология детская, стоматология общей практики, стоматология ортопедическая, стоматология терапевтическая, стоматология хирургическая</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</si>
  <si>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</si>
  <si>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Лилия </t>
  </si>
  <si>
    <t>Гараев Руслан Ралифович, тел/факс:8(34743)3-11-37,8(34743)3-22-60,e-mail: BAKAL.CRB@doctorrb.ru</t>
  </si>
  <si>
    <t>8020,8012,8006</t>
  </si>
  <si>
    <t>Раят</t>
  </si>
  <si>
    <t>Фаварисович</t>
  </si>
  <si>
    <t>020252</t>
  </si>
  <si>
    <t xml:space="preserve">Общество с ограниченной ответственностью </t>
  </si>
  <si>
    <t>Центр гемодиализа</t>
  </si>
  <si>
    <t>450044 г.Уфа, ул Первомайская,11оф/эт 1/1</t>
  </si>
  <si>
    <t>Хафизов</t>
  </si>
  <si>
    <t>Назир</t>
  </si>
  <si>
    <t>Хасанович</t>
  </si>
  <si>
    <t>89177851051, hn@agidel-dial.ru</t>
  </si>
  <si>
    <t>450015 г.Уфа, ул К.Маркса 48/2</t>
  </si>
  <si>
    <t>022132</t>
  </si>
  <si>
    <r>
      <t>Государственное бюджетное учреждение здравоохранения  Республиканский медико-генетический центр (</t>
    </r>
    <r>
      <rPr>
        <b/>
        <sz val="9"/>
        <color theme="1"/>
        <rFont val="Calibri"/>
        <family val="2"/>
        <charset val="204"/>
        <scheme val="minor"/>
      </rPr>
      <t>ГБУЗ РМГЦ</t>
    </r>
    <r>
      <rPr>
        <sz val="9"/>
        <color theme="1"/>
        <rFont val="Calibri"/>
        <family val="2"/>
        <charset val="204"/>
        <scheme val="minor"/>
      </rPr>
      <t>)</t>
    </r>
  </si>
  <si>
    <t>0275913012</t>
  </si>
  <si>
    <t>1170280071466</t>
  </si>
  <si>
    <t xml:space="preserve">450076, Республика Башкортостан, г.Уфа, ул.Гафури,74 </t>
  </si>
  <si>
    <t>Минниахметов Илдар Рамилевич, тел.293-72-64, 293-72-55 e-mail: rmgcufa@yandex.ru</t>
  </si>
  <si>
    <t>ГБУЗ РМГЦ</t>
  </si>
  <si>
    <t>ВМЧ</t>
  </si>
  <si>
    <t>029500</t>
  </si>
  <si>
    <r>
      <t>Государственное бюджетное учреждение здравоохранения Республики Башкортостан Поликлиника №48  города Уфа (Г</t>
    </r>
    <r>
      <rPr>
        <b/>
        <sz val="9"/>
        <color indexed="8"/>
        <rFont val="Calibri"/>
        <family val="2"/>
        <charset val="204"/>
        <scheme val="minor"/>
      </rPr>
      <t>БУЗ РБ  Поликлиника №48 г.Уфа</t>
    </r>
    <r>
      <rPr>
        <sz val="9"/>
        <color indexed="8"/>
        <rFont val="Calibri"/>
        <family val="2"/>
        <charset val="204"/>
        <scheme val="minor"/>
      </rPr>
      <t>)</t>
    </r>
  </si>
  <si>
    <t>0278060411</t>
  </si>
  <si>
    <t>1030204612680</t>
  </si>
  <si>
    <t>450022, Республика Башкортостан, г.Уфа, Советский район,ул.Минигали Губайдуллина,д.21/1</t>
  </si>
  <si>
    <t>Насибуллин Наиль Хашимович, тел.8(347)252-34-22, факс8(347)228-46-16, e-mail: ufa.p48@doctorrb.ru</t>
  </si>
  <si>
    <t>вакцинация (проведение профилактических прививок),  неотложная медицинская помощь, общая врачебная практика (семейная медицина), терапия</t>
  </si>
  <si>
    <t>кардиология, неврология, онкология</t>
  </si>
  <si>
    <t>ГБУЗ РБ Поликлиника №48 г.Уфа</t>
  </si>
  <si>
    <t>80401375000</t>
  </si>
  <si>
    <t>020248</t>
  </si>
  <si>
    <r>
      <t xml:space="preserve">Общество с ограниченной ответственностью "Клиника эстетической медицины "Юхелф" </t>
    </r>
    <r>
      <rPr>
        <b/>
        <sz val="9"/>
        <rFont val="Calibri"/>
        <family val="2"/>
        <charset val="204"/>
        <scheme val="minor"/>
      </rPr>
      <t>(ООО "Юхелф")</t>
    </r>
  </si>
  <si>
    <t>0274911125</t>
  </si>
  <si>
    <t>1150280078431</t>
  </si>
  <si>
    <t>450103, Республика Башкортсатн, г.Уфа, ул.Академика Ураксина,3 офис2</t>
  </si>
  <si>
    <t>Султанбаев Артур Уралович, 89899561622, e-mail:uhelfufa@mail.ru</t>
  </si>
  <si>
    <t xml:space="preserve"> ЛО-02-01-006668 от 27.11.2018г бессрочно;</t>
  </si>
  <si>
    <t>021110</t>
  </si>
  <si>
    <r>
      <t>Государственное бюджетное учреждение здравоохранения Республики Башкортостан Детская поликлиника №2 города Уфа  (Г</t>
    </r>
    <r>
      <rPr>
        <b/>
        <sz val="9"/>
        <color indexed="8"/>
        <rFont val="Calibri"/>
        <family val="2"/>
        <charset val="204"/>
        <scheme val="minor"/>
      </rPr>
      <t>БУЗ РБ  Детская поликлиника №2 г.Уфа</t>
    </r>
    <r>
      <rPr>
        <sz val="9"/>
        <color indexed="8"/>
        <rFont val="Calibri"/>
        <family val="2"/>
        <charset val="204"/>
        <scheme val="minor"/>
      </rPr>
      <t>)</t>
    </r>
  </si>
  <si>
    <t>0274069050</t>
  </si>
  <si>
    <t>1020202562170</t>
  </si>
  <si>
    <t>450106, Республика Башкортостан, г.Уфа, Дуванский бульвар,24/1</t>
  </si>
  <si>
    <t>Бикметова Эльвира Забировна, тел8(347)292-77-70, факс 8(347)292-71-43, e-mail: dpol-ka2@mail.ru, det.pol-2@mail.ru,UFA.DP2@doctorrb.ru</t>
  </si>
  <si>
    <t>неотложная медицинская помощь, педиатрия</t>
  </si>
  <si>
    <t>022205</t>
  </si>
  <si>
    <r>
      <t>Государственное бюджетное учреждение здравоохранения Республики Башкортостан Кармаскалинская центральная районная больница (</t>
    </r>
    <r>
      <rPr>
        <b/>
        <sz val="9"/>
        <color indexed="8"/>
        <rFont val="Calibri"/>
        <family val="2"/>
        <charset val="204"/>
        <scheme val="minor"/>
      </rPr>
      <t>ГБУЗ РБ Кармаскалинская ЦРБ</t>
    </r>
    <r>
      <rPr>
        <sz val="9"/>
        <color indexed="8"/>
        <rFont val="Calibri"/>
        <family val="2"/>
        <charset val="204"/>
        <scheme val="minor"/>
      </rPr>
      <t>)</t>
    </r>
  </si>
  <si>
    <t>022901001</t>
  </si>
  <si>
    <t>0229003788</t>
  </si>
  <si>
    <t>1020200976091</t>
  </si>
  <si>
    <t>453020, Республика Башкортостан, Кармаскалинский район, с.Кармаскалы, ул.Чехова,9</t>
  </si>
  <si>
    <t>Камалетдинов Салават Ханифович, тел/факс 8(34765)2-14-02,2-13-81, e-mail: KARMASKALY.CRB@doctorrb.ru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</si>
  <si>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диагностика,лечебное дело,  лечебная физкультура, медицинский массаж,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</si>
  <si>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дезинфектология, дерматовенерология, детская хирургия, инфекционные болезни, кардиология, клиническая лабораторная диагностика, лечебная физкультура и спортивная медицина, неврология, онкология, ортодонтия, профпатология, оториноларингология (за исключением кохлеарной имплантации), офтальмология, патологическая анатомия,</t>
    </r>
    <r>
      <rPr>
        <sz val="9"/>
        <color rgb="FFFF0000"/>
        <rFont val="Calibri"/>
        <family val="2"/>
        <charset val="204"/>
        <scheme val="minor"/>
      </rPr>
      <t xml:space="preserve"> </t>
    </r>
    <r>
      <rPr>
        <sz val="9"/>
        <rFont val="Calibri"/>
        <family val="2"/>
        <charset val="204"/>
        <scheme val="minor"/>
      </rPr>
      <t>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хирургическая,травматология и ортопедия, урология, физиотерапия,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</si>
  <si>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дезинфектология, неврология, онкология, хирургия</t>
  </si>
  <si>
    <t xml:space="preserve"> дезинфектология,терапия</t>
  </si>
  <si>
    <t>024200</t>
  </si>
  <si>
    <r>
      <t>Государственное бюджетное учреждение здравоохранения Республики Башкортостан Городская больница №9 города Уфа (Г</t>
    </r>
    <r>
      <rPr>
        <b/>
        <sz val="9"/>
        <rFont val="Calibri"/>
        <family val="2"/>
        <charset val="204"/>
        <scheme val="minor"/>
      </rPr>
      <t>БУЗ РБ ГБ №9 г.Уфа</t>
    </r>
    <r>
      <rPr>
        <sz val="9"/>
        <rFont val="Calibri"/>
        <family val="2"/>
        <charset val="204"/>
        <scheme val="minor"/>
      </rPr>
      <t>)</t>
    </r>
  </si>
  <si>
    <t>0275062354</t>
  </si>
  <si>
    <t>1070275007483</t>
  </si>
  <si>
    <t>450017, Республика Башкортостан, г.Уфа, ул.Чкалова,125</t>
  </si>
  <si>
    <t>Зарипов Марсель Кинзинович, тел/факс(347)278-28-25, e-mail: mlpu09@mail.ru</t>
  </si>
  <si>
    <t>ЛО-02-01-006828 от 16.01.2019г бессрочно;</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</si>
  <si>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неотложная медицинская помощь, операционное дело, рентгенология, сестринское дело, стоматология,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</si>
  <si>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дезинфектология, дерматовенерология, инфекционные болезни, кардиология, клиническая лабораторная диагностика, лечебная физкультура и спортивная медицина, медицинская реабилитация, мануальная терапия,</t>
    </r>
    <r>
      <rPr>
        <sz val="9"/>
        <color rgb="FFFF0000"/>
        <rFont val="Calibri"/>
        <family val="2"/>
        <charset val="204"/>
        <scheme val="minor"/>
      </rPr>
      <t xml:space="preserve"> </t>
    </r>
    <r>
      <rPr>
        <sz val="9"/>
        <rFont val="Calibri"/>
        <family val="2"/>
        <charset val="204"/>
        <scheme val="minor"/>
      </rPr>
      <t>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</si>
  <si>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дезинфектология, клиническая лабораторная диагностика, лечебная физкультура и спортивная медицина, рентгенология,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</si>
  <si>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дезинфектология, онкология, операционное дело, клиническая лабораторная диагностика, лабораторная диагностика, медицинский массаж, рентгенология, сестринское дело,  терапия, физиотерапия, функциональная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</si>
  <si>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дезинфектология, диетология,  лабораторная диагностика, лечебная физкультура, медицинский массаж, неврология, онкология, оториноларингология (за исключением кохлеарной имплантации), рентгенология, сестринское дело, терапия, трансфузиология, ультразвуковая диагностика, урология, физиотерапия, функциональная диагностика, хирургия, эндоскопия, эпидемиология</t>
  </si>
  <si>
    <t>021150</t>
  </si>
  <si>
    <r>
      <t>Государственное бюджетное учреждение здравоохранения Республики Башкортостан Детская стоматологическая поликлиника №7 города Уфа (Г</t>
    </r>
    <r>
      <rPr>
        <b/>
        <sz val="9"/>
        <color indexed="8"/>
        <rFont val="Calibri"/>
        <family val="2"/>
        <charset val="204"/>
        <scheme val="minor"/>
      </rPr>
      <t>БУЗ  РБ Детская стоматологическая поликлиника  №7 г.Уфа</t>
    </r>
    <r>
      <rPr>
        <sz val="9"/>
        <color indexed="8"/>
        <rFont val="Calibri"/>
        <family val="2"/>
        <charset val="204"/>
        <scheme val="minor"/>
      </rPr>
      <t>)</t>
    </r>
  </si>
  <si>
    <t>0277038710</t>
  </si>
  <si>
    <t>1030204439132</t>
  </si>
  <si>
    <t>450075, Республика Башкортостан, г.Уфа, Орджоникидзевский район, ул.Блюхера,25/1</t>
  </si>
  <si>
    <t>Галеев Руслан Валерьвич, тел:8(347)235-79-12, факс:8(347)235-79-12, e-mail: ufa.dsp7@doctorrb.ru</t>
  </si>
  <si>
    <t>стоматология, стоматология профилактическая, стоматология ортопедическая, рентгенология, сестринское дело, сестринское дело в педиатрии</t>
  </si>
  <si>
    <t>ортодонтия, стоматология детская, стоматология общей практики, стоматология ортопедическая, рентгенология, стоматология терапевтическая, стоматология хирургическая</t>
  </si>
  <si>
    <t>Общество с ограниченной ответственностью "Экодент"</t>
  </si>
  <si>
    <t>452000 Республика Башкортостан, г.Белебей, ул.Войкова,д.103</t>
  </si>
  <si>
    <t>Гафурова</t>
  </si>
  <si>
    <t>Заитовна</t>
  </si>
  <si>
    <t>8(34786)3-24-77  тел/факс ekodent@mail.ru</t>
  </si>
  <si>
    <t>021603</t>
  </si>
  <si>
    <t>0268012835</t>
  </si>
  <si>
    <t>1020202087366</t>
  </si>
  <si>
    <t>453104, Республика Башкортостан, г.Стерлитамак, ул.Железнодорожная,32а</t>
  </si>
  <si>
    <t>Шакиров Рафис Рашитович, тел8(3473)28-43-05, факс 8(3473)28-43-05, e-mail: str.gb4@doctorrb.ru</t>
  </si>
  <si>
    <t>клиническая лабораторная диагностика, педиатрия,  терапия</t>
  </si>
  <si>
    <t>гематология, кардиология, клиническая лабораторная диагностика, лабораторная диагностика, медицинская реабилитация, пульмонология, рентгенология, сестринское дело, терапия, трансфузиология, ультразвуковая диагностика</t>
  </si>
  <si>
    <t>020232</t>
  </si>
  <si>
    <r>
      <t xml:space="preserve">Общество с ограниченной ответственностью "Клиника лазерной хирургии" </t>
    </r>
    <r>
      <rPr>
        <b/>
        <sz val="9"/>
        <rFont val="Calibri"/>
        <family val="2"/>
        <charset val="204"/>
        <scheme val="minor"/>
      </rPr>
      <t>(ООО "Клиника лазерной хирургии")</t>
    </r>
  </si>
  <si>
    <t>0275063968</t>
  </si>
  <si>
    <t>1080275001102</t>
  </si>
  <si>
    <t xml:space="preserve">450077, Республика Башкортостан, г.Уфа, ул. Достоевского,49, </t>
  </si>
  <si>
    <t>Казакбаев Амир Гайсеевич, 8(347)273-63-72, 8(347)273-73-42, e-mail: kazakbaev-ufa@mail.ru</t>
  </si>
  <si>
    <t>анестезиология и реаниматология, операционное дело, сестринское дело, функциональная диагностика</t>
  </si>
  <si>
    <r>
      <t xml:space="preserve">Общество с ограниченной ответственностью "Клиника глазных болезней" </t>
    </r>
    <r>
      <rPr>
        <b/>
        <sz val="9"/>
        <color theme="1"/>
        <rFont val="Calibri"/>
        <family val="2"/>
        <charset val="204"/>
        <scheme val="minor"/>
      </rPr>
      <t>(ООО "Клиника глазных болезней")</t>
    </r>
  </si>
  <si>
    <t>0277907896</t>
  </si>
  <si>
    <t>1150280071260</t>
  </si>
  <si>
    <t>450000,Республика Башкортостан, г.Уфа, пл. Верхнеторговая,4 1 этаж, помещение 32</t>
  </si>
  <si>
    <t>ЛО-02-01-007177 от 24.06.2019г бессрочно;</t>
  </si>
  <si>
    <t>Исламова Лилия Идрисовна, 8(347)216-55-56, e-mail: shamail500@rambler.ru</t>
  </si>
  <si>
    <t>022400</t>
  </si>
  <si>
    <r>
      <t>Государственное бюджетное учреждение здравоохранения Республики Башкортостан Больница скорой медицинской помощи города Уфа (</t>
    </r>
    <r>
      <rPr>
        <b/>
        <sz val="9"/>
        <rFont val="Calibri"/>
        <family val="2"/>
        <charset val="204"/>
        <scheme val="minor"/>
      </rPr>
      <t>ГБУЗ РБ БСМП г.Уфа</t>
    </r>
    <r>
      <rPr>
        <sz val="9"/>
        <rFont val="Calibri"/>
        <family val="2"/>
        <charset val="204"/>
        <scheme val="minor"/>
      </rPr>
      <t>)</t>
    </r>
  </si>
  <si>
    <t>0274037500</t>
  </si>
  <si>
    <t>1020203087376</t>
  </si>
  <si>
    <t>450106, Республика Башкортостан, г.Уфа, ул.Батырская,39/2</t>
  </si>
  <si>
    <t>Карамова Ирина Марсиловна, тел: 8(347)255-44-30, факс:8(347)255-44-30, 255-51-24, e-mail: ufa.bsmp@doctorrb.ru</t>
  </si>
  <si>
    <t xml:space="preserve">ЛО-02-01-006545 от 02.10.2018г бессрочно; </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</si>
  <si>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паразитология, рентгенология, сестринское дело, сестринское дело в педиатрии,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</si>
  <si>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дерматовенерология, детская хирургия,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травматология и ортопедия, ультразвуковая диагностика, урология, физиотерапия,функциональная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</si>
  <si>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дезинфектология,  детская хирургия,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</si>
  <si>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оториноларингология (за исключением кохлеарной имплантации), педиатрия, ревматология, сердечно-сосудистая хирургия, травматология и ортопедия, урология, хирургия (абдоминальная)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</si>
  <si>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кардиология, клиническая лабораторная диагностика, лабораторная диагностика, рентгенология, сестринское дело,  ультразвуковая диагностика, эндоскопия, неврология, нейрохирургия, педиатрия, терапия, травматология и ортопедия</t>
  </si>
  <si>
    <t>021513</t>
  </si>
  <si>
    <t>026701001</t>
  </si>
  <si>
    <t>0267007254</t>
  </si>
  <si>
    <t>1030202121531</t>
  </si>
  <si>
    <t>453830, Республика Башкортостан, г.Сибай, ул.Ленина 22/1</t>
  </si>
  <si>
    <t>Биктина Гульнара Камиловна, тел/факс(34775)2-53-96,  e-mail:ctomatsib@mail.ru,SIB.SP@doctorrb.ru</t>
  </si>
  <si>
    <t>ЛО-02-01-003146 от 28.05.2014г бессрочно;</t>
  </si>
  <si>
    <t>рентгенология, стоматология, физиотерапия</t>
  </si>
  <si>
    <t>стоматология детская, стоматология общей практики, стоматология терапевтическая, стоматология хирургическая</t>
  </si>
  <si>
    <t>021080</t>
  </si>
  <si>
    <r>
      <t>Государственное бюджетное учреждение здравоохранения Республики Башкортостан Стоматологическая поликлиника №6  города Уфа (Г</t>
    </r>
    <r>
      <rPr>
        <b/>
        <sz val="9"/>
        <color indexed="8"/>
        <rFont val="Calibri"/>
        <family val="2"/>
        <charset val="204"/>
        <scheme val="minor"/>
      </rPr>
      <t>БУЗ РБ Стоматологическая поликлиника №6 г.Уфа</t>
    </r>
    <r>
      <rPr>
        <sz val="9"/>
        <color indexed="8"/>
        <rFont val="Calibri"/>
        <family val="2"/>
        <charset val="204"/>
        <scheme val="minor"/>
      </rPr>
      <t>)</t>
    </r>
  </si>
  <si>
    <t>0274066099</t>
  </si>
  <si>
    <t>1030203905665</t>
  </si>
  <si>
    <t>450057, Республика Башкортостан, г.Уфа, ул.Новомостовая,9</t>
  </si>
  <si>
    <t>Викторов Сергей Витальевич, тел.8(347)272-13-66, факс 8(347)272-17-35, e-mail.ru: ufa.sp6@doctorrb.ru</t>
  </si>
  <si>
    <r>
      <t xml:space="preserve">Общество с ограниченной ответственностью "Многопрофильный медицинский центр "Клиника аллергологии и педиатрии" ( </t>
    </r>
    <r>
      <rPr>
        <b/>
        <sz val="14"/>
        <color theme="1"/>
        <rFont val="Calibri"/>
        <family val="2"/>
        <charset val="204"/>
        <scheme val="minor"/>
      </rPr>
      <t>ООО "ММЦ "Клиника аллергологии и педиатрии")</t>
    </r>
  </si>
  <si>
    <r>
      <t xml:space="preserve">Общество с ограниченной ответственностью "Многопрофильный медицинский центр "Клиника аллергологии и педиатрии" ( </t>
    </r>
    <r>
      <rPr>
        <b/>
        <sz val="9"/>
        <color theme="1"/>
        <rFont val="Calibri"/>
        <family val="2"/>
        <charset val="204"/>
        <scheme val="minor"/>
      </rPr>
      <t>ООО "ММЦ "Клиника аллергологии и педиатрии")</t>
    </r>
  </si>
  <si>
    <t>0278171111</t>
  </si>
  <si>
    <t>1100280029068</t>
  </si>
  <si>
    <t>450005, Республика Башкортостан, г.Уфа, ул.Революционная,дом111, корпкс2</t>
  </si>
  <si>
    <t>020262</t>
  </si>
  <si>
    <t>Ханова Айритта Каримовна, тел 8(347)216-40-83, e-mail: khanova.a@profmedicina.ru</t>
  </si>
  <si>
    <t>вакцинация (проведение профилактических прививок), педиатрия</t>
  </si>
  <si>
    <t>вакцинация (проведение профилактических прививок), лабораторная диагностика, медицинский массаж,  операционное дело, сестринское дело, сестринское дело в педиатрии, физиотерапия, функциональная диагностика</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</si>
  <si>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детская урология- 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травматология и ортопедия</t>
  </si>
  <si>
    <t>Государственное бюджетное учреждение здравоохранения Республики Башкортостан Городская больница № 9 горд Уфа</t>
  </si>
  <si>
    <t>ГБУЗ РБ ГБ № 9 г. Уфа</t>
  </si>
  <si>
    <t>450017 г.Уфа,         ул. Чкалова,125</t>
  </si>
  <si>
    <t>Тел./факс: 8(347) 278-28-89, 278-28-25  UFA.GB9@doctorrb.ru; Mlpu09@mail.ru</t>
  </si>
  <si>
    <t>Хвостенко</t>
  </si>
  <si>
    <t>Туктамышевна</t>
  </si>
  <si>
    <t>Тел./факс: 8(347) 278-28-89, 278-28-25  UFA.GB9@doctorrb.ru;Mlpu09@mail.ru</t>
  </si>
  <si>
    <t>ГБУЗ РБ ГБ № 9  г Уфа</t>
  </si>
  <si>
    <t>ГБУЗ РБ Городская больница № 9 г. Уфа</t>
  </si>
  <si>
    <t>ГБУЗ РБ ГБ № 9 г Уфа</t>
  </si>
  <si>
    <t>ГБУЗ РБ ГБ9 г.Уфа</t>
  </si>
  <si>
    <t>02160303</t>
  </si>
  <si>
    <t>ФЕЛЬДШЕРСКО-АКУШЕРСКИЕ ПУНКТЫ</t>
  </si>
  <si>
    <t>Г.СТЕРЛИТАМАК, УЛ.ТЕХНИЧЕСКАЯ, Д.32</t>
  </si>
  <si>
    <t>Лобова</t>
  </si>
  <si>
    <t>8-919-613-41-90</t>
  </si>
  <si>
    <t>Г.СТЕРЛИТАМАК, УЛРОССИЙСКАЯ, Д.9</t>
  </si>
  <si>
    <t>Г.СТЕРЛИТАМАК, УЛ.ТУКАЯ, Д.2 Д</t>
  </si>
  <si>
    <t>Г.СТЕРЛИТАМАК, УЛ.ТУКАЯ Д.2Г</t>
  </si>
  <si>
    <t>Федорова</t>
  </si>
  <si>
    <t>Г.СТЕРЛИТАМАК, УЛ.МАКАРЕНКО, Д.1</t>
  </si>
  <si>
    <t>Неволина</t>
  </si>
  <si>
    <t>Г.СТЕРЛИТАМАК, УЛ.ТЕХНИЧЕСКАЯ, Д.2</t>
  </si>
  <si>
    <t>Шарипова</t>
  </si>
  <si>
    <t>Аскатовна</t>
  </si>
  <si>
    <t>8 987 149 04 03</t>
  </si>
  <si>
    <t>Г.СТЕРЛИТАМАК, УЛ.БАБУШКИНА, Д.7</t>
  </si>
  <si>
    <t>8-987-480-00-68</t>
  </si>
  <si>
    <t>Г.СТЕРЛИТАМАК, УЛ.ЛЕСНАЯ, Д.20</t>
  </si>
  <si>
    <t>Юлбарисова</t>
  </si>
  <si>
    <t>Г.СТЕРЛИТАМАК, УЛ.ЧЕХОВА, Д.12</t>
  </si>
  <si>
    <t>Шамуратова</t>
  </si>
  <si>
    <t>Минегуль</t>
  </si>
  <si>
    <t>СТЕРЛИТАМАКСКИЙ РАЙОН, С.АБДРАХМАНОВО, УЛ.ЦЕНТРАЛЬНАЯ,Д,7/1</t>
  </si>
  <si>
    <t>СТЕРЛИТАМАКСКИЙ РАЙОН, С.АЙГУЛЕВО, УЛ.ЦЕНТРАЛЬНАЯ, Д.36А</t>
  </si>
  <si>
    <t>Храмова</t>
  </si>
  <si>
    <t>Агзамовна</t>
  </si>
  <si>
    <t>8-905-35-81-816</t>
  </si>
  <si>
    <t>СТЕРЛИТАМАКСКИЙ РАЙОН, Д. АЛГА, УЛ.ДРУЖБЫ, Д.34</t>
  </si>
  <si>
    <t>Синагулова</t>
  </si>
  <si>
    <t>Руфина</t>
  </si>
  <si>
    <t>Марселевна</t>
  </si>
  <si>
    <t>8-960-399-44-85</t>
  </si>
  <si>
    <t>СТЕРЛИТАМАКСКИЙ РАЙОН, С.АЮЧЕВО, УЛ. ЯНАУЛЬСКАЯ, Д.47А</t>
  </si>
  <si>
    <t>Габбасова</t>
  </si>
  <si>
    <t>Валия</t>
  </si>
  <si>
    <t>Халиловна</t>
  </si>
  <si>
    <t>8-987-047-12-35</t>
  </si>
  <si>
    <t>СТЕРЛИТАМАКСКИЙ РАЙОН, Д.БЕГЕНЯШ, УЛ.ЛЕНИНА,Д.13/2</t>
  </si>
  <si>
    <t xml:space="preserve">Губайдуллина </t>
  </si>
  <si>
    <t>8-905-35-18-752</t>
  </si>
  <si>
    <t>СТЕРЛИТАМАКСКИЙ РАЙОН, С. БЕЛЬСКОЕ, УЛ.ЦЕНТРАЛЬНАЯ, Д,7</t>
  </si>
  <si>
    <t>Хуснутдинова</t>
  </si>
  <si>
    <t xml:space="preserve">Расима </t>
  </si>
  <si>
    <t>8-963-23-73-076</t>
  </si>
  <si>
    <t>СТЕРЛИТАМАКСКИЙ РАЙОН, Д.БОГОЛЮБОВКА, УЛ.ГАГАРИНА , Д.22А</t>
  </si>
  <si>
    <t>Гусак</t>
  </si>
  <si>
    <t>8-27-23-82-853</t>
  </si>
  <si>
    <t>СТЕРЛИТАМАКСКИЙ РАЙОН, Д. БОЛЬШОЕ АКСАКОВО, УЛ.ЮЖНАЯ, Д.24</t>
  </si>
  <si>
    <t>8-927-31-90-753</t>
  </si>
  <si>
    <t>СТЕРЛИТАМАКСКИЙ РАЙОН, Д. БУГУРУСЛАНОВКА, УЛ. САДОВАЯ, Д.43 А/1</t>
  </si>
  <si>
    <t>Ахметов</t>
  </si>
  <si>
    <t>Айнур</t>
  </si>
  <si>
    <t>Булатович</t>
  </si>
  <si>
    <t>8-960-392-51-70</t>
  </si>
  <si>
    <t>СТЕРЛИТАМАКСКИЙ РАЙОН, С.БУРИКАЗГАНОВО, УЛ.ШКОЛЬНАЯ, Д.46А</t>
  </si>
  <si>
    <t>Садыкова</t>
  </si>
  <si>
    <t>Ахтямовна</t>
  </si>
  <si>
    <t>8-961-359-54-23</t>
  </si>
  <si>
    <t>СТЕРЛИТАМАКСКИЙ РАЙОН, Д. ДЕРГАЧЕВКА, УЛ.ПАРКОВАЯ, Д.1</t>
  </si>
  <si>
    <t>Алсынбаева</t>
  </si>
  <si>
    <t>8-961-356-13-38</t>
  </si>
  <si>
    <t>СТЕРЛИТАМАКСКИЙ РАЙОН, С.ЗАБЕЛЬСКОЕ0 УЛ.СОВЕТСКАЯ , Д.2А</t>
  </si>
  <si>
    <t>Куликова</t>
  </si>
  <si>
    <t>8-961-359-22-03</t>
  </si>
  <si>
    <t>СТЕРЛИТАМАКСКИЙ РАЙОН, С.ВАСИЛЬЕВКА, УЛ.ЭЛЕВАТОРНАЯ, Д.19</t>
  </si>
  <si>
    <t>Валишина</t>
  </si>
  <si>
    <t>Гульсира</t>
  </si>
  <si>
    <t>Салихъяновна</t>
  </si>
  <si>
    <t>8-987-47-38-728</t>
  </si>
  <si>
    <t>СТЕРЛИТАМАКСКИЙ РАЙОН, Д. ВЕСЕЛЫЙ, УЛ.ЛУГОВАЯ, Д.17/2</t>
  </si>
  <si>
    <t>СТЕРЛИТАМАКСКИЙ РАЙОН, С.ИШПАРСОВО, УЛ.ШКОЛЬНАЯ, Д.27Б</t>
  </si>
  <si>
    <t>Акимова</t>
  </si>
  <si>
    <t>Тимофеевна</t>
  </si>
  <si>
    <t>8-967-747-61-50</t>
  </si>
  <si>
    <t>СТЕРЛИТАМАКСКИЙ РАЙОН, Д.КАНТЮКОВКА, УЛ.КОНТОРСКАЯ, Д.2А</t>
  </si>
  <si>
    <t>Сухова</t>
  </si>
  <si>
    <t>8-906-37-63-879</t>
  </si>
  <si>
    <t>СТЕРЛИТАМАКСКИЙ РАЙОН, С.ЗАЛИВНОЙ, УЛ.КЛУБНАЯ,Д.6А</t>
  </si>
  <si>
    <t>Халилова</t>
  </si>
  <si>
    <t>Закиевна</t>
  </si>
  <si>
    <t>8-961-043-12-11</t>
  </si>
  <si>
    <t>СТЕРЛИТАМАКСКИЙ РАЙОН, Д.ЗОЛОТОНОШКА, УЛ.ЦЕНТРАЛЬНАЯ, Д.53А</t>
  </si>
  <si>
    <t>Яценко</t>
  </si>
  <si>
    <t>8-962-546-00-41</t>
  </si>
  <si>
    <t>СТЕРЛИТАМАКСКИЙ РАЙОН,С.КОСЯКОВКА, УЛ.ЛЕНИНА,Д,50/2</t>
  </si>
  <si>
    <t>8-917-76-92-074</t>
  </si>
  <si>
    <t>СТЕРЛИТАМАКСКИЙ РАЙОН, Д. КРАСНОАРМЕЙСКАЯ, УЛ.МИРА, Д.17</t>
  </si>
  <si>
    <t>Гузина</t>
  </si>
  <si>
    <t>8-905-351-15-90</t>
  </si>
  <si>
    <t>СТЕРЛИТАМАКСКИЙ РАЙОН, С.КАРМАСКАЛЫ, УЛ.ТРУДОВАЯ,Д.3</t>
  </si>
  <si>
    <t>8-917-49-33-367</t>
  </si>
  <si>
    <t>СТЕРЛИТАМАКСКИЙ РАЙОН, Д.КОНСТАНТИНОГРАДОВКА,УЛ.МИРА,70А</t>
  </si>
  <si>
    <t>Шарафутдинова</t>
  </si>
  <si>
    <t>Гульнар</t>
  </si>
  <si>
    <t>Минияновна</t>
  </si>
  <si>
    <t>8-937-35-12-980</t>
  </si>
  <si>
    <t>СТЕРЛИТАМАКСКИЙ РАЙОН, Д.МАКСИМОВКА, УЛ.МОЛОДЕЖНАЯ, Д.8</t>
  </si>
  <si>
    <t>Вяхерева</t>
  </si>
  <si>
    <t>8-962-536-09-16</t>
  </si>
  <si>
    <t>СТЕРЛИТАМАКСКИЙ РАЙОН, Д.МАТВЕЕВКА, УЛ.ПОЛЕВАЯ, Д.3</t>
  </si>
  <si>
    <t>8-917-770-15-68</t>
  </si>
  <si>
    <t>СТЕРЛИТАМАКСКИЙ РАЙОН, Д.КУЧЕРБАЕВО, УЛ МИРА, Д.87</t>
  </si>
  <si>
    <t>Шафеева</t>
  </si>
  <si>
    <t>8-917-80-80-862</t>
  </si>
  <si>
    <t>СТЕРЛИТАМАКСКИЙ РАЙОН, Д.КУЗЬМИНОВКА, УЛ.СТЕПНАЯ, Д.12</t>
  </si>
  <si>
    <t>Ишмухаметова</t>
  </si>
  <si>
    <t>Айтжан</t>
  </si>
  <si>
    <t>Набиевна</t>
  </si>
  <si>
    <t>Шаманская</t>
  </si>
  <si>
    <t>Ульяна</t>
  </si>
  <si>
    <t>8-914-924-19-00</t>
  </si>
  <si>
    <t>СТЕРЛИТАМАКСКИЙ РАЙОН, Д.НОВАЯ ВАСИЛЬЕВКА, УЛ.ЦЕНТРАЛЬНАЯ,Д.25/3</t>
  </si>
  <si>
    <t>Фетисова</t>
  </si>
  <si>
    <t>8-917-424-30-17</t>
  </si>
  <si>
    <t>СТЕРЛИТАМАКСКИЙ РАЙОН, С.МУРДАШЕВО, УЛ.СУХАЙЛИНСКАЯ, Д.22А</t>
  </si>
  <si>
    <t>Бурангулова</t>
  </si>
  <si>
    <t>Мусаевна</t>
  </si>
  <si>
    <t>8-917-47-53-896</t>
  </si>
  <si>
    <t>СТЕРЛИТАМАКСКИЙ РАЙОН, С.НАУМОВКА, УЛ.СТУДЕНЧЕСКАЯ, Д.3</t>
  </si>
  <si>
    <t>Клявлина</t>
  </si>
  <si>
    <t>Фауля</t>
  </si>
  <si>
    <t>Хамзиевна</t>
  </si>
  <si>
    <t>8-917-73-158-68</t>
  </si>
  <si>
    <t>СТЕРЛИТАМАКСКИЙ РАЙОН, С.НОВЫЙ КРАСНОЯР, УЛ.МИРА, Д.14/1</t>
  </si>
  <si>
    <t>Фомина</t>
  </si>
  <si>
    <t>Наталия</t>
  </si>
  <si>
    <t>Витальевна</t>
  </si>
  <si>
    <t>8-937-32-85-170</t>
  </si>
  <si>
    <t>СТЕРЛИТАМАКСКИЙ РАЙОН, Д.ПОДЛЕСНОЕ, УЛ.ЦЕНТРАЛЬНАЯ, Д.43/1</t>
  </si>
  <si>
    <t>Жалилова</t>
  </si>
  <si>
    <t>Диля</t>
  </si>
  <si>
    <t>Баймухаметовна</t>
  </si>
  <si>
    <t>8-937-364-74-54</t>
  </si>
  <si>
    <t>СТЕРЛИТАМАКСКИЙ РАЙОН, С.НОВОЕ БАРЯТИНО, УЛ.ДРУЖБЫ, Д29</t>
  </si>
  <si>
    <t>Ильина</t>
  </si>
  <si>
    <t>8-937-34-42-138</t>
  </si>
  <si>
    <t>СТЕРЛИТАМАКСКИЙ РАЙОН, Д.НОВОФЕДОРОВСКОЕ, УЛ. ЦЕНТРАЛЬНАЯ, Д.20Б</t>
  </si>
  <si>
    <t>Алфира</t>
  </si>
  <si>
    <t>Фаварисовна</t>
  </si>
  <si>
    <t>8-986-969-75-42</t>
  </si>
  <si>
    <t>СТЕРЛИТАМАКСКИЙ РАЙОН, С.ПОМРЯСКИНО, УЛ.ЦЕНТРАЛЬНАЯ, Д.73</t>
  </si>
  <si>
    <t>СТЕРЛИТАМАКСКИЙ РАЙОН, Д.ПРЕОБРАЖЕНОВКА, УЛ. МОЛОДЕЖНАЯ, Д.4</t>
  </si>
  <si>
    <t>Каюмов</t>
  </si>
  <si>
    <t>8-927-33-013-44</t>
  </si>
  <si>
    <t>СТЕРЛИТАМАКСКИЙ РАЙОН, Д.ПОКРОВКА, УЛ.ЦЕНТРАЛЬНАЯ, Д.37</t>
  </si>
  <si>
    <t>Халимуллина</t>
  </si>
  <si>
    <t>Гульсина</t>
  </si>
  <si>
    <t>Агалямовна</t>
  </si>
  <si>
    <t>СТЕРЛИТАМАКСКИЙ РАЙОН, С.ПОКРОВКА, УЛ.МИРА, Д, 12А-2</t>
  </si>
  <si>
    <t>Симакова</t>
  </si>
  <si>
    <t>СТЕРЛИТАМАКСКИЙ РАЙОН, С.ТАЛАЛАЕВКА, УЛ.ГАГАРИНА, Д,45</t>
  </si>
  <si>
    <t>8-989-95-000-78</t>
  </si>
  <si>
    <t>СТЕРЛИТАМАКСКИЙ РАЙОН, С.УСЛЫБАШ, УЛ.МИРА, Д12А</t>
  </si>
  <si>
    <t>Емельянова</t>
  </si>
  <si>
    <t>8-917-804-53-93</t>
  </si>
  <si>
    <t>СТЕРЛИТАМАКСКИЙ РАЙОН, Д.РЯЗАНОВКА, УЛ.ЦЕНТРАЛЬНАЯ, Д.67А</t>
  </si>
  <si>
    <t>Файзуллина</t>
  </si>
  <si>
    <t>Кадрия</t>
  </si>
  <si>
    <t>Зиннуровна</t>
  </si>
  <si>
    <t>8-987-479-71-93</t>
  </si>
  <si>
    <t>СТЕРЛИТАМАКСКИЙ РАЙОН, С.САДОВКА, УЛ.ПЕРВОМАЙСКАЯ, Д.33А</t>
  </si>
  <si>
    <t>Гималова</t>
  </si>
  <si>
    <t>Винира</t>
  </si>
  <si>
    <t>Зубайдулловна</t>
  </si>
  <si>
    <t>СТЕРЛИТАМАКСКИЙ РАЙОН, С.НОВАЯ ОТРАДОВКА, УЛ.ШКОЛЬНАЯ, Д.4Г</t>
  </si>
  <si>
    <t>Мухаматхарипова</t>
  </si>
  <si>
    <t>8-917-34-87-764</t>
  </si>
  <si>
    <t>СТЕРЛИТАМАКСКИЙ РАЙОН, Д.ЧУРТАН, УЛ.ЦЕНТРАЛЬНАЯ, Д.53</t>
  </si>
  <si>
    <t>Лейсан</t>
  </si>
  <si>
    <t>Робертовна</t>
  </si>
  <si>
    <t>8-963-89-59-179</t>
  </si>
  <si>
    <t>СТЕРЛИТАМАКСКИЙ РАЙОН, Д.ЮРАКТАУ, УЛ.БЕРЕГОВАЯ,Д.35</t>
  </si>
  <si>
    <t>Каримова</t>
  </si>
  <si>
    <t>Минсылу</t>
  </si>
  <si>
    <t>Вафировна</t>
  </si>
  <si>
    <t>СТЕРЛТАМАКСКИЙ РАЙОН, С.НОВАЯ ОТРАДОВКА, УЛ.ШКОЛЬНАЯ, Д.4Г</t>
  </si>
  <si>
    <t>Мухамадеева</t>
  </si>
  <si>
    <t>8-919-147-06-39</t>
  </si>
  <si>
    <t>02160302</t>
  </si>
  <si>
    <t>Г. СТЕРЛИТАМАК, УЛ.ЖЕЛЕЗНОДОРОЖНАЯ, Д. 32А</t>
  </si>
  <si>
    <t>Левашова</t>
  </si>
  <si>
    <t>Г. СТЕРЛИТАМАК, УЛ. САЛАВАТА ЮЛАЕВА, ДОМ2, ПОМ1</t>
  </si>
  <si>
    <t>Усманова</t>
  </si>
  <si>
    <t>Халяфовна</t>
  </si>
  <si>
    <t>8 917 430 59 04</t>
  </si>
  <si>
    <t>СТЕРЛИТАМАКСКИЙ РАЙОН, С. БОЛЬШОЙ КУГАНАК, УЛ.ПАВЛОВА, Д.2</t>
  </si>
  <si>
    <t xml:space="preserve">Нафиса </t>
  </si>
  <si>
    <t>Идиятовна</t>
  </si>
  <si>
    <t>8-906-376-49-80</t>
  </si>
  <si>
    <t>СТЕРЛИТАМАКСКИЙ РАЙОН, С. НАУМОВКА, УЛ.ЛЕНИНА , Д.54</t>
  </si>
  <si>
    <t>Гузэлия</t>
  </si>
  <si>
    <t>Ришатовна</t>
  </si>
  <si>
    <t>8-987-141-77-02</t>
  </si>
  <si>
    <t>СТЕРЛИТАМАКСКИЙ РАЙОН, С.РОЩИНСКИЙ, УЛ.ЛЕСНАЯ , Д.15</t>
  </si>
  <si>
    <t>Нигматуллин</t>
  </si>
  <si>
    <t>Иншар</t>
  </si>
  <si>
    <t>Касимович</t>
  </si>
  <si>
    <t>8-917-46-55903</t>
  </si>
  <si>
    <t>СТЕРЛИТАМАКСКИЙ РАЙОН, С.ТЮРЮШЛЯ, УЛ.ПОЛЕВАЯ , Д.2</t>
  </si>
  <si>
    <t>Кормакова</t>
  </si>
  <si>
    <t>8-917-74-54-672</t>
  </si>
  <si>
    <t>02160301</t>
  </si>
  <si>
    <t>Г. СТЕРЛИТАМАК, УЛ.ЖЕЛЕЗНОДОРОЖНАЯ, Д. 32</t>
  </si>
  <si>
    <t>Иосифовна Ильдаровна</t>
  </si>
  <si>
    <t>Г.СТЕРЛИТАМАК УЛ.САЛАВАТА ЮЛАЕВА, Д.2 ПОМ1</t>
  </si>
  <si>
    <t>Г.СТЕРЛИТАМАК УЛ.САЛАВАТА ЮЛАЕВА, Д.4</t>
  </si>
  <si>
    <t>Г.СТЕРЛИТАМАК УЛ.ТУКАЕВА, Д.5 ПОМ1</t>
  </si>
  <si>
    <t>8 917 408 48 29</t>
  </si>
  <si>
    <t>Г.СТЕРЛИТАМАК УЛ.КАРЛА ЛИБКНЕХТА, Д.10А</t>
  </si>
  <si>
    <t xml:space="preserve">Божкова </t>
  </si>
  <si>
    <t>Г.СТЕРЛИТАМАК, УЛ.АРТЕМА, Д.121</t>
  </si>
  <si>
    <t>СТЕРЛИТАМАКСКИЙ РАЙОН, С.БОЛЬШОЙ КУГАНАК, УЛ.ПАВЛОВА, Д.2</t>
  </si>
  <si>
    <t>СТЕРЛИТАМАКСКИЙ РАЙОН, С.ОКТЯБРЬСКОЕ, УЛ.7 НОЯБРЯ, Д,7</t>
  </si>
  <si>
    <t>Вахитов</t>
  </si>
  <si>
    <t>Рамил</t>
  </si>
  <si>
    <t>Абдрахманович</t>
  </si>
  <si>
    <t>8-927-94-85-616</t>
  </si>
  <si>
    <t>СТЕРЛИТАМАКСКИЙ РАЙОН, С.ПЕРВОМАЙСКОЕ, УЛ.ШКОЛЬНАЯ, Д.6</t>
  </si>
  <si>
    <t>СТЕРЛИТАМАКСКИЙ РАЙОН, С.ТАЛАЧЕВО, УЛ.ШКОЛЬНАЯ , Д.21</t>
  </si>
  <si>
    <t xml:space="preserve">Махмутов </t>
  </si>
  <si>
    <t>Ханиф</t>
  </si>
  <si>
    <t>Гиндалифович</t>
  </si>
  <si>
    <t>8-906-38-07-088</t>
  </si>
  <si>
    <t>Г.СТЕРЛИТАМАК, УЛ.РАДИЩЕВА, Д.6 ПОМ.1</t>
  </si>
  <si>
    <t>Копытова</t>
  </si>
  <si>
    <t>8 917 466 08 24</t>
  </si>
  <si>
    <t>СТЕРЛИТАМАКСКИЙ РАЙОН, С. ВЕРХНИЕ УСЛЫ, УЛ.САЛАВАТА, Д.2А</t>
  </si>
  <si>
    <t>Шарипов</t>
  </si>
  <si>
    <t>Исмагил</t>
  </si>
  <si>
    <t>Биктимирович</t>
  </si>
  <si>
    <t>8-917-37-24-626</t>
  </si>
  <si>
    <t xml:space="preserve">ГБУЗ РБ ГБ4 г.Стерлитамак  (без  обособленного  структурного подразделения, ранее именуемого  ГБУЗ РБ Стерлитамакская ЦРП)
</t>
  </si>
  <si>
    <t xml:space="preserve">Обособленное структурное подразделение ГБУЗ РБ ГБ4 г.Стерлитамак, ранее именуемого ГБУЗ РБ Стерлитамакская ЦРП 
</t>
  </si>
  <si>
    <t>ГБУЗ РБ Городская больница 4 г.Стерлитамак  без ОСП бывшее Стерлит.ЦРП</t>
  </si>
  <si>
    <t>ГБУЗ РБ Городская больница 4 г.Стерлитамак   ОСП бывшее Стерлит.ЦРП</t>
  </si>
  <si>
    <t>ООО "Клиника лазерной хирургии"</t>
  </si>
  <si>
    <t>ГБУЗ РБ Кармаскалинская ЦРБ</t>
  </si>
  <si>
    <t>Мажитовна</t>
  </si>
  <si>
    <t>Алтынбаева</t>
  </si>
  <si>
    <t>Фаина</t>
  </si>
  <si>
    <t>КАРМАСКАЛИНСКИЙ РАЙОН, Д.САВАЛЕЕВО, УЛ.БОЛЬНИЧНАЯ, Д.27</t>
  </si>
  <si>
    <t>КАРМАСКАЛИНСКИЙ РАЙОН, С.БУЗОВЬЯЗЫ, УЛ.САДОВАЯ, Д.21</t>
  </si>
  <si>
    <t>Фаатович</t>
  </si>
  <si>
    <t>ГБУЗ РБ Каромаскалинская ЦРБ</t>
  </si>
  <si>
    <t>ГБУЗ РБ Детская поликлиника №2 гУфа</t>
  </si>
  <si>
    <t>ГБУЗ РБ Детская поликлиника №2 г.Уфа</t>
  </si>
  <si>
    <t>ГБУЗ РБ ДП№2 Уфа</t>
  </si>
  <si>
    <t>Педиатрическое отделение 1</t>
  </si>
  <si>
    <t>450076, Республика Башкортостан, г.Уфа ул З.Валиди, 9</t>
  </si>
  <si>
    <t>Ахметшин</t>
  </si>
  <si>
    <t>Раиль</t>
  </si>
  <si>
    <t>Нурисламович</t>
  </si>
  <si>
    <t>8(347)200-91-14</t>
  </si>
  <si>
    <t>Педиатрическое отделение 2</t>
  </si>
  <si>
    <t>450077, Республика Башкортостан, г.Уфа, ул. Достоевского, 112</t>
  </si>
  <si>
    <t>Симонова</t>
  </si>
  <si>
    <t>8(347)200-91-15</t>
  </si>
  <si>
    <t>Педиатрическое отделение 3</t>
  </si>
  <si>
    <t>450092, Республика Башкортостан, ул.Ст. Кувыкина, 14</t>
  </si>
  <si>
    <t>Шахмуратова</t>
  </si>
  <si>
    <t>8(347)200-91-17</t>
  </si>
  <si>
    <t>Педиатрическое отделение 4</t>
  </si>
  <si>
    <t>450106, Республика Башкортостан, Дуванский б/р, 24/1</t>
  </si>
  <si>
    <t>8(347)200-91-12</t>
  </si>
  <si>
    <t>Педиатрическое отделение 5</t>
  </si>
  <si>
    <t>450074, Республика Башкортостан, г.Уфа, ул.Амантая 7/1</t>
  </si>
  <si>
    <t>Сергеева</t>
  </si>
  <si>
    <t>8(347)200-91-18</t>
  </si>
  <si>
    <t>Радиковна</t>
  </si>
  <si>
    <t>8(347)200-91-07</t>
  </si>
  <si>
    <t>Отделение восстановительного лечения</t>
  </si>
  <si>
    <t>450077, Республика Башкортостан, г.Уфа, ул.Ленина, 39</t>
  </si>
  <si>
    <t>Ахметшина</t>
  </si>
  <si>
    <t xml:space="preserve">ГБУЗ РБ Детская поликлиника №2 г.Уфа </t>
  </si>
  <si>
    <t>02115001</t>
  </si>
  <si>
    <t>ГОСУДАРСТВЕННОЕ БЮДЖЕТНОЕ УЧРЕЖДЕНИЕ ЗДРАВООХРАНЕНИЯ РЕСПУБЛИКИ БАШКОРТОСТАН ДЕТСКАЯ СТОМАТОЛОГИЧЕСКАЯ ПОЛИКЛИНИКА №7 ГОРОДА УФА</t>
  </si>
  <si>
    <t>Г.УФА, УЛ.БЛЮХЕРА, Д.25/1</t>
  </si>
  <si>
    <t xml:space="preserve">Армизонова </t>
  </si>
  <si>
    <t>Германовна</t>
  </si>
  <si>
    <t>235-79-12</t>
  </si>
  <si>
    <t>Г.УФА, УЛ. АКАДЕМИКА КОРОЛЕВА,26/1</t>
  </si>
  <si>
    <t>Радиловна</t>
  </si>
  <si>
    <t>241-01-36</t>
  </si>
  <si>
    <t>Г.УФА, УЛ.ВОЛОГОДСКАЯ, Д.68</t>
  </si>
  <si>
    <t>Чернышова</t>
  </si>
  <si>
    <t>283-25-88</t>
  </si>
  <si>
    <t>02115002</t>
  </si>
  <si>
    <t>Г.УФА, ПРОСПЕКТ ОКТЯБРЯ, Д.93, КОРПУС5</t>
  </si>
  <si>
    <t>Г.УФА, УЛ. УФИМСКОЕ ШОССЕ, Д.20</t>
  </si>
  <si>
    <t>Г.УФА, УЛ.ЮРИЯ ГАГАРИНА, Д.50, КОРП.3</t>
  </si>
  <si>
    <t>Г.УФА, УЛ.ЮРИЯ ГАГАРИНА, Д.24, КОРП.1</t>
  </si>
  <si>
    <t>Г.УФА, УЛ.НАБЕРЕЖНАЯ, Д.51</t>
  </si>
  <si>
    <t>Г.УФА, УЛ.НАТАЛЬИ КОВШОВОЙ, Д.10, КОРП.1</t>
  </si>
  <si>
    <t>Г.УФА, АДМИРАЛА МАКАРОВА, Д.20</t>
  </si>
  <si>
    <t>Г.УФА, УЛ. БЛЮХЕРА, Д.25</t>
  </si>
  <si>
    <t>Г.УФА, УЛ. БОРИСОГЛЕБСКАЯ, Д.16</t>
  </si>
  <si>
    <t>Г.УФА, УЛ.КОЛЬЦЕВАЯ, Д.37</t>
  </si>
  <si>
    <t>Г.УФА, УЛ.КОНСТИТУЦИИ, Д.2А</t>
  </si>
  <si>
    <t>Г.УФА, ПРОСПЕКТ ОКТЯБРЯ, Д.91</t>
  </si>
  <si>
    <t>Г.УФА, УЛ. МЕНДЕЛЕЕВА, Д.215, КОРП.3</t>
  </si>
  <si>
    <t>Г.УФА, УЛ.МЕНДНЛЕЕВА, Д.197, КОРП.1</t>
  </si>
  <si>
    <t>Г.УФА, УЛ.РОССИЙСКАЯ, Д.171, КОРП.1</t>
  </si>
  <si>
    <t>Г.УФА, УЛ.ЮРИЯ ГАГАРИНА, Д.26, КОРП.1</t>
  </si>
  <si>
    <t>Г.УФА, БАЯЗИТА БИКБАЯ,Д.31,КОРП.1</t>
  </si>
  <si>
    <t>Г.УФА, УЛ.РОССИЙСКАЯ, Д.80</t>
  </si>
  <si>
    <t>Г.УФА, УЛ.ШАФИЕВА, Д.31,КОРП.2</t>
  </si>
  <si>
    <t>Г.УФА, УЛ.СУВОРОВА, Д.35</t>
  </si>
  <si>
    <t>Г.УФА, УЛ.ПЕРВОМАЙСКАЯ,Д.83А</t>
  </si>
  <si>
    <t>Г.УФА, УЛ. БЛЮХЕРА, Д.9</t>
  </si>
  <si>
    <t>Г.УФА, УЛ.СЕВЕРОДВИНСКАЯ, Д.22</t>
  </si>
  <si>
    <t>Г.УФА, УЛ.ЮРИЯ ГАГАРИНА, Д.59</t>
  </si>
  <si>
    <t>ГБУЗ РБ Детская стоматологическая поликлиника № 7 г. Уфа</t>
  </si>
  <si>
    <t>Государственное бюджетное учреждение здравоохранения Республиканский медико-генетический центр</t>
  </si>
  <si>
    <t>450076, Республика Башкортостан, г.Уфа, ул.Гафури, 74</t>
  </si>
  <si>
    <t xml:space="preserve">Мельникова </t>
  </si>
  <si>
    <t xml:space="preserve">Марина </t>
  </si>
  <si>
    <t>тел. 83472937264, ufa.rmgc@doctorrb.ru</t>
  </si>
  <si>
    <t>дневной стационар (ЭКО)</t>
  </si>
  <si>
    <t xml:space="preserve">Узянбаева </t>
  </si>
  <si>
    <t xml:space="preserve">Рамиля </t>
  </si>
  <si>
    <t>Умурзаковна</t>
  </si>
  <si>
    <t>тел. 83472937257, ufa.rmgc@doctorrb.ru</t>
  </si>
  <si>
    <t>Лабораторная служба</t>
  </si>
  <si>
    <t>Игоревна</t>
  </si>
  <si>
    <t>тел. 83472937275, ufa.rmgc@doctorrb.ru</t>
  </si>
  <si>
    <t>акушерское дело, анестезиология и реаниматология, лабораторная диагностика, медицинский массаж, операционное дело, сестринское дело, сестринское дело в косметологии</t>
  </si>
  <si>
    <t>акушерство гинекология(за исключением использованию вспомогательных репродуктивных технологий и искусственного прерывания беременности), акушерство гинекология( искусственное прерывание беременности), анестезиология и реаниматология,  дерматовенерология, детская хирургия, клиническая лабораторная диагностика, колопроктология, мануальная терапия, неврология,  онкология, оториноларингология (за исключением кохлеарной имплантации), травматология и ортопедия, урология, хирургия, челюстно-лицевая хирургия</t>
  </si>
  <si>
    <t>акушерство гинекология( искусственное прерывание беременности), анестезиология и реаниматология, детская хирургия, колопроктология, онкология, травматология и ортопедия, трансфузиология, урология, хирургия, челюстно-лицевая хирургия</t>
  </si>
  <si>
    <t>ООО "Юхелф"</t>
  </si>
  <si>
    <t>АУЗ РСП</t>
  </si>
  <si>
    <t>ГБУЗ РБ Чишминская ЦРБ</t>
  </si>
  <si>
    <t>Общебольничная медицинская служба</t>
  </si>
  <si>
    <t>Поликлиническое отделение</t>
  </si>
  <si>
    <t>Аптека</t>
  </si>
  <si>
    <t xml:space="preserve">Касимова </t>
  </si>
  <si>
    <t>Акрамовна</t>
  </si>
  <si>
    <t>Отдел лучевой диагностики</t>
  </si>
  <si>
    <t>Хирургическое отделение</t>
  </si>
  <si>
    <t>Терапевтическое отделение</t>
  </si>
  <si>
    <t>отделение скорой помощи</t>
  </si>
  <si>
    <t>отделение анестезиологии реанимации с палатами интенсивной терапиии для всрослого населения</t>
  </si>
  <si>
    <t>инфекционное отделение</t>
  </si>
  <si>
    <t>отделение паллиативной медицинской помощи</t>
  </si>
  <si>
    <t xml:space="preserve">Саитов </t>
  </si>
  <si>
    <t>Старокуручевская врачебная амбулатория</t>
  </si>
  <si>
    <t>Сунаргулова</t>
  </si>
  <si>
    <t>Фаима</t>
  </si>
  <si>
    <t>Новоурсаевская врачебная амбулатория</t>
  </si>
  <si>
    <t>Ганеева</t>
  </si>
  <si>
    <t>Габдулловна</t>
  </si>
  <si>
    <t>Староматинский фельдшерско-акушерский пункт</t>
  </si>
  <si>
    <t xml:space="preserve">452673, Республика Башкортостан, Бакалинский район, с. Старые Маты,              
ул. Мира, д. 83
</t>
  </si>
  <si>
    <t>Габсаттарова</t>
  </si>
  <si>
    <t>Фатыховна</t>
  </si>
  <si>
    <t>Ахмановский фельдшерско-акушерский пункт</t>
  </si>
  <si>
    <t xml:space="preserve">452658, Республика Башкортостан, Бакалинский район, с. Ахманово,                     
ул. Центральная, д. 82
</t>
  </si>
  <si>
    <t>Купцова</t>
  </si>
  <si>
    <t xml:space="preserve">Клара </t>
  </si>
  <si>
    <t>Мисбахетдиновна</t>
  </si>
  <si>
    <t>Старобалыклинский фельдшерско-акушерский пункт</t>
  </si>
  <si>
    <t xml:space="preserve">452658, Республика Башкортостан, Бакалинский район, с. Старые Балыклы,       
ул. Школьная, д. 31
</t>
  </si>
  <si>
    <t>Бикбова</t>
  </si>
  <si>
    <t>Новобалыклинский фельдшерско-акушерский пункт</t>
  </si>
  <si>
    <t xml:space="preserve">452650, Республика Башкортостан, Бакалинский район, с. Новые Балыклы,         
ул. Центральная, д. 73
</t>
  </si>
  <si>
    <t>Ульмасова</t>
  </si>
  <si>
    <t>Жанна</t>
  </si>
  <si>
    <t>Минлиахметовна</t>
  </si>
  <si>
    <t>Старокуяновский фельдшерско-акушерский пункт</t>
  </si>
  <si>
    <t xml:space="preserve">452651, Республика Башкортостан, Бакалинский район, с. Старокуяново,              
ул. Центральная, д. 84
</t>
  </si>
  <si>
    <t>Маликова</t>
  </si>
  <si>
    <t>Флюновна</t>
  </si>
  <si>
    <t>Токбердинский фельдшерско-акушерский пункт</t>
  </si>
  <si>
    <t xml:space="preserve">452651, Республика Башкортостан, Бакалинский район, с. Токбердино, 
ул. Школьная, д. 44
</t>
  </si>
  <si>
    <t>Актимировна</t>
  </si>
  <si>
    <t>Бузюровский фельдшерско-акушерский пункт</t>
  </si>
  <si>
    <t xml:space="preserve">452664, Республика Башкортостан, Бакалинский район, с. Бузюрово, 
ул. Школьная, д. 32
</t>
  </si>
  <si>
    <t>Алчинова</t>
  </si>
  <si>
    <t>Курчеевский фельдшерско-акушерский пункт</t>
  </si>
  <si>
    <t xml:space="preserve">452664, Республика Башкортостан, Бакалинский район, с. Курчеево, ул. Ленина, 
д. 36 а
</t>
  </si>
  <si>
    <t>Никифорова</t>
  </si>
  <si>
    <t>Дияшевский фельдшерско-акушерский пункт</t>
  </si>
  <si>
    <t xml:space="preserve">452660, Республика Башкортостан, Бакалинский район, с. Дияшево, 
ул. Школьная, д. 54
</t>
  </si>
  <si>
    <t>Малова</t>
  </si>
  <si>
    <t>Юльтимировский фельдшерско-акушерский пункт</t>
  </si>
  <si>
    <t xml:space="preserve">452660, Республика Башкортостан, Бакалинский район, д. Юльтимировка, 
ул. Центральная, д. 41
</t>
  </si>
  <si>
    <t>Староазмеевский фельдшерско-акушерский пункт</t>
  </si>
  <si>
    <t xml:space="preserve">452665, Республика Башкортостан, Бакалинский район, с. Старое Азмеево,
 ул. Школьная, д. 18
</t>
  </si>
  <si>
    <t>Максимова</t>
  </si>
  <si>
    <t>Камышлинский фельдшерско-акушерский пункт</t>
  </si>
  <si>
    <t xml:space="preserve">452661, Республика Башкортостан, Бакалинский район, с. Камышлытамак,
 ул. Клубная, д. 15
</t>
  </si>
  <si>
    <t>Гимаева</t>
  </si>
  <si>
    <t>Рафисовна</t>
  </si>
  <si>
    <t>Устюмовский фельдшерско-акушерский пункт</t>
  </si>
  <si>
    <t xml:space="preserve">452661, Республика Башкортостан, Бакалинский район, д. Устюмово, 
ул. Нуркаева, д. 48 а
</t>
  </si>
  <si>
    <t xml:space="preserve">Шамсутдинова </t>
  </si>
  <si>
    <t>Аксановна</t>
  </si>
  <si>
    <t>Килеевский фельдшерско-акушерский пункт</t>
  </si>
  <si>
    <t xml:space="preserve">452672, Республика Башкортостан, Бакалинский район, с. Килеево, ул. Победы, 
д. 16 а, кв.1
</t>
  </si>
  <si>
    <t>Буравова</t>
  </si>
  <si>
    <t>Новоальметьевский фельдшерско-акушерский пункт</t>
  </si>
  <si>
    <t xml:space="preserve">452672, Республика Башкортостан, Бакалинский район, д. Новоальметьево, 
ул. Мира, д. 28
</t>
  </si>
  <si>
    <t>Миргалимова</t>
  </si>
  <si>
    <t>Раушания</t>
  </si>
  <si>
    <t>Галимяновна</t>
  </si>
  <si>
    <t>Умировский фельдшерско-акушерский пункт</t>
  </si>
  <si>
    <t xml:space="preserve">452672, Республика Башкортостан, Бакалинский район, с. Умирово, 
ул. Центральная, д. 46
</t>
  </si>
  <si>
    <t>Маркова</t>
  </si>
  <si>
    <t>Новоиликовский фельдшерско-акушерский пункт</t>
  </si>
  <si>
    <t xml:space="preserve">452672, Республика Башкортостан, Бакалинский район, с. Новоиликово, 
ул. Магистральная, д. 2
</t>
  </si>
  <si>
    <t>Игушина</t>
  </si>
  <si>
    <t>Нафиса</t>
  </si>
  <si>
    <t>Куштиряковский фельдшерско-акушерский пункт</t>
  </si>
  <si>
    <t>452663, Республика Башкортостан, Бакалинский район, с. Куштиряково, ул. Речная, д. 1а</t>
  </si>
  <si>
    <t>Файразовна</t>
  </si>
  <si>
    <t>Новосасыкульский фельдшерско-акушерский пункт</t>
  </si>
  <si>
    <t xml:space="preserve">452663, Республика Башкортостан, Бакалинский район, д. Новосасыкуль, 
ул. Нагорная, д. 1
</t>
  </si>
  <si>
    <t>Новотумутукский фельдшерско-акушерский пункт</t>
  </si>
  <si>
    <t xml:space="preserve">452663, Республика Башкортостан, Бакалинский район, с. Новый Тумутук, 
ул. Центральная, д. 60
</t>
  </si>
  <si>
    <t>Ялалова</t>
  </si>
  <si>
    <t>Мирхатимовна</t>
  </si>
  <si>
    <t>Карповский фельдшерско-акушерский пункт</t>
  </si>
  <si>
    <t xml:space="preserve">452663, Республика Башкортостан, Бакалинский район, с. Карповка, 
ул. Центральная, д. 16 а
</t>
  </si>
  <si>
    <t>Михайловский фельдшерско-акушерский пункт</t>
  </si>
  <si>
    <t xml:space="preserve">452657, Республика Башкортостан, Бакалинский район, с. Михайловка, 
ул. Центральная, д. 4
</t>
  </si>
  <si>
    <t>Корнилова</t>
  </si>
  <si>
    <t>Рузалия</t>
  </si>
  <si>
    <t>Рифхатовна</t>
  </si>
  <si>
    <t>Утаровский фельдшерско-акушерский пункт</t>
  </si>
  <si>
    <t>452657, Республика Башкортостан, Бакалинский район, с. Утарово, ул. Мира, д. 46 а</t>
  </si>
  <si>
    <t>Гимадеев</t>
  </si>
  <si>
    <t>Бугабашевский фельдшерско-акушерский пункт</t>
  </si>
  <si>
    <t>452657, Республика Башкортостан, Бакалинский район, с. Бугабашево,                  ул. Утина, д. 19 а</t>
  </si>
  <si>
    <t>Денисова</t>
  </si>
  <si>
    <t>Альмира</t>
  </si>
  <si>
    <t>Мустафинский фельдшерско-акушерский пункт</t>
  </si>
  <si>
    <t>452662, Республика Башкортостан, Бакалинский район, с. Мустафино,                     ул. Ленина, д. 99А</t>
  </si>
  <si>
    <t>Хазиева</t>
  </si>
  <si>
    <t>Нарат-Елгинский фельдшерско-акушерский пункт</t>
  </si>
  <si>
    <t>452662, Республика Башкортостан, Бакалинский район, с. Нарат-Елга,                        ул. Ленина, д. 31</t>
  </si>
  <si>
    <t>Кашапова</t>
  </si>
  <si>
    <t>Минигаряйовна</t>
  </si>
  <si>
    <t xml:space="preserve">452671, Республика Башкортостан, Бакалинский район, с. Старокатаево, 
ул. Школьная, д. 41
</t>
  </si>
  <si>
    <t>Саврасова</t>
  </si>
  <si>
    <t>Нагайбаковский фельдшерско-акушерский пункт</t>
  </si>
  <si>
    <t xml:space="preserve">452669, Республика Башкортостан, Бакалинский район, с. Нагайбаково, 
ул. Речная, д. 53
</t>
  </si>
  <si>
    <t>Мещерякова</t>
  </si>
  <si>
    <t>Старокостеевский фельдшерско-акушерский пункт</t>
  </si>
  <si>
    <t xml:space="preserve">452659, Республика Башкортостан, Бакалинский район, с. Старокостеево, 
ул. Молодёжная, д. 7/1
</t>
  </si>
  <si>
    <t>Кузнецова</t>
  </si>
  <si>
    <t>Казанчинский фельдшерско-акушерский пункт</t>
  </si>
  <si>
    <t>452667, Республика Башкортостан, Бакалинский район, с. Казанчи,                             ул. Колхозная, д. 13</t>
  </si>
  <si>
    <t xml:space="preserve">Суханова </t>
  </si>
  <si>
    <t>Камаевский фельдшерско-акушерский пункт</t>
  </si>
  <si>
    <t xml:space="preserve">452654, Республика Башкортостан, Бакалинский район, д. Камаево, 
ул. Молодёжная, д. 7
</t>
  </si>
  <si>
    <t>Килькабызовский фельдшерско-акушерский пункт</t>
  </si>
  <si>
    <t xml:space="preserve">452654, Республика Башкортостан, Бакалинский район, с. Килькабызово, 
ул. Парковая, д. 25
</t>
  </si>
  <si>
    <t>Шамиловна</t>
  </si>
  <si>
    <t>Старогусевский фельдшерско-акушерский пункт</t>
  </si>
  <si>
    <t xml:space="preserve">452656, Республика Башкортостан, Бакалинский район, с. Старогусево, 
ул. Центральная, д. 51
</t>
  </si>
  <si>
    <t>Краснова</t>
  </si>
  <si>
    <t>Балчиклинский фельдшерско-акушерский пункт</t>
  </si>
  <si>
    <t xml:space="preserve">452656, Республика Башкортостан, Бакалинский район, д. Балчиклы, 
ул. Центральная, д. 29
</t>
  </si>
  <si>
    <t>Новоматинский фельдшерско-акушерский пункт</t>
  </si>
  <si>
    <t xml:space="preserve">452673, Республика Башкортостан, Бакалинский район, с. Новые Маты, 
ул. Ленина, д. 14 а
</t>
  </si>
  <si>
    <t>Уршеева</t>
  </si>
  <si>
    <t>Фанильевна</t>
  </si>
  <si>
    <t xml:space="preserve">Старошарашлинский фельдшерско-акушерский пункт </t>
  </si>
  <si>
    <t xml:space="preserve">452675, Республика Башкортостан, Бакалинский район,  с. Старые Шарашли, 
ул. Молодёжная, д. 1
</t>
  </si>
  <si>
    <t>Бикбатырова</t>
  </si>
  <si>
    <t>Мудавировна</t>
  </si>
  <si>
    <t>Новоагбязовский фельдшерско-акушерский пункт</t>
  </si>
  <si>
    <t xml:space="preserve">452675, Республика Башкортостан, Бакалинский район, с. Новоагбязово, 
ул. Школьная, д. 13
</t>
  </si>
  <si>
    <t>Гумерова</t>
  </si>
  <si>
    <t>Факия</t>
  </si>
  <si>
    <t>Амерхановна</t>
  </si>
  <si>
    <t>Тактагуловский фельдшерско-акушерский пункт</t>
  </si>
  <si>
    <t xml:space="preserve">452655, Республика Башкортостан, Бакалинский район, с. Тактагулово, 
ул. Молодёжная, д. 11
</t>
  </si>
  <si>
    <t>Камалетдинова</t>
  </si>
  <si>
    <t>Гарифьяновна</t>
  </si>
  <si>
    <t>Гурдебашевский фельдшерско-акушерский пункт</t>
  </si>
  <si>
    <t xml:space="preserve">452655, Республика Башкортостан, Бакалинский район, д. Гурдыбашево, 
ул. Лесная, д. 33
</t>
  </si>
  <si>
    <t>Урманаевский фельдшерско-акушерский пункт</t>
  </si>
  <si>
    <t xml:space="preserve">452668, Республика Башкортостан, Бакалинский район, с. Урманаево, 
ул. Родниковая, д. 3 а
</t>
  </si>
  <si>
    <t>Мухамадиева</t>
  </si>
  <si>
    <t>Насимовна</t>
  </si>
  <si>
    <t>Таллы Сызинский фельдшерско-акушерский пункт</t>
  </si>
  <si>
    <t xml:space="preserve">452668, Республика Башкортостан, Бакалинский район, с. Таллы-Сыза, 
ул. Родниковая, д. 1 а
</t>
  </si>
  <si>
    <t>Габдуллина</t>
  </si>
  <si>
    <t>Равиловна</t>
  </si>
  <si>
    <t xml:space="preserve">452668, Республика Башкортостан, Бакалинский район, с. Камаево, 
ул. Центральная, д. 6 а
</t>
  </si>
  <si>
    <t>Мирзаитовский фельдшерско-акушерский пункт</t>
  </si>
  <si>
    <t xml:space="preserve">452668, Республика Башкортостан, Бакалинский район, д. Мирзаитово, 
ул. Центральная, д. 5
</t>
  </si>
  <si>
    <t>022208</t>
  </si>
  <si>
    <r>
      <t>Государственное бюджетное учреждение здравоохранения Республики Башкортостан Кушнаренковская центральная районная больница (</t>
    </r>
    <r>
      <rPr>
        <b/>
        <sz val="9"/>
        <rFont val="Calibri"/>
        <family val="2"/>
        <charset val="204"/>
        <scheme val="minor"/>
      </rPr>
      <t>ГБУЗ РБ Кушнаренковская ЦРБ</t>
    </r>
    <r>
      <rPr>
        <sz val="9"/>
        <rFont val="Calibri"/>
        <family val="2"/>
        <charset val="204"/>
        <scheme val="minor"/>
      </rPr>
      <t>)</t>
    </r>
  </si>
  <si>
    <t>023401001</t>
  </si>
  <si>
    <t>0234001426</t>
  </si>
  <si>
    <t>1020201382354</t>
  </si>
  <si>
    <t>452231, Республика Башкортостан, Кушнаренковский район, с.Кушнаренково, ул.Горная,2</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</si>
  <si>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</si>
  <si>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</si>
  <si>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хиуругия, педиатрия, сестринское дело, сестринское дело в педиатрии, хирургия</t>
  </si>
  <si>
    <t>021901</t>
  </si>
  <si>
    <t>027001001</t>
  </si>
  <si>
    <t>0270001580</t>
  </si>
  <si>
    <t>1020202281758</t>
  </si>
  <si>
    <t>453701, Республика Башкортостан, г.Учалы, ул. Муртазина,27</t>
  </si>
  <si>
    <t>Латыпов Рустам Валерианович, 8(34792)3-65-07, 8(34792)6-06-47, e-mail: ucgb@inbox.ru, uch.cgb@doctorrb.ru</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</si>
  <si>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</si>
  <si>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кардиология, неврология, онкология, оториноларингология (за исключением кохлеарной имплантации), хирургия, эндокринология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</si>
  <si>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офтальмология</t>
  </si>
  <si>
    <t>029400</t>
  </si>
  <si>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color theme="1"/>
        <rFont val="Calibri"/>
        <family val="2"/>
        <charset val="204"/>
        <scheme val="minor"/>
      </rPr>
      <t>ГБУЗ РБ ГКБ Демского района г.Уфы</t>
    </r>
    <r>
      <rPr>
        <sz val="9"/>
        <color theme="1"/>
        <rFont val="Calibri"/>
        <family val="2"/>
        <charset val="204"/>
        <scheme val="minor"/>
      </rPr>
      <t>)</t>
    </r>
  </si>
  <si>
    <t>027201001</t>
  </si>
  <si>
    <t>0272001152</t>
  </si>
  <si>
    <t>1020202362047</t>
  </si>
  <si>
    <t>450024, Республика Башкортостан, г.Уфа, ул.Дагестанская,13А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</si>
  <si>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медицинская реабилитация,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</si>
  <si>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гематология, гериатрия,   кардиология, клиническая лабораторная диагностика, колопроктология,  лабораторная диагностика, медицинский массаж, неврология, онкология,  операционное дело, пульмонология, ревматология,  рентгенология, сестринское дело, терапия, травматология и ортопедия, ультразвуковая диагностика, физиотерапия, функциональная диагностика, хирургия,эндокинология,  эндоскопия</t>
  </si>
  <si>
    <t>021607</t>
  </si>
  <si>
    <r>
      <t>Государственное бюджетное учреждение здравоохранения Республики Башкортостан Толбазинская  центральная районная больница  (</t>
    </r>
    <r>
      <rPr>
        <b/>
        <sz val="9"/>
        <rFont val="Calibri"/>
        <family val="2"/>
        <charset val="204"/>
        <scheme val="minor"/>
      </rPr>
      <t>ГБУЗ РБ Толбазинская ЦРБ</t>
    </r>
    <r>
      <rPr>
        <sz val="9"/>
        <rFont val="Calibri"/>
        <family val="2"/>
        <charset val="204"/>
        <scheme val="minor"/>
      </rPr>
      <t>)</t>
    </r>
  </si>
  <si>
    <t>020501001</t>
  </si>
  <si>
    <t>0205001750</t>
  </si>
  <si>
    <t>1020201253852</t>
  </si>
  <si>
    <t>453480, Республика Башкортостан, Аургазинский район, с.Толбазы, ул.М.Гафури, д. 1</t>
  </si>
  <si>
    <t>Тарасов Виталий Григорьевич, тел:8(34745)5-15-57, факс:8(34745)2-10-92, факс:8(34745)2-17-91, e-mail: tolbaz.crb@doctorrb.ru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</si>
  <si>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</si>
  <si>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дерматовенерология, детская хирургия, ортодонтия,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ультразвуковая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</si>
  <si>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медицинский массаж, неврология, операционное дело, педиатрия, сестринское дело, сестринское дело в педиатрии, терапия, хирургия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</si>
  <si>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t>
    </r>
    <r>
      <rPr>
        <sz val="9"/>
        <color rgb="FFFF0000"/>
        <rFont val="Calibri"/>
        <family val="2"/>
        <charset val="204"/>
        <scheme val="minor"/>
      </rPr>
      <t xml:space="preserve"> </t>
    </r>
    <r>
      <rPr>
        <sz val="9"/>
        <rFont val="Calibri"/>
        <family val="2"/>
        <charset val="204"/>
        <scheme val="minor"/>
      </rPr>
      <t xml:space="preserve"> неонатология, анестезиология и реаниматология,</t>
    </r>
    <r>
      <rPr>
        <sz val="9"/>
        <color rgb="FFFF0000"/>
        <rFont val="Calibri"/>
        <family val="2"/>
        <charset val="204"/>
        <scheme val="minor"/>
      </rPr>
      <t xml:space="preserve"> </t>
    </r>
    <r>
      <rPr>
        <sz val="9"/>
        <rFont val="Calibri"/>
        <family val="2"/>
        <charset val="204"/>
        <scheme val="minor"/>
      </rPr>
      <t xml:space="preserve">вакцинация (проведение профилактических прививок),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t>
    </r>
    <r>
      <rPr>
        <sz val="9"/>
        <color rgb="FFFF0000"/>
        <rFont val="Calibri"/>
        <family val="2"/>
        <charset val="204"/>
        <scheme val="minor"/>
      </rPr>
      <t xml:space="preserve"> </t>
    </r>
    <r>
      <rPr>
        <sz val="9"/>
        <rFont val="Calibri"/>
        <family val="2"/>
        <charset val="204"/>
        <scheme val="minor"/>
      </rPr>
      <t>ультразвуковая диагностика, эндоскопия</t>
    </r>
  </si>
  <si>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</si>
  <si>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029140</t>
  </si>
  <si>
    <r>
      <t>Общество с ограниченной ответственностью "Лаборатория гемодиализа" (</t>
    </r>
    <r>
      <rPr>
        <b/>
        <sz val="9"/>
        <color indexed="8"/>
        <rFont val="Calibri"/>
        <family val="2"/>
        <charset val="204"/>
        <scheme val="minor"/>
      </rPr>
      <t>ООО "Лаборатория гемодиализа"</t>
    </r>
    <r>
      <rPr>
        <sz val="9"/>
        <color indexed="8"/>
        <rFont val="Calibri"/>
        <family val="2"/>
        <charset val="204"/>
        <scheme val="minor"/>
      </rPr>
      <t xml:space="preserve">) </t>
    </r>
  </si>
  <si>
    <t>0278171979</t>
  </si>
  <si>
    <t>1100280032533</t>
  </si>
  <si>
    <t>450001, Республика Башкортостан, г.Уфа, ул. Бабушкина, д.25 офис 8</t>
  </si>
  <si>
    <t>Шаехмухаметов Денис Фаатович, тел/факс(347) 246-57-39, e-mail: labgd@mail.ru</t>
  </si>
  <si>
    <t>ЛО-02-01-007107 от 17.05.2019г бессрочно;</t>
  </si>
  <si>
    <t>лабораторная диагностика, сестринское дело, операционное дело, функциональная диагностика</t>
  </si>
  <si>
    <t>терапия, организация здравоохранения и общественному здоровью;</t>
  </si>
  <si>
    <t>диетология, кардиология, неврология, нефрология, онкология,клиническая лабораторная диагностика, нефрология, хирургия, организация здравоохранения и общественному здоровью, ультразвуковая диагностика, функциональная диагностика, хирургия, эндокринология</t>
  </si>
  <si>
    <t>ультразвуковая  диагностика, нефрология, функциональная диагностика, онкология, хирургия</t>
  </si>
  <si>
    <t>нефрология, ультразвуковая диагностика, функциональная диагностика, хирургия</t>
  </si>
  <si>
    <t>организация здравоохранения и общественного здоровья</t>
  </si>
  <si>
    <t>организация здравоохранения и общественнного здоровья</t>
  </si>
  <si>
    <t>анестезиология и реаниматология, офтальмология, функциональная диагностика,организация здравоохранения и общественного здоровья</t>
  </si>
  <si>
    <t>операционное дело, офтальмология, сестринское дело,организация здравоохранения и общественного здоровья</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</si>
  <si>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операционное дело, рентгенология,организация сестринского дела,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</si>
  <si>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помощь,организация здравоохранения и общественного здоровья, педиатрия, терапия</t>
  </si>
  <si>
    <t>организация здравоохранения и общественного здоровья,педиатрия,терапия,управление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</si>
  <si>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урология-андрология, детская хирургия, детская эндокринология, инфекционные болезни, кардиология, клиническая лабораторная диагностика, неврология, нейрохирургия, неотложная медицинская помощь,организация здравоохранения и общественного здоровья, онкология, оториноларингология (за исключением кохлеарной имплантации), офтальмология, профпатология, ревматология, рентгенология, физиотерапия, фтизиатрия,  функциональная диагностика, урология, ультразвуковая диагностика,  стоматология терапевтическая, стоматология хирургическая, стоматология детская, травматология и ортопедия, хирургия, эндокринология, эндоскопия, эмидемиология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</si>
  <si>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онкология,организация здравоохранения и общественного здоровья, травматология и ортопедия, хирургия, эндокринология</t>
  </si>
  <si>
    <t>скорая медицинская помощь,организация здравоохранения и общественного здоровья,медицинская статистика</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</si>
  <si>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операционное дело,организация сестринского дела,медицинская статистика,организация сестринского дела,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</si>
  <si>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профпатология,психиатрия,психиатрия-наркология, рентгенология, рефлексотерапия,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терапевтическая, стоматология хирургическая,стоматология ортопедическая</t>
  </si>
  <si>
    <t>акушерское дело, вакцинация (проведение профилактических прививок), гигиеническое воспитание, лабораторная диагностика,медицинская статистика, лечебное дело, медицинский массаж, неотложная медицинская помощь, общая практика, операционное дело, рентгенология,организация сестринского дела,сестринское дело, физиотерапия, функциональная диагностика</t>
  </si>
  <si>
    <t>вакцинация (проведение профилактических прививок), неотложная медицинская помощь, организация здравоохранения и общественного здоровья, терапия,управление сестринской деятельностью,общая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</si>
  <si>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колопроктология, косметология,неврология, нейрохирургия, неотложная медицинская помощь, организация здравоохранения  и общественного здоровья,онкология, оториноларингология (за исключением кохлеарной имплантации), офтальмология,психиатрия-наркология, профпатология, пульмонология, ревматология, рентгенология, рефлексотерапия,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</si>
  <si>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акушерское дело, вакцинация (проведение профилактических прививок), гигиеническое воспитание, лабораторная диагностика, лечебное дело,медицинская статистика,неотложная медицинская помощь, медицинский массаж,организация сестринского дела, сестринское дело, общая практика, рентгенология,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</si>
  <si>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</si>
  <si>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гематология, дерматовенерология, инфекционные болезни, кардиология, клиническая лабораторная диагностика,косметология, колопроктология, неврология, нейрохирургия, онкология, организация здравоохранения и общественного здоровья, профпатология, пульмонология, ревматология, рентгенология, оториноларингология (за исключением кохлеарной имплантации), офтальмология, рефлексотерапия, травматология и ортопедия, ультразвуковая диагностика, урология,сердечно-сосудистая хирургия,  стоматология общей практики, физиотерапия, функциональная диагностика, хирургия, эндокринология, эндоскопия, эпидемиология</t>
  </si>
  <si>
    <t>028300</t>
  </si>
  <si>
    <r>
      <t>Государственное бюджетное учреждение здравоохранения Республики Башкортостан Поликлиника №2 города Уфа  (Г</t>
    </r>
    <r>
      <rPr>
        <b/>
        <sz val="9"/>
        <color indexed="8"/>
        <rFont val="Calibri"/>
        <family val="2"/>
        <charset val="204"/>
        <scheme val="minor"/>
      </rPr>
      <t>БУЗ РБ  Поликлиника №2 г.Уфа</t>
    </r>
    <r>
      <rPr>
        <sz val="9"/>
        <color indexed="8"/>
        <rFont val="Calibri"/>
        <family val="2"/>
        <charset val="204"/>
        <scheme val="minor"/>
      </rPr>
      <t>)</t>
    </r>
  </si>
  <si>
    <t>0277084681</t>
  </si>
  <si>
    <t>1070277004423</t>
  </si>
  <si>
    <t>450055, Республика Башкортостан, г.Уфа, ул.Российская, дом 68</t>
  </si>
  <si>
    <t>ЛО-02-01-006647 от 21.11.2018г бессрочно;</t>
  </si>
  <si>
    <r>
      <rPr>
        <sz val="9"/>
        <rFont val="Calibri"/>
        <family val="2"/>
        <charset val="204"/>
        <scheme val="minor"/>
      </rPr>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сестринское дело, стоматология, рентгенология,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</si>
  <si>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инфекционные болезни, кардиология, колопроктология, клиническая лабораторная диагностика, лечебная физкультура и спортивная медицина, мануальная терапия, неврология,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</si>
  <si>
    <t>ГБУЗ РБ Поликлиника №2 г.Уфа</t>
  </si>
  <si>
    <t>ГБУЗ РБ Поликлиника №2</t>
  </si>
  <si>
    <t>ГАУЗ РБ Стоматологическая поликлиника города Сибай</t>
  </si>
  <si>
    <t>021003</t>
  </si>
  <si>
    <r>
      <t>Государственное бюджетное учреждение здравоохранения Республики Башкортостан Раевская центральная районная больница (</t>
    </r>
    <r>
      <rPr>
        <b/>
        <sz val="9"/>
        <color indexed="8"/>
        <rFont val="Calibri"/>
        <family val="2"/>
        <charset val="204"/>
        <scheme val="minor"/>
      </rPr>
      <t>ГБУЗ РБ РаевскаяЦРБ</t>
    </r>
    <r>
      <rPr>
        <sz val="9"/>
        <color indexed="8"/>
        <rFont val="Calibri"/>
        <family val="2"/>
        <charset val="204"/>
        <scheme val="minor"/>
      </rPr>
      <t>)</t>
    </r>
  </si>
  <si>
    <t>020201001</t>
  </si>
  <si>
    <t>0202000613</t>
  </si>
  <si>
    <t>1020201729767</t>
  </si>
  <si>
    <t>452121, Республика Башкортостан, Альшеевский район, с.Раевский, ул.Космонавтов, д.1</t>
  </si>
  <si>
    <t>акушерское дело, анестезиология и реаниматология, бактериология, вакцинация (проведение профилактических прививок), дезинфектология, гигиеническое воспитание, лабораторная диагностика, лечебное дело, лечебная физкультура,медицинская статистика, медицинский массаж, неотложная медицинская помощь, общая практика, операционное дело, рентгенология, организация сестринского дела,сестринское дело, сестринское дело в педиатрии, физиотерапия, функциональная диагностика, стоматология, стоматология ортопедическая, эпидемиология</t>
  </si>
  <si>
    <t xml:space="preserve">вакцинация (проведение профилактических прививок), общая врачебная практика (семейная медицина), неотложная медицинская помощь, организация здравоохранения и общественного здоровья,педиатрия, терапия,управление сестринской деятельностью </t>
  </si>
  <si>
    <t>клиническая лабораторная диагностика, неотложная медицинская помощь, организация здравоохранения и общественного здоровья,терапия, общая врачебная практика (семейная медицина), педиатрия,управление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</si>
  <si>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медицинская статистика,неврология, неотложная медицинская помощь,организация здравоохранения и общественного здоровья, онкология, ортодонтия, оториноларингология (за исключением кохлеарной имплантации), офтальмология,психиатрия,психиатрия-наркология, профпатология,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урология, управление сестринской деятельностью,стоматология общей практики, стоматология детская, стоматология терапевтическая, стоматология хирургическая, эндокринология, эндоскопия, эпидемиология</t>
  </si>
  <si>
    <t>анестезиология и реаниматология, гастроэнтерология, кардиология, клиническая фармакология, неврология, онкология, урология,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</si>
  <si>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кардиология, клиническая лабораторная диагностика, неврология, онкология, оториноларингология (за исключением кохлеарной имплантации), педиатрия, рентгенология, терапия,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</si>
  <si>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дезинфектология,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операционное дело, организация здравоохранения и общественного здоровья,организация сестринского дела,оториноларингология (за исключением кохлеарной имплантации), педиатрия,психиатрия, психиатрия-наркология,рентгенология, рефлексотерапия, сестринское дело, сестринское дело в педиатрии, терапия, ультразвуковая диагностика, урология, физиотерапия, хирургия, функциональная диагностика, травматология и ортопедия, трансфузиология, стоматология хирургическая,управление сестринской деятельностью, эндокринология, эндоскопия, эпидемиология</t>
  </si>
  <si>
    <r>
      <t xml:space="preserve">Государственное бюджетное учреждение здравоохранения Республики Башкортостан </t>
    </r>
    <r>
      <rPr>
        <sz val="10"/>
        <color theme="1"/>
        <rFont val="Times New Roman"/>
        <family val="1"/>
        <charset val="204"/>
      </rPr>
      <t>Раевская центральная районная больница</t>
    </r>
  </si>
  <si>
    <t xml:space="preserve"> ГБУЗ РБ Раевская ЦРБ</t>
  </si>
  <si>
    <t xml:space="preserve">Арсланова </t>
  </si>
  <si>
    <t>Рифовна</t>
  </si>
  <si>
    <t>8(34754) 2-39-64 RAEVSK.CRB@doctorrb.ru</t>
  </si>
  <si>
    <t>Родовое отделение</t>
  </si>
  <si>
    <t>Сарбаев</t>
  </si>
  <si>
    <t>Салих</t>
  </si>
  <si>
    <t>Садыкович</t>
  </si>
  <si>
    <t>Инфекционное отделение</t>
  </si>
  <si>
    <t xml:space="preserve">Абдрахманова </t>
  </si>
  <si>
    <t>Газиевна</t>
  </si>
  <si>
    <t>Педиатрическое отделение</t>
  </si>
  <si>
    <t xml:space="preserve">Аллакозова </t>
  </si>
  <si>
    <t>Палата анестезиологии -реанимации</t>
  </si>
  <si>
    <t xml:space="preserve">Каримова </t>
  </si>
  <si>
    <t xml:space="preserve">Алиса </t>
  </si>
  <si>
    <t>Халитовна</t>
  </si>
  <si>
    <t>Приемное отделение</t>
  </si>
  <si>
    <t>Зугаря</t>
  </si>
  <si>
    <t>Нурулловна</t>
  </si>
  <si>
    <t>ВСПОМОГАТЕЛЬНЫЕ ОТДЕЛЕНИЯ</t>
  </si>
  <si>
    <t>452121,Росийская Федерация, Республика Башкортостан, Альшеевский район, с.Раевский, ул. Космонавтов, д. 1</t>
  </si>
  <si>
    <t>Клинико –диагностическая  лаборатория</t>
  </si>
  <si>
    <t>Шин</t>
  </si>
  <si>
    <t>Отделение лучевой диагностики</t>
  </si>
  <si>
    <t>Хафизова</t>
  </si>
  <si>
    <t>Люза</t>
  </si>
  <si>
    <t>Хасановна</t>
  </si>
  <si>
    <t>Отделение функциональной диагностики</t>
  </si>
  <si>
    <t>Гадельшина</t>
  </si>
  <si>
    <t xml:space="preserve">Зиля </t>
  </si>
  <si>
    <t>Ульфатовна</t>
  </si>
  <si>
    <t>Физиотерапевтическое отделение</t>
  </si>
  <si>
    <t>Гайнельзянова</t>
  </si>
  <si>
    <t>Рафиля</t>
  </si>
  <si>
    <t>Кабинет трансфузиологии</t>
  </si>
  <si>
    <t>Самирханов</t>
  </si>
  <si>
    <t>Урал</t>
  </si>
  <si>
    <t>Эдгарович</t>
  </si>
  <si>
    <t xml:space="preserve">Саяпов </t>
  </si>
  <si>
    <t>Саматович</t>
  </si>
  <si>
    <t>8(34754) 2-21-02  polik_rcrb@mail.ru</t>
  </si>
  <si>
    <t>Детское поликлиническое отделение</t>
  </si>
  <si>
    <t xml:space="preserve">Зиязетдинова </t>
  </si>
  <si>
    <t>Алсу</t>
  </si>
  <si>
    <t>8(34754) 2-21-12   raevdk@ya.ru</t>
  </si>
  <si>
    <t>Отделение скорой медицинской помощи</t>
  </si>
  <si>
    <t>8(34754) 2-20-00 RAEVSK.CRB@doctorrb.ru</t>
  </si>
  <si>
    <t>Радикович</t>
  </si>
  <si>
    <t xml:space="preserve">Дневной стационар </t>
  </si>
  <si>
    <t>Артемьева</t>
  </si>
  <si>
    <t>Отделение медицинской профилактики</t>
  </si>
  <si>
    <t>Жуковская</t>
  </si>
  <si>
    <t>8(34754) 2-21-02  zhukovskaya_crb@mail.ru</t>
  </si>
  <si>
    <t>Врачебные амбулатории</t>
  </si>
  <si>
    <t xml:space="preserve">Никифаровская врачебная амбулатория  </t>
  </si>
  <si>
    <t>Айсылу</t>
  </si>
  <si>
    <t>8(34754) 3-64-21</t>
  </si>
  <si>
    <t xml:space="preserve">Аксеновская врачебная амбулатория  </t>
  </si>
  <si>
    <t>с.Аксеново, ул.Советская,д.2</t>
  </si>
  <si>
    <t xml:space="preserve">Понамарева </t>
  </si>
  <si>
    <t>Фанузовна</t>
  </si>
  <si>
    <t>8(34754) 3-60-03</t>
  </si>
  <si>
    <t xml:space="preserve">Шафрановская врачебная амбулатория  </t>
  </si>
  <si>
    <t>с.Шафраново,ул.Ленина,д.24А</t>
  </si>
  <si>
    <t xml:space="preserve">Григорьева </t>
  </si>
  <si>
    <t>8(34754) 2-51-81</t>
  </si>
  <si>
    <t xml:space="preserve">Кызыльская врачебная амбулатория  </t>
  </si>
  <si>
    <t>с.Тавричанка,ул.Интернациональная,д.9</t>
  </si>
  <si>
    <t>Сахибгареева</t>
  </si>
  <si>
    <t>Зульфира</t>
  </si>
  <si>
    <t>Галимовна</t>
  </si>
  <si>
    <t>8(34754) 3-81-16</t>
  </si>
  <si>
    <t xml:space="preserve">Слаковская врачебная амбулатория  </t>
  </si>
  <si>
    <t>с.Слак,ул.Маторосова, д.27</t>
  </si>
  <si>
    <t>Каррамов</t>
  </si>
  <si>
    <t>Раис</t>
  </si>
  <si>
    <t>Ахтямович</t>
  </si>
  <si>
    <t>8(34754) 3-58-22</t>
  </si>
  <si>
    <t xml:space="preserve">Раевская врачебная амбулатория  </t>
  </si>
  <si>
    <t>с.Крымский,ул.Больничная,д.4а</t>
  </si>
  <si>
    <t>Сираев</t>
  </si>
  <si>
    <t xml:space="preserve">Ринат </t>
  </si>
  <si>
    <t>Хайретдинович</t>
  </si>
  <si>
    <t>8(34754) 3-75-15</t>
  </si>
  <si>
    <t xml:space="preserve">Демский  фельдшерско-акушерский пункт   </t>
  </si>
  <si>
    <t xml:space="preserve">Карманов  </t>
  </si>
  <si>
    <t>Игорь</t>
  </si>
  <si>
    <t>8-927-961-57-84</t>
  </si>
  <si>
    <t xml:space="preserve">Ибраевский  фельдшерско-акушерский пункт   </t>
  </si>
  <si>
    <t xml:space="preserve"> с. Новосепяшево, ул. Озерная, д. 1а/2</t>
  </si>
  <si>
    <t xml:space="preserve">Миниярова </t>
  </si>
  <si>
    <t xml:space="preserve"> Эльвера</t>
  </si>
  <si>
    <t>3- 74-44     8-937-302-44-96</t>
  </si>
  <si>
    <t xml:space="preserve">Идрисовский  фельдшерско-акушерский пункт  </t>
  </si>
  <si>
    <t>д. Идрисово, ул. Грача, д. 7А</t>
  </si>
  <si>
    <t>Ахметкиреева</t>
  </si>
  <si>
    <t xml:space="preserve">Гульзамия </t>
  </si>
  <si>
    <t xml:space="preserve"> Равиловна</t>
  </si>
  <si>
    <t>8-906-104-66-54      8-987-603-28-23 нов.89876032823</t>
  </si>
  <si>
    <t xml:space="preserve">Казанский  фельдшерско-акушерский пункт   </t>
  </si>
  <si>
    <t xml:space="preserve"> с. Казанка, ул. Центральная, д. 117</t>
  </si>
  <si>
    <t xml:space="preserve">Ермалаева </t>
  </si>
  <si>
    <t xml:space="preserve"> Любовь</t>
  </si>
  <si>
    <t>3-73-08                   8-927-237-22-07      8-987-251-20-30</t>
  </si>
  <si>
    <t xml:space="preserve">Кармышевский  фельдшерско-акушерский пункт    </t>
  </si>
  <si>
    <t xml:space="preserve"> с. Кармышево, пер. Нижний, д. 1/1 </t>
  </si>
  <si>
    <t xml:space="preserve">Шамсутдинова  </t>
  </si>
  <si>
    <t>Райфа</t>
  </si>
  <si>
    <t>Гаязовна</t>
  </si>
  <si>
    <t>3-71-19                   8-927-338-92-65</t>
  </si>
  <si>
    <t xml:space="preserve">Кипчак-Аскаровский фельдшерско-акушерский пункт    </t>
  </si>
  <si>
    <t xml:space="preserve"> с. Кипчак-Аскарово, ул.Салавата  Юлаева, д. 109</t>
  </si>
  <si>
    <t xml:space="preserve">Юсупова </t>
  </si>
  <si>
    <t xml:space="preserve"> Тимерхановна</t>
  </si>
  <si>
    <t>8-937-346-71-72</t>
  </si>
  <si>
    <t xml:space="preserve">Ново-Кипчаковский  фельдшерско-акушерский пункт   </t>
  </si>
  <si>
    <t>д. Новый Кипчак, ул.Школьная, д. 15</t>
  </si>
  <si>
    <t>Татлыбаева</t>
  </si>
  <si>
    <t>Миннур</t>
  </si>
  <si>
    <t xml:space="preserve"> Давлетовна</t>
  </si>
  <si>
    <t>8-937-305-36-99</t>
  </si>
  <si>
    <t xml:space="preserve">Староаккулаевский  фельдшерско-акушерский пункт   </t>
  </si>
  <si>
    <t xml:space="preserve"> д. Староаккулаево, ул. Энгельса, д. 25А</t>
  </si>
  <si>
    <t xml:space="preserve"> Элина </t>
  </si>
  <si>
    <t xml:space="preserve"> Айдаровна</t>
  </si>
  <si>
    <t xml:space="preserve">Ташкичинский  фельдшерско-акушерский пункт  </t>
  </si>
  <si>
    <t xml:space="preserve"> д.Ташкичу, ул. Центральная , д.18 Строение А</t>
  </si>
  <si>
    <t xml:space="preserve"> Насибуллина</t>
  </si>
  <si>
    <t xml:space="preserve"> Алия</t>
  </si>
  <si>
    <t>8-9871020364</t>
  </si>
  <si>
    <t xml:space="preserve">Таштюбинский   фельдшерско-акушерский пункт    </t>
  </si>
  <si>
    <t>Таштюбинский ФАП, д.Таштюбе, ул. Дружбы, д. 37</t>
  </si>
  <si>
    <t xml:space="preserve">Валиахметова </t>
  </si>
  <si>
    <t>3-20-03 ,    8-987-584-59-77</t>
  </si>
  <si>
    <t xml:space="preserve">Урняковский  фельдшерско-акушерский пункт   </t>
  </si>
  <si>
    <t xml:space="preserve"> с.Урняк, ул. Горная, д.19а</t>
  </si>
  <si>
    <t xml:space="preserve"> Рузиля </t>
  </si>
  <si>
    <t xml:space="preserve">Раисовна </t>
  </si>
  <si>
    <t>8-917-790-51-90</t>
  </si>
  <si>
    <t xml:space="preserve">Чебенлинский  фельдшерско-акушерский пункт  </t>
  </si>
  <si>
    <t xml:space="preserve"> д. Тюбетеево, ул. Центральная, д. 24/1</t>
  </si>
  <si>
    <t xml:space="preserve">Булатова </t>
  </si>
  <si>
    <t>Хакимяновна</t>
  </si>
  <si>
    <t>3-55-10    ф.8-927-317-05-27      ак.8 9378443879</t>
  </si>
  <si>
    <t xml:space="preserve">Чураевский  фельдшерско-акушерский пункт   </t>
  </si>
  <si>
    <t xml:space="preserve"> д. Чураево, ул. Школьная, д. 7б</t>
  </si>
  <si>
    <t>Миниярова</t>
  </si>
  <si>
    <t xml:space="preserve"> Роза</t>
  </si>
  <si>
    <t>3-84-41     8-927-308-81-83</t>
  </si>
  <si>
    <t xml:space="preserve">Нижнеаврюзовский  фельдшерско-акушерский пункт  </t>
  </si>
  <si>
    <t xml:space="preserve"> с. Нижнее Аврюзово, ул. Ленина, д.54</t>
  </si>
  <si>
    <t xml:space="preserve">Ихсанова  </t>
  </si>
  <si>
    <t>Гулия</t>
  </si>
  <si>
    <t>3-54-49   8-987-485-2358             8-937-167-42-70</t>
  </si>
  <si>
    <t xml:space="preserve">Ново-Раевский  фельдшерско-акушерский пункт   </t>
  </si>
  <si>
    <t xml:space="preserve"> д. Шишма, пер. Школьный, д. 1</t>
  </si>
  <si>
    <t xml:space="preserve"> Гульназ</t>
  </si>
  <si>
    <t>Ханифовна</t>
  </si>
  <si>
    <t>8-927-337-10-58</t>
  </si>
  <si>
    <t xml:space="preserve">Мечниковский  фельдшерско-акушерский пункт     </t>
  </si>
  <si>
    <t xml:space="preserve"> с. Мечниково, ул. Садовая, д. 6</t>
  </si>
  <si>
    <t xml:space="preserve">Хисамова  </t>
  </si>
  <si>
    <t>Абзаловна</t>
  </si>
  <si>
    <t>3-51-41                   8-961-360-56-96</t>
  </si>
  <si>
    <t xml:space="preserve">Ташлинский  фельдшерско-акушерский пункт  </t>
  </si>
  <si>
    <t xml:space="preserve"> с. Ташлы, ул. Центральная, д. 37</t>
  </si>
  <si>
    <t xml:space="preserve">Шафикова  </t>
  </si>
  <si>
    <t>Минулловнал</t>
  </si>
  <si>
    <t>8-987-485-41-07</t>
  </si>
  <si>
    <t xml:space="preserve">Сараевский   фельдшерско-акушерский пункт  </t>
  </si>
  <si>
    <t xml:space="preserve"> с. Сараево, ул. Школьная, д. 5</t>
  </si>
  <si>
    <t xml:space="preserve">Ахмадуллина  </t>
  </si>
  <si>
    <t xml:space="preserve">Вилена </t>
  </si>
  <si>
    <t>Тимергалиевна</t>
  </si>
  <si>
    <t>3-56-36               8937-300-52-93</t>
  </si>
  <si>
    <t xml:space="preserve"> с.Трунтаишево, ул.  Центральная, д.  66</t>
  </si>
  <si>
    <t xml:space="preserve">Джапарова  </t>
  </si>
  <si>
    <t xml:space="preserve">3-77-318-987-478-04-65                                                                                                                                                                             89177682343   </t>
  </si>
  <si>
    <t xml:space="preserve">Гайниямакский  фельдшерско-акушерский пункт  </t>
  </si>
  <si>
    <t xml:space="preserve"> с. Гайниямак, ул. Центральная, д. 45</t>
  </si>
  <si>
    <t>Кашаева</t>
  </si>
  <si>
    <t xml:space="preserve"> Гульнара</t>
  </si>
  <si>
    <t>Аделгареевна</t>
  </si>
  <si>
    <t>8-937-844-35-80       8-937-318-20-1889374712319</t>
  </si>
  <si>
    <t xml:space="preserve">Балгазинский фельдшерско-акушерский пункт  </t>
  </si>
  <si>
    <t xml:space="preserve"> д. Балгазы, ул.Школьная д. 7а</t>
  </si>
  <si>
    <t xml:space="preserve">Хабирова </t>
  </si>
  <si>
    <t xml:space="preserve"> Разиля</t>
  </si>
  <si>
    <t>8-962-543-71-73     8-937-167-09-03</t>
  </si>
  <si>
    <t xml:space="preserve">Абдрашитовский  фельдшерско-акушерский пункт  </t>
  </si>
  <si>
    <t xml:space="preserve"> с.Абдрашитово, ул.  Лесная, д. 1а</t>
  </si>
  <si>
    <t xml:space="preserve">Шамаева </t>
  </si>
  <si>
    <t xml:space="preserve"> Шарифьяновна</t>
  </si>
  <si>
    <t>3-72-41                    8-927-328-39-57</t>
  </si>
  <si>
    <t xml:space="preserve">Байдаковский  фельдшерско-акушерский пункт  </t>
  </si>
  <si>
    <t xml:space="preserve"> с. Байдаковка, ул. Центральная, д. 25/в</t>
  </si>
  <si>
    <t xml:space="preserve"> Фахрисламова                          </t>
  </si>
  <si>
    <t>Танзиля</t>
  </si>
  <si>
    <t xml:space="preserve">   8-937-163-78-13         </t>
  </si>
  <si>
    <t xml:space="preserve">Нефорощанский  фельдшерско-акушерский пункт  </t>
  </si>
  <si>
    <t xml:space="preserve"> с. Нефорощанка, ул. Дружбы, д. 29</t>
  </si>
  <si>
    <t xml:space="preserve"> Арсланова   </t>
  </si>
  <si>
    <t>Лироновна</t>
  </si>
  <si>
    <t>8-937-154-33-86</t>
  </si>
  <si>
    <t xml:space="preserve">Отрадовский  фельдшерско-акушерский пункт  </t>
  </si>
  <si>
    <t xml:space="preserve"> с. Отрада, ул. Центральная, д. 37/1</t>
  </si>
  <si>
    <t xml:space="preserve">Евдокимова  </t>
  </si>
  <si>
    <t xml:space="preserve">Райса </t>
  </si>
  <si>
    <t>Мухамадиевна</t>
  </si>
  <si>
    <t>8-927-926-26-19</t>
  </si>
  <si>
    <t xml:space="preserve">Нигматуллинский  фельдшерско-акушерский пункт   </t>
  </si>
  <si>
    <t xml:space="preserve"> с. Нигматуллино, ул. Центральная, д. 35в</t>
  </si>
  <si>
    <t xml:space="preserve">Мурзагуловский  фельдшерско-акушерский пункт  </t>
  </si>
  <si>
    <t xml:space="preserve"> д. Мурзагулово, ул. Речная, д. 3</t>
  </si>
  <si>
    <t xml:space="preserve">Басырова  </t>
  </si>
  <si>
    <t>Ахатовна</t>
  </si>
  <si>
    <t>8-927-230-49-12</t>
  </si>
  <si>
    <t xml:space="preserve">Уразметовский  фельдшерско-акушерский пункт   </t>
  </si>
  <si>
    <t xml:space="preserve"> с. Уразметово, ул. Молодежная, д. 14/1</t>
  </si>
  <si>
    <t>Садыкова  , 48л., зав ФАП фельдшер, работает с 01.11.2005г.</t>
  </si>
  <si>
    <t xml:space="preserve">3-82-15   8-927-339-30-16         </t>
  </si>
  <si>
    <t>Зеленоклиновский фельдшерско-акушерский пункт</t>
  </si>
  <si>
    <t xml:space="preserve"> д. Зеленый Клин, ул. Школьная, д. 1</t>
  </si>
  <si>
    <t>Яппарова</t>
  </si>
  <si>
    <t xml:space="preserve"> Фируза</t>
  </si>
  <si>
    <t xml:space="preserve"> Раисовна</t>
  </si>
  <si>
    <t>8-987-026-46-13</t>
  </si>
  <si>
    <t xml:space="preserve">Красноклиновский  фельдшерско-акушерский пункт   </t>
  </si>
  <si>
    <t xml:space="preserve"> д.Красный Клин, ул. Краснобашкирская, д. 2а</t>
  </si>
  <si>
    <t xml:space="preserve">Галиахметова </t>
  </si>
  <si>
    <t>Роза</t>
  </si>
  <si>
    <t>Жавитовна</t>
  </si>
  <si>
    <t>8-919-150-08-79</t>
  </si>
  <si>
    <t xml:space="preserve">Ярташлинский  фельдшерско-акушерский пункт  </t>
  </si>
  <si>
    <t xml:space="preserve"> д.Ярташлы, ул. Школьная, д. 7</t>
  </si>
  <si>
    <t xml:space="preserve">Гималетдинова </t>
  </si>
  <si>
    <t>8-917-762-15-54</t>
  </si>
  <si>
    <t xml:space="preserve">Мендяновский  фельдшерско-акушерский пункт  </t>
  </si>
  <si>
    <t xml:space="preserve"> с. Мендяново, ул. Центральная, д. 68</t>
  </si>
  <si>
    <t xml:space="preserve">Старо-Васильевский  фельдшерско-акушерский пункт  </t>
  </si>
  <si>
    <t xml:space="preserve"> с. Старая Васильевка, ул. Центральная, д. 42</t>
  </si>
  <si>
    <t xml:space="preserve">Нуркаева  </t>
  </si>
  <si>
    <t xml:space="preserve"> Ляля</t>
  </si>
  <si>
    <t>3-589-58    8-927-084-02-51</t>
  </si>
  <si>
    <t xml:space="preserve">Ханжаровский  фельдшерско-акушерский пункт  </t>
  </si>
  <si>
    <t xml:space="preserve">  д. Ханжарово, ул. Школьная, д. 7</t>
  </si>
  <si>
    <t xml:space="preserve">                 Гильмутдинова  </t>
  </si>
  <si>
    <t xml:space="preserve">8-937-364-30-77  </t>
  </si>
  <si>
    <t xml:space="preserve">Кимовский  фельдшерско-акушерский пункт  </t>
  </si>
  <si>
    <t xml:space="preserve"> с. Ким, ул. Мира, д. 8А</t>
  </si>
  <si>
    <t xml:space="preserve">Ахметзянова   </t>
  </si>
  <si>
    <t>8-937-364-30-77</t>
  </si>
  <si>
    <t xml:space="preserve">Воздвиженский фельдшерско-акушерский пункт  </t>
  </si>
  <si>
    <t xml:space="preserve"> с. Воздвиженка, ул. Молодежная, д. 6</t>
  </si>
  <si>
    <t xml:space="preserve">Ганиева </t>
  </si>
  <si>
    <t>3-65-37    8-987-584-69-19</t>
  </si>
  <si>
    <t xml:space="preserve">Кайраклинский  фельдшерско-акушерский пункт  </t>
  </si>
  <si>
    <t xml:space="preserve"> с. Кайраклы, ул. Центральная, д. 8</t>
  </si>
  <si>
    <t xml:space="preserve">Мазитова </t>
  </si>
  <si>
    <t>Минигазимовна</t>
  </si>
  <si>
    <t>3-68-63                    8-937-835-94-31</t>
  </si>
  <si>
    <t xml:space="preserve">Чеховский  фельдшерско-акушерский пункт  </t>
  </si>
  <si>
    <t xml:space="preserve"> с. Санатория имени Чехова, ул. Санаторная, д.1</t>
  </si>
  <si>
    <t xml:space="preserve">Дмитриева </t>
  </si>
  <si>
    <t xml:space="preserve"> Надежда</t>
  </si>
  <si>
    <t>Клементьевна</t>
  </si>
  <si>
    <t>3-67-96          89177634652</t>
  </si>
  <si>
    <t xml:space="preserve">Чуракаевский  фельдшерско-акушерский пункт  </t>
  </si>
  <si>
    <t>, с. Чуракаево, ул. Молодежная, д. 6а</t>
  </si>
  <si>
    <t xml:space="preserve">Хамидуллина </t>
  </si>
  <si>
    <t xml:space="preserve"> Минсара</t>
  </si>
  <si>
    <t>Хайбулловна</t>
  </si>
  <si>
    <t>3-95-93                   8-927-300-69-23</t>
  </si>
  <si>
    <t>ГБУЗ РБ Раевская ЦРБ</t>
  </si>
  <si>
    <t>021800</t>
  </si>
  <si>
    <r>
      <t>Государственное бюджетное учреждение здравоохранения Республики Башкортостан Городская клиническая больница №8 города Уфа (Г</t>
    </r>
    <r>
      <rPr>
        <b/>
        <sz val="9"/>
        <color indexed="8"/>
        <rFont val="Calibri"/>
        <family val="2"/>
        <charset val="204"/>
        <scheme val="minor"/>
      </rPr>
      <t>БУЗ РБ ГКБ №8 г.Уфа</t>
    </r>
    <r>
      <rPr>
        <sz val="9"/>
        <color indexed="8"/>
        <rFont val="Calibri"/>
        <family val="2"/>
        <charset val="204"/>
        <scheme val="minor"/>
      </rPr>
      <t>)</t>
    </r>
  </si>
  <si>
    <t>0277023336</t>
  </si>
  <si>
    <t>1030204437966</t>
  </si>
  <si>
    <t>450112, Республика Башкортостан, г.Уфа, ул.40 лет Октября,1</t>
  </si>
  <si>
    <t>Меньшиков Алексей Михайлович тел/факс:8(347)242-85-36, e-mail.ru : bolnica8@mail.ru, ufa.gkb8@doctorrb.ru</t>
  </si>
  <si>
    <t>ЛО-02-01-007207 от 12.07.2019г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</si>
  <si>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</si>
  <si>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терапия,управление сестринской деятельностью</t>
  </si>
  <si>
    <t>неотложная медицинская помощь, общая врачебная практика (семейная медицина), терапия,организация здравоохранения и общественного здоровья,управление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</si>
  <si>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терапия,медицинская статистика, медицинская реабилитация, неврология, неотложная медицинская помощь, онкология, 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рефлексотерапия,стоматология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эндоскопия,управление сестринской деятельностью</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</si>
  <si>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диетология,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операционное дело,организация здравоохранения и общественного здоровья,организация сестринского дела, рентгенология, сестринское дело,  терапия, трансфузиология, ультразвуковая диагностика, управление сестринской деятельностью,урология, физиотерапия, функциональная диагностика,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</si>
  <si>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урология</t>
  </si>
  <si>
    <t>450112, Республика Башкортостан, г. Уфа, ул. 40 лет Октября, 1</t>
  </si>
  <si>
    <t xml:space="preserve">Борисов </t>
  </si>
  <si>
    <t>Иван</t>
  </si>
  <si>
    <t>Валерьянович</t>
  </si>
  <si>
    <t>8(347)242-98-12</t>
  </si>
  <si>
    <t>поликлиника (филиал)</t>
  </si>
  <si>
    <t>450065, Республика Башкортостан, г. Уфа, ул. А. Невского, 31</t>
  </si>
  <si>
    <t>ОВОП</t>
  </si>
  <si>
    <t>450051, Республика Башкортостан, г. Уфа, поселок Тимашево, ул. Ташкентская, 99</t>
  </si>
  <si>
    <t>450070, Республика Башкортостан, г. Уфа, пос. Новые Черкассы, ул. Пионерская, 15, корпус 1</t>
  </si>
  <si>
    <t>Сендик</t>
  </si>
  <si>
    <t>8(347)242-83-19</t>
  </si>
  <si>
    <t>45070, Республика Башкортостан, г. Уфа, пос. Никольское</t>
  </si>
  <si>
    <t xml:space="preserve">450070, Республика Башкортостан, г. Уфа, село Вотикеево, ул. Луговая, 26 </t>
  </si>
  <si>
    <t>450517, Республика Башкортостан, Уфимский район, с. Черкассы, ул. Трактовая, д.1, кв. 2</t>
  </si>
  <si>
    <t>ГБУЗ РБ ГКБ № 8 г. Уфа</t>
  </si>
  <si>
    <t>ГБУЗ РБ Стоматологическая поликлиника №6 г.Уфа</t>
  </si>
  <si>
    <t>ГБУЗ РБ БСМП г.Уфа</t>
  </si>
  <si>
    <t>ГБУЗ РБ БСМП</t>
  </si>
  <si>
    <t xml:space="preserve">Государственное бюджетное учреждение здравоохранения Республики Башкортостан Кушнаренковская центральная районная больница </t>
  </si>
  <si>
    <t>Фидалия</t>
  </si>
  <si>
    <t xml:space="preserve">Валиева </t>
  </si>
  <si>
    <t>Гульчачак</t>
  </si>
  <si>
    <t>Галиева</t>
  </si>
  <si>
    <t>Тагирова</t>
  </si>
  <si>
    <t>Якуповский ФАП</t>
  </si>
  <si>
    <t>Гайсина</t>
  </si>
  <si>
    <t>Юнусова</t>
  </si>
  <si>
    <t>Юсупова</t>
  </si>
  <si>
    <t>Султанаевский ФАП</t>
  </si>
  <si>
    <t>Зинира</t>
  </si>
  <si>
    <t>Минзаля</t>
  </si>
  <si>
    <t>Данисовна</t>
  </si>
  <si>
    <t>Сахапова</t>
  </si>
  <si>
    <t>Карача-Елгинская СВА</t>
  </si>
  <si>
    <t>Ильясова</t>
  </si>
  <si>
    <t>Старо-Тукмаклинская СВА</t>
  </si>
  <si>
    <t>Шариповская СВА</t>
  </si>
  <si>
    <t>ГБУЗ РБ Кушнаренковская ЦРБ</t>
  </si>
  <si>
    <t>Наименование медицинской организации /количество законченных случаев</t>
  </si>
  <si>
    <t>дети            24717</t>
  </si>
  <si>
    <t>взрослые    38973</t>
  </si>
  <si>
    <t>дети            5200</t>
  </si>
  <si>
    <t>взрослые    10905</t>
  </si>
  <si>
    <t>дети            10600</t>
  </si>
  <si>
    <t>взрослые    34530</t>
  </si>
  <si>
    <t>взрослые      8143</t>
  </si>
  <si>
    <t xml:space="preserve">Общество с ограниченной ответственностью «Многопрофильный медицинский центр «Клиника аллергологии и педиатрии» 
</t>
  </si>
  <si>
    <t>ООО «ММЦ «Клиника аллергологии и педиатрии»</t>
  </si>
  <si>
    <t>450005, г. Уфа, ул. Революционная д.111, корпус 2</t>
  </si>
  <si>
    <t>Ханова</t>
  </si>
  <si>
    <t>Айритта</t>
  </si>
  <si>
    <t>8(347)216-40-83 khanova.a@profmedicina.ru</t>
  </si>
  <si>
    <t>450022, г. Уфа, ул. Акназарова, д. 21</t>
  </si>
  <si>
    <t>450077, г. Уфа, площадь Верхнеторговая,  д.4</t>
  </si>
  <si>
    <t>450092, г. Уфа, ул. Авроры, д.18</t>
  </si>
  <si>
    <t>ООО " ММЦ "Клиника аллергологии и педиатрии"</t>
  </si>
  <si>
    <t xml:space="preserve">ООО "ММЦ "Клиника аллергологии и педиатрии" </t>
  </si>
  <si>
    <t>ООО "ММЦ "Клиника аллергологии и педиатрии"</t>
  </si>
  <si>
    <t>ООО "Лаборатория гемодиализа"</t>
  </si>
  <si>
    <t xml:space="preserve">ООО "Лаборатория гемодиализа" </t>
  </si>
  <si>
    <t>общество с ограниченной ответственностью "Лаборатория гемодиализа"</t>
  </si>
  <si>
    <t>Г.УФА, УЛ.50 ЛЕТ СССР, Д.30/1</t>
  </si>
  <si>
    <t>914,          915</t>
  </si>
  <si>
    <t>поликлиника, дневной стационар</t>
  </si>
  <si>
    <t>Г.БИРСК, УЛ. КОММУНИСТИЧЕСКАЯ, Д.120</t>
  </si>
  <si>
    <t xml:space="preserve">Карамова </t>
  </si>
  <si>
    <t>8 (34784) 3-14-03</t>
  </si>
  <si>
    <t>Г.НЕФТЕКАМСК, УЛ. ПАРКОВАЯ, Д.31</t>
  </si>
  <si>
    <t>Хилязов</t>
  </si>
  <si>
    <t>Ильнур</t>
  </si>
  <si>
    <t>Зифилевич</t>
  </si>
  <si>
    <t>8(34783) 3-37-47</t>
  </si>
  <si>
    <t xml:space="preserve">Г.УФА, УЛ.СТЕПАНА КУВЫКИНА, Д.96 </t>
  </si>
  <si>
    <t>Нафиокв</t>
  </si>
  <si>
    <t>Шамиль</t>
  </si>
  <si>
    <t>Римович</t>
  </si>
  <si>
    <t>8-965-645-66-49</t>
  </si>
  <si>
    <t>Г.ОКТЯБРЬСКИЙ, 36 МИКРОРАЙОН, Д.1</t>
  </si>
  <si>
    <t>Райманов</t>
  </si>
  <si>
    <t>Зифир</t>
  </si>
  <si>
    <t>Шамсуллинович</t>
  </si>
  <si>
    <t>8(34767)4-31-03</t>
  </si>
  <si>
    <t>Г.СТЕРЛИТАМАК, УЛ. ПАТРИОТИЧЕСКАЯ, Д.59</t>
  </si>
  <si>
    <t>Адзитаров</t>
  </si>
  <si>
    <t>Миннигазизович</t>
  </si>
  <si>
    <t>8(3473)30-10-25</t>
  </si>
  <si>
    <t>Г.ТУЙМАЗЫ, УЛ. ФАБРИЧНАЯ, Д.1</t>
  </si>
  <si>
    <t xml:space="preserve">Махмудова </t>
  </si>
  <si>
    <t>Азатовна</t>
  </si>
  <si>
    <t>8-965-645-66-75</t>
  </si>
  <si>
    <t>Г.МЕЛЕУЗ, УЛ. ОКТЯБРЬСКАЯ, Д.78</t>
  </si>
  <si>
    <t>Кудряшов</t>
  </si>
  <si>
    <t>Евгеньевич</t>
  </si>
  <si>
    <t>8-965-645-64-82</t>
  </si>
  <si>
    <t>ДУВАНСКИЙ РАЙОН, С. МЕСЯГУТОВО, УЛ. ОКТЯБРЬСКАЯ, Д.36</t>
  </si>
  <si>
    <t>Усманов</t>
  </si>
  <si>
    <t>Даянович</t>
  </si>
  <si>
    <t>8-965-645-61-76</t>
  </si>
  <si>
    <t>Г.ИШИМБАЙ, УЛ. ПРОЛЕТАРСКАЯ, Д.28</t>
  </si>
  <si>
    <t>Рафаэлевна</t>
  </si>
  <si>
    <t>8-34794-3-00-62</t>
  </si>
  <si>
    <t>КУГАРЧИНСКИЙ РАЙОН, С. МРАКОВО, УЛ. ЛЕНИНА, Д.52</t>
  </si>
  <si>
    <t>Сукбаев</t>
  </si>
  <si>
    <t>Фанур</t>
  </si>
  <si>
    <t>Халилович</t>
  </si>
  <si>
    <t>8-34789-2-20-23</t>
  </si>
  <si>
    <t>Г.КУМЕРТАУ, УЛ. СОВЕТСКАЯ, Д.39</t>
  </si>
  <si>
    <t>Амерзяновна</t>
  </si>
  <si>
    <t>8-965-645-63-52</t>
  </si>
  <si>
    <t>Г.ДЮРТЮЛИ, УЛ.ЛЕНИНА, Д.27 ЛИТЕРА Ж</t>
  </si>
  <si>
    <t>Габидуллин</t>
  </si>
  <si>
    <t>Адибович</t>
  </si>
  <si>
    <t>8-34787-2-31-03</t>
  </si>
  <si>
    <t xml:space="preserve">Г.ЯНАУЛ, УЛ.И. ДАВЛЕТШИНА, Д.23 </t>
  </si>
  <si>
    <t>Давлетшин</t>
  </si>
  <si>
    <t>Хамзиевич</t>
  </si>
  <si>
    <t>8-34760-2-10-53</t>
  </si>
  <si>
    <t>Г.БЕЛЕБЕЙ, УЛ.РЕВОЛЮЦИОНЕРОВ, Д.15</t>
  </si>
  <si>
    <t>Виноградов</t>
  </si>
  <si>
    <t>Вячеслав</t>
  </si>
  <si>
    <t>8-965-645-63-68</t>
  </si>
  <si>
    <t>Г.УФА, УЛ.ПРОЕЗД ЛЕСНОЙ, Д.3</t>
  </si>
  <si>
    <t>Гараев</t>
  </si>
  <si>
    <t>Рим</t>
  </si>
  <si>
    <t>Галинурович</t>
  </si>
  <si>
    <t>8-965-645-66-97</t>
  </si>
  <si>
    <t>КУШНАРЕНКОВСКИЙ РАЙОН, С. КУШНАРЕНКОВО, УЛ. ГОРНАЯ, Д.2</t>
  </si>
  <si>
    <t>Якупов</t>
  </si>
  <si>
    <t>Роберт</t>
  </si>
  <si>
    <t>Загитович</t>
  </si>
  <si>
    <t>8-34780-5-21-44</t>
  </si>
  <si>
    <t>КАРМАСКАЛИНСКИЙ РАЙОН, С. КАРМАСКАЛЫ, УЛ. ЧЕХОВА, Д.9</t>
  </si>
  <si>
    <t>Губайдуллина</t>
  </si>
  <si>
    <t>Радмиловна</t>
  </si>
  <si>
    <t>8-34765-2-30-95</t>
  </si>
  <si>
    <t>БУЗДЯКСКИЙ РАЙОН, С. БУЗДЯК, УЛ. В. АХМАДЕЕВА, Д.31</t>
  </si>
  <si>
    <t>Муллаянова</t>
  </si>
  <si>
    <t>Энгелевна</t>
  </si>
  <si>
    <t>8-34773-3-24-57</t>
  </si>
  <si>
    <t>ЧЕКМАГУШЕВСКИЙ РАЙОН, С. ЧЕКМАГУШ, УЛ. ТРАКТОРНАЯ, Д.16</t>
  </si>
  <si>
    <t>8-34796-3-51-20</t>
  </si>
  <si>
    <t>Г.СТЕРЛИТАМАК, УЛ.КОММУНИСТИЧЕСКАЯ, Д.93</t>
  </si>
  <si>
    <t>Гущин</t>
  </si>
  <si>
    <t>Борисович</t>
  </si>
  <si>
    <t>8-3473-31-10-33</t>
  </si>
  <si>
    <t>Г.УФА, УЛ.ШАФИЕВА, Д.5</t>
  </si>
  <si>
    <t>Фатихов</t>
  </si>
  <si>
    <t>Алмаз</t>
  </si>
  <si>
    <t>Азгарович</t>
  </si>
  <si>
    <t>8-347-246-11-87</t>
  </si>
  <si>
    <t>Шумков Игорь Львович,тел:8(347)284-63-90, факс8(347)284-36-25, e-mail: UFA.P2@doctorrb.ru</t>
  </si>
  <si>
    <t>ГБУЗ РБ ГКБ Демского района г. Уфы</t>
  </si>
  <si>
    <t>Дневной стационар при поликлинике</t>
  </si>
  <si>
    <t>ГБУЗ РБ ГКБ Демского района г.Уфы</t>
  </si>
  <si>
    <t>Государственное автономное учреждение здравоохранения Республики Башкортостан Стоматологическая поликлиника №8 г.Уфа</t>
  </si>
  <si>
    <t>ГАУЗ РБ Стоматологическая поликлиника №8 г.Уфа</t>
  </si>
  <si>
    <t xml:space="preserve">450059, Республика Башкортостан, г.Уфа, Советский район, </t>
  </si>
  <si>
    <t>Шарыгин Валерий Александрович</t>
  </si>
  <si>
    <t>тел./факс 282-98-68, эл.почта ufa.sp8@doctorrb.ru</t>
  </si>
  <si>
    <t>025004</t>
  </si>
  <si>
    <r>
      <t>Государственное бюджетное учреждение здравоохранения Республики Башкортостан Аскинская центральная районная больница (</t>
    </r>
    <r>
      <rPr>
        <b/>
        <sz val="9"/>
        <color indexed="8"/>
        <rFont val="Calibri"/>
        <family val="2"/>
        <charset val="204"/>
        <scheme val="minor"/>
      </rPr>
      <t>ГБУЗ РБ Аскинская ЦРБ)</t>
    </r>
  </si>
  <si>
    <t>020401001</t>
  </si>
  <si>
    <t>0204001147</t>
  </si>
  <si>
    <t>1020200941750</t>
  </si>
  <si>
    <t>452880, Республика Башкортостан, Аскинский район, с.Аскино, ул.Ленина,71</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</si>
  <si>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t>
    </r>
    <r>
      <rPr>
        <sz val="9"/>
        <color rgb="FFFF0000"/>
        <rFont val="Calibri"/>
        <family val="2"/>
        <charset val="204"/>
        <scheme val="minor"/>
      </rPr>
      <t xml:space="preserve"> </t>
    </r>
    <r>
      <rPr>
        <sz val="9"/>
        <rFont val="Calibri"/>
        <family val="2"/>
        <charset val="204"/>
        <scheme val="minor"/>
      </rPr>
      <t>лечебное дело, неотложная медицинская помощь, медицинский массаж, операционное дело,</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</si>
  <si>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r>
    <r>
      <rPr>
        <sz val="9"/>
        <color rgb="FFFF0000"/>
        <rFont val="Calibri"/>
        <family val="2"/>
        <charset val="204"/>
        <scheme val="minor"/>
      </rPr>
      <t xml:space="preserve"> </t>
    </r>
    <r>
      <rPr>
        <sz val="9"/>
        <rFont val="Calibri"/>
        <family val="2"/>
        <charset val="204"/>
        <scheme val="minor"/>
      </rPr>
      <t>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</si>
  <si>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неврология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</si>
  <si>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гастроэнтерология, гериатрия,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t>
  </si>
  <si>
    <t>023002</t>
  </si>
  <si>
    <r>
      <t>Государственное бюджетное учреждение здравоохранения Республики Башкортостан Белебеевская центральная районная больница (</t>
    </r>
    <r>
      <rPr>
        <b/>
        <sz val="9"/>
        <color indexed="8"/>
        <rFont val="Calibri"/>
        <family val="2"/>
        <charset val="204"/>
        <scheme val="minor"/>
      </rPr>
      <t>ГБУЗ РБ Белебеевская ЦРБ</t>
    </r>
    <r>
      <rPr>
        <sz val="9"/>
        <color indexed="8"/>
        <rFont val="Calibri"/>
        <family val="2"/>
        <charset val="204"/>
        <scheme val="minor"/>
      </rPr>
      <t>)</t>
    </r>
  </si>
  <si>
    <t>0255008126</t>
  </si>
  <si>
    <t>452000, Республика Башкортостан, г.Белебей, ул.Революционеров, д.7</t>
  </si>
  <si>
    <t>Ишмурзин Рустем Римович, тел 8(34786) 3-04-67 факс:8(34786)4-26-73, e-mail: BEL.CRB@doctorrb.ru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</si>
  <si>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гериатрия,  детская хирургия, детская урология-андрология, дерматовенерология, инфекционные болезни, кардиология, клиническая лабораторная диагностика, неврология, нефрология, онкология, ортодонтия, оториноларингология (за исключением кохлеарной имплантации), офтальмология, лечебная физкультура и спортивная медицина, рефлексотерапия, профпатология, пульмонология, рентгенология, ультразвуковая диагностика, урология, стоматология ортопедическая,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t>
  </si>
  <si>
    <t>022145</t>
  </si>
  <si>
    <r>
      <t xml:space="preserve">Общество с ограниченной ответственностью  "М-лайн" </t>
    </r>
    <r>
      <rPr>
        <b/>
        <sz val="9"/>
        <color theme="1"/>
        <rFont val="Calibri"/>
        <family val="2"/>
        <charset val="204"/>
        <scheme val="minor"/>
      </rPr>
      <t>(ООО  "М-лайн")</t>
    </r>
  </si>
  <si>
    <t>7722749786</t>
  </si>
  <si>
    <t>1117746482391</t>
  </si>
  <si>
    <t>111024, г. Москва, шоссе Интузиастов, д. 6</t>
  </si>
  <si>
    <t>ЛО-77-01-016033 от 14.05.2018 г бессрочно;</t>
  </si>
  <si>
    <t>кардиология, функциональная диагностика, эндокринология</t>
  </si>
  <si>
    <t>Бытко Наталья Вячеславовна, тел.8-495-120-61-16, e-mail: service@m-lene.expert</t>
  </si>
  <si>
    <t>026005</t>
  </si>
  <si>
    <r>
      <t>Государственное бюджетное учреждение здравоохранения Республики Башкортостан Белокатайская центральная районная больница (</t>
    </r>
    <r>
      <rPr>
        <b/>
        <sz val="9"/>
        <color indexed="8"/>
        <rFont val="Calibri"/>
        <family val="2"/>
        <charset val="204"/>
        <scheme val="minor"/>
      </rPr>
      <t>ГБУЗ РБ Белокатайская ЦРБ</t>
    </r>
    <r>
      <rPr>
        <sz val="9"/>
        <color indexed="8"/>
        <rFont val="Calibri"/>
        <family val="2"/>
        <charset val="204"/>
        <scheme val="minor"/>
      </rPr>
      <t>)</t>
    </r>
  </si>
  <si>
    <t>021001001</t>
  </si>
  <si>
    <t>0210001032</t>
  </si>
  <si>
    <t>1020200783382</t>
  </si>
  <si>
    <t>452580, Республика Башкортостан, Белокатайский район, с.Новобелокатай, ул.Якова Кустикова,д.1</t>
  </si>
  <si>
    <t>Иштуков Роберт Ризович, тел/факс8(34750)2-11-03, e-mail: belokatay.crb@doctorrb.ru</t>
  </si>
  <si>
    <t xml:space="preserve">ЛО-02-01-007136 от 31.05.2019г бессрочно; </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</si>
  <si>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</si>
  <si>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</si>
  <si>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лабораторная диагностика, терапия, педиатрия, сестринское дело, сестринское дело в педиатрии</t>
  </si>
  <si>
    <t>Государственное бюджедное учреждение здравоохранения Республики Башкортостан Белокатайская центральная районная больница</t>
  </si>
  <si>
    <t>ГБУЗ РБ Белокатайская ЦРБ</t>
  </si>
  <si>
    <t>с.Новобелокатай ул Якова Кустикова,д.1</t>
  </si>
  <si>
    <t xml:space="preserve">Мавлитов </t>
  </si>
  <si>
    <t xml:space="preserve">Рустам </t>
  </si>
  <si>
    <t>Габдульянович</t>
  </si>
  <si>
    <t>Щербинина</t>
  </si>
  <si>
    <t xml:space="preserve">Алена </t>
  </si>
  <si>
    <t>терапевтическое отделение</t>
  </si>
  <si>
    <t>Лена</t>
  </si>
  <si>
    <t>неврологическое отделение</t>
  </si>
  <si>
    <t>Лейла</t>
  </si>
  <si>
    <t>Шамсутдиновна</t>
  </si>
  <si>
    <t>Сахаутдинов</t>
  </si>
  <si>
    <t>Мухарям</t>
  </si>
  <si>
    <t>Мавлютбаевич</t>
  </si>
  <si>
    <t>гинекологическое отделение</t>
  </si>
  <si>
    <t>Биккулова</t>
  </si>
  <si>
    <t>Рауза</t>
  </si>
  <si>
    <t>Яруллаевна</t>
  </si>
  <si>
    <t>паталогия беременных</t>
  </si>
  <si>
    <t>Ужегов</t>
  </si>
  <si>
    <t>Юрий</t>
  </si>
  <si>
    <t>Белянковская В.А.</t>
  </si>
  <si>
    <t xml:space="preserve">с.Белянка  ул.Школьная,д.2          </t>
  </si>
  <si>
    <t>Абдрафикова</t>
  </si>
  <si>
    <t>Асмановна</t>
  </si>
  <si>
    <t>Ургалинская В.А</t>
  </si>
  <si>
    <t>с.Ургала  ул.им.В.И.Ленина,д.97</t>
  </si>
  <si>
    <t>Карлыхановская В.А.</t>
  </si>
  <si>
    <t>с.Карлыханово ул.Цветочная,д.1</t>
  </si>
  <si>
    <t>Нагим</t>
  </si>
  <si>
    <t>Харисович</t>
  </si>
  <si>
    <t>Емашинская В.А.</t>
  </si>
  <si>
    <t>с.Емаши ул.Мира,д.5</t>
  </si>
  <si>
    <t>Загитова</t>
  </si>
  <si>
    <t>Луиза</t>
  </si>
  <si>
    <t>Сафуановна</t>
  </si>
  <si>
    <t>Айгирьяловский ФАП</t>
  </si>
  <si>
    <t>д.Айгирьялово ул.Мечетлинская ,д.13</t>
  </si>
  <si>
    <t>Айдакаевский ФАП</t>
  </si>
  <si>
    <t>д.Айдакаево ул.им.С.Юлаева,д.31</t>
  </si>
  <si>
    <t>Мухаметяновна</t>
  </si>
  <si>
    <t>Ашаевский ФАП</t>
  </si>
  <si>
    <t>д.Ашаево ул.пер.Школьный,д.1</t>
  </si>
  <si>
    <t>Фаурия</t>
  </si>
  <si>
    <t>Факирьяновна</t>
  </si>
  <si>
    <t>Васелгинский ФАП</t>
  </si>
  <si>
    <t>д.Васелга  ул.Животноводов,д.11 кв.1</t>
  </si>
  <si>
    <t>Сабирьянова</t>
  </si>
  <si>
    <t>Верхнеутяшевский ФАП</t>
  </si>
  <si>
    <t>д.Верхнеутяшево ул.Ахтяма Газизова,д.1</t>
  </si>
  <si>
    <t>Кадыровский ФАП</t>
  </si>
  <si>
    <t>д.Кадырово ул.пер.Школьный,д.2</t>
  </si>
  <si>
    <t>Амирова</t>
  </si>
  <si>
    <t>Краснопахарьский ФАП</t>
  </si>
  <si>
    <t>д.Красный Пахарь  ул.М.Рахимова,д.27</t>
  </si>
  <si>
    <t>Казихановна</t>
  </si>
  <si>
    <t>Левальский ФАП</t>
  </si>
  <si>
    <t>д.Левали ул.Мира,д.30 кв.2</t>
  </si>
  <si>
    <t>Альмухаметова</t>
  </si>
  <si>
    <t>Медятовский ФАП</t>
  </si>
  <si>
    <t>д.Медятово ул.Совхозная,д.15 кв.1</t>
  </si>
  <si>
    <t>Патракова</t>
  </si>
  <si>
    <t>Мунасовский ФАП</t>
  </si>
  <si>
    <t>д.Мунасово ул.Березовая,д.63</t>
  </si>
  <si>
    <t>Хакимовна</t>
  </si>
  <si>
    <t>Нижнеутяшевский ФАП</t>
  </si>
  <si>
    <t>д.Нижнеутяшево ул.им.С.Юлаева,д.2</t>
  </si>
  <si>
    <t>Фазылтдиновна</t>
  </si>
  <si>
    <t>Сосновологский ФАП</t>
  </si>
  <si>
    <t>д.Сосновый Лог ул.Нагорная,д.6</t>
  </si>
  <si>
    <t>Муллабаева</t>
  </si>
  <si>
    <t>Миндимухаметовна</t>
  </si>
  <si>
    <t>Старомаскаринский ФАП</t>
  </si>
  <si>
    <t>д.Старая Маскара ул.им.А.Мубарякова,д.2</t>
  </si>
  <si>
    <t>Гульсара</t>
  </si>
  <si>
    <t>Ганиевна</t>
  </si>
  <si>
    <t>Ураковский ФАП</t>
  </si>
  <si>
    <t>д.Ураково ул.Мира,д.28 кв.1</t>
  </si>
  <si>
    <t>Хайбатовский ФАП</t>
  </si>
  <si>
    <t>д.Хайбатово ул.Октябрьская,д.3</t>
  </si>
  <si>
    <t>Шайдалинский ФАП</t>
  </si>
  <si>
    <t>д.Шайдала ул.Центральная,д.9</t>
  </si>
  <si>
    <t>Юлдашевский ФАП</t>
  </si>
  <si>
    <t>д.Юлдашево ул.Молодежная,д.16</t>
  </si>
  <si>
    <t>Муфтахова</t>
  </si>
  <si>
    <t>Фания</t>
  </si>
  <si>
    <t>Хайдаровна</t>
  </si>
  <si>
    <t>Новомаскаринский ФАП</t>
  </si>
  <si>
    <t>с.Новая Маскара ул.Центральная,д.26</t>
  </si>
  <si>
    <t>Даутова</t>
  </si>
  <si>
    <t>Апутовский ФАП</t>
  </si>
  <si>
    <t>с.Апутово ул.им.С.Юлаева,д.38</t>
  </si>
  <si>
    <t>Атаршинский ФАП</t>
  </si>
  <si>
    <t>с.Атарша ул.школьная,д.11 кв.1</t>
  </si>
  <si>
    <t>Суханова</t>
  </si>
  <si>
    <t>Карантравский ФАП</t>
  </si>
  <si>
    <t>с.Карантрав ул.пер.Школьный,д.4 кв.2</t>
  </si>
  <si>
    <t>Худякова</t>
  </si>
  <si>
    <t>Майгазинский ФАП</t>
  </si>
  <si>
    <t>с.Майгаза ул.Мира,д.12</t>
  </si>
  <si>
    <t>Лазукина</t>
  </si>
  <si>
    <t>Ксения</t>
  </si>
  <si>
    <t>Олеговна</t>
  </si>
  <si>
    <t>Искушинский ФАП</t>
  </si>
  <si>
    <t>с.Нижний Искуш ул.Кирова,д.8</t>
  </si>
  <si>
    <t>Евдокимова</t>
  </si>
  <si>
    <t>Ногушинский ФАП</t>
  </si>
  <si>
    <t>с.Ногуши ул.пер.Советский ,д.11</t>
  </si>
  <si>
    <t>Ушакова</t>
  </si>
  <si>
    <t>Тардавский ФАП</t>
  </si>
  <si>
    <t>с.Тардавка ул.Центральная,д.11</t>
  </si>
  <si>
    <t>Шакарлинский ФАП</t>
  </si>
  <si>
    <t>с.Шакарла ул.Советская,д.17</t>
  </si>
  <si>
    <t>Суходоева</t>
  </si>
  <si>
    <t>Мефодьевна</t>
  </si>
  <si>
    <t>Яныбаевский ФАП</t>
  </si>
  <si>
    <t>с.Яныбаево ул Центральная,10А</t>
  </si>
  <si>
    <t>Мухамедгалина</t>
  </si>
  <si>
    <t>Миншаевна</t>
  </si>
  <si>
    <t>Соколинский ФАП</t>
  </si>
  <si>
    <t>с.Соколки ул.Клубная,д.12</t>
  </si>
  <si>
    <t>Казанцева</t>
  </si>
  <si>
    <t>Старобелокатайский ФАП</t>
  </si>
  <si>
    <t>с.Старобелокатай ул.Советская,д.73</t>
  </si>
  <si>
    <t>Полякова</t>
  </si>
  <si>
    <t>дети      1388</t>
  </si>
  <si>
    <t>взрослые 3959</t>
  </si>
  <si>
    <t>021303</t>
  </si>
  <si>
    <r>
      <t>Государственное бюджетное учреждение здравоохранения Республики Башкортостан Городская больница №1 города Октябрьский (</t>
    </r>
    <r>
      <rPr>
        <b/>
        <sz val="9"/>
        <rFont val="Calibri"/>
        <family val="2"/>
        <charset val="204"/>
        <scheme val="minor"/>
      </rPr>
      <t xml:space="preserve"> ГБУЗ РБ ГБ №1 г.Октябрьский</t>
    </r>
    <r>
      <rPr>
        <sz val="9"/>
        <rFont val="Calibri"/>
        <family val="2"/>
        <charset val="204"/>
        <scheme val="minor"/>
      </rPr>
      <t>)</t>
    </r>
  </si>
  <si>
    <t>1020201934917</t>
  </si>
  <si>
    <t>452616, Республика Башкортостан, г.Октябрьский, ул.Кувыкина,д.30</t>
  </si>
  <si>
    <t>Иванов Сергей Петрович, тел:8(34767)4-39-60, факс 8(34767)4-13-75, e-mail: OKT.GB1@doctorrb.ru</t>
  </si>
  <si>
    <t>вакцинация (проведение профилактических прививок), неотложная медицинская помощь, терапия, педиатрия</t>
  </si>
  <si>
    <t>терапия, педиатрия</t>
  </si>
  <si>
    <t>государственное бюджетное учреждение здравоохранения Республики Башкортостан Городская больница №1 города Октябрьский</t>
  </si>
  <si>
    <t>ГБУЗ РБ ГБ №1 г. Октябрьский</t>
  </si>
  <si>
    <t>Стационар №2</t>
  </si>
  <si>
    <t>452613, Российская Федерация. Республика Башкортостан, город Октябрьский, 36 микрорайон, дом 1.</t>
  </si>
  <si>
    <t>Тимашева</t>
  </si>
  <si>
    <t>Анисовна</t>
  </si>
  <si>
    <t>8(34767)71036</t>
  </si>
  <si>
    <t>Стационар №1</t>
  </si>
  <si>
    <t>452616, Российская Федерация, Республика Башкортостан, город Октябрьский, улица Кувыкина, дом 30</t>
  </si>
  <si>
    <t>Мугинов</t>
  </si>
  <si>
    <t>Рашидович</t>
  </si>
  <si>
    <t>8(34767)70823</t>
  </si>
  <si>
    <t>Поликлиника №1</t>
  </si>
  <si>
    <t>452607, Российская Федерация, Республика Башкортостан, город Октябрьский, улица Гоголя, дом 10</t>
  </si>
  <si>
    <t>Маргарита</t>
  </si>
  <si>
    <t>Кадыровна</t>
  </si>
  <si>
    <t>8(34767)71236</t>
  </si>
  <si>
    <t>Отделение поликлиники</t>
  </si>
  <si>
    <t>452607, Российская Федерация, Республика Башкортостан, город Октябрьский, улица Садовое кольцо, дом 57</t>
  </si>
  <si>
    <t>Молчанова</t>
  </si>
  <si>
    <t>8(34767)70629</t>
  </si>
  <si>
    <t>Поликлиника №2</t>
  </si>
  <si>
    <t xml:space="preserve">452613, Российская Федерация, Республика Башкортостан, город Октябрьский, 34
микрорайон, дом 6/1
</t>
  </si>
  <si>
    <t>Аксенова</t>
  </si>
  <si>
    <t>Мирхафизановна</t>
  </si>
  <si>
    <t>8(34767)71363</t>
  </si>
  <si>
    <t>452613, Российская Федерация, Республика Башкортостан, город Октябрьский, 36 микрорайон, дом 1</t>
  </si>
  <si>
    <t>Василевская</t>
  </si>
  <si>
    <t>8(34767)71123</t>
  </si>
  <si>
    <t>Наркологическое отделение</t>
  </si>
  <si>
    <t>улица Фрунзе, дом 7/1</t>
  </si>
  <si>
    <t>Латыпов</t>
  </si>
  <si>
    <t>Наиль</t>
  </si>
  <si>
    <t>Султанович</t>
  </si>
  <si>
    <t>8(34767)70995</t>
  </si>
  <si>
    <t>Психоневрологический диспансер</t>
  </si>
  <si>
    <t xml:space="preserve">452602, Российская Федерация, Республика Башкортостан, город
Октябрьский, улица Садовое кольцо, дом 28
</t>
  </si>
  <si>
    <t>Шангареева</t>
  </si>
  <si>
    <t>8(34767)73490</t>
  </si>
  <si>
    <t xml:space="preserve">Административно-управленческое подразделение </t>
  </si>
  <si>
    <t xml:space="preserve">452607, Российская Федерация,
Республика Башкортостан, город Октябрьский, улица Советская, дом 4
</t>
  </si>
  <si>
    <t>Баймирзоева</t>
  </si>
  <si>
    <t>Сангиновна</t>
  </si>
  <si>
    <t>8(34767)72203</t>
  </si>
  <si>
    <t>Детский стационар</t>
  </si>
  <si>
    <t>452616, Российская Федерация, Республика Башкортостан, город Октябрьский, улица Королева, дом 2</t>
  </si>
  <si>
    <t>Камалова</t>
  </si>
  <si>
    <t>Абударовна</t>
  </si>
  <si>
    <t>Детская поликлиника</t>
  </si>
  <si>
    <t>Чулпан</t>
  </si>
  <si>
    <t>8(34767)71149</t>
  </si>
  <si>
    <t>Автотранспортное хозяйство</t>
  </si>
  <si>
    <t xml:space="preserve">452613, Российская Федерация, Республика Башкортостан, город
Октябрьский, 35 микрорайон
</t>
  </si>
  <si>
    <t>Зайнуллин</t>
  </si>
  <si>
    <t>8(34767)71075</t>
  </si>
  <si>
    <t>Медицинский блок</t>
  </si>
  <si>
    <t xml:space="preserve">452607, Республика
Башкортостан, город Октябрьский, ул. Комсомольская, д. 3
</t>
  </si>
  <si>
    <t>452620,   Республика Башкортостан, г. Октябрьский, ул. Свердлова, 76</t>
  </si>
  <si>
    <t>452613, Республика Башкортостан, город Октябрьский, 35 микрорайон</t>
  </si>
  <si>
    <t>452613, Республика Башкортостан, город Октябрьский, улица Космонавтов, 41/1</t>
  </si>
  <si>
    <t>452613, Республика Башкортостан, город Октябрьский, ул. Кооперативная, 105</t>
  </si>
  <si>
    <t>452616, Республика Башкортостан, г.Октябрьский, 25 мкр., д.27</t>
  </si>
  <si>
    <t>452607, Республика Башкортостан, город Октябрьский, улица Комсомольская, дом 20 «А»</t>
  </si>
  <si>
    <t>452600, Республика Башкортостан, город Октябрьский, улица Островского, дом 59</t>
  </si>
  <si>
    <t>452607, Республика Башкортостан, город Октябрьский, улица Садовое кольцо, 174</t>
  </si>
  <si>
    <t>452613, Республика Башкортостан, город Октябрьский, 35 мкр.</t>
  </si>
  <si>
    <t>452612, Республика Башкортостан, город Октябрьский, ул. Садовое кольцо, дом 155</t>
  </si>
  <si>
    <t>452600, Республика Башкортостан, город Октябрьский, улица Ленина, дом 24</t>
  </si>
  <si>
    <t>452614, Республика Башкортостан, город Октябрьский, ул. Лермонтова, 3</t>
  </si>
  <si>
    <t>452607,  Республика Башкортостан, город Октябрьский, ул. Герцена 18</t>
  </si>
  <si>
    <t>452613,   Республика Башкортостан, город Октябрьский, 34 мкр</t>
  </si>
  <si>
    <t>452616,   Республика Башкортостан, город Октябрьский, 29 микрорайон</t>
  </si>
  <si>
    <t>452600, Республика Башкортостан, г. Октябрьский, ул. Садовое кольцо, д.55</t>
  </si>
  <si>
    <t>452616, Республика Башкортостан, г.Октябрьский, 25 мкр., д.26</t>
  </si>
  <si>
    <t>452600, РБ, г. Октябрьский, ул. Крупской, д.№1</t>
  </si>
  <si>
    <t>452600, Республика Башкортостан, г. Октябрьский, 25 микрорайон</t>
  </si>
  <si>
    <t>452616, Республика Башкортостан, г. Октябрьский, ул. Академика Королева, д.3</t>
  </si>
  <si>
    <t>452602, Республика Башкортостан, г. Октябрьский, ул. Кувыкина, дом 15</t>
  </si>
  <si>
    <t>452600, Республика Башкортостан, г. Октябрьский, пр.Ленина, 4</t>
  </si>
  <si>
    <t>452600, Республика Башкортостан, г. Октябрьский, ул.З.Космодемьянской, д.33</t>
  </si>
  <si>
    <t>452600, Республика Башкортостан, г. Октябрьский, ул.Школьная, д.1 корп.Б</t>
  </si>
  <si>
    <t>452600, Республика Башкортостан, г. Октябрьский, ул.Муллаяна, 32»</t>
  </si>
  <si>
    <t>ГБУЗ РБ ГБ № 1 г. Октябрьский</t>
  </si>
  <si>
    <t>ГБУЗ РБ ГБ №1 г.Октябрьский</t>
  </si>
  <si>
    <t>022109</t>
  </si>
  <si>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color indexed="8"/>
        <rFont val="Calibri"/>
        <family val="2"/>
        <charset val="204"/>
        <scheme val="minor"/>
      </rPr>
      <t>ГБУ "УфНИИ ГБ АН РБ"</t>
    </r>
    <r>
      <rPr>
        <sz val="9"/>
        <color indexed="8"/>
        <rFont val="Calibri"/>
        <family val="2"/>
        <charset val="204"/>
        <scheme val="minor"/>
      </rPr>
      <t>)</t>
    </r>
  </si>
  <si>
    <t>0274018070</t>
  </si>
  <si>
    <t>1020202867178</t>
  </si>
  <si>
    <t>450077, Республика Башкортостан, г.Уфа, ул.Пушкина,90</t>
  </si>
  <si>
    <t>Бикбов Мухаррам Мухтарамович, тел/факс: 8(347)272-37-75,e-mail.ru: eye@anrb.ru</t>
  </si>
  <si>
    <t xml:space="preserve"> ФС-02-01-002533 от 26.12.2018г бессрочно;</t>
  </si>
  <si>
    <r>
      <rPr>
        <sz val="9"/>
        <rFont val="Calibri"/>
        <family val="2"/>
        <charset val="204"/>
        <scheme val="minor"/>
      </rPr>
      <t>лабораторная диагностика,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физиотерапия, функциональная диагностика</t>
    </r>
  </si>
  <si>
    <t>клиническая лабораторная диагностика, офтальмология, физиотерапия, функциональная диагностика</t>
  </si>
  <si>
    <t>операционное дело, офтальмология, анестезиология и реаниматология, сестринское дело, физиотерапия, функциональная диагностика</t>
  </si>
  <si>
    <r>
      <rPr>
        <sz val="9"/>
        <rFont val="Calibri"/>
        <family val="2"/>
        <charset val="204"/>
        <scheme val="minor"/>
      </rPr>
      <t xml:space="preserve">анестезиология и реаниматология, диетология,  изъятие и хранение органов и (или) тканей человека для трансплантации, клиническая лабораторная диагностика, операционное дело, офтальмология, сестринское дело, транспортировка органов и (или) тканей человека для трансплантации, </t>
    </r>
    <r>
      <rPr>
        <sz val="9"/>
        <rFont val="Calibri"/>
        <family val="2"/>
        <charset val="204"/>
        <scheme val="minor"/>
      </rPr>
      <t>физиотерапия, функциональная диагностика</t>
    </r>
  </si>
  <si>
    <t>офтальмология, хирургия (трансплантации органов и (или)тканей)</t>
  </si>
  <si>
    <t>Государственное бюджетное учреждение "Уфимский научно-исследовательский институт глазных болезней Академии наук Республики Башкортостан"</t>
  </si>
  <si>
    <t>ГБУ "Уф НИИ ГБ АН РБ"</t>
  </si>
  <si>
    <t>г.Уфа, ул.Пушкина, 90; г.Уфа, ул.Авроры,14</t>
  </si>
  <si>
    <t>г.Уфа, ул.Пушкина, 90; г.Уфа, ул.Авроры,15</t>
  </si>
  <si>
    <t>ГБУ "УфНИИ ГБ АН РБ"</t>
  </si>
  <si>
    <t>021606</t>
  </si>
  <si>
    <r>
      <t>Государственное бюджетное учреждение здравоохранения Республики Башкортостан Стерлибашевская  центральная районная больница  (</t>
    </r>
    <r>
      <rPr>
        <b/>
        <sz val="9"/>
        <color indexed="8"/>
        <rFont val="Calibri"/>
        <family val="2"/>
        <charset val="204"/>
        <scheme val="minor"/>
      </rPr>
      <t>ГБУЗ РБ Стерлибашевская  ЦРБ</t>
    </r>
    <r>
      <rPr>
        <sz val="9"/>
        <color indexed="8"/>
        <rFont val="Calibri"/>
        <family val="2"/>
        <charset val="204"/>
        <scheme val="minor"/>
      </rPr>
      <t>)</t>
    </r>
  </si>
  <si>
    <t>024101001</t>
  </si>
  <si>
    <t>0241000938</t>
  </si>
  <si>
    <t>1020201336528</t>
  </si>
  <si>
    <t>453180, Республика Башкортостан, Стерлибашевский район, с.Стерлибашево, ул.50 лет Октября,6</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</si>
  <si>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</si>
  <si>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общая врачебная практика (семейная медицина), педиатрия, 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</si>
  <si>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инфекционные болезни, кардиология,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эндокринология</t>
  </si>
  <si>
    <t>ГБУЗ РБ Стерлибашевская ЦРБ</t>
  </si>
  <si>
    <t>Главный врач _______________ Яппаров И.И.</t>
  </si>
  <si>
    <t>ГБУЗ РБ Стерлибашевская  ЦРБ</t>
  </si>
  <si>
    <t>021668</t>
  </si>
  <si>
    <r>
      <t>Общество с ограниченной ответственностью Медицинский центр "СЕМЕЙНЫЙ ДОКТОР" (</t>
    </r>
    <r>
      <rPr>
        <b/>
        <sz val="9"/>
        <color theme="1"/>
        <rFont val="Calibri"/>
        <family val="2"/>
        <charset val="204"/>
        <scheme val="minor"/>
      </rPr>
      <t>ООО МЦ "СЕМЕЙНЫЙ ДОКТОР")</t>
    </r>
  </si>
  <si>
    <t>0257011011</t>
  </si>
  <si>
    <t>1160280064119</t>
  </si>
  <si>
    <t>452450, Республика Башкортостан, Бирский район, г.Бирск, ул.Коммунистическая, д.142А</t>
  </si>
  <si>
    <t>Хафизов Артур Хамзинович,  т. 8-927-345-2133, cemejnidoc@mail.ru</t>
  </si>
  <si>
    <t>021253</t>
  </si>
  <si>
    <r>
      <t xml:space="preserve">Общество с ограниченной ответственностью "Корона+" ( </t>
    </r>
    <r>
      <rPr>
        <b/>
        <sz val="9"/>
        <color indexed="8"/>
        <rFont val="Calibri"/>
        <family val="2"/>
        <charset val="204"/>
        <scheme val="minor"/>
      </rPr>
      <t>ООО "Корона+</t>
    </r>
    <r>
      <rPr>
        <sz val="9"/>
        <color indexed="8"/>
        <rFont val="Calibri"/>
        <family val="2"/>
        <charset val="204"/>
        <scheme val="minor"/>
      </rPr>
      <t>")</t>
    </r>
  </si>
  <si>
    <t>026401001</t>
  </si>
  <si>
    <t>0264058388</t>
  </si>
  <si>
    <t>1080264002059</t>
  </si>
  <si>
    <t>452683, Республика Башкортостан, г.Нефтекамск, ул.Строителей,93  (ул. Ленина, 66В)</t>
  </si>
  <si>
    <t>Шафикова Венера Дамировна, тел/факс: (34783)3-42-43,  e-mail: koronaplusnf@gmail.com</t>
  </si>
  <si>
    <t>сестринское дело, рентгенология</t>
  </si>
  <si>
    <t>стоматология терапевтическая, стоматология хирургическая, стоматология ортопедическая</t>
  </si>
  <si>
    <t>Общество с ограниченной ответственностью «Корона+»</t>
  </si>
  <si>
    <t>ООО «Корона+»</t>
  </si>
  <si>
    <t>452680 Республика Башкортостан, г. Нефтекамск, ул. Ленина, 66 В</t>
  </si>
  <si>
    <t>Дамировна</t>
  </si>
  <si>
    <t xml:space="preserve">89174587170, факс (34783)3-42-43
koronaplusnf@gmail.com
</t>
  </si>
  <si>
    <t>ООО "Корона +"</t>
  </si>
  <si>
    <t>ООО "Корона+"</t>
  </si>
  <si>
    <t>стоматология терапевтическая</t>
  </si>
  <si>
    <t>Общество с ограниченной ответственностью «Ортодент»</t>
  </si>
  <si>
    <t>ООО «Ортодент»</t>
  </si>
  <si>
    <t>452920 Республика Башкортостан, г. Агидель, ул. Первых строителей, д. 5 а</t>
  </si>
  <si>
    <t>Рустем</t>
  </si>
  <si>
    <t>Рафильевич</t>
  </si>
  <si>
    <t>89869768522, тел. (34731)28-6-17, v-shafikova@mail.ru</t>
  </si>
  <si>
    <t>ООО "Ортодент"</t>
  </si>
  <si>
    <t>021260</t>
  </si>
  <si>
    <r>
      <t>Общество с ограниченной ответственностью "Дента"</t>
    </r>
    <r>
      <rPr>
        <b/>
        <sz val="9"/>
        <color indexed="8"/>
        <rFont val="Calibri"/>
        <family val="2"/>
        <charset val="204"/>
        <scheme val="minor"/>
      </rPr>
      <t xml:space="preserve"> (ООО "Дента")</t>
    </r>
  </si>
  <si>
    <t>0264005763</t>
  </si>
  <si>
    <t>1020201881677</t>
  </si>
  <si>
    <t>452683, Республика Башкортостан, г.Нефтекамск, ул.Социалистическая, 47</t>
  </si>
  <si>
    <t>Садрисламова Ильфа Фатавиевна, 8(34783)4-73-61, e-mail: denta01@mail.ru</t>
  </si>
  <si>
    <t>рентгенология, сестринское дело, стоматология ортопедическая</t>
  </si>
  <si>
    <t>стоматология общей практики, стоматология терапевтическая, стоматология ортопедическая</t>
  </si>
  <si>
    <t>020165</t>
  </si>
  <si>
    <r>
      <t xml:space="preserve">Общество с ограниченной ответственностью </t>
    </r>
    <r>
      <rPr>
        <b/>
        <sz val="9"/>
        <color indexed="8"/>
        <rFont val="Calibri"/>
        <family val="2"/>
        <charset val="204"/>
        <scheme val="minor"/>
      </rPr>
      <t>"Сфера-Эстейт" ( ООО "Сфера-Эстейт")</t>
    </r>
  </si>
  <si>
    <t>1126670001831</t>
  </si>
  <si>
    <t>450039, Республика Башкортостан, г.Уфа, ул.Ферина, д.13</t>
  </si>
  <si>
    <t>Захаров Сергей Владимирович,тел.  Тел: 89053594921, 8(347)239-51-03, e-mail: Sergey.Zaharov@diaverum.com</t>
  </si>
  <si>
    <t>Общество с ограниченной ответственностью "Сфера-Эстейт"</t>
  </si>
  <si>
    <t>ООО "Сфера-Эстетй"</t>
  </si>
  <si>
    <t>450039, г.Уфа, ул. Ферина, д. 13</t>
  </si>
  <si>
    <t>Монжерина</t>
  </si>
  <si>
    <t>Yulia.Monzherina@diaverum.com, 8-927-3424328</t>
  </si>
  <si>
    <t>ООО "Сфера-Эстейт"</t>
  </si>
  <si>
    <t>029110</t>
  </si>
  <si>
    <r>
      <t>Общество с ограниченной ответственностью "Санаторий "Зеленая роща"(ООО "С</t>
    </r>
    <r>
      <rPr>
        <b/>
        <sz val="9"/>
        <rFont val="Calibri"/>
        <family val="2"/>
        <charset val="204"/>
        <scheme val="minor"/>
      </rPr>
      <t>анаторий "Зеленая роща" )</t>
    </r>
  </si>
  <si>
    <t>0274922769</t>
  </si>
  <si>
    <t>1160280136917</t>
  </si>
  <si>
    <t>450022, Республика Башкортостан, г.Уфа, ул.Менделеева,136/5</t>
  </si>
  <si>
    <t>ЛО-02-01-006431 от 20.07.2018г бессрочно;</t>
  </si>
  <si>
    <t>акушерское дело, лабораторная диагностика, лечебная физкультура, медицинский массаж,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</si>
  <si>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пульмонология, рефлексотерапия, ультразвуковая диагностика, урология, физиотерапия</t>
  </si>
  <si>
    <t>кардиология, медицинская реабилитация, неврология, трансфузиология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</si>
  <si>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t>
    </r>
    <r>
      <rPr>
        <sz val="9"/>
        <color rgb="FFFF0000"/>
        <rFont val="Calibri"/>
        <family val="2"/>
        <charset val="204"/>
        <scheme val="minor"/>
      </rPr>
      <t xml:space="preserve"> </t>
    </r>
    <r>
      <rPr>
        <sz val="9"/>
        <rFont val="Calibri"/>
        <family val="2"/>
        <charset val="204"/>
        <scheme val="minor"/>
      </rPr>
      <t xml:space="preserve"> педиатрия, профпатология, пульмонология,рефлексотерапия, сестринское дело,</t>
    </r>
    <r>
      <rPr>
        <sz val="9"/>
        <color rgb="FFFF0000"/>
        <rFont val="Calibri"/>
        <family val="2"/>
        <charset val="204"/>
        <scheme val="minor"/>
      </rPr>
      <t>,</t>
    </r>
    <r>
      <rPr>
        <sz val="9"/>
        <rFont val="Calibri"/>
        <family val="2"/>
        <charset val="204"/>
        <scheme val="minor"/>
      </rPr>
      <t xml:space="preserve"> терапия, травматология и ортопедия, ультразвуковая диагностика, урология, физиотерапия, функциональная диагностика, </t>
    </r>
    <r>
      <rPr>
        <sz val="9"/>
        <color rgb="FFFF0000"/>
        <rFont val="Calibri"/>
        <family val="2"/>
        <charset val="204"/>
        <scheme val="minor"/>
      </rPr>
      <t xml:space="preserve"> </t>
    </r>
    <r>
      <rPr>
        <sz val="9"/>
        <rFont val="Calibri"/>
        <family val="2"/>
        <charset val="204"/>
        <scheme val="minor"/>
      </rPr>
      <t>эндокринология</t>
    </r>
  </si>
  <si>
    <t>ГБУЗ РБ ТОЛБАЗИНСКАЯ ЦРБ</t>
  </si>
  <si>
    <t>АУРГАЗИНСКИЙ РАЙОН, С. ТОЛБАЗЫ, УЛ. М. ГАФУРИ, Д.1</t>
  </si>
  <si>
    <t>Вадутовна</t>
  </si>
  <si>
    <t>+73474522128</t>
  </si>
  <si>
    <t>02160701</t>
  </si>
  <si>
    <t>АУРГАЗИНСКИЙ РАЙОН, С. ТРЯПИНО, УЛ. ПЕРВОМАЙСКАЯ, Д.3А</t>
  </si>
  <si>
    <t xml:space="preserve">Алексеев </t>
  </si>
  <si>
    <t xml:space="preserve">Анатолий </t>
  </si>
  <si>
    <t>Андреевич</t>
  </si>
  <si>
    <t>+73474529431</t>
  </si>
  <si>
    <t>АУРГАЗИНСКИЙ РАЙОН, С.ИШЛЫ, УЛ. ЛЕНИНА, Д.1</t>
  </si>
  <si>
    <t xml:space="preserve">Исангулов </t>
  </si>
  <si>
    <t xml:space="preserve">Наиль </t>
  </si>
  <si>
    <t>+73474524316</t>
  </si>
  <si>
    <t>АУРГАЗИНСКИЙ РАЙОН, С. ШЛАНЛЫ, УЛ. СОВЕТСКАЯ, Д.26</t>
  </si>
  <si>
    <t xml:space="preserve">Михайлов </t>
  </si>
  <si>
    <t xml:space="preserve">Алексей </t>
  </si>
  <si>
    <t>Степанович</t>
  </si>
  <si>
    <t>+73474526130</t>
  </si>
  <si>
    <t>АУРГАЗИНСКИЙ РАЙОН, С. МЕСЕЛИ, УЛ.ШКОЛЬНАЯ, Д.12А</t>
  </si>
  <si>
    <t xml:space="preserve">Федоров </t>
  </si>
  <si>
    <t>Петр</t>
  </si>
  <si>
    <t>Емельянович</t>
  </si>
  <si>
    <t>+73474523494</t>
  </si>
  <si>
    <t>АУРГАЗИНСКИЙ РАЙОН, С. БИШКАИН, УЛ.ВЫЕЗДНАЯ, Д.17</t>
  </si>
  <si>
    <t xml:space="preserve">Андреева </t>
  </si>
  <si>
    <t xml:space="preserve">Алевтина </t>
  </si>
  <si>
    <t>+73474529315</t>
  </si>
  <si>
    <t>АУРГАЗИНСКИЙ РАЙОН, Д. МУРАДЫМ, УЛ.ШКОЛЬНАЯ, Д.35</t>
  </si>
  <si>
    <t>Исанбаева</t>
  </si>
  <si>
    <t>Асфатовна</t>
  </si>
  <si>
    <t>+73474524662</t>
  </si>
  <si>
    <t>Гл врач Тарасов</t>
  </si>
  <si>
    <t>Виталий</t>
  </si>
  <si>
    <t>Григорьевич</t>
  </si>
  <si>
    <t>+73474521092,факс+73474521092,TOLBAZ.CRB@doctorrb.ru</t>
  </si>
  <si>
    <t>02160703</t>
  </si>
  <si>
    <t>Саитов</t>
  </si>
  <si>
    <t>Альберт</t>
  </si>
  <si>
    <t>Рахимьянович</t>
  </si>
  <si>
    <t>+73474521882</t>
  </si>
  <si>
    <t>02160704</t>
  </si>
  <si>
    <t>АУРГАЗИНСКИЙ РАЙОН, Д. БАЛЫКЛЫКУЛЬ, УЛ.СОВЕТСКАЯ, 52</t>
  </si>
  <si>
    <t>Идрисова</t>
  </si>
  <si>
    <t xml:space="preserve">Залия </t>
  </si>
  <si>
    <t>+73474527516</t>
  </si>
  <si>
    <t>АУРГАЗИНСКИЙ РАЙОН, Д. НИЖНИЙ БЕГЕНЯШ, УЛ.ЦЕНТРАЛЬНАЯ, Д.1А</t>
  </si>
  <si>
    <t xml:space="preserve">Сабитова </t>
  </si>
  <si>
    <t>+79603995306</t>
  </si>
  <si>
    <t>АУРГАЗИНСКИЙ РАЙОН, Д. НОВОИТЕКЕЕВО, УЛ.ШКОЛЬНАЯ, Д.12</t>
  </si>
  <si>
    <t>Ягафарова</t>
  </si>
  <si>
    <t>+73474529193</t>
  </si>
  <si>
    <t>АУРГАЗИНСКИЙ РАЙОН, Д. НОВОФЕДОРОВКА, УЛ. ПЕРВОМАЙСКАЯ, Д.14А</t>
  </si>
  <si>
    <t xml:space="preserve">Ефимова </t>
  </si>
  <si>
    <t>Моисеевна</t>
  </si>
  <si>
    <t>+73474525440</t>
  </si>
  <si>
    <t>АУРГАЗИНСКИЙ РАЙОН, Д. ТУРСУГАЛИ, УЛ. М.ГАФУРИ, Д.14</t>
  </si>
  <si>
    <t>Дильмухаметова</t>
  </si>
  <si>
    <t>+73474527244</t>
  </si>
  <si>
    <t>АУРГАЗИНСКИЙ РАЙОН, Д. ШЕВЕРЛИ, УЛ.ЦЕНТРАЛЬНАЯ, Д.5А</t>
  </si>
  <si>
    <t xml:space="preserve">Александрова  </t>
  </si>
  <si>
    <t>Антонина</t>
  </si>
  <si>
    <t>Аркадьевна</t>
  </si>
  <si>
    <t>+73474526338</t>
  </si>
  <si>
    <t>АУРГАЗИНСКИЙ РАЙОН, С. АНДРЕЕВКА, УЛ.ШКОЛЬНАЯ, Д.10</t>
  </si>
  <si>
    <t>Шмакова</t>
  </si>
  <si>
    <t>+79608036983</t>
  </si>
  <si>
    <t>АУРГАЗИНСКИЙ РАЙОН, С. ИСМАГИЛОВО, УЛ.ЦЕНТРАЛЬНАЯ, Д.4</t>
  </si>
  <si>
    <t>Хамитова</t>
  </si>
  <si>
    <t xml:space="preserve">Дина </t>
  </si>
  <si>
    <t>Бахтиевна</t>
  </si>
  <si>
    <t>+73474525571</t>
  </si>
  <si>
    <t>АУРГАЗИНСКИЙ РАЙОН, С.БОЛОТИНО, УЛ.КЛЮЧЕВАЯ, Д.1</t>
  </si>
  <si>
    <t xml:space="preserve">Валитова </t>
  </si>
  <si>
    <t>Ризвановна</t>
  </si>
  <si>
    <t>+79608017261</t>
  </si>
  <si>
    <t>АУРГАЗИНСКИЙ РАЙОН, Д. НОВЫЙ КАЛЬЧИР, УЛ.СОВЕТСКАЯ, Д.31</t>
  </si>
  <si>
    <t xml:space="preserve">Карюкова </t>
  </si>
  <si>
    <t>Фаниза</t>
  </si>
  <si>
    <t>+79196170024</t>
  </si>
  <si>
    <t>АУРГАЗИНСКИЙ РАЙОН, С.МАНЕЕВО, УЛ.ЦЕНТРАЛЬНАЯ, Д.5А</t>
  </si>
  <si>
    <t>+73474523462</t>
  </si>
  <si>
    <t>АУРГАЗИНСКИЙ РАЙОН, Д.СТАРОМАКОРОВО, УЛ. ВЫЕЗДНАЯ, Д.2</t>
  </si>
  <si>
    <t xml:space="preserve">Евграфова </t>
  </si>
  <si>
    <t>+73474523363</t>
  </si>
  <si>
    <t>АУРГАЗИНСКИЙ РАЙОН, Д. МУСТАФИНО, УЛ.7 НОЯБРЯ ,Д.9</t>
  </si>
  <si>
    <t>Мухаметзянова</t>
  </si>
  <si>
    <t>Шайдулловна</t>
  </si>
  <si>
    <t>+79174195716</t>
  </si>
  <si>
    <t>АУРГАЗИНСКИЙ РАЙОН, Д. НАУМКИНО, УЛ.Г. ВАСИЛЬЕВА, Д.7</t>
  </si>
  <si>
    <t xml:space="preserve">Абдуллина </t>
  </si>
  <si>
    <t>Науфиловна</t>
  </si>
  <si>
    <t>+73474527634</t>
  </si>
  <si>
    <t>АУРГАЗИНСКИЙ РАЙОН, Д. ТАТАРСКИЙ НАГАДАК, УЛ.ЦЕНТРАЛЬНАЯ, Д.121</t>
  </si>
  <si>
    <t xml:space="preserve">Петрова </t>
  </si>
  <si>
    <t>+73474529547</t>
  </si>
  <si>
    <t>АУРГАЗИНСКИЙ РАЙОН, Д. НОВЫЕ КАРАМАЛЫ, УЛ. МАТРОСОВА, Д.20</t>
  </si>
  <si>
    <t>Сафаргалиева</t>
  </si>
  <si>
    <t>+73474525348</t>
  </si>
  <si>
    <t>АУРГАЗИНСКИЙ РАЙОН, С. СТЕПАНОВКА, УЛ. ШЕВЧЕНКО, Д.4</t>
  </si>
  <si>
    <t>+73474528339</t>
  </si>
  <si>
    <t>АУРГАЗИНСКИЙ РАЙОН, С. СУЛТАНМУРАТОВО, УЛ.ЦЕНТРАЛЬНАЯ, Д.64А</t>
  </si>
  <si>
    <t>Саитгалеева</t>
  </si>
  <si>
    <t>Сабирьяновна</t>
  </si>
  <si>
    <t>+73474527744</t>
  </si>
  <si>
    <t>АУРГАЗИНСКИЙ РАЙОН, С. СЕМЕНКИНО, УЛ.СОВЕТСКАЯ, Д.2 з</t>
  </si>
  <si>
    <t>+73474525703</t>
  </si>
  <si>
    <t>АУРГАЗИНСКИЙ РАЙОН, С. ТУРУМБЕТ, УЛ.МИРА, Д.2</t>
  </si>
  <si>
    <t>Кутлуюлова</t>
  </si>
  <si>
    <t xml:space="preserve">Райля </t>
  </si>
  <si>
    <t>+73474525954</t>
  </si>
  <si>
    <t>АУРГАЗИНСКИЙ РАЙОН, Д.КЕБЯЧЕВО, УЛ.МИРА, Д.2Б</t>
  </si>
  <si>
    <t>Габитова</t>
  </si>
  <si>
    <t>+73474527928</t>
  </si>
  <si>
    <t>АУРГАЗИНСКИЙ РАЙОН, С.ТОЛБАЗЫ, УЛ. ЛЕНИНА, Д.213</t>
  </si>
  <si>
    <t>+79373643194</t>
  </si>
  <si>
    <t>АУРГАЗИНСКИЙ РАЙОН, Д.ТАШТАМАК, УЛ.ФРУНЗЕ, Д.4</t>
  </si>
  <si>
    <t xml:space="preserve">Тимофеева </t>
  </si>
  <si>
    <t>+73474527243</t>
  </si>
  <si>
    <t>Зубаржат</t>
  </si>
  <si>
    <t>+79625353224</t>
  </si>
  <si>
    <t>АУРГАЗИНСКИЙ РАЙОН, Д.УТЕЙМУЛЛИНО, УЛ. МОЛОДЕЖНАЯ, Д.33</t>
  </si>
  <si>
    <t>Рахимзяновна</t>
  </si>
  <si>
    <t>+79870454800</t>
  </si>
  <si>
    <t>АУРГАЗИНСКИЙ РАЙОН, С.ЧУВАШ-КАРАМАЛЫ, УЛ.ЦЕНТРАЛЬНАЯ, Д.7</t>
  </si>
  <si>
    <t xml:space="preserve">Семенова </t>
  </si>
  <si>
    <t>+79177726442</t>
  </si>
  <si>
    <t>АУРГАЗИНСКИЙ РАЙОН, Д.НОВОЧЕЛАТКАНОВО, УЛ.ЦЕНТРАЛЬНАЯ, Д.14А</t>
  </si>
  <si>
    <t>+73474529756</t>
  </si>
  <si>
    <t>АУРГАЗИНСКИЙ РАЙОН, С.КУЕЗБАШЕВО, УЛ.САДОВАЯ, Д.83</t>
  </si>
  <si>
    <t>Германова</t>
  </si>
  <si>
    <t>+73474529138</t>
  </si>
  <si>
    <t>АУРГАЗИНСКИЙ РАЙОН, Д.КШАННЫ, УЛ. ЛЕНИНА, Д.77А</t>
  </si>
  <si>
    <t xml:space="preserve">Буллякулова </t>
  </si>
  <si>
    <t>Клара</t>
  </si>
  <si>
    <t>+73474527818</t>
  </si>
  <si>
    <t>АУРГАЗИНСКИЙ РАЙОН, Д.СТАРОКУЗЯКОВО, УЛ.ПЕРВОМАЙСКАЯ, Д.3</t>
  </si>
  <si>
    <t xml:space="preserve">Резяпова </t>
  </si>
  <si>
    <t>Назия</t>
  </si>
  <si>
    <t>+79297548684</t>
  </si>
  <si>
    <t>АУРГАЗИНСКИЙ РАЙОН, Д.КУРМАНАЕВО, УЛ.ПОЛЕВАЯ, Д.8</t>
  </si>
  <si>
    <t>Абуталипова</t>
  </si>
  <si>
    <t>+73474527121</t>
  </si>
  <si>
    <t>АУРГАЗИНСКИЙ РАЙОН, Д.МИХАЙЛОВКА, УЛ.ЛЕНИНА,Д.63</t>
  </si>
  <si>
    <t>Мурзабаева</t>
  </si>
  <si>
    <t>Миргалиевна</t>
  </si>
  <si>
    <t>+73474527421</t>
  </si>
  <si>
    <t>АУРГАЗИНСКИЙ РАЙОН, Д. СТАРОЕ ИБРАЕВО, УЛ.ЛЕНИНА, Д.1</t>
  </si>
  <si>
    <t>Рахмангулова</t>
  </si>
  <si>
    <t>Марьям</t>
  </si>
  <si>
    <t>Ризаевна</t>
  </si>
  <si>
    <t>+79871424876</t>
  </si>
  <si>
    <t>АУРГАЗИНСКИЙ РАЙОН, Д.НИЖНИЕ ЛЕКАНДЫ, УЛ. Г.ТУКАЯ, Д.14</t>
  </si>
  <si>
    <t>Сатлыкова</t>
  </si>
  <si>
    <t>Джамиля</t>
  </si>
  <si>
    <t>Абдрахмановна</t>
  </si>
  <si>
    <t>+79870262621</t>
  </si>
  <si>
    <t>АУРГАЗИНСКИЙ РАЙОН, Д.НОВОТИМОШКИНО, УЛ.СОВЕТСКАЯ, Д.9</t>
  </si>
  <si>
    <t>Курбангалиева</t>
  </si>
  <si>
    <t>Нуретдиновна</t>
  </si>
  <si>
    <t>+79174377935</t>
  </si>
  <si>
    <t>АУРГАЗИНСКИЙ РАЙОН, С.ТУКАЕВО, УЛ. Я. ЧАНЫШЕВА, Д.30</t>
  </si>
  <si>
    <t xml:space="preserve">Дибаева </t>
  </si>
  <si>
    <t>+73474524720</t>
  </si>
  <si>
    <t>АУРГАЗИНСКИЙ РАЙОН, Д. УСМАНОВО, УЛ.ЦЕНТРАЛЬНАЯ, Д.4</t>
  </si>
  <si>
    <t>Таминдарова</t>
  </si>
  <si>
    <t>Ленара</t>
  </si>
  <si>
    <t>+73474525955</t>
  </si>
  <si>
    <t>АУРГАЗИНСКИЙ РАЙОН, Д. ЮЛАМАНОВО, УЛ.ПУШКИНА, Д.29</t>
  </si>
  <si>
    <t>Кожевникова</t>
  </si>
  <si>
    <t>+73474524537</t>
  </si>
  <si>
    <t>АУРГАЗИНСКИЙ РАЙОН, Д.МАЛЫЙ НАГАДАК, УЛ.ВОСТОЧНАЯ, Д.2</t>
  </si>
  <si>
    <t>+73474529440</t>
  </si>
  <si>
    <t>АУРГАЗИНСКИЙ РАЙОН, Д.ЧИШМА, УЛ. МИРА, Д.29</t>
  </si>
  <si>
    <t>Ибрагимова</t>
  </si>
  <si>
    <t>Рафгатовна</t>
  </si>
  <si>
    <t>+79273059076</t>
  </si>
  <si>
    <t>АУРГАЗИНСКИЙ РАЙОН, Д. ТЮБЯКОВО, УЛ. ЛЕСНАЯ, Д.6А</t>
  </si>
  <si>
    <t>Газиева</t>
  </si>
  <si>
    <t>+79373658214</t>
  </si>
  <si>
    <t>ГБУЗ РБ Толбазинская ЦРБ</t>
  </si>
  <si>
    <t>021261</t>
  </si>
  <si>
    <r>
      <t>Общество с ограниченной ответственностью "Дантист+" (</t>
    </r>
    <r>
      <rPr>
        <b/>
        <sz val="9"/>
        <color indexed="8"/>
        <rFont val="Calibri"/>
        <family val="2"/>
        <charset val="204"/>
      </rPr>
      <t>ООО "Дантист+"</t>
    </r>
    <r>
      <rPr>
        <sz val="9"/>
        <color indexed="8"/>
        <rFont val="Calibri"/>
        <family val="2"/>
        <charset val="204"/>
      </rPr>
      <t>)</t>
    </r>
  </si>
  <si>
    <t>0264050364</t>
  </si>
  <si>
    <t>1040203260756</t>
  </si>
  <si>
    <t>452683, Республика Башкортостан, г.Нефтекамск, проспект Юбилейный, дом 8</t>
  </si>
  <si>
    <t>ЛО-02-01-006895 от 19.02.2019г бессрочно;</t>
  </si>
  <si>
    <t>рентгенология, сестринское дело</t>
  </si>
  <si>
    <t>стоматология общей практики, стоматология ортопедическая, стоматология терапевтическая, стоматология хирургическая</t>
  </si>
  <si>
    <t>ООО "Дантист+"</t>
  </si>
  <si>
    <t>Государственное бюджетное учреждение здравоохранения Республики Башкортостан Аскинская центральная районная больница</t>
  </si>
  <si>
    <t>ГБУЗ РБ Аскинская ЦРБ</t>
  </si>
  <si>
    <t>8(347)71 20790</t>
  </si>
  <si>
    <t>Кашкинская СВА</t>
  </si>
  <si>
    <t>Старо-Казанчинская СВА</t>
  </si>
  <si>
    <t>Урмиязовская СВА</t>
  </si>
  <si>
    <t>Альягишевский ФАП</t>
  </si>
  <si>
    <t>Амировский ФАП</t>
  </si>
  <si>
    <t>Базанчатовский ФАП</t>
  </si>
  <si>
    <t>Барахаевский ФАП</t>
  </si>
  <si>
    <t>Бильгишевский ФАП</t>
  </si>
  <si>
    <t>Гумбинский ФАП</t>
  </si>
  <si>
    <t>Давлятовский ФАП</t>
  </si>
  <si>
    <t>Королевский ФАП</t>
  </si>
  <si>
    <t>Ермо-Еланьский ФАП</t>
  </si>
  <si>
    <t>Кунгаковский ФАП</t>
  </si>
  <si>
    <t>Кшлау-Елгинский ФАП</t>
  </si>
  <si>
    <t>Маталинский ФАП</t>
  </si>
  <si>
    <t>Мута-Елгинский ФАП</t>
  </si>
  <si>
    <t>Ново-Каринский ФАП</t>
  </si>
  <si>
    <t>Ново-Багазинский ФАП</t>
  </si>
  <si>
    <t>Ново-Казанчинский ФАП</t>
  </si>
  <si>
    <t>Карткисяковский ФАП</t>
  </si>
  <si>
    <t>Ново-Мутабашевский ФАП</t>
  </si>
  <si>
    <t>Петропавловский ФАП</t>
  </si>
  <si>
    <t>Степановский ФАП</t>
  </si>
  <si>
    <t>Султанбековский ФАП</t>
  </si>
  <si>
    <t>Тульгузбашевский ФАП</t>
  </si>
  <si>
    <t>Талоговский ФАП</t>
  </si>
  <si>
    <t>Улу-Елгинский ФАП</t>
  </si>
  <si>
    <t>Упканкульевский ФАП</t>
  </si>
  <si>
    <t>Уршадинский ФАП</t>
  </si>
  <si>
    <t>Усть-Табаскинский ФАП</t>
  </si>
  <si>
    <t>Утяшинский ФАП</t>
  </si>
  <si>
    <t>Чишма-Уракаевский ФАП</t>
  </si>
  <si>
    <t>Чурашевский ФАП</t>
  </si>
  <si>
    <t>Шороховский ФАП</t>
  </si>
  <si>
    <t>Арбашевский ФАП</t>
  </si>
  <si>
    <t>Кигазинский ФАП</t>
  </si>
  <si>
    <t>Ключевский ФАП</t>
  </si>
  <si>
    <t>Кубиязовский ФАП</t>
  </si>
  <si>
    <t>Кучановский ФАП</t>
  </si>
  <si>
    <t>Куяштырский  ФАП</t>
  </si>
  <si>
    <t>Ново-Бурминская ФАП</t>
  </si>
  <si>
    <t>Старо-Мутабашевский ФАП</t>
  </si>
  <si>
    <t xml:space="preserve">государственное бюджетное учреждение здравоохранения Республики Башкортостан Белебеевская центральная районная больница </t>
  </si>
  <si>
    <t>ГБУЗ РБ Белебеевская ЦРБ</t>
  </si>
  <si>
    <t xml:space="preserve">452000, Российская Федерация, Республика Башкортостан, г.Белебей, ул.Волгоградская, д.14 </t>
  </si>
  <si>
    <t>Судеев</t>
  </si>
  <si>
    <t>Станислав</t>
  </si>
  <si>
    <t xml:space="preserve"> 8(34786) 3-08-23;                                 bel-pol1@yandex.ru</t>
  </si>
  <si>
    <t>поликлиника р.п.Приютово</t>
  </si>
  <si>
    <t xml:space="preserve">452017, Российская Федерация, Республика Башкортостан, Белебеевский район, р.п.Приютово, ул.Калинина, д.13 "а" </t>
  </si>
  <si>
    <t xml:space="preserve">Сафина </t>
  </si>
  <si>
    <t xml:space="preserve">Альбина </t>
  </si>
  <si>
    <t>8(34786) 7-10-36, 8(34786) 7-18-44,  stac.priyutovo@gmail.com</t>
  </si>
  <si>
    <t xml:space="preserve">452000, Российская Федерация, Республика Башкортостан, г.Белебей, ул.Красная, д.81 </t>
  </si>
  <si>
    <t>Табриковна</t>
  </si>
  <si>
    <t xml:space="preserve"> 8(34786) 4-28-25;                               detpoklin@mail.ru</t>
  </si>
  <si>
    <t xml:space="preserve">452000, Российская Федерация, Республика Башкортостан, г.Белебей, ул.Красная, д.132 </t>
  </si>
  <si>
    <t>Абакиров</t>
  </si>
  <si>
    <t xml:space="preserve">Александр </t>
  </si>
  <si>
    <t>Мурзагареевич</t>
  </si>
  <si>
    <t xml:space="preserve"> 8(34786) 4-11-68;                               BEL.CRB@doctorrb.ru</t>
  </si>
  <si>
    <t>женская консультация</t>
  </si>
  <si>
    <t xml:space="preserve">452000, Российская Федерация, Республика Башкортостан, г.Белебей, ул.Свободы, д.1"а" </t>
  </si>
  <si>
    <t>Тимофеева</t>
  </si>
  <si>
    <t>Федоровна</t>
  </si>
  <si>
    <t xml:space="preserve"> 8(34786)5-54-00;                               TimofeevaIF@doctorrb.ru</t>
  </si>
  <si>
    <t>Низамутдинова</t>
  </si>
  <si>
    <t xml:space="preserve"> 8(34786) 4-13-28;                           belmkdc@mail.ru</t>
  </si>
  <si>
    <t xml:space="preserve">452000, Российская Федерация, Республика Башкортостан, г.Белебей, ул.Революционеров, д.7 </t>
  </si>
  <si>
    <t>Винайко</t>
  </si>
  <si>
    <t xml:space="preserve"> 8(34786) 4-14-08;                               BEL.CRB@doctorrb.ru</t>
  </si>
  <si>
    <t>Кардиологическое отделение</t>
  </si>
  <si>
    <t xml:space="preserve">Давлетов </t>
  </si>
  <si>
    <t>Альфир</t>
  </si>
  <si>
    <t>Рафилович</t>
  </si>
  <si>
    <t xml:space="preserve"> 8(34786) 4-29-55;                               BEL.CRB@doctorrb.ru</t>
  </si>
  <si>
    <t>Инфекционное от деление</t>
  </si>
  <si>
    <t xml:space="preserve">Валеева </t>
  </si>
  <si>
    <t>Рауфовна</t>
  </si>
  <si>
    <t xml:space="preserve"> 8(34786) 4-20-72;                               BEL.CRB@doctorrb.ru</t>
  </si>
  <si>
    <t xml:space="preserve">Романова </t>
  </si>
  <si>
    <t xml:space="preserve"> 8(34786) 4-10-21;                               BEL.CRB@doctorrb.ru</t>
  </si>
  <si>
    <t>Гинекологическое отделение</t>
  </si>
  <si>
    <t>Звиадазе</t>
  </si>
  <si>
    <t>Асмати</t>
  </si>
  <si>
    <t>Амирамовна</t>
  </si>
  <si>
    <t xml:space="preserve"> 8(34786) 4-14-02;                               BEL.CRB@doctorrb.ru</t>
  </si>
  <si>
    <t>Неврологическое отделение для больных с ОНМК</t>
  </si>
  <si>
    <t xml:space="preserve">452000, Российская Федерация, Республика Башкортостан, г.Белебей, ул.Революционеров, д.15 </t>
  </si>
  <si>
    <t xml:space="preserve">Гайнуллина </t>
  </si>
  <si>
    <t xml:space="preserve"> 8(34786) 4-14-59;                               BEL.CRB@doctorrb.ru</t>
  </si>
  <si>
    <t>Хирургическое отделение № 1</t>
  </si>
  <si>
    <t>Даутов</t>
  </si>
  <si>
    <t>Фарвазетдинович</t>
  </si>
  <si>
    <t xml:space="preserve"> 8(34786) 4-11-07;                               BEL.CRB@doctorrb.ru</t>
  </si>
  <si>
    <t>Фассахов</t>
  </si>
  <si>
    <t>Джамиль</t>
  </si>
  <si>
    <t>Амурович</t>
  </si>
  <si>
    <t xml:space="preserve"> 8(34786) 4-25-75;                               BEL.CRB@doctorrb.ru</t>
  </si>
  <si>
    <t>Урологическое отделение</t>
  </si>
  <si>
    <t>Низумутдинов</t>
  </si>
  <si>
    <t>Васимович</t>
  </si>
  <si>
    <t xml:space="preserve"> 8(34786) 4-14-99;                               BEL.CRB@doctorrb.ru</t>
  </si>
  <si>
    <t>Акушерское отделение</t>
  </si>
  <si>
    <t>Денис</t>
  </si>
  <si>
    <t xml:space="preserve"> 8(34786) 7-10-31;                               BEL.CRB@doctorrb.ru</t>
  </si>
  <si>
    <t>Терапевтическое отделение р.п.Приютово</t>
  </si>
  <si>
    <t>Галиулловна</t>
  </si>
  <si>
    <t>8(34786) 7-14-35,  stac.priyutovo@gmail.com</t>
  </si>
  <si>
    <t>Хирургическое отделение р.п.Приютово</t>
  </si>
  <si>
    <t xml:space="preserve">Валеев </t>
  </si>
  <si>
    <t>Миргалеевич</t>
  </si>
  <si>
    <t xml:space="preserve"> 8(34786) 7-19-30,  stac.priyutovo@gmail.com</t>
  </si>
  <si>
    <t>Инфекционное отделение р.п.Приютово</t>
  </si>
  <si>
    <t xml:space="preserve">Иванова </t>
  </si>
  <si>
    <t xml:space="preserve"> 8(34786) 7-29-40,  stac.priyutovo@gmail.com</t>
  </si>
  <si>
    <t>Офтальмологическое отделение</t>
  </si>
  <si>
    <t>Диреев</t>
  </si>
  <si>
    <t>Константинович</t>
  </si>
  <si>
    <t xml:space="preserve"> 8(34786) 3-03-22;                               BEL.CRB@doctorrb.ru</t>
  </si>
  <si>
    <t>ДС при поликлинике офтальмологического профиля</t>
  </si>
  <si>
    <t>ДС при поликлинике дерматологического профиля</t>
  </si>
  <si>
    <t>Титов</t>
  </si>
  <si>
    <t xml:space="preserve"> 8(34786) 5-54-03;                               BEL.CRB@doctorrb.ru</t>
  </si>
  <si>
    <t>ДС  при детской поликлинике</t>
  </si>
  <si>
    <t>ДС при поликлинике №1</t>
  </si>
  <si>
    <t>Фархутдинова</t>
  </si>
  <si>
    <t>Рашидовна</t>
  </si>
  <si>
    <t xml:space="preserve"> 8(34786)4-10-34;                               BEL.CRB@doctorrb.ru</t>
  </si>
  <si>
    <t>ДС при женской консультации</t>
  </si>
  <si>
    <t>ДС при поликлинике с.УсеньИвановское</t>
  </si>
  <si>
    <t xml:space="preserve">452033,Российская Федерация, Республика Башкортостан, Белебеевский район, с.Усень-Ивановское,  ул. Гагарина, д.107 </t>
  </si>
  <si>
    <t>Алматова</t>
  </si>
  <si>
    <t>Мирзокуловна</t>
  </si>
  <si>
    <t xml:space="preserve"> 8(34786) 2-73-25;                               BEL.CRB@doctorrb.ru</t>
  </si>
  <si>
    <t>ДС при поликлинике с.Метевбаш</t>
  </si>
  <si>
    <t xml:space="preserve">452035, Российская Федерация, Республика Башкортостан, Белебеевский район, с.Метевбаш,  ул. Школьная, д.74А </t>
  </si>
  <si>
    <t>Салемгареев</t>
  </si>
  <si>
    <t>Ильдус</t>
  </si>
  <si>
    <t>Ильдарович</t>
  </si>
  <si>
    <t xml:space="preserve"> 8(34786) 2-61-37;                               BEL.CRB@doctorrb.ru</t>
  </si>
  <si>
    <t>ДС при поликлинике р.п.Приютово</t>
  </si>
  <si>
    <t>Сюльдина</t>
  </si>
  <si>
    <t xml:space="preserve"> 8(34786) 5-54-81;                               BEL.CRB@doctorrb.ru</t>
  </si>
  <si>
    <t xml:space="preserve"> 8(34786)2-34-31;                               BEL.CRB@doctorrb.ru</t>
  </si>
  <si>
    <t>Стрелков</t>
  </si>
  <si>
    <t xml:space="preserve"> 8(34786) 2-21-32;                               BEL.CRB@doctorrb.ru</t>
  </si>
  <si>
    <t>Регина</t>
  </si>
  <si>
    <t>Зинятулловна</t>
  </si>
  <si>
    <t xml:space="preserve"> 8(34786) 2-07-13;                               BEL.CRB@doctorrb.ru</t>
  </si>
  <si>
    <t>Аделькинский  ФАП</t>
  </si>
  <si>
    <t>Гордеева</t>
  </si>
  <si>
    <t xml:space="preserve"> 8(34786) 2-91-26;                               BEL.CRB@doctorrb.ru</t>
  </si>
  <si>
    <t>Алексеевский ФАП</t>
  </si>
  <si>
    <t xml:space="preserve"> 8(34786) 2-93-12;                               BEL.CRB@doctorrb.ru</t>
  </si>
  <si>
    <t>Анновский ФАП</t>
  </si>
  <si>
    <t>Викторова</t>
  </si>
  <si>
    <t xml:space="preserve">Ульфатовна </t>
  </si>
  <si>
    <t xml:space="preserve"> 8(34786) 2-42-40;                               BEL.CRB@doctorrb.ru</t>
  </si>
  <si>
    <t>Баженовский ФАП</t>
  </si>
  <si>
    <t xml:space="preserve"> 8(34786) 2-65-25;                               BEL.CRB@doctorrb.ru</t>
  </si>
  <si>
    <t>Баймурзинский ФАП</t>
  </si>
  <si>
    <t>Зиязетдинов</t>
  </si>
  <si>
    <t>Талгатович</t>
  </si>
  <si>
    <t xml:space="preserve"> 8(34786) 2-90-32;                               BEL.CRB@doctorrb.ru</t>
  </si>
  <si>
    <t>Булановский ФАП</t>
  </si>
  <si>
    <t xml:space="preserve"> 8(34786) 2-06-65;                               BEL.CRB@doctorrb.ru</t>
  </si>
  <si>
    <t>Веровский ФАП</t>
  </si>
  <si>
    <t>Подтеребкова</t>
  </si>
  <si>
    <t xml:space="preserve"> 8(34786) 2-74-01;                               BEL.CRB@doctorrb.ru</t>
  </si>
  <si>
    <t>Донской  ФАП</t>
  </si>
  <si>
    <t xml:space="preserve">Ермолкинский ФАП </t>
  </si>
  <si>
    <t>Рудольфовна</t>
  </si>
  <si>
    <t xml:space="preserve"> 8(34786) 2-92-14;                               BEL.CRB@doctorrb.ru</t>
  </si>
  <si>
    <t xml:space="preserve">Илькинский ФАП </t>
  </si>
  <si>
    <t>Никифоров</t>
  </si>
  <si>
    <t>Витальевич</t>
  </si>
  <si>
    <t xml:space="preserve"> 8(34786) 2-45-45;                               BEL.CRB@doctorrb.ru</t>
  </si>
  <si>
    <t xml:space="preserve">Казанлинский ФАП </t>
  </si>
  <si>
    <t>Кирилловский ФАП</t>
  </si>
  <si>
    <t xml:space="preserve">Красноярский ФАП </t>
  </si>
  <si>
    <t xml:space="preserve"> 8(34786) 2-58-07;                               BEL.CRB@doctorrb.ru</t>
  </si>
  <si>
    <t>Малиновский  ФАП</t>
  </si>
  <si>
    <t>Ахова</t>
  </si>
  <si>
    <t>Минихановна</t>
  </si>
  <si>
    <t xml:space="preserve"> 8(34786) 2-01-26;                               BEL.CRB@doctorrb.ru</t>
  </si>
  <si>
    <t>Малоалександровский ФАП</t>
  </si>
  <si>
    <t xml:space="preserve"> 8(34786) 2-95-35;                               BEL.CRB@doctorrb.ru</t>
  </si>
  <si>
    <t>Мочилкинский  ФАП</t>
  </si>
  <si>
    <t>Зиннурова</t>
  </si>
  <si>
    <t xml:space="preserve"> 8(34786) 2-20-03;                               BEL.CRB@doctorrb.ru</t>
  </si>
  <si>
    <t xml:space="preserve">Надеждинский ФАП </t>
  </si>
  <si>
    <t xml:space="preserve">Анна </t>
  </si>
  <si>
    <t xml:space="preserve"> 8(34786) 2-37-24;                               BEL.CRB@doctorrb.ru</t>
  </si>
  <si>
    <t xml:space="preserve">Новосараевский ФАП </t>
  </si>
  <si>
    <t>Яллаева</t>
  </si>
  <si>
    <t>Кифая</t>
  </si>
  <si>
    <t>Инсафутдиновна</t>
  </si>
  <si>
    <t xml:space="preserve"> 8(34786) 2-23-42;                               BEL.CRB@doctorrb.ru</t>
  </si>
  <si>
    <t xml:space="preserve">Новосеменкинский ФАП </t>
  </si>
  <si>
    <t xml:space="preserve"> 8(34786) 2-51-85;                               BEL.CRB@doctorrb.ru</t>
  </si>
  <si>
    <t>Пятилетский ФАП</t>
  </si>
  <si>
    <t>Мышова</t>
  </si>
  <si>
    <t xml:space="preserve"> 8(34786) 2-56-93;                               BEL.CRB@doctorrb.ru</t>
  </si>
  <si>
    <t xml:space="preserve">Рассветовский ФАП </t>
  </si>
  <si>
    <t>Сибагатуллина</t>
  </si>
  <si>
    <t>Залия</t>
  </si>
  <si>
    <t xml:space="preserve"> 8(34786) 2-47-16;                               BEL.CRB@doctorrb.ru</t>
  </si>
  <si>
    <t>Родниковский ФАП</t>
  </si>
  <si>
    <t>ФАП с. Сан. Глуховская</t>
  </si>
  <si>
    <t>Леонтьевна</t>
  </si>
  <si>
    <t xml:space="preserve"> 8(34786) 2-02-58;                               BEL.CRB@doctorrb.ru</t>
  </si>
  <si>
    <t xml:space="preserve">Слакбашевский ФАП </t>
  </si>
  <si>
    <t xml:space="preserve"> 8(34786) 2-57-07;                               BEL.CRB@doctorrb.ru</t>
  </si>
  <si>
    <t xml:space="preserve">Сосновоборский ФАП </t>
  </si>
  <si>
    <t>Бабушкина</t>
  </si>
  <si>
    <t xml:space="preserve"> 8(34786) 2-73-02;                               BEL.CRB@doctorrb.ru</t>
  </si>
  <si>
    <t>Старосеменкинский ФАП</t>
  </si>
  <si>
    <t>Ермолаева</t>
  </si>
  <si>
    <t>Естафьевна</t>
  </si>
  <si>
    <t xml:space="preserve"> 8(34786) 2-50-23;                               BEL.CRB@doctorrb.ru</t>
  </si>
  <si>
    <t xml:space="preserve">Тузлукушевский ФАП </t>
  </si>
  <si>
    <t xml:space="preserve"> 8(34786) 2-67-12;                               BEL.CRB@doctorrb.ru</t>
  </si>
  <si>
    <t>Урнякский ФАП</t>
  </si>
  <si>
    <t xml:space="preserve">Чубукаранский ФАП </t>
  </si>
  <si>
    <t xml:space="preserve"> 8(34786) 2-41-44;                               BEL.CRB@doctorrb.ru</t>
  </si>
  <si>
    <t>Шаровский  ФАП</t>
  </si>
  <si>
    <t>Ковалева</t>
  </si>
  <si>
    <t xml:space="preserve"> 8(34786) 2-41-50;                               BEL.CRB@doctorrb.ru</t>
  </si>
  <si>
    <t>Валитова</t>
  </si>
  <si>
    <t>8-937-48-75-431;                               BEL.CRB@doctorrb.ru</t>
  </si>
  <si>
    <t>ГБУЗ РБ Белебеевская ЦРБ /  4928 случаев</t>
  </si>
  <si>
    <t>ГБУЗ РБ Белебеевская ЦРБ/ 14302 случая</t>
  </si>
  <si>
    <t>021200</t>
  </si>
  <si>
    <r>
      <t>Государственное бюджетное учреждение здравоохранения Республики Башкортостан Городская детская клиническая больница №17 города Уфа  (Г</t>
    </r>
    <r>
      <rPr>
        <b/>
        <sz val="9"/>
        <rFont val="Calibri"/>
        <family val="2"/>
        <charset val="204"/>
        <scheme val="minor"/>
      </rPr>
      <t>БУЗ РБ ГДКБ №17 г.Уфа</t>
    </r>
    <r>
      <rPr>
        <sz val="9"/>
        <rFont val="Calibri"/>
        <family val="2"/>
        <charset val="204"/>
        <scheme val="minor"/>
      </rPr>
      <t>)</t>
    </r>
  </si>
  <si>
    <t>0277013480</t>
  </si>
  <si>
    <t>1030204438747</t>
  </si>
  <si>
    <t>450065, Республика Башкортостан, г.Уфа, Орджоникидзевский район, ул.Свободы,29</t>
  </si>
  <si>
    <r>
      <rPr>
        <sz val="9"/>
        <rFont val="Calibri"/>
        <family val="2"/>
        <charset val="204"/>
        <scheme val="minor"/>
      </rPr>
      <t>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операционное дело, рентгенология, сестринское дело, сестринское дело в педиатрии, стоматология, физиотерапия, функциональная диагностика</t>
    </r>
  </si>
  <si>
    <t>вакцинация (проведение профилактических прививок), педиатрия, неотложная медицинская помощь</t>
  </si>
  <si>
    <t>детская урология-андрология, детская хирургия, нейрохирургия, неонатология, педиатрия, травматология и ортопедия</t>
  </si>
  <si>
    <t>анестезиология и реаниматология</t>
  </si>
  <si>
    <t>ГБУЗ РБ ГДКБ №17 г.Уфа</t>
  </si>
  <si>
    <t>ГБУЗ РБ ГДКБ  № 17 г. Уфа</t>
  </si>
  <si>
    <t>ГБУЗ РБ ГДКБ №17 г. Уфа</t>
  </si>
  <si>
    <t>Общество с ограниченной ответственностью "Дента"</t>
  </si>
  <si>
    <t>ООО "Дента"</t>
  </si>
  <si>
    <t>452680 г. Нефтекамск, ул. Социалистическая, д.47</t>
  </si>
  <si>
    <t>Садрисламова</t>
  </si>
  <si>
    <t>Ильфа</t>
  </si>
  <si>
    <t>Фатавиевна</t>
  </si>
  <si>
    <t>(34783)4-73-61, 8-960-380-26-67; denta01@mail.ru</t>
  </si>
  <si>
    <t>ООО "Санаторий "Зеленая роща"</t>
  </si>
  <si>
    <t>Общество с ограниченной способностью "Санаторий Зеленая роща"</t>
  </si>
  <si>
    <t>ООО"Санаторий Зеленая роща"</t>
  </si>
  <si>
    <t xml:space="preserve">Абдуллин </t>
  </si>
  <si>
    <t xml:space="preserve">Мансур </t>
  </si>
  <si>
    <t>225-25-30, green-kurort@green-kurort.ru</t>
  </si>
  <si>
    <t>ООО МЦ "Семейный доктор"</t>
  </si>
  <si>
    <t>027001</t>
  </si>
  <si>
    <r>
      <t>Государственное бюджетное учреждение здравоохранения Республики Башкортостан Дюртюлинская  центральная районная больница (</t>
    </r>
    <r>
      <rPr>
        <b/>
        <sz val="9"/>
        <rFont val="Calibri"/>
        <family val="2"/>
        <charset val="204"/>
        <scheme val="minor"/>
      </rPr>
      <t>ГБУЗ РБ Дюртюлинская  ЦРБ</t>
    </r>
    <r>
      <rPr>
        <sz val="9"/>
        <rFont val="Calibri"/>
        <family val="2"/>
        <charset val="204"/>
        <scheme val="minor"/>
      </rPr>
      <t>)</t>
    </r>
  </si>
  <si>
    <t>0260003765</t>
  </si>
  <si>
    <t>1020201755606</t>
  </si>
  <si>
    <t>452320, Республика Башкортостан, г.Дюртюли, ул.Ленина, д.27</t>
  </si>
  <si>
    <t>Рахматуллин Айрат Разифович, тел:8(34787)2-10-57, 2-10-54, факс:8 (34787)2-24-70, e-mail: dyurt.crb@doctorrb.ru</t>
  </si>
  <si>
    <t>020233</t>
  </si>
  <si>
    <t>024501001</t>
  </si>
  <si>
    <t>0245956139</t>
  </si>
  <si>
    <t>1170280063800</t>
  </si>
  <si>
    <t>450571, Республика Башкортостан,Уфимский район, с.Санатория Юматово им.15-летия БАССР, ул.Кольцевая,27</t>
  </si>
  <si>
    <t>Степков Андрей Иванович, тел8(347)270-70-50, факс8(347)270-73-00, e-mail: yumatovo-sanatoriy@yandex.ru</t>
  </si>
  <si>
    <t>лабораторная диагностика, лечебная физкультура,  медицинский массаж, физиотерапия, сестринское дело, стоматология ортопедическая,  функциональная диагностика</t>
  </si>
  <si>
    <t>кардиология, колопроктология, онкология, офтальмология, хирургия, стоматология ортопедическая</t>
  </si>
  <si>
    <t>022201</t>
  </si>
  <si>
    <r>
      <t>Государственное бюджетное учреждение здравоохранения Республики Башкортостан Иглинская центральная районная больница (</t>
    </r>
    <r>
      <rPr>
        <b/>
        <sz val="9"/>
        <color indexed="8"/>
        <rFont val="Calibri"/>
        <family val="2"/>
        <charset val="204"/>
        <scheme val="minor"/>
      </rPr>
      <t>ГБУЗ РБ Иглинская  ЦРБ</t>
    </r>
    <r>
      <rPr>
        <sz val="9"/>
        <color indexed="8"/>
        <rFont val="Calibri"/>
        <family val="2"/>
        <charset val="204"/>
        <scheme val="minor"/>
      </rPr>
      <t>)</t>
    </r>
  </si>
  <si>
    <t>022401001</t>
  </si>
  <si>
    <t>0224003713</t>
  </si>
  <si>
    <t>1020200884340</t>
  </si>
  <si>
    <t>452410, Республика Башкортостан, Иглинский район, пгт. Иглино, ул.Ленина,д30</t>
  </si>
  <si>
    <t>Карунас Жанна Леонидовна, тел:8(34795) 2-24-20, факс 2-26-78, e-mail: IGLINO.CRB@doctorrb.ru</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</si>
  <si>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</si>
  <si>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стоматология детская,  стоматология терапевтическая, стоматология хирургическая,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</si>
  <si>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</si>
  <si>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клиническая лабораторная диагностика, неврология, неонатология, педиатрия, рентгенология, терапия, травматология и ортопедия, трансфузиология, ультразвуковая диагностика, физиотерапия, функциональная диагностика, хирургия, эндоскопия</t>
  </si>
  <si>
    <t>скорая медицинская помощь, анестезиология и реаниматология</t>
  </si>
  <si>
    <t>027000</t>
  </si>
  <si>
    <r>
      <t>Государственное бюджетное учреждение здравоохранения Республики Башкортостан Детская поликлиника №4  города Уфа (Г</t>
    </r>
    <r>
      <rPr>
        <b/>
        <sz val="9"/>
        <rFont val="Calibri"/>
        <family val="2"/>
        <charset val="204"/>
        <scheme val="minor"/>
      </rPr>
      <t>БУЗ РБ  Детская поликлиника  №4 г.Уфа</t>
    </r>
    <r>
      <rPr>
        <sz val="9"/>
        <rFont val="Calibri"/>
        <family val="2"/>
        <charset val="204"/>
        <scheme val="minor"/>
      </rPr>
      <t>)</t>
    </r>
  </si>
  <si>
    <t>0273012132</t>
  </si>
  <si>
    <t>1030203725860</t>
  </si>
  <si>
    <t>450068, Республика Башкортостан, г.Уфа, ул.Орджоникидзе,15</t>
  </si>
  <si>
    <t>Павлов Павел Борисович, тел/факс:8(347)265-04-50, e-mail: detpol_4@mail.ru</t>
  </si>
  <si>
    <t>ЛО-02-01-006845 от 23.01.2019г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</si>
  <si>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стоматология, стоматология ортопедическая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</si>
  <si>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детская кардиология,  детская хирургия, детская эндокринология, гастроэнтерология, гематология, дерматовенерология, клиническая лабораторная диагностика, кардиология, колопроктология, медицинская реабилитация, неврология, неотложная медицинская помощь, ортодонтия, оториноларингология (за исключением кохлеарной имплантации), офтальмология, рентгенология, стоматология детская, стоматология хирургическая,стоматология общей практики, травматология и ортопедия, ультразвуковая диагностика, урология, физиотерапия, функциональная диагностика, эндоскопия</t>
  </si>
  <si>
    <t>022012</t>
  </si>
  <si>
    <r>
      <t>Государственное бюджетное учреждение здравоохранения Республики Башкортостан Зилаирская  центральная районная больница  (</t>
    </r>
    <r>
      <rPr>
        <b/>
        <sz val="9"/>
        <color indexed="8"/>
        <rFont val="Calibri"/>
        <family val="2"/>
        <charset val="204"/>
        <scheme val="minor"/>
      </rPr>
      <t>ГБУЗ РБ  Зилаирская  ЦРБ</t>
    </r>
    <r>
      <rPr>
        <sz val="9"/>
        <color indexed="8"/>
        <rFont val="Calibri"/>
        <family val="2"/>
        <charset val="204"/>
        <scheme val="minor"/>
      </rPr>
      <t>)</t>
    </r>
  </si>
  <si>
    <t>022301001</t>
  </si>
  <si>
    <t>0223000149</t>
  </si>
  <si>
    <t>1020201547057</t>
  </si>
  <si>
    <t>453680, Республика Башкортостан, Зилаирский район, с.Зилаир, ул.Пушкина,д.1</t>
  </si>
  <si>
    <t>023500</t>
  </si>
  <si>
    <r>
      <t>Государственное бюджетное учреждение здравоохранения Республики Башкортостан Городская клиническая больница №5 городаУфа (Г</t>
    </r>
    <r>
      <rPr>
        <b/>
        <sz val="9"/>
        <color indexed="8"/>
        <rFont val="Calibri"/>
        <family val="2"/>
        <charset val="204"/>
        <scheme val="minor"/>
      </rPr>
      <t>БУЗ  РБ ГКБ №5 г.Уфа</t>
    </r>
    <r>
      <rPr>
        <sz val="9"/>
        <color indexed="8"/>
        <rFont val="Calibri"/>
        <family val="2"/>
        <charset val="204"/>
        <scheme val="minor"/>
      </rPr>
      <t>)</t>
    </r>
  </si>
  <si>
    <t>0278054168</t>
  </si>
  <si>
    <t>1030204586092</t>
  </si>
  <si>
    <t>450005, Республика Башкортостан, г. Уфа, Советский район, ул.Пархоменко,д.93</t>
  </si>
  <si>
    <t>Азаматова Азалия Робертовна, 8(347)272-61-20, факс 8(347)272-61-20, e-mail: UFA.GKB5@doctorrb.ru</t>
  </si>
  <si>
    <t>ЛО-02-01-007126 от 24.05.2019г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</si>
  <si>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</si>
  <si>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гематология, гериатрия</t>
    </r>
    <r>
      <rPr>
        <sz val="9"/>
        <color rgb="FFFF0000"/>
        <rFont val="Calibri"/>
        <family val="2"/>
        <charset val="204"/>
        <scheme val="minor"/>
      </rPr>
      <t xml:space="preserve">, </t>
    </r>
    <r>
      <rPr>
        <sz val="9"/>
        <rFont val="Calibri"/>
        <family val="2"/>
        <charset val="204"/>
        <scheme val="minor"/>
      </rPr>
      <t>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сурдология-оториноларингология, ревматология, рентгенология, рефлексотерапия, травматология и ортопедия, стоматология терапевтическая, ультразвуковая диагностика, урология, физиотерапия, фтизиатрия, функциональная диагностика, хирургия,</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</si>
  <si>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медицинская реабилитация, неврология, онкология,  пульмонология, сурдология-оториноларингология, онкология, рентгенология, ультразвуковая диагностика, функциональная диагностика, эндокринология</t>
  </si>
  <si>
    <t>дезинфектология,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</si>
  <si>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t>Государственное бюджетное учреждение здравоохранения Республики Башкортостан Городская линическая больница №5 города Уфа</t>
  </si>
  <si>
    <t>ГБУЗ РБ ГКБ №5 г.Уфа</t>
  </si>
  <si>
    <t>450077, Республика Башкоростан, г.Уфа, ул. Цюрупы, 84</t>
  </si>
  <si>
    <t>Зиганшин</t>
  </si>
  <si>
    <t>Маратович</t>
  </si>
  <si>
    <t>250-68-11,                  gkb5-pol@ufamail.ru</t>
  </si>
  <si>
    <t>450006, Республика Башкоростан, г.Уфа, ул. Бульвар Ибрагимова, 37/2</t>
  </si>
  <si>
    <t>250-68-11,                   gkb5-pol@ufamail.ru</t>
  </si>
  <si>
    <t>450078, Республика Башкоростан, г.Уфа, ул.Мингажева, д.59</t>
  </si>
  <si>
    <t>450005, Республика Башкоростан, г.Уфа, ул.Пархоменко, 93</t>
  </si>
  <si>
    <t xml:space="preserve">Лисовская </t>
  </si>
  <si>
    <t>272-48-93, ufa.gkb5@doctorrb.ru</t>
  </si>
  <si>
    <t>дневной стационар (при женской консультации)</t>
  </si>
  <si>
    <t>450005, Республика Башкоростан, г.Уфа, ул. Пархоменко, 95</t>
  </si>
  <si>
    <t>Муслимова</t>
  </si>
  <si>
    <t>273-93-26, ufa.gkb5@doctorrb.ru</t>
  </si>
  <si>
    <t>дневной стационар (при поликлинике)</t>
  </si>
  <si>
    <t xml:space="preserve">Шарапова </t>
  </si>
  <si>
    <t>292-72-65, polyclinic40@mail.ru</t>
  </si>
  <si>
    <t>дневной стационар (при стационаре)</t>
  </si>
  <si>
    <t xml:space="preserve">Аглиуллина </t>
  </si>
  <si>
    <t xml:space="preserve">Эльвира </t>
  </si>
  <si>
    <t>273-14-33, ufa.gkb5@doctorrb.ru</t>
  </si>
  <si>
    <t>ГБУЗ  РБ ГКБ №5 г.Уфа</t>
  </si>
  <si>
    <t>ГБУЗ РБ ГКБ№5 г.Уфа</t>
  </si>
  <si>
    <t>021407</t>
  </si>
  <si>
    <t>1090266001209</t>
  </si>
  <si>
    <t>453252, Республика Башкортостан, г.Салават,  ул.Строителей,25</t>
  </si>
  <si>
    <t>дезинфектология, лабораторная диагностика, медицинский массаж, сестринское дело, физиотерапия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</si>
  <si>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клиническая лабораторная диагностика, неврология,</t>
    </r>
    <r>
      <rPr>
        <sz val="9"/>
        <color rgb="FFFF0000"/>
        <rFont val="Calibri"/>
        <family val="2"/>
        <charset val="204"/>
        <scheme val="minor"/>
      </rPr>
      <t xml:space="preserve"> </t>
    </r>
    <r>
      <rPr>
        <sz val="9"/>
        <rFont val="Calibri"/>
        <family val="2"/>
        <charset val="204"/>
        <scheme val="minor"/>
      </rPr>
      <t>эндокринология</t>
    </r>
  </si>
  <si>
    <t>дерматовенерология, клиническая лабораторная диагностика</t>
  </si>
  <si>
    <t>дезинфектология, дерматовенерология, диетология, неврология, офтальмология, сестринское дело, терапия, эндокринология</t>
  </si>
  <si>
    <t>Государственное автономное учреждение здравоохранения Республики Башкортостан Кожно-венерологический диспансер города Салават</t>
  </si>
  <si>
    <t>ГАУЗ РБ КВД г. Салават</t>
  </si>
  <si>
    <t>консультативно - диагностическое отделение</t>
  </si>
  <si>
    <t>453252 Республика Башкортостан  г. Салават, ул. Строителей д. 25</t>
  </si>
  <si>
    <t xml:space="preserve">Сайфутдинова </t>
  </si>
  <si>
    <t>8(3476)38-52-47; SLV.KVD@doctorrb.ru</t>
  </si>
  <si>
    <t xml:space="preserve">круглосуточный стационар </t>
  </si>
  <si>
    <t>Хасанов</t>
  </si>
  <si>
    <t>8(3476)38-52-58; SLV.KVD@doctorrb.ru</t>
  </si>
  <si>
    <t xml:space="preserve">ГАУЗ РБ КВД г. Салават </t>
  </si>
  <si>
    <t>020176</t>
  </si>
  <si>
    <r>
      <t>Общество с ограниченной ответственностью "ПЭТ-Технолоджи" (</t>
    </r>
    <r>
      <rPr>
        <b/>
        <sz val="9"/>
        <color indexed="8"/>
        <rFont val="Calibri"/>
        <family val="2"/>
        <charset val="204"/>
        <scheme val="minor"/>
      </rPr>
      <t>ООО "ПЭТ-Технолоджи</t>
    </r>
    <r>
      <rPr>
        <sz val="9"/>
        <color theme="1"/>
        <rFont val="Calibri"/>
        <family val="2"/>
        <charset val="204"/>
        <scheme val="minor"/>
      </rPr>
      <t>")</t>
    </r>
  </si>
  <si>
    <t>770401001</t>
  </si>
  <si>
    <t>1117746850870</t>
  </si>
  <si>
    <t xml:space="preserve">119021 г.Москва, ул.Тимура Фрунзе,24 </t>
  </si>
  <si>
    <t>450024,Республика Башкортостан,г.Уфа, ул.Рихарда Зорге,д.58, корп.2</t>
  </si>
  <si>
    <t>Симоновский Игорь Станиславович, тел/факс:8(495)988-47-746,(Мухаметханова Эмма Рашидовна),224-44-44, доб.801, e-mail: info@pet-net.ru, n.sharipova@pet-net.ru</t>
  </si>
  <si>
    <t>рентгенология, сестринское дело, сестринское дело в педиатрии</t>
  </si>
  <si>
    <t>нейрохирургия, онкология, радиология, рентгенология</t>
  </si>
  <si>
    <t>нейрохирургия, онкология, радиология</t>
  </si>
  <si>
    <t xml:space="preserve">ООО "ПЭТ-Технолоджи" </t>
  </si>
  <si>
    <t>ООО "ПЭТ-Технолоджи"</t>
  </si>
  <si>
    <t>ООО ПЭТ -Технолоджи</t>
  </si>
  <si>
    <t>ПЭТ-Технолоджи</t>
  </si>
  <si>
    <t>ФГБУ "ВЦГПХ" Минздрава России</t>
  </si>
  <si>
    <t>022131</t>
  </si>
  <si>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color indexed="8"/>
        <rFont val="Calibri"/>
        <family val="2"/>
        <charset val="204"/>
        <scheme val="minor"/>
      </rPr>
      <t>ФГБУ "ВЦГПХ" Минздрава России)</t>
    </r>
  </si>
  <si>
    <t>0277012824</t>
  </si>
  <si>
    <t>1030204211058</t>
  </si>
  <si>
    <t>450075, Республика Башкортостан, г.Уфа, ул.Рихарда Зорге, дом 67/1</t>
  </si>
  <si>
    <t>Кадыров Радик Завилович, тел: 8(347)224-68-12, факс8(347)2489938,e-mail: alloplant-byh@yandex.ru</t>
  </si>
  <si>
    <t>анестезиология и реаниматология, клиническая лабораторная диагностика,неврология, оториноларингология (за исключением кохлеарной имплантации), офтальмология,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физиотерапия, функциональная диагностика</t>
  </si>
  <si>
    <t>021201</t>
  </si>
  <si>
    <r>
      <t>Государственное бюджетное учреждение здравоохранения Республики Башкортостан Городская больница города Нефтекамск (</t>
    </r>
    <r>
      <rPr>
        <b/>
        <sz val="9"/>
        <color indexed="8"/>
        <rFont val="Calibri"/>
        <family val="2"/>
        <charset val="204"/>
        <scheme val="minor"/>
      </rPr>
      <t>ГБУЗ РБ ГБ г.Нефтекамск</t>
    </r>
    <r>
      <rPr>
        <sz val="9"/>
        <color indexed="8"/>
        <rFont val="Calibri"/>
        <family val="2"/>
        <charset val="204"/>
        <scheme val="minor"/>
      </rPr>
      <t>)</t>
    </r>
  </si>
  <si>
    <t>0264005932</t>
  </si>
  <si>
    <t>1020201879851</t>
  </si>
  <si>
    <t>452687, Республика Башкортостан, г.Нефтекамск, ул.Парковая,д.31</t>
  </si>
  <si>
    <t>акушерское дело, анестезиология и реаниматология, вакцинация (проведение профилактических прививок),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</si>
  <si>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гериатрия, дезинфектология, дерматовенерология, детская хирургия, детская эндокринология, инфекционные болезни, кардиология, клиническая лабораторная диагностика, лечебная физкультура и спортивная медицина, колопроктология,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ортодонтия, стоматология детская, стоматология общей практики,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</si>
  <si>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дезинфектология, дерматовенерология, кардиология, клиническая лабораторная диагностика, неврология, оториноларингология (за исключением кохлеарной имплантации), офтальмология, рентгенология, ультразвуковая диагностика, урология, физиотерапия, функциональная диагностика, хирургия, эндокринология, эндоскопия, эпидемиология</t>
  </si>
  <si>
    <t>скорая медицинская помощь, анестезиология и реаниматология, лабораторная диагностика, рентгенология,  сестринское дело, ультразвуковая диагностика, эндоскопия</t>
  </si>
  <si>
    <t>023000</t>
  </si>
  <si>
    <r>
      <t>Государственное бюджетное учреждение здравоохранения Республики Башкортостан Городская клиническая больница №10 города Уфа (Г</t>
    </r>
    <r>
      <rPr>
        <b/>
        <sz val="9"/>
        <color indexed="8"/>
        <rFont val="Calibri"/>
        <family val="2"/>
        <charset val="204"/>
        <scheme val="minor"/>
      </rPr>
      <t>БУЗ РБ ГКБ №10 г.Уфа</t>
    </r>
    <r>
      <rPr>
        <sz val="9"/>
        <color indexed="8"/>
        <rFont val="Calibri"/>
        <family val="2"/>
        <charset val="204"/>
        <scheme val="minor"/>
      </rPr>
      <t>)</t>
    </r>
  </si>
  <si>
    <t>0277016628</t>
  </si>
  <si>
    <t>1020203089334</t>
  </si>
  <si>
    <t>450112, Республика Башкортостан, г.Уфа, ул.Кольцевая,47</t>
  </si>
  <si>
    <t xml:space="preserve"> ЛО-02-01-006601 от 26.10.2018г бессрочно;</t>
  </si>
  <si>
    <t>акушерское дело,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операционное дело, неотложная медицинская помощь, рентгенология, физиотерапия, функциональная диагностика, сестринское дело, сестринское дело в педиатрии</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</si>
  <si>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лечебная физкультура и спортивная медицина, дерматовенерология, инфекционные болезни, клиническая лабораторная диагностика, неврология, медицинская реабилитация, неотложная медицинская помощь,  онкология, оториноларингология (за исключением кохлеарной имплантации), рентгенология, рефлексотерапия, профпатология, офтальмология, ультразвуковая диагностика, физиотерапия, функциональная диагностика, травматология и ортопедия, урология, хирургия, эндокринология, эндоскопия</t>
  </si>
  <si>
    <t xml:space="preserve"> офтальмология</t>
  </si>
  <si>
    <t xml:space="preserve"> медицинская реабилитация, неврология, офтальмология, терапия</t>
  </si>
  <si>
    <t>неврология, офтальмология</t>
  </si>
  <si>
    <t>ГБУЗ РБ ГКБ № 10 г. Уфа</t>
  </si>
  <si>
    <t>ГБУЗ РБ ГКБ №10 г. Уфа</t>
  </si>
  <si>
    <t>ГБУЗ РБ ГКБ № 10 г.Уфа</t>
  </si>
  <si>
    <t>ГБУЗ РБ ГКБ №10 г.Уфа</t>
  </si>
  <si>
    <t>021706</t>
  </si>
  <si>
    <r>
      <t>Государственное бюджетное учреждение здравоохранения Республики Башкортостан Шаранская  центральная районная больница  (</t>
    </r>
    <r>
      <rPr>
        <b/>
        <sz val="9"/>
        <color indexed="8"/>
        <rFont val="Calibri"/>
        <family val="2"/>
        <charset val="204"/>
        <scheme val="minor"/>
      </rPr>
      <t>ГБУЗ РБ Шаранская  ЦРБ</t>
    </r>
    <r>
      <rPr>
        <sz val="9"/>
        <color indexed="8"/>
        <rFont val="Calibri"/>
        <family val="2"/>
        <charset val="204"/>
        <scheme val="minor"/>
      </rPr>
      <t>)</t>
    </r>
  </si>
  <si>
    <t>025101001</t>
  </si>
  <si>
    <t>1020200610385</t>
  </si>
  <si>
    <t>452630, Республика Башкортостан, Шаранский район, с.Шаран, ул.Больничная,1</t>
  </si>
  <si>
    <t>Янгиров Радик Канзельевич,  тел:8(34769)2-22-02, факс8(34769)2-12-84, e-mail: SHARAN.CRB@doctorrb.ru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</si>
  <si>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урология, физиотерапия, функциональная диагностика, фтизиатрия,  хирургия, ультразвуковая диагностика, стоматология детская, стоматология терапевтическая, стоматология хирургическая, эндокринология, эндоскопия</t>
  </si>
  <si>
    <t>025100101</t>
  </si>
  <si>
    <t>государственное бюджетное учреждение здравоохранения Республики Башкортостан Шаранская центральная районная больница</t>
  </si>
  <si>
    <t>ГБУЗ РБ Шаранская ЦРБ</t>
  </si>
  <si>
    <t>Российская Федерация, Республика Башкортостан, Шаранский район, с. Шаран, ул. Школьная, д. 11</t>
  </si>
  <si>
    <t xml:space="preserve">Ибатуллин </t>
  </si>
  <si>
    <t>Разяпович</t>
  </si>
  <si>
    <t>89279284928, sharanpoliklinika@mail.ru</t>
  </si>
  <si>
    <t>Российская Федерация, Республика Башкортостан, Шаранский район, с. Шаран, ул. Больничная, 1</t>
  </si>
  <si>
    <t xml:space="preserve">Соловьев </t>
  </si>
  <si>
    <t>Михаил</t>
  </si>
  <si>
    <t xml:space="preserve">83476922017, sharcrbn@mail.ru </t>
  </si>
  <si>
    <t xml:space="preserve"> 83476922076, sharcrbn@mail.ru </t>
  </si>
  <si>
    <t>кабинет ультразвуковой диагностики</t>
  </si>
  <si>
    <t>Ахтареев</t>
  </si>
  <si>
    <t>рентгенологический кабинет</t>
  </si>
  <si>
    <t>Артур</t>
  </si>
  <si>
    <t>приемное отделение</t>
  </si>
  <si>
    <t>Российская Федерация, Республика башкортостан, Шаранский район, с. Шаран, ул. Больничная, 1</t>
  </si>
  <si>
    <t>отделение скорой медицинской помощи</t>
  </si>
  <si>
    <t xml:space="preserve">83476922202, sharcrbn@mail.ru </t>
  </si>
  <si>
    <t>Фануровна</t>
  </si>
  <si>
    <t xml:space="preserve">83476922226, sharcrbn@mail.ru </t>
  </si>
  <si>
    <t>акушерско-гинекологическое отделение</t>
  </si>
  <si>
    <t>Абрикович</t>
  </si>
  <si>
    <t xml:space="preserve">83476922414, sharcrbn@mail.ru </t>
  </si>
  <si>
    <t xml:space="preserve">терапевтическое отделение </t>
  </si>
  <si>
    <t>Минлибаевна</t>
  </si>
  <si>
    <t xml:space="preserve">83476922497, sharcrbn@mail.ru </t>
  </si>
  <si>
    <t>эндоскопический кабинет</t>
  </si>
  <si>
    <t>кабинет функциональной диагностики</t>
  </si>
  <si>
    <t>физиотерапевтический кабинет</t>
  </si>
  <si>
    <t>Кучумова</t>
  </si>
  <si>
    <t>Фануза</t>
  </si>
  <si>
    <t>бактериологическая лаборатория</t>
  </si>
  <si>
    <t>Минигареевна</t>
  </si>
  <si>
    <t>клинико-даигностическая лаборатория</t>
  </si>
  <si>
    <t>Тукбаева</t>
  </si>
  <si>
    <t>Асыляновна</t>
  </si>
  <si>
    <t>организационно-методический кабинет</t>
  </si>
  <si>
    <t xml:space="preserve">83476922389, sharcrbn@mail.ru </t>
  </si>
  <si>
    <t>аптека</t>
  </si>
  <si>
    <t>Муратшина</t>
  </si>
  <si>
    <t>Альфисовна</t>
  </si>
  <si>
    <t xml:space="preserve">83476922389, lyajsan.muratshina.83@mail.ru </t>
  </si>
  <si>
    <t>стоматологический кабинет</t>
  </si>
  <si>
    <t>Галеева</t>
  </si>
  <si>
    <t>Ширгатовна</t>
  </si>
  <si>
    <t>Акбарисовский фельдшерско-акушерский пункт</t>
  </si>
  <si>
    <t>452634, Российская Федерация, Республика Башкортостан, Шаранский район, с. Акбарисово, ул. Совхозная, д. 14/2</t>
  </si>
  <si>
    <t>Анисимово-Полянский  фельдшерско-акушерский пункт</t>
  </si>
  <si>
    <t xml:space="preserve"> 452644, Российская Федерация, Республика Башкортостан, Шаранский район, с. Анисимова Поляна, ул. Центральная, д. 7/1</t>
  </si>
  <si>
    <t>Мухтаруллина</t>
  </si>
  <si>
    <t xml:space="preserve">Любовь </t>
  </si>
  <si>
    <t>Асылгареевна</t>
  </si>
  <si>
    <t>Барсуковский  фельдшерско-акушерский пункт</t>
  </si>
  <si>
    <t>452630, Российская Федерация, Республика Башкортостан, Шаранский район, с. Барсуково, ул. Школьная, д. 11 А</t>
  </si>
  <si>
    <t>Галлямова</t>
  </si>
  <si>
    <t>Шарафутдиновна</t>
  </si>
  <si>
    <t>Базгиевский фельдшерско-акушерский пункт</t>
  </si>
  <si>
    <t xml:space="preserve"> 452632, Российская Федерация, Республика Башкортостан, Шаранский район, с. Базгиево, ул. Центральная, д. 50</t>
  </si>
  <si>
    <t>Миннимухаметова</t>
  </si>
  <si>
    <t>Фая</t>
  </si>
  <si>
    <t>Муфассировна</t>
  </si>
  <si>
    <t>Дюртюлинский   фельдшерско-акушерский пункт</t>
  </si>
  <si>
    <t xml:space="preserve"> 452642, Российская Федерация, Республика Башкортостан, Шаранский район, с. Дюртюли, ул. Школьная, д. 29</t>
  </si>
  <si>
    <t>Трофимова</t>
  </si>
  <si>
    <t>Дюрменевский фельдшерско-акушерский пункт</t>
  </si>
  <si>
    <t>452648, Российская Федерация, Республика Башкортостан, Шаранский район, с. Дюрменево, ул. Центральная, д. 55</t>
  </si>
  <si>
    <t>Биккина</t>
  </si>
  <si>
    <t>Альгизовна</t>
  </si>
  <si>
    <t>Дмитриево-Полянский   фельдшерско-акушерский пункт</t>
  </si>
  <si>
    <t xml:space="preserve">  452630, Российская Федерация, Республика Башкортостан, Шаранский район, д. Дмитриева Поляна, ул. Школьная, д. 1</t>
  </si>
  <si>
    <t>Еремкинский  фельдшерско-акушерский пункт</t>
  </si>
  <si>
    <t>452642, Российская Федерация, Республика Башкортостан, Шаранский район, с. Еремкино, ул. Салиха Сабитова, д. 57</t>
  </si>
  <si>
    <t>Наумова</t>
  </si>
  <si>
    <t>Емметовский   фельдшерско-акушерский пункт</t>
  </si>
  <si>
    <t>452633, Российская Федерация, Республика Башкортостан, Шаранский район, с. Емметово, ул. Мухаметьянова, д. 2</t>
  </si>
  <si>
    <t>Гумаровна</t>
  </si>
  <si>
    <t>Енахметовский   фельдшерско-акушерский пункт,</t>
  </si>
  <si>
    <t xml:space="preserve"> 452633, Российская Федерация, Республика Башкортостан, Шаранский район, с. Енахметово, ул. Шадт Булата, д. 12</t>
  </si>
  <si>
    <t>Сыртланова</t>
  </si>
  <si>
    <t>Тимирбаевна</t>
  </si>
  <si>
    <t>Зириклинский    фельдшерско-акушерский пункт</t>
  </si>
  <si>
    <t>452641, Российская Федерация, Республика Башкортостан, Шаранский район, с. Зириклы, ул. Дружбы, д. 4</t>
  </si>
  <si>
    <t>Тазитдинова</t>
  </si>
  <si>
    <t>Азифовна</t>
  </si>
  <si>
    <t>Загорно-Клетьинский   фельдшерско-акушерский пункт</t>
  </si>
  <si>
    <t>452630, Российская Федерация, Республика Башкортостан, Шаранский район, д. Источник, ул. Знаменская, д. 3</t>
  </si>
  <si>
    <t>Халиуллина</t>
  </si>
  <si>
    <t>Фазелевна</t>
  </si>
  <si>
    <t>Кир-Тлявлинский   фельдшерско-акушерский пункт</t>
  </si>
  <si>
    <t xml:space="preserve"> 452639, Российская Федерация, Республика Башкортостан, Шаранский район, с. Старые Тлявли, ул. Центральная, д. 39</t>
  </si>
  <si>
    <t>Фанзовна</t>
  </si>
  <si>
    <t>Куртутелевский  фельдшерско-акушерский пункт</t>
  </si>
  <si>
    <t>452641, Российская Федерация, Республика Башкортостан, Шаранский район, д. Куртутель, ул. Школьная, д. 12</t>
  </si>
  <si>
    <t xml:space="preserve">Кугарчин-Булякский  фельдшерско-акушерский пункт, </t>
  </si>
  <si>
    <t>452643, Российская Федерация, Республика Башкортостан, Шаранский район, с. Кугарчи- Буляк, ул. Центральная, д. 47 А</t>
  </si>
  <si>
    <t>Хайрулллина</t>
  </si>
  <si>
    <t>Мещеревский  фельдшерско-акушерский пункт</t>
  </si>
  <si>
    <t>452630, Российская Федерация, Республика Башкортостан, Шаранский район, д. Мещерево, ул. Школьная, д. 4</t>
  </si>
  <si>
    <t>Шуматбаева</t>
  </si>
  <si>
    <t>Гюзель</t>
  </si>
  <si>
    <t>Минлигареевна</t>
  </si>
  <si>
    <t>Михайловский  фельдшерско-акушерский пункт</t>
  </si>
  <si>
    <t>452635, Российская Федерация, Республика Башкортостан, Шаранский район, д. Михайловка, ул. Школьная, д. 2</t>
  </si>
  <si>
    <t>Муксинова</t>
  </si>
  <si>
    <t>Мичуринский фельдшерско-акушерский пункт</t>
  </si>
  <si>
    <t xml:space="preserve"> 452638, Российская Федерация, Республика Башкортостан, Шаранский район, с. Мичуринск, ул. Лесопарковая, д. 12</t>
  </si>
  <si>
    <t>Мазгатовна</t>
  </si>
  <si>
    <t>Новотавларовский  фельдшерско-акушерский пункт</t>
  </si>
  <si>
    <t>452634, Российская Федерация, Республика Башкортостан, Шаранский район, д. Новотавларово, ул. Центральная, д. 33</t>
  </si>
  <si>
    <t>Хамбаловна</t>
  </si>
  <si>
    <t>Нуреевский  фельдшерско-акушерский пункт</t>
  </si>
  <si>
    <t>452633, Российская Федерация, Республика Башкортостан, Шаранский район, с. Нуреево, ул. Центральная, д. 2</t>
  </si>
  <si>
    <t>Танакбаева</t>
  </si>
  <si>
    <t>Наратастинский  фельдшерско-акушерский пункт</t>
  </si>
  <si>
    <t>452630, Российская Федерация, Республика Башкортостан, Шаранский район, с. Наратасты, ул. Школьная, д. 1</t>
  </si>
  <si>
    <t>Басырова</t>
  </si>
  <si>
    <t>Ильвина</t>
  </si>
  <si>
    <t>Нижне-Ташлинский  фельдшерско-акушерский пункт</t>
  </si>
  <si>
    <t>452645, Российская Федерация, Республика Башкортостан, Шаранский район, с. Нижние Ташлы, ул. Победы, д. 23</t>
  </si>
  <si>
    <t>Ихсанова</t>
  </si>
  <si>
    <t>Зугра</t>
  </si>
  <si>
    <t>Шагитовна</t>
  </si>
  <si>
    <t>Новоюзеевский  фельдшерско-акушерский пункт</t>
  </si>
  <si>
    <t>452645, Российская Федерация, Республика Башкортостан, Шаранский район, с. Новоюзеево, ул. Центральная, д. 28б</t>
  </si>
  <si>
    <t>Харисова</t>
  </si>
  <si>
    <t>Миназетдиновна</t>
  </si>
  <si>
    <t>Нижнезаитовский фельдшерско-акушерский пункт</t>
  </si>
  <si>
    <t xml:space="preserve"> 452643, Российская Федерация, Республика Башкортостан, Шаранский район, с. Нижнезаитово, ул. Клубная, д. 21 а</t>
  </si>
  <si>
    <t>Абдуллина</t>
  </si>
  <si>
    <t>Новоюмашевский   фельдшерско-акушерский пункт</t>
  </si>
  <si>
    <t xml:space="preserve"> 452638, Российская Федерация, Республика Башкортостан, Шаранский район, с. Новоюмашево, ул. Молодежная, д. 6</t>
  </si>
  <si>
    <t>Писаревский   фельдшерско-акушерский пункт</t>
  </si>
  <si>
    <t xml:space="preserve"> 452644, Российская Федерация, Республика Башкортостан, Шаранский район, д. Писарево, ул. Речная, д. 23</t>
  </si>
  <si>
    <t>Папановский  фельдшерско-акушерский пункт</t>
  </si>
  <si>
    <t>452635, Российская Федерация, Республика Башкортостан, Шаранский район, д. Папановка, ул. Центральная, д. 33</t>
  </si>
  <si>
    <t>Салимьянова</t>
  </si>
  <si>
    <t>Мухамедовна</t>
  </si>
  <si>
    <t>Старотумбагушевский   фельдшерско-акушерский пункт</t>
  </si>
  <si>
    <t xml:space="preserve">  452636, Российская Федерация, Республика Башкортостан, Шаранский район, д. Старотумбагушево, ул. Центральная, д. 22</t>
  </si>
  <si>
    <t>Ильгузина</t>
  </si>
  <si>
    <t>Музамиловна</t>
  </si>
  <si>
    <t>Сактинский  фельдшерско-акушерский пункт</t>
  </si>
  <si>
    <t xml:space="preserve"> 452637, Российская Федерация, Республика Башкортостан, Шаранский район, с. Сакты, ул. Центральная, д. 8</t>
  </si>
  <si>
    <t>Исламгуловна</t>
  </si>
  <si>
    <t>Сарсазовский   фельдшерско-акушерский пункт</t>
  </si>
  <si>
    <t xml:space="preserve"> 452630, Российская Федерация, Республика Башкортостан, Шаранский район, с. Сарсаз, ул. Центральная, д. 12</t>
  </si>
  <si>
    <t>Адельгареева</t>
  </si>
  <si>
    <t>Файруза</t>
  </si>
  <si>
    <t>Старочикеевский   фельдшерско-акушерский пункт</t>
  </si>
  <si>
    <t xml:space="preserve"> 452635, Российская Федерация, Республика Башкортостан, Шаранский район, с. Старочикеево, ул. Центральная, д. 31</t>
  </si>
  <si>
    <t>Минлина</t>
  </si>
  <si>
    <t>Биктаировна</t>
  </si>
  <si>
    <t>Темняковский   фельдшерско-акушерский пункт</t>
  </si>
  <si>
    <t>452636, Российская Федерация, Республика Башкортостан, Шаранский район, д. Темяково, ул. Рабочая, д. 2а</t>
  </si>
  <si>
    <t>Саитова</t>
  </si>
  <si>
    <t>Селибаевна</t>
  </si>
  <si>
    <t>Три-Ключинский фельдшерско-акушерский пункт</t>
  </si>
  <si>
    <t xml:space="preserve"> 452635, Российская Федерация, Республика Башкортостан, Шаранский район, д. Три Ключа, ул. Возрождения, д. 51</t>
  </si>
  <si>
    <t>Казакова</t>
  </si>
  <si>
    <t>Федосия</t>
  </si>
  <si>
    <t>Сафроновна</t>
  </si>
  <si>
    <t>Тарханский фельдшерско-акушерский пункт</t>
  </si>
  <si>
    <t>452630, Российская Федерация, Республика Башкортостан, Шаранский район, д. Тархан, ул. Школьная, д. 1</t>
  </si>
  <si>
    <t>Галиуллина</t>
  </si>
  <si>
    <t>Урсаевский фельдшерско-акушерский пункт</t>
  </si>
  <si>
    <t>452630, Российская Федерация, Республика Башкортостан, Шаранский район, д. Урсаево, ул. Шосеейная, д. 1</t>
  </si>
  <si>
    <t>Агапитов</t>
  </si>
  <si>
    <t>Чупаевский   фельдшерско-акушерский пункт</t>
  </si>
  <si>
    <t>452630, Российская Федерация, Республика Башкортостан, Шаранский район, с. Чупаево, ул. Школьная, д. 11</t>
  </si>
  <si>
    <t>Мухатова</t>
  </si>
  <si>
    <t>Чалмалинский   фельдшерско-акушерский пункт</t>
  </si>
  <si>
    <t>452648, Российская Федерация, Республика Башкортостан, Шаранский район, с. Чалмалы, ул. Центральная, д. 78</t>
  </si>
  <si>
    <t>Магзинуровна</t>
  </si>
  <si>
    <t>Шаранбаш-Князевский  фельдшерско-акушерский пункт</t>
  </si>
  <si>
    <t xml:space="preserve"> 452638, Российская Федерация, Республика Башкортостан, Шаранский район, с. Шаранбаш-Князево, ул. Центральная, д. 34/1</t>
  </si>
  <si>
    <t>Зиякаева</t>
  </si>
  <si>
    <t>Лида</t>
  </si>
  <si>
    <t>Назибовна</t>
  </si>
  <si>
    <t>Юношевский   фельдшерско-акушерский пункт</t>
  </si>
  <si>
    <t xml:space="preserve"> 452635, Российская Федерация, Республика Башкортостан, Шаранский район, д. Юность, ул. Гагарина, д. 4а</t>
  </si>
  <si>
    <t>Матвеева</t>
  </si>
  <si>
    <t>Риксовна</t>
  </si>
  <si>
    <t>Юмадыбашевский   фельдшерско-акушерский пункт</t>
  </si>
  <si>
    <t xml:space="preserve"> 452646, Российская Федерация, Республика Башкортостан, Шаранский район, с. Юмадыбашево, ул. Центральная, д. 92</t>
  </si>
  <si>
    <t>Имамиева</t>
  </si>
  <si>
    <t>Магдинуровна</t>
  </si>
  <si>
    <t>Янгауловский фельдшерско-акушерский пункт</t>
  </si>
  <si>
    <t>452634 Российская Федерация, Республика Башкортостан, Шаранский район, с. Янгаулово, ул. Центральная, д. 78 А</t>
  </si>
  <si>
    <t>Гамилевна</t>
  </si>
  <si>
    <t>ГБУЗ РБШаранская ЦРБ</t>
  </si>
  <si>
    <t>дети / 28324</t>
  </si>
  <si>
    <t>взрослые / 39605</t>
  </si>
  <si>
    <t>дети / 4078</t>
  </si>
  <si>
    <t>взрослые / 8454</t>
  </si>
  <si>
    <t>дети / 11286</t>
  </si>
  <si>
    <t>взрослые / 28452</t>
  </si>
  <si>
    <t>022130</t>
  </si>
  <si>
    <r>
      <t>Государственное бюджетное учреждение здравоохранения Республиканский кардиологический центр(</t>
    </r>
    <r>
      <rPr>
        <b/>
        <sz val="9"/>
        <rFont val="Calibri"/>
        <family val="2"/>
        <charset val="204"/>
        <scheme val="minor"/>
      </rPr>
      <t>ГБУЗ РКЦ</t>
    </r>
    <r>
      <rPr>
        <sz val="9"/>
        <rFont val="Calibri"/>
        <family val="2"/>
        <charset val="204"/>
        <scheme val="minor"/>
      </rPr>
      <t>)</t>
    </r>
  </si>
  <si>
    <t>0274033103</t>
  </si>
  <si>
    <t>1030203894050</t>
  </si>
  <si>
    <t>450106, Республика Башкортостан, г.Уфа, ул.Ст.Кувыкина,96</t>
  </si>
  <si>
    <t>Николаева Ирина Евгеньевна, тел/факс(347)255-64-44, 255-64-71, e-mail: ufa.rkc@doctorrb.ru</t>
  </si>
  <si>
    <t>ЛО-02-01-005022 от 18.07.2016г бессрочно;</t>
  </si>
  <si>
    <t>анестезиология и реаниматология, бактериология, дезинфектология,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</si>
  <si>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лечебная физкультура и спортивная медицина, мануальная терапия, медицинская реабилитация, неврология, нефрология, оториноларингология (за исключением кохлеарной имплантации), офтальмология, профпатология, радиология, рентгенология, сердечно-сосудистая хирургия, стоматология терапевтическая, ультразвуковая диагностика, физиотерапия, функциональная диагностика, хирургия, эндоскопия, эпидемиология</t>
  </si>
  <si>
    <t>бактериология, дезинфектология, кардиология, клиническая лабораторная диагностика, клиническая фармакология, лечебная физкультура и спортивная медицина, медицинская реабилитация, неврология, офтальмология, рентгенология, сердечно-сосудистая хирургия, ультразвуковая диагностика, физиотерапия, функциональная диагностика, эндоскопия, эпидемиология</t>
  </si>
  <si>
    <t>детская кардиология, кардиология, неонатология, нефрология, сердечно-сосудистая хирургия, хирургия (трансплантации органов и (или) тканей)</t>
  </si>
  <si>
    <t>ГБУЗ Республиканский кардиологический центр</t>
  </si>
  <si>
    <t>ГБУЗ РКЦ</t>
  </si>
  <si>
    <t>450106, г.Уфа, ул.Ст.Кувыкина,96</t>
  </si>
  <si>
    <t xml:space="preserve">Ермолаев </t>
  </si>
  <si>
    <t xml:space="preserve">Евгений </t>
  </si>
  <si>
    <t>255-64-44</t>
  </si>
  <si>
    <t xml:space="preserve">Мухамедрахимова </t>
  </si>
  <si>
    <t>255-64-93</t>
  </si>
  <si>
    <t>Дополнительные исследования(поликлиника)</t>
  </si>
  <si>
    <t>Темирова</t>
  </si>
  <si>
    <t>Вахобжановна</t>
  </si>
  <si>
    <t>255-50-84</t>
  </si>
  <si>
    <t xml:space="preserve">Мамлеева </t>
  </si>
  <si>
    <t>Адигамовна</t>
  </si>
  <si>
    <t>255-64-80</t>
  </si>
  <si>
    <t>ГБУЗ КЦ</t>
  </si>
  <si>
    <t>021501</t>
  </si>
  <si>
    <r>
      <t>Государственное бюджетное учреждение здравоохранения Республики Башкортостан Акъярская  центральная районная больница  (</t>
    </r>
    <r>
      <rPr>
        <b/>
        <sz val="9"/>
        <color indexed="8"/>
        <rFont val="Calibri"/>
        <family val="2"/>
        <charset val="204"/>
        <scheme val="minor"/>
      </rPr>
      <t>ГБУЗ РБ Акъярская ЦРБ</t>
    </r>
    <r>
      <rPr>
        <sz val="9"/>
        <color indexed="8"/>
        <rFont val="Calibri"/>
        <family val="2"/>
        <charset val="204"/>
        <scheme val="minor"/>
      </rPr>
      <t>)</t>
    </r>
  </si>
  <si>
    <t>024801001</t>
  </si>
  <si>
    <t>0248001881</t>
  </si>
  <si>
    <t>1020202036623</t>
  </si>
  <si>
    <t>453800, Республика Башкортостан, Хайбуллинский район, с.Акъяр, ул.Батанова,д.9</t>
  </si>
  <si>
    <t>Рыскужин Ильшат Тимерьянович, тел:8(34758)2-11-48, факс8(34758)2-11-40, e-mail: AKYAR.CRB@doctorrb.ru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</si>
  <si>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</si>
  <si>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</si>
  <si>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стоматология общей практики, травматология и ортопедия, ультразвуковая диагностика, фтизиатрия,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</si>
  <si>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 инфекционные болезни, неврология, оториноларингология (за исключением кохлеарной имплантации), офтальмология, рентгенология,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</si>
  <si>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беременности),неврология, педиатрия, рентгенология, сестринское дело, сестринское дело в педиатрии, терапия, хирургия</t>
  </si>
  <si>
    <t>022107</t>
  </si>
  <si>
    <r>
      <t xml:space="preserve"> Федеральное бюджетное учреждение науки "Уфимский научно-исследовательский институт медицины труда и экологии человека" (</t>
    </r>
    <r>
      <rPr>
        <b/>
        <sz val="9"/>
        <color indexed="8"/>
        <rFont val="Calibri"/>
        <family val="2"/>
        <charset val="204"/>
        <scheme val="minor"/>
      </rPr>
      <t>ФБУН "Уфимский НИИ медицины труда и экологии человека")</t>
    </r>
  </si>
  <si>
    <t>0274022366</t>
  </si>
  <si>
    <t>1030203900902</t>
  </si>
  <si>
    <t>450106, Республика Башкортостан, г.Уфа, ул.Степана Кувыкина,дом94</t>
  </si>
  <si>
    <t>Бакиров Ахат Бариевич, те:8(347)255-19-57, факс8(347)255-56-84,e-mail: Fbun@uniimtech.ru</t>
  </si>
  <si>
    <t xml:space="preserve"> ФС -02-01-002542 от 25.02.2019г бессрочно;</t>
  </si>
  <si>
    <t>лабораторная диагностика, лечебная физкультура, медицинский массаж,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</si>
  <si>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дерматовенерология, кардиология,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ультразвуковая диагностика, хирургия, эндокринология, эндоскопия</t>
  </si>
  <si>
    <t>аллергология и иммунология, анестезиология и реаниматология, бактериология, диетология, клиническая лабораторная диагностика, лечебная физкультура, медицинский массаж, неврология, профпатология,  рентгенология, рефлексотерапия,  сестринское дело, терапия, трансфузиология, ультразвуковая диагностика, физиотерапия, эндоскопия</t>
  </si>
  <si>
    <t>ФБУН "Уфимский НИИ медицины труда и экологии человека"</t>
  </si>
  <si>
    <t>027002</t>
  </si>
  <si>
    <r>
      <t>Государственное бюджетное учреждение здравоохранения Республики Башкортостан Чекмагушевская центральная районная больница (</t>
    </r>
    <r>
      <rPr>
        <b/>
        <sz val="9"/>
        <color indexed="8"/>
        <rFont val="Calibri"/>
        <family val="2"/>
        <charset val="204"/>
        <scheme val="minor"/>
      </rPr>
      <t>ГБУЗ РБ Чекмагушевская ЦРБ</t>
    </r>
    <r>
      <rPr>
        <sz val="9"/>
        <color indexed="8"/>
        <rFont val="Calibri"/>
        <family val="2"/>
        <charset val="204"/>
        <scheme val="minor"/>
      </rPr>
      <t>)</t>
    </r>
  </si>
  <si>
    <t>024901001</t>
  </si>
  <si>
    <t>0249002239</t>
  </si>
  <si>
    <t>1020201382739</t>
  </si>
  <si>
    <t>452200, Республика Башкортостан, Чекмагушевский район, с.Чекмагуш, ул.Тракторная, д.16</t>
  </si>
  <si>
    <t xml:space="preserve">вакцинация (проведение профилактических прививок), неотложная медицинская помощь, педиатрия, терапия, </t>
  </si>
  <si>
    <t>Габаутдинов Денис Александрович, те/факс 8(34785)2-11-65, 2-24-49, e-mail: ISYANGUL.CRB@doctorrb.ru</t>
  </si>
  <si>
    <t>Г. ДЮРТЮЛИ, УЛ. ЛЕНИНА, Д. 27</t>
  </si>
  <si>
    <t>Гайсин</t>
  </si>
  <si>
    <t>Фаилович</t>
  </si>
  <si>
    <t>Зарема</t>
  </si>
  <si>
    <t>Г.ДЮРТЮЛИ, УЛ. ПЕРВОМАЙСКАЯ, Д.1</t>
  </si>
  <si>
    <t>ДЮРТЮЛИНСКИЙ РАЙОН, С. СТАРОБАИШЕВО, УЛ. МОЛОДЕЖНАЯ, Д.2</t>
  </si>
  <si>
    <t>ГБУЗ РБ Дюртюлинская ЦРБ</t>
  </si>
  <si>
    <t xml:space="preserve">ГБУЗ РБ </t>
  </si>
  <si>
    <t>Дюртюлинская ЦРБ</t>
  </si>
  <si>
    <t>ГБУЗ РБ Иглинская ЦРБ</t>
  </si>
  <si>
    <t>Журавлева</t>
  </si>
  <si>
    <t>Надеждинский ФАП</t>
  </si>
  <si>
    <t>Аминева</t>
  </si>
  <si>
    <t>Покровский ФАП</t>
  </si>
  <si>
    <t>Назиля</t>
  </si>
  <si>
    <t>Сафиуллин</t>
  </si>
  <si>
    <t>Вилевна</t>
  </si>
  <si>
    <t>ГБУЗ РБ Детская поликлиника №4 г. Уфа</t>
  </si>
  <si>
    <t>ГБУЗ Зилаирская ЦРБ</t>
  </si>
  <si>
    <t>ГБУЗ РБ Зилаирская ЦРБ</t>
  </si>
  <si>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t>
  </si>
  <si>
    <t>г. Уфа, ул.Р. Зорге, 67/1</t>
  </si>
  <si>
    <t>Галиахметов</t>
  </si>
  <si>
    <t>Фаязович</t>
  </si>
  <si>
    <t>телефон  8 (347) 293 42 95</t>
  </si>
  <si>
    <t>Кульбаев</t>
  </si>
  <si>
    <t>Нафис</t>
  </si>
  <si>
    <t>Давлетбаевич</t>
  </si>
  <si>
    <t xml:space="preserve"> телефон  8 (347) 286 00 29</t>
  </si>
  <si>
    <t>ФГБУ "ВЦГПХ" Минздрава России/1011</t>
  </si>
  <si>
    <t>ФБУН "Уфимский научно-исследовательский институт медицины труда и экологии человека"</t>
  </si>
  <si>
    <t>ФБУН "УфНИИ медицины труда и экологии человека"</t>
  </si>
  <si>
    <t>г. Уфа, ул. Степана Кувыкина, 94</t>
  </si>
  <si>
    <t>8(347)255-56-93, факс 8(347)255-57-03, fbun@uniimtech.ru</t>
  </si>
  <si>
    <t>государственное бюджетное учреждение здравоохранения Республики Башкортостан Акъярская центральная районная больница</t>
  </si>
  <si>
    <t>ГБУЗ РБ Акъярская ЦРБ</t>
  </si>
  <si>
    <t>с.Акъяр Батанова,9</t>
  </si>
  <si>
    <t>Рахимьяновна</t>
  </si>
  <si>
    <t>Фатиховна</t>
  </si>
  <si>
    <t>Мухаметова</t>
  </si>
  <si>
    <t>Виля</t>
  </si>
  <si>
    <t>Шарифьяновна</t>
  </si>
  <si>
    <t>Бурибаевская  врачебная амбулатория</t>
  </si>
  <si>
    <t>453821, Республика Башкортостан, Хайбуллинский район, с.Бурибай, ул. Горького, д.50</t>
  </si>
  <si>
    <t>Рахметов</t>
  </si>
  <si>
    <t>Зарифович</t>
  </si>
  <si>
    <t>3-17-37</t>
  </si>
  <si>
    <t>Ивановская врачебная амбулатория</t>
  </si>
  <si>
    <t>453811, Республика Башкортостан, Хайбуллинский район, с.Ивановка, ул. Заречная, д.13</t>
  </si>
  <si>
    <t>Турумтаева</t>
  </si>
  <si>
    <t>Димаковна</t>
  </si>
  <si>
    <t>2-35-42</t>
  </si>
  <si>
    <t>Подольская  врачебная амбулатория</t>
  </si>
  <si>
    <t>453805, Республика Башкортостан, Хайбуллинский район, с.Подольск, ул. Гагарина, д. 1</t>
  </si>
  <si>
    <t>Асмандияровна</t>
  </si>
  <si>
    <t>2-63-39</t>
  </si>
  <si>
    <t>Матраевская  врачебная амбулатория</t>
  </si>
  <si>
    <t>453803, Республика Башкортостан, Хайбуллинский район, с.Уфимский, ул. Худайбердина, д. 28</t>
  </si>
  <si>
    <t>Кашкарова</t>
  </si>
  <si>
    <t>Исмагиловна</t>
  </si>
  <si>
    <t>2-51-03</t>
  </si>
  <si>
    <t>Хайбуллинская врачебная амбулатория</t>
  </si>
  <si>
    <t>453806, Республика Башкортостан, Хайбуллинский район, с.Целинное, ул. Салавата Юлаева, д.17</t>
  </si>
  <si>
    <t>2-81-90</t>
  </si>
  <si>
    <t>Фельдшерско-акушерский пункт</t>
  </si>
  <si>
    <t>453806, Республика Башкортостан, Хайбуллинский район, д. Исянгильдино, ул. Худайберды, д.18</t>
  </si>
  <si>
    <t>Исянгильдина</t>
  </si>
  <si>
    <t>Айратовна</t>
  </si>
  <si>
    <t>2-84-68  2-84-52</t>
  </si>
  <si>
    <t>453814, Республика Башкортостан, Хайбуллинский район, с.Большеабишево, ул. Ахметшина, д.19</t>
  </si>
  <si>
    <t>Кускильдина</t>
  </si>
  <si>
    <t>Райса</t>
  </si>
  <si>
    <t>2-34-19  2-49-45</t>
  </si>
  <si>
    <t>453814, Республика Башкортостан, Хайбуллинский район, д.Урняк, ул. Салавата Юлаева, д.19</t>
  </si>
  <si>
    <t>Кагарманова</t>
  </si>
  <si>
    <t>Амина</t>
  </si>
  <si>
    <t>Исканьяровна</t>
  </si>
  <si>
    <t>2-49-26  2-49-05</t>
  </si>
  <si>
    <t>453814, Республика Башкортостан, Хайбуллинский район, д. Малоарслангулово, ул. Молодежная, д.12</t>
  </si>
  <si>
    <t>Баныу</t>
  </si>
  <si>
    <t>Магафуровна</t>
  </si>
  <si>
    <t>2-49-96  2-49-43</t>
  </si>
  <si>
    <t>453800,Республика Башкортостан, Хайбуллинский район, с. Садовый, ул. Садовая, д.5</t>
  </si>
  <si>
    <t>Ишкильдина</t>
  </si>
  <si>
    <t>2-92-30</t>
  </si>
  <si>
    <t>453812, Республика Башкортостан, Хайбуллинский район, с. Антинган, ул. Матросова, 28</t>
  </si>
  <si>
    <t>Халимовна</t>
  </si>
  <si>
    <t>2-31-21  2-31-96</t>
  </si>
  <si>
    <t>453815, Республика Башкортостан, Хайбуллинский район, д. Янтышево, ул. Школьная, д.12</t>
  </si>
  <si>
    <t>Искужина</t>
  </si>
  <si>
    <t>Тансулпан</t>
  </si>
  <si>
    <t>Ахмадиевна</t>
  </si>
  <si>
    <t>2-30-73  2-30-54</t>
  </si>
  <si>
    <t>453813, Республика Башкортостан, Хайбуллинский район, с.Галиахметово, ул. Салавата Юлаева 4А</t>
  </si>
  <si>
    <t>Елкибаева</t>
  </si>
  <si>
    <t>2-37-55  2-37-23</t>
  </si>
  <si>
    <t>453813, Республика Башкортостан, Хайбуллинский район, д. Акъюлово, ул. Горная, д. 20/1</t>
  </si>
  <si>
    <t>Акъюлова</t>
  </si>
  <si>
    <t>Мунира</t>
  </si>
  <si>
    <t>Мавлетдиновна</t>
  </si>
  <si>
    <t>2-37-49  2-38-05</t>
  </si>
  <si>
    <t>453813, Республика Башкортостан, Хайбуллинский район, д. Акназарово, ул. Акназар, д. 26</t>
  </si>
  <si>
    <t>Масликова</t>
  </si>
  <si>
    <t>2-39-13</t>
  </si>
  <si>
    <t>453813, Республика Башкортостан, Хайбуллинский район, д. Уразбаево, ул. Заки Валиди, д.8</t>
  </si>
  <si>
    <t>Урузбаева</t>
  </si>
  <si>
    <t>Зинуровна</t>
  </si>
  <si>
    <t>2-38-62 2-38-69</t>
  </si>
  <si>
    <t>453804, Республика Башкортостан, Хайбуллинский район, с.Макан, ул. Ахметшина, д.2</t>
  </si>
  <si>
    <t>Языкбаева</t>
  </si>
  <si>
    <t>Гайнизаровна</t>
  </si>
  <si>
    <t>2-72-03 2-72-36</t>
  </si>
  <si>
    <t>453804, Республика Башкортостан, Хайбуллинский район, д. Мамбетово, ул. С.Юлаева, д.10</t>
  </si>
  <si>
    <t>Каипова</t>
  </si>
  <si>
    <t>Фарзана</t>
  </si>
  <si>
    <t>Галияновна</t>
  </si>
  <si>
    <t>2-73-55  2-73-60</t>
  </si>
  <si>
    <t>453804, Республика Башкортостан, Хайбуллинский район, д. Сагитово. Ул. Школьная, д.19</t>
  </si>
  <si>
    <t>Каипов</t>
  </si>
  <si>
    <t>Земфирович</t>
  </si>
  <si>
    <t>2-73-50</t>
  </si>
  <si>
    <t>453808, Республика Башкортостан, Хайбуллинский район, с. Новый Зирган, ул. З.Баракатова, д. 51</t>
  </si>
  <si>
    <t>2-96-15 2-96-44</t>
  </si>
  <si>
    <t>453808, Республика Башкортостан, Хайбуллинский район, д. Илячево, ул. Ю. Исянбаева, д.11</t>
  </si>
  <si>
    <t>Шагида</t>
  </si>
  <si>
    <t>Садритдиновна</t>
  </si>
  <si>
    <t>2-94-27  2-94-01</t>
  </si>
  <si>
    <t>453805, Республика Башкортостан, Хайбуллинский район, д. Новоукраинка, ул. Худайбердина, д. 8</t>
  </si>
  <si>
    <t>Тулябаева</t>
  </si>
  <si>
    <t>2-61-70 2-61-51</t>
  </si>
  <si>
    <t>453805, Республика Башкортостан, Хайбуллинский район, с. Савельевка, ул. Муртазина, д. 17</t>
  </si>
  <si>
    <t>Вазира</t>
  </si>
  <si>
    <t>Галимьяновна</t>
  </si>
  <si>
    <t>2-61-10  2-61-11</t>
  </si>
  <si>
    <t>453805, Республика Башкортостан, Хайбуллинский район, д. Бакаловка, ул. Победы, д. 25</t>
  </si>
  <si>
    <t>Кусякова</t>
  </si>
  <si>
    <t>Фатхулловна</t>
  </si>
  <si>
    <t>2-67-48 2-67-03</t>
  </si>
  <si>
    <t>453805, Республика Башкортостан, Хайбуллинский район, д. Таштугай, ул. Ш.Бабича, д. 55</t>
  </si>
  <si>
    <t>Нугуманова</t>
  </si>
  <si>
    <t>Ахметхужовна</t>
  </si>
  <si>
    <t>2-68-68 2-68-27</t>
  </si>
  <si>
    <t>453805, Республика Башкортостан, Хайбуллинский район, д. Адель, ул. Акмуллы, д. 7</t>
  </si>
  <si>
    <t>Гущина</t>
  </si>
  <si>
    <t>Гульдар</t>
  </si>
  <si>
    <t>Мухаметгалеевна</t>
  </si>
  <si>
    <t>2-67-87</t>
  </si>
  <si>
    <t>453822, Республика Башкортостан, Хайбуллинский район, с.Самарское, ул. Шагита Худайбердина, д. 3</t>
  </si>
  <si>
    <t>Атландерова</t>
  </si>
  <si>
    <t>2-43-40 2-43-81</t>
  </si>
  <si>
    <t>453822, Республика Башкортостан, Хайбуллинский район, д. Юлбарсово, ул. А.Вахитова, д.16</t>
  </si>
  <si>
    <t>Байгужина</t>
  </si>
  <si>
    <t>Самигулловна</t>
  </si>
  <si>
    <t>2-46-48  2-46-66</t>
  </si>
  <si>
    <t>453822, Республика Башкортостан, Хайбуллинский район, д. Хворостянское, ул. Александра Матросова, д.49</t>
  </si>
  <si>
    <t>Матреночкина</t>
  </si>
  <si>
    <t>Карамутдиновна</t>
  </si>
  <si>
    <t>2-41-20 2-41-14</t>
  </si>
  <si>
    <t>453822, Республика Башкортостан, Хайбуллинский район, д. Бузавлык, ул.  Юбилейная, д. 2</t>
  </si>
  <si>
    <t>Сайфулмулуковна</t>
  </si>
  <si>
    <t>2-41-78 2-41-02</t>
  </si>
  <si>
    <t>453810, Республика Башкортостан, Хайбуллинский район, с. Байгускарово, ул. Гагарина, д.4</t>
  </si>
  <si>
    <t>Казакбаева</t>
  </si>
  <si>
    <t>2-33-18 2-33-65</t>
  </si>
  <si>
    <t>453803, Республика Башкортостан, Хайбуллинский район, д. Петропавловский, ул. Кипчак, д.12</t>
  </si>
  <si>
    <t>Бикбулатова</t>
  </si>
  <si>
    <t>Мусовна</t>
  </si>
  <si>
    <t>2-47-28 2-47-35</t>
  </si>
  <si>
    <t>453803, Республика Башкортостан, Хайбуллинский район, с. Новопетровское, ул. Лермонтова, д.12</t>
  </si>
  <si>
    <t>Байгулова</t>
  </si>
  <si>
    <t>Сулеймановна</t>
  </si>
  <si>
    <t>2-56-13</t>
  </si>
  <si>
    <t>453803, Республика Башкортостан, Хайбуллинский район, д. Рафиково, ул. Давлетшиной, д.7</t>
  </si>
  <si>
    <t>Хасанова</t>
  </si>
  <si>
    <t>2-53-12 2-53-30</t>
  </si>
  <si>
    <t>453809, Республика Башкортостан, Хайбуллинский район, с. Федоровка, ул. М.Гареева, д.16</t>
  </si>
  <si>
    <t>Миляева</t>
  </si>
  <si>
    <t>2-98-30</t>
  </si>
  <si>
    <t>453806, Республика Башкортостан, Хайбуллинский район, д. Комсомольск, ул. Зайнаб Биишевой, д.2</t>
  </si>
  <si>
    <t>Куватова</t>
  </si>
  <si>
    <t>Гиниятулловна</t>
  </si>
  <si>
    <t>2-85-95 2-85-30</t>
  </si>
  <si>
    <t>453800,Республика Башкортостан, Хайбуллинский район,  с. Степной, ул. Мира, д.11</t>
  </si>
  <si>
    <t>Супанова</t>
  </si>
  <si>
    <t>Алифа</t>
  </si>
  <si>
    <t>2-97-45</t>
  </si>
  <si>
    <t>453814, Республика Башкортостан, Хайбуллинский район, д. Сакмар –Назаргулово, ул. Мира, д.14</t>
  </si>
  <si>
    <t>Тимербулатовна</t>
  </si>
  <si>
    <t>2-48-31 2-34-14</t>
  </si>
  <si>
    <t>453809, Республика Башкортостан, Хайбуллинский район, д. Абубакирово, ул. З.Валиди, д.2</t>
  </si>
  <si>
    <t>Габдельмуритовна</t>
  </si>
  <si>
    <t>2-94-94  2-94-97</t>
  </si>
  <si>
    <t>453803, Республика Башкортостан, Хайбуллинский район, с. Первомайск, ул. Ахметшина, д.9/1</t>
  </si>
  <si>
    <t>2-55-22</t>
  </si>
  <si>
    <t>453810, Республика Башкортостан, Хайбуллинский район, с. Перволочан, ул. Молодежная, д.28</t>
  </si>
  <si>
    <t>Файрушина</t>
  </si>
  <si>
    <t>2-46-24</t>
  </si>
  <si>
    <t>453806, Республика Башкортостан, Хайбуллинский район, д. Абдулнасырово, ул. Абдулнасырская, д. 14</t>
  </si>
  <si>
    <t>Ласынова</t>
  </si>
  <si>
    <t>Дима</t>
  </si>
  <si>
    <t>Рахматулловна</t>
  </si>
  <si>
    <t>2-84-67 2-84-17</t>
  </si>
  <si>
    <t>453814, Республика Башкортостан, Хайбуллинский район, с. Большеарслангулово, ул. Дружбы, д.13/2</t>
  </si>
  <si>
    <t>2-48-08</t>
  </si>
  <si>
    <t>453816, Республика Башкортостан, Хайбуллинский район, с.Татыр- Узяк, ул. Матросова, д.13</t>
  </si>
  <si>
    <t>Аллабердина</t>
  </si>
  <si>
    <t>Курбангалеевна</t>
  </si>
  <si>
    <t>453811, Республика Башкортостан, Хайбуллинский район, д. Пугачево, ул. И.Яковлева, д.8</t>
  </si>
  <si>
    <t>2-18-77</t>
  </si>
  <si>
    <t>453811, Республика Башкортостан, Хайбуллинский район, д. Михайловка, ул. Худайбердина, д.20</t>
  </si>
  <si>
    <t>453822, Республика Башкортостан, Хайбуллинский район, с. Яковлевка, ул. Яковлева, д.10</t>
  </si>
  <si>
    <t>453803, Республика Башкортостан, Хайбуллинский район, д. 1-е Мурзино, ул. С.Юлаева, д.13</t>
  </si>
  <si>
    <t>453811, Республика Башкортостан, Хайбуллинский район, д. Акташево, ул. М.Муртазина, д.17</t>
  </si>
  <si>
    <t>020199</t>
  </si>
  <si>
    <r>
      <t xml:space="preserve">Общество с ограниченной ответственностью "Многопрофильный медицинский центр "Профилактическая медицина" </t>
    </r>
    <r>
      <rPr>
        <b/>
        <sz val="9"/>
        <rFont val="Calibri"/>
        <family val="2"/>
        <charset val="204"/>
        <scheme val="minor"/>
      </rPr>
      <t>(ООО "ММЦ "Профилактическая медицина")</t>
    </r>
  </si>
  <si>
    <t>0278058204</t>
  </si>
  <si>
    <t>1030204593968</t>
  </si>
  <si>
    <t>450092, Республика Башкортостан, г.Уфа, ул.Авроры,д.18</t>
  </si>
  <si>
    <t>акушерское дело, анестезиология и реаниматология, вакцинация (проведение профилактических прививок),  лабораторная диагностика, медицинский массаж, рентгенология, сестринское дело, стоматология, физиотерапия, функциональная диагностика</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</si>
  <si>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детская онкология,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 нефрология, оториноларингология (за исключением кохлеарной имплантации), офтальмология, онкология,  ортодонтия, профпатология, пульмонология, ревматология, рентгенология,  рефлексотерапия, сердечно-сосудистая хирургия,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</si>
  <si>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оториноларингология (за исключением кохлеарной имплантации),  травматология и ортопедия, хирургия, трансфузиология, урология,  физиотерапия</t>
  </si>
  <si>
    <t>медицинские осмотры (предрейсовые, послерейсовые), медицинские осмотры (предварительные, периодические), медицинские осмотры профилактические</t>
  </si>
  <si>
    <t>Общество с ограниченной ответственностью "Многопрофильный медицинский центр  "Профилактическая медицина"</t>
  </si>
  <si>
    <t>ООО "ММЦ "Профлактическая медицина"</t>
  </si>
  <si>
    <t>г. Уфа, ул. Аврора, д. 18</t>
  </si>
  <si>
    <t xml:space="preserve">Кривошеева </t>
  </si>
  <si>
    <t>83472164083, office@profmedicina.ru</t>
  </si>
  <si>
    <t xml:space="preserve">Александров </t>
  </si>
  <si>
    <t>Станиславович</t>
  </si>
  <si>
    <t>ООО "ММЦ "Профилактическая медицина"</t>
  </si>
  <si>
    <t>021104</t>
  </si>
  <si>
    <r>
      <t xml:space="preserve">Государственное бюджетное учреждение здравоохранения Республики Башкортостан Мелеузовская  центральная районная больница ( </t>
    </r>
    <r>
      <rPr>
        <b/>
        <sz val="9"/>
        <color indexed="8"/>
        <rFont val="Calibri"/>
        <family val="2"/>
        <charset val="204"/>
        <scheme val="minor"/>
      </rPr>
      <t>ГБУЗ РБ Мелеузовская  ЦРБ</t>
    </r>
    <r>
      <rPr>
        <sz val="9"/>
        <color indexed="8"/>
        <rFont val="Calibri"/>
        <family val="2"/>
        <charset val="204"/>
        <scheme val="minor"/>
      </rPr>
      <t>)</t>
    </r>
  </si>
  <si>
    <t>026301001</t>
  </si>
  <si>
    <t>0263006010</t>
  </si>
  <si>
    <t>1020201846455</t>
  </si>
  <si>
    <t>453854, Республика Башкортостан, г.Мелеуз, ул.Октябрьская,78</t>
  </si>
  <si>
    <t>Хабибуллин Урал Мазитович, тел:8(34764)5-05-15, факс:8(34764)5-01-52, e-mail: meleuz.crb@doctorrb.ru</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</si>
  <si>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стматология ортопедическая, физиотерапия, функциональная диагностика, эпидемиология</t>
  </si>
  <si>
    <t>вакцинация (проведение профилактических прививок), общая врачебная практика (семейная медицина), неотложная медицинская помощь, педиатрия, терапия</t>
  </si>
  <si>
    <t>ГБУЗ РБ Мелеузовская  ЦРБ</t>
  </si>
  <si>
    <t>ГБУЗ РБ Мелеузовская
ЦРБ</t>
  </si>
  <si>
    <t>ГБУЗ РБ Мелеузовская ЦРБ</t>
  </si>
  <si>
    <t>021255</t>
  </si>
  <si>
    <r>
      <t>Общество с ограниченной ответственностью "ВИП" (</t>
    </r>
    <r>
      <rPr>
        <b/>
        <sz val="9"/>
        <color indexed="8"/>
        <rFont val="Calibri"/>
        <family val="2"/>
        <charset val="204"/>
        <scheme val="minor"/>
      </rPr>
      <t>ООО "ВИП"</t>
    </r>
    <r>
      <rPr>
        <sz val="9"/>
        <color indexed="8"/>
        <rFont val="Calibri"/>
        <family val="2"/>
        <charset val="204"/>
        <scheme val="minor"/>
      </rPr>
      <t>)</t>
    </r>
  </si>
  <si>
    <t>0264061038</t>
  </si>
  <si>
    <t>1080264001872</t>
  </si>
  <si>
    <t>452688, Республика Башкортостан, г. Нефтекамск, ул.Парковая 18/1, офис1</t>
  </si>
  <si>
    <t>Гильмияров Олег Николаевич, тел.89874910012, 89871425566, e-mail: vip_kabinet2015@mail.ru</t>
  </si>
  <si>
    <t>ЛО-02-01-004727 от 11.04.2016г бессрочно;</t>
  </si>
  <si>
    <t>стоматология терапевтическая, стоматология ортопедическая</t>
  </si>
  <si>
    <t>020169</t>
  </si>
  <si>
    <r>
      <t xml:space="preserve">Общество с ограниченной ответственностью "АНЭКО" ( </t>
    </r>
    <r>
      <rPr>
        <b/>
        <sz val="9"/>
        <color indexed="8"/>
        <rFont val="Calibri"/>
        <family val="2"/>
        <charset val="204"/>
        <scheme val="minor"/>
      </rPr>
      <t>ООО "АНЭКО</t>
    </r>
    <r>
      <rPr>
        <sz val="9"/>
        <color indexed="8"/>
        <rFont val="Calibri"/>
        <family val="2"/>
        <charset val="204"/>
        <scheme val="minor"/>
      </rPr>
      <t>")</t>
    </r>
  </si>
  <si>
    <t>0277090893</t>
  </si>
  <si>
    <t>1080277001628</t>
  </si>
  <si>
    <t xml:space="preserve">450054, Республика Башкортостан, г.Уфа, Проспект Октября,73, корпус 1, офис1 </t>
  </si>
  <si>
    <t>Громенко Дмитрий Сергеевич, тел./факс: (347)246-10-20, 246-03-67, e- mai: gromenko@mail.ru,  info@medufa.ru</t>
  </si>
  <si>
    <t>ЛО-02-01-006377 от 28.06.2018г бессрочно;</t>
  </si>
  <si>
    <t>акушерское дело, анестезиология и реаниматология,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</si>
  <si>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</si>
  <si>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эндоскопия</t>
  </si>
  <si>
    <t>020157</t>
  </si>
  <si>
    <r>
      <t>Общество с ограниченной ответственностью  "Медицинский центр Семья" (</t>
    </r>
    <r>
      <rPr>
        <b/>
        <sz val="9"/>
        <color theme="1"/>
        <rFont val="Calibri"/>
        <family val="2"/>
        <charset val="204"/>
        <scheme val="minor"/>
      </rPr>
      <t>ООО "Медицинский центр Семья"</t>
    </r>
    <r>
      <rPr>
        <sz val="9"/>
        <color theme="1"/>
        <rFont val="Calibri"/>
        <family val="2"/>
        <charset val="204"/>
        <scheme val="minor"/>
      </rPr>
      <t>)</t>
    </r>
  </si>
  <si>
    <t>0274170477</t>
  </si>
  <si>
    <t>1120280042563</t>
  </si>
  <si>
    <t>450054, Республика Башкортостан, г. Уфа Проспект Октября,73, корпус1, офис2</t>
  </si>
  <si>
    <t>Громенко Дмитрий Сергеевич, тел./факс: (347)246-10-20, e- mail: gromenko@mail.ru, info@medufa.ru</t>
  </si>
  <si>
    <t>акушерское дело, анестезиология и реаниматология, лабораторная диагностика, операционное дело, сестринское дело, физиотерапия, функциональная диагностика</t>
  </si>
  <si>
    <t>акушерство и гинекология (за исключением использования репродуктивных технологий и искусственного прерывания беременности), акушерство и гинекология ( искусственное прерыванея беременности),акушерство и гинекология (использования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транспортировка половых клеток и (или) тканей репродуктивных органов,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</si>
  <si>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(использования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репродуктивных органов, ультразвуковая диагностика, урология,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</si>
  <si>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</si>
  <si>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искусственое прерывание беременности), акушерство и гинекология (использования репродуктивных технологий), анестезиология и реаниматология, операционное дело, сестринское дело, трансфузиология, ультразвуковая диагностика, урология,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</si>
  <si>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использование вспомогательных репродуктивных технологий)</t>
  </si>
  <si>
    <t>022710</t>
  </si>
  <si>
    <t>ГБУЗ РБ ИКБ №4 г.УФА</t>
  </si>
  <si>
    <t>450015 Ул.ЗАПОТОЦКОГО, 37</t>
  </si>
  <si>
    <t>ГАЛИМОВ</t>
  </si>
  <si>
    <t>РАДИК</t>
  </si>
  <si>
    <t>РАФКАТОВИЧ</t>
  </si>
  <si>
    <t>8-(347)-250-28-96, ФАКС: 8-(347)-250-28-96, ЭЛЕКТРОННАЯ ПОЧТА: UFA.IKB4@doctorrb.ru</t>
  </si>
  <si>
    <t>0278032414</t>
  </si>
  <si>
    <t>1030204584464</t>
  </si>
  <si>
    <t>450015, Республика Башкортостан, г.Уфа, ул.Запотоцкого,37</t>
  </si>
  <si>
    <t>Галимов Радик Рафкатович, тел/факс8(347)250-28-96, 250-28-96, e-mail: UFA.IKB4@doctorrb.ru, gkib@yandex.ru</t>
  </si>
  <si>
    <t>акушерское дело, анестезиология и реаниматология, вакцинация (проведение профилактических прививок), дезинфектология, лабораторная диагностика, рентгенология, сестринское дело, сестринское дело в педиатрии, физиотерапия, эпидемиология</t>
  </si>
  <si>
    <t>вакцинация (проведение профилактичеких прививок), педиатия, терапия</t>
  </si>
  <si>
    <t>ГБУЗ РБ ИКБ №4 г.Уфа</t>
  </si>
  <si>
    <t>023200</t>
  </si>
  <si>
    <r>
      <t>Государственное бюджетное учреждение здравоохранения Республики Башкортостан Родильный дом №3 города Уфа (Г</t>
    </r>
    <r>
      <rPr>
        <b/>
        <sz val="9"/>
        <rFont val="Calibri"/>
        <family val="2"/>
        <charset val="204"/>
        <scheme val="minor"/>
      </rPr>
      <t>БУЗ РБ РД №3 г.Уфа</t>
    </r>
    <r>
      <rPr>
        <sz val="9"/>
        <rFont val="Calibri"/>
        <family val="2"/>
        <charset val="204"/>
        <scheme val="minor"/>
      </rPr>
      <t>)</t>
    </r>
  </si>
  <si>
    <t>0277036173</t>
  </si>
  <si>
    <t>1020203089610</t>
  </si>
  <si>
    <t>450065, Республика Башкортостан, г.Уфа, ул.Кольцевая,131</t>
  </si>
  <si>
    <t>Гурова Зухра Гельмешариповна, тел/факс: 8(347)264-69-61, 264-37-70, e-mail: ufa.rd3@doctorrb.ru</t>
  </si>
  <si>
    <t>акушерское дело, лабораторная диагностика, медицинский массаж, рентгенология, сестринское дело, стоматология,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</si>
  <si>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</si>
  <si>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дерматовенерология, диетология,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лечебная физкультура и спортивная медицина, лабораторная диагностика, неонатология, неврология, операционное дело, офтальмология, рентгенология, сестринское дело, сестринское дело в педиатрии, терапия, трансфузиология, ультразвуковая диагностика, урология, 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</si>
  <si>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</si>
  <si>
    <t>021310</t>
  </si>
  <si>
    <r>
      <t>Государственное автономное учреждение здравоохранения Республики Башкортостан Стоматологическая поликлиника №9 города Уфа  (Г</t>
    </r>
    <r>
      <rPr>
        <b/>
        <sz val="9"/>
        <color indexed="8"/>
        <rFont val="Calibri"/>
        <family val="2"/>
        <charset val="204"/>
        <scheme val="minor"/>
      </rPr>
      <t>АУЗ РБ Стоматологическая поликлиника №9 г.Уфа</t>
    </r>
    <r>
      <rPr>
        <sz val="9"/>
        <color indexed="8"/>
        <rFont val="Calibri"/>
        <family val="2"/>
        <charset val="204"/>
        <scheme val="minor"/>
      </rPr>
      <t>)</t>
    </r>
  </si>
  <si>
    <t>0275044651</t>
  </si>
  <si>
    <t>1040204116292</t>
  </si>
  <si>
    <t>450076, Республика Башкортостан, г.Уфа, ул.Гафури,д.103</t>
  </si>
  <si>
    <t>ЛО-02-01-006746 от 20.12.2018г бессрочно;</t>
  </si>
  <si>
    <t>неотложная медицинская помощь, рентгенология, сестринское дело,  стоматология ортопедическая, стоматология, эпидемиология</t>
  </si>
  <si>
    <t>неотложная медицинская помощь, ортодонтия, стоматология детская, стоматология общей практики, стоматология ортопедическая, стоматология терапевтическая, стоматология хирургическая, рентгенология</t>
  </si>
  <si>
    <t>029150</t>
  </si>
  <si>
    <r>
      <t>Общество с ограниченной ответственностью "Лечебно-диагностический центр Международного института биологических систем-Уфа" (</t>
    </r>
    <r>
      <rPr>
        <b/>
        <sz val="9"/>
        <color theme="1"/>
        <rFont val="Calibri"/>
        <family val="2"/>
        <charset val="204"/>
        <scheme val="minor"/>
      </rPr>
      <t xml:space="preserve"> ООО "ЛДЦ МИБС-Уфа"</t>
    </r>
    <r>
      <rPr>
        <sz val="9"/>
        <color theme="1"/>
        <rFont val="Calibri"/>
        <family val="2"/>
        <charset val="204"/>
        <scheme val="minor"/>
      </rPr>
      <t>)</t>
    </r>
  </si>
  <si>
    <t>02701001</t>
  </si>
  <si>
    <t>0276115471</t>
  </si>
  <si>
    <t>1080276003202</t>
  </si>
  <si>
    <t>450054, Республика Башкортостан, г.Уфа, проспект Октября, д.71/1</t>
  </si>
  <si>
    <t>Кортунов Николай Иванович, тел / факс(347)246-03-45, e-mail: ufadirect@ldc.ru</t>
  </si>
  <si>
    <t>неврология, рентгенология, травматология и ортопедия</t>
  </si>
  <si>
    <t>Погорецкая Светлана Ауфатовна, 8(347)216-40-83, e-mail: office@profmedicina.ru</t>
  </si>
  <si>
    <t>ООО" ВИП"</t>
  </si>
  <si>
    <t>ООО "ВИП"</t>
  </si>
  <si>
    <t>Общество с ограниченной ответственностью "ВИП"</t>
  </si>
  <si>
    <t>452687  г.Нефтекамск ул.Парковая, 18/1</t>
  </si>
  <si>
    <t xml:space="preserve">Гильмияров </t>
  </si>
  <si>
    <t>Николаевия</t>
  </si>
  <si>
    <t>(34783)33-8-99</t>
  </si>
  <si>
    <t>ООО "АНЭКО"</t>
  </si>
  <si>
    <t>ООО "Медицинский центр Семья"</t>
  </si>
  <si>
    <t>022102</t>
  </si>
  <si>
    <r>
      <t>Государственное бюджетное учреждение здравоохранения Республики Башкортостан Верхне-Татышлинская центральная районная больница (</t>
    </r>
    <r>
      <rPr>
        <b/>
        <sz val="9"/>
        <color indexed="8"/>
        <rFont val="Calibri"/>
        <family val="2"/>
        <charset val="204"/>
        <scheme val="minor"/>
      </rPr>
      <t>ГБУЗ РБ Верхне-Татышлинская ЦРБ)</t>
    </r>
  </si>
  <si>
    <t>024301001</t>
  </si>
  <si>
    <t>1020202338342</t>
  </si>
  <si>
    <t>452830, Республика Башкортостан, Татышлинский район, с.Верхне-Татышлы, ул.Ленина,д.39Б</t>
  </si>
  <si>
    <t>Зиятдинов Нияз Фаритович, тел:8(34778)2-14-42, факс:8(34778)2-14-28, e-mail: V-TATYSHLY.CRB@doctorrb.ru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</si>
  <si>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</si>
  <si>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физиотерапия, фтизиатрия, функциональная диагностика, хирургия, эндоскопия, эндокринология, эпидемиология, стоматология детская, стоматология общей практики, стоматология терапевтическая, стоматология хирургическая, ультразвуковая диагностика, урология, травматология и ортопедия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</si>
  <si>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</si>
  <si>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диетология, детская хирургия, инфекционные болезни, кардиология, клиническая фармакология, лабораторная диагностика, лечебная физкультура, медицинский массаж, неврология,неонатология,  общая практика, операционное дело,</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r>
  </si>
  <si>
    <t xml:space="preserve">Государственное бюджетное учреждение здравоохранения Республики Башкортостан Верхне-Татышлинская центральная районная больница </t>
  </si>
  <si>
    <t>ГБУЗ РБ Верхне-Татышлинская ЦРБ</t>
  </si>
  <si>
    <t>Зиятдинов</t>
  </si>
  <si>
    <t>Нияз</t>
  </si>
  <si>
    <t>Фаритович</t>
  </si>
  <si>
    <t>Тел: 8(34778) 2-14-42                           
  эл.почта: V-TATYSHLY.CRB@doctorrb.ru</t>
  </si>
  <si>
    <t>Группа анестезиологии - реаниматологии</t>
  </si>
  <si>
    <t>Отделение паллиативной медицинской помощи</t>
  </si>
  <si>
    <t>Акушерский стационар</t>
  </si>
  <si>
    <t>452842,Республика Башкортостан, Татышлинский район, с. Старый Курдым, ул. Механизаторов, д.26</t>
  </si>
  <si>
    <t>452843, Республика Башкортостан, Татышлинский район, с. Шулганово, ул. Школьная, д.15</t>
  </si>
  <si>
    <t>Арибашевский фельдшерско-акушерский пункт</t>
  </si>
  <si>
    <t xml:space="preserve">Артауловский фельдшерско-акушерский пункт </t>
  </si>
  <si>
    <t xml:space="preserve">Ачу-Елгинский
фельдшерско-акушерский пункт
</t>
  </si>
  <si>
    <t xml:space="preserve">452842, Республика Башкортостан, Татышлинский район, д.Ачу-Елга;
ул. Центральная, д.26
</t>
  </si>
  <si>
    <t>Бадряшевский фельдшерско-акушерский пункт</t>
  </si>
  <si>
    <t xml:space="preserve">452833, Республика Башкортостан, Татышлинский район, д.Бадряшево; 
ул. Центральная, д. 19
</t>
  </si>
  <si>
    <t>Башкибашевский фельдшерско-акушерский пункт</t>
  </si>
  <si>
    <t>452845, Республика Башкортостан, Татышлинский район, с. Башкибаш, ул. Центральная, д. 54</t>
  </si>
  <si>
    <t>Беляшевский фельдшерско-акушерский пункт</t>
  </si>
  <si>
    <t>452833, Республика Башкортостан, Татышлинский район, с. Беляшево, ул. Матросова, д. 16</t>
  </si>
  <si>
    <t>Бигинеевский фельдшерско-акушерский пункт</t>
  </si>
  <si>
    <t xml:space="preserve">452836, Республика Башкортостан, Татышлинский район, д.Бигинеево,
ул. Центральная, д.2
</t>
  </si>
  <si>
    <t>Буль-Кайпановский фельдшерско-акушерский пункт</t>
  </si>
  <si>
    <t>Бургынбашевский фельдшерско-акушерский пункт</t>
  </si>
  <si>
    <t>452842, Республика Башкортостан, Татышлинский район, д. Бургынбаш, ул. Центральная, д. 16</t>
  </si>
  <si>
    <t>Верхнекудашевский фельдшерско-акушерский пункт</t>
  </si>
  <si>
    <t>Вязовский фельдшерско-акушерский пункт</t>
  </si>
  <si>
    <t xml:space="preserve">452834, Республика Башкортостан, Татышлинский район, с.Вязовка, 
ул. Центральная, д.48
</t>
  </si>
  <si>
    <t>Гарибашевский фельдшерско-акушерский пункт</t>
  </si>
  <si>
    <t>Зиримзинский фельдшерско-акушерский пункт</t>
  </si>
  <si>
    <t xml:space="preserve">452832, Республика Башкортостан, Татышлинский район, д.Зиримзи, 
ул. Центральная, д.47
</t>
  </si>
  <si>
    <t>Ильметовский фельдшерско-акушерский пункт</t>
  </si>
  <si>
    <t xml:space="preserve">452832, Республика Башкортостан, Татышлинский район, д.Ильметово,
ул.Центральная, д.38
</t>
  </si>
  <si>
    <t>Кальтяевский  фельдшерско-акушерский пункт</t>
  </si>
  <si>
    <t>452834, Республика Башкортостан, Татышлинский район, с.Кальтяево, ул. Арманшина, д.67</t>
  </si>
  <si>
    <t xml:space="preserve">Кардагушевский
фельдшерско-акушерский пункт
</t>
  </si>
  <si>
    <t>Кашкаковский фельдшерско-акушерский пункт</t>
  </si>
  <si>
    <t xml:space="preserve">452843, Республика Башкортостан, Татышлинский район, д.Кашкаково, 
ул. Центральная, д.38
</t>
  </si>
  <si>
    <t>Кытки-Елгинский фельдшерско-акушерский пункт</t>
  </si>
  <si>
    <t xml:space="preserve">452836, Республика Башкортостан, Татышлинский район, д.Кытки-Елга,
ул.Центральная, д.5
</t>
  </si>
  <si>
    <t>Маматаевский фельдшерско-акушерский пункт</t>
  </si>
  <si>
    <t>452839, Республика Башкортостан, Татышлинский район, д.Маматаево, ул. Центральная, д.24</t>
  </si>
  <si>
    <t>Новокайпановский фельдшерско-акушерский пункт</t>
  </si>
  <si>
    <t>Новтатышлинский фельдшерско-акушерский пункт</t>
  </si>
  <si>
    <t xml:space="preserve">452838, Республика Башкортостан, Татышлинский район, с.Новые Татышлы, 
ул. Школьная, д.25
</t>
  </si>
  <si>
    <t>Петропавловский фельдшерско-акушерский пункт</t>
  </si>
  <si>
    <t xml:space="preserve">452837, Республика Башкортостан, Татышлинский район, д.Петропавловка, 
ул. Мира, д.8
</t>
  </si>
  <si>
    <t>Савкиязовский фельдшерско-акушерский пункт</t>
  </si>
  <si>
    <t>452837, Республика Башкортостан, Татышлинский район, с. Савкияз, ул. Тукая, д. 13</t>
  </si>
  <si>
    <t xml:space="preserve">Сараштыбашевский
фельдшерско-акушерский пункт
</t>
  </si>
  <si>
    <t>Старокайпановский фельдшерско-акушерский пункт</t>
  </si>
  <si>
    <t xml:space="preserve">452839, Республика Башкортостан, Татышлинский район, с.Старокайпаново, 
ул.Центральная, д.25а
</t>
  </si>
  <si>
    <t>Старокальмияровский фельдшерско-акушерский пункт</t>
  </si>
  <si>
    <t xml:space="preserve">452837, Республика Башкортостан, Татышлинский район, с.Старокальмиярово, ул. Садовая, д.4
</t>
  </si>
  <si>
    <t>Старокызыляровский фельдшерско-акушерский пункт</t>
  </si>
  <si>
    <t>452836, Республика Башкортостан, Татышлинский район, д. Старый Кызыл-Яр, ул. Центральная, д. 22а</t>
  </si>
  <si>
    <t>Старосикиязовский фельдшерско-акушерский пункт</t>
  </si>
  <si>
    <t>452845, Республика Башкортостан, Татышлинский район, д. Старый Сикияз, ул. Дружбы, д. 32а</t>
  </si>
  <si>
    <t>Старосолдовский фельдшерско-акушерский пункт</t>
  </si>
  <si>
    <t>Старочукуровский фельдшерско-акушерский пункт</t>
  </si>
  <si>
    <t>452839, Республика Башкортостан, Татышлинский район, с.Старочукурово, ул. М.Джалиля, д.32</t>
  </si>
  <si>
    <t>Ташкентский фельдшерско-акушерский пункт</t>
  </si>
  <si>
    <t>452842, Республика Башкортостан, Татышлинский район,  д. Ташкент, ул. Центральная,  д. 41</t>
  </si>
  <si>
    <t>Уразгильдинский фельдшерско-акушерский пункт</t>
  </si>
  <si>
    <t xml:space="preserve">452838, Республика Башкортостан, Татышлинский район, с.Уразгильды, 
ул. Центральная, д.32
</t>
  </si>
  <si>
    <t>Чургулдинский фельдшерско-акушерский пункт</t>
  </si>
  <si>
    <t>452844, Республика Башкортостан, Татышлинский район, с. Чургулды, ул. Ленина, д. 36а</t>
  </si>
  <si>
    <t>Юдинский фельдшерско-акушерский пункт</t>
  </si>
  <si>
    <t xml:space="preserve">452833, Республика Башкортостан, Татышлинский район, д.Юда, 
ул. Центральная, д.35
</t>
  </si>
  <si>
    <t>Юсуповский фельдшерско-акушерский пункт</t>
  </si>
  <si>
    <t>452932, Республика Башкортостан, Татышлинский район, д. Юсупово, ул. Центральная, д. 20</t>
  </si>
  <si>
    <t>Ялгызнаратский фельдшерско-акушерский пункт</t>
  </si>
  <si>
    <t>452845, Республика Башкортостан, Татышлинский район, с.Ялгыз-Нарат, ул. Центральная, д.2а</t>
  </si>
  <si>
    <t>ГБУЗ РБ Верхне-Таиышлинская ЦРБ/1262</t>
  </si>
  <si>
    <t>ГБУЗ РБ Верхне-Татышлинская ЦРБ/2578</t>
  </si>
  <si>
    <t>020260</t>
  </si>
  <si>
    <t>057201001</t>
  </si>
  <si>
    <t>0572022690</t>
  </si>
  <si>
    <t>1180571015525</t>
  </si>
  <si>
    <t>367029, Республика Дагестан, г. Махачкала, ул. Абубакарова, д. 30</t>
  </si>
  <si>
    <t>450076, Республика Башкортостан, г. Уфа, Кировский район, ул. Пушкина, д.45/1</t>
  </si>
  <si>
    <t>нефрология, организации здравоохранения и общественному здоровью</t>
  </si>
  <si>
    <t>82401370000</t>
  </si>
  <si>
    <r>
      <t>Общество с ограниченной ответственностью "ДиаЛайф" (</t>
    </r>
    <r>
      <rPr>
        <b/>
        <sz val="10"/>
        <color theme="1"/>
        <rFont val="Calibri"/>
        <family val="2"/>
        <charset val="204"/>
        <scheme val="minor"/>
      </rPr>
      <t>ООО "ДиаЛайф"</t>
    </r>
    <r>
      <rPr>
        <sz val="10"/>
        <color theme="1"/>
        <rFont val="Calibri"/>
        <family val="2"/>
        <charset val="204"/>
        <scheme val="minor"/>
      </rPr>
      <t>)</t>
    </r>
  </si>
  <si>
    <t>022120</t>
  </si>
  <si>
    <r>
      <t>Государственное бюджетное учреждение здравоохранения Республиканская клиническая больница имени Г.Г. Куватова (</t>
    </r>
    <r>
      <rPr>
        <b/>
        <sz val="9"/>
        <color indexed="8"/>
        <rFont val="Calibri"/>
        <family val="2"/>
        <charset val="204"/>
        <scheme val="minor"/>
      </rPr>
      <t>ГБУЗ РКБ им.Г.Г.Куватова)</t>
    </r>
  </si>
  <si>
    <t>0274019476</t>
  </si>
  <si>
    <t>1030203899329</t>
  </si>
  <si>
    <t>450005, Республика Башкортостан, г.Уфа, ул. Достоевскоого, дом 132</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</si>
  <si>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лечебная физкультура,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</si>
  <si>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гастроэнтерология, гематология, кардиология, колопроктология, неврология, нейрохирургия, неонатология, онкология, оториноларингология (за исключением кохлеарной имплантации), ревматология, сердечно-сосудистая хирургия, торакальная хирургия, травматология и ортопедия, урология, хирургия (абдоминальная), хирургия ( трансплантации органов и (или) тканей), эндокринология</t>
  </si>
  <si>
    <t>акушерство и гинекология (за исключением использования вспомогательных репродуктивных технологий и искусственнго прерывания беременности), анестезиология и реаниматология, гематология, кардиология, неврология, нейрохирургия, неонатология, педиатрия, сердечно-сосудистая хирургия, терапия, торакальная хирургия, травматология и ортопедия, урология, хирургия, хирургия (абдоминальная),эндокринология, эндоскопия</t>
  </si>
  <si>
    <t xml:space="preserve"> медицинские осмотры (предварительные, периодические), медицинские осмотры (предрейсовые, послерейсовые)</t>
  </si>
  <si>
    <t>ГБУЗ РКБ им.Г.Г.Куватова</t>
  </si>
  <si>
    <t xml:space="preserve">Государственное бюджетное учреждение здравоохранения Республиканская клиническая больница имени Г.Г. Куватова </t>
  </si>
  <si>
    <t>ГБУЗ РКБ им. Г.Г. Куватова</t>
  </si>
  <si>
    <t>450005, Российская Федерация, Республика Башкортостан, г. Уфа Кировский р-н, улица Достоевского, дом 132</t>
  </si>
  <si>
    <t xml:space="preserve">Нагаев </t>
  </si>
  <si>
    <t>Явдатович</t>
  </si>
  <si>
    <t>РКБ имени Г.Г.Куватова</t>
  </si>
  <si>
    <t xml:space="preserve"> ГБУЗ РКБ им.Г.Г.Куватова</t>
  </si>
  <si>
    <t xml:space="preserve">дети </t>
  </si>
  <si>
    <t>700(терап.подр.центра)</t>
  </si>
  <si>
    <t>8300(в том числе3800 тер.под.ц)</t>
  </si>
  <si>
    <t>025001</t>
  </si>
  <si>
    <r>
      <t>Государственное бюджетное учреждение здравоохранения Республики Башкортостан Бирская центральная районная больница  (</t>
    </r>
    <r>
      <rPr>
        <b/>
        <sz val="9"/>
        <color indexed="8"/>
        <rFont val="Calibri"/>
        <family val="2"/>
        <charset val="204"/>
        <scheme val="minor"/>
      </rPr>
      <t>ГБУЗ РБ Бирская ЦРБ</t>
    </r>
    <r>
      <rPr>
        <sz val="9"/>
        <color indexed="8"/>
        <rFont val="Calibri"/>
        <family val="2"/>
        <charset val="204"/>
        <scheme val="minor"/>
      </rPr>
      <t>)</t>
    </r>
  </si>
  <si>
    <t>0257002433</t>
  </si>
  <si>
    <t>1020201684690</t>
  </si>
  <si>
    <t>452450, Республика Башкортостан, г.Бирск, ул.Коммунистическая,120</t>
  </si>
  <si>
    <t>Гарипов Арсен Инилевич, тел:8(34784)2-25-31, факс:8(34784)4-42-81, e-mail: birsk.crb@doctorrb.ru</t>
  </si>
  <si>
    <t>клиническая лабораторная диагностика, педиатрия, терапия</t>
  </si>
  <si>
    <r>
      <rPr>
        <sz val="9"/>
        <rFont val="Calibri"/>
        <family val="2"/>
        <charset val="204"/>
        <scheme val="minor"/>
      </rPr>
      <t>гистология, дерматовенерология,</t>
    </r>
    <r>
      <rPr>
        <sz val="9"/>
        <color rgb="FFFF0000"/>
        <rFont val="Calibri"/>
        <family val="2"/>
        <charset val="204"/>
        <scheme val="minor"/>
      </rPr>
      <t xml:space="preserve"> </t>
    </r>
    <r>
      <rPr>
        <sz val="9"/>
        <rFont val="Calibri"/>
        <family val="2"/>
        <charset val="204"/>
        <scheme val="minor"/>
      </rPr>
      <t>диетология,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ультразвуковая диагностика, урология, физиотерапия, функциональная диагностика, хирургия, эндоскопия, эпидемиология</t>
    </r>
  </si>
  <si>
    <t>028000</t>
  </si>
  <si>
    <t>0277013465</t>
  </si>
  <si>
    <t>1030204432873</t>
  </si>
  <si>
    <t>450075, Республика Башкортостан, г.Уфа, Орджоникидзевский район, ул.Блюхера,3</t>
  </si>
  <si>
    <t>акушерское дело, вакцинация (проведение профилактических прививок), гигиеническое воспитание, неотложная медицинская помощь, лабораторная диагностика, лечебное дело, лечебная физкультура, медицинский массаж, рентгенология, сестринское дело, стоматология, физиотерапия, функциональная диагностика, эпидемиология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</si>
  <si>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медицинская реабилитация, онкология, сестринское дело, терапия, хирургия</t>
  </si>
  <si>
    <t>акушерство и гинекология (за исключением использования вспомогательных репродуктивных технологий), неврология, сердечно-сосудистая хирургия, травматология и ортопедия, хирургия (абдоминальная), хирургия (комбустиология)</t>
  </si>
  <si>
    <t>02800001</t>
  </si>
  <si>
    <t>ГАУЗ РБ ГКБ №18 Г.УФЫ</t>
  </si>
  <si>
    <t>Г. УФА, УЛ. БЛЮХЕРА, Д. 3</t>
  </si>
  <si>
    <t>ИРЖАНОВ</t>
  </si>
  <si>
    <t>ЖУЛДЫБАЙ</t>
  </si>
  <si>
    <t>АККЕРЕНОВИЧ</t>
  </si>
  <si>
    <t>235-30-31, 235-32-31, ufa.gkb18@doctorrb.ru</t>
  </si>
  <si>
    <t>ПОЛИКЛИНИКА № 2</t>
  </si>
  <si>
    <t xml:space="preserve">ЗАХАРОВА </t>
  </si>
  <si>
    <t>РОЗА</t>
  </si>
  <si>
    <t>РИФОВНА</t>
  </si>
  <si>
    <t>242-07-51, 242-31-54, ugkb18_ceh@mail.ru</t>
  </si>
  <si>
    <t>ПОЛИКЛИНИКА УГНТУ</t>
  </si>
  <si>
    <t>Г.УФА, УЛ.КОЛЬЦЕВАЯ, Д.5</t>
  </si>
  <si>
    <t>БАННИКОВА</t>
  </si>
  <si>
    <t>ТАТЬЯНА</t>
  </si>
  <si>
    <t>ВАСИЛЬЕВНА</t>
  </si>
  <si>
    <t>243-11-10,  ufa.gkb18@doctorrb.ru</t>
  </si>
  <si>
    <t>ПОЛИКЛИНИКА № 1</t>
  </si>
  <si>
    <t>Г.УФА, УЛ.ПИНСКОГО, Д.5</t>
  </si>
  <si>
    <t>АСУВАТОВА</t>
  </si>
  <si>
    <t>ГУЛЬНАРА</t>
  </si>
  <si>
    <t>242-88-30, p1ugkb18@mail.ru</t>
  </si>
  <si>
    <t>02800003</t>
  </si>
  <si>
    <t>ФЕЛЬДШЕРСКИЙ ЗДРАВПУНКТПУНКТ УГНТУ</t>
  </si>
  <si>
    <t>Г. УФА, УЛ. МЕНДЕЛЕЕВА, Д.193/1</t>
  </si>
  <si>
    <t>ЗАЙНИТОВА</t>
  </si>
  <si>
    <t>ЗАГИРА</t>
  </si>
  <si>
    <t>МАНАФОВНА</t>
  </si>
  <si>
    <t>252-04-33 ufa.gkb18@doctorrb.ru</t>
  </si>
  <si>
    <t>Г.УФА, ПОСЕЛОК СТАРЫЕ ТУРБАСЛЫ, УЛ.СОВЕТСКАЯ, Д.66</t>
  </si>
  <si>
    <t>НУРИАХМЕТОВА</t>
  </si>
  <si>
    <t>МАРСЕЛЬЕВНА</t>
  </si>
  <si>
    <t>261-21-48, ufa.gkb18@doctorrb.ru</t>
  </si>
  <si>
    <t>ФЕЛЬДШЕРСКИЙ ЗДРАВПУНКТПУНКТ ФИЛИАЛ ПАО АНК "БАШНЕФТЬ" "БАШНЕФТЬ-УФАНЕФТЕХИМ"</t>
  </si>
  <si>
    <t>Г.УФА-45 ФИЛИАЛ ПАО АНК "БАШНЕФТЬ" "БАШНЕФТЬ-УФАНЕФТЕХИМ"</t>
  </si>
  <si>
    <t>ГИНДУЛЛИНА</t>
  </si>
  <si>
    <t>НАИЛЯ</t>
  </si>
  <si>
    <t>ГУМАРОВНА</t>
  </si>
  <si>
    <t>249-74-67, gindullinang@bashneft.ru</t>
  </si>
  <si>
    <t>ФЕЛЬДШЕРСКИЙ ЗДРАВПУНКТПУНКТ ФИЛИАЛ ПАО АНК "БАШНЕФТЬ" "БАШНЕФТЬ-НОВОЙЛ"</t>
  </si>
  <si>
    <t>Г.УФА-37, ФИЛИАЛ ПАО АНК "БАШНЕФТЬ" "БАШНЕФТЬ-НОВОЙЛ"</t>
  </si>
  <si>
    <t>КУЛЕШОВА</t>
  </si>
  <si>
    <t>ЛЮДМИЛА</t>
  </si>
  <si>
    <t>ГЕОРГИЕВНА</t>
  </si>
  <si>
    <t>269-80-55, 269-81-03, gindullinang@bashneft.ru</t>
  </si>
  <si>
    <t>ФЕЛЬДШЕРСКИЙ ЗДРАВПУНКТПУНКТ ФИЛИАЛ ПАО АНК "БАШНЕФТЬ" "БАШНЕФТЬ-УНПЗ</t>
  </si>
  <si>
    <t>Г.УФА, УЛ.УЛЬЯНОВЫХ, Д.74 ФИЛИАЛ ПАО АНК "БАШНЕФТЬ" "БАШНЕФТЬ-УНПЗ</t>
  </si>
  <si>
    <t>НАСРЕТДИНОВА</t>
  </si>
  <si>
    <t>АНИСЯ</t>
  </si>
  <si>
    <t>ЗАКИРОВНА</t>
  </si>
  <si>
    <t>249-01-03, gindullinang@bashneft.ru</t>
  </si>
  <si>
    <t>ФЕЛЬДШЕРСКИЙ ЗДРАВПУНКТПУНКТ ПАО "УФАОРГСИНТЕЗ"</t>
  </si>
  <si>
    <t>Г.УФА, ПАО "УФАОРГСИНТЕЗ"</t>
  </si>
  <si>
    <t>МИРОНОВА</t>
  </si>
  <si>
    <t>МАРИНА</t>
  </si>
  <si>
    <t>НИКОЛАЕВНА</t>
  </si>
  <si>
    <t>269-62-03, 269-63-04, mironovamn@bashneft.ru</t>
  </si>
  <si>
    <t>ФЕЛЬДШЕРСКИЙ ЗДРАВПУНКТПУНКТ ПАО АНК "БАШНЕФТЬ"</t>
  </si>
  <si>
    <t>Г.УФА, УЛ.К.МАРКСА, Д.30 К.1 ПАО АНК "БАШНЕФТЬ"</t>
  </si>
  <si>
    <t>БУРХАНОВА</t>
  </si>
  <si>
    <t>АЛЬБИНА</t>
  </si>
  <si>
    <t>РАИСОВНА</t>
  </si>
  <si>
    <t>261-70-03, medpost@bashneft.ru</t>
  </si>
  <si>
    <t>02800002</t>
  </si>
  <si>
    <t>СТАЦИОНАР (РЕСПУБЛИКАНСКИЙ ОЖОГОВЫЙ ЦЕНТР)</t>
  </si>
  <si>
    <t>ЯЛАЛОВА</t>
  </si>
  <si>
    <t>ГУЗЕЛЬ</t>
  </si>
  <si>
    <t>ИШМУХАМЕТОВНА</t>
  </si>
  <si>
    <t>244-83-63, ufa.gkb18@doctorrb.ru</t>
  </si>
  <si>
    <t>ДНЕВНОЙ СТАЦИОНАР</t>
  </si>
  <si>
    <t>Г.УФА, УЛ.КОЛЬЦЕВАЯ,Д.5</t>
  </si>
  <si>
    <t>БАЛУЕВ</t>
  </si>
  <si>
    <t>НИКОЛАЙ</t>
  </si>
  <si>
    <t>ДМИТРИЕВИЧ</t>
  </si>
  <si>
    <t>243-15-52, ufa.gkb18@doctorrb.ru</t>
  </si>
  <si>
    <t>ГАУЗ РБ ГКБ № 18 г. Уфы</t>
  </si>
  <si>
    <t>021202</t>
  </si>
  <si>
    <r>
      <t>Общество с ограниченной ответственностью "Белый жемчуг" (</t>
    </r>
    <r>
      <rPr>
        <b/>
        <sz val="9"/>
        <color indexed="8"/>
        <rFont val="Calibri"/>
        <family val="2"/>
        <charset val="204"/>
        <scheme val="minor"/>
      </rPr>
      <t>ООО "Белый жемчуг"</t>
    </r>
    <r>
      <rPr>
        <sz val="9"/>
        <color indexed="8"/>
        <rFont val="Calibri"/>
        <family val="2"/>
        <charset val="204"/>
        <scheme val="minor"/>
      </rPr>
      <t>)</t>
    </r>
  </si>
  <si>
    <t>0264055771</t>
  </si>
  <si>
    <t>452680, Республика Башкортостан, г.Нефтекамск, ул.Социалистическая,8Б</t>
  </si>
  <si>
    <t>медицинский массаж, сестринское дело, рентгенология, стоматология, физиотерапия</t>
  </si>
  <si>
    <t>кардиология, неврология, ортодонтия, отриноларингология(за исключением кохлеарной имплантации), офтальмология, стоматология общей практики,  стоматология ортопедическая, стоматология терапевтическая, стоматология хирургическая, физиотерапия, хирургия</t>
  </si>
  <si>
    <t>Шаймарданов Денис Валерьевич,8(34783)37770, 37769 , e-mail: b.zhemchug@mail.ru</t>
  </si>
  <si>
    <t>020184</t>
  </si>
  <si>
    <r>
      <t>Общество с ограниченной ответственностью "Поликлиника медосмотров "Инспектрум"(</t>
    </r>
    <r>
      <rPr>
        <b/>
        <sz val="9"/>
        <color indexed="8"/>
        <rFont val="Calibri"/>
        <family val="2"/>
        <charset val="204"/>
        <scheme val="minor"/>
      </rPr>
      <t>ООО "Поликлиника медосмотров "Инспектрум")</t>
    </r>
  </si>
  <si>
    <t>0277124782</t>
  </si>
  <si>
    <t>1120280040011</t>
  </si>
  <si>
    <t>450112, Республика Башкортостан, г.Уфа, ул.Калинина, д. 17</t>
  </si>
  <si>
    <t>вакцинация(проведение профилактических прививок), лабораторная диагностика, лечебное дело,  неотложная медицинская помощь, сестринское дело</t>
  </si>
  <si>
    <t>вакцинация(проведение профилактических прививок),неотложная медицинская помощь,  терапия</t>
  </si>
  <si>
    <r>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кардиология, клиническая лабораторная диагностика, неврология, онкология, оториноларингология(за исключением кохлеарной имплантации), офтальмология,</t>
    </r>
    <r>
      <rPr>
        <sz val="9"/>
        <color rgb="FFFF0000"/>
        <rFont val="Calibri"/>
        <family val="2"/>
        <charset val="204"/>
        <scheme val="minor"/>
      </rPr>
      <t xml:space="preserve"> </t>
    </r>
    <r>
      <rPr>
        <sz val="9"/>
        <rFont val="Calibri"/>
        <family val="2"/>
        <charset val="204"/>
        <scheme val="minor"/>
      </rPr>
      <t>урология, хирургия, травматология и ортопедия, ультразвуковая диагностика, профпатология, стоматология терапевтическая, физиотерапия, функциональная диагностика,эндокринология, эпидемиология</t>
    </r>
  </si>
  <si>
    <t>медицинские осмотры (предварительные, периодические), медицинские осмотры (предрейсовые, послерейсовые), медицинские осмотры (пресменные, послесменные)</t>
  </si>
  <si>
    <t>ЛО-47-01-002037 от 21.01.2019г бессрочно;</t>
  </si>
  <si>
    <t>021266</t>
  </si>
  <si>
    <t>0264071903</t>
  </si>
  <si>
    <t>1160280059235</t>
  </si>
  <si>
    <t>452680, Республика Башкортостан, г.Нефтекамск, ул.Строителей,д.89 А</t>
  </si>
  <si>
    <t>ЛО-02-01-005194 от 04.10.2016 г бессрочно;</t>
  </si>
  <si>
    <t xml:space="preserve"> отриноларингология(за исключением кохлеарной имплантации),  стоматология общей практики,  стоматология ортопедическая, стоматология терапевтическая, стоматология хирургическая, стоматология детская</t>
  </si>
  <si>
    <t>Шаймарданов Денис Валерьевич,8 964-957-37-64, 8 987-134-41-34 e-mail: gsk-nf@mail.ru</t>
  </si>
  <si>
    <t>021254</t>
  </si>
  <si>
    <r>
      <t>Общество с ограниченной ответственностью "Ваша стоматология" (О</t>
    </r>
    <r>
      <rPr>
        <b/>
        <sz val="9"/>
        <color indexed="8"/>
        <rFont val="Calibri"/>
        <family val="2"/>
        <charset val="204"/>
        <scheme val="minor"/>
      </rPr>
      <t>ОО "Ваша стоматология</t>
    </r>
    <r>
      <rPr>
        <sz val="9"/>
        <color indexed="8"/>
        <rFont val="Calibri"/>
        <family val="2"/>
        <charset val="204"/>
        <scheme val="minor"/>
      </rPr>
      <t>")</t>
    </r>
  </si>
  <si>
    <t>0264068393</t>
  </si>
  <si>
    <t>1140280030109</t>
  </si>
  <si>
    <t>452688, Республика Башкортостан г.Нефтекамск, ул.Ленина,39Г</t>
  </si>
  <si>
    <t>Ахмедьянова Динара Маратовна, тел/факс:8(34783)333-60, 8(987)627-18-55. e-mail: vashastomat888@mail.ru</t>
  </si>
  <si>
    <t>ЛO-02-01-005640 от29.05.2017г бессрочно;</t>
  </si>
  <si>
    <t>стоматология детская, стоматология терапевтическая, стоматология ортопедическая</t>
  </si>
  <si>
    <t>ООО "Ваша стоматология"</t>
  </si>
  <si>
    <r>
      <t>Общество с ограниченной ответственностью "Городская стоматологическая клиника" (</t>
    </r>
    <r>
      <rPr>
        <b/>
        <sz val="9"/>
        <color indexed="8"/>
        <rFont val="Calibri"/>
        <family val="2"/>
        <charset val="204"/>
        <scheme val="minor"/>
      </rPr>
      <t xml:space="preserve">ООО "ГСК" </t>
    </r>
    <r>
      <rPr>
        <sz val="9"/>
        <color indexed="8"/>
        <rFont val="Calibri"/>
        <family val="2"/>
        <charset val="204"/>
        <scheme val="minor"/>
      </rPr>
      <t>)</t>
    </r>
  </si>
  <si>
    <t>ООО "ГСК"</t>
  </si>
  <si>
    <t>Рафиков Рустам Галиевич, тел:8(347)200-82-06, e-mail: info01@inspectrum.ru</t>
  </si>
  <si>
    <t>ООО "Белый жемчуг"</t>
  </si>
  <si>
    <t>021206</t>
  </si>
  <si>
    <r>
      <t>Государственное бюджетное учреждение здравоохранения Республики Башкортостан Калтасинская центральная районная больница (</t>
    </r>
    <r>
      <rPr>
        <b/>
        <sz val="9"/>
        <color indexed="8"/>
        <rFont val="Calibri"/>
        <family val="2"/>
        <charset val="204"/>
        <scheme val="minor"/>
      </rPr>
      <t>ГБУЗ РБ Калтасинская ЦРБ</t>
    </r>
    <r>
      <rPr>
        <sz val="9"/>
        <color indexed="8"/>
        <rFont val="Calibri"/>
        <family val="2"/>
        <charset val="204"/>
        <scheme val="minor"/>
      </rPr>
      <t>)</t>
    </r>
  </si>
  <si>
    <t>022701001</t>
  </si>
  <si>
    <t>0227001400</t>
  </si>
  <si>
    <t>1020201011126</t>
  </si>
  <si>
    <t>452860, Республика Башкортостан,  Калтасинский район, с.Калтасы, ул.Матросова,д.30</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</si>
  <si>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t>
  </si>
  <si>
    <t>вакцинация (проведение профилактических прививок), неотложная медицинская помощь, педиатрия, терапия, эпидемиология</t>
  </si>
  <si>
    <t>клиническая лабораторная диагностика,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</si>
  <si>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детская эндокринология, клиническая лабораторная диагностика,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ревматология, рентгенология, стоматология детская,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</si>
  <si>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клиническая лабораторная диагностика, неврология, рентгенология, рефлексотерапия, ультразвуковая диагностика, функциональная диагностика</t>
  </si>
  <si>
    <t>ГБУЗ РБ Калтасинская ЦРБ</t>
  </si>
  <si>
    <t>452860, РФ, РБ, Калтасинский район, с. Калтасы, ул. Матросова, д.30</t>
  </si>
  <si>
    <t>Хабиров</t>
  </si>
  <si>
    <t>тел. 34779-4-02-88 kaltcrb@doctorrb.ru</t>
  </si>
  <si>
    <t>452852, РФ, РБ, Калтасинский район, с. Краснохолмский, ул. Тимиряя, д.8</t>
  </si>
  <si>
    <t>Фаиковна</t>
  </si>
  <si>
    <t>тел. 34779-3-06-35</t>
  </si>
  <si>
    <t>452878, РФ, РБ,д. Кутерем, ул. Нефтяников, д.33</t>
  </si>
  <si>
    <t xml:space="preserve">Сафина  </t>
  </si>
  <si>
    <t>Генадиевна</t>
  </si>
  <si>
    <t>тел. 34779-4-61-03 kuterbol@mail.ru</t>
  </si>
  <si>
    <t>Шарифьянов</t>
  </si>
  <si>
    <t>Ренат</t>
  </si>
  <si>
    <t>Яудатович</t>
  </si>
  <si>
    <t>34779-4-00-29 renat-relanium@mail.ru</t>
  </si>
  <si>
    <t>тел. 34779-3-06-35 kuterbol@mail.ru</t>
  </si>
  <si>
    <t>Яникова</t>
  </si>
  <si>
    <t>тел. 34779-4-21-03 kaltsmp@mail.ru</t>
  </si>
  <si>
    <t>тел. 34779-3-07-03 irina-gold75@mail.ru</t>
  </si>
  <si>
    <t>Амзибашевский ФАП</t>
  </si>
  <si>
    <t>тел. 34779-2-75-72 fmz.far@yandex.ru</t>
  </si>
  <si>
    <t>Козлояловский ФАП</t>
  </si>
  <si>
    <t>452871, РБ, Калтасинский район, д. Козлоялово, ул. Труда , д.21</t>
  </si>
  <si>
    <t>Осипова</t>
  </si>
  <si>
    <t>тел. 34779-2-75-75 kozl.far@yandex.ru</t>
  </si>
  <si>
    <t>Бабаевский ФАП</t>
  </si>
  <si>
    <t>452866, РБ, Калтасинский район, д. Бабаево, ул. Центральная, д.1</t>
  </si>
  <si>
    <t>Бикбатурова</t>
  </si>
  <si>
    <t>Ильдыбаевна</t>
  </si>
  <si>
    <t>тел. 34779-3-08-03 babaevo.far@yandex.ru</t>
  </si>
  <si>
    <t>Василовский ФАП</t>
  </si>
  <si>
    <t>452866, РБ, Калтасинский район, д. Василово, ул. Советская, д.1б</t>
  </si>
  <si>
    <t>тел. 34779-3-10-30 svetamihkailva97@mail.ru</t>
  </si>
  <si>
    <t>Калмиябашевский ФАП</t>
  </si>
  <si>
    <t>Мадиева</t>
  </si>
  <si>
    <t>Анюта</t>
  </si>
  <si>
    <t>Карлабаевна</t>
  </si>
  <si>
    <t>тел. 34779-2-71-28 kalm.far@yandex.ru</t>
  </si>
  <si>
    <t>тел. 34779-2-71-28 kalm.far@+J19</t>
  </si>
  <si>
    <t>Чумарский ФАП</t>
  </si>
  <si>
    <t>452867, РБ, Калтасинский район, д. Чумара, ул. Центральная, д.12</t>
  </si>
  <si>
    <t>Семенкина</t>
  </si>
  <si>
    <t>Сатиевна</t>
  </si>
  <si>
    <t xml:space="preserve">тел. 8-9174769655 </t>
  </si>
  <si>
    <t>Большекельеевский ФАП</t>
  </si>
  <si>
    <t>Сайтаева</t>
  </si>
  <si>
    <t>тел. 8-34779-4-63-81 saitaeva1977@mail,ru</t>
  </si>
  <si>
    <t>Графский ФАП</t>
  </si>
  <si>
    <t>Верхнетытемский ФАП</t>
  </si>
  <si>
    <t>452877, РБ, Калтасинский район, д. Верхний Тыхтем, ул. Красноармейская, д.9А</t>
  </si>
  <si>
    <t xml:space="preserve">Сенькина </t>
  </si>
  <si>
    <t>Лизаида</t>
  </si>
  <si>
    <t>тел. 8-34779-2-7309 tyht.far@yandex.ru</t>
  </si>
  <si>
    <t>Новоашитовский ФАП</t>
  </si>
  <si>
    <t>452877, РБ, Калтасинский район, д. Новый Ашит, ул. Фрунзе, д.27</t>
  </si>
  <si>
    <t>Магафурьяновна</t>
  </si>
  <si>
    <t>тел. 8-34779-2-73-19 ashit.far@yandex.ru</t>
  </si>
  <si>
    <t>Тюльдинский ФАП</t>
  </si>
  <si>
    <t>Изилаева</t>
  </si>
  <si>
    <t>Жаркин</t>
  </si>
  <si>
    <t>Калиевна</t>
  </si>
  <si>
    <t>тел. 8-34779-2-54-50 izilaeva2016@yandex.ru</t>
  </si>
  <si>
    <t>Большетуганеевский ФАП</t>
  </si>
  <si>
    <t>тел. 8-34779-2-54-06 btugan.far@yandex.ru</t>
  </si>
  <si>
    <t xml:space="preserve"> Староорьебашевский ФАП</t>
  </si>
  <si>
    <t>Сакриева</t>
  </si>
  <si>
    <t>Эмма</t>
  </si>
  <si>
    <t>тел. 8-34779-2-74-41 st.oreb@yandex.ru</t>
  </si>
  <si>
    <t xml:space="preserve"> Новоорьебашевский ФАП</t>
  </si>
  <si>
    <t>452868, РБ, Калтасинский район, д. Новый Орьебаш, ул. Полевая, д.24</t>
  </si>
  <si>
    <t>Апсалиева</t>
  </si>
  <si>
    <t>тел. 8-34779-2-74-53 n.oreb.far@yandex.ru</t>
  </si>
  <si>
    <t xml:space="preserve"> Калегинский ФАП</t>
  </si>
  <si>
    <t>452872, РБ, Калтасинский район, д. Калегино, ул. Советская д.22</t>
  </si>
  <si>
    <t>тел. 8-34779-2-77-42 kaleg.far@yandex.ru</t>
  </si>
  <si>
    <t xml:space="preserve"> Чилибеевский ФАП</t>
  </si>
  <si>
    <t>Шамаев</t>
  </si>
  <si>
    <t>тел. 8-34779-2-67-15 osh.u.verne@mail.ru</t>
  </si>
  <si>
    <t xml:space="preserve"> Калмашевский ФАП</t>
  </si>
  <si>
    <t>тел. 8-34779-2-51-36 r.minilbatva.@yandex.ru</t>
  </si>
  <si>
    <t xml:space="preserve"> Нижнекачмашевский ФАП</t>
  </si>
  <si>
    <t>Исекеева</t>
  </si>
  <si>
    <t>тел. 8-34779-2-72-36 nkachm.far@yandex.ru</t>
  </si>
  <si>
    <t xml:space="preserve"> Верхнекачмашевский ФАП</t>
  </si>
  <si>
    <t>452876, РБ, Калтасинский район, д.Верхний Качмаш, ул. Кирова, д.29</t>
  </si>
  <si>
    <t>Самигуллиновна</t>
  </si>
  <si>
    <t>тел. 8-34779-2-66-81 vkachmash@mail.ru</t>
  </si>
  <si>
    <t xml:space="preserve"> Кокушевский ФАП</t>
  </si>
  <si>
    <t>452876, РБ, Калтасинский район, д.Кокуш, ул. Пушкина, д.16</t>
  </si>
  <si>
    <t xml:space="preserve">Шаяхметова </t>
  </si>
  <si>
    <t>тел. 8-34779-2-72-84 kokush.far@yandex.ru</t>
  </si>
  <si>
    <t xml:space="preserve"> Киебаковский ФАП</t>
  </si>
  <si>
    <t>452853, РБ, Калтасинский район, д.Киебак, ул. Центральная, д.15</t>
  </si>
  <si>
    <t>Шамкаева</t>
  </si>
  <si>
    <t>тел. 8-34779-3-04-42 kiebak1.far@yandex.ru</t>
  </si>
  <si>
    <t xml:space="preserve"> Большекуразовский ФАП</t>
  </si>
  <si>
    <t>452853, РБ, Калтасинский район, д.Большое Куразово, ул. Садовая, д.8</t>
  </si>
  <si>
    <t>Исинбахтина</t>
  </si>
  <si>
    <t>Алисовна</t>
  </si>
  <si>
    <t>тел. 8-34779-3-00-40 bkuraz.far@yandex.ru</t>
  </si>
  <si>
    <t xml:space="preserve"> Большекачаковский ФАП</t>
  </si>
  <si>
    <t>Паркутдинова</t>
  </si>
  <si>
    <t>Салима</t>
  </si>
  <si>
    <t>тел. 8-34779-3-66-19 bkachak.far@yandex.ru</t>
  </si>
  <si>
    <t xml:space="preserve"> Кугарчинский ФАП</t>
  </si>
  <si>
    <t>452865, РБ, Калтасинский район,       д.Кугарчино, ул. Нагорная, д.7</t>
  </si>
  <si>
    <t>Гафурьяновна</t>
  </si>
  <si>
    <t>тел. 8-9649524580 kugarch.far@yandex.ru</t>
  </si>
  <si>
    <t xml:space="preserve"> Малокачаковский ФАП</t>
  </si>
  <si>
    <t>452865, РБ, Калтасинский район,       д.Малокачаково, ул. Советская, д.22</t>
  </si>
  <si>
    <t>Хайдаршина</t>
  </si>
  <si>
    <t>Юлкубаевна</t>
  </si>
  <si>
    <t>тел. 8-9603809906 ukahaydarshina@mail.ru</t>
  </si>
  <si>
    <t xml:space="preserve"> Качкинтураевский ФАП</t>
  </si>
  <si>
    <t>Меншатова</t>
  </si>
  <si>
    <t>Шарипзяновна</t>
  </si>
  <si>
    <t>тел. 8-9639035794 kachkinturai.far@yandex.ru</t>
  </si>
  <si>
    <t xml:space="preserve"> Кучашевский ФАП</t>
  </si>
  <si>
    <t>452864, РБ, Калтасинский район,       д.Кучаш, ул. Школьная, д.6</t>
  </si>
  <si>
    <t>Валиева</t>
  </si>
  <si>
    <t>Раниса</t>
  </si>
  <si>
    <t>тел. 8-34779-2-48-47 ranisa6969@mail.ru</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</si>
  <si>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</si>
  <si>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 Новокильбахтинский ФАП</t>
  </si>
  <si>
    <t>452855, РБ, Калтасинский район,       д.Новокильбахтино, ул. Ленина, д.18</t>
  </si>
  <si>
    <t>Кугубаева</t>
  </si>
  <si>
    <t>Серафима</t>
  </si>
  <si>
    <t>тел. 8-34779-2-46-35 nkilb.far@yandex.ru</t>
  </si>
  <si>
    <t>025003</t>
  </si>
  <si>
    <r>
      <t>Государственное бюджетное учреждение здравоохранения Республики Башкортостан Караидельская центральная районная больница (</t>
    </r>
    <r>
      <rPr>
        <b/>
        <sz val="9"/>
        <rFont val="Calibri"/>
        <family val="2"/>
        <charset val="204"/>
        <scheme val="minor"/>
      </rPr>
      <t>ГБУЗ РБ Караидельская  ЦРБ)</t>
    </r>
  </si>
  <si>
    <t>022801001</t>
  </si>
  <si>
    <t>0228001058</t>
  </si>
  <si>
    <t>1020200942112</t>
  </si>
  <si>
    <t>452360, Республика Башкортостан, Караидельский район, с.Караидель, ул.Коммунистическая,129</t>
  </si>
  <si>
    <t>Галин Юнир Набиевич, тел:8(34744)2-11-97, факс:8(34744)2-15-48, e-mail: KARAIDEL.CRB@doctorrb.ru</t>
  </si>
  <si>
    <t>неотложная медицинская помощь, терапия, педиатрия</t>
  </si>
  <si>
    <t>Юнир</t>
  </si>
  <si>
    <t>Набиевич</t>
  </si>
  <si>
    <t>тел, 8(34744) 2-11-97,  факс 8(34744) 2-15-48, KARAIDEL.CRB@doctorrb.ru</t>
  </si>
  <si>
    <t>Байкибашевская врачебная амбулатория</t>
  </si>
  <si>
    <t>Караярская врачебная амбулатория</t>
  </si>
  <si>
    <t>Красно-Урюшевская врачебная амбулатория</t>
  </si>
  <si>
    <t>Атняшская врачебная амбулатория</t>
  </si>
  <si>
    <t>Магинская врачебная амбулатория</t>
  </si>
  <si>
    <t>Стационарное лечебно-диагностическое структурное подразделение</t>
  </si>
  <si>
    <t>Отделение скорой помощи</t>
  </si>
  <si>
    <t>Отделение дневного стационара</t>
  </si>
  <si>
    <t>Клинико-диагностическая лаборатория</t>
  </si>
  <si>
    <t>Организационно-методический отдел</t>
  </si>
  <si>
    <t>Абдуллинский ФАП</t>
  </si>
  <si>
    <t>Абуталиповский ФАП</t>
  </si>
  <si>
    <t>Аминевский ФАП</t>
  </si>
  <si>
    <t>Артакульский ФАП</t>
  </si>
  <si>
    <t>Атамановский ФАП</t>
  </si>
  <si>
    <t>Б.Юнусовский</t>
  </si>
  <si>
    <t>Багазинский ФАП</t>
  </si>
  <si>
    <t>Байкинский ФАП</t>
  </si>
  <si>
    <t>Бердяшевский ФАП</t>
  </si>
  <si>
    <t>Биязовский ФАП</t>
  </si>
  <si>
    <t>Булмазинский ФАП</t>
  </si>
  <si>
    <t>Бартымский ФАП</t>
  </si>
  <si>
    <t>Деушевский ФАП</t>
  </si>
  <si>
    <t>Дубровский ФАП</t>
  </si>
  <si>
    <t>Зуевский ФАП</t>
  </si>
  <si>
    <t>Карыш-Елгинский ФАП</t>
  </si>
  <si>
    <t>Кирзинский ФАП</t>
  </si>
  <si>
    <t>Крушинский ФАП</t>
  </si>
  <si>
    <t>Куртлыкулевский ФАП</t>
  </si>
  <si>
    <t>Мрясимовский ФАП</t>
  </si>
  <si>
    <t>Ново-Муллакаевский ФАП</t>
  </si>
  <si>
    <t>Нагретдиновский ФАП</t>
  </si>
  <si>
    <t>Озеркинский ФАП</t>
  </si>
  <si>
    <t>Подлубовский ФАП</t>
  </si>
  <si>
    <t>Раздольинский ФАП</t>
  </si>
  <si>
    <t>Сосново-Борский ФАП</t>
  </si>
  <si>
    <t>Седяш-Нагаевский ФАП</t>
  </si>
  <si>
    <t>Седяшевский ФАП</t>
  </si>
  <si>
    <t>Старо-Акбуляковский ФАП</t>
  </si>
  <si>
    <t>Старо-Муллакаевский ФАП</t>
  </si>
  <si>
    <t>Старо-Откустинский ФАП</t>
  </si>
  <si>
    <t>Сулеймановский ФАП</t>
  </si>
  <si>
    <t>Суюндюковский ФАП</t>
  </si>
  <si>
    <t>Тат-Урюшевский ФАП</t>
  </si>
  <si>
    <t>Тегерменевский ФАП</t>
  </si>
  <si>
    <t>Урюш-Битуллинский ФАП</t>
  </si>
  <si>
    <t>Уразаевский ФАП</t>
  </si>
  <si>
    <t>Ургушевский ФАП</t>
  </si>
  <si>
    <t>Халиловский ФАП</t>
  </si>
  <si>
    <t>Чебыковский ФАП</t>
  </si>
  <si>
    <t>Чапашевский ФАП</t>
  </si>
  <si>
    <t>Шамртовский ФАП</t>
  </si>
  <si>
    <t>Явгильдинский ФАП</t>
  </si>
  <si>
    <t>Янаульский ФАП</t>
  </si>
  <si>
    <t>Янсаитовский ФАП</t>
  </si>
  <si>
    <t>ГБУЗ РБ Караидельская ЦРБ</t>
  </si>
  <si>
    <t>дети       24986</t>
  </si>
  <si>
    <t>взрослые 34639</t>
  </si>
  <si>
    <t>дети         3258</t>
  </si>
  <si>
    <t>взрослые  11462</t>
  </si>
  <si>
    <t>дети          9482</t>
  </si>
  <si>
    <t>взрослые 30945</t>
  </si>
  <si>
    <t>дети     1380</t>
  </si>
  <si>
    <t>взрослые    5570</t>
  </si>
  <si>
    <t>025005</t>
  </si>
  <si>
    <r>
      <t>Государственное бюджетное учреждение здравоохранения Республики Башкортостан Бураевская центральная районная больница (</t>
    </r>
    <r>
      <rPr>
        <b/>
        <sz val="9"/>
        <color indexed="8"/>
        <rFont val="Calibri"/>
        <family val="2"/>
        <charset val="204"/>
        <scheme val="minor"/>
      </rPr>
      <t>ГБУЗ РБ Бураевская  ЦРБ)</t>
    </r>
  </si>
  <si>
    <t>021701001</t>
  </si>
  <si>
    <t>0217001715</t>
  </si>
  <si>
    <t>1020200735521</t>
  </si>
  <si>
    <t>452960, Республика Башкортостан, Бураевский район, с. Бураево, ул.Чкалова,д.1</t>
  </si>
  <si>
    <t>Хасанов Радик Анварович,тел/факс:8(34756)2-10-53, 2-12-54, e-mail: buraev.crb@doctorrb.ru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</si>
  <si>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</si>
  <si>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гериатрия,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стоматология детская, стоматология терапевтическая, стоматология хирургическая, травматология и ортопедия, функциональная диагностика, хирургия, детская хирургия, эндокринология, эндоскопия</t>
  </si>
  <si>
    <t>акушерство и гинекология (за исключением использования вспомогательных репродуктивных технологий)</t>
  </si>
  <si>
    <t>Государственное бюджетное учреждение здравоохранения РБ Бураевская центральная районная больница</t>
  </si>
  <si>
    <t>ГБУЗ РБ Бураевская ЦРБ</t>
  </si>
  <si>
    <t>с.Бураево, ул.Чкалова, дом 1</t>
  </si>
  <si>
    <t>022800</t>
  </si>
  <si>
    <r>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 (Ф</t>
    </r>
    <r>
      <rPr>
        <b/>
        <sz val="9"/>
        <rFont val="Calibri"/>
        <family val="2"/>
        <charset val="204"/>
        <scheme val="minor"/>
      </rPr>
      <t>ГБОУ ВО БГМУ Минздрава России</t>
    </r>
    <r>
      <rPr>
        <sz val="9"/>
        <rFont val="Calibri"/>
        <family val="2"/>
        <charset val="204"/>
        <scheme val="minor"/>
      </rPr>
      <t>)</t>
    </r>
  </si>
  <si>
    <t>0274023088</t>
  </si>
  <si>
    <t>1020202561136</t>
  </si>
  <si>
    <t>450008, Республика Башкортостан, г.Уфа, ул. Ленина,3</t>
  </si>
  <si>
    <t>ФС-02-01-002524 от11.07.2018г бессрочно;</t>
  </si>
  <si>
    <t>акушерское дело, анестезиология и реаниматология, бактериология,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физиотерапия, функциональная диагностика, эпидемиология,  стоматология ортопедическая, стоматология профилактическая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</si>
  <si>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дерматовенерология,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торакальная хирургия, травматология и ортопедия,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 ортодонтия, стоматология детская, стоматология ортопедическая, стоматология терапевтическая, стоматология хирургическая</t>
  </si>
  <si>
    <t>лечебная физкультура и спортивная медицина, мануальная терапия, медицинская реабилитация</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</si>
  <si>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ревматология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</si>
  <si>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нейрохирургия, неонатология, онкология, оториноларингология (за исключением кохлеарной имплантации), педиатрия, ревматология, сердечно-сосудистая хирургия, торакальная хирургия, травматология и ортопедия,урология, хирургия (абдоминальная), челюстно-лицевая хирургия, эндокринология, трансплантация костного мозга и гемопоэтических стволовых клеток</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</si>
  <si>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</si>
  <si>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ФГБОУ ВО БГМУ Минздрава России</t>
  </si>
  <si>
    <t xml:space="preserve">450083, г. Уфа, ул. Шафиева, 2;      450077, г. Уфа, ул. Заки Валиди, 45, к.1          </t>
  </si>
  <si>
    <t>(347) 223-11-80        (347) 223-11-42           lilu1980bulochka@mail.ru</t>
  </si>
  <si>
    <t>450083, г. Уфа, ул. Шафиева, 2</t>
  </si>
  <si>
    <t>Булатов</t>
  </si>
  <si>
    <t>Энгельсович</t>
  </si>
  <si>
    <t>(347) 223-11-92      (347) 223-11-42     Kbgmu@bashgmu.ru</t>
  </si>
  <si>
    <t>450083, г. Уфа, ул. Шафиева, 3</t>
  </si>
  <si>
    <t>Лаборатория рентгеновской компьютерной и магнитно-резонансной томографии</t>
  </si>
  <si>
    <t>450083, г. Уфа, ул. Шафиева, 4</t>
  </si>
  <si>
    <t>Ряховский</t>
  </si>
  <si>
    <t>Андрей</t>
  </si>
  <si>
    <t>(347) 223-11-89            (347) 223-11-42                 Kbgmu@bashgmu.ru</t>
  </si>
  <si>
    <t>022203</t>
  </si>
  <si>
    <r>
      <t>Государственное бюджетное учреждение здравоохранения Республики Башкортостан Нуримановская центральная районная больница (</t>
    </r>
    <r>
      <rPr>
        <b/>
        <sz val="9"/>
        <color indexed="8"/>
        <rFont val="Calibri"/>
        <family val="2"/>
        <charset val="204"/>
        <scheme val="minor"/>
      </rPr>
      <t>ГБУЗ РБ Нуримановская ЦРБ</t>
    </r>
    <r>
      <rPr>
        <sz val="9"/>
        <color indexed="8"/>
        <rFont val="Calibri"/>
        <family val="2"/>
        <charset val="204"/>
        <scheme val="minor"/>
      </rPr>
      <t>)</t>
    </r>
  </si>
  <si>
    <t>023901001</t>
  </si>
  <si>
    <t>0239001250</t>
  </si>
  <si>
    <t>1020200881700</t>
  </si>
  <si>
    <t>452440, Республика Башкортостан, Нуримановский район, с.Красная Горка, ул. Кирова, дом14</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</si>
  <si>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</si>
  <si>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вакцинация (проведение профилактических прививок), неотложная медицинская помощь,организация здравоохранения и общественного здоровья,педиатрия, терапия</t>
  </si>
  <si>
    <t>неотложная медицинская помощь,  терапия,организация здравоохранения и общественного здоровья,педиатрия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</si>
  <si>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беременности),онкология, педиатрия;</t>
  </si>
  <si>
    <t>Гайсин Салават Жаватович,  тел:8(34776)2-25-93, факс: 8(34776)2-25-23, e-mail: nuriman.crb@doctorrb.ru</t>
  </si>
  <si>
    <t>государственное бюджетное учреждение здравоохранения Республики Башкортостан Нуримановская центральная районная больница</t>
  </si>
  <si>
    <t>ГБУЗ РБ Нуримановская ЦРБ</t>
  </si>
  <si>
    <t>452440,            Нуримановский р-н, с.Красная Горка, ул.Кирова,д.14</t>
  </si>
  <si>
    <t>Салават</t>
  </si>
  <si>
    <t>Жаватович</t>
  </si>
  <si>
    <t>8(34776)2-25-23</t>
  </si>
  <si>
    <t>452431,            Нуримановский р-н, с.Красный Ключ, ул.Матросова,  д.36/1</t>
  </si>
  <si>
    <t>4524320,            Нуримановский р-н, с.Павловка, ул.Графтио,  д.48</t>
  </si>
  <si>
    <t>452436,            Нуримановский р-н, с.Новокулево, ул.Гоголя,  д.6</t>
  </si>
  <si>
    <t>Старосаевский ФАП</t>
  </si>
  <si>
    <t>452435,Нуримановский р-н, д.Староисаево, ул. Центральная,58</t>
  </si>
  <si>
    <t>Новобирючевский ФАП</t>
  </si>
  <si>
    <t>452440,Нуримановский р-н, д.Новобирючево, ул. Центральная,37</t>
  </si>
  <si>
    <t>Первомайский ФАП</t>
  </si>
  <si>
    <t>452433,Нуримановский р-н, д.Первомайск, ул. Центральная,17/2</t>
  </si>
  <si>
    <t>Чандарский ФАП</t>
  </si>
  <si>
    <t>452430,Нуримановский р-н, д.Чандар, ул.Симская,27/3</t>
  </si>
  <si>
    <t>Яманпортовский ФАП</t>
  </si>
  <si>
    <t>452431,Нуримановский р-н, д.Яман-Порт, ул.Садовая,20</t>
  </si>
  <si>
    <t>Башшидинский ФАП</t>
  </si>
  <si>
    <t>452440,Нуримановский р-н, д.Баш-Шиды, ул.Советская,1</t>
  </si>
  <si>
    <t>Большешидинский ФАП</t>
  </si>
  <si>
    <t>45240,Нуримановский р-н, д.Большие Шиды, ул.Школьная,1</t>
  </si>
  <si>
    <t>Истриковский ФАП</t>
  </si>
  <si>
    <t>452443,Нуримановский р-н, д.Истриково, ул.Мубарякова,15</t>
  </si>
  <si>
    <t>Ишмуратовский ФАП</t>
  </si>
  <si>
    <t>452435,Нуримановский р-н, д.Истриково, ул.Центральная,32</t>
  </si>
  <si>
    <t>Кушкулевский ФАП</t>
  </si>
  <si>
    <t>452443,Нуримановский р-н, д.Кушкуль, ул.Парковая,21</t>
  </si>
  <si>
    <t>Баржауский ФАП</t>
  </si>
  <si>
    <t>452448,Нуримановский р-н, д.Кызыл - Баржау, ул.Родниковая,5</t>
  </si>
  <si>
    <t>Байгильдинский ФАП</t>
  </si>
  <si>
    <t>452443,Нуримановский р-н, д.Байгильдино, ул.Центральная,17</t>
  </si>
  <si>
    <t>Укарлинский ФАП</t>
  </si>
  <si>
    <t>452443,Нуримановский р-н, д. Укарлино, ул.Центральная,26</t>
  </si>
  <si>
    <t>Нимисляровский ФАП</t>
  </si>
  <si>
    <t>452428,Нуримановский р-н, д. Нимислярово, ул. Насретдинова,55</t>
  </si>
  <si>
    <t>Большетенькашевский ФАП</t>
  </si>
  <si>
    <t>452443,Нуримановский р-н, д. Большетенькашево, ул. Свободы,3</t>
  </si>
  <si>
    <t>Старокулевский ФАП</t>
  </si>
  <si>
    <t>452435,Нуримановский р-н, с. Старокулево, ул. Советская,30</t>
  </si>
  <si>
    <t>452445,Нуримановский р-н, с. Никольское, ул. Центральная,2</t>
  </si>
  <si>
    <t>Новосубаевский ФАП</t>
  </si>
  <si>
    <t>452445,Нуримановский р-н, с. Новый Субай, ул. Лесная,3</t>
  </si>
  <si>
    <t>Сарвинский ФАП</t>
  </si>
  <si>
    <t>452446,Нуримановский р-н, с. Сарва, ул. Школьная,2а</t>
  </si>
  <si>
    <t>Старобедеевский ФАП</t>
  </si>
  <si>
    <t>452440,Нуримановский р-н, д.Старобедеево, ул. Центральная,70</t>
  </si>
  <si>
    <t>Старобичевский ФАП</t>
  </si>
  <si>
    <t>452435,Нуримановский р-н, д.Старобирючево, ул. Береговая,34</t>
  </si>
  <si>
    <t>Сатлыковский ФАП</t>
  </si>
  <si>
    <t>452436,Нуримановский р-н, д.Сатлык, ул.Центральная,24</t>
  </si>
  <si>
    <t>Бикмурзинский ФАП</t>
  </si>
  <si>
    <t>452433, Нуримановский р-н, д.Бикмурзино, ул. Школьная,20</t>
  </si>
  <si>
    <t>ГБУЗ РБНуримановскя ЦРБ</t>
  </si>
  <si>
    <t>022056</t>
  </si>
  <si>
    <r>
      <t>Индивидуальный предприниматель Искужин Раис Габдрауфович (</t>
    </r>
    <r>
      <rPr>
        <b/>
        <sz val="9"/>
        <color theme="1"/>
        <rFont val="Calibri"/>
        <family val="2"/>
        <charset val="204"/>
        <scheme val="minor"/>
      </rPr>
      <t>ИП Искужин Р.Г)</t>
    </r>
  </si>
  <si>
    <t>025404749541</t>
  </si>
  <si>
    <t>307025429200014</t>
  </si>
  <si>
    <t>453663, Республика Башкортостан, Баймакский район, с.Темясово, ул.Искужина,24 (ул. Яхина,д.1Б)</t>
  </si>
  <si>
    <t>Искужин Раис Габрауфович, 8-347-51-4-84-84, 8-962-529-16-94 e-mail: rais210366@mail.ru</t>
  </si>
  <si>
    <t>ЛО-02-01-001958 от 06.03.2012г бессрочно;</t>
  </si>
  <si>
    <t>80427000000</t>
  </si>
  <si>
    <t>021256</t>
  </si>
  <si>
    <r>
      <t>Общество с ограниченной ответственностью "ВИТАЛ" (</t>
    </r>
    <r>
      <rPr>
        <b/>
        <sz val="9"/>
        <color indexed="8"/>
        <rFont val="Calibri"/>
        <family val="2"/>
        <charset val="204"/>
        <scheme val="minor"/>
      </rPr>
      <t>ООО "ВИТАЛ"</t>
    </r>
    <r>
      <rPr>
        <sz val="9"/>
        <color indexed="8"/>
        <rFont val="Calibri"/>
        <family val="2"/>
        <charset val="204"/>
        <scheme val="minor"/>
      </rPr>
      <t>)</t>
    </r>
  </si>
  <si>
    <t>0264052675</t>
  </si>
  <si>
    <t>1050203274197</t>
  </si>
  <si>
    <t>452683, Республика Башкортостан, г.Нефтекамск, проспект Комсомольский, 13</t>
  </si>
  <si>
    <t>Захаров Игорь Владимирович, тел/факс 8 (34783)72-700, 2-66-27, +79173570218, e-mail: vital-st@mail.ru, vital.jurist@mail.ru</t>
  </si>
  <si>
    <t>акущерское дело, сестринское дело, сестринское дело в педиатрии</t>
  </si>
  <si>
    <t>ООО "ВИТАЛ"</t>
  </si>
  <si>
    <r>
      <rPr>
        <sz val="11"/>
        <color theme="1"/>
        <rFont val="Times New Roman"/>
        <family val="1"/>
        <charset val="204"/>
      </rPr>
      <t>ГБУЗ РБ  Калтасинская ЦРБ</t>
    </r>
    <r>
      <rPr>
        <u/>
        <sz val="11"/>
        <color theme="1"/>
        <rFont val="Times New Roman"/>
        <family val="1"/>
        <charset val="204"/>
      </rPr>
      <t xml:space="preserve">
</t>
    </r>
  </si>
  <si>
    <t>государственное бюджетное учреждение Республики Башкортостан Бирская центральная районная больница</t>
  </si>
  <si>
    <t>ГБУЗ РБ Бирская ЦРБ</t>
  </si>
  <si>
    <t>Байкова Алла Юрьевна, тел:8(347)251-09-55, 250-46-03, e-mail: ufa@dialife-mc.ru</t>
  </si>
  <si>
    <t>ГАУЗ РБ Стоматологическая поликлиника №9 г.Уфа</t>
  </si>
  <si>
    <t>"ЛДЦ МИБС-Уфа"</t>
  </si>
  <si>
    <t>ЛДЦ МИБС-Уфа</t>
  </si>
  <si>
    <t>ИП Искужин Р.Г.</t>
  </si>
  <si>
    <t>г.Уфа, ул.Кулибина, 40/1</t>
  </si>
  <si>
    <t xml:space="preserve">Ушакова </t>
  </si>
  <si>
    <t>240-15-22</t>
  </si>
  <si>
    <t>г.Уфа, ул.Российская, 31</t>
  </si>
  <si>
    <t xml:space="preserve">Ташбулатова </t>
  </si>
  <si>
    <t>Флера</t>
  </si>
  <si>
    <t>235-11-06</t>
  </si>
  <si>
    <t>Государственное бюджетное учреждение здравоохранения Республики башкортостан Родильный дом №3 г.Уфа</t>
  </si>
  <si>
    <t>ГБУЗ РБ РД №3 г.Уфа</t>
  </si>
  <si>
    <t>г.Уфа, ул.Кольцевая, 131</t>
  </si>
  <si>
    <t xml:space="preserve">Гурова </t>
  </si>
  <si>
    <t>Гельмешариповна</t>
  </si>
  <si>
    <t>264-69-61</t>
  </si>
  <si>
    <t>ГБУЗ РБ Родильный дом №3 г.Уфа</t>
  </si>
  <si>
    <t>ГБУЗРБ Стоматологическая поликлиника №6 г.Уфа</t>
  </si>
  <si>
    <t>024006</t>
  </si>
  <si>
    <r>
      <t>Федеральное государственное бюджетное учреждение здравоохранения "Медико-санитарная часть №142 Федерального медико-биологического агентства"(</t>
    </r>
    <r>
      <rPr>
        <b/>
        <sz val="9"/>
        <rFont val="Calibri"/>
        <family val="2"/>
        <charset val="204"/>
        <scheme val="minor"/>
      </rPr>
      <t>ФГБУЗ МСЧ №142 ФМБА России</t>
    </r>
    <r>
      <rPr>
        <sz val="9"/>
        <rFont val="Calibri"/>
        <family val="2"/>
        <charset val="204"/>
        <scheme val="minor"/>
      </rPr>
      <t>)</t>
    </r>
  </si>
  <si>
    <t>027901001</t>
  </si>
  <si>
    <t>0279000310</t>
  </si>
  <si>
    <t>1020203549948</t>
  </si>
  <si>
    <t>453571, Республика Башкортостан, г. Межгорье, ул.Олимпийская, д.16</t>
  </si>
  <si>
    <t>Ильченко Фиалка Рахимовна, тел/факс: 8(34781)2-20-03,  8(34781)2-16-06, email : msch142@mail.ru</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</si>
  <si>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дерматовенерология, кардиология, клиническая лабораторная диагностика, лечебная физкультура и спортивная медицина, неврология, рентгенология, травматология и ортопедия, трансфузиология, ультразвуковая диагностика, урология, физиотерапия, функциональная диагностика, хирургия, эндоскопия,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</si>
  <si>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операционное дело, оториноларингология (за исключением кохлеарной имплантации),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</si>
  <si>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t>
  </si>
  <si>
    <t>ФГБУЗ МСЧ № 142 ФМБА России</t>
  </si>
  <si>
    <t>ФГБУЗ МСЧ №142 ФМБА России</t>
  </si>
  <si>
    <t>021424</t>
  </si>
  <si>
    <r>
      <t>Государственное бюджетное учреждение здравоохранения Республики Башкортостан Городская больница города Салават (</t>
    </r>
    <r>
      <rPr>
        <b/>
        <sz val="9"/>
        <color indexed="8"/>
        <rFont val="Calibri"/>
        <family val="2"/>
        <charset val="204"/>
        <scheme val="minor"/>
      </rPr>
      <t xml:space="preserve"> ГБУЗ РБ ГБ г.Салават)</t>
    </r>
  </si>
  <si>
    <t>1100266001043</t>
  </si>
  <si>
    <t>453250, Республика Башкортостан, г.Салават, ул.Губкина,д.21а</t>
  </si>
  <si>
    <t xml:space="preserve">скорая медицинская помощь, анестезиология и реаниматология, клиническая лабораторная диагностика, рентгенология, сестринское дело, ультразвуковая диагностика, эндоскопия </t>
  </si>
  <si>
    <t>1020202078599</t>
  </si>
  <si>
    <t>021602</t>
  </si>
  <si>
    <t>0268024816</t>
  </si>
  <si>
    <t>453130, Республика Башкортостан, г.Стерлитамак, ул.Патриотическая, д.59</t>
  </si>
  <si>
    <t>Гильванова Эльвира Рашитовна, тел.(3473)26-17-12;26-09-20, факс(3473)26-05-88, e-mail.ru:StrGB3@ufamail.ru, Str.GB3@doctorrb.ru</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</si>
  <si>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</si>
  <si>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неотложная медицинская помощь,педиатрия,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</si>
  <si>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дерматовенерология, диетология,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детская,  стоматология ортопедическая, стоматология терапевтическая, стоматология хирургическая, травматология и ортопедия, урология, ультразвуковая диагностика,физиотерапия, функциональная диагностика, хирургия, эндокринология, эндоскопия,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</si>
  <si>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инфекционные болезни, кардиология,</t>
    </r>
    <r>
      <rPr>
        <sz val="9"/>
        <color rgb="FFFF0000"/>
        <rFont val="Calibri"/>
        <family val="2"/>
        <charset val="204"/>
        <scheme val="minor"/>
      </rPr>
      <t xml:space="preserve"> </t>
    </r>
    <r>
      <rPr>
        <sz val="9"/>
        <rFont val="Calibri"/>
        <family val="2"/>
        <charset val="204"/>
        <scheme val="minor"/>
      </rPr>
      <t>клиническая лабораторная диагностика, медицинская реабилитация, неврология,  онкология, рентгенология, ультразвуковая диагностика, урология, хирургия, физиотерапия, функциональная диагностика, эндокринология, эпидемиология</t>
    </r>
  </si>
  <si>
    <t>ГБУЗ РБ ГБ г. Салават</t>
  </si>
  <si>
    <t>ГБУЗ РБ ГБ Салават</t>
  </si>
  <si>
    <t>ГБУЗ РБ Городская больница г. Салават</t>
  </si>
  <si>
    <t>ГБУЗ РБ ГБ г.Салават</t>
  </si>
  <si>
    <t xml:space="preserve">Государственное бюджетное учреждение здравоохранения Республики Башкортостан Чекмагушевская центральная районная больница </t>
  </si>
  <si>
    <t>ГБУЗ РБ Чекмагушевская ЦРБ</t>
  </si>
  <si>
    <t>022100</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</si>
  <si>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Минздрава РБ</t>
    </r>
    <r>
      <rPr>
        <sz val="9"/>
        <color indexed="8"/>
        <rFont val="Calibri"/>
        <family val="2"/>
        <charset val="204"/>
        <scheme val="minor"/>
      </rPr>
      <t>)</t>
    </r>
  </si>
  <si>
    <t>0276008991</t>
  </si>
  <si>
    <t>450054, Республика Башкортостан, г.Уфа, Проспект Октября,д.73/1</t>
  </si>
  <si>
    <t>Измайлов Адель Альбертович, тел:8(347)216-49-71,237-23-09, факс:8(347)237-30-13, e-mail: rkod@mail.ru,UFA.RKOD@doctorrb.ru(112-юрид/отдел)216-49-71 (доп132)экон. Лилия Анваровна</t>
  </si>
  <si>
    <t>Государственное автономное учреждение здравоохранения Республиканский клинический онкологический диспансер Минздрава Республики Башкортостан</t>
  </si>
  <si>
    <t>ГАУЗ РКОД Минздрава РБ</t>
  </si>
  <si>
    <t>450054,Республика Башкортостан, г. Уфа,    Пр.Октября ,    д. 73/1</t>
  </si>
  <si>
    <t>Измайлов</t>
  </si>
  <si>
    <t>Адель</t>
  </si>
  <si>
    <t>Альбертович</t>
  </si>
  <si>
    <t xml:space="preserve">Тел. (347) 237-23-09 
факс  (347) 237-30-13
е-mail: UFA.RKOD@doctorrb.ru
</t>
  </si>
  <si>
    <t>Круглосуточный стационар</t>
  </si>
  <si>
    <t>450054,Республика Башкортостан, г. Уфа,Пр.Октября, д. 73/1</t>
  </si>
  <si>
    <t>Фролова</t>
  </si>
  <si>
    <t xml:space="preserve">Тел. (347) 216-49-71  (319)
</t>
  </si>
  <si>
    <t>450071,Республика Башкортостан, г.Уфа, ул. Клавдии Абрамовой, д.2</t>
  </si>
  <si>
    <t xml:space="preserve">Тел. (347) 216-49-71  (339)
</t>
  </si>
  <si>
    <t>ГАУЗ Республиканский</t>
  </si>
  <si>
    <t xml:space="preserve">клинический </t>
  </si>
  <si>
    <t>онкологический</t>
  </si>
  <si>
    <t>диспансер</t>
  </si>
  <si>
    <t>Минздрава РБ</t>
  </si>
  <si>
    <t>ГБУЗ РБ ГБ №3 г. Стерлитамак</t>
  </si>
  <si>
    <t>ГБУЗ РБ ГБ №3 г.Стерлитамак</t>
  </si>
  <si>
    <t>ГБУЗ РБ ГБ №3  г.Стерлитамак</t>
  </si>
  <si>
    <t>ГБУЗ РБ ГБ 3 Стерлитамак</t>
  </si>
  <si>
    <t>023006</t>
  </si>
  <si>
    <r>
      <t>Государственное бюджетное учреждение здравоохранения Республики Башкортостан Ермекеевская центральная районная больница (</t>
    </r>
    <r>
      <rPr>
        <b/>
        <sz val="9"/>
        <color indexed="8"/>
        <rFont val="Calibri"/>
        <family val="2"/>
        <charset val="204"/>
        <scheme val="minor"/>
      </rPr>
      <t>ГБУЗ РБ Ермекеевская ЦРБ</t>
    </r>
    <r>
      <rPr>
        <sz val="9"/>
        <color indexed="8"/>
        <rFont val="Calibri"/>
        <family val="2"/>
        <charset val="204"/>
        <scheme val="minor"/>
      </rPr>
      <t>)</t>
    </r>
  </si>
  <si>
    <t>022101001</t>
  </si>
  <si>
    <t>0221000930</t>
  </si>
  <si>
    <t>1020201579617</t>
  </si>
  <si>
    <t>452190, Республика Башкортостан, Ермекеевский район, с.Ермекеево, ул.Школьная,29</t>
  </si>
  <si>
    <t>Гизтдинов Рамиль Римович, тел:8(34741)2-22-03, факс: 8(34741) 2-23-90, e-mail: ERMEKEEV.CRB@doctorrb.ru, ermcrb@rambler.ru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</si>
  <si>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</si>
  <si>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анестезиология и реаниматология, медицинский массаж, операционное дело, сестринское дело,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</si>
  <si>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лабораторная диагностика, медицинский массаж, неврология, операционное дело,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сестринское дело, сестринское дело в педиатрии, хирургия, ультразвуковая диагностика, физиотерапия, функциональная диагностика, эндокринология, эндоскопия</t>
  </si>
  <si>
    <t>80230884001</t>
  </si>
  <si>
    <t>028002</t>
  </si>
  <si>
    <r>
      <t>Государственное бюджетное учреждение здравоохранения Республики Башкортостан Верхнеяркеевская центральная районная больница (</t>
    </r>
    <r>
      <rPr>
        <b/>
        <sz val="9"/>
        <color indexed="8"/>
        <rFont val="Calibri"/>
        <family val="2"/>
        <charset val="204"/>
        <scheme val="minor"/>
      </rPr>
      <t>ГБУЗ РБ Верхнеяркеевская  ЦРБ</t>
    </r>
    <r>
      <rPr>
        <sz val="9"/>
        <color indexed="8"/>
        <rFont val="Calibri"/>
        <family val="2"/>
        <charset val="204"/>
        <scheme val="minor"/>
      </rPr>
      <t>)</t>
    </r>
  </si>
  <si>
    <t>022501001</t>
  </si>
  <si>
    <t>0225001878</t>
  </si>
  <si>
    <t>1020201756520</t>
  </si>
  <si>
    <t>452260, Республика Башкортостан, Илишевский район, с.Верхнеяркеево, ул.Худайбердина,1</t>
  </si>
  <si>
    <t>Гатауллина Разида Халиловна, тел/факс8(34762)5-14-00, e-mail: verhneyark.crb@doctorrb.ru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</si>
  <si>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</si>
  <si>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общая врачебная практика (семейная медицина),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</si>
  <si>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эндокринология,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</si>
  <si>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</si>
  <si>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лабораторная диагностика, педиатрия, сестринское дело в педиатрии,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</si>
  <si>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 анестезиология и реаниматология, бактериология,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эндокринология, эндоскопия, эпидемиология</t>
  </si>
  <si>
    <t>ГБУЗ РБ Ермекеевская ЦРБ</t>
  </si>
  <si>
    <t>021613</t>
  </si>
  <si>
    <t>1020202083802</t>
  </si>
  <si>
    <t>453120, Республика Башкортостан, г.Стерлитамак, ул.Коммунистическая, дом95</t>
  </si>
  <si>
    <t>Имаева Гульнар Фанзатовна, тел/факс 8-3473-31-22-30, e-mail: kvdstr@mail.ru, str.gb5@doctorrb.ru</t>
  </si>
  <si>
    <t>дерматовенерология,  диетология, клиническая лабораторная диагностика, педиатрия, сестринское дело, физиотерапия</t>
  </si>
  <si>
    <t>Госудаоственное автономное учреждение здравоохранения Республики Башкортостан Кожно-венерологический диспансер города Стерлитамак</t>
  </si>
  <si>
    <t>ГАУЗ РБ КВД</t>
  </si>
  <si>
    <t>453120  РБ г.Стерлитамак, ул.Коммунисти-ческая ,95</t>
  </si>
  <si>
    <t>Имаева</t>
  </si>
  <si>
    <t>Фанзатовна</t>
  </si>
  <si>
    <t>8-(3473)31-22-30</t>
  </si>
  <si>
    <t>453120  РБ г.Стерлитамак,
ул.Коммунисти -ческая ,95</t>
  </si>
  <si>
    <t>Дневной стационар (при поликлинике)</t>
  </si>
  <si>
    <t>ГАУЗ РБ КВД  г.Стерлитамак</t>
  </si>
  <si>
    <t>ГАУЗ РБ КВД г.Стерлитамак</t>
  </si>
  <si>
    <t>государственное бюджетное учреждение здравоохранения Республики Башкортостан Верхнеяркеевская центральная районная больница</t>
  </si>
  <si>
    <t>ГБУЗ РБ Верхнеяркеевская ЦРБ</t>
  </si>
  <si>
    <t xml:space="preserve">452260, РБ, Илишевский район, с.Верхнеяркеево, ул.Худайбердина, 1 </t>
  </si>
  <si>
    <t>Гатауллина</t>
  </si>
  <si>
    <t>834762 5-22-32, факс 5-14-00, verhneyark.crb@doctorrb.ru</t>
  </si>
  <si>
    <t>Андреевская СВА</t>
  </si>
  <si>
    <t>452268,РБ, Илишевский район, с.Андреевка, ул.Базарная, 2</t>
  </si>
  <si>
    <t>Дюмеевская СВА</t>
  </si>
  <si>
    <t>452264, РБ, Илишевский район, с.Дюмеево, ул.Первомайская, д.2/а</t>
  </si>
  <si>
    <t>Ишкаровская СВА</t>
  </si>
  <si>
    <t>452261,РБ, Илишевский район, с.Ишкар, ул.Пионерская,38</t>
  </si>
  <si>
    <t>Верхнеманчаровская СВА</t>
  </si>
  <si>
    <t>452262, РБ, Илишевский район, с.Верхний Манчар, ул.Ленина, 6</t>
  </si>
  <si>
    <t>Аккузевский ФАП</t>
  </si>
  <si>
    <t>452279,РБ, Илишевский район, с.Аккузево, ул.Садовая , д.7/1</t>
  </si>
  <si>
    <t>452262,РБ,Илишевский р-н, д.Абдуллино,ул.Дружбы, д. 32</t>
  </si>
  <si>
    <t>Аначевский ФАП</t>
  </si>
  <si>
    <t>452271,РБ,Илишевский р-н, д.Аначево,ул.Свердлова, д.29</t>
  </si>
  <si>
    <t>452272,РБ,Илишевский р-н , д.Чуй Атасево, ул.Чапаева,д. 9</t>
  </si>
  <si>
    <t>452269,РБ,Илишевский р-н , д.Новоаташево, ул.Первомайская , д.11</t>
  </si>
  <si>
    <t>Базитамаковский ФАП</t>
  </si>
  <si>
    <t>452272,РБ,Илишевский р-н , с.Базитамак,ул.Пушкина,д. 7 А</t>
  </si>
  <si>
    <t>Бишкураевский ФАП</t>
  </si>
  <si>
    <t>452268,РБ,Илишевский р-н , с.Бишкураево,ул Ленина,д. 36</t>
  </si>
  <si>
    <t>Буралинский ФАП</t>
  </si>
  <si>
    <t>452278,РБ,Илишевский р-н , д.Буралы,ул.Центральная,д. 33</t>
  </si>
  <si>
    <t>Верхнечерекулевский ФАП</t>
  </si>
  <si>
    <t>452270,РБ,Илишевский р-н , с.Верхнечерекулево, ул. Гафури д.24</t>
  </si>
  <si>
    <t>Грем- Ключевский ФАП</t>
  </si>
  <si>
    <t>452273,РБ,Илишевский р-н , д.Гремучий Ключ,ул. Родниковая,д. 4</t>
  </si>
  <si>
    <t>Груздевский ФАП</t>
  </si>
  <si>
    <t>452274,РБ,Илишевский р-н , д.Груздевка,ул.Новая,д. 1</t>
  </si>
  <si>
    <t>452277,РБ,Илишевский р-н , д.Зяйлово,ул. Береговая,д.31/2</t>
  </si>
  <si>
    <t>Ибрагимовский ФАП</t>
  </si>
  <si>
    <t>452285,РБ,Илишевский р-н , д.Ибрагимово, ул. Победы,д 5</t>
  </si>
  <si>
    <t>Игметовский ФАП</t>
  </si>
  <si>
    <t>452262,РБ,Илишевский р-н , д.Игметово,ул. Ленина,д. 7</t>
  </si>
  <si>
    <t>Илишевский ФАП</t>
  </si>
  <si>
    <t>452275,РБ,Илишевский р-н , д.Илишево,ул.Советская,д 18</t>
  </si>
  <si>
    <t>Илякшидинский ФАП</t>
  </si>
  <si>
    <t>452268,РБ,Илишевский р-н , д.Илякшиде, ул. Санниково,д.2</t>
  </si>
  <si>
    <t>Исаметовский ФАП</t>
  </si>
  <si>
    <t>452277,РБ,Илишевский р-н , с.Исаметово, ул.Шоссейная,д.10</t>
  </si>
  <si>
    <t>Исанбаевский ФАП</t>
  </si>
  <si>
    <t>452276,РБ,Илишевский р-н , с.Исанбаево,ул. Школьная,       д. 32а</t>
  </si>
  <si>
    <t>Итеевский ФАП</t>
  </si>
  <si>
    <t>452278,РБ,Илишевский р-н , с.Итеево,ул. Пушкина,д. 54</t>
  </si>
  <si>
    <t>Иштиряковский ФАП</t>
  </si>
  <si>
    <t>452266,РБ,Илишевский р-н , д.Иштиряково,ул.Башкирская,  д. 48</t>
  </si>
  <si>
    <t>452267,РБ,Илишевский р-н , с.Кадырово, ул. Центральная,   д. 34</t>
  </si>
  <si>
    <t>Карабашевский ФАП</t>
  </si>
  <si>
    <t>452266,РБ,Илишевский р-н , с.Карабашево ,ул. Мира ,д.47</t>
  </si>
  <si>
    <t>452274,РБ,Илишевский р-н , с.Старокиргизово, ул.Новая,д.13</t>
  </si>
  <si>
    <t>Кипчаковский ФАП</t>
  </si>
  <si>
    <t>452279,РБ,Илишевский р-н , д.Кипчак,ул Центральная,д. 10</t>
  </si>
  <si>
    <t>Князь-Елгинский ФАП</t>
  </si>
  <si>
    <t>452279,РБ,Илишевский р-н , д.Князь Елга,ул.Церковная,д. 5</t>
  </si>
  <si>
    <t>Краснояровский ФАП</t>
  </si>
  <si>
    <t>452274,РБ,Илишевский р-н , д.Красноярово,ул.Молодежная , д.28</t>
  </si>
  <si>
    <t>Кужбахтинский ФАП</t>
  </si>
  <si>
    <t>452273,РБ,Илишевский р-н , с.Кужбахты,ул.Шоссейная,д. 10</t>
  </si>
  <si>
    <t>452285,РБ,Илишевский р-н , с.Старокуктово,ул.Советская,   д. 57</t>
  </si>
  <si>
    <t>452264,РБ,Илишевский р-н , д.База Куяново,ул.Чишминская, д. 38 а</t>
  </si>
  <si>
    <t>Лаяштинский ФАП</t>
  </si>
  <si>
    <t>452281,РБ,Илишевский р-н , с.Лаяшты,ул. Кооперативная, д.25</t>
  </si>
  <si>
    <t>Марименеузовский ФАП</t>
  </si>
  <si>
    <t>452272,РБ,Илишевский р-н , д.Мари Менеузово,ул.Ленина,   д. 18 а</t>
  </si>
  <si>
    <t>Маринский ФАП</t>
  </si>
  <si>
    <t>452271,РБ,Илишевский р-н , д.Марино,ул.Чапаево, д. 21</t>
  </si>
  <si>
    <t>452274,РБ,Илишевский р-н ,д.Новомедведево,ул.Школьная 10</t>
  </si>
  <si>
    <t>452272,РБ,Илишевский р-н , д.Новонадырово,ул.Титова, д.9 а</t>
  </si>
  <si>
    <t>Нижнечерекулевский ФАП</t>
  </si>
  <si>
    <t>452270,РБ,Илишевский р-н , с.Нижнечерекулево, ул.Советская, д. 118</t>
  </si>
  <si>
    <t>Новокуктовский ФАП</t>
  </si>
  <si>
    <t>452266,РБ,Илишевский р-н , д.Новокуктово,     ул.Куйбышева,  д. 42</t>
  </si>
  <si>
    <t>Октябрьский ФАП</t>
  </si>
  <si>
    <t>452285,РБ,Илишевский р-н , д.Красный Октябрь, ул. Дружбы, д. 37</t>
  </si>
  <si>
    <t>Рсаевский ФАП</t>
  </si>
  <si>
    <t>452285,РБ,Илишевский р-н , с.Рсаево,ул.Школьная,д. 2 а</t>
  </si>
  <si>
    <t>Саиткуловский ФАП</t>
  </si>
  <si>
    <t>452281,РБ,Илишевский р-н , д.Саиткулово,ул.Центральная,  д. 42</t>
  </si>
  <si>
    <t>Сынгряновский ФАП</t>
  </si>
  <si>
    <t>452267,РБ,Илишевский р-н , д.Сынгряново,ул. Мухамадиева, д. 4</t>
  </si>
  <si>
    <t>Сюльтинский ФАП</t>
  </si>
  <si>
    <t>452269,РБ,Илишевский р-н , с.Сюльтино,ул. Центральная,д. 5</t>
  </si>
  <si>
    <t>452275,РБ,Илишевский р-н , с.Старотатышево, ул.Советская, д. 50</t>
  </si>
  <si>
    <t>Ташкичинский ФАП</t>
  </si>
  <si>
    <t>452272РБ,Илишевский р-н , д.Ташкичи,ул.Ленина, д. 31</t>
  </si>
  <si>
    <t>Телекеевский ФАП</t>
  </si>
  <si>
    <t>452276,РБ,Илишевский р-н , д.Телекеево,ул.Центральная,    д. 24</t>
  </si>
  <si>
    <t>Телепановский ФАП</t>
  </si>
  <si>
    <t>452278,РБ,Илишевский р-н , д.Телепаново,ул.Центральная,   д 27</t>
  </si>
  <si>
    <t>Тукай - Тамаковский ФАП</t>
  </si>
  <si>
    <t>452277,РБ,Илишевский р-н , д.Тукай-Тамак,ул.Сюнь,д. 9/1</t>
  </si>
  <si>
    <t>Тупеевский ФАП</t>
  </si>
  <si>
    <t>452265,РБ,Илишевский р-н , с.Тупеево,ул.Центральная,д. 1/1</t>
  </si>
  <si>
    <t>Турачинский ФАП</t>
  </si>
  <si>
    <t>452277,РБ,Илишевский р-н , д.Турачи,ул.Центральная,         д. 54/1</t>
  </si>
  <si>
    <t>Тюлигановский ФАП</t>
  </si>
  <si>
    <t>452268,РБ,Илишевский р-н , д.Мало-Бишкураево, ул.Гильданова,д. 28</t>
  </si>
  <si>
    <t>Улу Ялановский ФАП</t>
  </si>
  <si>
    <t>452276,РБ,Илишевский р-н , д.Улу- Яланово,ул.Лесная,д. 18</t>
  </si>
  <si>
    <t>Урметовский ФАП</t>
  </si>
  <si>
    <t>452265,РБ,Илишевский р-н , с.Урметово,ул. Советская,д 18</t>
  </si>
  <si>
    <t>Уяндыковский ФАП</t>
  </si>
  <si>
    <t>452274,РБ,Илишевский р-н , д.Уяндык,ул.Лесная,д. 44</t>
  </si>
  <si>
    <t>Шамметовский ФАП</t>
  </si>
  <si>
    <t>452279,РБ,Илишевский р-н , д.Шамметово,     ул.Центральная,д. 10</t>
  </si>
  <si>
    <t>452275,РБ,Илишевский р-н , д.Верхнеюлдашево,    ул.Дружбы,д. 44</t>
  </si>
  <si>
    <t>Юлдузовский ФАП</t>
  </si>
  <si>
    <t>452272,РБ,Илишевский р-н , д.Кызыл Юлдуз,ул.Ленина,   д.21 а</t>
  </si>
  <si>
    <t>Юнновский ФАП</t>
  </si>
  <si>
    <t>452260,РБ,Илишевский р-н , с.Юнново,ул К.Маркса,д. 4</t>
  </si>
  <si>
    <t>Ябалаковский ФАП</t>
  </si>
  <si>
    <t>452275,РБ,Илишевский р-н , с.Ябалаково,ул.Т.Назмиева,д 30</t>
  </si>
  <si>
    <t>Янтугановский ФАП</t>
  </si>
  <si>
    <t>452269,РБ,Илишевский р-н , д.Янтуганово,                           ул. Центральная,д.  23</t>
  </si>
  <si>
    <t>020181</t>
  </si>
  <si>
    <r>
      <t>Общество с ограниченной ответственностью "Клиника Эксперт Уфа"(</t>
    </r>
    <r>
      <rPr>
        <b/>
        <sz val="9"/>
        <rFont val="Calibri"/>
        <family val="2"/>
        <charset val="204"/>
        <scheme val="minor"/>
      </rPr>
      <t>ООО "Клиника Эксперт Уфа")</t>
    </r>
  </si>
  <si>
    <t>0277108325</t>
  </si>
  <si>
    <t>1090280044029</t>
  </si>
  <si>
    <t>450055, Республика Башкортостан, ул.Уфа, ул.Российская,68</t>
  </si>
  <si>
    <t>Тулинов Владимир Георгиевич , (Арманшина Гульнара Закиевна), тел: 89174069555, 8-917-476-86-97, e-mail: ORozanov@mrtexpert.ru, Garmanshina@mrtexpert.ru</t>
  </si>
  <si>
    <t>ЛО-02-01-006679 от 28.11.2018г бессрочно;</t>
  </si>
  <si>
    <t>рентгенология, неврология, травматология и ортопедия</t>
  </si>
  <si>
    <t>021405</t>
  </si>
  <si>
    <r>
      <t>Государственное бюджетное учреждение здравоохранения Республики Башкортостан Федоровская центральная районная больница  (</t>
    </r>
    <r>
      <rPr>
        <b/>
        <sz val="9"/>
        <rFont val="Calibri"/>
        <family val="2"/>
        <charset val="204"/>
        <scheme val="minor"/>
      </rPr>
      <t>ГБУЗ РБ Федоровская ЦРБ</t>
    </r>
    <r>
      <rPr>
        <sz val="9"/>
        <rFont val="Calibri"/>
        <family val="2"/>
        <charset val="204"/>
        <scheme val="minor"/>
      </rPr>
      <t>)</t>
    </r>
  </si>
  <si>
    <t>024701001</t>
  </si>
  <si>
    <t>0247001159</t>
  </si>
  <si>
    <t>1020201335989</t>
  </si>
  <si>
    <t>453280, Республика Башкортостан, Федоровский район, с.Федоровка, ул.Коммунистическая, 37</t>
  </si>
  <si>
    <t>Ахтамьянов Рустем Робертович, тел:8(34746)2-28-28, 2-72-25, факс: 8(34746)2-71-22, e-mail: fedor.crb@doctorrb.ru</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</si>
  <si>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</si>
  <si>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022134</t>
  </si>
  <si>
    <r>
      <t>Общество с ограниченной ответственностью "Центр ПЭТ-Технолоджи" (</t>
    </r>
    <r>
      <rPr>
        <b/>
        <sz val="10"/>
        <color theme="1"/>
        <rFont val="Times New Roman"/>
        <family val="1"/>
        <charset val="204"/>
      </rPr>
      <t>ООО "Центр ПЭТ-Технолоджи"</t>
    </r>
    <r>
      <rPr>
        <sz val="10"/>
        <color theme="1"/>
        <rFont val="Times New Roman"/>
        <family val="1"/>
        <charset val="204"/>
      </rPr>
      <t>)</t>
    </r>
  </si>
  <si>
    <t xml:space="preserve">022112 </t>
  </si>
  <si>
    <t>0275018683</t>
  </si>
  <si>
    <t>450010, Республика Башкортостан, г.Уфа, ул.Союзная,37</t>
  </si>
  <si>
    <t>Уразлин Наиль Узбекович, тел/факс(347)278-09-10, mail: UFA.RKVD1@doctorrb.ru</t>
  </si>
  <si>
    <r>
      <rPr>
        <sz val="9"/>
        <rFont val="Calibri"/>
        <family val="2"/>
        <charset val="204"/>
        <scheme val="minor"/>
      </rPr>
      <t>гигиеническое воспитание, дезинфектология,</t>
    </r>
    <r>
      <rPr>
        <sz val="9"/>
        <color rgb="FFFF0000"/>
        <rFont val="Calibri"/>
        <family val="2"/>
        <charset val="204"/>
        <scheme val="minor"/>
      </rPr>
      <t xml:space="preserve"> </t>
    </r>
    <r>
      <rPr>
        <sz val="9"/>
        <rFont val="Calibri"/>
        <family val="2"/>
        <charset val="204"/>
        <scheme val="minor"/>
      </rPr>
      <t>лабораторная диагностика, сестринское дело, сестринское дело в педиатрии, физиотерапия, 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</si>
  <si>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микология, клиническая фармакология, лабораторная микология, неврология, рефлексотерапия, ультразвуковая диагностика, урология,</t>
    </r>
    <r>
      <rPr>
        <sz val="9"/>
        <color rgb="FFFF0000"/>
        <rFont val="Calibri"/>
        <family val="2"/>
        <charset val="204"/>
        <scheme val="minor"/>
      </rPr>
      <t xml:space="preserve"> </t>
    </r>
    <r>
      <rPr>
        <sz val="9"/>
        <rFont val="Calibri"/>
        <family val="2"/>
        <charset val="204"/>
        <scheme val="minor"/>
      </rPr>
      <t>физиотерапия, эпидемиология</t>
    </r>
  </si>
  <si>
    <t>дерматовенерология</t>
  </si>
  <si>
    <r>
      <rPr>
        <sz val="9"/>
        <rFont val="Calibri"/>
        <family val="2"/>
        <charset val="204"/>
        <scheme val="minor"/>
      </rPr>
      <t>бактериология,</t>
    </r>
    <r>
      <rPr>
        <sz val="9"/>
        <color rgb="FFFF0000"/>
        <rFont val="Calibri"/>
        <family val="2"/>
        <charset val="204"/>
        <scheme val="minor"/>
      </rPr>
      <t xml:space="preserve"> </t>
    </r>
    <r>
      <rPr>
        <sz val="9"/>
        <rFont val="Calibri"/>
        <family val="2"/>
        <charset val="204"/>
        <scheme val="minor"/>
      </rPr>
      <t>дезинфектология, дерматовенерология,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t>
    </r>
    <r>
      <rPr>
        <sz val="9"/>
        <color rgb="FFFF0000"/>
        <rFont val="Calibri"/>
        <family val="2"/>
        <charset val="204"/>
        <scheme val="minor"/>
      </rPr>
      <t xml:space="preserve">  </t>
    </r>
    <r>
      <rPr>
        <sz val="9"/>
        <rFont val="Calibri"/>
        <family val="2"/>
        <charset val="204"/>
        <scheme val="minor"/>
      </rPr>
      <t>рефлексотерапия, сестринское дело,  терапия, трансфузиология, ультразвуковая диагностика,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</si>
  <si>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дезинфектология, дерматовенерология, диетология,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 педиатрия, рефлексотерапия,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эпидемиология</t>
  </si>
  <si>
    <t>620036, Свердловская область, г.Екатеринбург, ул. Соболева, д.29</t>
  </si>
  <si>
    <t>450054, Республика Башкортостан, г.Уфа, ул.Рихарда Зорге, д.58/2</t>
  </si>
  <si>
    <t>Шориков Егор Валерьевич, +7(343)231-18-22,e-mail: e.shorikov@pet-net.ru, Мухаметханова Эмма Рашидовна, +7(347)224-44-44, e-mail:п.sharipova@pet-net.ru, e.muhamethanova@pet-net.ru</t>
  </si>
  <si>
    <t>рентгенология,сестринское дело, сестринское дело в педиатрии</t>
  </si>
  <si>
    <t>029800</t>
  </si>
  <si>
    <r>
      <t>Государственное бюджетное учреждение здравоохранения Республики Башкортостан Поликлиника №51  города Уфа (Г</t>
    </r>
    <r>
      <rPr>
        <b/>
        <sz val="9"/>
        <color indexed="8"/>
        <rFont val="Calibri"/>
        <family val="2"/>
        <charset val="204"/>
        <scheme val="minor"/>
      </rPr>
      <t>БУЗ РБ  Поликлиника №51 г.Уфа</t>
    </r>
    <r>
      <rPr>
        <sz val="9"/>
        <color indexed="8"/>
        <rFont val="Calibri"/>
        <family val="2"/>
        <charset val="204"/>
        <scheme val="minor"/>
      </rPr>
      <t>)</t>
    </r>
  </si>
  <si>
    <t>0278027943</t>
  </si>
  <si>
    <t>1030204584596</t>
  </si>
  <si>
    <t>450001, Республика Башкортостан, г.Уфа, ул.Бабушкина,17</t>
  </si>
  <si>
    <t>ГБУЗ РБ Поликлиника №51 г. Уфа</t>
  </si>
  <si>
    <t>ГБУЗ РБ поликлиника №51 г. Уфа</t>
  </si>
  <si>
    <t>Государственное бюджетное учреждение здравоохранения Республики Башкортостан Поликлиника № 51 города Уфа</t>
  </si>
  <si>
    <t>ГБУЗ РБ Поликлиника № 51 г. Уфа</t>
  </si>
  <si>
    <t>поликлиника - терапевтическое отделение № 1</t>
  </si>
  <si>
    <t>450001, РБ, г. Уфа, ул. Бабушкина, 17</t>
  </si>
  <si>
    <t>Рахимова</t>
  </si>
  <si>
    <t>Ралифовна</t>
  </si>
  <si>
    <t>(347) 223-31-40</t>
  </si>
  <si>
    <t>Давлетшина</t>
  </si>
  <si>
    <t>Зилия</t>
  </si>
  <si>
    <t>Туляковна</t>
  </si>
  <si>
    <t>(347) 282-13-92</t>
  </si>
  <si>
    <t>поликлиника - терапевтическое отделение № 2</t>
  </si>
  <si>
    <t>450005, РБ, г. Уфа, ул. Революционная, 167</t>
  </si>
  <si>
    <t>Ценева</t>
  </si>
  <si>
    <t>(347) 241-88-73</t>
  </si>
  <si>
    <t>поликлиника - диагностическое отделение № 1</t>
  </si>
  <si>
    <t>450005, РБ, г. Уфа, ул. Революционная, 167а</t>
  </si>
  <si>
    <t>поликлиника - диагностическое отделение № 2</t>
  </si>
  <si>
    <t>450005, РБ, г. Уфа, ул. Революционная, 82</t>
  </si>
  <si>
    <t>Здравпункт</t>
  </si>
  <si>
    <t>450001, РБ, г. Уфа, ул. Айская, 92</t>
  </si>
  <si>
    <t>450054, РБ, г. Уфа, проспект Октября, 74/2 а</t>
  </si>
  <si>
    <t>450076, РБ, г. Уфа, ул. Красина, 21</t>
  </si>
  <si>
    <t>450005, РБ, г. Уфа, ул. Революционная, 169</t>
  </si>
  <si>
    <t>450005, РБ, г. Уфа, ул. Мингажева, 126</t>
  </si>
  <si>
    <t>450015, РБ, г. Уфа, ул. Мустая Карима, 69/1</t>
  </si>
  <si>
    <t xml:space="preserve">ГБУЗ РБ Городская больница г. Салават </t>
  </si>
  <si>
    <t>ООО "Клиника эксперт Уфа"</t>
  </si>
  <si>
    <t>ООО Клиника эксперт Уфа</t>
  </si>
  <si>
    <t>021608</t>
  </si>
  <si>
    <t>0268019693</t>
  </si>
  <si>
    <t>453103, Республика Башкортостан, г.Стерлитамак, ул.Голикова, дом28а</t>
  </si>
  <si>
    <t>Ширяев Андрей Анатольевич, тел.(3473)30-28-00, (3473)30-30-32, e-mail:STR.GB2@doctorrb.ru</t>
  </si>
  <si>
    <t>ЛО-02-01-006072 от 26.01.2018г бессрочно;</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</si>
  <si>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сестринское дело,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</si>
  <si>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искуственного прерывания беременности), акушерство и гинекология (искуственное прерывание беременности),  кардиология, неврология, пульмонология,  рентгенология, функциональная диагностика, эндокринология</t>
  </si>
  <si>
    <t>гастроэнтерология, клиническая лабораторная диагностика, клиническая фармакология, лабораторная диагностика, лечебная физкультура и спортивная медицина,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</si>
  <si>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t>021257</t>
  </si>
  <si>
    <r>
      <t>Общество с ограниченной ответственностью "ЭнжеДент"(</t>
    </r>
    <r>
      <rPr>
        <b/>
        <sz val="9"/>
        <color indexed="8"/>
        <rFont val="Calibri"/>
        <family val="2"/>
        <charset val="204"/>
        <scheme val="minor"/>
      </rPr>
      <t>ООО "ЭнжеДент"</t>
    </r>
    <r>
      <rPr>
        <sz val="9"/>
        <color indexed="8"/>
        <rFont val="Calibri"/>
        <family val="2"/>
        <charset val="204"/>
        <scheme val="minor"/>
      </rPr>
      <t>)</t>
    </r>
  </si>
  <si>
    <t>0264065787</t>
  </si>
  <si>
    <t>1130280019506</t>
  </si>
  <si>
    <t>452683, Республика Башкортостан, г.Нефтекамск, проспект Комсомольский, 39</t>
  </si>
  <si>
    <t>ЛО-02-01-002890 от 17.01.2014г бессрочно;</t>
  </si>
  <si>
    <t>021005</t>
  </si>
  <si>
    <r>
      <t xml:space="preserve">Общество с ограниченной ответственностью "Центр здоровья и красоты" </t>
    </r>
    <r>
      <rPr>
        <b/>
        <sz val="9"/>
        <color theme="1"/>
        <rFont val="Calibri"/>
        <family val="2"/>
        <charset val="204"/>
        <scheme val="minor"/>
      </rPr>
      <t>(ООО "Центр здоровья и красоты")</t>
    </r>
  </si>
  <si>
    <t>0238006337</t>
  </si>
  <si>
    <t>1140280064726</t>
  </si>
  <si>
    <t>452080, Республика Башкортостан, Миякинский район, с.Киргиз-Мияки, ул.Калинина, д.34</t>
  </si>
  <si>
    <t>Габитова Василя Рифовна , тел.8-34788-2-27-89,  эл. почта: emident2017@yandex.ru</t>
  </si>
  <si>
    <t>ЛО-02-01-006832 от18.01.2019г бессрочно;</t>
  </si>
  <si>
    <t>акушерскому делу, сестринскому делу, сестринское дело в педиатрии, физиотерапия</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</si>
  <si>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</si>
  <si>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дерматовенерология, кардиологии, мануальная терапия, неврология, оториноларингология ( за исключением кохлеарной имплантации), офтальмология, стоматология ортопедическая, стоматология терапевтическая, ультразвуковой диагностике, физиотерапич, функциональная диагностика, хирургия, эндокринологии, эндоскопия</t>
  </si>
  <si>
    <t>медицинские осмотры (предварительные, периодические), медицинские осмотры ( предрейсовые, послерейсовые), медицинские осмотры (предсменные, послесменные)</t>
  </si>
  <si>
    <t>021004</t>
  </si>
  <si>
    <r>
      <t>Общество с ограниченной ответственностью "Радуга" (</t>
    </r>
    <r>
      <rPr>
        <b/>
        <sz val="9"/>
        <color theme="1"/>
        <rFont val="Calibri"/>
        <family val="2"/>
        <charset val="204"/>
        <scheme val="minor"/>
      </rPr>
      <t>ООО "Радуга")</t>
    </r>
  </si>
  <si>
    <t>0238002438</t>
  </si>
  <si>
    <t>452080, Республика Башкортостан, Миякинский район, с.Киргиз-Мияки, ул.Губайдуллина, д.139/1</t>
  </si>
  <si>
    <t>Сайфутдинова Элина Хамитовна, тел.:8-34788-2-13-32, эл. почта: emident2017@yandex.ru</t>
  </si>
  <si>
    <t>ЛО-02-01-002205 от01.10.2012г бессрочно;</t>
  </si>
  <si>
    <t>рентгенология, сестринское дело;</t>
  </si>
  <si>
    <t>ортодонтии, стоматологии ортопедической, стоматологии терапевтической, стоматологии хирургической;</t>
  </si>
  <si>
    <t>021006</t>
  </si>
  <si>
    <r>
      <t xml:space="preserve">Общество с ограниченной ответственностью "Академия здоровья" </t>
    </r>
    <r>
      <rPr>
        <b/>
        <sz val="9"/>
        <color theme="1"/>
        <rFont val="Calibri"/>
        <family val="2"/>
        <charset val="204"/>
        <scheme val="minor"/>
      </rPr>
      <t>(ООО "Академия здоровья")с.Киргиз-Мияки</t>
    </r>
  </si>
  <si>
    <t>0238006087</t>
  </si>
  <si>
    <t>1170280028302</t>
  </si>
  <si>
    <t>452080, Республика Башкортостан, Миякинский район, с.Киргиз-Мияки, ул.Максимчи, д.14</t>
  </si>
  <si>
    <t>Мусин Рамиль Хайдарович, тетел.:8-927-31-777-96,эл. почта: emident2017@yandex.ru, roma-inshurans@mail.ru</t>
  </si>
  <si>
    <t>ЛО-02-01-005869 от 29.09.2017г бессрочно;</t>
  </si>
  <si>
    <t>сестринское дело, стоматология, стоматология ортопедическая</t>
  </si>
  <si>
    <t>акушерству и гинекологии (за исключением использования вспомогательных репродуктивных технологий), ортодонтия, стоматология ортопедическая, стоматология хирургическая, ультразвуковая диагностика</t>
  </si>
  <si>
    <t>021620</t>
  </si>
  <si>
    <r>
      <t>Государственное бюджетное учреждение здравоохранения Республики Башкортостан Станция скорой медицинской помощи города Стерлитамак  (</t>
    </r>
    <r>
      <rPr>
        <b/>
        <sz val="9"/>
        <color indexed="8"/>
        <rFont val="Calibri"/>
        <family val="2"/>
        <charset val="204"/>
        <scheme val="minor"/>
      </rPr>
      <t>ГБУЗ РБ Станция скорой медицинской помощи г.Стерлитамак)</t>
    </r>
  </si>
  <si>
    <t>1020202088037</t>
  </si>
  <si>
    <t>453115, Республика Башкортостан, г.Стерлитамак, ул.Карла Маркса,164</t>
  </si>
  <si>
    <t>Альхамов Ильдар Фаритович, тел:8(3473)25-62-44, факс:8(3473)25-00-79, e-mail: ssmp-03@yandex.ru</t>
  </si>
  <si>
    <t>ЛО-02-01-005529 от23.03.2017г бессрочно;</t>
  </si>
  <si>
    <t>лечебное дело, сестринское дело, скорая медицинская помощь</t>
  </si>
  <si>
    <t>кардиология, психиатрия, скорая медицинская помощь</t>
  </si>
  <si>
    <t>021616</t>
  </si>
  <si>
    <r>
      <t>Государственное бюджетное учреждение здравоохранения Республики Башкортостан Детская   больница города Стерлитамак (</t>
    </r>
    <r>
      <rPr>
        <b/>
        <sz val="9"/>
        <rFont val="Calibri"/>
        <family val="2"/>
        <charset val="204"/>
        <scheme val="minor"/>
      </rPr>
      <t>ГБУЗ РБ ДБ г.Стерлитамак</t>
    </r>
    <r>
      <rPr>
        <sz val="9"/>
        <rFont val="Calibri"/>
        <family val="2"/>
        <charset val="204"/>
        <scheme val="minor"/>
      </rPr>
      <t>)</t>
    </r>
  </si>
  <si>
    <t>1130280058248</t>
  </si>
  <si>
    <t>453115, Республика Башкортостан, г.Стерлитамак, ул.Нагуманова,56</t>
  </si>
  <si>
    <t>Шарипов Борис Мухтарович,  тел/факс 8(3473)30-91-00,, e-mail: str.dgb@doctorrb.ru</t>
  </si>
  <si>
    <t>ЛО-02-01-006649 от21.11.2018г бессрочно;</t>
  </si>
  <si>
    <t>акушерское дело, бактериология, вакцинация (проведение профилактических прививок), гигиеническое воспитание, дезинфектология, лабораторная диагностика, лабораторное дело, лечебная физкультура, лечебное дело, медицинский массаж, неотложная медицинская помощь, общая практика, рентгенология,сестринское дело, сестринскре дело в педиатрии,  стоматология, физиотерапия, функциональная диагностика, эпидемиология</t>
  </si>
  <si>
    <t>клиническая лабораторная диагностика,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</si>
  <si>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неврология, неотложная медицинская помощь, оториноларингология (за исключением кохлеарной имплантации), офтальмология, рентгенология, рефлексотерапия, сурдология-оториноларингология, травматология и ортопедия, ультразвуковая диагностика, урология, стоматология детская, стоматология терапевтическая, физиотерапия, функциональная диагностика, эндоскопия, эпидемиология</t>
  </si>
  <si>
    <t>анестезиология и реаниматология, гастроэнтерология, дезинфектология,  детская кардиология, диетология, клиническая лабораторная диагностика, лабораторная диагностика, лечебная физкультура, медицинский массаж, неврология, неонатология, педиатрия, пульмонология, рентгенология, рефлексотерапия, сестринское дело, сестринское дело в педиатрии, трансфузиология, ультразвуковая диагностика, физиотерапия, функциональная диагностика, эндоскопия, эпидемиология</t>
  </si>
  <si>
    <t>ПЕДИАТРИЯ</t>
  </si>
  <si>
    <t>021601</t>
  </si>
  <si>
    <r>
      <t xml:space="preserve">Государственное бюджетное учреждение здравоохранения Республики Башкортостан Клиническая больница №1  города Стерлитамак </t>
    </r>
    <r>
      <rPr>
        <b/>
        <sz val="9"/>
        <rFont val="Calibri"/>
        <family val="2"/>
        <charset val="204"/>
        <scheme val="minor"/>
      </rPr>
      <t>(ГБУЗ РБ КБ №1 г.Стерлитамак)</t>
    </r>
  </si>
  <si>
    <t>0268025810</t>
  </si>
  <si>
    <t>1020202079512</t>
  </si>
  <si>
    <t>453120, Республика Башкортостан, г.Стерлитамак, ул.Коммунистическая, дом 97</t>
  </si>
  <si>
    <t>Палтусов Андрей Игоревич, тел:8(3473)30-29-22, 8-3473-30-19-45, e-mail: str.kb1@doctorrb.ru, guzkb1@mail.ru</t>
  </si>
  <si>
    <t>акушерское дело, вакцинация (проведение профилактических прививок), гигиеническое воспитание, лабораторная диагностика, лечебная физкультура, медицинский массаж, неотложная медицинская помощь, операционное дело, рентгенология, сестринское дело, физиотерапия, функциональная диагностика</t>
  </si>
  <si>
    <t>кардиология, неврология, нейрохирургия, онкология,  неонатология, ревматология, сердечно-сосудистая хирургия, травматология и ортопедия, урология, хирургия (комбустиология), челюстно-лицевая хирургия</t>
  </si>
  <si>
    <t>026000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</si>
  <si>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rFont val="Calibri"/>
        <family val="2"/>
        <charset val="204"/>
        <scheme val="minor"/>
      </rPr>
      <t>ГБУЗ РКПЦ МЗ РБ</t>
    </r>
    <r>
      <rPr>
        <sz val="9"/>
        <rFont val="Calibri"/>
        <family val="2"/>
        <charset val="204"/>
        <scheme val="minor"/>
      </rPr>
      <t>)</t>
    </r>
  </si>
  <si>
    <t>0274065962</t>
  </si>
  <si>
    <t>1030203905478</t>
  </si>
  <si>
    <t>450106, Республика Башкортостан, г.Уфа, ул.Батырская,41</t>
  </si>
  <si>
    <t>ЛО-02-01-006432 от 23.07.2018г бессрочно;</t>
  </si>
  <si>
    <t>акушерское дело, вакцинация (проведение профилактических прививок), анестезиология и реаниматология,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</si>
  <si>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генетика, дерматовенерология,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рентгенология, рефлексотерапия, сердечно-сосудистая хирургия, стоматология общей практики,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</si>
  <si>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физиотерапия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</si>
  <si>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детская хирургия, диетология, вакцинация (проведение профилактических прививок),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офтальмология, педиатрия, рентгенология, рентгенэндоваскулярная диагностика и лечение,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 эпидемиология</t>
  </si>
  <si>
    <t>акушерство и гинекология (за исключением использования вспомогательных репродуктивных технологий), неонатология</t>
  </si>
  <si>
    <t>026004</t>
  </si>
  <si>
    <r>
      <t>Государственное бюджетное учреждение здравоохранения Республики Башкортостан Кигинская центральная районная больница (</t>
    </r>
    <r>
      <rPr>
        <b/>
        <sz val="9"/>
        <color indexed="8"/>
        <rFont val="Calibri"/>
        <family val="2"/>
        <charset val="204"/>
        <scheme val="minor"/>
      </rPr>
      <t>ГБУЗ РБ Кигинская ЦРБ</t>
    </r>
    <r>
      <rPr>
        <sz val="9"/>
        <color indexed="8"/>
        <rFont val="Calibri"/>
        <family val="2"/>
        <charset val="204"/>
        <scheme val="minor"/>
      </rPr>
      <t>)</t>
    </r>
  </si>
  <si>
    <t>023001001</t>
  </si>
  <si>
    <t>0230001217</t>
  </si>
  <si>
    <t>1020201201987</t>
  </si>
  <si>
    <t>452500, Республика Башкортостан, Кигинский район, с.Верхние Киги, ул.Ибрагимова,д.38</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</si>
  <si>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</si>
  <si>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</si>
  <si>
    <t>020241</t>
  </si>
  <si>
    <r>
      <t xml:space="preserve">Общество с ограниченной ответственностью "Клиника современной флебологии" </t>
    </r>
    <r>
      <rPr>
        <b/>
        <sz val="9"/>
        <color theme="1"/>
        <rFont val="Calibri"/>
        <family val="2"/>
        <charset val="204"/>
        <scheme val="minor"/>
      </rPr>
      <t>(ООО "Клиника современной флебологии")</t>
    </r>
  </si>
  <si>
    <t>0278201782</t>
  </si>
  <si>
    <t>1130280043948</t>
  </si>
  <si>
    <t>450005, Республика Башкортостан, г. Уфа,  ул. Пархоменко, д.96/98</t>
  </si>
  <si>
    <t>Олейник Гузель Рафаиловна, тел.:8-905-006-29-59,  эл. почта: olegraufa@mail.ru</t>
  </si>
  <si>
    <t>020235</t>
  </si>
  <si>
    <r>
      <t>Общество с ограниченной ответственностью "Евромед-Уфа" (</t>
    </r>
    <r>
      <rPr>
        <b/>
        <sz val="9"/>
        <color indexed="8"/>
        <rFont val="Calibri"/>
        <family val="2"/>
        <charset val="204"/>
        <scheme val="minor"/>
      </rPr>
      <t>ООО "Евромед-Уфа"</t>
    </r>
    <r>
      <rPr>
        <sz val="9"/>
        <color indexed="8"/>
        <rFont val="Calibri"/>
        <family val="2"/>
        <charset val="204"/>
        <scheme val="minor"/>
      </rPr>
      <t>)</t>
    </r>
  </si>
  <si>
    <t>0277112138</t>
  </si>
  <si>
    <t>1100280032467</t>
  </si>
  <si>
    <t>450075, Республика Башкортостан, г.Уфа,ул.Чудинова,7/1</t>
  </si>
  <si>
    <t>020219</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</si>
  <si>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(Филиал МУП ЕРКЦ г.Уфы "санаторий "Радуга")</t>
    </r>
  </si>
  <si>
    <t>027402001</t>
  </si>
  <si>
    <t>0276069810</t>
  </si>
  <si>
    <t>1020202851020</t>
  </si>
  <si>
    <t>450098, Республика Башкортостан, г.Уфа, ул.Комсомольская, д.165, корпус 1</t>
  </si>
  <si>
    <t>ЛО-02-01-005332 от 09.12.2016г бессрочно;</t>
  </si>
  <si>
    <t>лечебная физкультура, медицинский массаж, сестринское дело, сестринское дело в педиатрии, стоматология, физиотерапия, фунуциональная диагностика</t>
  </si>
  <si>
    <t xml:space="preserve">гастроэнтерология, детская кардиология, детская эндокринология, диетология, колопроктология,мануальная терапия, медицинская  реабилитация, неврология, онкология, ортодонтия, пульмонология, рефлексотерапия, стоматология детская,  травматология и ортопедия, физиотерапия, функциональная диагностика </t>
  </si>
  <si>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диетология,  кардиология,  мануальная терапия, неврология, педиатрия, профпатология, рефлексотерапия, стоматология терапевтическая, терапия, травматология и ортопедия,  ультразвуковая диагностика, урология, физиотерапия,  функциональная диагностика, эндоскопия</t>
  </si>
  <si>
    <t>020263</t>
  </si>
  <si>
    <r>
      <t>Общество с ограниченной ответственностью "Бомонд" (</t>
    </r>
    <r>
      <rPr>
        <b/>
        <sz val="10"/>
        <color theme="1"/>
        <rFont val="Times New Roman"/>
        <family val="1"/>
        <charset val="204"/>
      </rPr>
      <t>ООО "Бомонд"</t>
    </r>
    <r>
      <rPr>
        <sz val="10"/>
        <color theme="1"/>
        <rFont val="Times New Roman"/>
        <family val="1"/>
        <charset val="204"/>
      </rPr>
      <t>)</t>
    </r>
  </si>
  <si>
    <t>1020203082206</t>
  </si>
  <si>
    <t>450074, Республика Башкортостан, г. Уфа, Кировский район, ул.С.Перовской,д.4</t>
  </si>
  <si>
    <t>Бонвеч Александр Александрович, 8(347)274-24-40, 8(347)289-44-88, e-mail: bonvech@mail.ru</t>
  </si>
  <si>
    <t>ЛО-02-01-005782 от 07.08.2017г бессрочно;</t>
  </si>
  <si>
    <t>ООО "Центр здоровья и красоты"</t>
  </si>
  <si>
    <t>Всего вызовов 94935, из них к детям - 27000. В разрезе по бригадам: фельшерской - 93635,  врачебной - 1300.</t>
  </si>
  <si>
    <t>ГБУЗ РБ Станция скорой медицинской помощи г.Стерлитамак</t>
  </si>
  <si>
    <t>80201810001</t>
  </si>
  <si>
    <t>024001</t>
  </si>
  <si>
    <r>
      <t>Государственное бюджетное учреждение здравоохранения Республики Башкортостан Аскаровская центральная районная больница (</t>
    </r>
    <r>
      <rPr>
        <b/>
        <sz val="9"/>
        <color indexed="8"/>
        <rFont val="Calibri"/>
        <family val="2"/>
        <charset val="204"/>
        <scheme val="minor"/>
      </rPr>
      <t>ГБУЗ РБ Аскаровская ЦРБ</t>
    </r>
    <r>
      <rPr>
        <sz val="9"/>
        <color indexed="8"/>
        <rFont val="Calibri"/>
        <family val="2"/>
        <charset val="204"/>
        <scheme val="minor"/>
      </rPr>
      <t>)</t>
    </r>
  </si>
  <si>
    <t>020101001</t>
  </si>
  <si>
    <t>0201000868</t>
  </si>
  <si>
    <t>1020202035171</t>
  </si>
  <si>
    <t>453620, Республика Башкортостан, Абзелиловский район, с.Аскарово, ул.Коммунистическая,22</t>
  </si>
  <si>
    <t>Кильдияров Ильгиз Расулович, тел: 8 (34772) 2-10-11, факс: 8 (34772) 02-10-11, e-mail: askar.crb@doctorrb.ru</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</si>
  <si>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помощь,общая практика,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</si>
  <si>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неврология, нефрология, онкология, оториноларингология (за исключением кохлеарной имплантации), офтальмология, пульмонология, ревматология,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</si>
  <si>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клиническая лабораторная диагностика, неврология, онкология, рентгенология,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</si>
  <si>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лабораторная диагностика, медицинский массаж, неврология, онкология, педиатрия, сестринское дело, сестринское дело в педиатрии, терапия, ультразвуковая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</si>
  <si>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диетология, инфекционные болезни, клиническая лабораторная диагностика, лабораторная диагностика, медицинский массаж, неврология, неонатология, нефрология, операционное дело, патологическая анатомия, педиатрия, пульмонология, ревматология, рентгенология, сестринское дело, сестринское дело в педиатрии, ультразвуковая диагностика, терапия, травматология и ортопедия, трансфузиология, физиотерапия, функциональная диагностика, хирургия, эндоскопия, эпидемиология</t>
  </si>
  <si>
    <t>022001</t>
  </si>
  <si>
    <r>
      <t>Государственное бюджетное учреждение здравоохранения Республики Башкортостан Баймакская центральная городская  больница  (</t>
    </r>
    <r>
      <rPr>
        <b/>
        <sz val="9"/>
        <rFont val="Calibri"/>
        <family val="2"/>
        <charset val="204"/>
        <scheme val="minor"/>
      </rPr>
      <t>ГБУЗ РБ  Баймакская  ЦГБ</t>
    </r>
    <r>
      <rPr>
        <sz val="9"/>
        <rFont val="Calibri"/>
        <family val="2"/>
        <charset val="204"/>
        <scheme val="minor"/>
      </rPr>
      <t>)</t>
    </r>
  </si>
  <si>
    <t>025401001</t>
  </si>
  <si>
    <t>0254001960</t>
  </si>
  <si>
    <t>1020201543207</t>
  </si>
  <si>
    <t>453633, Республика  Башкортостан, г.Баймак, ул.Мира, дом1</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</si>
  <si>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t>
    </r>
    <r>
      <rPr>
        <sz val="9"/>
        <color rgb="FFFF0000"/>
        <rFont val="Calibri"/>
        <family val="2"/>
        <charset val="204"/>
        <scheme val="minor"/>
      </rPr>
      <t>,</t>
    </r>
    <r>
      <rPr>
        <sz val="9"/>
        <rFont val="Calibri"/>
        <family val="2"/>
        <charset val="204"/>
        <scheme val="minor"/>
      </rPr>
      <t xml:space="preserve"> физиотерапия, функциональная диагностика</t>
    </r>
  </si>
  <si>
    <t xml:space="preserve">акушерство и гинекология (за исключением использования вспомогательных репродуктивных технологий), оториноларингология (за исключением кохлеарной имплантации), офтальмология, хирургия </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</si>
  <si>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t>
  </si>
  <si>
    <t>Государственное автономное учреждение здравоохранения Республиканский врачебно-физкультурный диспансер</t>
  </si>
  <si>
    <t>ГАУЗ РВФД</t>
  </si>
  <si>
    <t>Центр Здоровья</t>
  </si>
  <si>
    <t>450075, Республика Башкортостан, г. Уфа, ул. Блюхера, д. 1</t>
  </si>
  <si>
    <t>286-52-01</t>
  </si>
  <si>
    <t>Тагировна</t>
  </si>
  <si>
    <t>287-52-48</t>
  </si>
  <si>
    <t>Хафизов Фирдавис Флюрович, 89177689994, 89033117200, e-mail: lucia07@mail.ru</t>
  </si>
  <si>
    <t>Общество с ограниченной ответственностью «ЭнжеДент»</t>
  </si>
  <si>
    <t>ООО «ЭнжеДент»</t>
  </si>
  <si>
    <t>452683, Республика Башкортостан, г.Нефтекамск, проспект Комсомольский,39</t>
  </si>
  <si>
    <t>Фирдавис</t>
  </si>
  <si>
    <t>Флюрович</t>
  </si>
  <si>
    <t>8(34783) 7-15-51
lucija07@bk.ru</t>
  </si>
  <si>
    <t>ООО "Радуга"</t>
  </si>
  <si>
    <t>ГБУЗ РБ Федоровская ЦРБ</t>
  </si>
  <si>
    <t>453280, Федоровский р-н, с.Федоровка, ул.Коммунистическая, 37</t>
  </si>
  <si>
    <t>Шакаров</t>
  </si>
  <si>
    <t>Миниярович</t>
  </si>
  <si>
    <t>Ишмухаметов</t>
  </si>
  <si>
    <t>Гильметдинович</t>
  </si>
  <si>
    <t xml:space="preserve">Хамитова </t>
  </si>
  <si>
    <t>834746 2-71-27</t>
  </si>
  <si>
    <t>Пугачевская СВА</t>
  </si>
  <si>
    <t>453280, Федоровский р-н, с.Бала-Четырман, ул.Советская,14</t>
  </si>
  <si>
    <t>834746 2-34-14</t>
  </si>
  <si>
    <t>Дедовская СВА</t>
  </si>
  <si>
    <t>453280, Федоровский р-н, д.Дедово, ул.Школьная, 7</t>
  </si>
  <si>
    <t>Юдин</t>
  </si>
  <si>
    <t>834746 2-67-24</t>
  </si>
  <si>
    <t>д.Атяшево ул.Школьная1/1</t>
  </si>
  <si>
    <t>Лайсан</t>
  </si>
  <si>
    <t>Акбулатовский ФАП</t>
  </si>
  <si>
    <t>с.Акбулатово ул.Ленина 37</t>
  </si>
  <si>
    <t>Мадина</t>
  </si>
  <si>
    <t>Батыровский ФАП</t>
  </si>
  <si>
    <t>д.Батырово улКирова 3</t>
  </si>
  <si>
    <t>Верхнеяушевский ФАП</t>
  </si>
  <si>
    <t>с.Верхнеяушево ул.Дорожная 23</t>
  </si>
  <si>
    <t>Дашкина</t>
  </si>
  <si>
    <t>Степановна</t>
  </si>
  <si>
    <t>Гавриловский ФАП</t>
  </si>
  <si>
    <t>с.Гавриловка ул.Центральная31</t>
  </si>
  <si>
    <t>Канайкина</t>
  </si>
  <si>
    <t>Никоновна</t>
  </si>
  <si>
    <t>Каралачиковский с/с</t>
  </si>
  <si>
    <t>с.Балыклыбашево пер.Овражный 5</t>
  </si>
  <si>
    <t>Гончаровский ФАП</t>
  </si>
  <si>
    <t>д.Гончаровка ул.Школьная 7"А"</t>
  </si>
  <si>
    <t>Иркабаева</t>
  </si>
  <si>
    <t>Денискинский ФАП</t>
  </si>
  <si>
    <t>д.Денискино ул.Мостовая3</t>
  </si>
  <si>
    <t>Гаффарова</t>
  </si>
  <si>
    <t>Каралачикский ФАП</t>
  </si>
  <si>
    <t>д.Каралачик ул.Центральная 60</t>
  </si>
  <si>
    <t>Ишманова</t>
  </si>
  <si>
    <t>Фарзия</t>
  </si>
  <si>
    <t>Кирюшкинский ФАП</t>
  </si>
  <si>
    <t>с.Кирюшкино ул.Школьная 3/1</t>
  </si>
  <si>
    <t>Русакова</t>
  </si>
  <si>
    <t>Златоустовский ФАП</t>
  </si>
  <si>
    <t>д.Златоусовка ул.Школьная2</t>
  </si>
  <si>
    <t>Нестерова</t>
  </si>
  <si>
    <t>д.Ключевка ул.Школьная 22</t>
  </si>
  <si>
    <t>Сайфуллина</t>
  </si>
  <si>
    <t>Новояушевский ФАП</t>
  </si>
  <si>
    <t>д.Новояушево ул.Школьная 6</t>
  </si>
  <si>
    <t>Низаметдинова</t>
  </si>
  <si>
    <t>Сария</t>
  </si>
  <si>
    <t>Новосельский ФАП</t>
  </si>
  <si>
    <t>с.Новоселка ул.Молодежная5/1</t>
  </si>
  <si>
    <t>Новиковский ФАП</t>
  </si>
  <si>
    <t>д.Новософиевка ул.Первая22</t>
  </si>
  <si>
    <t>д.Орловка ул.Ильинка 4</t>
  </si>
  <si>
    <t>Караськина</t>
  </si>
  <si>
    <t>с.Юлдашево ул.Школьная4</t>
  </si>
  <si>
    <t>Зайнагабдинова</t>
  </si>
  <si>
    <t>Зифа</t>
  </si>
  <si>
    <t>Юрматинская СВА</t>
  </si>
  <si>
    <t>с.Юрматы ул.Первомайская 4</t>
  </si>
  <si>
    <t>Хабибуллаева</t>
  </si>
  <si>
    <t>Зумрад</t>
  </si>
  <si>
    <t>Зухуровна</t>
  </si>
  <si>
    <t>Саитовский ФАП</t>
  </si>
  <si>
    <t>д.Саитово ул.Школьна 15</t>
  </si>
  <si>
    <t>Ягфаровна</t>
  </si>
  <si>
    <t>Ст.Четырмановский ФАП</t>
  </si>
  <si>
    <t>с.Старый Четырман ул.Школьная 23</t>
  </si>
  <si>
    <t>Султангулова</t>
  </si>
  <si>
    <t>Фаизовна</t>
  </si>
  <si>
    <t>Сухо-Изякский ФАП</t>
  </si>
  <si>
    <t>д.С/Изяк ул.Центральная  39</t>
  </si>
  <si>
    <t>Абзалилова</t>
  </si>
  <si>
    <t>Теняевский ФАП</t>
  </si>
  <si>
    <t>д.Теняево ул.Центральная 4</t>
  </si>
  <si>
    <t>Борисова</t>
  </si>
  <si>
    <t>Балыклинский ФАП</t>
  </si>
  <si>
    <t>СМ.Балыклы ул.Ленина 12/1</t>
  </si>
  <si>
    <t>Алешкинский ФАП</t>
  </si>
  <si>
    <t>Д.Алешкино ул.Школьная 6</t>
  </si>
  <si>
    <t>с.Покровка ул.Молодежная 7</t>
  </si>
  <si>
    <t>Юрматиская СВА</t>
  </si>
  <si>
    <t xml:space="preserve">Хабибуллаева </t>
  </si>
  <si>
    <t>Кузьминовский ФАП</t>
  </si>
  <si>
    <t>д.Кузьминовка ул.Мир28</t>
  </si>
  <si>
    <t>Исянгулова</t>
  </si>
  <si>
    <t xml:space="preserve">Миляуша </t>
  </si>
  <si>
    <t>Веселовский ФАП</t>
  </si>
  <si>
    <t xml:space="preserve">д.Веселовка ул.Центральная </t>
  </si>
  <si>
    <t xml:space="preserve">Бабаева </t>
  </si>
  <si>
    <t>Ст.Михайловский ФАП</t>
  </si>
  <si>
    <t>д.Ст.Михайловка</t>
  </si>
  <si>
    <t>89174045688</t>
  </si>
  <si>
    <t>Ижбулякский ФАП</t>
  </si>
  <si>
    <t xml:space="preserve"> д.Ижбуляк ул.Молодежная 4</t>
  </si>
  <si>
    <t>Акчурина</t>
  </si>
  <si>
    <t>Буляукаевский ФАП</t>
  </si>
  <si>
    <t>д.В/Алаштан ул.Дружбы 91</t>
  </si>
  <si>
    <t xml:space="preserve">Шарипова </t>
  </si>
  <si>
    <t>026003</t>
  </si>
  <si>
    <r>
      <t>Государственное бюджетное учреждение здравоохранения Республики Башкортостан Малоязовская центральная районная больница (</t>
    </r>
    <r>
      <rPr>
        <b/>
        <sz val="9"/>
        <color indexed="8"/>
        <rFont val="Calibri"/>
        <family val="2"/>
        <charset val="204"/>
        <scheme val="minor"/>
      </rPr>
      <t>ГБУЗ РБ Малоязовская ЦРБ</t>
    </r>
    <r>
      <rPr>
        <sz val="9"/>
        <color indexed="8"/>
        <rFont val="Calibri"/>
        <family val="2"/>
        <charset val="204"/>
        <scheme val="minor"/>
      </rPr>
      <t>)</t>
    </r>
  </si>
  <si>
    <t>024001001</t>
  </si>
  <si>
    <t>0240002604</t>
  </si>
  <si>
    <t>1020201201460</t>
  </si>
  <si>
    <t>452490, Республика Башкортостан, Салаватский район, с.Малояз, ул.60 лет СССР, д. 6</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</si>
  <si>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</si>
  <si>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колопроктология,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урология,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эндокринология, эндоскопия</t>
    </r>
  </si>
  <si>
    <t>рентгенология, ультразвуковая диагностика, функциональная диагностика, эндоскопия</t>
  </si>
  <si>
    <t>021701</t>
  </si>
  <si>
    <r>
      <t>Государственное бюджетное учреждение здравоохранения Республики Башкортостан Туймазинская центральная районная больница (</t>
    </r>
    <r>
      <rPr>
        <b/>
        <sz val="9"/>
        <color indexed="8"/>
        <rFont val="Calibri"/>
        <family val="2"/>
        <charset val="204"/>
        <scheme val="minor"/>
      </rPr>
      <t>ГБУЗ РБ Туймазинская ЦРБ</t>
    </r>
    <r>
      <rPr>
        <sz val="9"/>
        <color indexed="8"/>
        <rFont val="Calibri"/>
        <family val="2"/>
        <charset val="204"/>
        <scheme val="minor"/>
      </rPr>
      <t>)</t>
    </r>
  </si>
  <si>
    <t>026901001</t>
  </si>
  <si>
    <t>0269007362</t>
  </si>
  <si>
    <t>1020202217463</t>
  </si>
  <si>
    <t>452750, Республика Башкортостан, г.Туймазы, ул.Ленина,д.16</t>
  </si>
  <si>
    <t>Гиздатуллин Забир Саримович, тел.8(34782)2-10-20, факс.8(34782)2-10-21,e-mail: TUYMAZY.CRB@doctorrb.ru</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</si>
  <si>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общая практика, медицинский массаж, неотложная медицинская помощь, операционное дело, паразитология, стоматология, стоматология профилактическая, стоматология ортопедическая, рентгенология, сестринское дело, сестринское дело в педиатрии,  физиотерапия, функциональная диагностика, эпидемиология</t>
  </si>
  <si>
    <t>клиническая лабораторная диагностика, общая врачебная практика (семейная медицина),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</si>
  <si>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фармакология, оториноларингология (за исключением кохлеарной имплантации), лечебная физкультура и спортивная медицина,медицинская реабилитация,  неврология, рентгенология,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</si>
  <si>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офтальмология</t>
  </si>
  <si>
    <t>021502</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</si>
  <si>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РБ ЦГБ г.Сибай</t>
    </r>
    <r>
      <rPr>
        <sz val="9"/>
        <color indexed="8"/>
        <rFont val="Calibri"/>
        <family val="2"/>
        <charset val="204"/>
        <scheme val="minor"/>
      </rPr>
      <t>)</t>
    </r>
  </si>
  <si>
    <t>0267011483</t>
  </si>
  <si>
    <t>1050202144937</t>
  </si>
  <si>
    <t>453838, Республика Башкортостан, г.Сибай, ул.Белова, дом19</t>
  </si>
  <si>
    <t>Надыргулов Радик Буранбаевич, тел.8(34775)5-04-62, факс 8(34775)5-04-59,e-mail: SIB.CGB@doctorrb.ru</t>
  </si>
  <si>
    <t>нефрология, онкология, оториноларингология (за исключением кохлеарной имплантации), офтальмология</t>
  </si>
  <si>
    <t xml:space="preserve">80401375000 </t>
  </si>
  <si>
    <t>020245</t>
  </si>
  <si>
    <r>
      <t xml:space="preserve">Общество с ограниченной ответственностью "Эмидент плюс" </t>
    </r>
    <r>
      <rPr>
        <b/>
        <sz val="9"/>
        <rFont val="Calibri"/>
        <family val="2"/>
        <charset val="204"/>
        <scheme val="minor"/>
      </rPr>
      <t>(ООО "Эмидент плюс")</t>
    </r>
  </si>
  <si>
    <t>0274191438</t>
  </si>
  <si>
    <t>1140280063956</t>
  </si>
  <si>
    <t>450022, Республика Башкортостан, г.Уфа, ул.Бакалинская,19,пом.Секция15,офис4</t>
  </si>
  <si>
    <t>Мусина Айгуль Басыровна,89273190701, e-mail: emident_plus@mail.ru</t>
  </si>
  <si>
    <t>ЛО-02-01-005195 от 04.10.2016г бессрочно;</t>
  </si>
  <si>
    <t>ортодонтия, стоматология ортопедическая, стоматология терапевтическая, стоматология хиуругическая</t>
  </si>
  <si>
    <t>022202</t>
  </si>
  <si>
    <r>
      <t>Государственное бюджетное учреждение здравоохранения Республики Башкортостан Благовещенская центральная районная больница (</t>
    </r>
    <r>
      <rPr>
        <b/>
        <sz val="9"/>
        <color indexed="8"/>
        <rFont val="Calibri"/>
        <family val="2"/>
        <charset val="204"/>
        <scheme val="minor"/>
      </rPr>
      <t>ГБУЗ РБ Благовещенская  ЦРБ</t>
    </r>
    <r>
      <rPr>
        <sz val="9"/>
        <color indexed="8"/>
        <rFont val="Calibri"/>
        <family val="2"/>
        <charset val="204"/>
        <scheme val="minor"/>
      </rPr>
      <t>)</t>
    </r>
  </si>
  <si>
    <t>0258002080</t>
  </si>
  <si>
    <t>1020201699869</t>
  </si>
  <si>
    <t>453431, Республика Башкортостан, г.Благовещенск, ул.Комарова,д.2</t>
  </si>
  <si>
    <t>акушерское дело,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</si>
  <si>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дерматовенерология, детская хирургия, детская эндокринология,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</si>
  <si>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педиатрия, терапия</t>
  </si>
  <si>
    <t>022300</t>
  </si>
  <si>
    <r>
      <t>Государственное бюджетное учреждение здравоохранения Республики Башкортостан Городская клиническая больница №13  города Уфа (Г</t>
    </r>
    <r>
      <rPr>
        <b/>
        <sz val="9"/>
        <color indexed="8"/>
        <rFont val="Calibri"/>
        <family val="2"/>
        <charset val="204"/>
        <scheme val="minor"/>
      </rPr>
      <t>БУЗ РБ ГКБ №13 г.Уфа</t>
    </r>
    <r>
      <rPr>
        <sz val="9"/>
        <color indexed="8"/>
        <rFont val="Calibri"/>
        <family val="2"/>
        <charset val="204"/>
        <scheme val="minor"/>
      </rPr>
      <t>)</t>
    </r>
  </si>
  <si>
    <t>0273019949</t>
  </si>
  <si>
    <t>1020202397434</t>
  </si>
  <si>
    <t>450112, Республика Башкортостан, г.Уфа, ул.Нежинская, дом 28</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</si>
  <si>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операционное дело,  оториноларингология (за исключением кохлеарной имплантации), пульмонология, ревматология, рентгенология, рефлексотерапия, сердечно-сосудистая хирургия, сестринское дело, терапия, ультразвуковая диагностика, физиотерапия, функциональная диагностика, хирургия, эндоскопия</t>
  </si>
  <si>
    <t>022113</t>
  </si>
  <si>
    <r>
      <t>Государственное бюджетное учреждение здравоохранения "Республиканская детская клиническая больница" (</t>
    </r>
    <r>
      <rPr>
        <b/>
        <sz val="9"/>
        <color indexed="8"/>
        <rFont val="Calibri"/>
        <family val="2"/>
        <charset val="204"/>
        <scheme val="minor"/>
      </rPr>
      <t>ГБУЗ РДКБ</t>
    </r>
    <r>
      <rPr>
        <sz val="9"/>
        <color indexed="8"/>
        <rFont val="Calibri"/>
        <family val="2"/>
        <charset val="204"/>
        <scheme val="minor"/>
      </rPr>
      <t>)</t>
    </r>
  </si>
  <si>
    <t>0274001119</t>
  </si>
  <si>
    <t>450106, Республика Башкортостан, г.Уфа, ул.Степана Кувыкина, д. 98</t>
  </si>
  <si>
    <t>Ахметшин Рустэм Закиевич, тел.: (347)229-08-01,  факс: (347)254-88-84, e-mail: ufa.rdkb@doctorrb.ru</t>
  </si>
  <si>
    <t xml:space="preserve"> ЛО-02-01-006616 от 06.11.2018г бессрочно;</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</si>
  <si>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лечебная физкультура, медицинский массаж, операционное дело, паразитология,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</si>
  <si>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</si>
  <si>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оториноларингология (за исключением кохлеарной имплантации), офтальмология, пульмонология, ревматология, рентгенология, рефлексотерапия, стоматология терапевтическая, стоматология хирургическая,</t>
    </r>
    <r>
      <rPr>
        <sz val="9"/>
        <color rgb="FFFF0000"/>
        <rFont val="Calibri"/>
        <family val="2"/>
        <charset val="204"/>
        <scheme val="minor"/>
      </rPr>
      <t xml:space="preserve"> </t>
    </r>
    <r>
      <rPr>
        <sz val="9"/>
        <rFont val="Calibri"/>
        <family val="2"/>
        <charset val="204"/>
        <scheme val="minor"/>
      </rPr>
      <t>сурдология-оториноларингология, травматология и ортопедия, токсикология, торакальная хирургия, ультразвуковая диагностика, урология, физиотерапия, функциональная диагностика,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</si>
  <si>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прерывния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стоматология детская, стоматология терапевтическая, стоматология хирургическая, сурдология-оториноларингология, травматология и ортопедия, трансфузиология, ультразвуковая диагностика, урология, физиотерапия, функциональная диагностика, челюстно-лицевая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</si>
  <si>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детская онкология, детская урология-андрология, детская хирургия, детская эндокринология, нейрохирургия, неонатология, нефрология, оториноларингология (за исключением кохлеарной имплантации), оториноларингология (кохлеарная имплантация), офтальмология, неврология, педиатрия, ревматология, торакальная хирургия, травматология и ортопедия, урология, хирургия (трансплантация органов и (или)тканей), челюстно-лицевая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</si>
  <si>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неврология, нейрохирургия, неонатология, офтальмология, педиатрия, токсикология, торакальная хирургия, травматология и ортопедия, урология, гематология, челюстно-лицевая хирургия, эндоскопия,</t>
    </r>
    <r>
      <rPr>
        <sz val="9"/>
        <color rgb="FFFF0000"/>
        <rFont val="Calibri"/>
        <family val="2"/>
        <charset val="204"/>
        <scheme val="minor"/>
      </rPr>
      <t xml:space="preserve"> </t>
    </r>
    <r>
      <rPr>
        <sz val="9"/>
        <rFont val="Calibri"/>
        <family val="2"/>
        <charset val="204"/>
        <scheme val="minor"/>
      </rPr>
      <t>детская кардиология, детская онкология, детская урология-андрология, детская хирургия, детская эндокринология, инфекционные болезни</t>
    </r>
  </si>
  <si>
    <t xml:space="preserve">ГБУЗ РБ ЦГБ г.Сибай </t>
  </si>
  <si>
    <t>Фирюза</t>
  </si>
  <si>
    <t xml:space="preserve">ГБУЗ РБ Центральная городская больница г.Сибай </t>
  </si>
  <si>
    <t>ГБУЗ ЦГБ г.Сибай</t>
  </si>
  <si>
    <t>ГБУЗ РБ ЦГБ г.Сибая</t>
  </si>
  <si>
    <t>государтсвенное бюджетное учреждение здравоохранения Туймазинская центральная районная больница</t>
  </si>
  <si>
    <t xml:space="preserve"> ГБУЗ РБ Туймазинская ЦРБ</t>
  </si>
  <si>
    <t>452750, Российская Федерация, Республика Башкортостан, г. Туймазы, ул. Ленина, д. 16</t>
  </si>
  <si>
    <t>Беляева</t>
  </si>
  <si>
    <t>8/34782/
2-10-10
crbp2@ufamts.ru</t>
  </si>
  <si>
    <t xml:space="preserve">ГБУЗ РБ
Туймазинская ЦРБ </t>
  </si>
  <si>
    <t xml:space="preserve">Муллагалеева </t>
  </si>
  <si>
    <t>8/34782/
2-10-23
TUYMAZY.CRB@doctorrb.ru</t>
  </si>
  <si>
    <t xml:space="preserve">поликлиника </t>
  </si>
  <si>
    <t>452750, 
Российская Федерация, Республика Башкортостан,  г. Туймазы, просп.  Ленина, д. 44 А</t>
  </si>
  <si>
    <t xml:space="preserve">Гиздатуллина </t>
  </si>
  <si>
    <t>8/34782/
7-12-47
crbdb@mail.ru</t>
  </si>
  <si>
    <t>Детская больница</t>
  </si>
  <si>
    <t>452750,
 Российская Федерация, Республика Башкортостан,  г. Туймазы, просп.  Ленина, д. 44 Б</t>
  </si>
  <si>
    <t>452750,
 Российская Федерация, Республика Башкортостан,  г. Туймазы, пр.  Ленина, д. 2</t>
  </si>
  <si>
    <t xml:space="preserve">Мустакимова </t>
  </si>
  <si>
    <t xml:space="preserve">Ильмира </t>
  </si>
  <si>
    <t>8/34782/5-46-20
stomat-pl@yandex.ru</t>
  </si>
  <si>
    <t>452750,
 Российская Федерация, Республика Башкортостан,  г. Туймазы, ул.  Мичурина, д. 18</t>
  </si>
  <si>
    <t xml:space="preserve">Гайнуллина  </t>
  </si>
  <si>
    <t>8/34782/
7-40-19
crbp1@mail.ru</t>
  </si>
  <si>
    <t>Женская 
консультация
стационар</t>
  </si>
  <si>
    <t xml:space="preserve">Ильясова </t>
  </si>
  <si>
    <t xml:space="preserve">Алла </t>
  </si>
  <si>
    <t>8/34782/
7-50-82
crbrd@mail.ru</t>
  </si>
  <si>
    <t>Асылгареев</t>
  </si>
  <si>
    <t>Нурфаяз</t>
  </si>
  <si>
    <t>Махасинович</t>
  </si>
  <si>
    <t>8/34782/
5-03-60
skoraya.pom@yandex.ru</t>
  </si>
  <si>
    <t xml:space="preserve">Евдокимова </t>
  </si>
  <si>
    <t xml:space="preserve">8/34782/
5-32-71
</t>
  </si>
  <si>
    <t>поликлиника
стационар</t>
  </si>
  <si>
    <t xml:space="preserve">452765, Российская Федерация, Республика Башкортостан,  Туймазинский район,
 с. Кандры, ул. Мира,  д. 12
</t>
  </si>
  <si>
    <t>Мингазов</t>
  </si>
  <si>
    <t xml:space="preserve">Руслан </t>
  </si>
  <si>
    <t>Рифович</t>
  </si>
  <si>
    <t>8/34782/
4-71-35
CRBKdR@inbox.ru</t>
  </si>
  <si>
    <t xml:space="preserve">Гимаева </t>
  </si>
  <si>
    <t>8/34782/ 
3-91-23
crbkga@mail.ru</t>
  </si>
  <si>
    <t>Садыков</t>
  </si>
  <si>
    <t>Мударисович</t>
  </si>
  <si>
    <t>8/34782/4-57-59
rmsadykov@mail.ru</t>
  </si>
  <si>
    <t>452780, 
Российская Федерация, Республика Башкортостан, Туймазинский район, с. Серафимовский,  ул. Ленина, д. 2</t>
  </si>
  <si>
    <t xml:space="preserve">Хамитов </t>
  </si>
  <si>
    <t>Славикович</t>
  </si>
  <si>
    <t>8/34782/
2-67-94
crbserafim@mail.ru</t>
  </si>
  <si>
    <t>452780, 
Российская Федерация, Республика Башкортостан, Туймазинский район, с. Серафимовский,  ул. Ленина, д. 1</t>
  </si>
  <si>
    <t xml:space="preserve">452774, 
Российская Федерация, Республика Башкортостан,  Туймазинский район,  
с. Субханкулово, ул.  Южная, д.7
</t>
  </si>
  <si>
    <t>Садриева</t>
  </si>
  <si>
    <t>Физалия</t>
  </si>
  <si>
    <t>Мадехатовна</t>
  </si>
  <si>
    <t>8/34782/
4-40-22
crbsub@mail.ru</t>
  </si>
  <si>
    <t>452791, 
Российская Федерация, Республика Башкортостан, Туймазинский район, с. Урмекеево, ул.Социалистическая, д. 4</t>
  </si>
  <si>
    <t>Нагимова</t>
  </si>
  <si>
    <t>Лейля</t>
  </si>
  <si>
    <t>8/34782/
37-1-00</t>
  </si>
  <si>
    <t>452774, 
Российская Федерация, Республика Башкортостан, Туймазинский район, с. Никитинка,  ул.Центральная,  д. 47</t>
  </si>
  <si>
    <t xml:space="preserve"> Миляуша </t>
  </si>
  <si>
    <t>8/34782/
43-8-80</t>
  </si>
  <si>
    <t>453791, 
Российская Федерация, Республика Башкортостан, Туймазинский район, д. Нуркеево,  ул.Центральная,  д. 47</t>
  </si>
  <si>
    <t xml:space="preserve">Мирсаетова </t>
  </si>
  <si>
    <t xml:space="preserve"> Лилия </t>
  </si>
  <si>
    <t>8/34782/
3-55-15</t>
  </si>
  <si>
    <t>452774, 
Российская Федерация, Республика Башкортостан, Туймазинский район, с. Зигитяк,  ул.  Набережная, д. 37А</t>
  </si>
  <si>
    <t>Давлетовна</t>
  </si>
  <si>
    <t>8/34782/
3-52-03</t>
  </si>
  <si>
    <t xml:space="preserve">452769, 
Российская Федерация, Республика Башкортостан, Туймазинский район,
 с. Первомайское, ул. Школьная, д. 28
</t>
  </si>
  <si>
    <t>Туркашева</t>
  </si>
  <si>
    <t>Ахметгалиевна</t>
  </si>
  <si>
    <t>8/34782/
3-78-59</t>
  </si>
  <si>
    <t>452766,
 Российская Федерация, Республика Башкортостан, Туймазинский район, с. Старые Кандры, ул. Молодежная, д. 2</t>
  </si>
  <si>
    <t>Габсатаровна</t>
  </si>
  <si>
    <t>8/34782/
3-97-31</t>
  </si>
  <si>
    <t>452766, 
Российская Федерация, Республика Башкортостан, Туймазинский район,  с. Ермухаметово,  ул.  Матросова, д. 2а</t>
  </si>
  <si>
    <t>Фарвазовна</t>
  </si>
  <si>
    <t>8/34782/
3-08-23</t>
  </si>
  <si>
    <t>452786, 
Российская Федерация, Республика Башкортостан, Туймазинский район, с. Чукадытамак, ул. Речная, д. 4</t>
  </si>
  <si>
    <t xml:space="preserve">Фахертдинова </t>
  </si>
  <si>
    <t>8/34782/
3-90-03</t>
  </si>
  <si>
    <t>452789,
 Российская Федерация, Республика Башкортостан, Туймазинский район, с. Балтаево, ул.  Школьная, д. 59/3</t>
  </si>
  <si>
    <t>Саяхова</t>
  </si>
  <si>
    <t>8/34782/
3-99-25</t>
  </si>
  <si>
    <t>452796, 
Российская Федерация, Республика Башкортостан, Туймазинский район, с. Кальшали,  ул.  Красная, д. 28</t>
  </si>
  <si>
    <t xml:space="preserve">Раянова </t>
  </si>
  <si>
    <t>8/34782/
3-22-56</t>
  </si>
  <si>
    <t>452789, 
Российская Федерация, Республика Башкортостан,  Туймазинский район, с. Тукаево,  ул. Школьная, д.  6</t>
  </si>
  <si>
    <t xml:space="preserve">Истамова </t>
  </si>
  <si>
    <t>Шахноза</t>
  </si>
  <si>
    <t>Фарходовна</t>
  </si>
  <si>
    <t>8/34782/
3-32-03</t>
  </si>
  <si>
    <t>452787,
 Российская Федерация, Республика Башкортостан, Туймазинский район,  с. Матевтамак,  ул. Чапаева, д. 57</t>
  </si>
  <si>
    <t>Салахова</t>
  </si>
  <si>
    <t>Ризида</t>
  </si>
  <si>
    <t>Тимеряновна</t>
  </si>
  <si>
    <t>8/34782/
3-76-36</t>
  </si>
  <si>
    <t>452754,
 Российская Федерация, Республика Башкортостан, Туймазинский район, с. Гафурово,  ул.  Мирная, д. 17/2</t>
  </si>
  <si>
    <t xml:space="preserve">Сальманова </t>
  </si>
  <si>
    <t>Гайнельзяновна</t>
  </si>
  <si>
    <t>8/34782/
3-05-03</t>
  </si>
  <si>
    <t>452778, 
Российская Федерация, Республика Башкортостан,  Туймазинский район, с. Дуслык, ул. Советская, д. 3 А</t>
  </si>
  <si>
    <t xml:space="preserve">Хабибуллина </t>
  </si>
  <si>
    <t>Загитовна</t>
  </si>
  <si>
    <t>8/34782/
3-13-63</t>
  </si>
  <si>
    <t>452785, 
Российская Федерация, Республика Башкортостан,  Туймазинский район, с. Николаевка, ул. Школьная, д. 4</t>
  </si>
  <si>
    <t>Минзария</t>
  </si>
  <si>
    <t>Шарафелисламовна</t>
  </si>
  <si>
    <t>8/34782/
3-20-47</t>
  </si>
  <si>
    <t xml:space="preserve">Латыпова </t>
  </si>
  <si>
    <t>8/34782/
3-95-70</t>
  </si>
  <si>
    <t>Хаматдинова</t>
  </si>
  <si>
    <t>8/34782/
29-8-99</t>
  </si>
  <si>
    <t>452788, 
Российская Федерация, Республика Башкортостан,  Туймазинский район, с. Кандрыкуль,  ул.  Озерная, д. 89</t>
  </si>
  <si>
    <t xml:space="preserve">Газдалтдинова </t>
  </si>
  <si>
    <t>8/34782/
37-4-04</t>
  </si>
  <si>
    <t>Габдулхакова</t>
  </si>
  <si>
    <t>Ахкямовна</t>
  </si>
  <si>
    <t>8/34782/
33-9-36</t>
  </si>
  <si>
    <t>Фануда</t>
  </si>
  <si>
    <t>Назиповна</t>
  </si>
  <si>
    <t>8/34782/
33-5-51</t>
  </si>
  <si>
    <t>452772, 
Российская Федерация, Республика Башкортостан, Туймазинский район, с. Агиртамак, ул.  Комарова, д. 47б</t>
  </si>
  <si>
    <t>Мунавировна</t>
  </si>
  <si>
    <t>8/34782/
5-96-00</t>
  </si>
  <si>
    <t xml:space="preserve">Хабиров </t>
  </si>
  <si>
    <t>8/34782/
2-53-03</t>
  </si>
  <si>
    <t>452772, 
Российская Федерация, Республика Башкортостан, Туймазинский район, д. Покровка, ул. Центральная, д. 15</t>
  </si>
  <si>
    <t>8/34782/
3-00-34</t>
  </si>
  <si>
    <t>452790, 
Российская Федерация, Республика Башкортостан, Туймазинский район, с. Нижние Бишинды,  ул.  Зеленая, д. 63 А</t>
  </si>
  <si>
    <t>Гиниятова</t>
  </si>
  <si>
    <t>Гиндуллиновна</t>
  </si>
  <si>
    <t>8/34782/
3-10-29</t>
  </si>
  <si>
    <t>452797, 
Российская Федерация, Республика Башкортостан, Туймазинский район, с. Верхние Бишинды,  ул.  Победы, д. 48</t>
  </si>
  <si>
    <t xml:space="preserve">Хабипова </t>
  </si>
  <si>
    <t>Минишагитовна</t>
  </si>
  <si>
    <t>8/34782/
3-12-03</t>
  </si>
  <si>
    <t>452791, 
Российская Федерация, Республика Башкортостан,  Туймазинский район, с. Сайраново,  ул. Советская, д. 31</t>
  </si>
  <si>
    <t xml:space="preserve"> Ахтямовна</t>
  </si>
  <si>
    <t>8/34782/
3-72-52</t>
  </si>
  <si>
    <t xml:space="preserve">452783, 
Российская Федерация, Республика Башкортостан, Туймазинский район, с. Верхнетроицкое,  ул.  Базарная, 
д. 28
</t>
  </si>
  <si>
    <t>Маркелова</t>
  </si>
  <si>
    <t>452791, 
Российская Федерация, Республика Башкортостан,  Туймазинский район, д. Староарсланбеково, ул. Центральная, д. 2</t>
  </si>
  <si>
    <t>Чанышева</t>
  </si>
  <si>
    <t>8/34782/
3-19-83</t>
  </si>
  <si>
    <t>452791, 
Российская Федерация, Республика Башкортостан, Туймазинский район, с. Тюпкильды, ул. Садовая, д. 1</t>
  </si>
  <si>
    <t>8/34782/
3-19-21</t>
  </si>
  <si>
    <t>452793, 
Российская Федерация, Республика Башкортостан,  Туймазинский район, с. Бишкураево, ул. Гагарина, д. 3/1</t>
  </si>
  <si>
    <t>Рамазанова</t>
  </si>
  <si>
    <t>Илюся</t>
  </si>
  <si>
    <t>Даимовна</t>
  </si>
  <si>
    <t>8/34782/
3-40-23</t>
  </si>
  <si>
    <t>452794, 
Российская Федерация, Республика Башкортостан,  Туймазинский район, с. Туктагулово, ул. Центральная, д. 58а</t>
  </si>
  <si>
    <t>452773, 
Российская Федерация, Республика Башкортостан, Туймазинский район, с. Татар - Улканово, ул. Карла Маркса, д. 37 А</t>
  </si>
  <si>
    <t>Закуановна</t>
  </si>
  <si>
    <t>452773, 
Российская Федерация, Республика Башкортостан, Туймазинский район, с. Аднагулово, ул.  Центральная, д. 31а</t>
  </si>
  <si>
    <t>Зиряковна</t>
  </si>
  <si>
    <t>8/34782/
3-56-17</t>
  </si>
  <si>
    <t>452767, 
Российская Федерация, Республика Башкортостан, Туймазинский район,  с. Верхний Сардык,  ул.  Клубная, д. 4а</t>
  </si>
  <si>
    <t xml:space="preserve">Газизова </t>
  </si>
  <si>
    <t>8/34782/
3-17-03</t>
  </si>
  <si>
    <t xml:space="preserve">452767, 
Российская Федерация, Республика Башкортостан, Туймазинский район, д. Нижний Сардык, 
ул. Центральная, д. 40/1
</t>
  </si>
  <si>
    <t>Гимазетдинова</t>
  </si>
  <si>
    <t>Асгатовна</t>
  </si>
  <si>
    <t>8/34782/
3-58-76</t>
  </si>
  <si>
    <t>Ражапова</t>
  </si>
  <si>
    <t>8/34782/
3-56-11</t>
  </si>
  <si>
    <t xml:space="preserve">452776, 
Российская Федерация, Республика Башкортостан, Туймазинский район, д. Чуваш-Улканово, ул. Пушкина,
 д. 2
</t>
  </si>
  <si>
    <t>Минибаева</t>
  </si>
  <si>
    <t>Раульевна</t>
  </si>
  <si>
    <t>8/34782/
3-82-56</t>
  </si>
  <si>
    <t xml:space="preserve">452776, 
Российская Федерация, Республика Башкортостан,  Туймазинский район, с. Ильчимбетово,  ул.  Советская, 
д. 3
</t>
  </si>
  <si>
    <t>Гилязева</t>
  </si>
  <si>
    <t>Гульслу</t>
  </si>
  <si>
    <t>8/34782/
3-84-73</t>
  </si>
  <si>
    <t>452776, 
Российская Федерация, Республика Башкортостан, Туймазинский район, с. Япрыково,  ул. Уфимская, д. 27</t>
  </si>
  <si>
    <t>Илдаровна</t>
  </si>
  <si>
    <t>8/34782/
3-85-17</t>
  </si>
  <si>
    <t>8/34782/
3-49-44</t>
  </si>
  <si>
    <t>452787, 
Российская Федерация, Республика Башкортостан,  Туймазинский район, с. Чукадыбашево, ул. Советская, д. 52/1</t>
  </si>
  <si>
    <t>Шушунова</t>
  </si>
  <si>
    <t>Нурия</t>
  </si>
  <si>
    <t>8/34782/
3-02-85</t>
  </si>
  <si>
    <t xml:space="preserve">452787, 
Российская Федерация, Республика Башкортостан, Туймазинский район, с. Имян-Купер, 
ул. Коммунистическая, д. 21/1
</t>
  </si>
  <si>
    <t>Решитовна</t>
  </si>
  <si>
    <t>8/34782/
3-01-03</t>
  </si>
  <si>
    <t>452779, 
Российская Федерация, Республика Башкортостан, Туймазинский район, с. Якшаево,  ул. Центральная, д. 48</t>
  </si>
  <si>
    <t>Трегубкина</t>
  </si>
  <si>
    <t>8/34782/
4-61-03</t>
  </si>
  <si>
    <t>452779, 
Российская Федерация, Республика Башкортостан, Туймазинский район, с. Каратово, ул. Школьная, д. 32</t>
  </si>
  <si>
    <t>8/34782/
3-61-11</t>
  </si>
  <si>
    <t>452771, 
Российская Федерация, Республика Башкортостан, Туймазинский район, с. Аблаево, ул. Центральная, д. 38, корп. 4</t>
  </si>
  <si>
    <t>Раевовна</t>
  </si>
  <si>
    <t>8/34782/
3-46-36</t>
  </si>
  <si>
    <t xml:space="preserve">452771, 
Российская Федерация, Республика Башкортостан, Туймазинский район, с. Какрыбашево,  ул. Школьная,
 д. 11
</t>
  </si>
  <si>
    <t>Сафуанова</t>
  </si>
  <si>
    <t>Ямгутдиновна</t>
  </si>
  <si>
    <t>8/34782/
3-41-99</t>
  </si>
  <si>
    <t>Фаррахова</t>
  </si>
  <si>
    <t>Абдулбариевна</t>
  </si>
  <si>
    <t>8/34782/
3-24-16</t>
  </si>
  <si>
    <t>Мухаметьянова</t>
  </si>
  <si>
    <t>Мусавировна</t>
  </si>
  <si>
    <t>452767, 
Российская Федерация, Республика Башкортостан, Туймазинский район,  д. Тирян-Елга,  ул.  Лесная, д. 1б</t>
  </si>
  <si>
    <t xml:space="preserve">Акберова </t>
  </si>
  <si>
    <t>8/34782/
3-17-02</t>
  </si>
  <si>
    <t xml:space="preserve">ГБУЗ РБ Туймазинская ЦРБ </t>
  </si>
  <si>
    <t>ГБУЗ РБ Туймазинская ЦРБ</t>
  </si>
  <si>
    <t>Государственное бюджетное учреждение здравоохранения Республики Башкортостан Клиническая больница №1 города Стерлитамак</t>
  </si>
  <si>
    <t>ГБУЗ РБ КБ №1 г.Стерлитамак</t>
  </si>
  <si>
    <t>КБ №1 г.Стерлитамак (стац.)</t>
  </si>
  <si>
    <t>453120, РБ, г.Стерлитамак, ул.Коммунистическая, 97</t>
  </si>
  <si>
    <t>Палтусов</t>
  </si>
  <si>
    <t>Игоревич</t>
  </si>
  <si>
    <t>(3473)302922, str.kb1@doctorrb.ru</t>
  </si>
  <si>
    <t>КБ №1 г.Стерлитамак (поликлиника)</t>
  </si>
  <si>
    <t>453120, РБ, г.Стерлитамак, ул.Коммунистическая, 91</t>
  </si>
  <si>
    <t>КБ №1 г.Стерлитамак (поликлиника мобильный комплекс)</t>
  </si>
  <si>
    <t>КБ №1 г.Стерлитамак (Дополнительные исследования) полик.</t>
  </si>
  <si>
    <t>КБ №1 г.Стерлитамак (дн.стац. При поликл.)</t>
  </si>
  <si>
    <t>ГБУЗ РБ КБ№1 г.Стерлитамак</t>
  </si>
  <si>
    <t>ГБУЗ КБ №1 г.Стерлитамак</t>
  </si>
  <si>
    <t>ГБУЗ РБ ГБ №1 г.Стерлитамак</t>
  </si>
  <si>
    <t>ГБУЗ РБ Благовещенская ЦРБ</t>
  </si>
  <si>
    <t>ООО "Эмидент плюс"</t>
  </si>
  <si>
    <t>государственное бюджетное учреждение здравоохранения Республики Башкортостан Малоязовская центральная районная больница</t>
  </si>
  <si>
    <t>ГБУЗ РБ Малоязовская ЦРБ</t>
  </si>
  <si>
    <t>поликлиника Малоязовской ЦРБ</t>
  </si>
  <si>
    <t>452490, РБ, Салаватский район, с. Малояз, ул. 60 лет СССР, д.6</t>
  </si>
  <si>
    <t>Бикбулатов</t>
  </si>
  <si>
    <t>Нургали</t>
  </si>
  <si>
    <t>Яганурович</t>
  </si>
  <si>
    <t>347 77 20531, 347 77 20854, maloyaz.crb@ doctorrb.ru</t>
  </si>
  <si>
    <t>стационар Малоязовской ЦРБ</t>
  </si>
  <si>
    <t>452490, РБ, Салаватский район, д. Тат. Малояз, ул. Солнечная, д.2</t>
  </si>
  <si>
    <t>скорая помощь Малоязовской ЦРБ</t>
  </si>
  <si>
    <t>Аркауловская врачебная амбулатория</t>
  </si>
  <si>
    <t>452493, РБ, Салаватский район, с. Аркаулово, ул. С. Юлаева, д.5</t>
  </si>
  <si>
    <t>Мурсалимкинская врачебная амбулатория</t>
  </si>
  <si>
    <t>452485, РБ, Салаватский район, с. Мурсалимкино, ул. Коммунистическая, д.5</t>
  </si>
  <si>
    <t>Лаклинская врачебная амбулатория</t>
  </si>
  <si>
    <t>452498, РБ, Салаватский район, с. Лаклы, ул Советская, д.3</t>
  </si>
  <si>
    <t>Турналинская врачебная амбулатория</t>
  </si>
  <si>
    <t>452486, РБ, Салаватский район, с. Турнали, ул. Центральная, д.29</t>
  </si>
  <si>
    <t>Алькинский ФАП</t>
  </si>
  <si>
    <t>452481, Республика Башкортостан, Салаватский район, село Алькино, ул. Кольцевая,д.22</t>
  </si>
  <si>
    <t>Ахуновский ФАП</t>
  </si>
  <si>
    <t>452482, Республика Башкортостан, Салаватский  район, деревня Ахуново,ул. Центральная,д.43 а</t>
  </si>
  <si>
    <t>Айский ФАП</t>
  </si>
  <si>
    <t>452485, Республика Башкортостан, Салаватский  район, деревня Айская,ул. Школьная,д.2</t>
  </si>
  <si>
    <t>Баш-Ильчикеевский ФАП</t>
  </si>
  <si>
    <t>452485, Республика Башкортостан, Салаватский  район, деревня Баш- Ильчикеево,ул.С.Юлаева,д.28</t>
  </si>
  <si>
    <t>Гусевский ФАП</t>
  </si>
  <si>
    <t>452490, Республика Башкортостан, Салаватский  район, село Гусевка,ул.Центральная,д.17</t>
  </si>
  <si>
    <t>Еланышевский ФАП</t>
  </si>
  <si>
    <t>452495, Республика Башкортостан, Салаватский  район, село Еланыш,ул.Набережная,д.1</t>
  </si>
  <si>
    <t>Идельбаевский ФАП</t>
  </si>
  <si>
    <t>452484, Республика Башкортостан, Салаватский район, деревня 2-е Идельбаево,ул.Школьная,д.7</t>
  </si>
  <si>
    <t>Ишимбаевский ФАП</t>
  </si>
  <si>
    <t>452499, Республика Башкортостан, Салаватский  район, село Ишимбаево, ул.Молодежная,д.8</t>
  </si>
  <si>
    <t>Идрисовский ФАП</t>
  </si>
  <si>
    <t>452481, Республика Башкортостан, Салаватский  район, деревня Идрисово,ул.Салавата, д.6</t>
  </si>
  <si>
    <t>Ильтаевский ФАП</t>
  </si>
  <si>
    <t>452492, Республика Башкортостан, Салаватский  район, деревня Ильтаево, ул.Школьная,д.37</t>
  </si>
  <si>
    <t>Кусепеевский ФАП</t>
  </si>
  <si>
    <t>452482, Республика Башкортостан, Салаватский  район, деревня Кусепеево, ул.Школьная,д.1</t>
  </si>
  <si>
    <t>Куселяровский ФАП</t>
  </si>
  <si>
    <t>452493, Республика Башкортостан, Салаватский  район, деревня Куселярово,ул. Центральная,д.16</t>
  </si>
  <si>
    <t>Карагуловский ФАП</t>
  </si>
  <si>
    <t>452485, Республика Башкортостан, Салаватский  район, деревня Карагулово,ул.Чишма,д.6</t>
  </si>
  <si>
    <t>Лагеревский ФАП</t>
  </si>
  <si>
    <t>452497, Республика Башкортостан, Салаватский  район, село Лагерево, ул. Молодежная,д.14</t>
  </si>
  <si>
    <t>Миндишевский ФАП</t>
  </si>
  <si>
    <t>452499, Республика Башкортостан, Салаватский  район, деревня Миндишево,ул.Школьная,д.4</t>
  </si>
  <si>
    <t>Мечетлинский ФАП</t>
  </si>
  <si>
    <t>452482, Республика Башкортостан, Салаватский  район, село Мечетлино,ул.Центральная,д.71</t>
  </si>
  <si>
    <t>Мещегаровский ФАП</t>
  </si>
  <si>
    <t>452495, Республика Башкортостан, Салаватский  район, село Мещегарово,ул.Ленина,д.12</t>
  </si>
  <si>
    <t>Насибашевский ФАП</t>
  </si>
  <si>
    <t>452496, Республика Башкортостан, Салаватский  район, село Насибаш,ул.Центральная,д.30</t>
  </si>
  <si>
    <t>Ново-Каратавлинский ФАП</t>
  </si>
  <si>
    <t>452481, Республика Башкортостан, Салаватский  район, деревня Новые Каратавлы,переулок Пришкольный,д.2</t>
  </si>
  <si>
    <t>Саргамышевский ФАП</t>
  </si>
  <si>
    <t>452495, Республика Башкортостан, Салаватский  район, деревня Саргамыш, ул.Центральная,д.28</t>
  </si>
  <si>
    <t>Терменевский ФАП</t>
  </si>
  <si>
    <t>452487, Республика Башкортостан, Салаватский  район, село Терменево, ул.Кирова,д.23</t>
  </si>
  <si>
    <t>Таймеевский ФАП</t>
  </si>
  <si>
    <t>452484, Республика Башкортостан, Салаватский  район, село Таймеево,ул.Центральная,д.31</t>
  </si>
  <si>
    <t>Ташауловский ФАП</t>
  </si>
  <si>
    <t>452484, Республика Башкортостан, Салаватский  район, деревня Ташаулово,ул.Луговая,д.4</t>
  </si>
  <si>
    <t>Урманчинский ФАП</t>
  </si>
  <si>
    <t>452498, Республика Башкортостан, Салаватский  район, деревня Урманчино,ул.Салавата, д.53 «а»</t>
  </si>
  <si>
    <t>Урмантавский ФАП</t>
  </si>
  <si>
    <t>452494, Республика Башкортостан, Салаватский  район, село Урмантау,ул.Школьная,д.9</t>
  </si>
  <si>
    <t>Чулпановский ФАП</t>
  </si>
  <si>
    <t>452492, Республика Башкортостан, Салаватский  район, деревня Чулпан,ул.Зеленая,д.13</t>
  </si>
  <si>
    <t>Чебаркульский ФАП</t>
  </si>
  <si>
    <t>452497, Республика Башкортостан, Салаватский  район, деревня Чебаркуль, ул.Центральная,д.38/1</t>
  </si>
  <si>
    <t>Шарякский ФАП</t>
  </si>
  <si>
    <t>452497, Республика Башкортостан,  Салаватский  район, деревня Шаряково,ул.Центральная,д15</t>
  </si>
  <si>
    <t>Юлаевский ФАП</t>
  </si>
  <si>
    <t>452481, Республика Башкортостан, Салаватский  район, деревня Юлаево,ул.Школьная,д.1</t>
  </si>
  <si>
    <t>Юнусовский ФАП</t>
  </si>
  <si>
    <t>452481, Республика Башкортостан, Салаватский  район, деревня Юнусово, переулок Болотный, д.4</t>
  </si>
  <si>
    <t>Яхинский ФАП</t>
  </si>
  <si>
    <t>452499, Республика Башкортостан, Салаватский  район, д. Яхъя, ул. Лесная, д.8</t>
  </si>
  <si>
    <t>452480, Республика Башкортостан, Салаватский  район, село Первомайский, ул. Советская,д.9</t>
  </si>
  <si>
    <t>Язги-Юртовский ФАП</t>
  </si>
  <si>
    <t>452497, Республика Башкортостан, Салаватский  район, деревня Язги-Юрт,ул.Школьная,д.1а</t>
  </si>
  <si>
    <t>Янгантауский ФАП</t>
  </si>
  <si>
    <t>452492, Республика Башкортостан, Салаватский  район, село Янгантау, ул. Центральная,д.17/4</t>
  </si>
  <si>
    <t>Шариповский ФАП</t>
  </si>
  <si>
    <t>452495, Республика Башкортостан, Салаватский  район, село Шарипово, ул. Школьная, д.1</t>
  </si>
  <si>
    <t>30УЕТ</t>
  </si>
  <si>
    <t>33УЕТ</t>
  </si>
  <si>
    <t>Государственное автономное учреждение здравоохранения Республиканский кожно-венерологический диспансер №1</t>
  </si>
  <si>
    <t>ГАУЗ РКВД №1</t>
  </si>
  <si>
    <t>консультативно-диагностическое отделение №1</t>
  </si>
  <si>
    <t xml:space="preserve">Жукова </t>
  </si>
  <si>
    <t>(347) 278 23 26</t>
  </si>
  <si>
    <t>консультативно-диагностическое отделение №2</t>
  </si>
  <si>
    <t>450027, Республика Башкортостан, г. Уфа, ул. Индустриальное шоссе, 42</t>
  </si>
  <si>
    <t>Гуменная</t>
  </si>
  <si>
    <t>(347) 243 01 39</t>
  </si>
  <si>
    <t>450071, Республика Башкортостан, г. Уфа, ул. 50 лет СССР, 45</t>
  </si>
  <si>
    <t xml:space="preserve">Сушко </t>
  </si>
  <si>
    <t>(347) 232-16-44</t>
  </si>
  <si>
    <t>450068, Республика Башкортостан, г.Уфа, ул. Черниковская, 42</t>
  </si>
  <si>
    <t xml:space="preserve">Ибраева </t>
  </si>
  <si>
    <t>Роза </t>
  </si>
  <si>
    <t>(347)  265-30-35</t>
  </si>
  <si>
    <t>Отделение платных медицинских услуг</t>
  </si>
  <si>
    <t>450077, Республика Башкортостан, г. Уфа, ул. Революционная, 58</t>
  </si>
  <si>
    <t>Зилеева</t>
  </si>
  <si>
    <t xml:space="preserve"> Ахатовна</t>
  </si>
  <si>
    <t>(347)  272-56-06</t>
  </si>
  <si>
    <t>Зияевна</t>
  </si>
  <si>
    <t>(347) 287 12 63</t>
  </si>
  <si>
    <t>1 отделение</t>
  </si>
  <si>
    <t xml:space="preserve">Гафаров </t>
  </si>
  <si>
    <t xml:space="preserve">Тимур </t>
  </si>
  <si>
    <t>(347) 287 24 35</t>
  </si>
  <si>
    <t>2 отделение</t>
  </si>
  <si>
    <t>(347) 278 07 28</t>
  </si>
  <si>
    <t>3 отделение</t>
  </si>
  <si>
    <t>4 отделение</t>
  </si>
  <si>
    <t xml:space="preserve">Юламанов </t>
  </si>
  <si>
    <t>Салаватович</t>
  </si>
  <si>
    <t>5 отделение</t>
  </si>
  <si>
    <t>Камалов</t>
  </si>
  <si>
    <t xml:space="preserve">Эдуард </t>
  </si>
  <si>
    <t>Салихьянович</t>
  </si>
  <si>
    <t>(347) 278 24 35</t>
  </si>
  <si>
    <t>Уткина</t>
  </si>
  <si>
    <t>Алла</t>
  </si>
  <si>
    <t>(347) 246 37 04</t>
  </si>
  <si>
    <t>6 отделение</t>
  </si>
  <si>
    <t>Надырченко</t>
  </si>
  <si>
    <t>(347) 242-97-55</t>
  </si>
  <si>
    <t>7 отделение</t>
  </si>
  <si>
    <t>Баймышева </t>
  </si>
  <si>
    <t>8 отделение</t>
  </si>
  <si>
    <t>Ремидовская</t>
  </si>
  <si>
    <t xml:space="preserve"> Милада </t>
  </si>
  <si>
    <t>02161601</t>
  </si>
  <si>
    <t>Закировна</t>
  </si>
  <si>
    <t>02161602</t>
  </si>
  <si>
    <t>ГБУЗ РБ ДБ г.Стерлитамак</t>
  </si>
  <si>
    <t>ГБУЗ РБ Детская больница г. Стерлитамак</t>
  </si>
  <si>
    <t>ГБУЗ РБ</t>
  </si>
  <si>
    <t>г. Стерлитамак</t>
  </si>
  <si>
    <t>ГБУЗ РБ Кигинская ЦРБ</t>
  </si>
  <si>
    <t>64</t>
  </si>
  <si>
    <t>ГБУЗ РКПЦ МЗ РБ</t>
  </si>
  <si>
    <t>Общество с ограниченной ответственностью "Бомонд"</t>
  </si>
  <si>
    <t>ООО "Бомонд"</t>
  </si>
  <si>
    <t>стоматологическая клиника</t>
  </si>
  <si>
    <t>Республика Башкортостан, г. Уфа,                     ул.  С.Перовской, д.44</t>
  </si>
  <si>
    <t>Бонвеч</t>
  </si>
  <si>
    <t>89174970000 bonvech@mail.ru</t>
  </si>
  <si>
    <t>Республика Башкортостан,   г. Уфа,                ул. Г.Амантая,       д. 4/1</t>
  </si>
  <si>
    <t>Винник Айгуль Наилевна, (Шамсутдинов Альберт Рашитович), тел.тел/факс:8(347)254-41-75, e-mail: Lyaisan90@bk.ru</t>
  </si>
  <si>
    <t>020193</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</si>
  <si>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</si>
  <si>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0273047181</t>
  </si>
  <si>
    <t>1030203739059</t>
  </si>
  <si>
    <t>450076, Республика Башкортостан, г.Уфа,ул. Б.Хмельницкого, 2</t>
  </si>
  <si>
    <t>Юмагузина Гульчачак Маратовна, (347)265-11-33, сот.8-917-432-69-89,e-mail: master-dent@list.ru</t>
  </si>
  <si>
    <t>ЛО-02-01-005033 от 25.07.2016г бессрочно;</t>
  </si>
  <si>
    <t>рентгенология,стоматология, стоматология ортопедическая</t>
  </si>
  <si>
    <t>029001</t>
  </si>
  <si>
    <r>
      <t>Государственное бюджетное учреждение здравоохранения Республики Башкортостан Ишимбайская центральная районная больница (</t>
    </r>
    <r>
      <rPr>
        <b/>
        <sz val="9"/>
        <color indexed="8"/>
        <rFont val="Calibri"/>
        <family val="2"/>
        <charset val="204"/>
        <scheme val="minor"/>
      </rPr>
      <t>ГБУЗ РБ Ишимбайская ЦРБ</t>
    </r>
    <r>
      <rPr>
        <sz val="9"/>
        <color indexed="8"/>
        <rFont val="Calibri"/>
        <family val="2"/>
        <charset val="204"/>
        <scheme val="minor"/>
      </rPr>
      <t>)</t>
    </r>
  </si>
  <si>
    <t>026101001</t>
  </si>
  <si>
    <t>0261003775</t>
  </si>
  <si>
    <t>1020201776210</t>
  </si>
  <si>
    <t>453215, Республика Башкортостан, г.Ишимбай, ул.Стахановская, .д75</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</si>
  <si>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неотложная медицинская помощь, лечебная физкультура, медицинский массаж, операционное дело, рентгенология, сестринское дело, сестринское дело в педиатрии,  стоматология, стоматология профилактическая, стоматология ортопедическая, функциональная диагностика, физиотерапия,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</si>
  <si>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t>
    </r>
    <r>
      <rPr>
        <sz val="9"/>
        <color rgb="FFFF0000"/>
        <rFont val="Calibri"/>
        <family val="2"/>
        <charset val="204"/>
        <scheme val="minor"/>
      </rPr>
      <t xml:space="preserve"> </t>
    </r>
    <r>
      <rPr>
        <sz val="9"/>
        <rFont val="Calibri"/>
        <family val="2"/>
        <charset val="204"/>
        <scheme val="minor"/>
      </rPr>
      <t>акушерство и гинекология ( искусственное прерывание беременности),  бактериология, гастроэнтерология, гериатрия, дерматовенерология, инфекционные болезни, кардиология, детская кардиология, детская хирургия,  детская урология-андрология, детская эндокринология, колопроктология, клиническая лабораторная диагностика,  лечебная физкультура и спортивная медицина, неврология, неотложная медицинская помощь, медицинская реабилитация, ортодонтия, онкология, оториноларингология (за исключением кохлеарной имплантации), офтальмология, профпатология,  пульмонология,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</si>
  <si>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кардиология, клиническая лабораторная диагностика, лабораторная диагностика, медицинский массаж, медицинская реабилитация, неврология,  операционное дело, офтальмология, педиатрия, пульмонология, рефлексотерапия,  сестринское дело, сестринское дело в педиатрии, терапия, ультразвуковая диагностика, физиотерапия, функциональная диагностика, эндокринология, эпидемиология</t>
  </si>
  <si>
    <t>024002</t>
  </si>
  <si>
    <r>
      <t>Государственное бюджетное учреждение здравоохранения Республики Башкортостан Бурзянская центральная районная больница (</t>
    </r>
    <r>
      <rPr>
        <b/>
        <sz val="9"/>
        <color indexed="8"/>
        <rFont val="Calibri"/>
        <family val="2"/>
        <charset val="204"/>
        <scheme val="minor"/>
      </rPr>
      <t>ГБУЗ РБ Бурзянская ЦРБ)</t>
    </r>
  </si>
  <si>
    <t>021801001</t>
  </si>
  <si>
    <t>0218000351</t>
  </si>
  <si>
    <t>1030202043662</t>
  </si>
  <si>
    <t>453580, Республика Башкортостан, Бурзянский район, с.Старосубханкулово, ул.Уральская,д.7</t>
  </si>
  <si>
    <t>Фаткуллин Ильмир Фанилович, тел8(34755)3-53-48, 3-53-66, e-mail: burzyann.crb@doctorrb.ru</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</si>
  <si>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стоматология,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</si>
  <si>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детская хирургия,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</si>
  <si>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дерматовенерология, диетология, инфекционные болезни, клиническая лабораторная диагностика, неврология, неонатология, онкология,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ультразвуковая диагностика, хирургия</t>
  </si>
  <si>
    <r>
      <t>Общество с ограниченной ответственностью "Аспект здоровья" (</t>
    </r>
    <r>
      <rPr>
        <b/>
        <sz val="10"/>
        <color theme="1"/>
        <rFont val="Times New Roman"/>
        <family val="1"/>
        <charset val="204"/>
      </rPr>
      <t>ООО "Аспект здоровья"</t>
    </r>
    <r>
      <rPr>
        <sz val="10"/>
        <color theme="1"/>
        <rFont val="Times New Roman"/>
        <family val="1"/>
        <charset val="204"/>
      </rPr>
      <t>)</t>
    </r>
  </si>
  <si>
    <t>0278165679</t>
  </si>
  <si>
    <t>450079, Республика Башкортостан, г.Уфа, Проспект Октября, д.23/1</t>
  </si>
  <si>
    <t>ЛО-02-01-006169 от 19.03.2019г бессрочно;</t>
  </si>
  <si>
    <t>медицинский массаж, сестринское дело, сестринское дело в педиатрии, физиотерапия, функциональная диагностика</t>
  </si>
  <si>
    <t>гастроэнтерология, дерматовенерология, кардиология, лечебная физкультура и спортивная медицина, медицинская реабилитация, неврология, нейрохирургия, оториноларингология (за исключением кохлеарной имплантации),  офтальмология, рефлексотерапия,травматология и ортопедия, ультразвуковая диагностика, физиотерапия, функциональная диагностика</t>
  </si>
  <si>
    <r>
      <t>Общество с ограниченной ответственностью медицинский центр "Медикал Он Груп-Уфа" (</t>
    </r>
    <r>
      <rPr>
        <b/>
        <sz val="10"/>
        <color theme="1"/>
        <rFont val="Times New Roman"/>
        <family val="1"/>
        <charset val="204"/>
      </rPr>
      <t>ООО "ММЦ Медикал Он Груп-Уфа"</t>
    </r>
    <r>
      <rPr>
        <sz val="10"/>
        <color theme="1"/>
        <rFont val="Times New Roman"/>
        <family val="1"/>
        <charset val="204"/>
      </rPr>
      <t>)</t>
    </r>
  </si>
  <si>
    <t>0276091679</t>
  </si>
  <si>
    <t>1050204217557</t>
  </si>
  <si>
    <t>450074, Республика Башкортостан, г.Уфа, ул. Софьи Перовской,д.38, офис 18</t>
  </si>
  <si>
    <t>23.08.2019</t>
  </si>
  <si>
    <t>Общество с ограниченной ответственностью медицинский центр "Корона" ( ООО "Корона")</t>
  </si>
  <si>
    <t>0253015350</t>
  </si>
  <si>
    <t>452683, Республика Башкортостан, г.Нефтекамск, ул. Ленина, д.17/211</t>
  </si>
  <si>
    <t>Галиакберов Зинур Сагдиахметович,+79869768522, факс (34783)3-42-43, e-mail:koronaplusnf@gmail.com</t>
  </si>
  <si>
    <t>020264</t>
  </si>
  <si>
    <t>020265</t>
  </si>
  <si>
    <t>020249</t>
  </si>
  <si>
    <r>
      <t xml:space="preserve">Общество с ограниченной ответственностью "Ситилаб-Башкортостан" </t>
    </r>
    <r>
      <rPr>
        <b/>
        <sz val="9"/>
        <rFont val="Calibri"/>
        <family val="2"/>
        <charset val="204"/>
        <scheme val="minor"/>
      </rPr>
      <t>(ООО "Ситилаб-Башкортостан")</t>
    </r>
  </si>
  <si>
    <t>0274131870</t>
  </si>
  <si>
    <t>1080274007076</t>
  </si>
  <si>
    <t>450022, Республика Башкортостан, г.Уфа, ул.Радищева,117, к.24</t>
  </si>
  <si>
    <t>Калмыков Кирилл Михайлович, 8(347)200-84-55,e-mail:kirill.kalmikov@citilab.ru</t>
  </si>
  <si>
    <t>акушерское дело, сестринское дело, сестринское дело в педиатрии,</t>
  </si>
  <si>
    <t>акушерство и гинекология (за исключением использования вспомогательных и репродуктивных технологий), дерматовенерология,  урология, ультразвуковая диагностика</t>
  </si>
  <si>
    <t>государственное бюджетное учреждение Республики Башкортостан Баймакская центральная городская больница</t>
  </si>
  <si>
    <t>ГБУЗ РБ Баймакская ЦГБ</t>
  </si>
  <si>
    <t>453633,РБ, г.Баймак, ул. Мира 1</t>
  </si>
  <si>
    <t xml:space="preserve">Ишбердин </t>
  </si>
  <si>
    <t>Айбулатович</t>
  </si>
  <si>
    <t>8(34751) 3-22-54, baimak.cgb@doctorrb.ru</t>
  </si>
  <si>
    <t>453633,РБ, г.Баймак, ул. Мира 2</t>
  </si>
  <si>
    <t xml:space="preserve">Хасанов </t>
  </si>
  <si>
    <t xml:space="preserve">Ильдар </t>
  </si>
  <si>
    <t>Гимадеевич</t>
  </si>
  <si>
    <t>8(34751) 3-20-07, baimak.cgb@doctorrb.ru</t>
  </si>
  <si>
    <t>Темясовская СУБ</t>
  </si>
  <si>
    <t>453633, РБ, с.Темясово, ул. Ф.Яхина 1</t>
  </si>
  <si>
    <t xml:space="preserve">Каскинбаев </t>
  </si>
  <si>
    <t>Раян</t>
  </si>
  <si>
    <t>Айдарович</t>
  </si>
  <si>
    <t>8(34751) 4-88-94</t>
  </si>
  <si>
    <t>Зилаирская СУБ</t>
  </si>
  <si>
    <t>453633, РБ, с.Ургаза, ул. Больничная 7</t>
  </si>
  <si>
    <t>Фирдаус</t>
  </si>
  <si>
    <t>8(34751) 4-18-37</t>
  </si>
  <si>
    <t>Акмурунская СВА</t>
  </si>
  <si>
    <t>453676, РБ, с.Акмурун, ул. С.Юлаева 5</t>
  </si>
  <si>
    <t xml:space="preserve">Рашида </t>
  </si>
  <si>
    <t>Бареевна</t>
  </si>
  <si>
    <t>8(34751) 4-34-41</t>
  </si>
  <si>
    <t>Ст.Сибайская СВА</t>
  </si>
  <si>
    <t>453643, РБ, с.Ст.Сибай, ул. Шаймуратова 1</t>
  </si>
  <si>
    <t>Шакиров</t>
  </si>
  <si>
    <t>Варис</t>
  </si>
  <si>
    <t>Мулланурович</t>
  </si>
  <si>
    <t>8(34751) 4-43-71</t>
  </si>
  <si>
    <t>Ирандыкская СВА</t>
  </si>
  <si>
    <t>453643, РБ, с.I-Туркменево, ул. Школьная 17</t>
  </si>
  <si>
    <t>Шакирова</t>
  </si>
  <si>
    <t>Разина</t>
  </si>
  <si>
    <t>Зайтуновна</t>
  </si>
  <si>
    <t>8(34751) 4-41-18</t>
  </si>
  <si>
    <t>Тубинская СВА</t>
  </si>
  <si>
    <t>453661, РБ, с.Тубинск, ул. С.Юлаева 23</t>
  </si>
  <si>
    <t xml:space="preserve">Жиангильдин </t>
  </si>
  <si>
    <t>Рафкат</t>
  </si>
  <si>
    <t>8(34751) 4-93-52</t>
  </si>
  <si>
    <t>Бекешевская СВА</t>
  </si>
  <si>
    <t>453671,РБ, с.Бекешево, ул. Центральная 1</t>
  </si>
  <si>
    <t>Бикбаев</t>
  </si>
  <si>
    <t>Рауль</t>
  </si>
  <si>
    <t>Бахитович</t>
  </si>
  <si>
    <t>8(34751) 4-71-96</t>
  </si>
  <si>
    <t>1-Иткуловская СВА</t>
  </si>
  <si>
    <t>453673, РБ , с.1-Иткулово, ул. Ленина 107</t>
  </si>
  <si>
    <t>Мунасипова</t>
  </si>
  <si>
    <t>Илюсовна</t>
  </si>
  <si>
    <t>8(34721) 4-43-71</t>
  </si>
  <si>
    <t>Биляловский ФАП</t>
  </si>
  <si>
    <t>453666,РБ, Баймакский район, д. Билялово, ул. З.Биишевой, д.6</t>
  </si>
  <si>
    <t>Сагитова</t>
  </si>
  <si>
    <t>Уметбаевский</t>
  </si>
  <si>
    <t>453666, РБ, Баймакский район, д.Уметбаево, ул. Башкир, д.49</t>
  </si>
  <si>
    <t xml:space="preserve">Садыкова </t>
  </si>
  <si>
    <t>Аминевский</t>
  </si>
  <si>
    <t>453663, РБ, Баймакский район, д.Аминево, ул. Школьная, д.5</t>
  </si>
  <si>
    <t>Салихов</t>
  </si>
  <si>
    <t>Дидарович</t>
  </si>
  <si>
    <t>Кугидельский</t>
  </si>
  <si>
    <t xml:space="preserve">  453666, РБ,  Баймакский район, д. Кугидель, ул.Центральная,д.13</t>
  </si>
  <si>
    <t>Абзелилова</t>
  </si>
  <si>
    <t>Рагида</t>
  </si>
  <si>
    <t>Сакмарский</t>
  </si>
  <si>
    <t xml:space="preserve"> 453661, РБ,  Баймакский район, д.Сакмара, ул.А.Кадыргулова, д.9а</t>
  </si>
  <si>
    <t xml:space="preserve">Урмантаева </t>
  </si>
  <si>
    <t>Ильсия</t>
  </si>
  <si>
    <t>Тагировский</t>
  </si>
  <si>
    <t xml:space="preserve"> 453663, РБ, Баймакский район, д. Нижнетагирово, ул. Школьная, д.53</t>
  </si>
  <si>
    <t xml:space="preserve">Габбасова </t>
  </si>
  <si>
    <t>Бетеринский</t>
  </si>
  <si>
    <t xml:space="preserve"> 453664, РБ, Баймакский район, д. Бетеря, ул. И.Сафиуллина, д.25/1</t>
  </si>
  <si>
    <t>Беседина</t>
  </si>
  <si>
    <t>Ишеевский</t>
  </si>
  <si>
    <t xml:space="preserve"> 453664, РБ, Баймакский район, д. Ишей, ул.Куктакинская, д.5а</t>
  </si>
  <si>
    <t xml:space="preserve">Кулибаева </t>
  </si>
  <si>
    <t>Минниахатовна</t>
  </si>
  <si>
    <t>Верхне - Идрисовский</t>
  </si>
  <si>
    <t xml:space="preserve"> 453662, РБ,  Баймакский район, д. Верхнеидрисово, ул.Молодежная, 12/2</t>
  </si>
  <si>
    <t>Файзулина</t>
  </si>
  <si>
    <t xml:space="preserve">Тансылу </t>
  </si>
  <si>
    <t>Нижне - Идрисовский</t>
  </si>
  <si>
    <t xml:space="preserve"> 453662, РБ, Баймакский район, д. Нижнеидрисово, ул.С.Юлаева, д.1</t>
  </si>
  <si>
    <t>Файма</t>
  </si>
  <si>
    <t>Ишбулдовна</t>
  </si>
  <si>
    <t>Муллакаевский</t>
  </si>
  <si>
    <t xml:space="preserve">   453662, РБ,  Баймакский район, д. Муллакаево, ул. Тансыккужина, 28</t>
  </si>
  <si>
    <t>Кульчуровский</t>
  </si>
  <si>
    <t>453661, РБ,  Баймакский район, д.Кульчурово, ул.Гафарова, 61</t>
  </si>
  <si>
    <t xml:space="preserve">Мухаметшина </t>
  </si>
  <si>
    <t>Гульсибар</t>
  </si>
  <si>
    <t>Исяновский</t>
  </si>
  <si>
    <t>453661, РБ, Баймакский район, д. Исяново, ул.Аминева, д.46</t>
  </si>
  <si>
    <t>Крепостно-Зилаирский</t>
  </si>
  <si>
    <t>453677, РБ,  Баймакский район, д. Крепостной Зилаир, ул.Почтовая, 13</t>
  </si>
  <si>
    <t>Тулыбаева</t>
  </si>
  <si>
    <t>Минсылыу</t>
  </si>
  <si>
    <t>Каратальский</t>
  </si>
  <si>
    <t>453676, РБ, Баймакский район, д. Каратал, ул.С.Юлаева,25</t>
  </si>
  <si>
    <t>Науширбанова</t>
  </si>
  <si>
    <t>Мусиновна</t>
  </si>
  <si>
    <t>Сайгафаровский</t>
  </si>
  <si>
    <t>453676, РБ,  Баймакский район, д. Сайгафар, ул.Мира,9б</t>
  </si>
  <si>
    <t>Азаматовна</t>
  </si>
  <si>
    <t xml:space="preserve">Юмашевский </t>
  </si>
  <si>
    <t>453675, РБ,  Баймакский район, с. Юмашево, ул. Набережная, 9</t>
  </si>
  <si>
    <t>Даминова</t>
  </si>
  <si>
    <t>Актауский</t>
  </si>
  <si>
    <t>453676, РБ,  Баймакский район,д. Актау, ул.Х.Давлетшиной, 7</t>
  </si>
  <si>
    <t>Бурзян- Зилгинский</t>
  </si>
  <si>
    <t>453677, РБ,  Баймакский район, д,Бурзян- Елга, ул. Баракал, 12а</t>
  </si>
  <si>
    <t>Киньягалеевна</t>
  </si>
  <si>
    <t>Юлукский</t>
  </si>
  <si>
    <t>453674, РБ,  Баймакский район, д. Юлук, ул.М.Файзи, 28</t>
  </si>
  <si>
    <t>Вилюра</t>
  </si>
  <si>
    <t>Зилимовский</t>
  </si>
  <si>
    <t>453677, РБ, Баймакский район, д.Зилимово, ул.Школьная, 8</t>
  </si>
  <si>
    <t>Каикбердина</t>
  </si>
  <si>
    <t>Ишбердинский</t>
  </si>
  <si>
    <t>453677,  Баймакский район, с. Ишберда, ул.С.Юлаева, 4</t>
  </si>
  <si>
    <t>Файза</t>
  </si>
  <si>
    <t xml:space="preserve">Далховна  </t>
  </si>
  <si>
    <t>Ахмеровский</t>
  </si>
  <si>
    <t>453647, РБ,  Баймакский район, д. Ахмерово, ул.Школьная, 3</t>
  </si>
  <si>
    <t>Кусеевский</t>
  </si>
  <si>
    <t>453644, РБ,  Баймакский район, д. Кусеево, ул.Б.Валида,1</t>
  </si>
  <si>
    <t>Баймухаметова</t>
  </si>
  <si>
    <t>Шафагатулловна</t>
  </si>
  <si>
    <t>Басаевский</t>
  </si>
  <si>
    <t xml:space="preserve"> 453644, РБ, Баймакский район, д. Большебасаево, ул.К.Диярова, 51</t>
  </si>
  <si>
    <t xml:space="preserve">Маратовна </t>
  </si>
  <si>
    <t>Исянбетовский</t>
  </si>
  <si>
    <t>453644, РБ, Баймакский район, д.Исянбетово, ул. М.Заманова, 25</t>
  </si>
  <si>
    <t>Абзаковский</t>
  </si>
  <si>
    <t>453646, РБ, Баймакский район, д.Абзак, ул..Гадельша, 8</t>
  </si>
  <si>
    <t>Султангазина</t>
  </si>
  <si>
    <t>Янузаковна</t>
  </si>
  <si>
    <t>Мукасовский</t>
  </si>
  <si>
    <t>453643,РБ,Баймакский район, д.1 Мукасово,ул.Победы,5</t>
  </si>
  <si>
    <t>Казанский</t>
  </si>
  <si>
    <t>453642,РБ, Баймакский район, д.Казанка, ул. Центральная,1</t>
  </si>
  <si>
    <t xml:space="preserve">Фатхутдинова </t>
  </si>
  <si>
    <t>Татлыбаевский</t>
  </si>
  <si>
    <t>453656, РБ,Баймакский район,с. Татлыбаево, ул. Г.Татлыбаева,44</t>
  </si>
  <si>
    <t>Карышкинский</t>
  </si>
  <si>
    <t>453656, РБ, Баймакский район, д. Карышкино, ул.Ямаш, 7в</t>
  </si>
  <si>
    <t>Юлдашбаева</t>
  </si>
  <si>
    <t xml:space="preserve">Яхиевна </t>
  </si>
  <si>
    <t>Калининский</t>
  </si>
  <si>
    <t>453657, РБ,Баймакский район, д.Калинино, ул. Центральная, 1-а</t>
  </si>
  <si>
    <t>Исянбаева</t>
  </si>
  <si>
    <t>Мударисовна</t>
  </si>
  <si>
    <t>Янзигитовский</t>
  </si>
  <si>
    <t>453657, РБ,Баймакский район, д.Янзигит, ул. С.Юлаева, 1</t>
  </si>
  <si>
    <t>Кумушкулова</t>
  </si>
  <si>
    <t>Гульзия</t>
  </si>
  <si>
    <t>Абдрахмановский</t>
  </si>
  <si>
    <t>453656, РБ, Баймакский район, д. Абдрахманово, ул.С.Юлаева,д.17в</t>
  </si>
  <si>
    <t>Мухамедьянов</t>
  </si>
  <si>
    <t>Дим</t>
  </si>
  <si>
    <t>Гафарович</t>
  </si>
  <si>
    <t>Верхне-Яикбаевский</t>
  </si>
  <si>
    <t>453657, РБ, Баймакский район, д.Верхнеяикбаево, ул. Школьная, 2</t>
  </si>
  <si>
    <t>Нигаматовский</t>
  </si>
  <si>
    <t>453671,РБ, Баймакский район, д. Нигаматово, ул. К.Диярова, 7</t>
  </si>
  <si>
    <t xml:space="preserve">Якупова </t>
  </si>
  <si>
    <t>Мазуна</t>
  </si>
  <si>
    <t>Баимовский</t>
  </si>
  <si>
    <t>453672, РБ, Баймакский район, д. Баимово, ул. Садовая 38/1</t>
  </si>
  <si>
    <t>Аминова</t>
  </si>
  <si>
    <t>Ахмедьяновна</t>
  </si>
  <si>
    <t>II-Иткуловский</t>
  </si>
  <si>
    <t>453671, РБ, Баймакский район, с. II-Иткулово, ул. Ленина, д.2а</t>
  </si>
  <si>
    <t>Тавлыкаевский</t>
  </si>
  <si>
    <t>453671, РБ,Баймакский район, д. Тавлыкаево, ул. З.Валиди,2</t>
  </si>
  <si>
    <t>Ахмадулловна</t>
  </si>
  <si>
    <t>Комсомольский</t>
  </si>
  <si>
    <t>453653, РБ, Баймакский район, д. Комсомол, ул. Ветеранов, 10</t>
  </si>
  <si>
    <t>Сосновский</t>
  </si>
  <si>
    <t>453654, РБ, Баймакский район, д. Сосновка, ул. Школьная, 17а</t>
  </si>
  <si>
    <t>Уральский</t>
  </si>
  <si>
    <t>453653,РБ,Баймакский район, д. Урал, ул. Строителей, 7а</t>
  </si>
  <si>
    <t>Сулпан</t>
  </si>
  <si>
    <t>Карамалинский</t>
  </si>
  <si>
    <t>453677, РБ, Баймакский район, д. Ишмухаметово, ул. С. Юлаева, 22</t>
  </si>
  <si>
    <t>Баишевский</t>
  </si>
  <si>
    <t>453652, РБ, Баймакский район, д. Баишево, ул. Ибрагимова, 14а</t>
  </si>
  <si>
    <t>Тимербулатова</t>
  </si>
  <si>
    <t>Минингуловна</t>
  </si>
  <si>
    <t>Покровский</t>
  </si>
  <si>
    <t>453653, РБ, Баймакский район, д. Покровка, ул. Молодежная, 23/2</t>
  </si>
  <si>
    <t xml:space="preserve">Мамбеткулова </t>
  </si>
  <si>
    <t xml:space="preserve">Диана </t>
  </si>
  <si>
    <t>Культабанский</t>
  </si>
  <si>
    <t>453654,РБ, Бамакский район, д. Культабан, ул.Школьная, 1</t>
  </si>
  <si>
    <t>Октябрьский</t>
  </si>
  <si>
    <t>453653, РБ, Баймакский район, д. Октябрь, ул.Центральная, 10-1</t>
  </si>
  <si>
    <t>Мерясовский</t>
  </si>
  <si>
    <t>453660, РБ, Баймакский район, д. Мерясово, ул.Молодежная, 1</t>
  </si>
  <si>
    <t>Ямантаева</t>
  </si>
  <si>
    <t>Куянтаевский</t>
  </si>
  <si>
    <t>453670, РБ, Баймакский район, д. Куянтау, ул. Школьная, 2</t>
  </si>
  <si>
    <t>Аралбаева</t>
  </si>
  <si>
    <t>Семеновский</t>
  </si>
  <si>
    <t>453651, РБ, Баймакский район, с. Семеновск, ул. С.Юлаева, 25</t>
  </si>
  <si>
    <t xml:space="preserve">Кусимова </t>
  </si>
  <si>
    <t>Миндахметовна</t>
  </si>
  <si>
    <t>Ишмурзинский</t>
  </si>
  <si>
    <t>453655, РБ, Баймакский район, с. Ишмурзино, ул. С.Игишева, 27</t>
  </si>
  <si>
    <t>Кутлугужина</t>
  </si>
  <si>
    <t>Абдулкаримовский</t>
  </si>
  <si>
    <t>453679, РБ, Баймакский район, д. Абдулкаримово, ул. Молодежная, д.18</t>
  </si>
  <si>
    <t>Алгазинский</t>
  </si>
  <si>
    <t>4C62:C6653679, РБ, Баймакский район, д.Алгазино, ул. Янтуры, 7</t>
  </si>
  <si>
    <t>Таштимерова</t>
  </si>
  <si>
    <t>Кутлугужевна</t>
  </si>
  <si>
    <t>Богачевский</t>
  </si>
  <si>
    <t>453655, РБ, Баймакский район, д.Богачево, ул. Молодежная, 11</t>
  </si>
  <si>
    <t>Мамбетовский</t>
  </si>
  <si>
    <t>453676, РБ, Баймакский район, д. Верхнемамбетово, ул. Набережная,8</t>
  </si>
  <si>
    <t>Ишкабулова</t>
  </si>
  <si>
    <t>Гадельбаевский</t>
  </si>
  <si>
    <t>453673, РБ, Баймакский район, д. Гадельбаево, ул. Центральная, 7</t>
  </si>
  <si>
    <t>Райхана</t>
  </si>
  <si>
    <t>Гумеровский</t>
  </si>
  <si>
    <t>453658, РБ, Баймакский район, д.Гумерово, ул. М.Гареева, 21</t>
  </si>
  <si>
    <t>Кунсбаева</t>
  </si>
  <si>
    <t>Чингизовский</t>
  </si>
  <si>
    <t>453678, РБ, Баймакский район, д.Чингизово, ул. Билян, 6</t>
  </si>
  <si>
    <t>Шаура</t>
  </si>
  <si>
    <t xml:space="preserve">Кагармановна </t>
  </si>
  <si>
    <t>Яратовский</t>
  </si>
  <si>
    <t>453658, РБ, Баймакский район, с. Яратово, ул. А.Игибаева, 6</t>
  </si>
  <si>
    <t xml:space="preserve">Мрясова </t>
  </si>
  <si>
    <t xml:space="preserve">Галиевна </t>
  </si>
  <si>
    <t>Шулькинский</t>
  </si>
  <si>
    <t>453673, РБ, Баймакский район, х. Шулька, ул. З.Акназарова, 28а</t>
  </si>
  <si>
    <t xml:space="preserve">Мурзакаева </t>
  </si>
  <si>
    <t xml:space="preserve">Гульгина </t>
  </si>
  <si>
    <t>Сахиевна</t>
  </si>
  <si>
    <t>Ярмухаметовский</t>
  </si>
  <si>
    <t>453658, РБ, Баймакский район, д.Ярмухаметово, ул. З.Валиди, 18</t>
  </si>
  <si>
    <t>Ишкуватова</t>
  </si>
  <si>
    <t>Хажиахметовна</t>
  </si>
  <si>
    <t>Буранбаевский</t>
  </si>
  <si>
    <t>453678, РБ, Баймакский район, д.Буранбаево, ул. Сакмар, 19</t>
  </si>
  <si>
    <t>Хуснулловна</t>
  </si>
  <si>
    <t>Бахтигареевский</t>
  </si>
  <si>
    <t>453660, РБ, Баймакский район, д.Бахтигареево, ул.Шаймуратова, 4</t>
  </si>
  <si>
    <t>Сабаншина</t>
  </si>
  <si>
    <t>Зиннатовна</t>
  </si>
  <si>
    <t>ГБУЗ РБ ЦГБ г.Сибай</t>
  </si>
  <si>
    <t>Государственное бюджетное учреждение здравоохранения "Республиканская детская клиническая больница"</t>
  </si>
  <si>
    <t>ГБУЗ РДКБ</t>
  </si>
  <si>
    <t>консультативная поликлиника</t>
  </si>
  <si>
    <t>450106, Республика Башкортостан, г.Уфа, ул. Степана Кувыкина, 98;</t>
  </si>
  <si>
    <t>Рустэм</t>
  </si>
  <si>
    <t>Закиевич</t>
  </si>
  <si>
    <t>(347)229-08-01
ufa.rdkb@doctorrb.ru</t>
  </si>
  <si>
    <t>Детский  центр психоневрологии и эпилептологии (ДЦПНиЭ)</t>
  </si>
  <si>
    <t>450009, г. Уфа, ул. Тихорецкая, 10</t>
  </si>
  <si>
    <t>ГБУЗРБ Аскаровская ЦРБ</t>
  </si>
  <si>
    <t>ГБУЗ РБ Аскаровская ЦРБ</t>
  </si>
  <si>
    <t>125,31,246,40131</t>
  </si>
  <si>
    <t xml:space="preserve">ГБУЗ РБ ГКБ №13 г.Уфа </t>
  </si>
  <si>
    <t>Раифовна</t>
  </si>
  <si>
    <t xml:space="preserve"> тел:8(347)240-13-13, факс:8(347)264-45-13,             e-mail: ufa.gkb13@doctorrb.ru</t>
  </si>
  <si>
    <t>Гарифуллин</t>
  </si>
  <si>
    <t>Булат</t>
  </si>
  <si>
    <t>Назирович</t>
  </si>
  <si>
    <t xml:space="preserve"> тел:8(347)260-52-90, факс:8(347)264-45-13,             e-mail: ufa.gkb13@doctorrb.ru</t>
  </si>
  <si>
    <t>450039, Республика Башкортостан, г.Уфа, ул.С.Богородская, дом 47/1</t>
  </si>
  <si>
    <t xml:space="preserve"> тел:8(347)260-52-90, факс:8(347)264-45-13,     e-mail: ufa.gkb13@doctorrb.ru</t>
  </si>
  <si>
    <t xml:space="preserve">450033, Республика Башкортостан, г.Уфа, ул.Сосновская, дом 46/1 </t>
  </si>
  <si>
    <t xml:space="preserve"> тел:8(347)260-52-90, факс:8(347)264-45-13,      e-mail: ufa.gkb13@doctorrb.ru</t>
  </si>
  <si>
    <t>450039, Республика Башкортостан, г.Уфа, ул.Ферина, дом 2</t>
  </si>
  <si>
    <t xml:space="preserve"> тел:8(347)260-52-90, факс:8(347)264-45-13,       e-mail: ufa.gkb13@doctorrb.ru</t>
  </si>
  <si>
    <t>450061, Республика Башкортостан, г.Уфа, ул.Первомайская, дом 95</t>
  </si>
  <si>
    <t xml:space="preserve"> тел:8(347)260-52-90, факс:8(347)264-45-13,        e-mail: ufa.gkb13@doctorrb.ru</t>
  </si>
  <si>
    <t>поликлиника, женская консультация№1</t>
  </si>
  <si>
    <t>450030, Республика Башкортостан, г.Уфа, ул.Петрозаводская, дом 6а</t>
  </si>
  <si>
    <t>поликлиника, женская консультация№2</t>
  </si>
  <si>
    <t>450068, Республика Башкортостан, г.Уфа, ул.Черниковская, дом 75</t>
  </si>
  <si>
    <t>поликлиника, женская консультация№3</t>
  </si>
  <si>
    <t>поликлиника, стоматологическое отделение</t>
  </si>
  <si>
    <t xml:space="preserve"> тел:8(347)260-52-90, факс:8(347)264-45-13,          e-mail: ufa.gkb13@doctorrb.ru</t>
  </si>
  <si>
    <t>450043, Республика Башкортостан, г.Уфа, ул.Транспортная, дом 44</t>
  </si>
  <si>
    <t>Елхова</t>
  </si>
  <si>
    <t>Асагатовна</t>
  </si>
  <si>
    <t xml:space="preserve"> тел:8(347)240-13-13, факс:8(347)264-45-13,        e-mail: ufa.gkb13@doctorrb.ru</t>
  </si>
  <si>
    <t>ГБУЗ РБ ГКБ №13 г.Уфа</t>
  </si>
  <si>
    <t>022124</t>
  </si>
  <si>
    <t>0277013240</t>
  </si>
  <si>
    <t>450075, Республика Башкортостан, г.Уфа, ул.Блюхера,1</t>
  </si>
  <si>
    <t>Салахов Энвир Масабихович, тел/факс 8(347)235-60-16, 8(347)235-62-23e-mail.ru: UFA.RVFD@doctorrb.ru</t>
  </si>
  <si>
    <t>акушерское дело, лабораторная диагностика, лечебная физкультура, медицинский массаж, сестринское дело,стоматология, физиотерапия, функциональная диагностика, эпидемиология</t>
  </si>
  <si>
    <t>медицинская реабилитация, неврология, травматология и ортопедия</t>
  </si>
  <si>
    <t>ООО "Центр ПЭТ-Технолоджи"</t>
  </si>
  <si>
    <t>ООО "Центр Пэт -Технолоджи"</t>
  </si>
  <si>
    <t>ООО "Аспект здоровья"</t>
  </si>
  <si>
    <t>ООО "Ситилаб-Башкортостан"</t>
  </si>
  <si>
    <t xml:space="preserve"> ООО "МАСТЕР-ДЕНТ"</t>
  </si>
  <si>
    <t>ГБУЗ РБ Ишимбайская ЦРБ</t>
  </si>
  <si>
    <t>Стоматологическая поликлиника</t>
  </si>
  <si>
    <t>02400202</t>
  </si>
  <si>
    <t>ГБУЗ РБ БУРЗЯНСКАЯ ЦРБ</t>
  </si>
  <si>
    <t>БУРЗЯНСКИЙ РАЙОН, С. СТАРОСУБХАНГУЛОВО, УЛ. УРАЛЬСКАЯ, Д.7</t>
  </si>
  <si>
    <t>Аетбаев</t>
  </si>
  <si>
    <t>Сагитович</t>
  </si>
  <si>
    <t>8(34755)3-52-73</t>
  </si>
  <si>
    <t>02400203</t>
  </si>
  <si>
    <t>02400201</t>
  </si>
  <si>
    <t xml:space="preserve">Имангулов </t>
  </si>
  <si>
    <t>8(34755)3-62-02</t>
  </si>
  <si>
    <t>ВРАЧЕБНАЯ АМБУЛАТОРИЯ</t>
  </si>
  <si>
    <t>БУРЗЯНСКИЙ РАЙОН, Д. БАЙНАЗАРОВО, УЛ. САЛАВАТА ЮЛАЕВА, Д. 97</t>
  </si>
  <si>
    <t xml:space="preserve">Курамшина </t>
  </si>
  <si>
    <t>8(34755)3-41-21</t>
  </si>
  <si>
    <t>02400204</t>
  </si>
  <si>
    <t>БУРЗЯНСКИЙ РАЙОН, Д. АСКАРОВО, УЛ. ШКОЛЬНАЯ, Д.5</t>
  </si>
  <si>
    <t xml:space="preserve">Галиуллина </t>
  </si>
  <si>
    <t xml:space="preserve">Гульфия </t>
  </si>
  <si>
    <t>3-36-39</t>
  </si>
  <si>
    <t>БУРЗЯНСКИЙ РАЙОН, Д. АБДУЛМАМБЕТОВО, УЛ. С. МУХАМЕТКУЛОВА, Д.27</t>
  </si>
  <si>
    <t xml:space="preserve">Гарифуллина </t>
  </si>
  <si>
    <t>Рамзиевна</t>
  </si>
  <si>
    <t>3-34-03</t>
  </si>
  <si>
    <t>БУРЗЯНСКИЙ РАЙОН, Д. АТИКОВО, УЛ. ДРУЖБЫ, Д.37</t>
  </si>
  <si>
    <t xml:space="preserve">Янбердина </t>
  </si>
  <si>
    <t xml:space="preserve">Ляля </t>
  </si>
  <si>
    <t>3-38-25</t>
  </si>
  <si>
    <t>БУРЗЯНСКИЙ РАЙОН, Д. БАЙГАЗИНО, УЛ. САЛИХА ПСЯНЧИНА, Д.6</t>
  </si>
  <si>
    <t>3-46-60</t>
  </si>
  <si>
    <t>БУРЗЯНСКИЙ РАЙОН, Д. БРЕТЯК, УЛ. САЛАВАТА ЮЛАЕВА, Д.48</t>
  </si>
  <si>
    <t xml:space="preserve">Минзия </t>
  </si>
  <si>
    <t>3-40-57</t>
  </si>
  <si>
    <t>БУРЗЯНСКИЙ РАЙОН, Д. ГАДЕЛЬГАРЕЕВО, УЛ. ШУЛЬГАН, Д.25</t>
  </si>
  <si>
    <t xml:space="preserve">Халиуллина </t>
  </si>
  <si>
    <t xml:space="preserve">Сайда </t>
  </si>
  <si>
    <t>Айсовна</t>
  </si>
  <si>
    <t>3-35-35</t>
  </si>
  <si>
    <t>БУРЗЯНСКИЙ РАЙОН, Д. ГАЛИАКБЕРОВО, УЛ. ЦЕНТРАЛЬНАЯ, Д.86</t>
  </si>
  <si>
    <t xml:space="preserve">Кагарманова </t>
  </si>
  <si>
    <t xml:space="preserve">Дилара </t>
  </si>
  <si>
    <t>Гумурзаковна</t>
  </si>
  <si>
    <t>3-32-20</t>
  </si>
  <si>
    <t>БУРЗЯНСКИЙ РАЙОН, Д. ИСЛАМБАЕВО, УЛ. СЫБАЙ ЯЛАН, Д.1</t>
  </si>
  <si>
    <t xml:space="preserve">Ахмедьянова </t>
  </si>
  <si>
    <t xml:space="preserve">Забира </t>
  </si>
  <si>
    <t>3-39-29</t>
  </si>
  <si>
    <t>БУРЗЯНСКИЙ РАЙОН, Д. КИЕКБАЕВО, УЛ. САЛАВАТА ЮЛАЕВА, Д.25</t>
  </si>
  <si>
    <t xml:space="preserve">Рыскулова </t>
  </si>
  <si>
    <t xml:space="preserve">Сария </t>
  </si>
  <si>
    <t>3-33-00</t>
  </si>
  <si>
    <t>БУРЗЯНСКИЙ РАЙОН, Д. КИЛЬДИГУЛОВО, УЛ. МОЛОДЕЖНАЯ, Д.17</t>
  </si>
  <si>
    <t xml:space="preserve">Миндигулова </t>
  </si>
  <si>
    <t>3-54-35</t>
  </si>
  <si>
    <t>БУРЗЯНСКИЙ РАЙОН, Д. КУЛГАНИНО, УЛ. МУСЫ МУРТАЗИНА, Д.6</t>
  </si>
  <si>
    <t xml:space="preserve">Галия </t>
  </si>
  <si>
    <t>Гайфулловна</t>
  </si>
  <si>
    <t>3-17-56</t>
  </si>
  <si>
    <t>БУРЗЯНСКИЙ РАЙОН, Д. КУТАНОВО, УЛ. САЛАВАТА ЮЛАЕВА, Д.22</t>
  </si>
  <si>
    <t xml:space="preserve">Асылбаева </t>
  </si>
  <si>
    <t xml:space="preserve">Алсу </t>
  </si>
  <si>
    <t>Миннигалеевна</t>
  </si>
  <si>
    <t>3-37-29</t>
  </si>
  <si>
    <t>БУРЗЯНСКИЙ РАЙОН, Д. МАГАДЕЕВО, УЛ. ЗАКИ ВАЛИДИ, Д.43</t>
  </si>
  <si>
    <t xml:space="preserve">Файляра </t>
  </si>
  <si>
    <t>Бахтинуровна</t>
  </si>
  <si>
    <t>3-25-31</t>
  </si>
  <si>
    <t>БУРЗЯНСКИЙ РАЙОН, Д. МИНДИГУЛОВО, УЛ. АГИДЕЛЬ, Д.23</t>
  </si>
  <si>
    <t xml:space="preserve">Вахитова </t>
  </si>
  <si>
    <t xml:space="preserve">Гульназ </t>
  </si>
  <si>
    <t>Ямилховна</t>
  </si>
  <si>
    <t>3-29-02</t>
  </si>
  <si>
    <t>БУРЗЯНСКИЙ РАЙОН, Д. НОВОМУНАСИПОВО, УЛ. МУХТАРА САГИТОВА, Д.46</t>
  </si>
  <si>
    <t xml:space="preserve">Кувандыков </t>
  </si>
  <si>
    <t xml:space="preserve">Факил </t>
  </si>
  <si>
    <t>Афзалович</t>
  </si>
  <si>
    <t>3-31-78</t>
  </si>
  <si>
    <t>БУРЗЯНСКИЙ РАЙОН, Д. НОВОМУСЯТОВО, УЛ. ЗАКИ ВАЛИДИ, Д.19/1</t>
  </si>
  <si>
    <t xml:space="preserve">Филюс </t>
  </si>
  <si>
    <t>3-47-32</t>
  </si>
  <si>
    <t>БУРЗЯНСКИЙ РАЙОН, Д. НОВОУСМАНОВО, УЛ. ГЕНЕРАЛА ШАЙМУРАТОВА, Д.15</t>
  </si>
  <si>
    <t xml:space="preserve">Кагарманов </t>
  </si>
  <si>
    <t xml:space="preserve">Закир </t>
  </si>
  <si>
    <t>Саягафарович</t>
  </si>
  <si>
    <t>3-45-29</t>
  </si>
  <si>
    <t>БУРЗЯНСКИЙ РАЙОН, Д. НОВОСУБХАНГУЛОВО, УЛ. ЦЕНТРАЛЬНАЯ, Д.50</t>
  </si>
  <si>
    <t xml:space="preserve">Яныбаева </t>
  </si>
  <si>
    <t>Ахмаджоновна</t>
  </si>
  <si>
    <t>3-50-25</t>
  </si>
  <si>
    <t>БУРЗЯНСКИЙ РАЙОН, Д. МУРАДЫМОВО, УЛ. ШКОЛЬНАЯ, Д.27</t>
  </si>
  <si>
    <t xml:space="preserve">Тулубаева </t>
  </si>
  <si>
    <t xml:space="preserve">Миннибика </t>
  </si>
  <si>
    <t>Сагадатдиновна</t>
  </si>
  <si>
    <t>3-23-21</t>
  </si>
  <si>
    <t>БУРЗЯНСКИЙ РАЙОН, Д. НАБИЕВО, УЛ. АЮПА САТВАЛОВА, Д.2</t>
  </si>
  <si>
    <t xml:space="preserve">Ибатуллина </t>
  </si>
  <si>
    <t xml:space="preserve">Забида </t>
  </si>
  <si>
    <t>Исрафиловна</t>
  </si>
  <si>
    <t>3-21-14</t>
  </si>
  <si>
    <t>БУРЗЯНСКИЙ РАЙОН, Д. САРГАЯ, УЛ. БАШАРТ, Д.4</t>
  </si>
  <si>
    <t xml:space="preserve">Файзуллина </t>
  </si>
  <si>
    <t xml:space="preserve">Гульсина </t>
  </si>
  <si>
    <t>3-13-54</t>
  </si>
  <si>
    <t>БУРЗЯНСКИЙ РАЙОН, Д. СТАРОМУНАСИПОВО, УЛ. САЛАВАТА ЮЛАЕВА, Д.86</t>
  </si>
  <si>
    <t xml:space="preserve">Ишдавлетова </t>
  </si>
  <si>
    <t xml:space="preserve">Амина </t>
  </si>
  <si>
    <t>3-31-12</t>
  </si>
  <si>
    <t>БУРЗЯНСКИЙ РАЙОН, Д. ТИМИРОВО, УЛ. САЛАВАТА ЮЛАЕВА, Д.65</t>
  </si>
  <si>
    <t xml:space="preserve">Мурзабаева </t>
  </si>
  <si>
    <t xml:space="preserve">Розалия </t>
  </si>
  <si>
    <t>Низамутдиновна</t>
  </si>
  <si>
    <t>3-28-64</t>
  </si>
  <si>
    <t>БУРЗЯНСКИЙ РАЙОН, Д. ЯУМБАЕВО, УЛ. САЛАВАТА ЮЛАЕВА, Д.34</t>
  </si>
  <si>
    <t xml:space="preserve">Шайхулова </t>
  </si>
  <si>
    <t xml:space="preserve">Мавлида </t>
  </si>
  <si>
    <t>БУРЗЯНСКИЙ РАЙОН, Д. ИРГИЗЛЫ, УЛ. ПУГАЧЕВА, Д.24</t>
  </si>
  <si>
    <t xml:space="preserve">Нугуманова </t>
  </si>
  <si>
    <t xml:space="preserve">Василя </t>
  </si>
  <si>
    <t>Гильфановна</t>
  </si>
  <si>
    <t>3-37-22</t>
  </si>
  <si>
    <t>БУРЗЯНСКИЙ РАЙОН, Д. СТАРОМУСЯТОВО, УЛ. САКМАГУШ, Д.20А</t>
  </si>
  <si>
    <t xml:space="preserve">Адельбаева </t>
  </si>
  <si>
    <t xml:space="preserve">Лейсан </t>
  </si>
  <si>
    <t>ГБУЗ РБ Бурзянская ЦРБ</t>
  </si>
  <si>
    <t>Общество с ограниченной ответсвенностью "Медицинский центр Медикал Он Груп - Уфа"</t>
  </si>
  <si>
    <t>ООО "ММЦ Медикал Он Груп - Уфа"</t>
  </si>
  <si>
    <t>450074, Республика Башкортостан, г. Уфа, ул. Софьи Перовской, д. 38, офис 18</t>
  </si>
  <si>
    <t>(347)255-88-00, e.habibullina@medongroup.ru</t>
  </si>
  <si>
    <t>Общество с ограниченной ответственностью "Медицинский центр Медикал Он Груп - Уфа"</t>
  </si>
  <si>
    <t>Хабибуллина Эльза Данисовна, 8(347)255-88-00, e-mail: habibullina@medongroup.ru</t>
  </si>
  <si>
    <t>Общество с ограниченной ответственностью «Корона»</t>
  </si>
  <si>
    <t>ООО «Корона»</t>
  </si>
  <si>
    <t>Галиакберов</t>
  </si>
  <si>
    <t>Сагдиахметович</t>
  </si>
  <si>
    <t>ООО "Корона "</t>
  </si>
  <si>
    <t>ООО "Корона"</t>
  </si>
  <si>
    <t>80410000000</t>
  </si>
  <si>
    <t>024005</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</si>
  <si>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rFont val="Calibri"/>
        <family val="2"/>
        <charset val="204"/>
        <scheme val="minor"/>
      </rPr>
      <t>ГБУЗ РБ Белорецкая ЦРКБ</t>
    </r>
    <r>
      <rPr>
        <sz val="9"/>
        <rFont val="Calibri"/>
        <family val="2"/>
        <charset val="204"/>
        <scheme val="minor"/>
      </rPr>
      <t>)</t>
    </r>
  </si>
  <si>
    <t>025601001</t>
  </si>
  <si>
    <t>0256017557</t>
  </si>
  <si>
    <t>453500, Республика Башкортостан, г.Белорецк, ул.Ленина,д.65</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</si>
  <si>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медико-социальная помощь,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</si>
  <si>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беременности),гастроэнтерология, гематология, гериатрия,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ортодонтия, профпатология, пульмонология, рентгенология, рефлексотерапия, стоматология общей практики, стоматология детская, стоматология терапевтическая, стоматология хирургическая, сурдология- 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медицинская реабилитация</t>
  </si>
  <si>
    <t>кардиология, неврология, пульмонология, травматология и ортопедия, урология, хирургия</t>
  </si>
  <si>
    <t>029170</t>
  </si>
  <si>
    <r>
      <t>Общество с ограниченной ответственностью "Медента" (</t>
    </r>
    <r>
      <rPr>
        <b/>
        <sz val="9"/>
        <color indexed="8"/>
        <rFont val="Calibri"/>
        <family val="2"/>
        <charset val="204"/>
        <scheme val="minor"/>
      </rPr>
      <t>ООО "Медента")</t>
    </r>
  </si>
  <si>
    <t>453633, Республика  Башкортостан, г.Баймак, ул.Мира,дом2д</t>
  </si>
  <si>
    <t>Саптаров Наиль Сафаргалиевич, тел:8(34751)3-21-72, 3-20-43, e-mail: n.Saptarov@mail.ru</t>
  </si>
  <si>
    <t>ЛО-02-01-002292 от 17.12.2012г бессрочно;</t>
  </si>
  <si>
    <t>стоматология терапевтическая, стоматология хирургическая</t>
  </si>
  <si>
    <t>медицинские осмотры профилактические</t>
  </si>
  <si>
    <t>Общество с ограниченной ответственностью "Медента"</t>
  </si>
  <si>
    <t>ООО "Медента"</t>
  </si>
  <si>
    <t>453633, г. Баймак, ул. Мира 2Д</t>
  </si>
  <si>
    <t>Саптаров</t>
  </si>
  <si>
    <t>Сафаргалиевич</t>
  </si>
  <si>
    <t>8(34751)32043 n.saptarov@mail.ru</t>
  </si>
  <si>
    <t>020207</t>
  </si>
  <si>
    <r>
      <t>Автономное некоммерческая организация Центр содействия раннему выявлению и лечению детского церебрального паралича "Азатлык" (</t>
    </r>
    <r>
      <rPr>
        <b/>
        <sz val="9"/>
        <color theme="1"/>
        <rFont val="Calibri"/>
        <family val="2"/>
        <charset val="204"/>
        <scheme val="minor"/>
      </rPr>
      <t>АНО Цетр "Азатлык"</t>
    </r>
    <r>
      <rPr>
        <sz val="9"/>
        <color theme="1"/>
        <rFont val="Calibri"/>
        <family val="2"/>
        <charset val="204"/>
        <scheme val="minor"/>
      </rPr>
      <t>)</t>
    </r>
  </si>
  <si>
    <t>0273990734</t>
  </si>
  <si>
    <t>450064,Республика Башкортостан, г.Уфа, ул.Интернациональная,15</t>
  </si>
  <si>
    <t>лечебная физкультура, медицинский массаж, физиотерапия</t>
  </si>
  <si>
    <t>мануальная терапия, неврология, рефлексотерапия, травматология и ортопедия</t>
  </si>
  <si>
    <t>1060254006229</t>
  </si>
  <si>
    <t>1140200000335</t>
  </si>
  <si>
    <t>Щедрова Наталия Валентиновна, тел:89177591701, e-mail: azatlik14@yandex.ru</t>
  </si>
  <si>
    <t>ЛО-02-01-007138 от 05.06.2019г бессрочно;</t>
  </si>
  <si>
    <t>26.08.2019</t>
  </si>
  <si>
    <t>АНО Центр ранней помощи "Азатлык"</t>
  </si>
  <si>
    <t>АНО Центр ранней</t>
  </si>
  <si>
    <t>помощи "Азатлык"</t>
  </si>
  <si>
    <t> 150</t>
  </si>
  <si>
    <t> 30</t>
  </si>
  <si>
    <t>021259</t>
  </si>
  <si>
    <r>
      <t>Общество с ограниченной ответственностью "СтомЭл" (</t>
    </r>
    <r>
      <rPr>
        <b/>
        <sz val="9"/>
        <color indexed="8"/>
        <rFont val="Calibri"/>
        <family val="2"/>
        <charset val="204"/>
        <scheme val="minor"/>
      </rPr>
      <t>ООО "СтомЭл"</t>
    </r>
    <r>
      <rPr>
        <sz val="9"/>
        <color indexed="8"/>
        <rFont val="Calibri"/>
        <family val="2"/>
        <charset val="204"/>
        <scheme val="minor"/>
      </rPr>
      <t>)</t>
    </r>
  </si>
  <si>
    <t>0264058243</t>
  </si>
  <si>
    <t>452681, Республика Башкортостан, г.Нефтекамск, ш.Березовское, д. 5А</t>
  </si>
  <si>
    <t>вакцинация (проведение профилактических прививок), лабораторная диагностика, лечебное дело, рентгенология, сестринское дело,сестринское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</si>
  <si>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сердечно-сомудистая хирургия,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</si>
  <si>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ООО "СтомЭл"</t>
  </si>
  <si>
    <r>
      <t>Общество с ограниченной ответственностью "ИНВИТРО-Самара" (</t>
    </r>
    <r>
      <rPr>
        <b/>
        <sz val="9"/>
        <color indexed="8"/>
        <rFont val="Calibri"/>
        <family val="2"/>
        <charset val="204"/>
        <scheme val="minor"/>
      </rPr>
      <t>ООО "ИНВИТРО-Самара"</t>
    </r>
    <r>
      <rPr>
        <sz val="9"/>
        <color indexed="8"/>
        <rFont val="Calibri"/>
        <family val="2"/>
        <charset val="204"/>
        <scheme val="minor"/>
      </rPr>
      <t>)</t>
    </r>
  </si>
  <si>
    <t>022146</t>
  </si>
  <si>
    <t>1076316009450</t>
  </si>
  <si>
    <t>443056, Самарская область, г.Самара, шоссе Московское, д.12</t>
  </si>
  <si>
    <t>ООО «ИНВИТРО-Самара»</t>
  </si>
  <si>
    <t>020266</t>
  </si>
  <si>
    <t>0216995373</t>
  </si>
  <si>
    <t>452710, Буздякский район, с.Буздяк, ул.Красноармейская, д.33</t>
  </si>
  <si>
    <t>ЛО-02-01-007286 от 22.08.2019г бессрочно;</t>
  </si>
  <si>
    <t>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</si>
  <si>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гастроэнтерология, кардиология, мануальная терапия, неврология, онкология,оториноларингология( за исключением  кохлеарной имплантации), офтальмология, профпатология, ортодонтия, стоматология общей практики,  стоматология ортопедическая,  стоматология терапевтическая,  стоматология хирургическая, ультразвуковая диагностика, хирургия, эндокринология,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</si>
  <si>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 послесменные)</t>
  </si>
  <si>
    <t>Якупова Эльмира Айратовна, 8-906-373-9311,e-mail: plazma-nf@mail.ru</t>
  </si>
  <si>
    <r>
      <t>Общество с ограниченной ответственностью "Центр здоровья и красоты" (</t>
    </r>
    <r>
      <rPr>
        <b/>
        <sz val="9"/>
        <color theme="1"/>
        <rFont val="Times New Roman"/>
        <family val="1"/>
        <charset val="204"/>
      </rPr>
      <t>ООО "Центр здоровья и красоты"</t>
    </r>
    <r>
      <rPr>
        <sz val="9"/>
        <color theme="1"/>
        <rFont val="Times New Roman"/>
        <family val="1"/>
        <charset val="204"/>
      </rPr>
      <t>)</t>
    </r>
  </si>
  <si>
    <t>021627</t>
  </si>
  <si>
    <r>
      <t>Общество с ограниченной ответственностью "Межрегиональный медицинский онкологический центр" (</t>
    </r>
    <r>
      <rPr>
        <b/>
        <sz val="9"/>
        <color indexed="8"/>
        <rFont val="Calibri"/>
        <family val="2"/>
        <charset val="204"/>
        <scheme val="minor"/>
      </rPr>
      <t>ООО "ММОЦ")</t>
    </r>
  </si>
  <si>
    <t>0268067658</t>
  </si>
  <si>
    <t>1130280048887</t>
  </si>
  <si>
    <t>453100, Республика Башкортостан, г.Стерлитамак, ул.Нахимова,4</t>
  </si>
  <si>
    <t>Шустрова Наталия Юрьевна, тел:8987-130-55-66, e-mail: ooommoc@mail.ru</t>
  </si>
  <si>
    <t>ЛО-02-01-005295 от 23.11.2016г бессрочно;</t>
  </si>
  <si>
    <t>акушерское дело, сестринское дело</t>
  </si>
  <si>
    <t>акушерство и гинекология (за исключением использования вспомогательных репродуктивных технологий), онкология, ультразвуковая диагностика, урология</t>
  </si>
  <si>
    <t>020243</t>
  </si>
  <si>
    <t>Государственное бюджетное учреждение здравоохранения Республики Башкортостан Белорецкая центральная районная клиническая больница</t>
  </si>
  <si>
    <t>г.Белорецк, ул.Мажита Гафури,142а</t>
  </si>
  <si>
    <t>Иванов</t>
  </si>
  <si>
    <t>Александровия</t>
  </si>
  <si>
    <t>8(34792)2-67-34</t>
  </si>
  <si>
    <t>Роддом</t>
  </si>
  <si>
    <t>г.Белорецк, переулок Скальный,14</t>
  </si>
  <si>
    <t>Фаниль</t>
  </si>
  <si>
    <t>8(34792)2-67-67</t>
  </si>
  <si>
    <t>г.Белорецк, ул.5 Июля, 14</t>
  </si>
  <si>
    <t>Лисицкая</t>
  </si>
  <si>
    <t>8(34792)3-38-34</t>
  </si>
  <si>
    <t>дневной стационар (онкология)</t>
  </si>
  <si>
    <t>8(34792)2-67-61</t>
  </si>
  <si>
    <t>Роддом  (дневной стационар)</t>
  </si>
  <si>
    <t>Поликлиника для взрослых</t>
  </si>
  <si>
    <t>г.Белорецк, ул.Ленина, 65</t>
  </si>
  <si>
    <t>г.Белорецк, ул.Ленина, 42</t>
  </si>
  <si>
    <t>8(34792)4-66-41</t>
  </si>
  <si>
    <t>г.Белорецк, ул.50 лет Октября, 70</t>
  </si>
  <si>
    <t>Сагинбаев</t>
  </si>
  <si>
    <t>Амир</t>
  </si>
  <si>
    <t>8(34792)3-33-95</t>
  </si>
  <si>
    <t>МПЦ Женская консультация</t>
  </si>
  <si>
    <t>Мавлитовна</t>
  </si>
  <si>
    <t>8(34792)3-00-90</t>
  </si>
  <si>
    <t>Инзерская УБ (поликлиника)</t>
  </si>
  <si>
    <t>с.Инзер, ул.Больничная, 22</t>
  </si>
  <si>
    <t>Суфянов</t>
  </si>
  <si>
    <t>Зариф</t>
  </si>
  <si>
    <t>Минибаевич</t>
  </si>
  <si>
    <t>8(34792)7-21-57</t>
  </si>
  <si>
    <t>Инзерская УБ ( стационар)</t>
  </si>
  <si>
    <t>Инзерская УБ (дневной стационар)</t>
  </si>
  <si>
    <t>Тирлянская УБ (поликлиника)</t>
  </si>
  <si>
    <t>с.Тирлянский, ул.Советская, 1/1</t>
  </si>
  <si>
    <t>Сытдыков</t>
  </si>
  <si>
    <t>Каюм</t>
  </si>
  <si>
    <t>Мавлетбаевич</t>
  </si>
  <si>
    <t>8(34792)7-61-72</t>
  </si>
  <si>
    <t>Тирлянская УБ (стационар)</t>
  </si>
  <si>
    <t>Тирлянская УБ (дневной стационар)</t>
  </si>
  <si>
    <t>Туканская УБ (поликлиника)</t>
  </si>
  <si>
    <t>с.Тукан, ул.Гагарина, 5</t>
  </si>
  <si>
    <t>Елизарьев</t>
  </si>
  <si>
    <t>Геннадьевич</t>
  </si>
  <si>
    <t>8(34792)7-91-92</t>
  </si>
  <si>
    <t>Туканская УБ (стационар)</t>
  </si>
  <si>
    <t>Туканская УБ (дневной стационар)</t>
  </si>
  <si>
    <t>Верхне-Авзянская УБ (поликлиника)</t>
  </si>
  <si>
    <t>с.Верхний Авзян, ул.Загорская, 2</t>
  </si>
  <si>
    <t>Хайбуллина</t>
  </si>
  <si>
    <t>8(34792)7-70-03</t>
  </si>
  <si>
    <t>Верхне-Авзянская УБ (стационар)</t>
  </si>
  <si>
    <t>Верхне-Авзянская УБ (дневной стационар)</t>
  </si>
  <si>
    <t>Серменевская ВА (поликлиника)</t>
  </si>
  <si>
    <t>с. Серменево, ул.  Калинина,39</t>
  </si>
  <si>
    <t xml:space="preserve">Гарипов </t>
  </si>
  <si>
    <t xml:space="preserve">Альберт </t>
  </si>
  <si>
    <t>Львович</t>
  </si>
  <si>
    <t>8(34792)7-14-07</t>
  </si>
  <si>
    <t>Серменевская ВА (дневной стационар)</t>
  </si>
  <si>
    <t>Узянская ВА</t>
  </si>
  <si>
    <t>с.Узян, ул.Больничная, 1</t>
  </si>
  <si>
    <t>8(34792)7-55-47</t>
  </si>
  <si>
    <t>Сосновская ВА</t>
  </si>
  <si>
    <t>с.Сосновка, ул.Больничная, 26</t>
  </si>
  <si>
    <t>Гайфуллина</t>
  </si>
  <si>
    <t>8(34792)7-31-48</t>
  </si>
  <si>
    <t>Абзаковская ВА</t>
  </si>
  <si>
    <t>с.Абзаково, ул.Школьная, 35</t>
  </si>
  <si>
    <t>Ахметзянов</t>
  </si>
  <si>
    <t>Наильевич</t>
  </si>
  <si>
    <t>8(34792)7-38-10</t>
  </si>
  <si>
    <t>Ломовская ВА</t>
  </si>
  <si>
    <t>с.Ломовка, ул.Ленина, 5</t>
  </si>
  <si>
    <t>Плохова</t>
  </si>
  <si>
    <t>8(34792)7-44-17</t>
  </si>
  <si>
    <t>Зигазинская ВА</t>
  </si>
  <si>
    <t>с.Зигаза, ул.Больничная, 19</t>
  </si>
  <si>
    <t>Мауфиля</t>
  </si>
  <si>
    <t>Кашафовна</t>
  </si>
  <si>
    <t>8(34792)7-96-59</t>
  </si>
  <si>
    <t>Ассинская ВА</t>
  </si>
  <si>
    <t>с.Ассы, ул.Мубарякова, 25/3</t>
  </si>
  <si>
    <t>Салимьянов</t>
  </si>
  <si>
    <t>Сахавлетович</t>
  </si>
  <si>
    <t>8(34792)7-85-34</t>
  </si>
  <si>
    <t>Кагинская ВА</t>
  </si>
  <si>
    <t>с.Кага, ул.Ленина, 13</t>
  </si>
  <si>
    <t>8(34792)7-75-95</t>
  </si>
  <si>
    <t>Дополнительные исследования</t>
  </si>
  <si>
    <t>Азикеевский ФАП</t>
  </si>
  <si>
    <t>с.Азикеево, ул.Советская, 3/1</t>
  </si>
  <si>
    <t>Уметкулова</t>
  </si>
  <si>
    <t>Амировна</t>
  </si>
  <si>
    <t>8(34792)7-69-79</t>
  </si>
  <si>
    <t>Азнагуловский ФАП</t>
  </si>
  <si>
    <t>с.Азнагулово, ул.Агидель, 25а</t>
  </si>
  <si>
    <t>Ахтарьянова</t>
  </si>
  <si>
    <t>8(34792)7-58-70</t>
  </si>
  <si>
    <t>Азналкинский ФАП</t>
  </si>
  <si>
    <t>с.Азналкино, ул.Юлаева, 3</t>
  </si>
  <si>
    <t>Ваисовна</t>
  </si>
  <si>
    <t>8(34792)7-15-43</t>
  </si>
  <si>
    <t>Бакеевский ФАП</t>
  </si>
  <si>
    <t>с.Бакеево, ул.Утягулова, 16</t>
  </si>
  <si>
    <t>8(34792)3-20-80</t>
  </si>
  <si>
    <t>Бердагуловский ФАП</t>
  </si>
  <si>
    <t>с.Бердагулово, ул.Школьная, 24</t>
  </si>
  <si>
    <t>Мурзагильдина</t>
  </si>
  <si>
    <t>Вафига</t>
  </si>
  <si>
    <t>8(34792)7-34-00</t>
  </si>
  <si>
    <t>Бзяк-Ахмеровский ФАП</t>
  </si>
  <si>
    <t>с.Бзяк, ул.Гагарина, 4</t>
  </si>
  <si>
    <t>Бахтигареевна</t>
  </si>
  <si>
    <t>8(34792)7-92-87</t>
  </si>
  <si>
    <t>Бришевский ФАП</t>
  </si>
  <si>
    <t>с.Бриш, ул.Молодежная, 28/1</t>
  </si>
  <si>
    <t>Бриштамакский ФАП</t>
  </si>
  <si>
    <t>с.Бриштамак, ул.Горная, 10</t>
  </si>
  <si>
    <t>8(34792)5-31-83</t>
  </si>
  <si>
    <t>Буганакский ФАП</t>
  </si>
  <si>
    <t>с.Буганак, ул.Строителей, 9</t>
  </si>
  <si>
    <t>Скобликова</t>
  </si>
  <si>
    <t>8(34792)3-95-19</t>
  </si>
  <si>
    <t>Верхнеаршинский ФАП</t>
  </si>
  <si>
    <t>с.Верхнеаршинский, ул.Октябрьская, 2</t>
  </si>
  <si>
    <t>Гиззатуллин</t>
  </si>
  <si>
    <t>Закеевич</t>
  </si>
  <si>
    <t>8(34792)7-68-38</t>
  </si>
  <si>
    <t>Верхнебельский ФАП</t>
  </si>
  <si>
    <t>с.Верхнебельский, ул.Школьная, 1</t>
  </si>
  <si>
    <t>Сания</t>
  </si>
  <si>
    <t>Рахимовна</t>
  </si>
  <si>
    <t>Верхне-Авзянский ФАП</t>
  </si>
  <si>
    <t>с.Верхний Авзян, ул.Пушкина, 12</t>
  </si>
  <si>
    <t>Рыжов</t>
  </si>
  <si>
    <t xml:space="preserve">Юрий </t>
  </si>
  <si>
    <t>8(34792)7-73-20</t>
  </si>
  <si>
    <t>Габдюковский ФАП</t>
  </si>
  <si>
    <t>с.Габдюково, ул.Школьная, 2а</t>
  </si>
  <si>
    <t>8(34792)7-80-91</t>
  </si>
  <si>
    <t>Дубинский ФАП</t>
  </si>
  <si>
    <t>с.Дубинино, ул.Школьная, 16</t>
  </si>
  <si>
    <t>отсутствует</t>
  </si>
  <si>
    <t>Железнодорожный ФАП</t>
  </si>
  <si>
    <t>с.Железнодорожный, ул.Вокзальная, 4б</t>
  </si>
  <si>
    <t>Тиунова</t>
  </si>
  <si>
    <t>8(34792)7-48-68</t>
  </si>
  <si>
    <t>Зуяковский ФАП</t>
  </si>
  <si>
    <t>с.Зуяково, ул.Мубарякова, 37/1</t>
  </si>
  <si>
    <t>Лутфуллиновна</t>
  </si>
  <si>
    <t>Искуштинский ФАП</t>
  </si>
  <si>
    <t>с.Искушта, ул.Больничная, 55а</t>
  </si>
  <si>
    <t>Скоробогатова</t>
  </si>
  <si>
    <t xml:space="preserve">Элиза </t>
  </si>
  <si>
    <t>8(34792)7-86-19</t>
  </si>
  <si>
    <t>Исмакаевский ФАП</t>
  </si>
  <si>
    <t>с.Исмакаево, ул.Советская, 35</t>
  </si>
  <si>
    <t>Ишбулатова</t>
  </si>
  <si>
    <t>Вадитовна</t>
  </si>
  <si>
    <t>8(34792)7-59-03</t>
  </si>
  <si>
    <t>Ишлинский ФАП</t>
  </si>
  <si>
    <t>с.Ишля, ул.Советская, 44</t>
  </si>
  <si>
    <t>Мусин</t>
  </si>
  <si>
    <t>Миндахатович</t>
  </si>
  <si>
    <t>8(34792)7-36-16</t>
  </si>
  <si>
    <t>Кагармановский ФАП</t>
  </si>
  <si>
    <t>с.Кагарманово, ул.Гареева, 5</t>
  </si>
  <si>
    <t>Магадеевна</t>
  </si>
  <si>
    <t>8(34792)7-58-21</t>
  </si>
  <si>
    <t>Карталинский ФАП</t>
  </si>
  <si>
    <t>с.Карталы, ул.Центральная, 1</t>
  </si>
  <si>
    <t>Адельмурдина</t>
  </si>
  <si>
    <t>Ахмеровский ФАП</t>
  </si>
  <si>
    <t>с.Кузгун-Ахмерово, ул.Центральная, 16/1</t>
  </si>
  <si>
    <t>8(34792)7-79-63</t>
  </si>
  <si>
    <t>Маныштинский ФАП</t>
  </si>
  <si>
    <t>с.Манышта, ул.Новая, 3</t>
  </si>
  <si>
    <t>Ахмедова</t>
  </si>
  <si>
    <t>Махмутовский ФАП</t>
  </si>
  <si>
    <t>с.Махмутово, ул.Уральская, 11</t>
  </si>
  <si>
    <t>Раяз</t>
  </si>
  <si>
    <t>8(34792)7-67-53</t>
  </si>
  <si>
    <t>Мулдакаевский ФАП</t>
  </si>
  <si>
    <t>с.Мулдакаево, ул.Центральная, 57</t>
  </si>
  <si>
    <t>Зинатовна</t>
  </si>
  <si>
    <t>Мухаметовский ФАП</t>
  </si>
  <si>
    <t>с.Мухаметово, ул.Центральная, 40</t>
  </si>
  <si>
    <t>Нижне-Авзянский ФАП</t>
  </si>
  <si>
    <t>с.Нижний Авзян, ул.Белова, 9</t>
  </si>
  <si>
    <t>Светана</t>
  </si>
  <si>
    <t>8(34792)7-70-25</t>
  </si>
  <si>
    <t>Нижне-Тюльменский ФАП</t>
  </si>
  <si>
    <t>с.Нижняя Тюльма, ул.Юлаева, 13</t>
  </si>
  <si>
    <t>Янбаева</t>
  </si>
  <si>
    <t>Фуатовна</t>
  </si>
  <si>
    <t>Николаевский ФАП</t>
  </si>
  <si>
    <t>с.Николаевка, ул.Центральная, 45</t>
  </si>
  <si>
    <t>Аубакирова</t>
  </si>
  <si>
    <t>Жавида</t>
  </si>
  <si>
    <t>Аглеевна</t>
  </si>
  <si>
    <t>8(34792)7-19-04</t>
  </si>
  <si>
    <t>Новобельский ФАП</t>
  </si>
  <si>
    <t>с.Новобельское, ул.Бельская, 10</t>
  </si>
  <si>
    <t>Абдрахманова</t>
  </si>
  <si>
    <t>Загировна</t>
  </si>
  <si>
    <t>Нукатовский ФАП</t>
  </si>
  <si>
    <t>с.Нукатово, ул.Центральная, 23</t>
  </si>
  <si>
    <t>Гульсум</t>
  </si>
  <si>
    <t>Ахматовна</t>
  </si>
  <si>
    <t>Отнурокский ФАП</t>
  </si>
  <si>
    <t>с.Отнурок, ул.Школьная, 17</t>
  </si>
  <si>
    <t>Реветьский ФАП</t>
  </si>
  <si>
    <t>с.Реветь, ул.Заповедная, 1</t>
  </si>
  <si>
    <t>Мухаметгалина</t>
  </si>
  <si>
    <t>Рысакаевский ФАП</t>
  </si>
  <si>
    <t>с.Рысакаево, ул.Школьная, 7а</t>
  </si>
  <si>
    <t>8(34792)7-30-35</t>
  </si>
  <si>
    <t>Тарский ФАП</t>
  </si>
  <si>
    <t>с.Тара, ул.Мичурина, 6</t>
  </si>
  <si>
    <t>Узянбашевский ФАП</t>
  </si>
  <si>
    <t>с.Узянбаш, ул.Янгиреева, 38/2</t>
  </si>
  <si>
    <t>8(34792)7-83-85</t>
  </si>
  <si>
    <t>с.Улуелга, ул.Железнодорожная, 1а</t>
  </si>
  <si>
    <t>Муслима</t>
  </si>
  <si>
    <t>Шагимардановна</t>
  </si>
  <si>
    <t>8(34792)7-11-22</t>
  </si>
  <si>
    <t>Уметбаевский ФАП</t>
  </si>
  <si>
    <t>с.Уметбаево, ул.Центральная, 25</t>
  </si>
  <si>
    <t>Яныбаева</t>
  </si>
  <si>
    <t>8(34792)7-97-28</t>
  </si>
  <si>
    <t>Усмангалинский ФАП</t>
  </si>
  <si>
    <t>с.Усмангали, ул.Заречная, 3</t>
  </si>
  <si>
    <t>Хабитдиновна</t>
  </si>
  <si>
    <t>Уткалевский ФАП</t>
  </si>
  <si>
    <t>с.Уткалево, ул.Школьная, 4</t>
  </si>
  <si>
    <t>Юмагужина</t>
  </si>
  <si>
    <t>Мавлетбаевна</t>
  </si>
  <si>
    <t>с.Хусаиново, ул.Мира, 22</t>
  </si>
  <si>
    <t xml:space="preserve">Мухмедьярова </t>
  </si>
  <si>
    <t xml:space="preserve"> Гульназира </t>
  </si>
  <si>
    <t xml:space="preserve"> Гиниятовна</t>
  </si>
  <si>
    <t>8(34792)7-83-23</t>
  </si>
  <si>
    <t>Шигаевский ФАП</t>
  </si>
  <si>
    <t>с.Шигаево, ул.Школьная, 18</t>
  </si>
  <si>
    <t>Мигранова</t>
  </si>
  <si>
    <t>8(34792)7-33-13</t>
  </si>
  <si>
    <t>ГБУЗ РБ  Белорецкая ЦРКБ</t>
  </si>
  <si>
    <t xml:space="preserve">ГБУЗ РБ Белорецкая ЦРКБ </t>
  </si>
  <si>
    <t>ГБУЗ РБ Белорецкая ЦРКБ</t>
  </si>
  <si>
    <t>ООО "Центр здоровья и красоты" с.Буздяк</t>
  </si>
  <si>
    <t>Мусин Рамиль Хайдарович, тетел.8-93773385347,эл. почта: emident2017@yandex.ru</t>
  </si>
  <si>
    <t>021269</t>
  </si>
  <si>
    <r>
      <t xml:space="preserve">Общество с ограниченной ответственностью "Лечебно-диагностический центр естественного оздоровления "Доктор ОЗОН" </t>
    </r>
    <r>
      <rPr>
        <b/>
        <sz val="10"/>
        <color theme="1"/>
        <rFont val="Calibri"/>
        <family val="2"/>
        <charset val="204"/>
        <scheme val="minor"/>
      </rPr>
      <t>(ООО "ЛДЦЕО "Доктор ОЗОН")</t>
    </r>
  </si>
  <si>
    <t>0264063405</t>
  </si>
  <si>
    <t>1120264000163</t>
  </si>
  <si>
    <t>452689,Республика Башкортостан, г.Нефтекамск, ул.Шоссе  Березовское,д,6 "А"</t>
  </si>
  <si>
    <t>ЛО-02-01-006378 от 28.06.2018г бессрочно;</t>
  </si>
  <si>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имунология,анестезиология и реаниматология, гастроэнтерология, дерматовенерология, кардиология, колопроктология, детская хирургия, детская эндокринология,мануальная терапия, медицинская реабилитация, неврология, нейрохирургия, онкология, оториноларингология (за исключением кохлеарной имплантации), офтальмология, пульмонология, ревматология, рефлексотерапия, сердечно-сосудистая хирургия, травматология и ортопедия, ультразвуковая диагностика,урология, физиотерапия,, функциональная диагностика, хирургия, эндокринология, эндоскопия, </t>
  </si>
  <si>
    <t>офтальмология, хирургия</t>
  </si>
  <si>
    <t>ООО ЛДЦЕО "Доктор ОЗОН"</t>
  </si>
  <si>
    <t xml:space="preserve">ООО ЛДЦЕО "Доктор ОЗОН" </t>
  </si>
  <si>
    <t xml:space="preserve">Общество с ограниченной ответственностью «Межрегиональный Медицинский Онкологический Центр»  </t>
  </si>
  <si>
    <t>ООО «ММОЦ»</t>
  </si>
  <si>
    <t>453103, РОССИЯ, БАШКОРТОСТАН РЕСП, Г СТЕРЛИТАМАК, НАХИМОВА УЛ, д 4</t>
  </si>
  <si>
    <t>Шустрова</t>
  </si>
  <si>
    <t xml:space="preserve">ooommoc@mail.ru 89871305566,89174685751 </t>
  </si>
  <si>
    <t>ООО "ММОЦ"</t>
  </si>
  <si>
    <t>ООО ММОЦ</t>
  </si>
  <si>
    <t>021536</t>
  </si>
  <si>
    <r>
      <t xml:space="preserve">Общество с ограниченной ответственностью "МедТех" </t>
    </r>
    <r>
      <rPr>
        <b/>
        <sz val="9"/>
        <color theme="1"/>
        <rFont val="Calibri"/>
        <family val="2"/>
        <charset val="204"/>
        <scheme val="minor"/>
      </rPr>
      <t>(ООО "МедТех)</t>
    </r>
  </si>
  <si>
    <t>0267018640</t>
  </si>
  <si>
    <t>1150280069444</t>
  </si>
  <si>
    <t>453832, Республика Башкортостан, г.Сибай, ул.Салавата Юлаева, д.60</t>
  </si>
  <si>
    <t>Шарипов Басир Маратович, тел.8(34475)5-04-12, 8-927-34-191-88, эл.почта: mrt.sibai@mail.ru</t>
  </si>
  <si>
    <t>ЛО-02-01-005817 от 24.08.2017г бессрочно;</t>
  </si>
  <si>
    <t>рентгенология, сесринское дело;</t>
  </si>
  <si>
    <t>рентгенология, ульразвуковая диагностика;</t>
  </si>
  <si>
    <t>020239</t>
  </si>
  <si>
    <r>
      <t xml:space="preserve">Общество с ограниченной ответственностью "Эмидент Люкс" </t>
    </r>
    <r>
      <rPr>
        <b/>
        <sz val="9"/>
        <color theme="1"/>
        <rFont val="Calibri"/>
        <family val="2"/>
        <charset val="204"/>
        <scheme val="minor"/>
      </rPr>
      <t>(ООО "Эмидент Люкс")</t>
    </r>
  </si>
  <si>
    <t>0274932069</t>
  </si>
  <si>
    <t>1180280021240</t>
  </si>
  <si>
    <t>450047, Республика Башкортостан, г.Уфа, ул.Айская,16</t>
  </si>
  <si>
    <t>Мусин Рамиль Хайдарович, тел. 83478821332,эл. почта: emident2017@yandex.ru</t>
  </si>
  <si>
    <t>ЛО-02-01-006158 от 14.03.2018г бессрочно;</t>
  </si>
  <si>
    <t>80401390000</t>
  </si>
  <si>
    <t>020244</t>
  </si>
  <si>
    <t>0278939690</t>
  </si>
  <si>
    <t>450005, Республика Башкртостан, г.Уфа, ул. Революционная,99, этаж 1</t>
  </si>
  <si>
    <t>Мусин Рамиль Хайдарович,83478821332,89178000760, e-mail:emident2017@yandex.ru</t>
  </si>
  <si>
    <t>ЛО-02-01-006461 от 22.08.2018г бессрочно;</t>
  </si>
  <si>
    <t>ортодонтия, стоматология детская, стоматология ортопедическая, стоматология терапевтическая, стоматология хирургическая</t>
  </si>
  <si>
    <t>021749</t>
  </si>
  <si>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)с.Верхнеяркеево</t>
    </r>
  </si>
  <si>
    <t>0225009154</t>
  </si>
  <si>
    <t>1070260001195</t>
  </si>
  <si>
    <t>452260, Республика Башкортостан, Илишевский район, с. Верхнеяркеево, ул.Свердлова, 57/1</t>
  </si>
  <si>
    <t>Муртазина Зинфира Альбертовна, тел. 8(34762) 5-62-49, e-mail:medclin@rambler.ru</t>
  </si>
  <si>
    <t>020191</t>
  </si>
  <si>
    <r>
      <t>Общество с ограниченной ответственностью "Медхелп" ( ООО "</t>
    </r>
    <r>
      <rPr>
        <b/>
        <sz val="9"/>
        <color theme="1"/>
        <rFont val="Calibri"/>
        <family val="2"/>
        <charset val="204"/>
        <scheme val="minor"/>
      </rPr>
      <t>Медхелп</t>
    </r>
    <r>
      <rPr>
        <sz val="9"/>
        <color theme="1"/>
        <rFont val="Calibri"/>
        <family val="2"/>
        <charset val="204"/>
        <scheme val="minor"/>
      </rPr>
      <t>")</t>
    </r>
  </si>
  <si>
    <t>0275076357</t>
  </si>
  <si>
    <t>1120280005801</t>
  </si>
  <si>
    <t>450076, Республика Башкортостан, г.Уфа,  ул.Достоевского,29</t>
  </si>
  <si>
    <t>Муртазина Зинфира Альбертовна, тел.8 34725-18-2-53 , e-mail: medclin@rambler.ru</t>
  </si>
  <si>
    <t>ЛО-02-01-006593 от 24.10.2018г бессрочно;</t>
  </si>
  <si>
    <t>медицинский массаж, сестринское дело, функциональная диагностика, рентгенология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</si>
  <si>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кардиология, колопроктология, неврология, нефрология, ревматология, рентгенология, травматология и ортопедия, ультразвуковая диагностика, урология, фтизиатрия,функциональная диагностика, эндокринология;</t>
  </si>
  <si>
    <r>
      <t xml:space="preserve">Общество с ограниченной ответственностью "Эмидент Люкс" </t>
    </r>
    <r>
      <rPr>
        <b/>
        <sz val="9"/>
        <rFont val="Calibri"/>
        <family val="2"/>
        <charset val="204"/>
        <scheme val="minor"/>
      </rPr>
      <t>(ООО "Эмидент Люкс")(ул.Революционная,57)</t>
    </r>
  </si>
  <si>
    <t>020167</t>
  </si>
  <si>
    <t>0278947027</t>
  </si>
  <si>
    <t>450005, Республика Башкртостан, г.Уфа, ул. Революционная,57</t>
  </si>
  <si>
    <t>ЛО-02-01-007120 от 23.05.2019г бессрочно;</t>
  </si>
  <si>
    <t>ортодонтия, стоматология общей практики, стоматология  ортопедическая, стоматология  терапевтическая, стоматология хирургическая</t>
  </si>
  <si>
    <t>ООО "МедТех"</t>
  </si>
  <si>
    <t>ООО "ЛДЦЕО "Доктор ОЗОН"</t>
  </si>
  <si>
    <t>Иващенко Андрей Николаевич, 8(917)355-59-39, e-mail: andreynik@rambler.ru, bux@doktorozon.ru</t>
  </si>
  <si>
    <t>ООО "Эмидент Люкс" (ул.Айская,16)</t>
  </si>
  <si>
    <t>ООО "Эмидент Люкс" (Айская,16)</t>
  </si>
  <si>
    <r>
      <t xml:space="preserve">Общество с ограниченной ответственностью "Эмидент Люкс" </t>
    </r>
    <r>
      <rPr>
        <b/>
        <sz val="9"/>
        <rFont val="Calibri"/>
        <family val="2"/>
        <charset val="204"/>
        <scheme val="minor"/>
      </rPr>
      <t>(ООО "Эмидент Люкс")(ул.Революционная,99)</t>
    </r>
  </si>
  <si>
    <t>ООО "Эмидент Люкс" (ул.Революц,99)</t>
  </si>
  <si>
    <t>ООО "Эмидент Люкс" (Революц.99)</t>
  </si>
  <si>
    <t>ООО "Эмидент Люкс" (ул.Революц,57)</t>
  </si>
  <si>
    <t>ООО "Медхелп"</t>
  </si>
  <si>
    <t>ООО "Медсервис"с.Верхнеяркеево</t>
  </si>
  <si>
    <t>021322</t>
  </si>
  <si>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color theme="1"/>
        <rFont val="Calibri"/>
        <family val="2"/>
        <charset val="204"/>
        <scheme val="minor"/>
      </rPr>
      <t>МУП ДМС "Росток"</t>
    </r>
    <r>
      <rPr>
        <sz val="9"/>
        <color theme="1"/>
        <rFont val="Calibri"/>
        <family val="2"/>
        <charset val="204"/>
        <scheme val="minor"/>
      </rPr>
      <t>)</t>
    </r>
  </si>
  <si>
    <t>0265036612</t>
  </si>
  <si>
    <t>452616, Республика Башкортостан, г.Октябрьский, ул.Кувыкина,28</t>
  </si>
  <si>
    <t>Давлетбаева Раушания Рафаэловна, тел/факс 8(34767) 3-33-00, e-mail: rostok.oktb@mail.ru</t>
  </si>
  <si>
    <t>ЛО-02-01-004249 от13.11.2015г бессрочно;</t>
  </si>
  <si>
    <t>лечебная физкультура, медицинский массаж, физиотерапия, сестринское дело, сестринское дело в педиатрии;</t>
  </si>
  <si>
    <t>акушерское дело, 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детская кардиология, детская хирургия, детская эндокринология, диетология, кардиология, лечебная физкультура, лечебная физкультура и спортивная медицина, медицинский массаж, медицинская реабилитация, неврология, нефрология, оториноларингология (за исключением кохлеарной имплантации), офтальмология, педиатрия, профпатология, пульмонология, ревматология, рефлексотерапия, сестринскому делу, сестринскому делу в педиатрии, стоматология детская, терапия, травматология и ортопедия, урология, хирургия, физиотерапия, эндокринология</t>
  </si>
  <si>
    <t>ООО "Витадент Космо"</t>
  </si>
  <si>
    <t>г. Уфа, ул. Степана Злобина  38 к. 2</t>
  </si>
  <si>
    <t xml:space="preserve">Байгузина </t>
  </si>
  <si>
    <t>020236</t>
  </si>
  <si>
    <r>
      <t>Общество с ограниченной ответственностью "Витадент Космо" (</t>
    </r>
    <r>
      <rPr>
        <b/>
        <sz val="9"/>
        <color indexed="8"/>
        <rFont val="Calibri"/>
        <family val="2"/>
        <charset val="204"/>
        <scheme val="minor"/>
      </rPr>
      <t>ООО "Витадент Космо</t>
    </r>
    <r>
      <rPr>
        <sz val="9"/>
        <color theme="1"/>
        <rFont val="Calibri"/>
        <family val="2"/>
        <charset val="204"/>
        <scheme val="minor"/>
      </rPr>
      <t>")</t>
    </r>
  </si>
  <si>
    <t>0278182561</t>
  </si>
  <si>
    <t>1110280049868</t>
  </si>
  <si>
    <t>450080, Республика Башкортостан, г.Уфа, ул.Степана Злобина,дом 38, корпус2</t>
  </si>
  <si>
    <t>ЛО-02-01-002827 от 19.11.2013г бессрочно;</t>
  </si>
  <si>
    <t>МУП ДМС "Росток"</t>
  </si>
  <si>
    <t>020164</t>
  </si>
  <si>
    <r>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r>
    <r>
      <rPr>
        <b/>
        <sz val="9"/>
        <rFont val="Calibri"/>
        <family val="2"/>
        <charset val="204"/>
        <scheme val="minor"/>
      </rPr>
      <t>ГАУЗ РПНС "Акбузат")</t>
    </r>
  </si>
  <si>
    <t>0245016914</t>
  </si>
  <si>
    <t>1060245100112</t>
  </si>
  <si>
    <t>450580, Республика Башкортостан, Уфимский район, деревня Уптино, ул. Медовая, д. 16</t>
  </si>
  <si>
    <t>Имаева Гульшат Даминовна, тел.8(347)271-48-76, e-mail.ru: akbuzat-uptino@mail.ru, UFA.AKBUZAT@doctorrb.ru</t>
  </si>
  <si>
    <t>медицинский массаж, неотложная медицинская помощь, сестринское дело, сестринское дело в педиатрии, физиотерапия, функциональная диагностика</t>
  </si>
  <si>
    <t>диетология, лечебная физкультура и спортивная медицина, медицинская реабилитация, неврология, офтальмология, рефлексотерапия, травматология и ортопедия, ультразвуковая диагностика,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</si>
  <si>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диетология, кардиология, лечебная физкультура, лечебная физкультура и спортивная медицина, медицинская реабилитация, медицинский массаж, неврология, общая практика, офтальмология, пульмонология, сестринское дело, сестринское дело в педиатрии,  педиатрия,пульмонология, рефлексотерапия, стоматология детская, терапия, травматология и ортопедия, урология, физиотерапия, функциональная диагностика, эндокринология</t>
  </si>
  <si>
    <t>Байгузина Светлана Назибовна, тел.241-75-45, 89625257675, e-mail: vitadentcosmo@yandex.ru</t>
  </si>
  <si>
    <t>020247</t>
  </si>
  <si>
    <r>
      <t xml:space="preserve">Общество с ограниченной ответственностью "Центр детской хирургии" </t>
    </r>
    <r>
      <rPr>
        <b/>
        <sz val="9"/>
        <rFont val="Calibri"/>
        <family val="2"/>
        <charset val="204"/>
        <scheme val="minor"/>
      </rPr>
      <t>(ООО "ЦДХ")</t>
    </r>
  </si>
  <si>
    <t>0275078756</t>
  </si>
  <si>
    <t>1120280041100</t>
  </si>
  <si>
    <t>450076, Республика Башкортсатн, г.Уфа, ул.Гоголя,63</t>
  </si>
  <si>
    <t>Мухтаров Исламгазе Ринатович, +79273272131, e-mail: islam107@mail.ru, info@dmc-azbuka.ru</t>
  </si>
  <si>
    <t>ЛО-02-01-004382 от 25.12.2015г бессрочно;</t>
  </si>
  <si>
    <t>рентгенология, сестринское дело, сестринское дело в педиатрии, функциональная диагностика</t>
  </si>
  <si>
    <t>гастроэнтерология, детская кардиология, детская хирургия, неврология, ортодонтия, оториноларингология (за исключением кохлеарной имплантации), офтальмология, стоматология детская,  стоматология терапевтическая, стоматология хирургическая, травматология и ортопедия, ультразвуковая диагностика, функциональная диагностика</t>
  </si>
  <si>
    <t>021630</t>
  </si>
  <si>
    <r>
      <t>Общество с ограниченной ответственностью Санаторий профилакторий "Березка" (</t>
    </r>
    <r>
      <rPr>
        <b/>
        <sz val="9"/>
        <color indexed="8"/>
        <rFont val="Calibri"/>
        <family val="2"/>
        <charset val="204"/>
        <scheme val="minor"/>
      </rPr>
      <t>ООО СП "Березка"</t>
    </r>
    <r>
      <rPr>
        <sz val="9"/>
        <color indexed="8"/>
        <rFont val="Calibri"/>
        <family val="2"/>
        <charset val="204"/>
        <scheme val="minor"/>
      </rPr>
      <t>)</t>
    </r>
  </si>
  <si>
    <t>0268033578</t>
  </si>
  <si>
    <t>1030203438209</t>
  </si>
  <si>
    <t>453120, Республика Башкортостан, г.Стерлитамак, ул. Революционная, 4А</t>
  </si>
  <si>
    <t>Гулынина Татьяна Ивановна, тел8(3473)20-05-21, факс8(3473)43-09-47, e-mail: cpberezka@mail.ru</t>
  </si>
  <si>
    <t>ЛО-02-01-005306 от 28.11.2016г бессрочно;</t>
  </si>
  <si>
    <t>акушерское дело,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</si>
  <si>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детская эндокринология, кардиология, клиническая лабораторная диагностика, лечебная физкультура и спортивная медицина, неврология, оториноларингология (за исключением кохлеарной имплантации), офтальмология, травматология и ортопедия, ультразвуковая диагностика, физиотерапия, функциональная диагностика, хирургия, эндокринология, профпатология, стоматология детская, стоматология детская, стоматология терапевтическая</t>
  </si>
  <si>
    <t>акушерство и гинекология (за исключением использования вспомогательных репродуктивных технологий), гастроэнтерология, кардиология, клиническая лабораторная диагностика, медицинская реабилитация, неврология, физиотерапия, функциональная диагностика, хирургия, эндокринология</t>
  </si>
  <si>
    <t>акушерское дело, акушерство и гинекология (за исключением использования вспомогательных репродуктивных технологий), гастроэнтерология, дерматовенерология, диетология, детская эндокринология, кардиология, клиническая лабораторная диагностика, лечебная физкультура, лечебная физкультура и спортивная медицина, медицинская реабилитация, медицинский массаж, неврология, оториноларингология (за исключением кохлеарной имплантации), офтальмология, педиатрия, терапия, профпатология, сестринское дело,  травматология и ортопедия, ультразвуковая диагностика, стоматология, стоматология терапевтическая, физиотерапия, функциональная диагностика, хирургия, эндоскопия, эндокринология</t>
  </si>
  <si>
    <r>
      <t>Общество с ограниченной ответственностью" Центр восстановительного лечения и реабилитации" (</t>
    </r>
    <r>
      <rPr>
        <b/>
        <sz val="9"/>
        <color indexed="8"/>
        <rFont val="Calibri"/>
        <family val="2"/>
        <charset val="204"/>
        <scheme val="minor"/>
      </rPr>
      <t>ООО "ЦВЛиР"</t>
    </r>
    <r>
      <rPr>
        <sz val="9"/>
        <color indexed="8"/>
        <rFont val="Calibri"/>
        <family val="2"/>
        <charset val="204"/>
        <scheme val="minor"/>
      </rPr>
      <t>)</t>
    </r>
  </si>
  <si>
    <t>452616, Республика Башкортостан, г.Октябрьский, 28 микрорайон, д.5</t>
  </si>
  <si>
    <t>акушерское дело, лечебная физкультура, медицинский массаж, физиотерапия</t>
  </si>
  <si>
    <t>неврология, физиотерапия</t>
  </si>
  <si>
    <t>Сухарева Дина Равилевна, тел.89273467403, e-mail: serovodorod-okt@bk.ru</t>
  </si>
  <si>
    <t>ГАУЗ РПНС "Акбузат"</t>
  </si>
  <si>
    <t>ГБУЗ РБ Буздякская ЦРБ  -1300</t>
  </si>
  <si>
    <t xml:space="preserve">ГБУЗ РБ Краснокамская ЦРБ </t>
  </si>
  <si>
    <t xml:space="preserve"> ГБУЗ РБ Поликлиника №32 г.Уфа</t>
  </si>
  <si>
    <t xml:space="preserve">ГБУЗ РБ Городская больница 4 г.Стерлитамак  без ОСП Стерлит. ЦРП </t>
  </si>
  <si>
    <t xml:space="preserve">ГБУЗ РБ Городская больница 4 г.Стерлитамак   ОСП Стерлит. ЦРП </t>
  </si>
  <si>
    <t xml:space="preserve"> ГБУЗ РБ ГДКБ  № 17 г. Уфа </t>
  </si>
  <si>
    <t>020255</t>
  </si>
  <si>
    <t>021272</t>
  </si>
  <si>
    <t>021308</t>
  </si>
  <si>
    <r>
      <t xml:space="preserve">ГБУЗ РБ ГБ  </t>
    </r>
    <r>
      <rPr>
        <i/>
        <sz val="12"/>
        <color theme="1"/>
        <rFont val="Times New Roman"/>
        <family val="1"/>
        <charset val="204"/>
      </rPr>
      <t>1 г.Октябрьский</t>
    </r>
  </si>
  <si>
    <t>Наименование МО/ профили коек</t>
  </si>
  <si>
    <t>ОООО "Медицинский центр Медикал Он Груп - Уфа"</t>
  </si>
  <si>
    <t xml:space="preserve">ООО "Экома" </t>
  </si>
  <si>
    <t>ГБУЗ РБ Детская поликлиника №5 г. Уфа</t>
  </si>
  <si>
    <t>ГБУЗ РБ Детская поликлиника №3 г.Уфа</t>
  </si>
  <si>
    <t>ГБУЗ РБ ГКБДемского района города Уфы</t>
  </si>
  <si>
    <t>ГБУЗ РБ  ГБ г.Кумертау</t>
  </si>
  <si>
    <t>ГБУЗ РБ  Зилаирская ЦРБ</t>
  </si>
  <si>
    <t>ГБУЗ РБ АскаровскаяЦРБ</t>
  </si>
  <si>
    <t>ГБУЗ РБ ГБ  №1 г.Октябрьский</t>
  </si>
  <si>
    <t>ГБУЗ РБ  Языковская ЦРБ-</t>
  </si>
  <si>
    <t>ГАУЗ РБ Стоматологическая поликлиника г. Сибай</t>
  </si>
  <si>
    <t>ГБУЗ РБ Буздякская ЦРБ-3741</t>
  </si>
  <si>
    <t xml:space="preserve">ГБУЗ РБ ГКБ № 21 г.Уфа  </t>
  </si>
  <si>
    <t>ГБУЗ РБ Городская больница 4 г.Стерлитамак   ОСП Стерлит. ЦРП</t>
  </si>
  <si>
    <t>ГБУЗ РБ Городская больница 4 г.Стерлитамак   без ОСП Стерлит. ЦРП</t>
  </si>
  <si>
    <t xml:space="preserve">ГАУЗ РКОД Минздрава РБ </t>
  </si>
  <si>
    <t>ГБУЗ РБ  Мелеузовская ЦРБ</t>
  </si>
  <si>
    <t xml:space="preserve">ГАУЗ РКОД Минздрава РБ                     </t>
  </si>
  <si>
    <t>ГБУЗ РБ ГБ г.Кумерау</t>
  </si>
  <si>
    <t>ОООО  " Агидель"</t>
  </si>
  <si>
    <t>ООО "ЦВЛиР</t>
  </si>
  <si>
    <t>ГБУЗ РБ Поликлиника №46 г. Уфа</t>
  </si>
  <si>
    <t>ООО СП "Березка"</t>
  </si>
  <si>
    <t>ООО СА "Березка"</t>
  </si>
  <si>
    <t>ООО СП Березка</t>
  </si>
  <si>
    <t>0265047170</t>
  </si>
  <si>
    <t>0254010612</t>
  </si>
  <si>
    <t>0277049856</t>
  </si>
  <si>
    <t>0266012734</t>
  </si>
  <si>
    <t>0253014036</t>
  </si>
  <si>
    <t>0268020152</t>
  </si>
  <si>
    <t>0274168982</t>
  </si>
  <si>
    <t>0274186558</t>
  </si>
  <si>
    <t>0265007932</t>
  </si>
  <si>
    <t>0266033011</t>
  </si>
  <si>
    <t>0251000687</t>
  </si>
  <si>
    <t>0243000362</t>
  </si>
  <si>
    <t>0266034022</t>
  </si>
  <si>
    <t>0268020025</t>
  </si>
  <si>
    <t>0268016727</t>
  </si>
  <si>
    <t>0268068122</t>
  </si>
  <si>
    <t>1140280055607</t>
  </si>
  <si>
    <t>1186658079035</t>
  </si>
  <si>
    <t>1100280002690</t>
  </si>
  <si>
    <t>1030202387566</t>
  </si>
  <si>
    <t>1190280021733</t>
  </si>
  <si>
    <t>1110265001604</t>
  </si>
  <si>
    <t>ГБУЗ РБ Детская поликлиника № 5 г. Уфа</t>
  </si>
  <si>
    <t>ЛО-02-01-007260 от 08.08.2019г бессрочно;</t>
  </si>
  <si>
    <r>
      <t xml:space="preserve">Частное учреждение здравоохранения "Клиническая больница "РЖД-Медицина" города Уфа" ( </t>
    </r>
    <r>
      <rPr>
        <b/>
        <sz val="10"/>
        <color theme="1"/>
        <rFont val="Times New Roman"/>
        <family val="1"/>
        <charset val="204"/>
      </rPr>
      <t>ЧУЗ "КБ "РЖД-Медицина"г.Уфа</t>
    </r>
    <r>
      <rPr>
        <sz val="10"/>
        <color theme="1"/>
        <rFont val="Times New Roman"/>
        <family val="1"/>
        <charset val="204"/>
      </rPr>
      <t>)</t>
    </r>
  </si>
  <si>
    <t>450054, Республика Башкортостан, г. Уфа,Проспект Октября, 71/1</t>
  </si>
  <si>
    <t>ЛО-02-01-007301 от 29.08.2019г бессрочно;</t>
  </si>
  <si>
    <t>вакцинация (проведение профилактических прививок), операционное дело, сестринское дело, сестринское дело в педиатрии,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</si>
  <si>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аллергология и иммунология,  анестезиология и реаниматология, гастроэнтерология, дерматовенерология, детская кардиология, детская урология-андрология,  детская хирургия, детская эндокринология, забор, криоконсервация и хранение половых клеток и тканей репродуктивных органов, кардиология, колопроктология, неврология, онкология, оториноларингология (за исключением кохлеарной имплантации),  рефлексотерапия, 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</si>
  <si>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анестезиология и реаниматология, детская хирургия, детская урология-андрология,  забор, криоконсервация и хранение половых клеток и тканей репродуктивных органов, ультразвуковая диагностика, урология, хирургия</t>
  </si>
  <si>
    <r>
      <t xml:space="preserve"> </t>
    </r>
    <r>
      <rPr>
        <sz val="9"/>
        <rFont val="Calibri"/>
        <family val="2"/>
        <charset val="204"/>
        <scheme val="minor"/>
      </rPr>
      <t>офтальмология</t>
    </r>
  </si>
  <si>
    <r>
      <t xml:space="preserve"> </t>
    </r>
    <r>
      <rPr>
        <sz val="9"/>
        <rFont val="Calibri"/>
        <family val="2"/>
        <charset val="204"/>
        <scheme val="minor"/>
      </rPr>
      <t>сестринское дело</t>
    </r>
  </si>
  <si>
    <t>офтальиология</t>
  </si>
  <si>
    <t xml:space="preserve">Хусаинов Альберт Ринатович, 89872538496, e-mail: az2007@yandex.ru
</t>
  </si>
  <si>
    <t>021258</t>
  </si>
  <si>
    <r>
      <t>Общество с ограниченной ответственностью "Лаборатория медицинских анализов" (</t>
    </r>
    <r>
      <rPr>
        <b/>
        <sz val="9"/>
        <color theme="1"/>
        <rFont val="Calibri"/>
        <family val="2"/>
        <charset val="204"/>
        <scheme val="minor"/>
      </rPr>
      <t>ООО "Лаборатория медицинских анализов"</t>
    </r>
    <r>
      <rPr>
        <sz val="9"/>
        <color theme="1"/>
        <rFont val="Calibri"/>
        <family val="2"/>
        <charset val="204"/>
        <scheme val="minor"/>
      </rPr>
      <t>)</t>
    </r>
  </si>
  <si>
    <t>0264065071</t>
  </si>
  <si>
    <t>452683, Республика Башкортостан, г.Нефтекамск, ул. Техснабовская, 3А</t>
  </si>
  <si>
    <t>Самойловских Сергей Владимирович, тел.  8(34783)70060, 70184 e-mail: len@klabor.ru</t>
  </si>
  <si>
    <t xml:space="preserve">лабораторная диагностика, </t>
  </si>
  <si>
    <t>бактериология, клиническая лабораторная диагностика</t>
  </si>
  <si>
    <t>ООО "Лаборатория медицинских анализов"</t>
  </si>
  <si>
    <t>Наименование филиала</t>
  </si>
  <si>
    <t>всего</t>
  </si>
  <si>
    <t>вт.ч госуд</t>
  </si>
  <si>
    <t>негосуд</t>
  </si>
  <si>
    <t>Бирский филиал</t>
  </si>
  <si>
    <t>Сибайский филиал</t>
  </si>
  <si>
    <t>Туймазинский филиал</t>
  </si>
  <si>
    <t>Стерлитамакский филиал</t>
  </si>
  <si>
    <t>Республиканские</t>
  </si>
  <si>
    <t>Центральный филиал</t>
  </si>
  <si>
    <t>ВСЕГО</t>
  </si>
  <si>
    <t>Сведения об общей численности застрахованных  лиц</t>
  </si>
  <si>
    <t>по состоянию на</t>
  </si>
  <si>
    <t>Группы
территорий</t>
  </si>
  <si>
    <t>№
п/п</t>
  </si>
  <si>
    <t>Муниципальные
образования</t>
  </si>
  <si>
    <t>Численность
застрахованных
лиц</t>
  </si>
  <si>
    <t>В том числе по группам застрахованных лиц</t>
  </si>
  <si>
    <t>моложе трудоспособного
возраста</t>
  </si>
  <si>
    <t>трудоспособный
возраст</t>
  </si>
  <si>
    <t>старше
трудоспособного
возраста</t>
  </si>
  <si>
    <t>до 1 года</t>
  </si>
  <si>
    <t>1-4 года</t>
  </si>
  <si>
    <t>5-17 лет</t>
  </si>
  <si>
    <t>18-59 лет</t>
  </si>
  <si>
    <t>18-54 года</t>
  </si>
  <si>
    <t>60 лет и
старше</t>
  </si>
  <si>
    <t>55 лет и
старше</t>
  </si>
  <si>
    <t>муж.</t>
  </si>
  <si>
    <t>жен.</t>
  </si>
  <si>
    <t>I группа</t>
  </si>
  <si>
    <t>Уфа г</t>
  </si>
  <si>
    <t>II группа</t>
  </si>
  <si>
    <t>Агидель г</t>
  </si>
  <si>
    <t>Кумертау г</t>
  </si>
  <si>
    <t>Нефтекамск г</t>
  </si>
  <si>
    <t>Октябрьский г</t>
  </si>
  <si>
    <t>Салават г</t>
  </si>
  <si>
    <t>Сибай г</t>
  </si>
  <si>
    <t>Стерлитамак г</t>
  </si>
  <si>
    <t>Межгорье г</t>
  </si>
  <si>
    <t xml:space="preserve">ИТОГО </t>
  </si>
  <si>
    <t>III группа</t>
  </si>
  <si>
    <t>Баймакский район, Баймак г</t>
  </si>
  <si>
    <t>Белебеевский район, Белебей г</t>
  </si>
  <si>
    <t>Белорецкий район, Белорецк г</t>
  </si>
  <si>
    <t>Бирский район, Бирск г</t>
  </si>
  <si>
    <t>Благовещенский район, Благовещенск г</t>
  </si>
  <si>
    <t>Давлекановский район, Давлеканово г</t>
  </si>
  <si>
    <t>Дюртюлинский район, Дюртюли г</t>
  </si>
  <si>
    <t>Ишимбайский район, Ишимбай г</t>
  </si>
  <si>
    <t>Мелеузовский район, Мелеуз г</t>
  </si>
  <si>
    <t>Туймазинский район, Туймазы г</t>
  </si>
  <si>
    <t>Учалинский район, Учалы г</t>
  </si>
  <si>
    <t>Янаульский район, Янаул г</t>
  </si>
  <si>
    <t>IV группа</t>
  </si>
  <si>
    <t>Абзелиловский район</t>
  </si>
  <si>
    <t>Альшеевский район</t>
  </si>
  <si>
    <t>Архангельский район</t>
  </si>
  <si>
    <t>Аскинский район</t>
  </si>
  <si>
    <t>Аургазинский район</t>
  </si>
  <si>
    <t>Бакалинский район</t>
  </si>
  <si>
    <t>Балтачевский район</t>
  </si>
  <si>
    <t>Белокатайский район</t>
  </si>
  <si>
    <t>Бижбулякский район</t>
  </si>
  <si>
    <t>Благоварский район</t>
  </si>
  <si>
    <t>Буздякский район</t>
  </si>
  <si>
    <t>Бураевский район</t>
  </si>
  <si>
    <t>Бурзянский район</t>
  </si>
  <si>
    <t>Гафурийский район</t>
  </si>
  <si>
    <t>Дуванский район</t>
  </si>
  <si>
    <t>Ермекеевский район</t>
  </si>
  <si>
    <t>Зианчуринский район</t>
  </si>
  <si>
    <t>Зилаирский район</t>
  </si>
  <si>
    <t>Иглинский район</t>
  </si>
  <si>
    <t>Илишевский район</t>
  </si>
  <si>
    <t>Калтасинский район</t>
  </si>
  <si>
    <t>Караидельский район</t>
  </si>
  <si>
    <t>Кармаскалинский район</t>
  </si>
  <si>
    <t>Кигинский район</t>
  </si>
  <si>
    <t>Краснокамский район</t>
  </si>
  <si>
    <t>Кугарчинский район</t>
  </si>
  <si>
    <t>Кушнаренковский район</t>
  </si>
  <si>
    <t>Куюргазинский район</t>
  </si>
  <si>
    <t>Мечетлинский район</t>
  </si>
  <si>
    <t>Мишкинский район</t>
  </si>
  <si>
    <t>Миякинский район</t>
  </si>
  <si>
    <t>Нуримановский район</t>
  </si>
  <si>
    <t>Салаватский район</t>
  </si>
  <si>
    <t>Стерлибашевский район</t>
  </si>
  <si>
    <t>Стерлитамакский район</t>
  </si>
  <si>
    <t>Татышлинский район</t>
  </si>
  <si>
    <t>Уфимский район</t>
  </si>
  <si>
    <t>Федоровский район</t>
  </si>
  <si>
    <t>Хайбуллинский район</t>
  </si>
  <si>
    <t>Чекмагушевский район</t>
  </si>
  <si>
    <t>Чишминский район</t>
  </si>
  <si>
    <t>Шаранский район</t>
  </si>
  <si>
    <t>ИТОГО по Республике Башкортостан</t>
  </si>
  <si>
    <t>МКОД</t>
  </si>
  <si>
    <t>Медицинская организация</t>
  </si>
  <si>
    <t>СМО</t>
  </si>
  <si>
    <t>ГБУЗ ДЕТСКАЯ ПОЛИКЛИНИКА №4 Г.УФЫ</t>
  </si>
  <si>
    <t>МАКС-М</t>
  </si>
  <si>
    <t>КАПИТАЛ МС</t>
  </si>
  <si>
    <t>СОГАЗ-МЕД</t>
  </si>
  <si>
    <t>АСТРА-МЕТАЛЛ</t>
  </si>
  <si>
    <t>СПАСЕНИЕ-БМСК</t>
  </si>
  <si>
    <t>АЛЬФАСТРАХОВАНИЕ-ОМС</t>
  </si>
  <si>
    <t>СМК РЕСО-МЕД</t>
  </si>
  <si>
    <t>Итого:</t>
  </si>
  <si>
    <t>ГБУЗ РБ ГБ №12 Г.УФЫ</t>
  </si>
  <si>
    <t>ГБУЗ РБ ГБ №9 Г.УФЫ</t>
  </si>
  <si>
    <t>4</t>
  </si>
  <si>
    <t>ГБУЗ РБ ГДКБ №17 Г.УФА</t>
  </si>
  <si>
    <t>ГБУЗ РБ ГКБ №10 Г.УФЫ</t>
  </si>
  <si>
    <t>ГБУЗ РБ ГКБ №13 Г.УФА</t>
  </si>
  <si>
    <t>7</t>
  </si>
  <si>
    <t>ГБУЗ РБ ГКБ №18 Г.УФА</t>
  </si>
  <si>
    <t>8</t>
  </si>
  <si>
    <t>9</t>
  </si>
  <si>
    <t>ГБУЗ РБ ГКБ №5 Г.УФЫ</t>
  </si>
  <si>
    <t>10</t>
  </si>
  <si>
    <t>ГБУЗ РБ ГКБ №8 Г.УФА</t>
  </si>
  <si>
    <t>11</t>
  </si>
  <si>
    <t>ГБУЗ РБ ГКБ ДЕМСКОГО РАЙОНА Г.УФА</t>
  </si>
  <si>
    <t>12</t>
  </si>
  <si>
    <t>ГБУЗ РБ ДЕТСКАЯ ПОЛИКЛИНИКА №2 Г.УФА</t>
  </si>
  <si>
    <t>13</t>
  </si>
  <si>
    <t>ГБУЗ РБ ДЕТСКАЯ ПОЛИКЛИНИКА №3 Г.УФА</t>
  </si>
  <si>
    <t>14</t>
  </si>
  <si>
    <t>ГБУЗ РБ ДЕТСКАЯ ПОЛИКЛИНИКА №5 Г.УФА</t>
  </si>
  <si>
    <t>15</t>
  </si>
  <si>
    <t>ГБУЗ РБ ДЕТСКАЯ ПОЛИКЛИНИКА №6 Г.УФА</t>
  </si>
  <si>
    <t>ГБУЗ РБ ПОЛИКЛИНИКА №1 Г.УФА</t>
  </si>
  <si>
    <t>17</t>
  </si>
  <si>
    <t>ГБУЗ РБ ПОЛИКЛИНИКА №2 Г.УФА</t>
  </si>
  <si>
    <t>18</t>
  </si>
  <si>
    <t>ГБУЗ РБ ПОЛИКЛИНИКА №32 Г.УФА</t>
  </si>
  <si>
    <t>19</t>
  </si>
  <si>
    <t>ГБУЗ РБ ПОЛИКЛИНИКА №38 Г.УФА</t>
  </si>
  <si>
    <t>20</t>
  </si>
  <si>
    <t>ГБУЗ РБ ПОЛИКЛИНИКА №43 Г. УФА</t>
  </si>
  <si>
    <t>21</t>
  </si>
  <si>
    <t>ГБУЗ РБ ПОЛИКЛИНИКА №44 Г.УФА</t>
  </si>
  <si>
    <t>22</t>
  </si>
  <si>
    <t>ГБУЗ РБ ПОЛИКЛИНИКА №46 Г.УФА</t>
  </si>
  <si>
    <t>23</t>
  </si>
  <si>
    <t>ГБУЗ РБ ПОЛИКЛИНИКА №48 Г.УФА</t>
  </si>
  <si>
    <t>24</t>
  </si>
  <si>
    <t>25</t>
  </si>
  <si>
    <t>ГБУЗ РБ ПОЛИКЛИНИКА №51 Г.УФА</t>
  </si>
  <si>
    <t>26</t>
  </si>
  <si>
    <t>ГБУЗ РБ ПОЛИКЛИНИКА №52 Г.УФА</t>
  </si>
  <si>
    <t>27</t>
  </si>
  <si>
    <t>29</t>
  </si>
  <si>
    <t>ФГБОУ ВО БГМУ МИНЗДРАВА РОССИИ</t>
  </si>
  <si>
    <t>30</t>
  </si>
  <si>
    <t>ГБУЗ РБ ГБ Г.КУМЕРТАУ</t>
  </si>
  <si>
    <t>31</t>
  </si>
  <si>
    <t>ФГБУЗ МСЧ №142 ФМБА РОССИИ</t>
  </si>
  <si>
    <t>32</t>
  </si>
  <si>
    <t>ГБУЗ РБ ГБ Г.НЕФТЕКАМСК</t>
  </si>
  <si>
    <t>33</t>
  </si>
  <si>
    <t>ГБУЗ РБ ГБ №1 Г. ОКТЯБРЬСКИЙ</t>
  </si>
  <si>
    <t>34</t>
  </si>
  <si>
    <t>ГБУЗ РБ ГБ Г.САЛАВАТ</t>
  </si>
  <si>
    <t>35</t>
  </si>
  <si>
    <t>ООО "МЕДСЕРВИС"</t>
  </si>
  <si>
    <t>36</t>
  </si>
  <si>
    <t>ГБУЗ РБ ЦГБ Г.СИБАЙ</t>
  </si>
  <si>
    <t>37</t>
  </si>
  <si>
    <t>ГБУЗ РБ ГБ №2 Г. СТЕРЛИТАМАК</t>
  </si>
  <si>
    <t>38</t>
  </si>
  <si>
    <t>ГБУЗ РБ ГБ №3 Г.СТЕРЛИТАМАК</t>
  </si>
  <si>
    <t>39</t>
  </si>
  <si>
    <t>ГБУЗ РБ ГБ №4 Г.СТЕРЛИТАМАК</t>
  </si>
  <si>
    <t>40</t>
  </si>
  <si>
    <t>ГБУЗ РБ ДЕТСКАЯ БОЛЬНИЦА г. СТЕРЛИТАМАК</t>
  </si>
  <si>
    <t>41</t>
  </si>
  <si>
    <t>ГБУЗ РБ КБ №1 Г.СТЕРЛИТАМАК</t>
  </si>
  <si>
    <t>42</t>
  </si>
  <si>
    <t>43</t>
  </si>
  <si>
    <t>Баймакский р-н, Баймак г</t>
  </si>
  <si>
    <t>ГБУЗ РБ БАЙМАКСКАЯ ЦГБ</t>
  </si>
  <si>
    <t>44</t>
  </si>
  <si>
    <t>Белебеевский р-н, Белебей г</t>
  </si>
  <si>
    <t>ГБУЗ РБ БЕЛЕБЕЕВСКАЯ ЦРБ</t>
  </si>
  <si>
    <t>45</t>
  </si>
  <si>
    <t>Белорецкий р-н, Белорецк г</t>
  </si>
  <si>
    <t>ГБУЗ РБ БЕЛОРЕЦКАЯ ЦРКБ</t>
  </si>
  <si>
    <t>46</t>
  </si>
  <si>
    <t>Бирский р-н, Бирск г</t>
  </si>
  <si>
    <t>ГБУЗ РБ БИРСКАЯ ЦРБ</t>
  </si>
  <si>
    <t>47</t>
  </si>
  <si>
    <t>Благовещенский р-н, Благовещенск г</t>
  </si>
  <si>
    <t>ГБУЗ РБ БЛАГОВЕЩЕНСКАЯ ЦРБ</t>
  </si>
  <si>
    <t>48</t>
  </si>
  <si>
    <t>Давлекановский р-н, Давлеканово г</t>
  </si>
  <si>
    <t>ГБУЗ РБ ДАВЛЕКАНОВСКАЯ ЦРБ</t>
  </si>
  <si>
    <t>49</t>
  </si>
  <si>
    <t>Дюртюлинский р-н, Дюртюли г</t>
  </si>
  <si>
    <t>ГБУЗ РБ ДЮРТЮЛИНСКАЯ ЦРБ</t>
  </si>
  <si>
    <t>50</t>
  </si>
  <si>
    <t>Ишимбайский р-н, Ишимбай г</t>
  </si>
  <si>
    <t>ГБУЗ РБ ИШИМБАЙСКАЯ ЦРБ</t>
  </si>
  <si>
    <t>51</t>
  </si>
  <si>
    <t>Мелеузовский р-н, Мелеуз г</t>
  </si>
  <si>
    <t>ГБУЗ РБ МЕЛЕУЗОВСКАЯ ЦРБ</t>
  </si>
  <si>
    <t>52</t>
  </si>
  <si>
    <t>Туймазинский р-н, Туймазы г</t>
  </si>
  <si>
    <t>ГБУЗ РБ ТУЙМАЗИНСКАЯ ЦРБ</t>
  </si>
  <si>
    <t>53</t>
  </si>
  <si>
    <t>Учалинский р-н, Учалы г</t>
  </si>
  <si>
    <t>ГАУЗ РБ УЧАЛИНСКАЯ ЦГБ</t>
  </si>
  <si>
    <t>54</t>
  </si>
  <si>
    <t>Янаульский р-н, Янаул г</t>
  </si>
  <si>
    <t>ГБУЗ РБ ЯНАУЛЬСКАЯ ЦРБ</t>
  </si>
  <si>
    <t>55</t>
  </si>
  <si>
    <t>Абзелиловский р-н</t>
  </si>
  <si>
    <t>ГБУЗ РБ АСКАРОВСКАЯ ЦРБ</t>
  </si>
  <si>
    <t>56</t>
  </si>
  <si>
    <t>Альшеевский р-н</t>
  </si>
  <si>
    <t>ГБУЗ РБ РАЕВСКАЯ ЦРБ</t>
  </si>
  <si>
    <t>57</t>
  </si>
  <si>
    <t>Архангельский р-н</t>
  </si>
  <si>
    <t>ГБУЗ РБ АРХАНГЕЛЬСКАЯ ЦРБ</t>
  </si>
  <si>
    <t>58</t>
  </si>
  <si>
    <t>Аскинский р-н</t>
  </si>
  <si>
    <t>ГБУЗ РБ АСКИНСКАЯ ЦРБ</t>
  </si>
  <si>
    <t>59</t>
  </si>
  <si>
    <t>Аургазинский р-н</t>
  </si>
  <si>
    <t>60</t>
  </si>
  <si>
    <t>Бакалинский р-н</t>
  </si>
  <si>
    <t>ГБУЗ РБ БАКАЛИНСКАЯ ЦРБ</t>
  </si>
  <si>
    <t>61</t>
  </si>
  <si>
    <t>Балтачевский р-н</t>
  </si>
  <si>
    <t>ГБУЗ РБ БАЛТАЧЕВСКАЯ ЦРБ</t>
  </si>
  <si>
    <t>62</t>
  </si>
  <si>
    <t>Белокатайский р-н</t>
  </si>
  <si>
    <t>ГБУЗ РБ БЕЛОКАТАЙСКАЯ ЦРБ</t>
  </si>
  <si>
    <t>63</t>
  </si>
  <si>
    <t>Бижбулякский р-н</t>
  </si>
  <si>
    <t>Благоварский р-н</t>
  </si>
  <si>
    <t>65</t>
  </si>
  <si>
    <t>Буздякский р-н</t>
  </si>
  <si>
    <t>ГБУЗ РБ БУЗДЯКСКАЯ ЦРБ</t>
  </si>
  <si>
    <t>66</t>
  </si>
  <si>
    <t>Бураевский р-н</t>
  </si>
  <si>
    <t>ГБУЗ РБ БУРАЕВСКАЯ ЦРБ</t>
  </si>
  <si>
    <t>67</t>
  </si>
  <si>
    <t>Бурзянский р-н</t>
  </si>
  <si>
    <t>68</t>
  </si>
  <si>
    <t>Гафурийский р-н</t>
  </si>
  <si>
    <t>69</t>
  </si>
  <si>
    <t>Дуванский р-н</t>
  </si>
  <si>
    <t>ГБУЗ РБ МЕСЯГУТОВСКАЯ ЦРБ</t>
  </si>
  <si>
    <t>70</t>
  </si>
  <si>
    <t>Ермекеевский р-н</t>
  </si>
  <si>
    <t>ГБУЗ РБ ЕРМЕКЕЕВСКАЯ ЦРБ</t>
  </si>
  <si>
    <t>71</t>
  </si>
  <si>
    <t>Зианчуринский р-н</t>
  </si>
  <si>
    <t>ГБУЗ РБ ИСЯНГУЛОВСКАЯ ЦРБ</t>
  </si>
  <si>
    <t>72</t>
  </si>
  <si>
    <t>Зилаирский р-н</t>
  </si>
  <si>
    <t>ГБУЗ РБ ЗИЛАИРСКАЯ ЦРБ</t>
  </si>
  <si>
    <t>73</t>
  </si>
  <si>
    <t>Иглинский р-н</t>
  </si>
  <si>
    <t>ГБУЗ РБ ИГЛИНСКАЯ ЦРБ</t>
  </si>
  <si>
    <t>74</t>
  </si>
  <si>
    <t>Илишевский р-н</t>
  </si>
  <si>
    <t>ГБУЗ РБ ВЕРХНЕЯРКЕЕВСКАЯ ЦРБ</t>
  </si>
  <si>
    <t>75</t>
  </si>
  <si>
    <t>Калтасинский р-н</t>
  </si>
  <si>
    <t>ГБУЗ РБ КАЛТАСИНСКАЯ ЦРБ</t>
  </si>
  <si>
    <t>76</t>
  </si>
  <si>
    <t>Караидельский р-н</t>
  </si>
  <si>
    <t>ГБУЗ РБ КАРАИДЕЛЬСКАЯ ЦРБ</t>
  </si>
  <si>
    <t>77</t>
  </si>
  <si>
    <t>Кармаскалинский р-н</t>
  </si>
  <si>
    <t>ГБУЗ РБ КАРМАСКАЛИНСКАЯ ЦРБ</t>
  </si>
  <si>
    <t>78</t>
  </si>
  <si>
    <t>Кигинский р-н</t>
  </si>
  <si>
    <t>ГБУЗ РБ КИГИНСКАЯ ЦРБ</t>
  </si>
  <si>
    <t>79</t>
  </si>
  <si>
    <t>Краснокамский р-н</t>
  </si>
  <si>
    <t>ГБУЗ РБ КРАСНОКАМСКАЯ ЦРБ</t>
  </si>
  <si>
    <t>80</t>
  </si>
  <si>
    <t>Кугарчинский р-н</t>
  </si>
  <si>
    <t>ГБУЗ РБ МРАКОВСКАЯ ЦРБ</t>
  </si>
  <si>
    <t>81</t>
  </si>
  <si>
    <t>Кушнаренковский р-н</t>
  </si>
  <si>
    <t>ГБУЗ РБ КУШНАРЕНКОВСКАЯ ЦРБ</t>
  </si>
  <si>
    <t>82</t>
  </si>
  <si>
    <t>Мечетлинский р-н</t>
  </si>
  <si>
    <t>ГБУЗ РБ БОЛЬШЕУСТЬИКИНСКАЯ ЦРБ</t>
  </si>
  <si>
    <t>83</t>
  </si>
  <si>
    <t>Мишкинский р-н</t>
  </si>
  <si>
    <t>ГБУЗ РБ МИШКИНСКАЯ ЦРБ</t>
  </si>
  <si>
    <t>84</t>
  </si>
  <si>
    <t>Миякинский р-н</t>
  </si>
  <si>
    <t>ГБУЗ РБ МИЯКИНСКАЯ ЦРБ</t>
  </si>
  <si>
    <t>85</t>
  </si>
  <si>
    <t>Нуримановский р-н</t>
  </si>
  <si>
    <t>ГБУЗ РБ НУРИМАНОВСКАЯ ЦРБ</t>
  </si>
  <si>
    <t>86</t>
  </si>
  <si>
    <t>Салаватский р-н</t>
  </si>
  <si>
    <t>ГБУЗ РБ МАЛОЯЗОВСКАЯ ЦРБ</t>
  </si>
  <si>
    <t>87</t>
  </si>
  <si>
    <t>Стерлибашевский р-н</t>
  </si>
  <si>
    <t>ГБУЗ РБ СТЕРЛИБАШЕВСКАЯ ЦРБ</t>
  </si>
  <si>
    <t>88</t>
  </si>
  <si>
    <t>Татышлинский р-н</t>
  </si>
  <si>
    <t>ГБУЗ РБ ВЕРХНЕ-ТАТЫШЛИНСКАЯ ЦРБ</t>
  </si>
  <si>
    <t>89</t>
  </si>
  <si>
    <t>Федоровский р-н</t>
  </si>
  <si>
    <t>ГБУЗ РБ ФЕДОРОВСКАЯ ЦРБ</t>
  </si>
  <si>
    <t>90</t>
  </si>
  <si>
    <t>Хайбуллинский р-н</t>
  </si>
  <si>
    <t>ГБУЗ РБ АКЪЯРСКАЯ ЦРБ</t>
  </si>
  <si>
    <t>91</t>
  </si>
  <si>
    <t>Чекмагушевский р-н</t>
  </si>
  <si>
    <t>ГБУЗ РБ ЧЕКМАГУШЕВСКАЯ ЦРБ</t>
  </si>
  <si>
    <t>92</t>
  </si>
  <si>
    <t>Чишминский р-н</t>
  </si>
  <si>
    <t>ГБУЗ РБ ЧИШМИНСКАЯ ЦРБ</t>
  </si>
  <si>
    <t>93</t>
  </si>
  <si>
    <t>Шаранский р-н</t>
  </si>
  <si>
    <t>ГБУЗ РБ ШАРАНСКАЯ ЦРБ</t>
  </si>
  <si>
    <t>ЧУЗ "КБ "РЖД-Медицина"г.Уфа</t>
  </si>
  <si>
    <t>реестровый номер</t>
  </si>
  <si>
    <t>ОКФС</t>
  </si>
  <si>
    <t>ОКОПФ</t>
  </si>
  <si>
    <r>
      <t>Государственное бюджетное учреждение здравоохранения Республики Башкортостан Бижбулякская центральная районная больница (</t>
    </r>
    <r>
      <rPr>
        <b/>
        <sz val="9"/>
        <color indexed="8"/>
        <rFont val="Calibri"/>
        <family val="2"/>
        <charset val="204"/>
        <scheme val="minor"/>
      </rPr>
      <t>ГБУЗ РБ Бижбулякская ЦРБ</t>
    </r>
    <r>
      <rPr>
        <sz val="9"/>
        <color indexed="8"/>
        <rFont val="Calibri"/>
        <family val="2"/>
        <charset val="204"/>
        <scheme val="minor"/>
      </rPr>
      <t>)</t>
    </r>
  </si>
  <si>
    <t>26805592</t>
  </si>
  <si>
    <t>80212810001</t>
  </si>
  <si>
    <t>80612410101</t>
  </si>
  <si>
    <t>4210014</t>
  </si>
  <si>
    <t>1020201578110</t>
  </si>
  <si>
    <r>
      <t>Государственное бюджетное учреждение здравоохранения Республики Башкортостан Давлекановская центральная районная больница (</t>
    </r>
    <r>
      <rPr>
        <b/>
        <sz val="9"/>
        <color indexed="8"/>
        <rFont val="Calibri"/>
        <family val="2"/>
        <charset val="204"/>
        <scheme val="minor"/>
      </rPr>
      <t>ГБУЗ РБ ДавлекановскаяЦРБ</t>
    </r>
    <r>
      <rPr>
        <sz val="9"/>
        <color indexed="8"/>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</si>
  <si>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9"/>
        <color indexed="8"/>
        <rFont val="Calibri"/>
        <family val="2"/>
        <charset val="204"/>
        <scheme val="minor"/>
      </rPr>
      <t>ГБУЗ РБ Миякинская ЦРБ</t>
    </r>
    <r>
      <rPr>
        <sz val="9"/>
        <color indexed="8"/>
        <rFont val="Calibri"/>
        <family val="2"/>
        <charset val="204"/>
        <scheme val="minor"/>
      </rPr>
      <t>)</t>
    </r>
  </si>
  <si>
    <t>45302253</t>
  </si>
  <si>
    <t>1020200680103</t>
  </si>
  <si>
    <t>80644450101</t>
  </si>
  <si>
    <t>29792080</t>
  </si>
  <si>
    <r>
      <t xml:space="preserve">Общество с ограниченной ответственностью "Академия здоровья" </t>
    </r>
    <r>
      <rPr>
        <b/>
        <sz val="9"/>
        <color theme="1"/>
        <rFont val="Calibri"/>
        <family val="2"/>
        <charset val="204"/>
        <scheme val="minor"/>
      </rPr>
      <t>(ООО "Академия здоровья")</t>
    </r>
  </si>
  <si>
    <t>15387619</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</si>
  <si>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color indexed="8"/>
        <rFont val="Calibri"/>
        <family val="2"/>
        <charset val="204"/>
        <scheme val="minor"/>
      </rPr>
      <t>ГБУЗ РБ Белорецкая ЦРКБ</t>
    </r>
    <r>
      <rPr>
        <sz val="9"/>
        <color indexed="8"/>
        <rFont val="Calibri"/>
        <family val="2"/>
        <charset val="204"/>
        <scheme val="minor"/>
      </rPr>
      <t>)</t>
    </r>
  </si>
  <si>
    <t>1060256009241</t>
  </si>
  <si>
    <t>024085</t>
  </si>
  <si>
    <r>
      <t xml:space="preserve">Общество с ограниченной ответственностью "Мой доктор" </t>
    </r>
    <r>
      <rPr>
        <b/>
        <sz val="9"/>
        <color theme="1"/>
        <rFont val="Calibri"/>
        <family val="2"/>
        <charset val="204"/>
        <scheme val="minor"/>
      </rPr>
      <t>(ООО"Мой доктор")</t>
    </r>
  </si>
  <si>
    <t>201012430</t>
  </si>
  <si>
    <t>32057024</t>
  </si>
  <si>
    <t>1150280054660</t>
  </si>
  <si>
    <t xml:space="preserve">80201810001 </t>
  </si>
  <si>
    <t xml:space="preserve">80601410101 </t>
  </si>
  <si>
    <r>
      <t>Федеральное государственное бюджетное учреждение здравоохранения "Медико-санитарная часть №142 Федерального медико-биологического агенства"(</t>
    </r>
    <r>
      <rPr>
        <b/>
        <sz val="9"/>
        <rFont val="Calibri"/>
        <family val="2"/>
        <charset val="204"/>
        <scheme val="minor"/>
      </rPr>
      <t>ФГБУЗ МСЧ №142 ФМБА России</t>
    </r>
    <r>
      <rPr>
        <sz val="9"/>
        <rFont val="Calibri"/>
        <family val="2"/>
        <charset val="204"/>
        <scheme val="minor"/>
      </rPr>
      <t>)</t>
    </r>
  </si>
  <si>
    <t>08626182</t>
  </si>
  <si>
    <t xml:space="preserve">12 </t>
  </si>
  <si>
    <r>
      <t>Государственное бюджетное учреждение здравоохранения Республики Башкортостан Балтачевская  центральная районная больница (</t>
    </r>
    <r>
      <rPr>
        <b/>
        <sz val="9"/>
        <color indexed="8"/>
        <rFont val="Calibri"/>
        <family val="2"/>
        <charset val="204"/>
        <scheme val="minor"/>
      </rPr>
      <t>ГБУЗ РБ Балтачевская  ЦРБ)</t>
    </r>
  </si>
  <si>
    <t>00270018</t>
  </si>
  <si>
    <t>80415000000</t>
  </si>
  <si>
    <t>80613101001</t>
  </si>
  <si>
    <r>
      <t>Государственное бюджетное учреждение здравоохранения Республики Башкортостан Краснокамская центральная районная больница (</t>
    </r>
    <r>
      <rPr>
        <b/>
        <sz val="9"/>
        <rFont val="Calibri"/>
        <family val="2"/>
        <charset val="204"/>
        <scheme val="minor"/>
      </rPr>
      <t>ГБУЗ РБ Краснокамская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</si>
  <si>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9"/>
        <color indexed="8"/>
        <rFont val="Calibri"/>
        <family val="2"/>
        <charset val="204"/>
        <scheme val="minor"/>
      </rPr>
      <t>(ГБУЗ РБ Янаульская ЦРБ)</t>
    </r>
  </si>
  <si>
    <t>021267</t>
  </si>
  <si>
    <r>
      <t xml:space="preserve">Общество с ограниченной ответственностью "МедСервис" </t>
    </r>
    <r>
      <rPr>
        <b/>
        <sz val="9"/>
        <color theme="1"/>
        <rFont val="Calibri"/>
        <family val="2"/>
        <charset val="204"/>
        <scheme val="minor"/>
      </rPr>
      <t>(ООО "МедСервис")г.Нефтекамск</t>
    </r>
  </si>
  <si>
    <t>0264063726</t>
  </si>
  <si>
    <t>38485572</t>
  </si>
  <si>
    <t>1120264000680</t>
  </si>
  <si>
    <t>80727000001</t>
  </si>
  <si>
    <t>12704226</t>
  </si>
  <si>
    <t>1120264002231</t>
  </si>
  <si>
    <t>1100264001243</t>
  </si>
  <si>
    <t>88108136</t>
  </si>
  <si>
    <t xml:space="preserve">80427000000 </t>
  </si>
  <si>
    <r>
      <t>Общество с ограниченной ответственностью "Городская стоматологическая клиника" (</t>
    </r>
    <r>
      <rPr>
        <b/>
        <sz val="9"/>
        <color theme="1"/>
        <rFont val="Calibri"/>
        <family val="2"/>
        <charset val="204"/>
        <scheme val="minor"/>
      </rPr>
      <t xml:space="preserve"> ООО "ГСК</t>
    </r>
    <r>
      <rPr>
        <sz val="9"/>
        <color theme="1"/>
        <rFont val="Calibri"/>
        <family val="2"/>
        <charset val="204"/>
        <scheme val="minor"/>
      </rPr>
      <t>")</t>
    </r>
  </si>
  <si>
    <t>33794920</t>
  </si>
  <si>
    <t>71862030</t>
  </si>
  <si>
    <t>1070264000949</t>
  </si>
  <si>
    <t>92847098</t>
  </si>
  <si>
    <r>
      <t>Государственное бюджетное учреждение здравоохранения Республики Башкортостан Большеустьикинская центральная районная больница (</t>
    </r>
    <r>
      <rPr>
        <b/>
        <sz val="9"/>
        <rFont val="Calibri"/>
        <family val="2"/>
        <charset val="204"/>
        <scheme val="minor"/>
      </rPr>
      <t>ГБУЗ РБ  Большеустьикинская ЦРБ</t>
    </r>
    <r>
      <rPr>
        <sz val="9"/>
        <rFont val="Calibri"/>
        <family val="2"/>
        <charset val="204"/>
        <scheme val="minor"/>
      </rPr>
      <t>)</t>
    </r>
  </si>
  <si>
    <t>026006</t>
  </si>
  <si>
    <r>
      <t>Общество с ограниченной ответственностью Стоматологическая клиника "ПАЛИТРАДЕНТ" (</t>
    </r>
    <r>
      <rPr>
        <b/>
        <sz val="9"/>
        <color theme="1"/>
        <rFont val="Calibri"/>
        <family val="2"/>
        <charset val="204"/>
        <scheme val="minor"/>
      </rPr>
      <t>ООО "ПАЛИТРАДЕНТ"</t>
    </r>
    <r>
      <rPr>
        <sz val="9"/>
        <color theme="1"/>
        <rFont val="Calibri"/>
        <family val="2"/>
        <charset val="204"/>
        <scheme val="minor"/>
      </rPr>
      <t>)</t>
    </r>
  </si>
  <si>
    <t>0230005081</t>
  </si>
  <si>
    <t>04456688</t>
  </si>
  <si>
    <t>1160280110407</t>
  </si>
  <si>
    <r>
      <t>Государственное бюджетное учреждение здравоохранения Республики Башкортостан Месягутовская центральная районная больница (</t>
    </r>
    <r>
      <rPr>
        <b/>
        <sz val="9"/>
        <color indexed="8"/>
        <rFont val="Calibri"/>
        <family val="2"/>
        <charset val="204"/>
        <scheme val="minor"/>
      </rPr>
      <t>ГБУЗ РБ Месягутовская ЦРБ</t>
    </r>
    <r>
      <rPr>
        <sz val="9"/>
        <color indexed="8"/>
        <rFont val="Calibri"/>
        <family val="2"/>
        <charset val="204"/>
        <scheme val="minor"/>
      </rPr>
      <t>)</t>
    </r>
  </si>
  <si>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t>
    </r>
  </si>
  <si>
    <t>25404749541</t>
  </si>
  <si>
    <t>4210015</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</si>
  <si>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ЦГБ г.Сибай</t>
    </r>
    <r>
      <rPr>
        <sz val="9"/>
        <color indexed="8"/>
        <rFont val="Calibri"/>
        <family val="2"/>
        <charset val="204"/>
        <scheme val="minor"/>
      </rPr>
      <t>)</t>
    </r>
  </si>
  <si>
    <t>33793079</t>
  </si>
  <si>
    <t>021664</t>
  </si>
  <si>
    <t>0266057848</t>
  </si>
  <si>
    <t>23265847</t>
  </si>
  <si>
    <t>1180280001220</t>
  </si>
  <si>
    <t>421014</t>
  </si>
  <si>
    <t>71400</t>
  </si>
  <si>
    <t>1020202080106</t>
  </si>
  <si>
    <r>
      <t>Государственное бюджетное учреждение здравоохранения Республики Башкортостан Детская   больница город Стерлитамак (</t>
    </r>
    <r>
      <rPr>
        <b/>
        <sz val="9"/>
        <rFont val="Calibri"/>
        <family val="2"/>
        <charset val="204"/>
        <scheme val="minor"/>
      </rPr>
      <t>ГБУЗ РБ ДБ г.Стерлитамак</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</si>
  <si>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Стерлитамак (</t>
    </r>
    <r>
      <rPr>
        <b/>
        <sz val="9"/>
        <rFont val="Calibri"/>
        <family val="2"/>
        <charset val="204"/>
        <scheme val="minor"/>
      </rPr>
      <t>ГБУЗ РБ СП г.Стерлитамак</t>
    </r>
    <r>
      <rPr>
        <sz val="9"/>
        <rFont val="Calibri"/>
        <family val="2"/>
        <charset val="204"/>
        <scheme val="minor"/>
      </rPr>
      <t>)</t>
    </r>
  </si>
  <si>
    <t>021665</t>
  </si>
  <si>
    <r>
      <t>Государственное автономное учреждение здравоохранения Республики Башкортостан "Санатории для детей Радуга города Стерлитамак (</t>
    </r>
    <r>
      <rPr>
        <b/>
        <sz val="9"/>
        <color theme="1"/>
        <rFont val="Calibri"/>
        <family val="2"/>
        <charset val="204"/>
        <scheme val="minor"/>
      </rPr>
      <t>ГАУЗ РБ "Санаторий для детей Радуга г.Стерлитамак</t>
    </r>
    <r>
      <rPr>
        <sz val="9"/>
        <color theme="1"/>
        <rFont val="Calibri"/>
        <family val="2"/>
        <charset val="204"/>
        <scheme val="minor"/>
      </rPr>
      <t>)</t>
    </r>
  </si>
  <si>
    <t>0268020160</t>
  </si>
  <si>
    <t>1020202088532</t>
  </si>
  <si>
    <r>
      <t>Государственное  автономное учреждение здравоохранения Республики Башкортостан "Санаторий для детей  Нур города Стерлитамак " (</t>
    </r>
    <r>
      <rPr>
        <b/>
        <sz val="9"/>
        <color indexed="8"/>
        <rFont val="Calibri"/>
        <family val="2"/>
        <charset val="204"/>
        <scheme val="minor"/>
      </rPr>
      <t>ГАУЗ РБ  "Санаторий для детей Нур г.Стерлитамак")</t>
    </r>
  </si>
  <si>
    <t>021671</t>
  </si>
  <si>
    <r>
      <t>Общество с ограниченной ответственностью "Клиника доктора Симаковой" ( ООО "</t>
    </r>
    <r>
      <rPr>
        <b/>
        <sz val="9"/>
        <color theme="1"/>
        <rFont val="Times New Roman"/>
        <family val="1"/>
        <charset val="204"/>
      </rPr>
      <t>Клиника доктора Симаковой</t>
    </r>
    <r>
      <rPr>
        <sz val="9"/>
        <color theme="1"/>
        <rFont val="Times New Roman"/>
        <family val="1"/>
        <charset val="204"/>
      </rPr>
      <t>")</t>
    </r>
  </si>
  <si>
    <t>26801001</t>
  </si>
  <si>
    <t>0268072707</t>
  </si>
  <si>
    <t>29803636</t>
  </si>
  <si>
    <t>1140280072217</t>
  </si>
  <si>
    <t>80445000000</t>
  </si>
  <si>
    <t>80745000001</t>
  </si>
  <si>
    <t>021672</t>
  </si>
  <si>
    <r>
      <t xml:space="preserve">Общество с ограниченной ответственностью медицинская клиника "Мама" </t>
    </r>
    <r>
      <rPr>
        <b/>
        <sz val="9"/>
        <color theme="1"/>
        <rFont val="Calibri"/>
        <family val="2"/>
        <charset val="204"/>
        <scheme val="minor"/>
      </rPr>
      <t>(ООО МК "Мама")</t>
    </r>
  </si>
  <si>
    <t>0268053020</t>
  </si>
  <si>
    <t>64130421</t>
  </si>
  <si>
    <t>1100268000062</t>
  </si>
  <si>
    <r>
      <t>Государственное бюджетное учреждение здравоохранения Республики Башкортостан  Городская больница города Кумертау (</t>
    </r>
    <r>
      <rPr>
        <b/>
        <sz val="9"/>
        <color indexed="8"/>
        <rFont val="Calibri"/>
        <family val="2"/>
        <charset val="204"/>
        <scheme val="minor"/>
      </rPr>
      <t>ГБУЗ РБ ГБ г.Кумертау</t>
    </r>
    <r>
      <rPr>
        <sz val="9"/>
        <color indexed="8"/>
        <rFont val="Calibri"/>
        <family val="2"/>
        <charset val="204"/>
        <scheme val="minor"/>
      </rPr>
      <t>)</t>
    </r>
  </si>
  <si>
    <t>021016</t>
  </si>
  <si>
    <r>
      <t xml:space="preserve">Общество с ограниченной ответственностью "МедСервис" </t>
    </r>
    <r>
      <rPr>
        <b/>
        <sz val="9"/>
        <rFont val="Calibri"/>
        <family val="2"/>
        <charset val="204"/>
        <scheme val="minor"/>
      </rPr>
      <t>(ООО "МедСервис")с.Ермолаево</t>
    </r>
  </si>
  <si>
    <t>23301001</t>
  </si>
  <si>
    <t>0233007390</t>
  </si>
  <si>
    <t>4796740</t>
  </si>
  <si>
    <t>1160280116028</t>
  </si>
  <si>
    <t>80239812001</t>
  </si>
  <si>
    <t>80639412101</t>
  </si>
  <si>
    <r>
      <t>Государственное бюджетное учреждение здравоохранения Республики Башкортостан Красноусольская центральная районная больница (</t>
    </r>
    <r>
      <rPr>
        <b/>
        <sz val="9"/>
        <color indexed="8"/>
        <rFont val="Calibri"/>
        <family val="2"/>
        <charset val="204"/>
        <scheme val="minor"/>
      </rPr>
      <t>ГБУЗ РБ Красноусольская  ЦРБ</t>
    </r>
    <r>
      <rPr>
        <sz val="9"/>
        <color indexed="8"/>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</si>
  <si>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9"/>
        <color indexed="8"/>
        <rFont val="Calibri"/>
        <family val="2"/>
        <charset val="204"/>
        <scheme val="minor"/>
      </rPr>
      <t>ГБУЗ РБ Исянгуловская ЦРБ</t>
    </r>
    <r>
      <rPr>
        <sz val="9"/>
        <color indexed="8"/>
        <rFont val="Calibri"/>
        <family val="2"/>
        <charset val="204"/>
        <scheme val="minor"/>
      </rPr>
      <t>)</t>
    </r>
  </si>
  <si>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Calibri"/>
        <family val="2"/>
        <charset val="204"/>
        <scheme val="minor"/>
      </rPr>
      <t>ГБУЗ РБ Мраковская  ЦРБ</t>
    </r>
    <r>
      <rPr>
        <sz val="9"/>
        <color indexed="8"/>
        <rFont val="Calibri"/>
        <family val="2"/>
        <charset val="204"/>
        <scheme val="minor"/>
      </rPr>
      <t>)</t>
    </r>
  </si>
  <si>
    <t>01952501</t>
  </si>
  <si>
    <t>80701000001</t>
  </si>
  <si>
    <t>2300229</t>
  </si>
  <si>
    <t>75203</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</si>
  <si>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МЗ РБ</t>
    </r>
    <r>
      <rPr>
        <sz val="9"/>
        <color indexed="8"/>
        <rFont val="Calibri"/>
        <family val="2"/>
        <charset val="204"/>
        <scheme val="minor"/>
      </rPr>
      <t>)</t>
    </r>
  </si>
  <si>
    <t>75201</t>
  </si>
  <si>
    <t>04537642</t>
  </si>
  <si>
    <t>80401384000</t>
  </si>
  <si>
    <t>1320700</t>
  </si>
  <si>
    <t>75103</t>
  </si>
  <si>
    <r>
      <t>Государственное бюджетное учреждение здравоохранения Республиканский клинический госпиталь ветеранов войн (</t>
    </r>
    <r>
      <rPr>
        <b/>
        <sz val="9"/>
        <color indexed="8"/>
        <rFont val="Calibri"/>
        <family val="2"/>
        <charset val="204"/>
        <scheme val="minor"/>
      </rPr>
      <t>ГБУЗ РКГВВ)</t>
    </r>
  </si>
  <si>
    <t>1020202766649</t>
  </si>
  <si>
    <t>01966934</t>
  </si>
  <si>
    <t>1330415</t>
  </si>
  <si>
    <t>1030203900330</t>
  </si>
  <si>
    <t>022112</t>
  </si>
  <si>
    <r>
      <t>Государственное бюджетное учреждение здравоохранения Республики Башкортостан Городская клиническая больница №21 города Уфа (</t>
    </r>
    <r>
      <rPr>
        <b/>
        <sz val="9"/>
        <rFont val="Calibri"/>
        <family val="2"/>
        <charset val="204"/>
        <scheme val="minor"/>
      </rPr>
      <t>ГБУЗ РБ ГКБ №21 г.Уфа)</t>
    </r>
  </si>
  <si>
    <t>01952412</t>
  </si>
  <si>
    <t>20049103</t>
  </si>
  <si>
    <t>80401380000</t>
  </si>
  <si>
    <t>7710899610</t>
  </si>
  <si>
    <t>29799254</t>
  </si>
  <si>
    <t>80401365000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</si>
  <si>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color theme="1"/>
        <rFont val="Calibri"/>
        <family val="2"/>
        <charset val="204"/>
        <scheme val="minor"/>
      </rPr>
      <t>ГБУЗ РКПЦ МЗ РБ</t>
    </r>
    <r>
      <rPr>
        <sz val="9"/>
        <color theme="1"/>
        <rFont val="Calibri"/>
        <family val="2"/>
        <charset val="204"/>
        <scheme val="minor"/>
      </rPr>
      <t>)</t>
    </r>
  </si>
  <si>
    <t>01963597</t>
  </si>
  <si>
    <t>80507000000</t>
  </si>
  <si>
    <t>80707000001</t>
  </si>
  <si>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9"/>
        <color indexed="8"/>
        <rFont val="Calibri"/>
        <family val="2"/>
        <charset val="204"/>
        <scheme val="minor"/>
      </rPr>
      <t>ФКУЗ "МСЧ МВД России по Республике Башкортостан"</t>
    </r>
    <r>
      <rPr>
        <sz val="9"/>
        <color indexed="8"/>
        <rFont val="Calibri"/>
        <family val="2"/>
        <charset val="204"/>
        <scheme val="minor"/>
      </rPr>
      <t>)</t>
    </r>
  </si>
  <si>
    <t>08585626</t>
  </si>
  <si>
    <t>1310500</t>
  </si>
  <si>
    <r>
      <t>Общество с ограниченной ответственностью "Санаторий "Зеленая роща" Республики Башкортостан (ООО "С</t>
    </r>
    <r>
      <rPr>
        <b/>
        <sz val="9"/>
        <rFont val="Calibri"/>
        <family val="2"/>
        <charset val="204"/>
        <scheme val="minor"/>
      </rPr>
      <t>анаторий "Зеленая роща" Республики Башкортостан)</t>
    </r>
  </si>
  <si>
    <t>04818111</t>
  </si>
  <si>
    <t>4210001</t>
  </si>
  <si>
    <t>19661388</t>
  </si>
  <si>
    <t>80252880001</t>
  </si>
  <si>
    <t>80652480101</t>
  </si>
  <si>
    <r>
      <t>Государственное бюджетное учреждение здравоохранения Республики Башкортостан Детская поликлиника №3  города Уфа (Г</t>
    </r>
    <r>
      <rPr>
        <b/>
        <sz val="9"/>
        <color indexed="8"/>
        <rFont val="Calibri"/>
        <family val="2"/>
        <charset val="204"/>
        <scheme val="minor"/>
      </rPr>
      <t>БУЗ РБ  Детская поликлиника №3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</si>
  <si>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№5 города Уфа  (Г</t>
    </r>
    <r>
      <rPr>
        <b/>
        <sz val="9"/>
        <color indexed="8"/>
        <rFont val="Calibri"/>
        <family val="2"/>
        <charset val="204"/>
        <scheme val="minor"/>
      </rPr>
      <t>БУЗ РБ  Детская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</si>
  <si>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№6  города Уфа (Г</t>
    </r>
    <r>
      <rPr>
        <b/>
        <sz val="9"/>
        <color indexed="8"/>
        <rFont val="Calibri"/>
        <family val="2"/>
        <charset val="204"/>
        <scheme val="minor"/>
      </rPr>
      <t>БУЗ РБ Детская поликлиника №6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</si>
  <si>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№1  города Уфа (Г</t>
    </r>
    <r>
      <rPr>
        <b/>
        <sz val="9"/>
        <color indexed="8"/>
        <rFont val="Calibri"/>
        <family val="2"/>
        <charset val="204"/>
        <scheme val="minor"/>
      </rPr>
      <t>БУЗ РБ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</si>
  <si>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9"/>
        <color indexed="8"/>
        <rFont val="Calibri"/>
        <family val="2"/>
        <charset val="204"/>
        <scheme val="minor"/>
      </rPr>
      <t>БУЗ РБ Поликлиника №32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</si>
  <si>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№38  города Уфа( Г</t>
    </r>
    <r>
      <rPr>
        <b/>
        <sz val="9"/>
        <rFont val="Calibri"/>
        <family val="2"/>
        <charset val="204"/>
        <scheme val="minor"/>
      </rPr>
      <t>БУЗ РБ  Поликлиника №38 г.Уфа</t>
    </r>
    <r>
      <rPr>
        <sz val="9"/>
        <rFont val="Calibri"/>
        <family val="2"/>
        <charset val="204"/>
        <scheme val="minor"/>
      </rPr>
      <t>)</t>
    </r>
  </si>
  <si>
    <r>
      <t>Государственное бюджетное учреждение здравоохранения Республики Башкортостан Поликлиника №43  города Уфа  (Г</t>
    </r>
    <r>
      <rPr>
        <b/>
        <sz val="9"/>
        <color indexed="8"/>
        <rFont val="Calibri"/>
        <family val="2"/>
        <charset val="204"/>
        <scheme val="minor"/>
      </rPr>
      <t>БУЗ РБ  Поликлиника №43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</si>
  <si>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№44  города Уфа(Г</t>
    </r>
    <r>
      <rPr>
        <b/>
        <sz val="9"/>
        <color indexed="8"/>
        <rFont val="Calibri"/>
        <family val="2"/>
        <charset val="204"/>
        <scheme val="minor"/>
      </rPr>
      <t>БУЗ РБ Поликлиника№44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</si>
  <si>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№46  города Уфа (</t>
    </r>
    <r>
      <rPr>
        <b/>
        <sz val="9"/>
        <color indexed="8"/>
        <rFont val="Calibri"/>
        <family val="2"/>
        <charset val="204"/>
        <scheme val="minor"/>
      </rPr>
      <t xml:space="preserve"> ГБУЗ РБ  Поликлиника №46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</si>
  <si>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9"/>
        <color indexed="8"/>
        <rFont val="Calibri"/>
        <family val="2"/>
        <charset val="204"/>
        <scheme val="minor"/>
      </rPr>
      <t>БУЗ РБ Поликлиника №50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</si>
  <si>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9"/>
        <color indexed="8"/>
        <rFont val="Calibri"/>
        <family val="2"/>
        <charset val="204"/>
        <scheme val="minor"/>
      </rPr>
      <t>БУЗ РБ  Поликлиника №52 г.Уфа</t>
    </r>
    <r>
      <rPr>
        <sz val="9"/>
        <color indexed="8"/>
        <rFont val="Calibri"/>
        <family val="2"/>
        <charset val="204"/>
        <scheme val="minor"/>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</si>
  <si>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9"/>
        <color indexed="8"/>
        <rFont val="Calibri"/>
        <family val="2"/>
        <charset val="204"/>
        <scheme val="minor"/>
      </rPr>
      <t>БУЗ  РССМП и ЦМК)</t>
    </r>
  </si>
  <si>
    <r>
      <t>Федеральное государственное бюджетное научное учреждение Федеральный исследовательский центр Российской академии наук (</t>
    </r>
    <r>
      <rPr>
        <b/>
        <sz val="9"/>
        <rFont val="Calibri"/>
        <family val="2"/>
        <charset val="204"/>
        <scheme val="minor"/>
      </rPr>
      <t>УФИЦ РАН</t>
    </r>
    <r>
      <rPr>
        <sz val="9"/>
        <rFont val="Calibri"/>
        <family val="2"/>
        <charset val="204"/>
        <scheme val="minor"/>
      </rPr>
      <t>)</t>
    </r>
  </si>
  <si>
    <t>02699984</t>
  </si>
  <si>
    <r>
      <t>Государственное бюджетное учреждение здравоохранения Республики Башкортостан Стоматологическая поликлиника №1 города Уфа (Г</t>
    </r>
    <r>
      <rPr>
        <b/>
        <sz val="9"/>
        <color indexed="8"/>
        <rFont val="Calibri"/>
        <family val="2"/>
        <charset val="204"/>
        <scheme val="minor"/>
      </rPr>
      <t>БУЗ  РБ Стоматологическая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</si>
  <si>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9"/>
        <color indexed="8"/>
        <rFont val="Calibri"/>
        <family val="2"/>
        <charset val="204"/>
        <scheme val="minor"/>
      </rPr>
      <t>БУЗ  РБ Стоматологическая поликлиника №4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</si>
  <si>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№5  города Уфа (Г</t>
    </r>
    <r>
      <rPr>
        <b/>
        <sz val="9"/>
        <color indexed="8"/>
        <rFont val="Calibri"/>
        <family val="2"/>
        <charset val="204"/>
        <scheme val="minor"/>
      </rPr>
      <t>БУЗ РБ  Стоматологическая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</si>
  <si>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9"/>
        <color indexed="8"/>
        <rFont val="Calibri"/>
        <family val="2"/>
        <charset val="204"/>
        <scheme val="minor"/>
      </rPr>
      <t>ГБУЗ РБ Архангельская ЦРБ</t>
    </r>
    <r>
      <rPr>
        <sz val="9"/>
        <color indexed="8"/>
        <rFont val="Calibri"/>
        <family val="2"/>
        <charset val="204"/>
        <scheme val="minor"/>
      </rPr>
      <t>)</t>
    </r>
  </si>
  <si>
    <r>
      <t>Общество с ограниченной ответственностью "Дантист" (</t>
    </r>
    <r>
      <rPr>
        <b/>
        <sz val="9"/>
        <color indexed="8"/>
        <rFont val="Calibri"/>
        <family val="2"/>
        <charset val="204"/>
        <scheme val="minor"/>
      </rPr>
      <t>ООО "Дантист"</t>
    </r>
    <r>
      <rPr>
        <sz val="9"/>
        <color indexed="8"/>
        <rFont val="Calibri"/>
        <family val="2"/>
        <charset val="204"/>
        <scheme val="minor"/>
      </rPr>
      <t>)</t>
    </r>
  </si>
  <si>
    <t>020162</t>
  </si>
  <si>
    <r>
      <t>Общество с ограниченной ответственностью  "СМАЙЛ" (</t>
    </r>
    <r>
      <rPr>
        <b/>
        <sz val="9"/>
        <color theme="1"/>
        <rFont val="Calibri"/>
        <family val="2"/>
        <charset val="204"/>
        <scheme val="minor"/>
      </rPr>
      <t>ООО "СМАЙЛ"</t>
    </r>
    <r>
      <rPr>
        <sz val="9"/>
        <color theme="1"/>
        <rFont val="Calibri"/>
        <family val="2"/>
        <charset val="204"/>
        <scheme val="minor"/>
      </rPr>
      <t>)</t>
    </r>
  </si>
  <si>
    <t>25801001</t>
  </si>
  <si>
    <t>0258950462</t>
  </si>
  <si>
    <t>32061948</t>
  </si>
  <si>
    <t>1150280058400</t>
  </si>
  <si>
    <t>80417000000</t>
  </si>
  <si>
    <t>80615101001</t>
  </si>
  <si>
    <r>
      <t>Государственное бюджетное учреждение здравоохранения Республики Башкортостан Буздякская центральная районная больница (</t>
    </r>
    <r>
      <rPr>
        <b/>
        <sz val="9"/>
        <color indexed="8"/>
        <rFont val="Calibri"/>
        <family val="2"/>
        <charset val="204"/>
        <scheme val="minor"/>
      </rPr>
      <t>ГБУЗ РБ Буздякская ЦРБ</t>
    </r>
    <r>
      <rPr>
        <sz val="9"/>
        <color indexed="8"/>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</si>
  <si>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9"/>
        <color indexed="8"/>
        <rFont val="Calibri"/>
        <family val="2"/>
        <charset val="204"/>
        <scheme val="minor"/>
      </rPr>
      <t>ГБУЗ РБ Языковская  ЦРБ</t>
    </r>
    <r>
      <rPr>
        <sz val="9"/>
        <color indexed="8"/>
        <rFont val="Calibri"/>
        <family val="2"/>
        <charset val="204"/>
        <scheme val="minor"/>
      </rPr>
      <t>)</t>
    </r>
  </si>
  <si>
    <t>20670122</t>
  </si>
  <si>
    <t xml:space="preserve">80401384000 </t>
  </si>
  <si>
    <t>4210007</t>
  </si>
  <si>
    <t>65243</t>
  </si>
  <si>
    <t>4210011</t>
  </si>
  <si>
    <r>
      <t>Общество с ограниченной ответственностью "Экома"(</t>
    </r>
    <r>
      <rPr>
        <b/>
        <sz val="9"/>
        <color indexed="8"/>
        <rFont val="Calibri"/>
        <family val="2"/>
        <charset val="204"/>
        <scheme val="minor"/>
      </rPr>
      <t>ООО "Экома"</t>
    </r>
    <r>
      <rPr>
        <sz val="9"/>
        <color indexed="8"/>
        <rFont val="Calibri"/>
        <family val="2"/>
        <charset val="204"/>
        <scheme val="minor"/>
      </rPr>
      <t>)</t>
    </r>
  </si>
  <si>
    <r>
      <t>Общество с ограниченной ответственностью "МД Проект 2010"(</t>
    </r>
    <r>
      <rPr>
        <b/>
        <sz val="9"/>
        <color indexed="8"/>
        <rFont val="Calibri"/>
        <family val="2"/>
        <charset val="204"/>
        <scheme val="minor"/>
      </rPr>
      <t xml:space="preserve"> ООО"МД Проект 2010")</t>
    </r>
  </si>
  <si>
    <r>
      <t>Общество с ограниченной ответственностью "Центр медицинских технологий" (</t>
    </r>
    <r>
      <rPr>
        <b/>
        <sz val="9"/>
        <color indexed="8"/>
        <rFont val="Calibri"/>
        <family val="2"/>
        <charset val="204"/>
        <scheme val="minor"/>
      </rPr>
      <t>ООО "ЦМТ"</t>
    </r>
    <r>
      <rPr>
        <sz val="9"/>
        <color indexed="8"/>
        <rFont val="Calibri"/>
        <family val="2"/>
        <charset val="204"/>
        <scheme val="minor"/>
      </rPr>
      <t>)</t>
    </r>
  </si>
  <si>
    <t>26790465</t>
  </si>
  <si>
    <t>84461002</t>
  </si>
  <si>
    <t>12690180</t>
  </si>
  <si>
    <t>64129872</t>
  </si>
  <si>
    <t>86155189</t>
  </si>
  <si>
    <t>020177</t>
  </si>
  <si>
    <r>
      <t>Общество с ограниченной ответственностью "Арт-Лион" (</t>
    </r>
    <r>
      <rPr>
        <b/>
        <sz val="9"/>
        <color indexed="8"/>
        <rFont val="Calibri"/>
        <family val="2"/>
        <charset val="204"/>
        <scheme val="minor"/>
      </rPr>
      <t>ООО "Арт-Лион"</t>
    </r>
    <r>
      <rPr>
        <sz val="9"/>
        <color indexed="8"/>
        <rFont val="Calibri"/>
        <family val="2"/>
        <charset val="204"/>
        <scheme val="minor"/>
      </rPr>
      <t>)</t>
    </r>
  </si>
  <si>
    <t>0276131392</t>
  </si>
  <si>
    <t>1110280009597</t>
  </si>
  <si>
    <t>020180</t>
  </si>
  <si>
    <r>
      <t>Общество с ограниченной ответственностью "Центр здоровья" (</t>
    </r>
    <r>
      <rPr>
        <b/>
        <sz val="9"/>
        <color indexed="8"/>
        <rFont val="Calibri"/>
        <family val="2"/>
        <charset val="204"/>
        <scheme val="minor"/>
      </rPr>
      <t>ООО "Центр здоровья</t>
    </r>
    <r>
      <rPr>
        <sz val="9"/>
        <color indexed="8"/>
        <rFont val="Calibri"/>
        <family val="2"/>
        <charset val="204"/>
        <scheme val="minor"/>
      </rPr>
      <t>")</t>
    </r>
  </si>
  <si>
    <t>025301001</t>
  </si>
  <si>
    <t>0253018746</t>
  </si>
  <si>
    <t>64153072</t>
  </si>
  <si>
    <t>1100264000132</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</si>
  <si>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</si>
  <si>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15292327</t>
  </si>
  <si>
    <r>
      <t xml:space="preserve">Общество с ограниченной ответственностью "ДЭНТА" </t>
    </r>
    <r>
      <rPr>
        <b/>
        <sz val="9"/>
        <color theme="1"/>
        <rFont val="Calibri"/>
        <family val="2"/>
        <charset val="204"/>
        <scheme val="minor"/>
      </rPr>
      <t>(ООО"ДЭНТА")</t>
    </r>
  </si>
  <si>
    <t>55838150</t>
  </si>
  <si>
    <t>38519041</t>
  </si>
  <si>
    <t>020203</t>
  </si>
  <si>
    <r>
      <t xml:space="preserve">Общество с ограниченной ответственностью "Эмидент" </t>
    </r>
    <r>
      <rPr>
        <b/>
        <sz val="9"/>
        <rFont val="Calibri"/>
        <family val="2"/>
        <charset val="204"/>
        <scheme val="minor"/>
      </rPr>
      <t>(ООО "Эмидент")</t>
    </r>
  </si>
  <si>
    <t>0277043942</t>
  </si>
  <si>
    <t>50806145</t>
  </si>
  <si>
    <t>1020203090731</t>
  </si>
  <si>
    <t>020202</t>
  </si>
  <si>
    <r>
      <t xml:space="preserve">Общество с ограниченной ответственностью "Эмидент" </t>
    </r>
    <r>
      <rPr>
        <b/>
        <sz val="9"/>
        <rFont val="Calibri"/>
        <family val="2"/>
        <charset val="204"/>
        <scheme val="minor"/>
      </rPr>
      <t>(ООО "Эмидент")ул.Амантая</t>
    </r>
  </si>
  <si>
    <t>0274178613</t>
  </si>
  <si>
    <t>20669337</t>
  </si>
  <si>
    <t>1130280043475</t>
  </si>
  <si>
    <t xml:space="preserve">80701000001 </t>
  </si>
  <si>
    <t>92838260</t>
  </si>
  <si>
    <t>020230</t>
  </si>
  <si>
    <r>
      <t xml:space="preserve">Общество с ограниченной ответственностью "Лечебно-оздоровительного центра "Энергетик" </t>
    </r>
    <r>
      <rPr>
        <b/>
        <sz val="9"/>
        <color theme="1"/>
        <rFont val="Calibri"/>
        <family val="2"/>
        <charset val="204"/>
        <scheme val="minor"/>
      </rPr>
      <t>( ООО "ЛОЦ "Энергетик"</t>
    </r>
    <r>
      <rPr>
        <sz val="9"/>
        <color theme="1"/>
        <rFont val="Calibri"/>
        <family val="2"/>
        <charset val="204"/>
        <scheme val="minor"/>
      </rPr>
      <t>)</t>
    </r>
  </si>
  <si>
    <t>0274097675</t>
  </si>
  <si>
    <t>05446982</t>
  </si>
  <si>
    <t>1040203904267</t>
  </si>
  <si>
    <t>020231</t>
  </si>
  <si>
    <r>
      <t xml:space="preserve">Общество с ограниченной ответственностью "Клиника Авиценна" </t>
    </r>
    <r>
      <rPr>
        <b/>
        <sz val="9"/>
        <color theme="1"/>
        <rFont val="Calibri"/>
        <family val="2"/>
        <charset val="204"/>
        <scheme val="minor"/>
      </rPr>
      <t>(ООО "Клиника Авиценна")</t>
    </r>
  </si>
  <si>
    <t>0255015050</t>
  </si>
  <si>
    <t>88099147</t>
  </si>
  <si>
    <t>1080255000858</t>
  </si>
  <si>
    <t>80401944001</t>
  </si>
  <si>
    <t>80701000151</t>
  </si>
  <si>
    <t>12688378</t>
  </si>
  <si>
    <t>020222</t>
  </si>
  <si>
    <r>
      <t>Общество с ограниченной ответственностью "ЮНИСТ" (</t>
    </r>
    <r>
      <rPr>
        <b/>
        <sz val="9"/>
        <color indexed="8"/>
        <rFont val="Calibri"/>
        <family val="2"/>
        <charset val="204"/>
        <scheme val="minor"/>
      </rPr>
      <t>ООО "ЮНИСТ"</t>
    </r>
    <r>
      <rPr>
        <sz val="9"/>
        <color indexed="8"/>
        <rFont val="Calibri"/>
        <family val="2"/>
        <charset val="204"/>
        <scheme val="minor"/>
      </rPr>
      <t>)</t>
    </r>
  </si>
  <si>
    <t>0273049238</t>
  </si>
  <si>
    <t>71859111</t>
  </si>
  <si>
    <t>1040203723230</t>
  </si>
  <si>
    <t>020238</t>
  </si>
  <si>
    <r>
      <t xml:space="preserve">Общество с ограниченной ответственностью "АЙМЕД" ( </t>
    </r>
    <r>
      <rPr>
        <b/>
        <sz val="9"/>
        <color indexed="8"/>
        <rFont val="Calibri"/>
        <family val="2"/>
        <charset val="204"/>
        <scheme val="minor"/>
      </rPr>
      <t>ООО "АЙМЕД</t>
    </r>
    <r>
      <rPr>
        <sz val="9"/>
        <color indexed="8"/>
        <rFont val="Calibri"/>
        <family val="2"/>
        <charset val="204"/>
        <scheme val="minor"/>
      </rPr>
      <t>")</t>
    </r>
  </si>
  <si>
    <t>0278931080</t>
  </si>
  <si>
    <t>15939645</t>
  </si>
  <si>
    <t>1170280038829</t>
  </si>
  <si>
    <t>92824737</t>
  </si>
  <si>
    <t>020194</t>
  </si>
  <si>
    <r>
      <t>Общество с ограниченной ответственностью "Студия Стоматологии" (</t>
    </r>
    <r>
      <rPr>
        <b/>
        <sz val="9"/>
        <color theme="1"/>
        <rFont val="Calibri"/>
        <family val="2"/>
        <charset val="204"/>
        <scheme val="minor"/>
      </rPr>
      <t>ООО "Студия Стоматологии"</t>
    </r>
    <r>
      <rPr>
        <sz val="9"/>
        <color theme="1"/>
        <rFont val="Calibri"/>
        <family val="2"/>
        <charset val="204"/>
        <scheme val="minor"/>
      </rPr>
      <t>)</t>
    </r>
  </si>
  <si>
    <t>0278210272</t>
  </si>
  <si>
    <t>22687457</t>
  </si>
  <si>
    <t>1140280018757</t>
  </si>
  <si>
    <t>020195</t>
  </si>
  <si>
    <r>
      <t>Общество с ограниченной ответственностью "Профи-клиник" (</t>
    </r>
    <r>
      <rPr>
        <b/>
        <sz val="9"/>
        <color theme="1"/>
        <rFont val="Calibri"/>
        <family val="2"/>
        <charset val="204"/>
        <scheme val="minor"/>
      </rPr>
      <t>ООО  "Профи-клиник")</t>
    </r>
  </si>
  <si>
    <t>0278200272</t>
  </si>
  <si>
    <t>020237</t>
  </si>
  <si>
    <r>
      <t>Общество с ограниченной ответственностью "Евромед+" (</t>
    </r>
    <r>
      <rPr>
        <b/>
        <sz val="9"/>
        <color indexed="8"/>
        <rFont val="Calibri"/>
        <family val="2"/>
        <charset val="204"/>
        <scheme val="minor"/>
      </rPr>
      <t>ООО "Евромед+"</t>
    </r>
    <r>
      <rPr>
        <sz val="9"/>
        <color indexed="8"/>
        <rFont val="Calibri"/>
        <family val="2"/>
        <charset val="204"/>
        <scheme val="minor"/>
      </rPr>
      <t xml:space="preserve">) </t>
    </r>
  </si>
  <si>
    <t>0274149845</t>
  </si>
  <si>
    <t>67179014</t>
  </si>
  <si>
    <t>1100280029937</t>
  </si>
  <si>
    <t>67182588</t>
  </si>
  <si>
    <r>
      <t>Общество с ограниченной ответственностью "Аспект здоровья" (</t>
    </r>
    <r>
      <rPr>
        <b/>
        <sz val="10"/>
        <color indexed="8"/>
        <rFont val="Calibri"/>
        <family val="2"/>
        <charset val="204"/>
      </rPr>
      <t>ООО "Аспект здоровья</t>
    </r>
    <r>
      <rPr>
        <sz val="10"/>
        <color theme="1"/>
        <rFont val="Calibri"/>
        <family val="2"/>
        <charset val="204"/>
        <scheme val="minor"/>
      </rPr>
      <t>")</t>
    </r>
  </si>
  <si>
    <t>64132130</t>
  </si>
  <si>
    <t>28141363</t>
  </si>
  <si>
    <t>020234</t>
  </si>
  <si>
    <r>
      <t>Общество с ограниченной ответственностью "МЕДЕС ГРУПП УФА "(</t>
    </r>
    <r>
      <rPr>
        <b/>
        <sz val="9"/>
        <color indexed="8"/>
        <rFont val="Calibri"/>
        <family val="2"/>
        <charset val="204"/>
        <scheme val="minor"/>
      </rPr>
      <t>ООО  "МЕДЕС ГРУПП УФА")</t>
    </r>
  </si>
  <si>
    <t>0275083185</t>
  </si>
  <si>
    <t>22665591</t>
  </si>
  <si>
    <t>1140280005250</t>
  </si>
  <si>
    <r>
      <t>Общество с ограниченной ответственностью "МЦ МЕГИ" (</t>
    </r>
    <r>
      <rPr>
        <b/>
        <sz val="9"/>
        <color indexed="8"/>
        <rFont val="Calibri"/>
        <family val="2"/>
        <charset val="204"/>
      </rPr>
      <t>ООО "МЦ МЕГИ</t>
    </r>
    <r>
      <rPr>
        <sz val="9"/>
        <color theme="1"/>
        <rFont val="Calibri"/>
        <family val="2"/>
        <charset val="204"/>
        <scheme val="minor"/>
      </rPr>
      <t>")</t>
    </r>
  </si>
  <si>
    <t>52962731</t>
  </si>
  <si>
    <t>020211</t>
  </si>
  <si>
    <r>
      <t>Общество с ограниченной ответственностью Стоматологическая клиника "Денталюкс" (</t>
    </r>
    <r>
      <rPr>
        <b/>
        <sz val="9"/>
        <color theme="1"/>
        <rFont val="Calibri"/>
        <family val="2"/>
        <charset val="204"/>
        <scheme val="minor"/>
      </rPr>
      <t>ООО СК "Денталюкс")</t>
    </r>
  </si>
  <si>
    <t>0276068380</t>
  </si>
  <si>
    <t>12716169</t>
  </si>
  <si>
    <t>1030204207626</t>
  </si>
  <si>
    <t>020240</t>
  </si>
  <si>
    <r>
      <t xml:space="preserve">Общество с ограниченной ответственностью "Медик" </t>
    </r>
    <r>
      <rPr>
        <b/>
        <sz val="9"/>
        <color theme="1"/>
        <rFont val="Calibri"/>
        <family val="2"/>
        <charset val="204"/>
        <scheme val="minor"/>
      </rPr>
      <t>(ООО "Медик")</t>
    </r>
  </si>
  <si>
    <t>0273907493</t>
  </si>
  <si>
    <t>2057955</t>
  </si>
  <si>
    <t>1160280078419</t>
  </si>
  <si>
    <r>
      <t>Общество с ограниченной ответственностью "КДЛ УФА-ТЕСТ" (</t>
    </r>
    <r>
      <rPr>
        <b/>
        <sz val="9"/>
        <color theme="1"/>
        <rFont val="Calibri"/>
        <family val="2"/>
        <charset val="204"/>
        <scheme val="minor"/>
      </rPr>
      <t>ООО   "КДЛ УФА-ТЕСТ" )</t>
    </r>
  </si>
  <si>
    <t>12692345</t>
  </si>
  <si>
    <t>021268</t>
  </si>
  <si>
    <r>
      <t xml:space="preserve">Общество с ограниченной ответственностью "Авиценна" </t>
    </r>
    <r>
      <rPr>
        <b/>
        <sz val="9"/>
        <rFont val="Calibri"/>
        <family val="2"/>
        <charset val="204"/>
        <scheme val="minor"/>
      </rPr>
      <t>(ООО "Авиценна")</t>
    </r>
  </si>
  <si>
    <t>0264018353</t>
  </si>
  <si>
    <t>50809646</t>
  </si>
  <si>
    <t>1020201884306</t>
  </si>
  <si>
    <t>020250</t>
  </si>
  <si>
    <r>
      <t xml:space="preserve">Общество с ограниченной ответственностью "Клиника эстетической медицины "ЭкоДентс" </t>
    </r>
    <r>
      <rPr>
        <b/>
        <sz val="9"/>
        <rFont val="Calibri"/>
        <family val="2"/>
        <charset val="204"/>
        <scheme val="minor"/>
      </rPr>
      <t>(ООО "ЭкоДентс")</t>
    </r>
  </si>
  <si>
    <t>0275083587</t>
  </si>
  <si>
    <t>22678518</t>
  </si>
  <si>
    <t>1140280012267</t>
  </si>
  <si>
    <r>
      <t xml:space="preserve">Общество с ограниченной ответственностью "Эмидент Люкс" </t>
    </r>
    <r>
      <rPr>
        <b/>
        <sz val="9"/>
        <rFont val="Calibri"/>
        <family val="2"/>
        <charset val="204"/>
        <scheme val="minor"/>
      </rPr>
      <t>(ООО "Эмидент Люкс")(ул.Революционная)</t>
    </r>
  </si>
  <si>
    <t>12683493</t>
  </si>
  <si>
    <t>22637979</t>
  </si>
  <si>
    <t>86135956</t>
  </si>
  <si>
    <t>020246</t>
  </si>
  <si>
    <r>
      <t xml:space="preserve">Общество с ограниченной ответственностью "Академия здоровья" </t>
    </r>
    <r>
      <rPr>
        <b/>
        <sz val="9"/>
        <rFont val="Calibri"/>
        <family val="2"/>
        <charset val="204"/>
        <scheme val="minor"/>
      </rPr>
      <t>(ООО "Академия здоровья")г.Уфа</t>
    </r>
  </si>
  <si>
    <t>0264059335</t>
  </si>
  <si>
    <t>61164891</t>
  </si>
  <si>
    <t>1090264001552</t>
  </si>
  <si>
    <t>29791502</t>
  </si>
  <si>
    <t>88091795800001</t>
  </si>
  <si>
    <t>48877563</t>
  </si>
  <si>
    <t>20669585</t>
  </si>
  <si>
    <t>92520776</t>
  </si>
  <si>
    <t>45290564000</t>
  </si>
  <si>
    <t xml:space="preserve">45388000000 </t>
  </si>
  <si>
    <t>022133</t>
  </si>
  <si>
    <r>
      <t xml:space="preserve">Общество с ограниченной ответственностью "Дистанционная медицина" ( </t>
    </r>
    <r>
      <rPr>
        <b/>
        <sz val="9"/>
        <color theme="1"/>
        <rFont val="Calibri"/>
        <family val="2"/>
        <charset val="204"/>
        <scheme val="minor"/>
      </rPr>
      <t>ООО "Дистанционная медицина"</t>
    </r>
    <r>
      <rPr>
        <sz val="9"/>
        <color theme="1"/>
        <rFont val="Calibri"/>
        <family val="2"/>
        <charset val="204"/>
        <scheme val="minor"/>
      </rPr>
      <t>)</t>
    </r>
  </si>
  <si>
    <t>770801001</t>
  </si>
  <si>
    <t>7708755185</t>
  </si>
  <si>
    <t>38299378</t>
  </si>
  <si>
    <t>1127746055007</t>
  </si>
  <si>
    <t>45286565000</t>
  </si>
  <si>
    <t>45378000000</t>
  </si>
  <si>
    <t>28580737</t>
  </si>
  <si>
    <r>
      <t xml:space="preserve">Общество с ограниченной ответственностью "ВИТАМ" </t>
    </r>
    <r>
      <rPr>
        <b/>
        <sz val="9"/>
        <color theme="1"/>
        <rFont val="Calibri"/>
        <family val="2"/>
        <charset val="204"/>
        <scheme val="minor"/>
      </rPr>
      <t>(ООО  "ВИТАМ")</t>
    </r>
  </si>
  <si>
    <t>0274938737</t>
  </si>
  <si>
    <t>31413641</t>
  </si>
  <si>
    <t>1180280039060</t>
  </si>
  <si>
    <t>021270</t>
  </si>
  <si>
    <r>
      <t>Общество с ограниченной ответственностью "Лечебно-диагностический центр естественного оздоровления "ПЛАТАН" (</t>
    </r>
    <r>
      <rPr>
        <b/>
        <sz val="9"/>
        <rFont val="Calibri"/>
        <family val="2"/>
        <charset val="204"/>
        <scheme val="minor"/>
      </rPr>
      <t>ООО "ПЛАТАН")</t>
    </r>
  </si>
  <si>
    <t>0253019637</t>
  </si>
  <si>
    <t>23796556</t>
  </si>
  <si>
    <t>1180280003210</t>
  </si>
  <si>
    <t>80403000000</t>
  </si>
  <si>
    <t>80703000001</t>
  </si>
  <si>
    <r>
      <t>Автономная некоммерческая организация по осуществлению деятельности в сфере здравоохранения "Перинатальный центр" (</t>
    </r>
    <r>
      <rPr>
        <b/>
        <sz val="9"/>
        <color rgb="FFFF0000"/>
        <rFont val="Calibri"/>
        <family val="2"/>
        <charset val="204"/>
        <scheme val="minor"/>
      </rPr>
      <t>АНО "Перинатальный центр"</t>
    </r>
    <r>
      <rPr>
        <sz val="9"/>
        <color rgb="FFFF0000"/>
        <rFont val="Calibri"/>
        <family val="2"/>
        <charset val="204"/>
        <scheme val="minor"/>
      </rPr>
      <t>)</t>
    </r>
  </si>
  <si>
    <t>на 2020 год не заявились</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</si>
  <si>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дело,организация сестринского дела,рентгенология, сестринское дело, сестринское дело в педиатрии, физиотерапия, функциональная диагностика, стоматология</t>
  </si>
  <si>
    <t>вакцинация (проведение профилактических прививок), неотложная медицинская помощь, общая врачебная практика (семейная медицина), организация здравоохранения и общественного здоровья,педиатрия, терапия,управление сестринской деятельностью</t>
  </si>
  <si>
    <r>
      <rPr>
        <sz val="9"/>
        <rFont val="Calibri"/>
        <family val="2"/>
        <charset val="204"/>
        <scheme val="minor"/>
      </rPr>
      <t>анестезиология и реаниматология, гигиеническое воспитание, гистология, лабораторная диагностика,медицинская статистика, операционное дело,организация сестринского дела,</t>
    </r>
    <r>
      <rPr>
        <sz val="9"/>
        <color rgb="FFFF0000"/>
        <rFont val="Calibri"/>
        <family val="2"/>
        <charset val="204"/>
        <scheme val="minor"/>
      </rPr>
      <t xml:space="preserve"> </t>
    </r>
    <r>
      <rPr>
        <sz val="9"/>
        <rFont val="Calibri"/>
        <family val="2"/>
        <charset val="204"/>
        <scheme val="minor"/>
      </rPr>
      <t>сестринское дело, рентгенология, функциональная диагностика, эпидемиология</t>
    </r>
  </si>
  <si>
    <t>акушерское дело, анестезиология и реаниматология, бактериология, вакцинация (проведение профилактических прививок), лечебное дело, лабораторная диагностика, медицинская статистика,медицинский массаж,наркология, неотложная медицинская помощь, операционное дело,организация сестринского дела,рентгенология,сестринское дело,сестринское дело  в педиатрии, стоматология,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</si>
  <si>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терапия,организация здравоохранения и общественного здоровья</t>
  </si>
  <si>
    <t>клиническая лабораторная диагностика, неотложная медицинская помощь,организация здравоохранения и общественного здоровья, педиатрия, терапия</t>
  </si>
  <si>
    <t>акушерство и гинекология (за исключением использования вспомогательных репродуктивных технологий), дерматовенерология, детская хирургия, инфекционные болезни, клиническая лабораторная диагностика, неотложная медицинская помощь, неврология, онкология,организация здравоохранения и общественного здоровья, оториноларингология (за исключением кохлеарной имплантации), офтальмология, травматология и ортопедия, профпатология,психиатрия,психиатрия-наркология, пульмонология, рентгенология, стоматология общей практики, стоматология детская, стоматология терапевтическая, стоматология ортопедическая,травматология и ортопедия,функциональная диагностика, ультразвуковая диагностика, урология, хирургия, эндоскопия,фтизиатрия</t>
  </si>
  <si>
    <t>акушерство и гинекология(за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диагностика,организация здравоохранения и общественного здоровья,рентгенология,хирургия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</si>
  <si>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неонатология, анестезиология и реаниматология, бактериология, детская хирургия, инфекционные болезни, неврология, клиническая лабораторная диагностика, онкология, организация здравоохранения и общественного здоровья,патологическая анатомия, пульмонология, педиатрия, терапия, травматология и ортопедия, трансфузиология, хирургия, функциональная диагностика, эндоскопия</t>
  </si>
  <si>
    <t>скорая медицинская помощь,медицинская статистика,организация здравоохранения и общественного здоровья</t>
  </si>
  <si>
    <t xml:space="preserve">ЛО-02-01-006995 от 22.03.2019г бессрочно; </t>
  </si>
  <si>
    <t>вакцинация (проведение профилактических прививок), лабораторная диагностика, лечебная физкультура,медицинская статистика, медицинский массаж, рентгенология, неотложная медицинская помощь, организация сестринского дела,сестринское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</si>
  <si>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педиатрия,организация здравоохранения и общественного здоровья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</si>
  <si>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хирургия, детская урология-андрология, детская эндокринология, клиническая лабораторная диагностика, лечебная физкультура и спортивная медицина, неврология, организация здравоохранения и общественного здоровья,оториноларингология (за исключением кохлеарной имплантации), офтальмология, рентгенология, рефлексотерапия, травматология и ортопедия, ультразвуковая диагностика, управление сестринской деятельностью,урология, физиотерапия, функциональная диагностика, эндоскопия, эпидемиология,сурдология-оториноларингология</t>
  </si>
  <si>
    <t xml:space="preserve"> ЛО-02-01-007255 от08.08.2019г бессрочно;</t>
  </si>
  <si>
    <t>акушерское дело, анестезиология и реаниматология, вакцинация (проведение профилактических прививок), гигиеническое воспитание, лечебная физкультура,медицинская статистика, рентгенология, лечебное дело, лабораторная диагностика, неотложная медицинская помощь, медицинский массаж, операционное дело, сестринское дело, сестринское дело в педиатрии, стоматология, стоматология профилактическая, стоматология ортопедическая,  физиотерапия, функциональная диагностика,организация сестринского дела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</si>
  <si>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гериатрия,  гематология, дерматовенерология, детская хирургия, детская кардиология, детская урология-андрология, детская эндокринология, дезинфектология,инфекционные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лечебная физкультура и спортивная медицина,медицинская статистика, онкология, офтальмология, оториноларингология (за исключением кохлеарной имплантации), рентгенология, ревматология, профпатология, пульмонология, травматология и ортопедия, урология, ультразвуковая диагностика, хирургия, стоматология детская, стоматология общей практики, стоматология хирургическая, стоматология терапевтическая, физиотерапия, функциональная диагностика, эндокринология, эндоскопия, эпидемиология</t>
  </si>
  <si>
    <t>ЛО-02-01-007227 от 26.07.2019г бессрочно;</t>
  </si>
  <si>
    <t>акушерское дело, анестезиология и реаниматология, лабораторная диагностика, медицинский массаж, сестринское дело,физиотерапия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</si>
  <si>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реаниматология,гастроэнтерология, генетика, забор, криоконсервация и хранение половых клеток и тканей репродуктивных органов, кардиология, клиническая лабораторная диагностика,колопроктология, лабораторная генетика, неврология,онкология, рефлексотерапия,травматология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</si>
  <si>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беременности),акушерство и гинекология (использование вспомогательных репродуктивных технологий),анестезиология и  реаниматология,операционное дело,сестринское дело,урология,хирургия,эндоскопия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</si>
  <si>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реаниматология,операционное дело,сестринское дело,трансфузиология,урология,хирургия,эндоскопия,</t>
  </si>
  <si>
    <t>ЛО-02-01-007241 от 02.08.2019г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</si>
  <si>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медицинская оптика, медицинская статистика,организация сестринского дела,медицинский массаж, неотложная медицинская помощь, рентгенология, физиотерапия,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</si>
  <si>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гематологии, гериатрии, дерматовенерология, инфекционные болезни, кардиология, клиническая лабораторная диагностика, лечебная физкультура и спортивная медицина, неврология, нефрология,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психиатрия,психиатрия-наркология, пульмонология, ревматология, рентгенология, рефлексотерапия, травматология и ортопедии, ультразвуковая диагностика,  управление сестринской деятельностью,урология, физиотерапия, фтизиатрия, функциональная диагностика, хирургия,  эндоскопия, эпидемиология, эндокринология,инфекционные болезни</t>
  </si>
  <si>
    <t>организация сестринского дела, сестринское дело</t>
  </si>
  <si>
    <t>нефрология,организация здравоохранения и общественного здоровья</t>
  </si>
  <si>
    <r>
      <rPr>
        <sz val="9"/>
        <rFont val="Calibri"/>
        <family val="2"/>
        <charset val="204"/>
        <scheme val="minor"/>
      </rPr>
      <t xml:space="preserve">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t>
    </r>
    <r>
      <rPr>
        <sz val="9"/>
        <color rgb="FFFF0000"/>
        <rFont val="Calibri"/>
        <family val="2"/>
        <charset val="204"/>
        <scheme val="minor"/>
      </rPr>
      <t xml:space="preserve"> </t>
    </r>
    <r>
      <rPr>
        <sz val="9"/>
        <rFont val="Calibri"/>
        <family val="2"/>
        <charset val="204"/>
        <scheme val="minor"/>
      </rPr>
      <t>операционное дело, рентгенология, организация сестринского дела,сестринское дело, сестринское дело в педиатрии, стоматология, стоматология ортопедическая,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</si>
  <si>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дерматовенерология, детская хирургия, инфекционные болезни,</t>
    </r>
    <r>
      <rPr>
        <sz val="9"/>
        <color rgb="FFFF0000"/>
        <rFont val="Calibri"/>
        <family val="2"/>
        <charset val="204"/>
        <scheme val="minor"/>
      </rPr>
      <t xml:space="preserve"> </t>
    </r>
    <r>
      <rPr>
        <sz val="9"/>
        <rFont val="Calibri"/>
        <family val="2"/>
        <charset val="204"/>
        <scheme val="minor"/>
      </rPr>
      <t>клиническая фармакология, неврология,</t>
    </r>
    <r>
      <rPr>
        <sz val="9"/>
        <rFont val="Calibri"/>
        <family val="2"/>
        <charset val="204"/>
        <scheme val="minor"/>
      </rPr>
      <t xml:space="preserve"> онкология, оториноларингология (за исключением кохлеарной имплантации),психиатрия-наркология,психотерапия,психиатрия, офтальмология, профпатология, рентгенология, рефлексотерапия, стоматология детская,</t>
    </r>
    <r>
      <rPr>
        <sz val="9"/>
        <color rgb="FFFF0000"/>
        <rFont val="Calibri"/>
        <family val="2"/>
        <charset val="204"/>
        <scheme val="minor"/>
      </rPr>
      <t xml:space="preserve"> </t>
    </r>
    <r>
      <rPr>
        <sz val="9"/>
        <rFont val="Calibri"/>
        <family val="2"/>
        <charset val="204"/>
        <scheme val="minor"/>
      </rPr>
      <t>стоматология ортопедическая,</t>
    </r>
    <r>
      <rPr>
        <sz val="9"/>
        <color rgb="FFFF0000"/>
        <rFont val="Calibri"/>
        <family val="2"/>
        <charset val="204"/>
        <scheme val="minor"/>
      </rPr>
      <t xml:space="preserve"> </t>
    </r>
    <r>
      <rPr>
        <sz val="9"/>
        <rFont val="Calibri"/>
        <family val="2"/>
        <charset val="204"/>
        <scheme val="minor"/>
      </rPr>
      <t>стоматология терапевтическая,</t>
    </r>
    <r>
      <rPr>
        <sz val="9"/>
        <rFont val="Calibri"/>
        <family val="2"/>
        <charset val="204"/>
        <scheme val="minor"/>
      </rPr>
      <t>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r>
  </si>
  <si>
    <t>неврология,клиническая лабораторная диагностика, психиатрия,психотерапия,рентгенология, травматология и ортопедия, урология, физиотерапия, хирургия, эндокринология,организация здравоохранения и общественного здоровья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</si>
  <si>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беременности),педиатрия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</si>
  <si>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детская хирургия,  диетология, инфекционные болезни,</t>
    </r>
    <r>
      <rPr>
        <sz val="9"/>
        <color rgb="FFFF0000"/>
        <rFont val="Calibri"/>
        <family val="2"/>
        <charset val="204"/>
        <scheme val="minor"/>
      </rPr>
      <t xml:space="preserve"> </t>
    </r>
    <r>
      <rPr>
        <sz val="9"/>
        <rFont val="Calibri"/>
        <family val="2"/>
        <charset val="204"/>
        <scheme val="minor"/>
      </rPr>
      <t xml:space="preserve">клиническая фармакология, </t>
    </r>
    <r>
      <rPr>
        <sz val="9"/>
        <rFont val="Calibri"/>
        <family val="2"/>
        <charset val="204"/>
        <scheme val="minor"/>
      </rPr>
      <t>лабораторная диагностика, лечебная физкультура,медицинская статистика, медицинский массаж, неврология, неонатология</t>
    </r>
    <r>
      <rPr>
        <sz val="9"/>
        <rFont val="Calibri"/>
        <family val="2"/>
        <charset val="204"/>
        <scheme val="minor"/>
      </rPr>
      <t xml:space="preserve">операционное дело,организация сестринского дела.оганизация здравоохранения и общественного здоровья, патологическая анатомия, </t>
    </r>
    <r>
      <rPr>
        <sz val="9"/>
        <color rgb="FFFF0000"/>
        <rFont val="Calibri"/>
        <family val="2"/>
        <charset val="204"/>
        <scheme val="minor"/>
      </rPr>
      <t xml:space="preserve"> </t>
    </r>
    <r>
      <rPr>
        <sz val="9"/>
        <rFont val="Calibri"/>
        <family val="2"/>
        <charset val="204"/>
        <scheme val="minor"/>
      </rPr>
      <t>педиатрия,психиатрия-наркология, рентгенология, сестринское дело, сестринское дело в педиатрии,</t>
    </r>
    <r>
      <rPr>
        <sz val="9"/>
        <rFont val="Calibri"/>
        <family val="2"/>
        <charset val="204"/>
        <scheme val="minor"/>
      </rPr>
      <t>терапия, травматология и ортопедия, трансфузиология,</t>
    </r>
    <r>
      <rPr>
        <sz val="9"/>
        <rFont val="Calibri"/>
        <family val="2"/>
        <charset val="204"/>
        <scheme val="minor"/>
      </rPr>
      <t xml:space="preserve">урология, физиотерапия, </t>
    </r>
    <r>
      <rPr>
        <sz val="9"/>
        <color rgb="FFFF0000"/>
        <rFont val="Calibri"/>
        <family val="2"/>
        <charset val="204"/>
        <scheme val="minor"/>
      </rPr>
      <t xml:space="preserve"> </t>
    </r>
    <r>
      <rPr>
        <sz val="9"/>
        <rFont val="Calibri"/>
        <family val="2"/>
        <charset val="204"/>
        <scheme val="minor"/>
      </rPr>
      <t>хирургия,</t>
    </r>
    <r>
      <rPr>
        <sz val="9"/>
        <color rgb="FFFF0000"/>
        <rFont val="Calibri"/>
        <family val="2"/>
        <charset val="204"/>
        <scheme val="minor"/>
      </rPr>
      <t xml:space="preserve"> </t>
    </r>
    <r>
      <rPr>
        <sz val="9"/>
        <rFont val="Calibri"/>
        <family val="2"/>
        <charset val="204"/>
        <scheme val="minor"/>
      </rPr>
      <t>эндокринология,</t>
    </r>
    <r>
      <rPr>
        <sz val="9"/>
        <color rgb="FFFF0000"/>
        <rFont val="Calibri"/>
        <family val="2"/>
        <charset val="204"/>
        <scheme val="minor"/>
      </rPr>
      <t xml:space="preserve"> </t>
    </r>
  </si>
  <si>
    <t xml:space="preserve"> +</t>
  </si>
  <si>
    <t xml:space="preserve"> + </t>
  </si>
  <si>
    <r>
      <t>Общество с ограниченной ответственностью "Республиканская клиника социальной реабилитации "Здоровье нации" (</t>
    </r>
    <r>
      <rPr>
        <b/>
        <sz val="9"/>
        <color theme="1"/>
        <rFont val="Calibri"/>
        <family val="2"/>
        <charset val="204"/>
        <scheme val="minor"/>
      </rPr>
      <t>ООО РКСР "Здоровье нации"</t>
    </r>
    <r>
      <rPr>
        <sz val="9"/>
        <color theme="1"/>
        <rFont val="Calibri"/>
        <family val="2"/>
        <charset val="204"/>
        <scheme val="minor"/>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</si>
  <si>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</si>
  <si>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"МРТ-Клиник"(</t>
    </r>
    <r>
      <rPr>
        <b/>
        <sz val="9"/>
        <color theme="1"/>
        <rFont val="Calibri"/>
        <family val="2"/>
        <charset val="204"/>
        <scheme val="minor"/>
      </rPr>
      <t>ООО "МРТ-Клиник"</t>
    </r>
    <r>
      <rPr>
        <sz val="9"/>
        <color theme="1"/>
        <rFont val="Calibri"/>
        <family val="2"/>
        <charset val="204"/>
        <scheme val="minor"/>
      </rPr>
      <t>)</t>
    </r>
  </si>
  <si>
    <r>
      <t>Автономное некоммерческая организация Центр ранней помощи "Азатлык" (</t>
    </r>
    <r>
      <rPr>
        <b/>
        <sz val="9"/>
        <color theme="1"/>
        <rFont val="Calibri"/>
        <family val="2"/>
        <charset val="204"/>
        <scheme val="minor"/>
      </rPr>
      <t>АНО Цетр ранней помощи"Азатлык"</t>
    </r>
    <r>
      <rPr>
        <sz val="9"/>
        <color theme="1"/>
        <rFont val="Calibri"/>
        <family val="2"/>
        <charset val="204"/>
        <scheme val="minor"/>
      </rPr>
      <t>)</t>
    </r>
  </si>
  <si>
    <t>стоматология общей практики стоматология терапевтическая</t>
  </si>
  <si>
    <t>оплата за законченных случай лечения</t>
  </si>
  <si>
    <t>Медицинская помощь в дневных стационарах</t>
  </si>
  <si>
    <t xml:space="preserve">  </t>
  </si>
  <si>
    <t>Медицинская помощь в  стационарах</t>
  </si>
  <si>
    <t xml:space="preserve">высокотехнологичная помощь в стационарных условиях </t>
  </si>
  <si>
    <t>Скорая медицинская помощь</t>
  </si>
  <si>
    <t>Профилактические медицинские осмотры</t>
  </si>
  <si>
    <t>Санаторно-курортная помощь</t>
  </si>
  <si>
    <r>
      <t>Государственное автономное учреждение здравоохранения Республики Башкортостан Стоматологическая поликлиника Дюртюлинского района (</t>
    </r>
    <r>
      <rPr>
        <b/>
        <sz val="10"/>
        <rFont val="Times New Roman"/>
        <family val="1"/>
        <charset val="204"/>
      </rPr>
      <t>ГАУЗ РБ СП Дюртюлинского района</t>
    </r>
    <r>
      <rPr>
        <sz val="10"/>
        <rFont val="Times New Roman"/>
        <family val="1"/>
        <charset val="204"/>
      </rPr>
      <t>)</t>
    </r>
  </si>
  <si>
    <r>
      <t>Государственное бюджетное учреждение здравоохранения Республики Башкортостан Аскинская центральная районная больница (</t>
    </r>
    <r>
      <rPr>
        <b/>
        <sz val="9"/>
        <rFont val="Calibri"/>
        <family val="2"/>
        <charset val="204"/>
        <scheme val="minor"/>
      </rPr>
      <t>ГБУЗ РБ Аскинская ЦРБ)</t>
    </r>
  </si>
  <si>
    <r>
      <t>Государственное бюджетное учреждение здравоохранения Республики Башкортостан Балтачевская  центральная районная больница (</t>
    </r>
    <r>
      <rPr>
        <b/>
        <sz val="10"/>
        <rFont val="Times New Roman"/>
        <family val="1"/>
        <charset val="204"/>
      </rPr>
      <t>ГБУЗ РБ Балтачевская  ЦРБ)</t>
    </r>
  </si>
  <si>
    <r>
      <t>Государственное бюджетное учреждение здравоохранения Республики Башкортостан Бирская стоматологическая поликлиника (</t>
    </r>
    <r>
      <rPr>
        <b/>
        <sz val="10"/>
        <rFont val="Times New Roman"/>
        <family val="1"/>
        <charset val="204"/>
      </rPr>
      <t>ГБУЗ РБ Бирская стоматологическая поликлиника</t>
    </r>
    <r>
      <rPr>
        <sz val="10"/>
        <rFont val="Times New Roman"/>
        <family val="1"/>
        <charset val="204"/>
      </rPr>
      <t>)</t>
    </r>
  </si>
  <si>
    <r>
      <t>Государственное бюджетное учреждение здравоохранения Республики Башкортостан Бирская центральная районная больница  (</t>
    </r>
    <r>
      <rPr>
        <b/>
        <sz val="9"/>
        <rFont val="Calibri"/>
        <family val="2"/>
        <charset val="204"/>
        <scheme val="minor"/>
      </rPr>
      <t>ГБУЗ РБ Бирская ЦРБ</t>
    </r>
    <r>
      <rPr>
        <sz val="9"/>
        <rFont val="Calibri"/>
        <family val="2"/>
        <charset val="204"/>
        <scheme val="minor"/>
      </rPr>
      <t>)</t>
    </r>
  </si>
  <si>
    <r>
      <t>Общество с ограниченной ответственностью Медицинский центр "СЕМЕЙНЫЙ ДОКТОР" (</t>
    </r>
    <r>
      <rPr>
        <b/>
        <sz val="9"/>
        <rFont val="Calibri"/>
        <family val="2"/>
        <charset val="204"/>
        <scheme val="minor"/>
      </rPr>
      <t>ООО МЦ "СЕМЕЙНЫЙ ДОКТОР")</t>
    </r>
  </si>
  <si>
    <r>
      <t>Государственное бюджетное учреждение здравоохранения Республики Башкортостан Бураевская центральная районная больница (</t>
    </r>
    <r>
      <rPr>
        <b/>
        <sz val="9"/>
        <rFont val="Calibri"/>
        <family val="2"/>
        <charset val="204"/>
        <scheme val="minor"/>
      </rPr>
      <t>ГБУЗ РБ Бураевская  ЦРБ)</t>
    </r>
  </si>
  <si>
    <r>
      <t>Государственное бюджетное учреждение здравоохранения Республики Башкортостан Верхне-Татышлинская центральная районная больница (</t>
    </r>
    <r>
      <rPr>
        <b/>
        <sz val="9"/>
        <rFont val="Calibri"/>
        <family val="2"/>
        <charset val="204"/>
        <scheme val="minor"/>
      </rPr>
      <t>ГБУЗ РБ Верхне-Татышлинская ЦРБ)</t>
    </r>
  </si>
  <si>
    <r>
      <t>Государственное бюджетное учреждение здравоохранения Республики Башкортостан Калтасинская центральная районная больница (</t>
    </r>
    <r>
      <rPr>
        <b/>
        <sz val="9"/>
        <rFont val="Calibri"/>
        <family val="2"/>
        <charset val="204"/>
        <scheme val="minor"/>
      </rPr>
      <t>ГБУЗ РБ Калтасинская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</si>
  <si>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rFont val="Times New Roman"/>
        <family val="1"/>
        <charset val="204"/>
      </rPr>
      <t>(ГБУЗ РБ Янаульская ЦРБ)</t>
    </r>
  </si>
  <si>
    <r>
      <t>Государственное бюджетное учреждение здравоохранения Республики Башкортостан Городская больница города Нефтекамск (</t>
    </r>
    <r>
      <rPr>
        <b/>
        <sz val="9"/>
        <rFont val="Calibri"/>
        <family val="2"/>
        <charset val="204"/>
        <scheme val="minor"/>
      </rPr>
      <t>ГБУЗ РБ ГБ г.Нефтекамск</t>
    </r>
    <r>
      <rPr>
        <sz val="9"/>
        <rFont val="Calibri"/>
        <family val="2"/>
        <charset val="204"/>
        <scheme val="minor"/>
      </rPr>
      <t>)</t>
    </r>
  </si>
  <si>
    <r>
      <t>Общество с ограниченной ответственностью "Дантист+" (</t>
    </r>
    <r>
      <rPr>
        <b/>
        <sz val="9"/>
        <rFont val="Calibri"/>
        <family val="2"/>
        <charset val="204"/>
      </rPr>
      <t>ООО "Дантист+"</t>
    </r>
    <r>
      <rPr>
        <sz val="9"/>
        <rFont val="Calibri"/>
        <family val="2"/>
        <charset val="204"/>
      </rPr>
      <t>)</t>
    </r>
  </si>
  <si>
    <r>
      <t>Общество с ограниченной ответственностью "Ваша стоматология" (О</t>
    </r>
    <r>
      <rPr>
        <b/>
        <sz val="9"/>
        <rFont val="Calibri"/>
        <family val="2"/>
        <charset val="204"/>
        <scheme val="minor"/>
      </rPr>
      <t>ОО "Ваша стоматология</t>
    </r>
    <r>
      <rPr>
        <sz val="9"/>
        <rFont val="Calibri"/>
        <family val="2"/>
        <charset val="204"/>
        <scheme val="minor"/>
      </rPr>
      <t>")</t>
    </r>
  </si>
  <si>
    <r>
      <t>Общество с ограниченной ответственностью "Городская стоматологическая клиника" (</t>
    </r>
    <r>
      <rPr>
        <b/>
        <sz val="9"/>
        <rFont val="Calibri"/>
        <family val="2"/>
        <charset val="204"/>
        <scheme val="minor"/>
      </rPr>
      <t xml:space="preserve">ООО "ГСК" </t>
    </r>
    <r>
      <rPr>
        <sz val="9"/>
        <rFont val="Calibri"/>
        <family val="2"/>
        <charset val="204"/>
        <scheme val="minor"/>
      </rPr>
      <t>)</t>
    </r>
  </si>
  <si>
    <r>
      <t>Общество с ограниченной ответственностью "ВИП" (</t>
    </r>
    <r>
      <rPr>
        <b/>
        <sz val="9"/>
        <rFont val="Calibri"/>
        <family val="2"/>
        <charset val="204"/>
        <scheme val="minor"/>
      </rPr>
      <t>ООО "ВИП"</t>
    </r>
    <r>
      <rPr>
        <sz val="9"/>
        <rFont val="Calibri"/>
        <family val="2"/>
        <charset val="204"/>
        <scheme val="minor"/>
      </rPr>
      <t>)</t>
    </r>
  </si>
  <si>
    <r>
      <t xml:space="preserve">Общество с ограниченной ответственностью "Корона+" ( </t>
    </r>
    <r>
      <rPr>
        <b/>
        <sz val="9"/>
        <rFont val="Calibri"/>
        <family val="2"/>
        <charset val="204"/>
        <scheme val="minor"/>
      </rPr>
      <t>ООО "Корона+</t>
    </r>
    <r>
      <rPr>
        <sz val="9"/>
        <rFont val="Calibri"/>
        <family val="2"/>
        <charset val="204"/>
        <scheme val="minor"/>
      </rPr>
      <t>")</t>
    </r>
  </si>
  <si>
    <r>
      <t>Общество с ограниченной ответственностью "Лаборатория медицинских анализов" (</t>
    </r>
    <r>
      <rPr>
        <b/>
        <sz val="9"/>
        <rFont val="Calibri"/>
        <family val="2"/>
        <charset val="204"/>
        <scheme val="minor"/>
      </rPr>
      <t>ООО "Лаборатория медицинских анализов"</t>
    </r>
    <r>
      <rPr>
        <sz val="9"/>
        <rFont val="Calibri"/>
        <family val="2"/>
        <charset val="204"/>
        <scheme val="minor"/>
      </rPr>
      <t>)</t>
    </r>
  </si>
  <si>
    <r>
      <t>Общество с ограниченной ответственностью "Дента"</t>
    </r>
    <r>
      <rPr>
        <b/>
        <sz val="9"/>
        <rFont val="Calibri"/>
        <family val="2"/>
        <charset val="204"/>
        <scheme val="minor"/>
      </rPr>
      <t xml:space="preserve"> (ООО "Дента")</t>
    </r>
  </si>
  <si>
    <r>
      <t>Общество с ограниченной ответственностью "ВИТАЛ" (</t>
    </r>
    <r>
      <rPr>
        <b/>
        <sz val="9"/>
        <rFont val="Calibri"/>
        <family val="2"/>
        <charset val="204"/>
        <scheme val="minor"/>
      </rPr>
      <t>ООО "ВИТАЛ"</t>
    </r>
    <r>
      <rPr>
        <sz val="9"/>
        <rFont val="Calibri"/>
        <family val="2"/>
        <charset val="204"/>
        <scheme val="minor"/>
      </rPr>
      <t>)</t>
    </r>
  </si>
  <si>
    <r>
      <t>Общество с ограниченной ответственностью "ЭнжеДент"(</t>
    </r>
    <r>
      <rPr>
        <b/>
        <sz val="9"/>
        <rFont val="Calibri"/>
        <family val="2"/>
        <charset val="204"/>
        <scheme val="minor"/>
      </rPr>
      <t>ООО "ЭнжеДент"</t>
    </r>
    <r>
      <rPr>
        <sz val="9"/>
        <rFont val="Calibri"/>
        <family val="2"/>
        <charset val="204"/>
        <scheme val="minor"/>
      </rPr>
      <t>)</t>
    </r>
  </si>
  <si>
    <r>
      <t>Общество с ограниченной ответственностью "Белый жемчуг" (</t>
    </r>
    <r>
      <rPr>
        <b/>
        <sz val="9"/>
        <rFont val="Calibri"/>
        <family val="2"/>
        <charset val="204"/>
        <scheme val="minor"/>
      </rPr>
      <t>ООО "Белый жемчуг"</t>
    </r>
    <r>
      <rPr>
        <sz val="9"/>
        <rFont val="Calibri"/>
        <family val="2"/>
        <charset val="204"/>
        <scheme val="minor"/>
      </rPr>
      <t>)</t>
    </r>
  </si>
  <si>
    <r>
      <t xml:space="preserve">Общество с ограниченной ответственностью "Лечебно-диагностический центр естественного оздоровления "Доктор ОЗОН" </t>
    </r>
    <r>
      <rPr>
        <b/>
        <sz val="10"/>
        <rFont val="Calibri"/>
        <family val="2"/>
        <charset val="204"/>
        <scheme val="minor"/>
      </rPr>
      <t>(ООО "ЛДЦЕО "Доктор ОЗОН")</t>
    </r>
  </si>
  <si>
    <r>
      <t>Общество с ограниченной ответственностью "СтомЭл" (</t>
    </r>
    <r>
      <rPr>
        <b/>
        <sz val="9"/>
        <rFont val="Calibri"/>
        <family val="2"/>
        <charset val="204"/>
        <scheme val="minor"/>
      </rPr>
      <t>ООО "СтомЭл"</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</si>
  <si>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города Сибай(</t>
    </r>
    <r>
      <rPr>
        <b/>
        <sz val="9"/>
        <rFont val="Calibri"/>
        <family val="2"/>
        <charset val="204"/>
        <scheme val="minor"/>
      </rPr>
      <t>ГАУЗ РБ Стоматологическая поликлиника г.Сибай</t>
    </r>
    <r>
      <rPr>
        <sz val="9"/>
        <rFont val="Calibri"/>
        <family val="2"/>
        <charset val="204"/>
        <scheme val="minor"/>
      </rPr>
      <t>)</t>
    </r>
  </si>
  <si>
    <r>
      <t>Государственное автономное учреждение здравоохранения Республики Башкортостан Учалинская центральная городская больница (</t>
    </r>
    <r>
      <rPr>
        <b/>
        <sz val="9"/>
        <rFont val="Calibri"/>
        <family val="2"/>
        <charset val="204"/>
        <scheme val="minor"/>
      </rPr>
      <t>ГАУЗ РБ Учалинская ЦГБ</t>
    </r>
    <r>
      <rPr>
        <sz val="9"/>
        <rFont val="Calibri"/>
        <family val="2"/>
        <charset val="204"/>
        <scheme val="minor"/>
      </rPr>
      <t>)</t>
    </r>
  </si>
  <si>
    <r>
      <t>Государственное бюджетное учреждение здравоохранения Республики Башкортостан Акъярская  центральная районная больница  (</t>
    </r>
    <r>
      <rPr>
        <b/>
        <sz val="9"/>
        <rFont val="Calibri"/>
        <family val="2"/>
        <charset val="204"/>
        <scheme val="minor"/>
      </rPr>
      <t>ГБУЗ РБ Акъярская ЦРБ</t>
    </r>
    <r>
      <rPr>
        <sz val="9"/>
        <rFont val="Calibri"/>
        <family val="2"/>
        <charset val="204"/>
        <scheme val="minor"/>
      </rPr>
      <t>)</t>
    </r>
  </si>
  <si>
    <r>
      <t>Государственное бюджетное учреждение здравоохранения Республики Башкортостан Аскаровская центральная районная больница (</t>
    </r>
    <r>
      <rPr>
        <b/>
        <sz val="9"/>
        <rFont val="Calibri"/>
        <family val="2"/>
        <charset val="204"/>
        <scheme val="minor"/>
      </rPr>
      <t>ГБУЗ РБ Аскаровская ЦРБ</t>
    </r>
    <r>
      <rPr>
        <sz val="9"/>
        <rFont val="Calibri"/>
        <family val="2"/>
        <charset val="204"/>
        <scheme val="minor"/>
      </rPr>
      <t>)</t>
    </r>
  </si>
  <si>
    <r>
      <t>Индивидуальный предприниматель Искужин Раис Габдрауфович (</t>
    </r>
    <r>
      <rPr>
        <b/>
        <sz val="9"/>
        <rFont val="Calibri"/>
        <family val="2"/>
        <charset val="204"/>
        <scheme val="minor"/>
      </rPr>
      <t>ИП Искужин Р.Г)</t>
    </r>
  </si>
  <si>
    <r>
      <t>Общество с ограниченной ответственностью "Медента" (</t>
    </r>
    <r>
      <rPr>
        <b/>
        <sz val="9"/>
        <rFont val="Calibri"/>
        <family val="2"/>
        <charset val="204"/>
        <scheme val="minor"/>
      </rPr>
      <t>ООО "Медента")</t>
    </r>
  </si>
  <si>
    <r>
      <t>Государственное бюджетное учреждение здравоохранения Республики Башкортостан Бурзянская центральная районная больница (</t>
    </r>
    <r>
      <rPr>
        <b/>
        <sz val="9"/>
        <rFont val="Calibri"/>
        <family val="2"/>
        <charset val="204"/>
        <scheme val="minor"/>
      </rPr>
      <t>ГБУЗ РБ Бурзянская ЦРБ)</t>
    </r>
  </si>
  <si>
    <r>
      <t>Государственное бюджетное учреждение здравоохранения Республики Башкортостан Зилаирская  центральная районная больница  (</t>
    </r>
    <r>
      <rPr>
        <b/>
        <sz val="9"/>
        <rFont val="Calibri"/>
        <family val="2"/>
        <charset val="204"/>
        <scheme val="minor"/>
      </rPr>
      <t>ГБУЗ РБ  Зилаирская  ЦРБ</t>
    </r>
    <r>
      <rPr>
        <sz val="9"/>
        <rFont val="Calibri"/>
        <family val="2"/>
        <charset val="204"/>
        <scheme val="minor"/>
      </rPr>
      <t>)</t>
    </r>
  </si>
  <si>
    <r>
      <t>Государственное бюджетное учреждение здравоохранения Республики Башкортостан Центральная городская больница города Сибай (</t>
    </r>
    <r>
      <rPr>
        <b/>
        <sz val="9"/>
        <rFont val="Calibri"/>
        <family val="2"/>
        <charset val="204"/>
        <scheme val="minor"/>
      </rPr>
      <t>ГБУЗ РБ ЦГБ г.Сибай</t>
    </r>
    <r>
      <rPr>
        <sz val="9"/>
        <rFont val="Calibri"/>
        <family val="2"/>
        <charset val="204"/>
        <scheme val="minor"/>
      </rPr>
      <t>)</t>
    </r>
  </si>
  <si>
    <r>
      <t xml:space="preserve">Общество с ограниченной ответственностью "МедТех" </t>
    </r>
    <r>
      <rPr>
        <b/>
        <sz val="9"/>
        <rFont val="Calibri"/>
        <family val="2"/>
        <charset val="204"/>
        <scheme val="minor"/>
      </rPr>
      <t>(ООО "МедТех)</t>
    </r>
  </si>
  <si>
    <r>
      <t>Государственное бюджетное учреждение здравоохранения Республики Башкортостан Бижбулякская центральная районная больница (</t>
    </r>
    <r>
      <rPr>
        <b/>
        <sz val="10"/>
        <rFont val="Times New Roman"/>
        <family val="1"/>
        <charset val="204"/>
      </rPr>
      <t>ГБУЗ РБ Бижбулякская ЦРБ</t>
    </r>
    <r>
      <rPr>
        <sz val="10"/>
        <rFont val="Times New Roman"/>
        <family val="1"/>
        <charset val="204"/>
      </rPr>
      <t>)</t>
    </r>
  </si>
  <si>
    <r>
      <t>Общество с ограниченной ответственностью "Дентал Стандарт "(</t>
    </r>
    <r>
      <rPr>
        <b/>
        <sz val="9"/>
        <rFont val="Calibri"/>
        <family val="2"/>
        <charset val="204"/>
        <scheme val="minor"/>
      </rPr>
      <t>ООО  "Дентал Стандарт")</t>
    </r>
  </si>
  <si>
    <r>
      <t>Государственное бюджетное учреждение здравоохранения Республики Башкортостан Белебеевская центральная районная больница (</t>
    </r>
    <r>
      <rPr>
        <b/>
        <sz val="9"/>
        <rFont val="Calibri"/>
        <family val="2"/>
        <charset val="204"/>
        <scheme val="minor"/>
      </rPr>
      <t>ГБУЗ РБ Белебеевская ЦРБ</t>
    </r>
    <r>
      <rPr>
        <sz val="9"/>
        <rFont val="Calibri"/>
        <family val="2"/>
        <charset val="204"/>
        <scheme val="minor"/>
      </rPr>
      <t>)</t>
    </r>
  </si>
  <si>
    <r>
      <t>Общество с ограниченной ответственностью "Экодент"</t>
    </r>
    <r>
      <rPr>
        <b/>
        <sz val="9"/>
        <rFont val="Calibri"/>
        <family val="2"/>
        <charset val="204"/>
        <scheme val="minor"/>
      </rPr>
      <t xml:space="preserve"> (ООО "Экодент")</t>
    </r>
  </si>
  <si>
    <r>
      <t>Государственное бюджетное учреждение здравоохранения Республики Башкортостан Давлекановская центральная районная больница (</t>
    </r>
    <r>
      <rPr>
        <b/>
        <sz val="10"/>
        <rFont val="Times New Roman"/>
        <family val="1"/>
        <charset val="204"/>
      </rPr>
      <t>ГБУЗ РБ Давлекановская ЦРБ</t>
    </r>
    <r>
      <rPr>
        <sz val="10"/>
        <rFont val="Times New Roman"/>
        <family val="1"/>
        <charset val="204"/>
      </rPr>
      <t>)</t>
    </r>
  </si>
  <si>
    <r>
      <t>Государственное бюджетное учреждение здравоохранения Республики Башкортостан Ермекеевская центральная районная больница (</t>
    </r>
    <r>
      <rPr>
        <b/>
        <sz val="9"/>
        <rFont val="Calibri"/>
        <family val="2"/>
        <charset val="204"/>
        <scheme val="minor"/>
      </rPr>
      <t>ГБУЗ РБ Ермекеевская ЦРБ</t>
    </r>
    <r>
      <rPr>
        <sz val="9"/>
        <rFont val="Calibri"/>
        <family val="2"/>
        <charset val="204"/>
        <scheme val="minor"/>
      </rPr>
      <t>)</t>
    </r>
  </si>
  <si>
    <r>
      <t>Государственное бюджетное учреждение здравоохранения Республики Башкортостан Раевская центральная районная больница (</t>
    </r>
    <r>
      <rPr>
        <b/>
        <sz val="9"/>
        <rFont val="Calibri"/>
        <family val="2"/>
        <charset val="204"/>
        <scheme val="minor"/>
      </rPr>
      <t>ГБУЗ РБ РаевскаяЦРБ</t>
    </r>
    <r>
      <rPr>
        <sz val="9"/>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</si>
  <si>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10"/>
        <rFont val="Times New Roman"/>
        <family val="1"/>
        <charset val="204"/>
      </rPr>
      <t>ГБУЗ РБ Миякинская ЦРБ</t>
    </r>
    <r>
      <rPr>
        <sz val="10"/>
        <rFont val="Times New Roman"/>
        <family val="1"/>
        <charset val="204"/>
      </rPr>
      <t>)</t>
    </r>
  </si>
  <si>
    <r>
      <t xml:space="preserve">Общество с ограниченной ответственностью "Центр здоровья и красоты" </t>
    </r>
    <r>
      <rPr>
        <b/>
        <sz val="9"/>
        <rFont val="Calibri"/>
        <family val="2"/>
        <charset val="204"/>
        <scheme val="minor"/>
      </rPr>
      <t>(ООО "Центр здоровья и красоты")</t>
    </r>
  </si>
  <si>
    <r>
      <t>Общество с ограниченной ответственностью "Радуга" (</t>
    </r>
    <r>
      <rPr>
        <b/>
        <sz val="9"/>
        <rFont val="Calibri"/>
        <family val="2"/>
        <charset val="204"/>
        <scheme val="minor"/>
      </rPr>
      <t>ООО "Радуга")</t>
    </r>
  </si>
  <si>
    <r>
      <t xml:space="preserve">Общество с ограниченной ответственностью "Академия здоровья" </t>
    </r>
    <r>
      <rPr>
        <b/>
        <sz val="9"/>
        <rFont val="Calibri"/>
        <family val="2"/>
        <charset val="204"/>
        <scheme val="minor"/>
      </rPr>
      <t>(ООО "Академия здоровья")с.Киргиз-Мияки</t>
    </r>
  </si>
  <si>
    <r>
      <t>Государственное бюджетное учреждение здравоохранения Республики Башкортостан Бакалинская центральная районная больница (</t>
    </r>
    <r>
      <rPr>
        <b/>
        <sz val="9"/>
        <rFont val="Calibri"/>
        <family val="2"/>
        <charset val="204"/>
        <scheme val="minor"/>
      </rPr>
      <t>ГБУЗ РБ Бакалинская  ЦРБ</t>
    </r>
    <r>
      <rPr>
        <sz val="9"/>
        <rFont val="Calibri"/>
        <family val="2"/>
        <charset val="204"/>
        <scheme val="minor"/>
      </rPr>
      <t>)</t>
    </r>
  </si>
  <si>
    <r>
      <t>Государственное бюджетное учреждение здравоохранения Республики Башкортостан Верхнеяркеевская центральная районная больница (</t>
    </r>
    <r>
      <rPr>
        <b/>
        <sz val="9"/>
        <rFont val="Calibri"/>
        <family val="2"/>
        <charset val="204"/>
        <scheme val="minor"/>
      </rPr>
      <t>ГБУЗ РБ Верхнеяркеевская  ЦРБ</t>
    </r>
    <r>
      <rPr>
        <sz val="9"/>
        <rFont val="Calibri"/>
        <family val="2"/>
        <charset val="204"/>
        <scheme val="minor"/>
      </rPr>
      <t>)</t>
    </r>
  </si>
  <si>
    <r>
      <t>Общество с ограниченной ответственностью "Медсервис" (</t>
    </r>
    <r>
      <rPr>
        <b/>
        <sz val="9"/>
        <rFont val="Calibri"/>
        <family val="2"/>
        <charset val="204"/>
        <scheme val="minor"/>
      </rPr>
      <t>ООО "Медсервис"</t>
    </r>
    <r>
      <rPr>
        <sz val="9"/>
        <rFont val="Calibri"/>
        <family val="2"/>
        <charset val="204"/>
        <scheme val="minor"/>
      </rPr>
      <t>)с.Верхнеяркеево</t>
    </r>
  </si>
  <si>
    <r>
      <t>Государственное бюджетное учреждение здравоохранения Республики Башкортостан Стоматологическая поликлиника города Октябрьский (</t>
    </r>
    <r>
      <rPr>
        <b/>
        <sz val="10"/>
        <rFont val="Times New Roman"/>
        <family val="1"/>
        <charset val="204"/>
      </rPr>
      <t xml:space="preserve"> ГБУЗ РБ Стоматологическая поликлиника г.Октябрьский</t>
    </r>
    <r>
      <rPr>
        <sz val="10"/>
        <rFont val="Times New Roman"/>
        <family val="1"/>
        <charset val="204"/>
      </rPr>
      <t>)</t>
    </r>
  </si>
  <si>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rFont val="Calibri"/>
        <family val="2"/>
        <charset val="204"/>
        <scheme val="minor"/>
      </rPr>
      <t>МУП ДМС "Росток"</t>
    </r>
    <r>
      <rPr>
        <sz val="9"/>
        <rFont val="Calibri"/>
        <family val="2"/>
        <charset val="204"/>
        <scheme val="minor"/>
      </rPr>
      <t>)</t>
    </r>
  </si>
  <si>
    <r>
      <t>Общество с ограниченной ответственностью" Центр восстановительного лечения и реабилитации" (</t>
    </r>
    <r>
      <rPr>
        <b/>
        <sz val="9"/>
        <rFont val="Calibri"/>
        <family val="2"/>
        <charset val="204"/>
        <scheme val="minor"/>
      </rPr>
      <t>ООО "ЦВЛиР"</t>
    </r>
    <r>
      <rPr>
        <sz val="9"/>
        <rFont val="Calibri"/>
        <family val="2"/>
        <charset val="204"/>
        <scheme val="minor"/>
      </rPr>
      <t>)</t>
    </r>
  </si>
  <si>
    <r>
      <t>Государственное бюджетное учреждение здравоохранения Республики Башкортостан Туймазинская центральная районная больница (</t>
    </r>
    <r>
      <rPr>
        <b/>
        <sz val="9"/>
        <rFont val="Calibri"/>
        <family val="2"/>
        <charset val="204"/>
        <scheme val="minor"/>
      </rPr>
      <t>ГБУЗ РБ Туймазинская ЦРБ</t>
    </r>
    <r>
      <rPr>
        <sz val="9"/>
        <rFont val="Calibri"/>
        <family val="2"/>
        <charset val="204"/>
        <scheme val="minor"/>
      </rPr>
      <t>)</t>
    </r>
  </si>
  <si>
    <r>
      <t>Государственное бюджетное учреждение здравоохранения Республики Башкортостан Шаранская  центральная районная больница  (</t>
    </r>
    <r>
      <rPr>
        <b/>
        <sz val="9"/>
        <rFont val="Calibri"/>
        <family val="2"/>
        <charset val="204"/>
        <scheme val="minor"/>
      </rPr>
      <t>ГБУЗ РБ Шаранская  ЦРБ</t>
    </r>
    <r>
      <rPr>
        <sz val="9"/>
        <rFont val="Calibri"/>
        <family val="2"/>
        <charset val="204"/>
        <scheme val="minor"/>
      </rPr>
      <t>)</t>
    </r>
  </si>
  <si>
    <r>
      <t>Государственное бюджетное учреждение здравоохранения Республики Башкортостан Городская больница города Салават (</t>
    </r>
    <r>
      <rPr>
        <b/>
        <sz val="9"/>
        <rFont val="Calibri"/>
        <family val="2"/>
        <charset val="204"/>
        <scheme val="minor"/>
      </rPr>
      <t xml:space="preserve"> ГБУЗ РБ ГБ г.Салават)</t>
    </r>
  </si>
  <si>
    <r>
      <t>Государственное бюджетное учреждение здравоохранения Республики Башкортостан Стоматологическая поликлиника города Салават (</t>
    </r>
    <r>
      <rPr>
        <b/>
        <sz val="10"/>
        <rFont val="Times New Roman"/>
        <family val="1"/>
        <charset val="204"/>
      </rPr>
      <t>ГБУЗ РБ  Стоматологическая поликлиника г.Салават</t>
    </r>
    <r>
      <rPr>
        <sz val="10"/>
        <rFont val="Times New Roman"/>
        <family val="1"/>
        <charset val="204"/>
      </rPr>
      <t>)</t>
    </r>
  </si>
  <si>
    <r>
      <t>Общество с ограниченной ответственностью "Медсервис" (</t>
    </r>
    <r>
      <rPr>
        <b/>
        <sz val="10"/>
        <rFont val="Times New Roman"/>
        <family val="1"/>
        <charset val="204"/>
      </rPr>
      <t>ООО "Медсервис"</t>
    </r>
    <r>
      <rPr>
        <sz val="10"/>
        <rFont val="Times New Roman"/>
        <family val="1"/>
        <charset val="204"/>
      </rPr>
      <t>) г.Салават</t>
    </r>
  </si>
  <si>
    <r>
      <t>Государственное автономное учреждение здравоохранения Республики Башкортостан Кожно-венерологический диспансер города Салават (</t>
    </r>
    <r>
      <rPr>
        <b/>
        <sz val="9"/>
        <rFont val="Calibri"/>
        <family val="2"/>
        <charset val="204"/>
        <scheme val="minor"/>
      </rPr>
      <t>ГАУЗ РБ КВД г.Салават)</t>
    </r>
  </si>
  <si>
    <r>
      <t xml:space="preserve">Государственное бюджетное учреждение здравоохранения Республики Башкортостан Городская больница №2 города Стерлитамак </t>
    </r>
    <r>
      <rPr>
        <b/>
        <sz val="9"/>
        <rFont val="Calibri"/>
        <family val="2"/>
        <charset val="204"/>
        <scheme val="minor"/>
      </rPr>
      <t>(ГБУЗ РБ Городская больница №2 г.Стерлитамак)</t>
    </r>
  </si>
  <si>
    <r>
      <t>Государственное бюджетное учреждение здравоохранения Республики Башкортостан Городская больница №3 города Стерлитамак (</t>
    </r>
    <r>
      <rPr>
        <b/>
        <sz val="9"/>
        <rFont val="Calibri"/>
        <family val="2"/>
        <charset val="204"/>
        <scheme val="minor"/>
      </rPr>
      <t>ГБУЗ РБ ГБ №3 г.Стерлитамак</t>
    </r>
    <r>
      <rPr>
        <sz val="9"/>
        <rFont val="Calibri"/>
        <family val="2"/>
        <charset val="204"/>
        <scheme val="minor"/>
      </rPr>
      <t>)</t>
    </r>
  </si>
  <si>
    <r>
      <t xml:space="preserve">Государственное бюджетное учреждение здравоохранения Республики Башкортостан Городская больница №4 города Стерлитамак ( </t>
    </r>
    <r>
      <rPr>
        <b/>
        <sz val="9"/>
        <rFont val="Calibri"/>
        <family val="2"/>
        <charset val="204"/>
        <scheme val="minor"/>
      </rPr>
      <t>ГБУЗ РБ Городская больница №4 г.Стерлитамак</t>
    </r>
    <r>
      <rPr>
        <sz val="9"/>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</si>
  <si>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10"/>
        <rFont val="Times New Roman"/>
        <family val="1"/>
        <charset val="204"/>
      </rPr>
      <t>ГБУЗ РБ Городская инфекционная больница г.Стерлитамак</t>
    </r>
    <r>
      <rPr>
        <sz val="10"/>
        <rFont val="Times New Roman"/>
        <family val="1"/>
        <charset val="204"/>
      </rPr>
      <t>)</t>
    </r>
  </si>
  <si>
    <r>
      <t>Государственное автономное учреждение здравоохранения Республики Башкортостан Кожно-венерологический диспансер города Стерлитамак (</t>
    </r>
    <r>
      <rPr>
        <b/>
        <sz val="9"/>
        <rFont val="Calibri"/>
        <family val="2"/>
        <charset val="204"/>
        <scheme val="minor"/>
      </rPr>
      <t>ГАУЗ РБ КВД г.Стерлитамак</t>
    </r>
    <r>
      <rPr>
        <sz val="9"/>
        <rFont val="Calibri"/>
        <family val="2"/>
        <charset val="204"/>
        <scheme val="minor"/>
      </rPr>
      <t>)</t>
    </r>
  </si>
  <si>
    <r>
      <t>Государственное бюджетное учреждение здравоохранения Республики Башкортостан Станция скорой медицинской помощи города Стерлитамак  (</t>
    </r>
    <r>
      <rPr>
        <b/>
        <sz val="9"/>
        <rFont val="Calibri"/>
        <family val="2"/>
        <charset val="204"/>
        <scheme val="minor"/>
      </rPr>
      <t>ГБУЗ РБ Станция скорой медицинской помощи г.Стерлитамак)</t>
    </r>
  </si>
  <si>
    <r>
      <t>Государственное  автономное учреждение здравоохранения Республики Башкортостан "Санаторий для детей  Нур города Стерлитамак " (</t>
    </r>
    <r>
      <rPr>
        <b/>
        <sz val="10"/>
        <rFont val="Times New Roman"/>
        <family val="1"/>
        <charset val="204"/>
      </rPr>
      <t>ГАУЗ РБ  "Санаторий для детей Нур г.Стерлитамак")</t>
    </r>
  </si>
  <si>
    <r>
      <t>Общество с ограниченной ответственностью Санаторий профилакторий "Березка" (</t>
    </r>
    <r>
      <rPr>
        <b/>
        <sz val="9"/>
        <rFont val="Calibri"/>
        <family val="2"/>
        <charset val="204"/>
        <scheme val="minor"/>
      </rPr>
      <t>ООО СП "Березка"</t>
    </r>
    <r>
      <rPr>
        <sz val="9"/>
        <rFont val="Calibri"/>
        <family val="2"/>
        <charset val="204"/>
        <scheme val="minor"/>
      </rPr>
      <t>)</t>
    </r>
  </si>
  <si>
    <r>
      <t>Общество с ограниченной ответственностью "Межрегиональный медицинский онкологический центр" (</t>
    </r>
    <r>
      <rPr>
        <b/>
        <sz val="9"/>
        <rFont val="Calibri"/>
        <family val="2"/>
        <charset val="204"/>
        <scheme val="minor"/>
      </rPr>
      <t>ООО "ММОЦ")</t>
    </r>
  </si>
  <si>
    <r>
      <t>Государственное бюджетное учреждение здравоохранения Республики Башкортостан  Городская больница города Кумертау (</t>
    </r>
    <r>
      <rPr>
        <b/>
        <sz val="10"/>
        <rFont val="Times New Roman"/>
        <family val="1"/>
        <charset val="204"/>
      </rPr>
      <t>ГБУЗ РБ ГБ г.Кумертау</t>
    </r>
    <r>
      <rPr>
        <sz val="10"/>
        <rFont val="Times New Roman"/>
        <family val="1"/>
        <charset val="204"/>
      </rPr>
      <t>)</t>
    </r>
  </si>
  <si>
    <r>
      <t xml:space="preserve">Государственное бюджетное учреждение здравоохранения Республики Башкортостан Мелеузовская  центральная районная больница ( </t>
    </r>
    <r>
      <rPr>
        <b/>
        <sz val="9"/>
        <rFont val="Calibri"/>
        <family val="2"/>
        <charset val="204"/>
        <scheme val="minor"/>
      </rPr>
      <t>ГБУЗ РБ Мелеузовская  ЦРБ</t>
    </r>
    <r>
      <rPr>
        <sz val="9"/>
        <rFont val="Calibri"/>
        <family val="2"/>
        <charset val="204"/>
        <scheme val="minor"/>
      </rPr>
      <t>)</t>
    </r>
  </si>
  <si>
    <r>
      <t>Государственное бюджетное учреждение здравоохранения Республики Башкортостан Ишимбайская центральная районная больница (</t>
    </r>
    <r>
      <rPr>
        <b/>
        <sz val="9"/>
        <rFont val="Calibri"/>
        <family val="2"/>
        <charset val="204"/>
        <scheme val="minor"/>
      </rPr>
      <t>ГБУЗ РБ Ишимбайская ЦРБ</t>
    </r>
    <r>
      <rPr>
        <sz val="9"/>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</si>
  <si>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10"/>
        <rFont val="Times New Roman"/>
        <family val="1"/>
        <charset val="204"/>
      </rPr>
      <t>ГБУЗ РБ Исянгуловская ЦРБ</t>
    </r>
    <r>
      <rPr>
        <sz val="10"/>
        <rFont val="Times New Roman"/>
        <family val="1"/>
        <charset val="204"/>
      </rPr>
      <t>)</t>
    </r>
  </si>
  <si>
    <r>
      <t>Государственное бюджетное учреждение здравоохранения Республики Башкортостан Красноусольская центральная районная больница (</t>
    </r>
    <r>
      <rPr>
        <b/>
        <sz val="10"/>
        <rFont val="Times New Roman"/>
        <family val="1"/>
        <charset val="204"/>
      </rPr>
      <t>ГБУЗ РБ Красноусольская  ЦРБ</t>
    </r>
    <r>
      <rPr>
        <sz val="10"/>
        <rFont val="Times New Roman"/>
        <family val="1"/>
        <charset val="204"/>
      </rPr>
      <t>)</t>
    </r>
  </si>
  <si>
    <r>
      <t>Государственное бюджетное учреждение здравоохранения Республики Башкортостан Мраковская центральная районная больница (</t>
    </r>
    <r>
      <rPr>
        <b/>
        <sz val="9"/>
        <rFont val="Times New Roman"/>
        <family val="1"/>
        <charset val="204"/>
      </rPr>
      <t>ГБУЗ РБ Мраковская  ЦРБ</t>
    </r>
    <r>
      <rPr>
        <sz val="9"/>
        <rFont val="Times New Roman"/>
        <family val="1"/>
        <charset val="204"/>
      </rPr>
      <t>)</t>
    </r>
  </si>
  <si>
    <r>
      <t>Государственное бюджетное учреждение здравоохранения Республики Башкортостан Стерлибашевская  центральная районная больница  (</t>
    </r>
    <r>
      <rPr>
        <b/>
        <sz val="9"/>
        <rFont val="Calibri"/>
        <family val="2"/>
        <charset val="204"/>
        <scheme val="minor"/>
      </rPr>
      <t>ГБУЗ РБ Стерлибашевская  ЦРБ</t>
    </r>
    <r>
      <rPr>
        <sz val="9"/>
        <rFont val="Calibri"/>
        <family val="2"/>
        <charset val="204"/>
        <scheme val="minor"/>
      </rPr>
      <t>)</t>
    </r>
  </si>
  <si>
    <r>
      <t>Автономное учреждение здравоохранения Республиканская стоматологическая поликлиника (</t>
    </r>
    <r>
      <rPr>
        <b/>
        <sz val="9"/>
        <rFont val="Calibri"/>
        <family val="2"/>
        <charset val="204"/>
        <scheme val="minor"/>
      </rPr>
      <t>АУЗ РСП</t>
    </r>
    <r>
      <rPr>
        <sz val="9"/>
        <rFont val="Calibri"/>
        <family val="2"/>
        <charset val="204"/>
        <scheme val="minor"/>
      </rPr>
      <t>)</t>
    </r>
  </si>
  <si>
    <r>
      <t>Государственное автономное учреждение здравоохранения Республиканский врачебно-физкультурный диспансер (</t>
    </r>
    <r>
      <rPr>
        <b/>
        <sz val="9"/>
        <rFont val="Calibri"/>
        <family val="2"/>
        <charset val="204"/>
        <scheme val="minor"/>
      </rPr>
      <t>ГАУЗ РВФД</t>
    </r>
    <r>
      <rPr>
        <sz val="9"/>
        <rFont val="Calibri"/>
        <family val="2"/>
        <charset val="204"/>
        <scheme val="minor"/>
      </rPr>
      <t>)</t>
    </r>
  </si>
  <si>
    <r>
      <t>Государственное автономное учреждение здравоохранения Республиканский кожно-венерологический диспансер  №1 (</t>
    </r>
    <r>
      <rPr>
        <b/>
        <sz val="9"/>
        <rFont val="Calibri"/>
        <family val="2"/>
        <charset val="204"/>
        <scheme val="minor"/>
      </rPr>
      <t>ГАУЗ РКВД №1</t>
    </r>
    <r>
      <rPr>
        <sz val="9"/>
        <rFont val="Calibri"/>
        <family val="2"/>
        <charset val="204"/>
        <scheme val="minor"/>
      </rPr>
      <t>)</t>
    </r>
  </si>
  <si>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rFont val="Calibri"/>
        <family val="2"/>
        <charset val="204"/>
        <scheme val="minor"/>
      </rPr>
      <t>ГАУЗ РКОД Минздрава РБ</t>
    </r>
    <r>
      <rPr>
        <sz val="9"/>
        <rFont val="Calibri"/>
        <family val="2"/>
        <charset val="204"/>
        <scheme val="minor"/>
      </rPr>
      <t>)</t>
    </r>
  </si>
  <si>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rFont val="Calibri"/>
        <family val="2"/>
        <charset val="204"/>
        <scheme val="minor"/>
      </rPr>
      <t>ГБУ "УфНИИ ГБ АН РБ"</t>
    </r>
    <r>
      <rPr>
        <sz val="9"/>
        <rFont val="Calibri"/>
        <family val="2"/>
        <charset val="204"/>
        <scheme val="minor"/>
      </rPr>
      <t>)</t>
    </r>
  </si>
  <si>
    <r>
      <t>Государственное бюджетное учреждение здравоохранения Республики Башкортостан Инфекционная клиническая больница №4 города Уфа (</t>
    </r>
    <r>
      <rPr>
        <b/>
        <sz val="9"/>
        <rFont val="Calibri"/>
        <family val="2"/>
        <charset val="204"/>
        <scheme val="minor"/>
      </rPr>
      <t>ГБУЗ РБ ИКБ №4 г.Уфа</t>
    </r>
    <r>
      <rPr>
        <sz val="9"/>
        <rFont val="Calibri"/>
        <family val="2"/>
        <charset val="204"/>
        <scheme val="minor"/>
      </rPr>
      <t>)</t>
    </r>
  </si>
  <si>
    <r>
      <t>Государственное бюджетное учреждение здравоохранения "Республиканская детская клиническая больница" (</t>
    </r>
    <r>
      <rPr>
        <b/>
        <sz val="9"/>
        <rFont val="Calibri"/>
        <family val="2"/>
        <charset val="204"/>
        <scheme val="minor"/>
      </rPr>
      <t>ГБУЗ РДКБ</t>
    </r>
    <r>
      <rPr>
        <sz val="9"/>
        <rFont val="Calibri"/>
        <family val="2"/>
        <charset val="204"/>
        <scheme val="minor"/>
      </rPr>
      <t>)</t>
    </r>
  </si>
  <si>
    <r>
      <t>Государственное бюджетное учреждение здравоохранения Республиканский клинический госпиталь ветеранов войн (</t>
    </r>
    <r>
      <rPr>
        <b/>
        <sz val="10"/>
        <rFont val="Times New Roman"/>
        <family val="1"/>
        <charset val="204"/>
      </rPr>
      <t>ГБУЗ РКГВВ)</t>
    </r>
  </si>
  <si>
    <r>
      <t>Государственное бюджетное учреждение здравоохранения Республиканская клиническая больница имени Г.Г. Куватова (</t>
    </r>
    <r>
      <rPr>
        <b/>
        <sz val="9"/>
        <rFont val="Calibri"/>
        <family val="2"/>
        <charset val="204"/>
        <scheme val="minor"/>
      </rPr>
      <t>ГБУЗ РКБ им.Г.Г.Куватова)</t>
    </r>
  </si>
  <si>
    <r>
      <t>Государственное бюджетное учреждение здравоохранения  Республиканский медико-генетический центр (</t>
    </r>
    <r>
      <rPr>
        <b/>
        <sz val="9"/>
        <rFont val="Calibri"/>
        <family val="2"/>
        <charset val="204"/>
        <scheme val="minor"/>
      </rPr>
      <t>ГБУЗ РМГЦ</t>
    </r>
    <r>
      <rPr>
        <sz val="9"/>
        <rFont val="Calibri"/>
        <family val="2"/>
        <charset val="204"/>
        <scheme val="minor"/>
      </rPr>
      <t>)</t>
    </r>
  </si>
  <si>
    <r>
      <t xml:space="preserve"> Федеральное бюджетное учреждение науки "Уфимский научно-исследовательский институт медицины труда и экологии человека" (</t>
    </r>
    <r>
      <rPr>
        <b/>
        <sz val="9"/>
        <rFont val="Calibri"/>
        <family val="2"/>
        <charset val="204"/>
        <scheme val="minor"/>
      </rPr>
      <t>ФБУН "Уфимский НИИ медицины труда и экологии человека")</t>
    </r>
  </si>
  <si>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rFont val="Calibri"/>
        <family val="2"/>
        <charset val="204"/>
        <scheme val="minor"/>
      </rPr>
      <t>ФГБУ "ВЦГПХ" Минздрава России)</t>
    </r>
  </si>
  <si>
    <r>
      <t>Общество с ограниченной ответственностью "ПЭТ-Технолоджи" (</t>
    </r>
    <r>
      <rPr>
        <b/>
        <sz val="9"/>
        <rFont val="Calibri"/>
        <family val="2"/>
        <charset val="204"/>
        <scheme val="minor"/>
      </rPr>
      <t>ООО "ПЭТ-Технолоджи</t>
    </r>
    <r>
      <rPr>
        <sz val="9"/>
        <rFont val="Calibri"/>
        <family val="2"/>
        <charset val="204"/>
        <scheme val="minor"/>
      </rPr>
      <t>")</t>
    </r>
  </si>
  <si>
    <r>
      <t>Общество с ограниченной ответственностью "Центр ПЭТ-Технолоджи" (</t>
    </r>
    <r>
      <rPr>
        <b/>
        <sz val="10"/>
        <rFont val="Times New Roman"/>
        <family val="1"/>
        <charset val="204"/>
      </rPr>
      <t>ООО "Центр ПЭТ-Технолоджи"</t>
    </r>
    <r>
      <rPr>
        <sz val="10"/>
        <rFont val="Times New Roman"/>
        <family val="1"/>
        <charset val="204"/>
      </rPr>
      <t>)</t>
    </r>
  </si>
  <si>
    <r>
      <t>Общество с ограниченной ответственностью "ИНВИТРО-Самара" (</t>
    </r>
    <r>
      <rPr>
        <b/>
        <sz val="9"/>
        <rFont val="Calibri"/>
        <family val="2"/>
        <charset val="204"/>
        <scheme val="minor"/>
      </rPr>
      <t>ООО "ИНВИТРО-Самара"</t>
    </r>
    <r>
      <rPr>
        <sz val="9"/>
        <rFont val="Calibri"/>
        <family val="2"/>
        <charset val="204"/>
        <scheme val="minor"/>
      </rPr>
      <t>)</t>
    </r>
  </si>
  <si>
    <r>
      <t xml:space="preserve">Общество с ограниченной ответственностью  "М-лайн" </t>
    </r>
    <r>
      <rPr>
        <b/>
        <sz val="9"/>
        <rFont val="Calibri"/>
        <family val="2"/>
        <charset val="204"/>
        <scheme val="minor"/>
      </rPr>
      <t>(ООО  "М-лайн")</t>
    </r>
  </si>
  <si>
    <r>
      <t>Государственное бюджетное учреждение здравоохранения Республики Башкортостан Городская клиническая больница №5 городаУфа (Г</t>
    </r>
    <r>
      <rPr>
        <b/>
        <sz val="9"/>
        <rFont val="Calibri"/>
        <family val="2"/>
        <charset val="204"/>
        <scheme val="minor"/>
      </rPr>
      <t>БУЗ  РБ ГКБ №5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</si>
  <si>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№8 города Уфа (Г</t>
    </r>
    <r>
      <rPr>
        <b/>
        <sz val="9"/>
        <rFont val="Calibri"/>
        <family val="2"/>
        <charset val="204"/>
        <scheme val="minor"/>
      </rPr>
      <t>БУЗ РБ ГКБ №8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</si>
  <si>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№10 города Уфа (Г</t>
    </r>
    <r>
      <rPr>
        <b/>
        <sz val="9"/>
        <rFont val="Calibri"/>
        <family val="2"/>
        <charset val="204"/>
        <scheme val="minor"/>
      </rPr>
      <t>БУЗ РБ ГКБ №10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</si>
  <si>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№13  города Уфа (Г</t>
    </r>
    <r>
      <rPr>
        <b/>
        <sz val="9"/>
        <rFont val="Calibri"/>
        <family val="2"/>
        <charset val="204"/>
        <scheme val="minor"/>
      </rPr>
      <t>БУЗ РБ ГКБ №13 г.Уфа</t>
    </r>
    <r>
      <rPr>
        <sz val="9"/>
        <rFont val="Calibri"/>
        <family val="2"/>
        <charset val="204"/>
        <scheme val="minor"/>
      </rPr>
      <t>)</t>
    </r>
  </si>
  <si>
    <r>
      <t>Государственное автономное учреждение здравоохранения Республики Башкортостан Городская клиническая больница №18 города Уфы (ГА</t>
    </r>
    <r>
      <rPr>
        <b/>
        <sz val="9"/>
        <rFont val="Calibri"/>
        <family val="2"/>
        <charset val="204"/>
        <scheme val="minor"/>
      </rPr>
      <t>УЗ РБ ГКБ №18 г.Уфы</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</si>
  <si>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rFont val="Calibri"/>
        <family val="2"/>
        <charset val="204"/>
        <scheme val="minor"/>
      </rPr>
      <t>ГБУЗ РБ ГКБ Демского района г.Уфы</t>
    </r>
    <r>
      <rPr>
        <sz val="9"/>
        <rFont val="Calibri"/>
        <family val="2"/>
        <charset val="204"/>
        <scheme val="minor"/>
      </rPr>
      <t>)</t>
    </r>
  </si>
  <si>
    <r>
      <t xml:space="preserve">Частное учреждение здравоохранения "Клиническая больница "РЖД-Медицина" города Уфа" ( </t>
    </r>
    <r>
      <rPr>
        <b/>
        <sz val="10"/>
        <rFont val="Times New Roman"/>
        <family val="1"/>
        <charset val="204"/>
      </rPr>
      <t>ЧУЗ "КБ "РЖД-Медицина"г.Уфа</t>
    </r>
    <r>
      <rPr>
        <sz val="10"/>
        <rFont val="Times New Roman"/>
        <family val="1"/>
        <charset val="204"/>
      </rPr>
      <t>)</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</si>
  <si>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rFont val="Times New Roman"/>
        <family val="1"/>
        <charset val="204"/>
      </rPr>
      <t>ФКУЗ "МСЧ МВД России по Республике Башкортостан"</t>
    </r>
    <r>
      <rPr>
        <sz val="10"/>
        <rFont val="Times New Roman"/>
        <family val="1"/>
        <charset val="204"/>
      </rPr>
      <t>)</t>
    </r>
  </si>
  <si>
    <r>
      <t>Государственное бюджетное учреждение здравоохранения Республики Башкортостан Детская поликлиника №2 города Уфа  (Г</t>
    </r>
    <r>
      <rPr>
        <b/>
        <sz val="9"/>
        <rFont val="Calibri"/>
        <family val="2"/>
        <charset val="204"/>
        <scheme val="minor"/>
      </rPr>
      <t>БУЗ РБ  Детская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</si>
  <si>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Детская поликлиника №3  города Уфа (Г</t>
    </r>
    <r>
      <rPr>
        <b/>
        <sz val="10"/>
        <rFont val="Times New Roman"/>
        <family val="1"/>
        <charset val="204"/>
      </rPr>
      <t>БУЗ РБ  Детская поликлиника №3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</si>
  <si>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№5 города Уфа  (Г</t>
    </r>
    <r>
      <rPr>
        <b/>
        <sz val="10"/>
        <rFont val="Times New Roman"/>
        <family val="1"/>
        <charset val="204"/>
      </rPr>
      <t>БУЗ РБ  Детская поликлиника №5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</si>
  <si>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№6  города Уфа (Г</t>
    </r>
    <r>
      <rPr>
        <b/>
        <sz val="10"/>
        <rFont val="Times New Roman"/>
        <family val="1"/>
        <charset val="204"/>
      </rPr>
      <t>БУЗ РБ Детская поликлиника №6 г.Уфа</t>
    </r>
    <r>
      <rPr>
        <sz val="10"/>
        <rFont val="Times New Roman"/>
        <family val="1"/>
        <charset val="204"/>
      </rPr>
      <t>)</t>
    </r>
  </si>
  <si>
    <r>
      <t>Государственное бюджетное учреждение здравоохранения Республики Башкортостан Поликлиника №1  города Уфа (Г</t>
    </r>
    <r>
      <rPr>
        <b/>
        <sz val="10"/>
        <rFont val="Times New Roman"/>
        <family val="1"/>
        <charset val="204"/>
      </rPr>
      <t>БУЗ РБ Поликлиника №1 г.Уфа</t>
    </r>
    <r>
      <rPr>
        <sz val="10"/>
        <rFont val="Times New Roman"/>
        <family val="1"/>
        <charset val="204"/>
      </rPr>
      <t>)</t>
    </r>
  </si>
  <si>
    <r>
      <t>Государственное бюджетное учреждение здравоохранения Республики Башкортостан Поликлиника №2 города Уфа  (Г</t>
    </r>
    <r>
      <rPr>
        <b/>
        <sz val="9"/>
        <rFont val="Calibri"/>
        <family val="2"/>
        <charset val="204"/>
        <scheme val="minor"/>
      </rPr>
      <t>БУЗ РБ  Поликлиника №2 г.Уфа</t>
    </r>
    <r>
      <rPr>
        <sz val="9"/>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</si>
  <si>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10"/>
        <rFont val="Times New Roman"/>
        <family val="1"/>
        <charset val="204"/>
      </rPr>
      <t>БУЗ РБ Поликлиника №32 г.Уфа</t>
    </r>
    <r>
      <rPr>
        <sz val="10"/>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</si>
  <si>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rFont val="Times New Roman"/>
        <family val="1"/>
        <charset val="204"/>
      </rPr>
      <t>БУЗ РБ  Поликлиника №43 г.Уфа</t>
    </r>
    <r>
      <rPr>
        <sz val="10"/>
        <rFont val="Times New Roman"/>
        <family val="1"/>
        <charset val="204"/>
      </rPr>
      <t>)</t>
    </r>
  </si>
  <si>
    <r>
      <t>Государственное бюджетное учреждение здравоохранения Республики Башкортостан Поликлиника №44  города Уфа(Г</t>
    </r>
    <r>
      <rPr>
        <b/>
        <sz val="10"/>
        <rFont val="Times New Roman"/>
        <family val="1"/>
        <charset val="204"/>
      </rPr>
      <t>БУЗ РБ Поликлиника№44 г.Уфа</t>
    </r>
    <r>
      <rPr>
        <sz val="10"/>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</si>
  <si>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rFont val="Times New Roman"/>
        <family val="1"/>
        <charset val="204"/>
      </rPr>
      <t xml:space="preserve"> ГБУЗ РБ Поликлиника №46 г.Уфа</t>
    </r>
    <r>
      <rPr>
        <sz val="10"/>
        <rFont val="Times New Roman"/>
        <family val="1"/>
        <charset val="204"/>
      </rPr>
      <t>)</t>
    </r>
  </si>
  <si>
    <r>
      <t>Государственное бюджетное учреждение здравоохранения Республики Башкортостан Поликлиника №48  города Уфа (Г</t>
    </r>
    <r>
      <rPr>
        <b/>
        <sz val="9"/>
        <rFont val="Calibri"/>
        <family val="2"/>
        <charset val="204"/>
        <scheme val="minor"/>
      </rPr>
      <t>БУЗ РБ  Поликлиника №48 г.Уфа</t>
    </r>
    <r>
      <rPr>
        <sz val="9"/>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</si>
  <si>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10"/>
        <rFont val="Times New Roman"/>
        <family val="1"/>
        <charset val="204"/>
      </rPr>
      <t>БУЗ РБ Поликлиника №50 г.Уфа</t>
    </r>
    <r>
      <rPr>
        <sz val="10"/>
        <rFont val="Times New Roman"/>
        <family val="1"/>
        <charset val="204"/>
      </rPr>
      <t>)</t>
    </r>
  </si>
  <si>
    <r>
      <t>Государственное бюджетное учреждение здравоохранения Республики Башкортостан Поликлиника №51  города Уфа (Г</t>
    </r>
    <r>
      <rPr>
        <b/>
        <sz val="9"/>
        <rFont val="Calibri"/>
        <family val="2"/>
        <charset val="204"/>
        <scheme val="minor"/>
      </rPr>
      <t>БУЗ РБ  Поликлиника №51 г.Уфа</t>
    </r>
    <r>
      <rPr>
        <sz val="9"/>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</si>
  <si>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10"/>
        <rFont val="Times New Roman"/>
        <family val="1"/>
        <charset val="204"/>
      </rPr>
      <t>БУЗ РБ  Поликлиника №52 г.Уфа</t>
    </r>
    <r>
      <rPr>
        <sz val="10"/>
        <rFont val="Times New Roman"/>
        <family val="1"/>
        <charset val="204"/>
      </rPr>
      <t>)</t>
    </r>
  </si>
  <si>
    <r>
      <t>Государственное автономное учреждение здравоохранения Республики Башкортостан Детская стоматологическая поликлиника №3 города Уфа (Г</t>
    </r>
    <r>
      <rPr>
        <b/>
        <sz val="9"/>
        <rFont val="Calibri"/>
        <family val="2"/>
        <charset val="204"/>
        <scheme val="minor"/>
      </rPr>
      <t>АУЗ РБ Детская стоматологическая поликлиника №3 г.Уфа</t>
    </r>
    <r>
      <rPr>
        <sz val="9"/>
        <rFont val="Calibri"/>
        <family val="2"/>
        <charset val="204"/>
        <scheme val="minor"/>
      </rPr>
      <t>)</t>
    </r>
  </si>
  <si>
    <r>
      <t>Государственное бюджетное учреждение здравоохранения Республики Башкортостан Детская стоматологическая поликлиника №7 города Уфа (Г</t>
    </r>
    <r>
      <rPr>
        <b/>
        <sz val="9"/>
        <rFont val="Calibri"/>
        <family val="2"/>
        <charset val="204"/>
        <scheme val="minor"/>
      </rPr>
      <t>БУЗ  РБ Детская стоматологическая поликлиника  №7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</si>
  <si>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№1 города Уфа (Г</t>
    </r>
    <r>
      <rPr>
        <b/>
        <sz val="10"/>
        <rFont val="Times New Roman"/>
        <family val="1"/>
        <charset val="204"/>
      </rPr>
      <t>БУЗ  РБ Стоматологическая поликлиника №1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</si>
  <si>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№2 города Уфа (Г</t>
    </r>
    <r>
      <rPr>
        <b/>
        <sz val="9"/>
        <rFont val="Calibri"/>
        <family val="2"/>
        <charset val="204"/>
        <scheme val="minor"/>
      </rPr>
      <t>БУЗ РБ  Стоматологическая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</si>
  <si>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10"/>
        <rFont val="Times New Roman"/>
        <family val="1"/>
        <charset val="204"/>
      </rPr>
      <t>БУЗ  РБ Стоматологическая поликлиника №4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</si>
  <si>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№5  города Уфа (Г</t>
    </r>
    <r>
      <rPr>
        <b/>
        <sz val="10"/>
        <rFont val="Times New Roman"/>
        <family val="1"/>
        <charset val="204"/>
      </rPr>
      <t>БУЗ РБ  Стоматологическая поликлиника №5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</si>
  <si>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№6  города Уфа (Г</t>
    </r>
    <r>
      <rPr>
        <b/>
        <sz val="9"/>
        <rFont val="Calibri"/>
        <family val="2"/>
        <charset val="204"/>
        <scheme val="minor"/>
      </rPr>
      <t>БУЗ РБ Стоматологическая поликлиника №6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</si>
  <si>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№8  города Уфа (Г</t>
    </r>
    <r>
      <rPr>
        <b/>
        <sz val="9"/>
        <rFont val="Calibri"/>
        <family val="2"/>
        <charset val="204"/>
        <scheme val="minor"/>
      </rPr>
      <t>АУЗ РБ Стоматологическая поликлиника №8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</si>
  <si>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№9 города Уфа  (Г</t>
    </r>
    <r>
      <rPr>
        <b/>
        <sz val="9"/>
        <rFont val="Calibri"/>
        <family val="2"/>
        <charset val="204"/>
        <scheme val="minor"/>
      </rPr>
      <t>АУЗ РБ Стоматологическая поликлиника №9 г.Уфа</t>
    </r>
    <r>
      <rPr>
        <sz val="9"/>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</si>
  <si>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10"/>
        <rFont val="Times New Roman"/>
        <family val="1"/>
        <charset val="204"/>
      </rPr>
      <t>ГБУЗ РБ Архангельская ЦРБ</t>
    </r>
    <r>
      <rPr>
        <sz val="10"/>
        <rFont val="Times New Roman"/>
        <family val="1"/>
        <charset val="204"/>
      </rPr>
      <t>)</t>
    </r>
  </si>
  <si>
    <r>
      <t>Государственное бюджетное учреждение здравоохранения Республики Башкортостан Благовещенская центральная районная больница (</t>
    </r>
    <r>
      <rPr>
        <b/>
        <sz val="9"/>
        <rFont val="Calibri"/>
        <family val="2"/>
        <charset val="204"/>
        <scheme val="minor"/>
      </rPr>
      <t>ГБУЗ РБ Благовещенская  ЦРБ</t>
    </r>
    <r>
      <rPr>
        <sz val="9"/>
        <rFont val="Calibri"/>
        <family val="2"/>
        <charset val="204"/>
        <scheme val="minor"/>
      </rPr>
      <t>)</t>
    </r>
  </si>
  <si>
    <r>
      <t>Общество с ограниченной ответственностью "Дантист" (</t>
    </r>
    <r>
      <rPr>
        <b/>
        <sz val="10"/>
        <rFont val="Times New Roman"/>
        <family val="1"/>
        <charset val="204"/>
      </rPr>
      <t>ООО "Дантист"</t>
    </r>
    <r>
      <rPr>
        <sz val="10"/>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</si>
  <si>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rFont val="Times New Roman"/>
        <family val="1"/>
        <charset val="204"/>
      </rPr>
      <t>ГБУЗ РБ Буздякская ЦРБ</t>
    </r>
    <r>
      <rPr>
        <sz val="10"/>
        <rFont val="Times New Roman"/>
        <family val="1"/>
        <charset val="204"/>
      </rPr>
      <t>)</t>
    </r>
  </si>
  <si>
    <r>
      <t>Общество с ограниченной ответственностью "Центр здоровья и красоты" (</t>
    </r>
    <r>
      <rPr>
        <b/>
        <sz val="9"/>
        <rFont val="Times New Roman"/>
        <family val="1"/>
        <charset val="204"/>
      </rPr>
      <t>ООО "Центр здоровья и красоты"</t>
    </r>
    <r>
      <rPr>
        <sz val="9"/>
        <rFont val="Times New Roman"/>
        <family val="1"/>
        <charset val="204"/>
      </rPr>
      <t>)</t>
    </r>
  </si>
  <si>
    <r>
      <t>Государственное бюджетное учреждение здравоохранения Республики Башкортостан Иглинская центральная районная больница (</t>
    </r>
    <r>
      <rPr>
        <b/>
        <sz val="9"/>
        <rFont val="Calibri"/>
        <family val="2"/>
        <charset val="204"/>
        <scheme val="minor"/>
      </rPr>
      <t>ГБУЗ РБ Иглинская  ЦРБ</t>
    </r>
    <r>
      <rPr>
        <sz val="9"/>
        <rFont val="Calibri"/>
        <family val="2"/>
        <charset val="204"/>
        <scheme val="minor"/>
      </rPr>
      <t>)</t>
    </r>
  </si>
  <si>
    <r>
      <t>Государственное бюджетное учреждение здравоохранения Республики Башкортостан Кармаскалинская центральная районная больница (</t>
    </r>
    <r>
      <rPr>
        <b/>
        <sz val="9"/>
        <rFont val="Calibri"/>
        <family val="2"/>
        <charset val="204"/>
        <scheme val="minor"/>
      </rPr>
      <t>ГБУЗ РБ Кармаскалинская ЦРБ</t>
    </r>
    <r>
      <rPr>
        <sz val="9"/>
        <rFont val="Calibri"/>
        <family val="2"/>
        <charset val="204"/>
        <scheme val="minor"/>
      </rPr>
      <t>)</t>
    </r>
  </si>
  <si>
    <r>
      <t>Государственное бюджетное учреждение здравоохранения Республики Башкортостан Нуримановская центральная районная больница (</t>
    </r>
    <r>
      <rPr>
        <b/>
        <sz val="9"/>
        <rFont val="Calibri"/>
        <family val="2"/>
        <charset val="204"/>
        <scheme val="minor"/>
      </rPr>
      <t>ГБУЗ РБ Нуримановская ЦРБ</t>
    </r>
    <r>
      <rPr>
        <sz val="9"/>
        <rFont val="Calibri"/>
        <family val="2"/>
        <charset val="204"/>
        <scheme val="minor"/>
      </rPr>
      <t>)</t>
    </r>
  </si>
  <si>
    <r>
      <t>Государственное бюджетное учреждение здравоохранения Республики Башкортостан Чекмагушевская центральная районная больница (</t>
    </r>
    <r>
      <rPr>
        <b/>
        <sz val="9"/>
        <rFont val="Calibri"/>
        <family val="2"/>
        <charset val="204"/>
        <scheme val="minor"/>
      </rPr>
      <t>ГБУЗ РБ Чекмагушевская ЦРБ</t>
    </r>
    <r>
      <rPr>
        <sz val="9"/>
        <rFont val="Calibri"/>
        <family val="2"/>
        <charset val="204"/>
        <scheme val="minor"/>
      </rPr>
      <t>)</t>
    </r>
  </si>
  <si>
    <r>
      <t>Государственное бюджетное учреждение здравоохранения Республики Башкортостан Чишминская центральная районная больница (</t>
    </r>
    <r>
      <rPr>
        <b/>
        <sz val="9"/>
        <rFont val="Calibri"/>
        <family val="2"/>
        <charset val="204"/>
        <scheme val="minor"/>
      </rPr>
      <t>ГБУЗ РБ Чишминская ЦРБ</t>
    </r>
    <r>
      <rPr>
        <sz val="9"/>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</si>
  <si>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10"/>
        <rFont val="Times New Roman"/>
        <family val="1"/>
        <charset val="204"/>
      </rPr>
      <t>ГБУЗ РБ Языковская  ЦРБ</t>
    </r>
    <r>
      <rPr>
        <sz val="10"/>
        <rFont val="Times New Roman"/>
        <family val="1"/>
        <charset val="204"/>
      </rPr>
      <t>)</t>
    </r>
  </si>
  <si>
    <r>
      <t>Государственное бюджетное учреждение здравоохранения Республики Башкортостан Белокатайская центральная районная больница (</t>
    </r>
    <r>
      <rPr>
        <b/>
        <sz val="9"/>
        <rFont val="Calibri"/>
        <family val="2"/>
        <charset val="204"/>
        <scheme val="minor"/>
      </rPr>
      <t>ГБУЗ РБ Белокатайская ЦРБ</t>
    </r>
    <r>
      <rPr>
        <sz val="9"/>
        <rFont val="Calibri"/>
        <family val="2"/>
        <charset val="204"/>
        <scheme val="minor"/>
      </rPr>
      <t>)</t>
    </r>
  </si>
  <si>
    <r>
      <t>Государственное бюджетное учреждение здравоохранения Республики Башкортостан Кигинская центральная районная больница (</t>
    </r>
    <r>
      <rPr>
        <b/>
        <sz val="9"/>
        <rFont val="Calibri"/>
        <family val="2"/>
        <charset val="204"/>
        <scheme val="minor"/>
      </rPr>
      <t>ГБУЗ РБ Кигинская ЦРБ</t>
    </r>
    <r>
      <rPr>
        <sz val="9"/>
        <rFont val="Calibri"/>
        <family val="2"/>
        <charset val="204"/>
        <scheme val="minor"/>
      </rPr>
      <t>)</t>
    </r>
  </si>
  <si>
    <r>
      <t>Государственное бюджетное учреждение здравоохранения Республики Башкортостан Малоязовская центральная районная больница (</t>
    </r>
    <r>
      <rPr>
        <b/>
        <sz val="9"/>
        <rFont val="Calibri"/>
        <family val="2"/>
        <charset val="204"/>
        <scheme val="minor"/>
      </rPr>
      <t>ГБУЗ РБ Малоязовская ЦРБ</t>
    </r>
    <r>
      <rPr>
        <sz val="9"/>
        <rFont val="Calibri"/>
        <family val="2"/>
        <charset val="204"/>
        <scheme val="minor"/>
      </rPr>
      <t>)</t>
    </r>
  </si>
  <si>
    <r>
      <t>Государственное бюджетное учреждение здравоохранения Республики Башкортостан Месягутовская центральная районная больница (</t>
    </r>
    <r>
      <rPr>
        <b/>
        <sz val="10"/>
        <rFont val="Times New Roman"/>
        <family val="1"/>
        <charset val="204"/>
      </rPr>
      <t>ГБУЗ РБ Месягутовская ЦРБ</t>
    </r>
    <r>
      <rPr>
        <sz val="10"/>
        <rFont val="Times New Roman"/>
        <family val="1"/>
        <charset val="204"/>
      </rPr>
      <t>)</t>
    </r>
  </si>
  <si>
    <r>
      <t>Муниципальное унитарное предприятие Единый расчетно-кассовый центр городского округа город Уфа Республики Башкортостан (</t>
    </r>
    <r>
      <rPr>
        <b/>
        <sz val="9"/>
        <rFont val="Calibri"/>
        <family val="2"/>
        <charset val="204"/>
        <scheme val="minor"/>
      </rPr>
      <t>МУП ЕРКЦ г.Уфы</t>
    </r>
    <r>
      <rPr>
        <sz val="9"/>
        <rFont val="Calibri"/>
        <family val="2"/>
        <charset val="204"/>
        <scheme val="minor"/>
      </rPr>
      <t>) (Филиал МУП ЕРКЦ г.Уфы "санаторий "Радуга")</t>
    </r>
  </si>
  <si>
    <r>
      <t>Общество с ограниченной ответственностью "Экома"(</t>
    </r>
    <r>
      <rPr>
        <b/>
        <sz val="10"/>
        <rFont val="Times New Roman"/>
        <family val="1"/>
        <charset val="204"/>
      </rPr>
      <t>ООО "Экома"</t>
    </r>
    <r>
      <rPr>
        <sz val="10"/>
        <rFont val="Times New Roman"/>
        <family val="1"/>
        <charset val="204"/>
      </rPr>
      <t>)</t>
    </r>
  </si>
  <si>
    <r>
      <t xml:space="preserve">Общество с ограниченной ответственностью "ДЭНТА" </t>
    </r>
    <r>
      <rPr>
        <b/>
        <sz val="10"/>
        <rFont val="Times New Roman"/>
        <family val="1"/>
        <charset val="204"/>
      </rPr>
      <t>(ООО"ДЭНТА")</t>
    </r>
  </si>
  <si>
    <r>
      <t>Общество с ограниченной ответственностью "МЦ МЕГИ" (</t>
    </r>
    <r>
      <rPr>
        <b/>
        <sz val="10"/>
        <rFont val="Times New Roman"/>
        <family val="1"/>
        <charset val="204"/>
      </rPr>
      <t>ООО "МЦ МЕГИ</t>
    </r>
    <r>
      <rPr>
        <sz val="10"/>
        <rFont val="Times New Roman"/>
        <family val="1"/>
        <charset val="204"/>
      </rPr>
      <t>")</t>
    </r>
  </si>
  <si>
    <r>
      <t>Общество с ограниченной ответственностю "МРТ-Клиник"(</t>
    </r>
    <r>
      <rPr>
        <b/>
        <sz val="10"/>
        <rFont val="Times New Roman"/>
        <family val="1"/>
        <charset val="204"/>
      </rPr>
      <t>ООО "МРТ-Клиник"</t>
    </r>
    <r>
      <rPr>
        <sz val="10"/>
        <rFont val="Times New Roman"/>
        <family val="1"/>
        <charset val="204"/>
      </rPr>
      <t>)</t>
    </r>
  </si>
  <si>
    <r>
      <t>Общество с ограниченной ответственностью "КДЛ УФА-ТЕСТ" (</t>
    </r>
    <r>
      <rPr>
        <b/>
        <sz val="10"/>
        <rFont val="Times New Roman"/>
        <family val="1"/>
        <charset val="204"/>
      </rPr>
      <t>ООО   "КДЛ УФА-ТЕСТ" )</t>
    </r>
  </si>
  <si>
    <r>
      <t xml:space="preserve">Общество с ограниченной ответственностью "Медицинский Центр  "Агидель" </t>
    </r>
    <r>
      <rPr>
        <b/>
        <sz val="9"/>
        <rFont val="Calibri"/>
        <family val="2"/>
        <charset val="204"/>
        <scheme val="minor"/>
      </rPr>
      <t>(ООО  "МЦ "Агидель")</t>
    </r>
  </si>
  <si>
    <r>
      <t xml:space="preserve">Общество с ограниченной ответственностью "Клиника глазных болезней" </t>
    </r>
    <r>
      <rPr>
        <b/>
        <sz val="9"/>
        <rFont val="Calibri"/>
        <family val="2"/>
        <charset val="204"/>
        <scheme val="minor"/>
      </rPr>
      <t>(ООО "Клиника глазных болезней")</t>
    </r>
  </si>
  <si>
    <r>
      <t xml:space="preserve">Общество с ограниченной ответственностью "Многопрофильный медицинский центр "Клиника аллергологии и педиатрии" ( </t>
    </r>
    <r>
      <rPr>
        <b/>
        <sz val="9"/>
        <rFont val="Calibri"/>
        <family val="2"/>
        <charset val="204"/>
        <scheme val="minor"/>
      </rPr>
      <t>ООО "ММЦ "Клиника аллергологии и педиатрии")</t>
    </r>
  </si>
  <si>
    <r>
      <t>Общество с ограниченной ответственностью "Лаборатория гемодиализа" (</t>
    </r>
    <r>
      <rPr>
        <b/>
        <sz val="9"/>
        <rFont val="Calibri"/>
        <family val="2"/>
        <charset val="204"/>
        <scheme val="minor"/>
      </rPr>
      <t>ООО "Лаборатория гемодиализа"</t>
    </r>
    <r>
      <rPr>
        <sz val="9"/>
        <rFont val="Calibri"/>
        <family val="2"/>
        <charset val="204"/>
        <scheme val="minor"/>
      </rPr>
      <t xml:space="preserve">) </t>
    </r>
  </si>
  <si>
    <r>
      <t xml:space="preserve">Общество с ограниченной ответственностью </t>
    </r>
    <r>
      <rPr>
        <b/>
        <sz val="9"/>
        <rFont val="Calibri"/>
        <family val="2"/>
        <charset val="204"/>
        <scheme val="minor"/>
      </rPr>
      <t>"Сфера-Эстейт" ( ООО "Сфера-Эстейт")</t>
    </r>
  </si>
  <si>
    <r>
      <t xml:space="preserve">Общество с ограниченной ответственностью "АНЭКО" ( </t>
    </r>
    <r>
      <rPr>
        <b/>
        <sz val="9"/>
        <rFont val="Calibri"/>
        <family val="2"/>
        <charset val="204"/>
        <scheme val="minor"/>
      </rPr>
      <t>ООО "АНЭКО</t>
    </r>
    <r>
      <rPr>
        <sz val="9"/>
        <rFont val="Calibri"/>
        <family val="2"/>
        <charset val="204"/>
        <scheme val="minor"/>
      </rPr>
      <t>")</t>
    </r>
  </si>
  <si>
    <r>
      <t>Общество с ограниченной ответственностью  "Медицинский центр Семья" (</t>
    </r>
    <r>
      <rPr>
        <b/>
        <sz val="9"/>
        <rFont val="Calibri"/>
        <family val="2"/>
        <charset val="204"/>
        <scheme val="minor"/>
      </rPr>
      <t>ООО "Медицинский центр Семья"</t>
    </r>
    <r>
      <rPr>
        <sz val="9"/>
        <rFont val="Calibri"/>
        <family val="2"/>
        <charset val="204"/>
        <scheme val="minor"/>
      </rPr>
      <t>)</t>
    </r>
  </si>
  <si>
    <r>
      <t>Общество с ограниченной ответственностью "Лечебно-диагностический центр Международного института биологических систем-Уфа" (</t>
    </r>
    <r>
      <rPr>
        <b/>
        <sz val="9"/>
        <rFont val="Calibri"/>
        <family val="2"/>
        <charset val="204"/>
        <scheme val="minor"/>
      </rPr>
      <t xml:space="preserve"> ООО "ЛДЦ МИБС-Уфа"</t>
    </r>
    <r>
      <rPr>
        <sz val="9"/>
        <rFont val="Calibri"/>
        <family val="2"/>
        <charset val="204"/>
        <scheme val="minor"/>
      </rPr>
      <t>)</t>
    </r>
  </si>
  <si>
    <r>
      <t>Общество с ограниченной ответственностью "ДиаЛайф" (</t>
    </r>
    <r>
      <rPr>
        <b/>
        <sz val="10"/>
        <rFont val="Calibri"/>
        <family val="2"/>
        <charset val="204"/>
        <scheme val="minor"/>
      </rPr>
      <t>ООО "ДиаЛайф"</t>
    </r>
    <r>
      <rPr>
        <sz val="10"/>
        <rFont val="Calibri"/>
        <family val="2"/>
        <charset val="204"/>
        <scheme val="minor"/>
      </rPr>
      <t>)</t>
    </r>
  </si>
  <si>
    <r>
      <t>Общество с ограниченной ответственностью "Поликлиника медосмотров "Инспектрум"(</t>
    </r>
    <r>
      <rPr>
        <b/>
        <sz val="9"/>
        <rFont val="Calibri"/>
        <family val="2"/>
        <charset val="204"/>
        <scheme val="minor"/>
      </rPr>
      <t>ООО "Поликлиника медосмотров "Инспектрум")</t>
    </r>
  </si>
  <si>
    <r>
      <t xml:space="preserve">Общество с ограниченной ответственностью "Клиника современной флебологии" </t>
    </r>
    <r>
      <rPr>
        <b/>
        <sz val="9"/>
        <rFont val="Calibri"/>
        <family val="2"/>
        <charset val="204"/>
        <scheme val="minor"/>
      </rPr>
      <t>(ООО "Клиника современной флебологии")</t>
    </r>
  </si>
  <si>
    <r>
      <t>Общество с ограниченной ответственностью "Евромед-Уфа" (</t>
    </r>
    <r>
      <rPr>
        <b/>
        <sz val="9"/>
        <rFont val="Calibri"/>
        <family val="2"/>
        <charset val="204"/>
        <scheme val="minor"/>
      </rPr>
      <t>ООО "Евромед-Уфа"</t>
    </r>
    <r>
      <rPr>
        <sz val="9"/>
        <rFont val="Calibri"/>
        <family val="2"/>
        <charset val="204"/>
        <scheme val="minor"/>
      </rPr>
      <t>)</t>
    </r>
  </si>
  <si>
    <r>
      <t>Общество с ограниченной ответственностью "Бомонд" (</t>
    </r>
    <r>
      <rPr>
        <b/>
        <sz val="10"/>
        <rFont val="Times New Roman"/>
        <family val="1"/>
        <charset val="204"/>
      </rPr>
      <t>ООО "Бомонд"</t>
    </r>
    <r>
      <rPr>
        <sz val="10"/>
        <rFont val="Times New Roman"/>
        <family val="1"/>
        <charset val="204"/>
      </rPr>
      <t>)</t>
    </r>
  </si>
  <si>
    <r>
      <t xml:space="preserve">Общество с ограниченной ответственностью "Мастер-Дент" ( </t>
    </r>
    <r>
      <rPr>
        <b/>
        <sz val="9"/>
        <rFont val="Calibri"/>
        <family val="2"/>
        <charset val="204"/>
        <scheme val="minor"/>
      </rPr>
      <t>ООО "МАСТЕР-ДЕНТ"</t>
    </r>
    <r>
      <rPr>
        <sz val="9"/>
        <rFont val="Calibri"/>
        <family val="2"/>
        <charset val="204"/>
        <scheme val="minor"/>
      </rPr>
      <t>)</t>
    </r>
  </si>
  <si>
    <r>
      <t>Общество с ограниченной ответственностью "Аспект здоровья" (</t>
    </r>
    <r>
      <rPr>
        <b/>
        <sz val="10"/>
        <rFont val="Times New Roman"/>
        <family val="1"/>
        <charset val="204"/>
      </rPr>
      <t>ООО "Аспект здоровья"</t>
    </r>
    <r>
      <rPr>
        <sz val="10"/>
        <rFont val="Times New Roman"/>
        <family val="1"/>
        <charset val="204"/>
      </rPr>
      <t>)</t>
    </r>
  </si>
  <si>
    <r>
      <t>Общество с ограниченной ответственностью медицинский центр "Медикал Он Груп-Уфа" (</t>
    </r>
    <r>
      <rPr>
        <b/>
        <sz val="10"/>
        <rFont val="Times New Roman"/>
        <family val="1"/>
        <charset val="204"/>
      </rPr>
      <t>ООО "ММЦ Медикал Он Груп-Уфа"</t>
    </r>
    <r>
      <rPr>
        <sz val="10"/>
        <rFont val="Times New Roman"/>
        <family val="1"/>
        <charset val="204"/>
      </rPr>
      <t>)</t>
    </r>
  </si>
  <si>
    <r>
      <t xml:space="preserve">Общество с ограниченной ответственностью "Эмидент Люкс" </t>
    </r>
    <r>
      <rPr>
        <b/>
        <sz val="9"/>
        <rFont val="Calibri"/>
        <family val="2"/>
        <charset val="204"/>
        <scheme val="minor"/>
      </rPr>
      <t>(ООО "Эмидент Люкс")</t>
    </r>
  </si>
  <si>
    <r>
      <t>Общество с ограниченной ответственностью "Медхелп" ( ООО "</t>
    </r>
    <r>
      <rPr>
        <b/>
        <sz val="9"/>
        <rFont val="Calibri"/>
        <family val="2"/>
        <charset val="204"/>
        <scheme val="minor"/>
      </rPr>
      <t>Медхелп</t>
    </r>
    <r>
      <rPr>
        <sz val="9"/>
        <rFont val="Calibri"/>
        <family val="2"/>
        <charset val="204"/>
        <scheme val="minor"/>
      </rPr>
      <t>")</t>
    </r>
  </si>
  <si>
    <r>
      <t>Общество с ограниченной ответственностью "Витадент Космо" (</t>
    </r>
    <r>
      <rPr>
        <b/>
        <sz val="9"/>
        <rFont val="Calibri"/>
        <family val="2"/>
        <charset val="204"/>
        <scheme val="minor"/>
      </rPr>
      <t>ООО "Витадент Космо</t>
    </r>
    <r>
      <rPr>
        <sz val="9"/>
        <rFont val="Calibri"/>
        <family val="2"/>
        <charset val="204"/>
        <scheme val="minor"/>
      </rPr>
      <t>")</t>
    </r>
  </si>
  <si>
    <r>
      <t>Общество с ограниченной ответственностью "ЛАБМЕД 1" (</t>
    </r>
    <r>
      <rPr>
        <b/>
        <sz val="10"/>
        <rFont val="Times New Roman"/>
        <family val="1"/>
        <charset val="204"/>
      </rPr>
      <t>ООО "ЛАБМЕД 1"</t>
    </r>
    <r>
      <rPr>
        <sz val="10"/>
        <rFont val="Times New Roman"/>
        <family val="1"/>
        <charset val="204"/>
      </rPr>
      <t>)</t>
    </r>
  </si>
  <si>
    <r>
      <t>Общество с ограниченной ответственностью "АГ Фабер Дентаплант" (</t>
    </r>
    <r>
      <rPr>
        <b/>
        <sz val="10"/>
        <rFont val="Times New Roman"/>
        <family val="1"/>
        <charset val="204"/>
      </rPr>
      <t>ООО "АГ Фабер Дентаплант"</t>
    </r>
    <r>
      <rPr>
        <sz val="10"/>
        <rFont val="Times New Roman"/>
        <family val="1"/>
        <charset val="204"/>
      </rPr>
      <t>)</t>
    </r>
  </si>
  <si>
    <r>
      <t>Общество с ограниченной ответственностью "Белое золото" (</t>
    </r>
    <r>
      <rPr>
        <b/>
        <sz val="10"/>
        <rFont val="Times New Roman"/>
        <family val="1"/>
        <charset val="204"/>
      </rPr>
      <t>ООО "Белое золото"</t>
    </r>
    <r>
      <rPr>
        <sz val="10"/>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</si>
  <si>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rFont val="Times New Roman"/>
        <family val="1"/>
        <charset val="204"/>
      </rPr>
      <t>ООО РКСР "Здоровье нации"</t>
    </r>
    <r>
      <rPr>
        <sz val="10"/>
        <rFont val="Times New Roman"/>
        <family val="1"/>
        <charset val="204"/>
      </rPr>
      <t>)</t>
    </r>
  </si>
  <si>
    <r>
      <t>Общество с ограниченной ответственностью "Госсправка" (</t>
    </r>
    <r>
      <rPr>
        <b/>
        <sz val="10"/>
        <rFont val="Times New Roman"/>
        <family val="1"/>
        <charset val="204"/>
      </rPr>
      <t>ООО "Госсправка"</t>
    </r>
    <r>
      <rPr>
        <sz val="10"/>
        <rFont val="Times New Roman"/>
        <family val="1"/>
        <charset val="204"/>
      </rPr>
      <t>)</t>
    </r>
  </si>
  <si>
    <r>
      <t>Общество с ограниченной ответственностью "МД Проект 2010"(</t>
    </r>
    <r>
      <rPr>
        <b/>
        <sz val="10"/>
        <rFont val="Times New Roman"/>
        <family val="1"/>
        <charset val="204"/>
      </rPr>
      <t xml:space="preserve"> ООО"МД Проект 2010")</t>
    </r>
  </si>
  <si>
    <r>
      <t>Общество с ограниченной ответственностью "Партнер" (</t>
    </r>
    <r>
      <rPr>
        <b/>
        <sz val="10"/>
        <rFont val="Times New Roman"/>
        <family val="1"/>
        <charset val="204"/>
      </rPr>
      <t>ООО "Партнер"</t>
    </r>
    <r>
      <rPr>
        <sz val="10"/>
        <rFont val="Times New Roman"/>
        <family val="1"/>
        <charset val="204"/>
      </rPr>
      <t>)</t>
    </r>
  </si>
  <si>
    <r>
      <t>Общество с ограниченной ответственностью "Еврооптик" (</t>
    </r>
    <r>
      <rPr>
        <b/>
        <sz val="10"/>
        <rFont val="Times New Roman"/>
        <family val="1"/>
        <charset val="204"/>
      </rPr>
      <t>ООО "Еврооптик"</t>
    </r>
    <r>
      <rPr>
        <sz val="10"/>
        <rFont val="Times New Roman"/>
        <family val="1"/>
        <charset val="204"/>
      </rPr>
      <t>)</t>
    </r>
  </si>
  <si>
    <r>
      <t>Общество с ограниченной ответственностью "Центр медицинских технологий" (</t>
    </r>
    <r>
      <rPr>
        <b/>
        <sz val="10"/>
        <rFont val="Times New Roman"/>
        <family val="1"/>
        <charset val="204"/>
      </rPr>
      <t>ООО "ЦМТ"</t>
    </r>
    <r>
      <rPr>
        <sz val="10"/>
        <rFont val="Times New Roman"/>
        <family val="1"/>
        <charset val="204"/>
      </rPr>
      <t>)</t>
    </r>
  </si>
  <si>
    <r>
      <t>Общество с ограниченной ответственностью "Уфа Доктор" (</t>
    </r>
    <r>
      <rPr>
        <b/>
        <sz val="10"/>
        <rFont val="Times New Roman"/>
        <family val="1"/>
        <charset val="204"/>
      </rPr>
      <t>ООО "Уфа Доктор"</t>
    </r>
    <r>
      <rPr>
        <sz val="10"/>
        <rFont val="Times New Roman"/>
        <family val="1"/>
        <charset val="204"/>
      </rPr>
      <t>)</t>
    </r>
  </si>
  <si>
    <t>оплата по подушевому нормативу</t>
  </si>
  <si>
    <t>Медицинская помощь, оказываемая в амбулаторных условиях</t>
  </si>
  <si>
    <t>высокотехнологичная помощь в условиях дневного стационара</t>
  </si>
  <si>
    <t>64168688</t>
  </si>
  <si>
    <t xml:space="preserve">Государственное бюджетное учреждение здравоохранения Республики Башкортостан Аскинская центральная районная больница </t>
  </si>
  <si>
    <t xml:space="preserve">Государственное бюджетное учреждение здравоохранения Республики Башкортостан Балтачевская  центральная районная больница </t>
  </si>
  <si>
    <t xml:space="preserve">Государственное бюджетное учреждение здравоохранения Республики Башкортостан Бирская стоматологическая поликлиника </t>
  </si>
  <si>
    <t xml:space="preserve">Государственное бюджетное учреждение здравоохранения Республики Башкортостан Бирская центральная районная больница </t>
  </si>
  <si>
    <t>Общество с ограниченной ответственностью Медицинский центр "СЕМЕЙНЫЙ ДОКТОР"</t>
  </si>
  <si>
    <t xml:space="preserve">Государственное бюджетное учреждение здравоохранения Республики Башкортостан Бураевская центральная районная больница </t>
  </si>
  <si>
    <t>Государственное бюджетное учреждение здравоохранения Республики Башкортостан Верхне-Татышлинская центральная районная больница</t>
  </si>
  <si>
    <t xml:space="preserve">Государственное бюджетное учреждение здравоохранения Республики Башкортостан Дюртюлинская  центральная районная больница </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</si>
  <si>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</si>
  <si>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Государственное бюджетное учреждение здравоохранения Республики Башкортостан Караидельская центральная районная больница </t>
  </si>
  <si>
    <t>Государственное бюджетное учреждение здравоохранения Республики Башкортостан Краснокамская центральная районная больница</t>
  </si>
  <si>
    <t xml:space="preserve">Государственное бюджетное учреждение здравоохранения Республики Башкортостан Мишкинская центральная районная больница </t>
  </si>
  <si>
    <t xml:space="preserve">Государственное бюджетное учреждение здравоохранения Республики Башкортостан Янаульская центральная районная больница </t>
  </si>
  <si>
    <t>Государственное бюджетное учреждение здравоохранения Республики Башкортостан Городская больница города Нефтекамск</t>
  </si>
  <si>
    <t xml:space="preserve">Общество с ограниченной ответственностью "Дантист+" </t>
  </si>
  <si>
    <t xml:space="preserve">Общество с ограниченной ответственностью "Ваша стоматология" </t>
  </si>
  <si>
    <t xml:space="preserve">Общество с ограниченной ответственностью "Городская стоматологическая клиника" </t>
  </si>
  <si>
    <t xml:space="preserve">Общество с ограниченной ответственностью "Корона+" </t>
  </si>
  <si>
    <t xml:space="preserve">Общество с ограниченной ответственностью "Лаборатория медицинских анализов" </t>
  </si>
  <si>
    <t>Общество с ограниченной ответственностью медицинский центр "Корона"</t>
  </si>
  <si>
    <t>Общество с ограниченной ответственностью "ЭнжеДент"</t>
  </si>
  <si>
    <t>Общество с ограниченной ответственностью "Белый жемчуг"</t>
  </si>
  <si>
    <t>Общество с ограниченной ответственностью "Лечебно-диагностический центр естественного оздоровления "Доктор ОЗОН"</t>
  </si>
  <si>
    <t xml:space="preserve">Общество с ограниченной ответственностью "СтомЭл" </t>
  </si>
  <si>
    <t>Государственное  автономное  учреждение здравоохранения Республики Башкортостан Стоматологическая поликлиника города Сибай</t>
  </si>
  <si>
    <t xml:space="preserve">Государственное бюджетное учреждение здравоохранения Республики Башкортостан Аскаровская центральная районная больница </t>
  </si>
  <si>
    <t>Государственное бюджетное учреждение здравоохранения Республики Башкортостан Баймакская центральная городская  больница</t>
  </si>
  <si>
    <t xml:space="preserve">Индивидуальный предприниматель Искужин Раис Габдрауфович </t>
  </si>
  <si>
    <t xml:space="preserve">Государственное бюджетное учреждение здравоохранения Республики Башкортостан Бурзянская центральная районная больница </t>
  </si>
  <si>
    <t xml:space="preserve">Государственное бюджетное учреждение здравоохранения Республики Башкортостан Зилаирская  центральная районная больница  </t>
  </si>
  <si>
    <t xml:space="preserve">Общество с ограниченной ответственностью "МедТех" </t>
  </si>
  <si>
    <t>Федеральное государственное бюджетное учреждение здравоохранения "Медико-санитарная часть №142 Федерального медико-биологического агентства"</t>
  </si>
  <si>
    <t xml:space="preserve">Государственное бюджетное учреждение здравоохранения Республики Башкортостан Бижбулякская центральная районная больница </t>
  </si>
  <si>
    <t xml:space="preserve">Государственное бюджетное учреждение здравоохранения Республики Башкортостан Белебеевская центральная районная больница </t>
  </si>
  <si>
    <t xml:space="preserve">Государственное бюджетное учреждение здравоохранения Республики Башкортостан Давлекановская центральная районная больница </t>
  </si>
  <si>
    <t xml:space="preserve">Государственное бюджетное учреждение здравоохранения Республики Башкортостан Ермекеевская центральная районная больница </t>
  </si>
  <si>
    <t xml:space="preserve">Государственное бюджетное учреждение здравоохранения Республики Башкортостан Раевская центральная районная больница </t>
  </si>
  <si>
    <t xml:space="preserve">Государственное бюджетное учреждение здравоохранения Республики Башкортостан Миякинская центральная районная больница </t>
  </si>
  <si>
    <t xml:space="preserve">Общество с ограниченной ответственностью "Центр здоровья и красоты" </t>
  </si>
  <si>
    <t xml:space="preserve">Общество с ограниченной ответственностью "Радуга" </t>
  </si>
  <si>
    <t xml:space="preserve">Общество с ограниченной ответственностью "Академия здоровья" </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</si>
  <si>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</si>
  <si>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Государственное бюджетное учреждение здравоохранения Республики Башкортостан Верхнеяркеевская центральная районная больница </t>
  </si>
  <si>
    <t xml:space="preserve">Общество с ограниченной ответственностью "Медсервис" </t>
  </si>
  <si>
    <t xml:space="preserve">Государственное бюджетное учреждение здравоохранения Республики Башкортостан Городская больница №1 города Октябрьский </t>
  </si>
  <si>
    <t xml:space="preserve">Государственное бюджетное учреждение здравоохранения Республики Башкортостан Стоматологическая поликлиника города Октябрьский </t>
  </si>
  <si>
    <t xml:space="preserve">Муниципальное унитарное предприятие "Детский многопрофильный санаторий "Росток" городского округа город Октябрьский Республики Башкортостан </t>
  </si>
  <si>
    <t xml:space="preserve">Общество с ограниченной ответственностью" Центр восстановительного лечения и реабилитации" </t>
  </si>
  <si>
    <t xml:space="preserve">Государственное бюджетное учреждение здравоохранения Республики Башкортостан Туймазинская центральная районная больница </t>
  </si>
  <si>
    <t xml:space="preserve">Государственное бюджетное учреждение здравоохранения Республики Башкортостан Шаранская  центральная районная больница </t>
  </si>
  <si>
    <t xml:space="preserve">Государственное бюджетное учреждение здравоохранения Республики Башкортостан Городская больница города Салават </t>
  </si>
  <si>
    <t xml:space="preserve">Государственное бюджетное учреждение здравоохранения Республики Башкортостан Стоматологическая поликлиника города Салават </t>
  </si>
  <si>
    <t xml:space="preserve">Государственное бюджетное учреждение здравоохранения Республики Башкортостан Клиническая больница №1  города Стерлитамак </t>
  </si>
  <si>
    <t xml:space="preserve">Государственное бюджетное учреждение здравоохранения Республики Башкортостан Городская больница №2 города Стерлитамак </t>
  </si>
  <si>
    <t xml:space="preserve">Государственное бюджетное учреждение здравоохранения Республики Башкортостан Городская больница №3 города Стерлитамак </t>
  </si>
  <si>
    <t xml:space="preserve">Государственное бюджетное учреждение здравоохранения Республики Башкортостан Городская больница №4 города Стерлитамак </t>
  </si>
  <si>
    <t>Государственное автономное учреждение здравоохранения Республики Башкортостан Кожно-венерологический диспансер города Стерлитамак</t>
  </si>
  <si>
    <t>Государственное бюджетное учреждение здравоохранения Республики Башкортостан Стоматологическая поликлиника города Стерлитамак</t>
  </si>
  <si>
    <t xml:space="preserve">Государственное бюджетное учреждение здравоохранения Республики Башкортостан Станция скорой медицинской помощи города Стерлитамак  </t>
  </si>
  <si>
    <t>Государственное  автономное учреждение здравоохранения Республики Башкортостан "Санаторий для детей  Нур города Стерлитамак "</t>
  </si>
  <si>
    <t xml:space="preserve">Общество с ограниченной ответственностью Санаторий профилакторий "Березка" </t>
  </si>
  <si>
    <t xml:space="preserve">Общество с ограниченной ответственностью "Межрегиональный медицинский онкологический центр" </t>
  </si>
  <si>
    <t xml:space="preserve">Государственное бюджетное учреждение здравоохранения Республики Башкортостан  Городская больница города Кумертау </t>
  </si>
  <si>
    <t xml:space="preserve">Государственное бюджетное учреждение здравоохранения Республики Башкортостан Мелеузовская  центральная районная больница </t>
  </si>
  <si>
    <t xml:space="preserve">Государственное бюджетное учреждение здравоохранения Республики Башкортостан Ишимбайская центральная районная больница </t>
  </si>
  <si>
    <t xml:space="preserve">Государственное бюджетное учреждение здравоохранения Республики Башкортостан Исянгуловская центральная районная больница </t>
  </si>
  <si>
    <t xml:space="preserve">Государственное бюджетное учреждение здравоохранения Республики Башкортостан Красноусольская центральная районная больница </t>
  </si>
  <si>
    <t xml:space="preserve">Государственное бюджетное учреждение здравоохранения Республики Башкортостан Мраковская центральная районная больница </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</si>
  <si>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</si>
  <si>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Государственное бюджетное учреждение здравоохранения Республики Башкортостан Стерлибашевская  центральная районная больница  </t>
  </si>
  <si>
    <t xml:space="preserve">Автономное учреждение здравоохранения Республиканская стоматологическая поликлиника </t>
  </si>
  <si>
    <t xml:space="preserve">Государственное автономное учреждение здравоохранения Республиканский врачебно-физкультурный диспансер </t>
  </si>
  <si>
    <t xml:space="preserve">Государственное автономное учреждение здравоохранения Республиканский кожно-венерологический диспансер  №1 </t>
  </si>
  <si>
    <t xml:space="preserve">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</si>
  <si>
    <t xml:space="preserve">Государственное бюджетное учреждение"Уфимский научно-исследовательский институт глазных болезней Академии наук Республики Башкортостан " </t>
  </si>
  <si>
    <t>Государственное бюджетное учреждение здравоохранения Республики Башкортостан Больница скорой медицинской помощи города Уфа</t>
  </si>
  <si>
    <t xml:space="preserve">Государственное бюджетное учреждение здравоохранения Республики Башкортостан Городская клиническая больница №21 города Уфа </t>
  </si>
  <si>
    <t>Государственное бюджетное учреждение здравоохранения Республики Башкортостан Инфекционная клиническая больница №4 города Уфа</t>
  </si>
  <si>
    <t xml:space="preserve">Государственное бюджетное учреждение здравоохранения "Республиканская детская клиническая больница" </t>
  </si>
  <si>
    <t>Государственное бюджетное учреждение здравоохранения Республиканский кардиологический центр</t>
  </si>
  <si>
    <t xml:space="preserve">Государственное бюджетное учреждение здравоохранения Республиканский клинический госпиталь ветеранов войн </t>
  </si>
  <si>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t>
  </si>
  <si>
    <t xml:space="preserve">Государственное бюджетное учреждение здравоохранения  Республиканский медико-генетический центр </t>
  </si>
  <si>
    <t xml:space="preserve"> Федеральное бюджетное учреждение науки "Уфимский научно-исследовательский институт медицины труда и экологии человека" </t>
  </si>
  <si>
    <t xml:space="preserve">Общество с ограниченной ответственностью "ПЭТ-Технолоджи" </t>
  </si>
  <si>
    <t xml:space="preserve">Общество с ограниченной ответственностью "Центр ПЭТ-Технолоджи" </t>
  </si>
  <si>
    <t xml:space="preserve">Общество с ограниченной ответственностью "ИНВИТРО-Самара" </t>
  </si>
  <si>
    <t>Общество с ограниченной ответственностью  "М-лайн"</t>
  </si>
  <si>
    <t>Государственное бюджетное учреждение здравоохранения Республики Башкортостан Городская клиническая больница №8 города Уфа</t>
  </si>
  <si>
    <t>Государственное бюджетное учреждение здравоохранения Республики Башкортостан Городская больница №9 города Уфа</t>
  </si>
  <si>
    <t>Государственное бюджетное учреждение здравоохранения Республики Башкортостан Городская клиническая больница №10 города Уфа</t>
  </si>
  <si>
    <t xml:space="preserve">Государственное бюджетное учреждение здравоохранения Республики Башкортостан Городская больница №12 города Уфа </t>
  </si>
  <si>
    <t xml:space="preserve">Государственное бюджетное учреждение здравоохранения Республики Башкортостан Городская клиническая больница №13  города Уфа </t>
  </si>
  <si>
    <t xml:space="preserve">Государственное бюджетное учреждение здравоохранения Республики Башкортостан Городская детская клиническая больница №17 города Уфа </t>
  </si>
  <si>
    <t xml:space="preserve">Государственное автономное учреждение здравоохранения Республики Башкортостан Городская клиническая больница №18 города Уфы </t>
  </si>
  <si>
    <t xml:space="preserve">Государственное бюджетное учреждение здравоохранения Республики Башкортостан Городская клиническая больница Демского района  города Уфы </t>
  </si>
  <si>
    <t xml:space="preserve">Государственное бюджетное учреждение здравоохранения Республики Башкортостан Родильный дом №3 города Уфа </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</si>
  <si>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</si>
  <si>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 xml:space="preserve">Частное учреждение здравоохранения "Клиническая больница "РЖД-Медицина" города Уфа" </t>
  </si>
  <si>
    <t>Общество с ограниченной ответственностью "Санаторий "Зеленая роща"</t>
  </si>
  <si>
    <t xml:space="preserve">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</si>
  <si>
    <t>Государственное бюджетное учреждение здравоохранения Республики Башкортостан Детская поликлиника №2 города Уфа</t>
  </si>
  <si>
    <t xml:space="preserve">Государственное бюджетное учреждение здравоохранения Республики Башкортостан Детская поликлиника №3  города Уфа </t>
  </si>
  <si>
    <t xml:space="preserve">Государственное бюджетное учреждение здравоохранения Республики Башкортостан Детская поликлиника №4  города Уфа </t>
  </si>
  <si>
    <t xml:space="preserve">Государственное бюджетное учреждение здравоохранения Республики Башкортостан Детская поликлиника №5 города Уфа  </t>
  </si>
  <si>
    <t xml:space="preserve">Государственное бюджетное учреждение здравоохранения Республики Башкортостан Детская поликлиника №6  города Уфа </t>
  </si>
  <si>
    <t xml:space="preserve">Государственное бюджетное учреждение здравоохранения Республики Башкортостан Поликлиника №1  города Уфа </t>
  </si>
  <si>
    <t xml:space="preserve">Государственное бюджетное учреждение здравоохранения Республики Башкортостан Поликлиника №2 города Уфа </t>
  </si>
  <si>
    <t xml:space="preserve">Государственное бюджетное учреждение здравоохранения Республики Башкортостан Поликлиника №32  города Уфа  </t>
  </si>
  <si>
    <t>Государственное бюджетное учреждение здравоохранения Республики Башкортостан Поликлиника №38  города Уфа</t>
  </si>
  <si>
    <t xml:space="preserve">Государственное бюджетное учреждение здравоохранения Республики Башкортостан Поликлиника №43  города Уфа  </t>
  </si>
  <si>
    <t>Государственное бюджетное учреждение здравоохранения Республики Башкортостан Поликлиника №44  города Уфа</t>
  </si>
  <si>
    <t xml:space="preserve">Государственное бюджетное учреждение здравоохранения Республики Башкортостан Поликлиника №46  города Уфа </t>
  </si>
  <si>
    <t>Государственное бюджетное учреждение здравоохранения Республики Башкортостан Поликлиника №48  города Уфа</t>
  </si>
  <si>
    <t xml:space="preserve">Государственное бюджетное учреждение здравоохранения Республики Башкортостан Поликлиника №50 города Уфа </t>
  </si>
  <si>
    <t>Государственное бюджетное учреждение здравоохранения Республики Башкортостан Поликлиника №51  города Уфа</t>
  </si>
  <si>
    <t xml:space="preserve">Государственное бюджетное учреждение здравоохранения Республики Башкортостан Поликлиника №52 города Уфа </t>
  </si>
  <si>
    <t>Федеральное государственное бюджетное научное учреждение Уфимский Федеральный исследовательский центр Российской академии наук</t>
  </si>
  <si>
    <t xml:space="preserve">Государственное бюджетное учреждение здравоохранения Республиканская станция скорой медицинской помощи и центр  медицины катастроф </t>
  </si>
  <si>
    <t xml:space="preserve">Государственное автономное учреждение здравоохранения Республики Башкортостан Детская стоматологическая поликлиника №3 города Уфа </t>
  </si>
  <si>
    <t xml:space="preserve">Государственное бюджетное учреждение здравоохранения Республики Башкортостан Детская стоматологическая поликлиника №7 города Уфа </t>
  </si>
  <si>
    <t xml:space="preserve">Государственное бюджетное учреждение здравоохранения Республики Башкортостан Стоматологическая поликлиника №1 города Уфа </t>
  </si>
  <si>
    <t xml:space="preserve">Государственное бюджетное учреждение здравоохранения Республики Башкортостан Стоматологическая поликлиника №2 города Уфа </t>
  </si>
  <si>
    <t>Государственное бюджетное учреждение здравоохранения Республики Башкортостан Стоматологическая поликлиника №5  города Уфа</t>
  </si>
  <si>
    <t xml:space="preserve">Государственное бюджетное учреждение здравоохранения Республики Башкортостан Стоматологическая поликлиника №6  города Уфа </t>
  </si>
  <si>
    <t xml:space="preserve">Государственное автономное учреждение здравоохранения Республики Башкортостан Стоматологическая поликлиника №8  города Уфа </t>
  </si>
  <si>
    <t xml:space="preserve">Государственное автономное учреждение здравоохранения Республики Башкортостан Стоматологическая поликлиника №9 города Уфа </t>
  </si>
  <si>
    <t xml:space="preserve">Государственное бюджетное учреждение здравоохранения Республики Башкортостан Архангельская центральная районная больница </t>
  </si>
  <si>
    <t xml:space="preserve">Государственное бюджетное учреждение здравоохранения Республики Башкортостан Благовещенская центральная районная больница </t>
  </si>
  <si>
    <t xml:space="preserve">Государственное бюджетное учреждение здравоохранения Республики Башкортостан Буздякская центральная районная больница </t>
  </si>
  <si>
    <t xml:space="preserve">Государственное бюджетное учреждение здравоохранения Республики Башкортостан Иглинская центральная районная больница </t>
  </si>
  <si>
    <t xml:space="preserve">Государственное бюджетное учреждение здравоохранения Республики Башкортостан Кармаскалинская центральная районная больница </t>
  </si>
  <si>
    <t>Государственное бюджетное учреждение здравоохранения Республики Башкортостан Нуримановская центральная районная больница</t>
  </si>
  <si>
    <t xml:space="preserve">Государственное бюджетное учреждение здравоохранения Республики Башкортостан Чишминская центральная районная больница </t>
  </si>
  <si>
    <t xml:space="preserve">Государственное бюджетное учреждение здравоохранения Республики Башкортостан Языковская центральная районная больница </t>
  </si>
  <si>
    <t xml:space="preserve">Государственное бюджетное учреждение здравоохранения Республики Башкортостан Белокатайская центральная районная больница </t>
  </si>
  <si>
    <t xml:space="preserve">Государственное бюджетное учреждение здравоохранения Республики Башкортостан Большеустьикинская центральная районная больница </t>
  </si>
  <si>
    <t xml:space="preserve">Государственное бюджетное учреждение здравоохранения Республики Башкортостан Кигинская центральная районная больница </t>
  </si>
  <si>
    <t xml:space="preserve">Государственное бюджетное учреждение здравоохранения Республики Башкортостан Малоязовская центральная районная больница </t>
  </si>
  <si>
    <t xml:space="preserve">Государственное бюджетное учреждение здравоохранения Республики Башкортостан Месягутовская центральная районная больница </t>
  </si>
  <si>
    <t>Общество с ограниченной ответственностью "Экома"</t>
  </si>
  <si>
    <t xml:space="preserve">Общество с ограниченной ответственностью "ДЭНТА" </t>
  </si>
  <si>
    <t xml:space="preserve">Общество с ограниченной ответственностью "МЦ МЕГИ" </t>
  </si>
  <si>
    <t>Общество с ограниченной ответственностью "КДЛ УФА-ТЕСТ"</t>
  </si>
  <si>
    <t xml:space="preserve">Общество с ограниченной ответственностью "Медицинский Центр  "Агидель" </t>
  </si>
  <si>
    <t xml:space="preserve">Общество с ограниченной ответственностью "Клиника эстетической медицины "Юхелф" </t>
  </si>
  <si>
    <t xml:space="preserve">Общество с ограниченной ответственностью "Клиника лазерной хирургии" </t>
  </si>
  <si>
    <t>Общество с ограниченной ответственностью "Клиника глазных болезней"</t>
  </si>
  <si>
    <t>Общество с ограниченной ответственностью "Многопрофильный медицинский центр "Клиника аллергологии и педиатрии"</t>
  </si>
  <si>
    <t xml:space="preserve">Общество с ограниченной ответственностью "Лаборатория гемодиализа" </t>
  </si>
  <si>
    <t>Общество с ограниченной ответственностью "Многопрофильный медицинский центр "Профилактическая медицина"</t>
  </si>
  <si>
    <t>Общество с ограниченной ответственностью "АНЭКО"</t>
  </si>
  <si>
    <t xml:space="preserve">Общество с ограниченной ответственностью  "Медицинский центр Семья" </t>
  </si>
  <si>
    <t xml:space="preserve">Общество с ограниченной ответственностью "Лечебно-диагностический центр Международного института биологических систем-Уфа" </t>
  </si>
  <si>
    <t xml:space="preserve">Общество с ограниченной ответственностью "ДиаЛайф" </t>
  </si>
  <si>
    <t>Общество с ограниченной ответственностью "Поликлиника медосмотров "Инспектрум"</t>
  </si>
  <si>
    <t>Общество с ограниченной ответственностью "Клиника Эксперт Уфа"</t>
  </si>
  <si>
    <t>Общество с ограниченной ответственностью "Клиника современной флебологии"</t>
  </si>
  <si>
    <t xml:space="preserve">Общество с ограниченной ответственностью "Евромед-Уфа" </t>
  </si>
  <si>
    <t xml:space="preserve">Общество с ограниченной ответственностью "Эмидент плюс" </t>
  </si>
  <si>
    <t xml:space="preserve">Общество с ограниченной ответственностью "Мастер-Дент" </t>
  </si>
  <si>
    <t xml:space="preserve">Общество с ограниченной ответственностью "Аспект здоровья" </t>
  </si>
  <si>
    <t xml:space="preserve">Общество с ограниченной ответственностью медицинский центр "Медикал Он Груп-Уфа" </t>
  </si>
  <si>
    <t xml:space="preserve">Общество с ограниченной ответственностью "Ситилаб-Башкортостан" </t>
  </si>
  <si>
    <t xml:space="preserve">Общество с ограниченной ответственностью "Эмидент Люкс" </t>
  </si>
  <si>
    <t xml:space="preserve">Общество с ограниченной ответственностью "Медхелп" </t>
  </si>
  <si>
    <t>Общество с ограниченной ответственностью "Витадент Космо"</t>
  </si>
  <si>
    <t>Общество с ограниченной ответственностью "Центр детской хирургии"</t>
  </si>
  <si>
    <t xml:space="preserve">Общество с ограниченной ответственностью "ЛАБМЕД 1" </t>
  </si>
  <si>
    <t>Общество с ограниченной ответственностью "АГ Фабер Дентаплант"</t>
  </si>
  <si>
    <t xml:space="preserve">Общество с ограниченной ответственностью "Белое золото" </t>
  </si>
  <si>
    <t xml:space="preserve">Общество с ограниченной ответственностью "Республиканская клиника социальной реабилитации "Здоровье нации" </t>
  </si>
  <si>
    <t xml:space="preserve">Общество с ограниченной ответственностью "Госсправка" </t>
  </si>
  <si>
    <t>Общество с ограниченной ответственностью "МД Проект 2010"</t>
  </si>
  <si>
    <t xml:space="preserve">Общество с ограниченной ответственностью "Еврооптик" </t>
  </si>
  <si>
    <t xml:space="preserve">Общество с ограниченной ответственностью "Центр медицинских технологий" </t>
  </si>
  <si>
    <t xml:space="preserve">Общество с ограниченной ответственностью "Уфа Доктор" </t>
  </si>
  <si>
    <t xml:space="preserve">Государственное автономное учреждение здравоохранения Республики Башкортостан Учалинская центральная городская больница </t>
  </si>
  <si>
    <t xml:space="preserve">Государственное автономное учреждение здравоохранения Республики Башкортостан Кожно-венерологический диспансер города Салават </t>
  </si>
  <si>
    <t xml:space="preserve">Государственное бюджетное учреждение здравоохранения Республики Башкортостан Детская больница города Стерлитамак </t>
  </si>
  <si>
    <t xml:space="preserve">Государственное бюджетное учреждение здравоохранения Республики Башкортостан Фёдоровская центральная районная больница  </t>
  </si>
  <si>
    <t xml:space="preserve">Государственное бюджетное учреждение здравоохранения Республики Башкортостан Городская клиническая больница №5 города Уфа </t>
  </si>
  <si>
    <t>Осуществление деятельности в сфере обязательного медицинского страхования</t>
  </si>
  <si>
    <t>Проведение профилактических медицинских осмотров</t>
  </si>
  <si>
    <t>Проведение диспансеризаци</t>
  </si>
  <si>
    <t xml:space="preserve">Государственное бюджетное учреждение здравоохранения Республики Башкортостан Акъярская  центральная районная больница  </t>
  </si>
  <si>
    <t xml:space="preserve">Государственное бюджетное учреждение здравоохранения Республики Башкортостан Центральная городская больница города Сибай </t>
  </si>
  <si>
    <t xml:space="preserve">Общество с ограниченной ответственностью "Экодент" </t>
  </si>
  <si>
    <t>Муниципальное унитарное предприятие Единый расчетно-кассовый центр городского округа город Уфа Республики Башкортостан (Филиал МУП ЕРКЦ г.Уфы "санаторий "Радуга")</t>
  </si>
  <si>
    <t xml:space="preserve">Общество с ограниченной ответственностью "Сфера-Эстейт" </t>
  </si>
  <si>
    <t xml:space="preserve">Общество с ограниченной ответственностью "ВИТАЛ" </t>
  </si>
  <si>
    <t>ЛО-02-01-007323 от 05.09.2019г бессрочно;</t>
  </si>
  <si>
    <t>операционное дело, сестринское дело, физиотерапия</t>
  </si>
  <si>
    <t>акушерство и гинекология (за исключением использования вспомогательных репродуктивных технологий), гастроэнтерология, кардиология, колопроктология, неврология, ультразвуковая диагностика,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</si>
  <si>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</si>
  <si>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операционное дело,сестринское дело, урология, физиотерапия, хирургия</t>
  </si>
  <si>
    <t>1180280039390</t>
  </si>
  <si>
    <r>
      <t>Общество с ограниченной ответственностью "ДиаЛайф" (</t>
    </r>
    <r>
      <rPr>
        <b/>
        <sz val="9"/>
        <color theme="1"/>
        <rFont val="Calibri"/>
        <family val="2"/>
        <charset val="204"/>
        <scheme val="minor"/>
      </rPr>
      <t>ООО "ДиаЛайф"</t>
    </r>
    <r>
      <rPr>
        <sz val="9"/>
        <color theme="1"/>
        <rFont val="Calibri"/>
        <family val="2"/>
        <charset val="204"/>
        <scheme val="minor"/>
      </rPr>
      <t>)</t>
    </r>
  </si>
  <si>
    <t>1190280006674</t>
  </si>
  <si>
    <r>
      <t>Общество с ограниченной ответственностью "Госсправка" (</t>
    </r>
    <r>
      <rPr>
        <b/>
        <sz val="9"/>
        <color theme="1"/>
        <rFont val="Times New Roman"/>
        <family val="1"/>
        <charset val="204"/>
      </rPr>
      <t>ООО "Госсправка"</t>
    </r>
    <r>
      <rPr>
        <sz val="9"/>
        <color theme="1"/>
        <rFont val="Times New Roman"/>
        <family val="1"/>
        <charset val="204"/>
      </rPr>
      <t>)</t>
    </r>
  </si>
  <si>
    <t>ОКАТО (Общероссийский классификатор объектов административно-территориального деления)</t>
  </si>
  <si>
    <t>ОКТМО  (Общероссийский классификатор территорий муниципальных образований)</t>
  </si>
  <si>
    <t>ОКПО (Общероссийский классификатор предприятий и организаций)</t>
  </si>
  <si>
    <t>ОКОГУ (Общероссийский классификатор органов государственной власти и управления)</t>
  </si>
  <si>
    <t>ОКФС (Общероссийский классификатор форм собственности)</t>
  </si>
  <si>
    <t>ОКОПФ (Общероссийский классификатор организационно-правовых форм)</t>
  </si>
  <si>
    <t>КПП (код причины постановки на учет)</t>
  </si>
  <si>
    <t>ИНН ( Идентификационный номер налогоплательщика)</t>
  </si>
  <si>
    <t>ОГРН (Основной государственный регистрационный номер)</t>
  </si>
  <si>
    <t>12 - Федеральная собственность -6</t>
  </si>
  <si>
    <t>14 - Муниципальная собственность 2</t>
  </si>
  <si>
    <t>23 - Собственность иностранных юридических лиц -4</t>
  </si>
  <si>
    <t>34 - Совместная частная и иностранная собственность -1</t>
  </si>
  <si>
    <t>50102 - Индивидуальные предприниматели- 1</t>
  </si>
  <si>
    <t>65243 - Муниципальные унитарные предприятия-2</t>
  </si>
  <si>
    <t>75103 - Федеральные государственные бюджетные учреждения-5</t>
  </si>
  <si>
    <t>75104 - Федеральные государственные казенные учреждения-1</t>
  </si>
  <si>
    <t>75500 - Частные учреждения- 2</t>
  </si>
  <si>
    <t>71400 - Автономные некоммерческие организации-1</t>
  </si>
  <si>
    <r>
      <t>Государственное бюджетное учреждение здравоохранения Республики Башкортостан Исянгуловская центральная районная больница (</t>
    </r>
    <r>
      <rPr>
        <b/>
        <sz val="10"/>
        <color indexed="8"/>
        <rFont val="Times New Roman"/>
        <family val="1"/>
        <charset val="204"/>
      </rPr>
      <t>ГБУЗ РБ Исянгуловская ЦРБ</t>
    </r>
    <r>
      <rPr>
        <sz val="10"/>
        <color indexed="8"/>
        <rFont val="Times New Roman"/>
        <family val="1"/>
        <charset val="204"/>
      </rPr>
      <t>)</t>
    </r>
  </si>
  <si>
    <r>
      <t>Общество с ограниченной  ответственностью санаторий "Юматово" (ООО</t>
    </r>
    <r>
      <rPr>
        <b/>
        <sz val="9"/>
        <rFont val="Calibri"/>
        <family val="2"/>
        <charset val="204"/>
        <scheme val="minor"/>
      </rPr>
      <t xml:space="preserve"> санаторий "Юматово"</t>
    </r>
    <r>
      <rPr>
        <sz val="9"/>
        <rFont val="Calibri"/>
        <family val="2"/>
        <charset val="204"/>
        <scheme val="minor"/>
      </rPr>
      <t>)</t>
    </r>
  </si>
  <si>
    <t>Общество с ограниченной санаторий ответственностью "Юматово" (ООО санаторий "Юматово")</t>
  </si>
  <si>
    <t xml:space="preserve">Общество с ограниченной  ответственностьюсанаторий "Юматово" </t>
  </si>
  <si>
    <r>
      <t>Государственное бюджетное учреждение здравоохранения Республики Башкортостан Поликлиника №44  города Уфа (Г</t>
    </r>
    <r>
      <rPr>
        <b/>
        <sz val="10"/>
        <color indexed="8"/>
        <rFont val="Times New Roman"/>
        <family val="1"/>
        <charset val="204"/>
      </rPr>
      <t>БУЗ РБ Поликлиника№44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</si>
  <si>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color indexed="8"/>
        <rFont val="Times New Roman"/>
        <family val="1"/>
        <charset val="204"/>
      </rPr>
      <t>ГБУЗ РБ Поликлиника №46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</si>
  <si>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</si>
  <si>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t>027560101</t>
  </si>
  <si>
    <t>0276160114</t>
  </si>
  <si>
    <t>Автономная некоммерческая организация Центр ранней помощи  "Азатлык" (АНО Центр ранней помощи"Азатлык")</t>
  </si>
  <si>
    <t xml:space="preserve">Автономная некоммерческая организация Центр ранней помощи "Азатлык" </t>
  </si>
  <si>
    <t>Частное учреждение здравоохранения "Поликлиника РЖД-Медицина" города Стерлитамак (ЧУЗ "РЖД-Медицина" г.Стерлитамак)</t>
  </si>
  <si>
    <t>Частное учреждение здравоохранения "Поликлиника РЖД-Медицина" города Стерлитамак</t>
  </si>
  <si>
    <t>ЧУЗ "РЖД-Медицина" г.Стерлитамак</t>
  </si>
  <si>
    <t xml:space="preserve">Частное учреждение здравоохранения "Поликлиника РЖД-Медицина" города Стерлитамак </t>
  </si>
  <si>
    <t>Частное учреждение здравоохранения "Поликлиника РЖД-Медицина" города Стерлитамак" (ЧУЗ "РЖД-Медицина" г.Стерлитамак)</t>
  </si>
  <si>
    <r>
      <t>Автономная некоммерческая организация Центр ранней помощи "Азатлык" (</t>
    </r>
    <r>
      <rPr>
        <b/>
        <sz val="9"/>
        <rFont val="Calibri"/>
        <family val="2"/>
        <charset val="204"/>
        <scheme val="minor"/>
      </rPr>
      <t>АНО Центр ранней помощи "Азатлык"</t>
    </r>
    <r>
      <rPr>
        <sz val="9"/>
        <rFont val="Calibri"/>
        <family val="2"/>
        <charset val="204"/>
        <scheme val="minor"/>
      </rPr>
      <t>)</t>
    </r>
  </si>
  <si>
    <t>Частное учреждение здравоохранения "Поликлиника РЖД-Медицина" города Стерлитамак" (ЧУЗ "РЖД-Медицина" г.Стерлитамак")</t>
  </si>
  <si>
    <t>Ахмадуллин Руслан Робертович, тел (347)234-98-00, факс (347)236-63-16 Ufa.p43@doctorrb.ru</t>
  </si>
  <si>
    <t>6316126787</t>
  </si>
  <si>
    <t>ЛО-02-01-007358 от 26.09.2019г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</si>
  <si>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клиническая фармакология, колопроктология,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профпатология,ревматология,  рентгенология, стоматология общей практики, стоматология ортопедическая,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</si>
  <si>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акушерство и гигекология ( за исключением использовани вспомогательных  репродуктивных технологий и искусственного прерывания беременности),гастроэнтерология, кардиология, неврология, урология,  стоматология терапевтическая, стоматология ортопедическая,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</si>
  <si>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беременности),неврология</t>
  </si>
  <si>
    <t>нейрохирургия, неонатология, онкология, травматология и ортопедия</t>
  </si>
  <si>
    <t>ЛО-02-01-007276 от 20.08.2019г бессрочно;</t>
  </si>
  <si>
    <t>акушерское дело, анестезиология и реаниматология,  вакцинация(проведение профилактических прививок),  лабораторная диагностика, медицинский массаж, операционное дело, сестринское дело, стоматология, физиотерапия, функциональная диагностика</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</si>
  <si>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</si>
  <si>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гематология, дерматовенерология, детская кардиология, детская урология-андрология, инфекционные болезни,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сердечно-сосудистая хирургия, стоматология детская, стоматология общей практики,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</si>
  <si>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</si>
  <si>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r>
      <rPr>
        <sz val="9"/>
        <rFont val="Calibri"/>
        <family val="2"/>
        <charset val="204"/>
        <scheme val="minor"/>
      </rPr>
      <t>вакцинация (проведение профилактических прививок), неотложная медицинская помощь,</t>
    </r>
    <r>
      <rPr>
        <sz val="9"/>
        <color rgb="FFFF0000"/>
        <rFont val="Calibri"/>
        <family val="2"/>
        <charset val="204"/>
        <scheme val="minor"/>
      </rPr>
      <t xml:space="preserve"> </t>
    </r>
    <r>
      <rPr>
        <sz val="9"/>
        <rFont val="Calibri"/>
        <family val="2"/>
        <charset val="204"/>
        <scheme val="minor"/>
      </rPr>
      <t>педиатрия,терапия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</si>
  <si>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детская хирургия,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эпидемиология</t>
  </si>
  <si>
    <t xml:space="preserve"> анестезиология и реаниматология, клиническая лабораторная диагностика, неврология, нефрология, онкология,рентгенология, ультразвуковая диагностика, физиотерапия, функциональная диагностика, эндоскопия, эпидемиология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</si>
  <si>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детская хирургия, инфекционные болезни, клиническая лабораторная диагностика, лабораторная диагностика, лечебная физкультура, медицинский массаж, онкология,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эндоскопия, эпидемиология</t>
  </si>
  <si>
    <t>акушерское дело, анестезиология и реаниматология, вакцинация (проведение профилактических прививок), гистология, лабораторная диагностика, лечебное дело, лечебная физкультура, медицинский массаж, общая практика, операционное дело,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</si>
  <si>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клиническая лабораторная диагностика, неотложная медицинская помощь, общая врачебная практика (семейная медицина), педиатрия, терапия,организация здравоохранения и общественного здоровья, управление сестринской деятельностью</t>
  </si>
  <si>
    <t>акушерство и гинекология(за исключением использования вспомогательных репродуктивных технологий и искусственного прерывания беременности),оториноларингология(за исключением кохлеарной имплантации),травматология и ортопедия,хирургия(абдоминальная)</t>
  </si>
  <si>
    <t>акушерство и гинекология (за исключением использования вспомогательных репродуктивных технологий и искусственного пребывания беременности), акушерство и гинекология ( искусственное пребывание беременности),  аллергология и иммунология, анестезиология и реаниматология, гастроэнтерология, гематология, гериатрия, генетика, детская кардиология, дерматовенерология, детская урология-андрология, детская хирургия, детская эндокринология,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нефрология, онкология,организация здравоохранения и общественного здоровья, оториноларингология (за исключением кохлеарной имплантации), офтальмология,пластическая хирургия,психиатрия,психиатрия-наркология,психотерапия, ортодонтия, остеопатия, профпатология, пульмонология, рентгенология, ревматология, рефлексотерапия, сердечно-сосудистая хирургия, сурдология-оториноларингология, травматология и ортопедия, ультразвуковая диагностика, управление сестринской деятельностью,урология, физиотерапия, фтизиатрия, функциональная диагностика, хирургия, челюстно-лицевая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 сурдология-оториноларингология</t>
  </si>
  <si>
    <t>Шарифьянов Ренат Яудатович, тел/факс8(34779) 4-17-21, 4-24-03, e-mail: KALTAS.CRB@doctorrb.ru</t>
  </si>
  <si>
    <t>Габбасов Ренат Рамильевич, тел:8(34766)3-14-83, факс(34766)3-04-23,  e-mail: crbblag@mail.ru, blag.crb@yandex.ru,Blag.crb@doctorrb.ru</t>
  </si>
  <si>
    <t>Галиуллин Артур Рифович, тел8(34771)2-07-90, факс8(34771)2-07-97, e-mail: ASKIN.CRB@doctorrb.ru</t>
  </si>
  <si>
    <t>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</si>
  <si>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инфекционные болезни, детская хирургия,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детская,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</si>
  <si>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Нагаев Ринат Явдатович, тел/факс (347)232-32-88, 232-19-22, e- mail: UFA.GKB21@doctorrb.ru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</si>
  <si>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клиническая лабораторная диагностика, лабораторная диагностика, медицинский массаж, неврология, рентгенология, сестринское дело, ультразвуковая диагностика, терапия, физиотерапия, функциональная диагностика,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</si>
  <si>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нейрохирургия,нефрология, онкология, оториноларингология (за исключением кохлеарной имплантации), офтальмология, патологическая анатомия, профпатология, пульмонология, радиология, ревматология, рентгенология, рефлексотерапия, сердечно-сосудистая хирургия</t>
    </r>
    <r>
      <rPr>
        <sz val="9"/>
        <color rgb="FFFF0000"/>
        <rFont val="Calibri"/>
        <family val="2"/>
        <charset val="204"/>
        <scheme val="minor"/>
      </rPr>
      <t xml:space="preserve">, </t>
    </r>
    <r>
      <rPr>
        <sz val="9"/>
        <rFont val="Calibri"/>
        <family val="2"/>
        <charset val="204"/>
        <scheme val="minor"/>
      </rPr>
      <t>стоматология терапевтическая, стоматология общей практики, сурдология-оториноларингология, торакальная хирургия, травматология и ортопедия, ультразвуковая диагностика, урология, функциональная диагностика, физиотерапия,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</si>
  <si>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гастроэнтерология, гериатрия,  детская кардиология, детская хирургия, дерматовенерология, инфекционные болезни, кардиология, колопроктология, клиническая лабораторная диагностика, неврология, нефрология, онкология, ортодонтия, офтальмология, оториноларингология (за исключением кохлеарной имплантации), профпатология, пульмонология, ревматология,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</si>
  <si>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бактериология, гериатрия, детская хирургия,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</si>
  <si>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клиническая лабораторная диагностика, колопроктология, медицинская реабилитация, неврология, рентгенология, рефлексотерапия, травматология и ортопедия, ультразвуковая диагностика,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</si>
  <si>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гериатрия, дезинфектология, детская хирургия,  дерматовенерология, диетология, инфекционные болезни, клиническая лабораторная диагностика, колопроктология, лабораторная диагностика, медицинская реабилитация, медицинский массаж, неврология, неонатология, оториноларингология (за исключением кохлеарной имплантации), офтальмология, патологическая анатомия,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</si>
  <si>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ЛО-02-01-007414 от 29.10.2019г бессрочно;</t>
  </si>
  <si>
    <r>
      <t>ЛО-02-01-005769  от 02.08.2017г бессрочно;</t>
    </r>
    <r>
      <rPr>
        <sz val="9"/>
        <color rgb="FFFF0000"/>
        <rFont val="Calibri"/>
        <family val="2"/>
        <charset val="204"/>
        <scheme val="minor"/>
      </rPr>
      <t xml:space="preserve"> ЛО-02-01-007295  от 28.08.2019г. бессрочно;</t>
    </r>
  </si>
  <si>
    <t>ЛО-02-01-005266 от 10.11.2016г. бессрочно;</t>
  </si>
  <si>
    <t>анестезтология и реаниматология, скорая медицинская помощь</t>
  </si>
  <si>
    <t xml:space="preserve"> клиническая лабораторная диагностика,педиатрия, терапия</t>
  </si>
  <si>
    <r>
      <t xml:space="preserve">ЛО-02-01-006429 от 20.07.2019г бессрочно; </t>
    </r>
    <r>
      <rPr>
        <sz val="9"/>
        <color rgb="FFFF0000"/>
        <rFont val="Calibri"/>
        <family val="2"/>
        <charset val="204"/>
        <scheme val="minor"/>
      </rPr>
      <t xml:space="preserve">ЛО-02-01-007381 от17.10.2019г бессрочно;  </t>
    </r>
  </si>
  <si>
    <r>
      <rPr>
        <sz val="9"/>
        <rFont val="Calibri"/>
        <family val="2"/>
        <charset val="204"/>
        <scheme val="minor"/>
      </rPr>
      <t xml:space="preserve">ЛО-02-01-006680 от 29.11.2018г бессрочно; </t>
    </r>
    <r>
      <rPr>
        <sz val="9"/>
        <color rgb="FFFF0000"/>
        <rFont val="Calibri"/>
        <family val="2"/>
        <charset val="204"/>
        <scheme val="minor"/>
      </rPr>
      <t xml:space="preserve">ЛО-02-01-007350 от 25.09.2019г бессрочно;  </t>
    </r>
  </si>
  <si>
    <t>ЛО-02-01-006550 от 03.10.2018г бессрочно;</t>
  </si>
  <si>
    <r>
      <t xml:space="preserve">ЛО-02-01-007087 от 07.05.2019г бессрочно; </t>
    </r>
    <r>
      <rPr>
        <sz val="10"/>
        <color rgb="FFFF0000"/>
        <rFont val="Times New Roman"/>
        <family val="1"/>
        <charset val="204"/>
      </rPr>
      <t xml:space="preserve">ЛО-02-01-007297 от 28.08.2019г бессрочно;  </t>
    </r>
  </si>
  <si>
    <r>
      <t>ЛО-02-01-005859 от 27.09.2017г бессрочно;</t>
    </r>
    <r>
      <rPr>
        <sz val="9"/>
        <color rgb="FFFF0000"/>
        <rFont val="Calibri"/>
        <family val="2"/>
        <charset val="204"/>
        <scheme val="minor"/>
      </rPr>
      <t xml:space="preserve"> ЛО-02-01-006715 от 10.12.2018г бессрочно;  </t>
    </r>
  </si>
  <si>
    <r>
      <t xml:space="preserve">ЛО-02-01-005847 от 18.09.2017г бессрочно; </t>
    </r>
    <r>
      <rPr>
        <sz val="10"/>
        <color rgb="FFFF0000"/>
        <rFont val="Times New Roman"/>
        <family val="1"/>
        <charset val="204"/>
      </rPr>
      <t xml:space="preserve">ЛО-02-01-007160от 11.06.2019г бессрочно;  </t>
    </r>
  </si>
  <si>
    <t>ЛО-74-01-002724 от 03.07.2014г бессрочно;</t>
  </si>
  <si>
    <t>ЛО-02-01-007444 от 14.11.2019г бессрочно;</t>
  </si>
  <si>
    <t>медицинский массаж, сестринское дело,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</si>
  <si>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мануальная терапия, неврология, ортодонтия, стоматология общей практики, стоматология отопедическая, стоматология терапевтическая, стоматология хирургическая, ультразвуковая диагностика, урология, хирургия, эндокринология</t>
  </si>
  <si>
    <t xml:space="preserve"> медицинские осмотры (предрейсовые, послерейсовые), медицинские осмотры (предсменные, послесменные)</t>
  </si>
  <si>
    <r>
      <t>Общество с ограниченной ответственностью "Медлайф" (</t>
    </r>
    <r>
      <rPr>
        <b/>
        <sz val="10"/>
        <color indexed="8"/>
        <rFont val="Times New Roman"/>
        <family val="1"/>
        <charset val="204"/>
      </rPr>
      <t>ООО "Медлайф"</t>
    </r>
    <r>
      <rPr>
        <sz val="10"/>
        <color indexed="8"/>
        <rFont val="Times New Roman"/>
        <family val="1"/>
        <charset val="204"/>
      </rPr>
      <t>)</t>
    </r>
  </si>
  <si>
    <t>0245959965</t>
  </si>
  <si>
    <t>1190280022790</t>
  </si>
  <si>
    <t>450532, Республика Башкортостан, Уфимский район, д.Николаевка, ул.Дорожная, д.16, помещение1</t>
  </si>
  <si>
    <t>Айматов Филюс Фаритович, тел.8-917-79-46-550, 298-98-14, e-mail:  aimatov@mail.ru</t>
  </si>
  <si>
    <t>62258312</t>
  </si>
  <si>
    <t>80252850001</t>
  </si>
  <si>
    <t>80652450101</t>
  </si>
  <si>
    <t>ООО "Медлайф"</t>
  </si>
  <si>
    <t>Общество с ограниченной ответственностью "Медлайф"</t>
  </si>
  <si>
    <t>Айматов</t>
  </si>
  <si>
    <t>тел.8-917-79-46-550, 298-98-14, e-mail:  aimatov@mail.ru</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</si>
  <si>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xml:space="preserve">) </t>
    </r>
  </si>
  <si>
    <r>
      <t>Общество с ограниченной ответственностью "Отличный доктор.РФ" (</t>
    </r>
    <r>
      <rPr>
        <b/>
        <sz val="10"/>
        <color indexed="8"/>
        <rFont val="Times New Roman"/>
        <family val="1"/>
        <charset val="204"/>
      </rPr>
      <t>ООО "Отличный доктор.РФ"</t>
    </r>
    <r>
      <rPr>
        <sz val="10"/>
        <color indexed="8"/>
        <rFont val="Times New Roman"/>
        <family val="1"/>
        <charset val="204"/>
      </rPr>
      <t>)</t>
    </r>
  </si>
  <si>
    <t>020267</t>
  </si>
  <si>
    <t>0274947604</t>
  </si>
  <si>
    <t>1190280041489</t>
  </si>
  <si>
    <t>450047, Республика Башкортостан, г.Уфа, ул.Бакалинская, д.19 офис 16</t>
  </si>
  <si>
    <t>Мусин Рамиль Хайдарович, 89373385347, e-mail:  Otl-doctor@yandex.ru</t>
  </si>
  <si>
    <t>ЛО-02-01-007407 от 24.10.2019г бессрочно;</t>
  </si>
  <si>
    <t>40561576</t>
  </si>
  <si>
    <t>Общество с ограниченной ответственностью "Отличный доктор.РФ"</t>
  </si>
  <si>
    <t xml:space="preserve"> ООО "Отличный доктор.РФ"</t>
  </si>
  <si>
    <t>Хайдарович</t>
  </si>
  <si>
    <t xml:space="preserve"> 89373385347, e-mail:  Otl-doctor@yandex.ru</t>
  </si>
  <si>
    <t>ООО "Отличный доктор.РФ"</t>
  </si>
  <si>
    <t>Мустафина Гульнара Талгатовна, тел.8(347)246-53-01,  e-mail: UFA.P50@doctorrb.ru</t>
  </si>
  <si>
    <t>Камалов Аяз Ринатович, тел.(347)254-99-84, факс (347) 255-99-88, e-mail: UFA.SSMP@doctorrb.ru, ufa.rssmpmk@doctorrb.ru</t>
  </si>
  <si>
    <t>Шапочкин Валерий Сергеевич, тел/факс:8(34794)2-60-15, e-mail: ishimbay.crb@doctorrb.ru</t>
  </si>
  <si>
    <t xml:space="preserve"> ЛО-02-01-007464 от 28.11.2019г бессрочно;</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</si>
  <si>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кардиология, клиническая лабораторная диагностика, неврология,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стоматология общей практики,стоматология детская, травматология и ортопедия, фтизиатрия, функциональная диагностика, хирургия, эндоскопия, эндокринология, ультразвуковая диагностика,</t>
    </r>
    <r>
      <rPr>
        <sz val="9"/>
        <color rgb="FFFF0000"/>
        <rFont val="Calibri"/>
        <family val="2"/>
        <charset val="204"/>
        <scheme val="minor"/>
      </rPr>
      <t xml:space="preserve"> </t>
    </r>
    <r>
      <rPr>
        <sz val="9"/>
        <rFont val="Calibri"/>
        <family val="2"/>
        <charset val="204"/>
        <scheme val="minor"/>
      </rPr>
      <t>урология</t>
    </r>
  </si>
  <si>
    <t>вакцинации (проведение профилактических прививок),  педиатрии, терапия</t>
  </si>
  <si>
    <t>Государственное бюджетное  учреждение здравоохранения Республики Башкортостан Языковская центральная районная  больница</t>
  </si>
  <si>
    <t xml:space="preserve"> ЧУЗ "КБ "РЖД-Медицина"г.Уфа</t>
  </si>
  <si>
    <t>осударственное бюджетное учреждение здравоохранения Республики Башкортостан Городская клиническая больница №21 города Уфа</t>
  </si>
  <si>
    <t>Государственное бюджетное учреждение здравоохранения Республики Башкортостан Бижбулякская центральная районная больница</t>
  </si>
  <si>
    <t>Государственное бюджетное учреждение здравоохранения Республики Башкортостан Красноусольская центральная районная больница</t>
  </si>
  <si>
    <t xml:space="preserve"> ГБУЗ РБ Городская больница №4 г.Стерлитамак</t>
  </si>
  <si>
    <t>ГБУЗ  РБ Детская стоматологическая поликлиника  №7 г.Уфа</t>
  </si>
  <si>
    <t>Государственное бюджетное учреждение здравоохранения Республики Башкортостан Детская поликлиника №4  города Уфа</t>
  </si>
  <si>
    <t xml:space="preserve"> ГБУЗ РБ  Детская поликлиника  №4 г.Уфа</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</si>
  <si>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</si>
  <si>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 ГБУЗ РБ Толбазинская ЦРБ</t>
  </si>
  <si>
    <t>Государственное бюджетное учреждение здравоохранения Республики Башкортостан Дюртюлинская  центральная районная больница</t>
  </si>
  <si>
    <t xml:space="preserve">Государственное бюджетное учреждение здравоохранения Республики Башкортостан Инфекционная клиническая больница №4 города Уфа </t>
  </si>
  <si>
    <t>ГАУЗ РБ ГКБ №18 г.Уфы</t>
  </si>
  <si>
    <t>государственное бюджетное учреждение здравоохранения Караидельская центральная районная больница</t>
  </si>
  <si>
    <t>Государственное бюджетное учреждение здравоохранения Республики Башкортостан Бурзянская центральная районная больница</t>
  </si>
  <si>
    <r>
      <t>Швейцарский  ФАП</t>
    </r>
    <r>
      <rPr>
        <sz val="10"/>
        <color rgb="FF92D050"/>
        <rFont val="Times New Roman"/>
        <family val="1"/>
        <charset val="204"/>
      </rPr>
      <t xml:space="preserve"> </t>
    </r>
  </si>
  <si>
    <t>+7-347-279-03-97 UFA.RKBKUV@doctorrb.ru</t>
  </si>
  <si>
    <r>
      <t xml:space="preserve">Г.УФА УЛ.МИРА, Д.39, </t>
    </r>
    <r>
      <rPr>
        <sz val="10"/>
        <rFont val="Calibri"/>
        <family val="2"/>
        <charset val="204"/>
      </rPr>
      <t>корп.</t>
    </r>
    <r>
      <rPr>
        <sz val="10"/>
        <color indexed="8"/>
        <rFont val="Calibri"/>
        <family val="2"/>
        <charset val="204"/>
      </rPr>
      <t>1</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</si>
  <si>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Мичурина, д. 20</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</si>
  <si>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Гафурова, д. 9</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</si>
  <si>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Аксакова, д. 13</t>
    </r>
  </si>
  <si>
    <r>
      <t xml:space="preserve">452786,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Карамалы-Губеево, ул.  Ленина, д. 11</t>
    </r>
  </si>
  <si>
    <r>
      <t xml:space="preserve">452784, 
</t>
    </r>
    <r>
      <rPr>
        <sz val="10"/>
        <color rgb="FF000000"/>
        <rFont val="Times New Roman"/>
        <family val="1"/>
        <charset val="204"/>
      </rPr>
      <t xml:space="preserve">Российская Федерация, </t>
    </r>
    <r>
      <rPr>
        <sz val="10"/>
        <color theme="1"/>
        <rFont val="Times New Roman"/>
        <family val="1"/>
        <charset val="204"/>
      </rPr>
      <t xml:space="preserve">Республика Башкортостан, Туймазинский район, с. Нижнетроицкий, ул. Гагарина, д. 16 </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</si>
  <si>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Кендектамак,  ул. Клубная, д. 7</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</si>
  <si>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Константиновка,  ул.  Лысенкова, д. 44</t>
    </r>
  </si>
  <si>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Тюменяк, ул. Клубная, д.  6</t>
    </r>
  </si>
  <si>
    <r>
      <t xml:space="preserve">452775,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Старые Туймазы, ул. Школьная, д. 39а,  офис № 2</t>
    </r>
  </si>
  <si>
    <t xml:space="preserve">Общество с ограниченной ответственностью Медицинский центр "СЕМЕЙНЫЙ ДОКТОР" </t>
  </si>
  <si>
    <t>ООО МЦ "СЕМЕЙНЫЙ ДОКТОР"</t>
  </si>
  <si>
    <t>ИТОГО</t>
  </si>
  <si>
    <t>452980, РФ, РБ, Балтачевский район, с. Старобалтачево, ул. Комсомольская, дом 65</t>
  </si>
  <si>
    <t xml:space="preserve"> РБ, Балтачевский район, с. Старобалтачево, ул. Юбилейная, 2</t>
  </si>
  <si>
    <t>Бураевкий район, с.Бураево, ул.М.Горького, д.51</t>
  </si>
  <si>
    <t>Бураевкий район, с.Бураево, ул.Победы,13</t>
  </si>
  <si>
    <t>с.Бураево, ул.Чкалова, дом 10</t>
  </si>
  <si>
    <t>с.Бураево, ул.Чкалова, дом 1/2</t>
  </si>
  <si>
    <t>Бураевкий район, с.Бураево, ул.Пионерская,д,3</t>
  </si>
  <si>
    <t>Бураевкий район, с.Бураево, ул.Пионерская, д,5</t>
  </si>
  <si>
    <t>Бураевкий район, с.Бураево, ул.Химиков,2</t>
  </si>
  <si>
    <t>Бураевкий район, с.Бураево, улАэродромная, д.19</t>
  </si>
  <si>
    <t>02700101</t>
  </si>
  <si>
    <t>ГОСУДАРСТВЕННОЕ БЮДЖЕТНОЕ УЧРЕЖДЕНИЕ ЗДРАВООХРАНЕНИЯ РЕСПУБЛИКИ БАШКОРТОСТАН ДЮРТЮЛИНСКАЯ ЦЕНТРАЛЬНАЯ РАЙОННАЯ БОЛЬНИЦА</t>
  </si>
  <si>
    <t>ДЮРТЮЛИНСКИЙ РАЙОН, С. СЕМИЛЕТКА, УЛ. ГУБКИНА,Д.7А</t>
  </si>
  <si>
    <t>ДЮРТЮЛИНСКИЙ РАЙОН, С. АНГАСЯК, УЛ.ЧЕВЕРЕВА, Д.32</t>
  </si>
  <si>
    <t>ДЮРТЮЛИНСКИЙ РАЙОН, С. ИСМАИЛОВО, УЛ. ХАНИФА ВАЛИЕВА, Д.59</t>
  </si>
  <si>
    <t>ДЮРТЮЛИНСКИЙ РАЙОН, С. МОСКОВО, УЛ. БОЛЬНИЧНАЯ, Д.3/4</t>
  </si>
  <si>
    <t>ДЮРТЮЛИНСКИЙ РАЙОН, С. МАЯДЫК, УЛ. В.ГОРШКОВА, Д.39</t>
  </si>
  <si>
    <t>ДЮРТЮЛИНСКИЙ РАЙОН, С. СТАРОЯНТУЗОВО, УЛ. СОВЕТСКАЯ, Д.3</t>
  </si>
  <si>
    <t>Г.ДЮРТЮЛИ, УЛ.ПЕРВОМАЙСКАЯ, Д.51</t>
  </si>
  <si>
    <t>Г.ДЮРТЮЛИ, УЛ.РАЗИЛА МУСИНА, Д.76</t>
  </si>
  <si>
    <t>Г.ДЮРТЮЛИ, УЛ.ВАСИЛИЯ ГОРШКОВА, Д.23/Б</t>
  </si>
  <si>
    <t>Г.ДЮРТЮЛИ, УЛ.ПЕРВОМАЙСКАЯ, Д.5/А</t>
  </si>
  <si>
    <t>Г.ДЮРТЮЛИ, УЛ.МАТРОСОВА, Д.12А</t>
  </si>
  <si>
    <t>Г.ДЮРТЮЛИ, УЛ.НАЗАРА НАДЖМИ,Д.36/1</t>
  </si>
  <si>
    <t>Г.ДЮРТЮЛИ, УЛ.НАЗАРА НАДЖМИ, Д.36/А</t>
  </si>
  <si>
    <t>ДЮРТЮЛИНСКИЙ РАЙОН, С. АНГАСЯК, УЛ. ЧИГЛИНЦЕВА, Д.7</t>
  </si>
  <si>
    <t>ДЮРТЮЛИНСКИЙ РАЙОН, С. АСЯНОВО, УЛ. ЮБИЛЕЙНАЯ, Д.14</t>
  </si>
  <si>
    <t>ДЮРТЮЛИНСКИЙ РАЙОН, С. ИВАНАЕВО, УЛ.САДОВАЯ,Д.9</t>
  </si>
  <si>
    <t>ДЮРТЮЛИНСКИЙ РАЙОН, С. ИСМАИЛОВО, УЛ.ХАНИФА ВАЛИЕВА,Д.59/А</t>
  </si>
  <si>
    <t>ДЮРТЮЛИНСКИЙ РАЙОН, С. МОСКОВО, УЛ.ГОРШКОВА, Д.4/А</t>
  </si>
  <si>
    <t>ДЮРТЮЛИНСКИЙ РАЙОН, С. СЕМИЛЕТКА, УЛ.МИРА, Д.19/А</t>
  </si>
  <si>
    <t>Г.ДЮРТЮЛИ, УЛ.ПЕРВОМАЙСКАЯ, Д.15/В</t>
  </si>
  <si>
    <t>02700102</t>
  </si>
  <si>
    <t>ДЮРТЮЛИНСКИЙ РАЙОН, С. МОСКОВО, УЛ. БОЛЬНИЧНАЯ, Д.3/2</t>
  </si>
  <si>
    <t>02700103</t>
  </si>
  <si>
    <t>02700104</t>
  </si>
  <si>
    <t>ДЮРТЮЛИНСКИЙ РАЙОН, Д. АРГЫШ, УЛ. МЕХАНИЗАТОРСКАЯ, Д.9</t>
  </si>
  <si>
    <t>ДЮРТЮЛИНСКИЙ РАЙОН, С. АСЯНОВО, УЛ.Ш. БАБИЧА, Д.14/1</t>
  </si>
  <si>
    <t>ДЮРТЮЛИНСКИЙ РАЙОН, С. БАЙГИЛЬДЫ, УЛ. ИНТЕРНАЦИОНАЛЬНАЯ, Д.25</t>
  </si>
  <si>
    <t>ДЮРТЮЛИНСКИЙ РАЙОН, С. ИВАЧЕВО, УЛ. ШКОЛЬНАЯ, Д.8</t>
  </si>
  <si>
    <t>ДЮРТЮЛИНСКИЙ РАЙОН, С ИМАЙ-УТАРОВО, УЛ. КУЙБЫШЕВА, Д.49А</t>
  </si>
  <si>
    <t>ДЮРТЮЛИНСКИЙ РАЙОН, С. КАЗАКЛАРОВО, УЛ. ГОРШКОВА, Д.32А</t>
  </si>
  <si>
    <t>ДЮРТЮЛИНСКИЙ РАЙОН, С. КАРАЛАЧУК, УЛ. СОВЕТСКАЯ, Д.47/2</t>
  </si>
  <si>
    <t>ДЮРТЮЛИНСКИЙ РАЙОН, С.КУККУЯНОВО, УЛ. ШКОЛЬНАЯ,Д.45</t>
  </si>
  <si>
    <t>ДЮРТЮЛИНСКИЙ РАЙОН, С. КУШУЛЕВО, УЛ. СОВЕТСКАЯ,Д.3</t>
  </si>
  <si>
    <t>ДЮРТЮЛИНСКИЙ РАЙОН, Д. НИЖНЕАЛЬКАШЕВО, УЛ.ШКОЛЬНАЯ, Д.17</t>
  </si>
  <si>
    <t>ДЮРТЮЛИНСКИЙ РАЙОН, С. НИЖНЕМАНЧАРОВО, УЛ. КОММУНИСТИЧЕСКАЯ, Д.51В</t>
  </si>
  <si>
    <t>ДЮРТЮЛИНСКИЙ РАЙОН, С. НОВОБИКТОВО, УЛ. МЕХАНИЗАТОРСКАЯ, Д.18</t>
  </si>
  <si>
    <t>ДЮРТЮЛИНСКИЙ РАЙОН, С. НОВОКАНГЫШЕВО, УЛ.ЛЕНИНА, Д14Б</t>
  </si>
  <si>
    <t>ДЮРТЮЛИНСКИЙ РАЙОН, Д.САБАНАЕВО, УЛ. ФАЗЫЛОВЫХ, Д.9</t>
  </si>
  <si>
    <t>ДЮРТЮЛИНСКИЙ РАЙОН, Д.СИКАЛИКУЛЬ,УЛ.СОВЕТСКАЯ,Д.30</t>
  </si>
  <si>
    <t>ДЮРТЮЛИНСКИЙ РАЙОН, Д.СУЛТАНБЕКОВО, УЛ.АХУНОВЫХ,Д.30</t>
  </si>
  <si>
    <t>ДЮРТЮЛИНСКИЙ РАЙОН, С, СУККУЛОВО, УЛ.ЦЕНТРАЛЬНАЯ, Д.7</t>
  </si>
  <si>
    <t>ДЮРТЮЛИНСКИЙ РАЙОН, С.СТАРОКАНГЫШЕВО, УЛ. ЛЕНИНА, Д.21</t>
  </si>
  <si>
    <t>ДЮРТЮЛИНСКИЙ РАЙОН, С, ТАЙМУРЗИНО, УЛ.МЕХАНИЗАТОРСКАЯ, Д.10</t>
  </si>
  <si>
    <t>ДЮРТЮЛИНСКИЙ РАЙОН, С. ТАКАРЛИКОВО, УЛ.МЕХАНИЗАТОРСКАЯ, Д.5</t>
  </si>
  <si>
    <t>ДЮРТЮЛИНСКИЙ РАЙОН, Д. ТАУБАШ-БАДРАКОВО, УЛ. ОКТЯБРЬСКОЙ РЕВОЛЮЦИИ, Д.11А</t>
  </si>
  <si>
    <t>ДЮРТЮЛИНСКИЙ РАЙОН, Д.ТАШТАУ, УЛ.ЦЕНТРАЛЬНАЯ, Д.1/1</t>
  </si>
  <si>
    <t>ДЮРТЮЛИНСКИЙ РАЙОН, Д. УРМАН-АСТЫ, УЛ. МЕХАНИЗАТОРСКАЯ, Д.15</t>
  </si>
  <si>
    <t>ДЮРТЮЛИНСКИЙ РАЙОН, С. УЧПИЛИ, УЛ.СОВЕТСКАЯ, Д.47</t>
  </si>
  <si>
    <t>ДЮРТЮЛИНСКИЙ РАЙОН, С. ЧЕРЛАК, УЛ.ЦЕНТРАЛЬНАЯ, Д.45</t>
  </si>
  <si>
    <t>ДЮРТЮЛИНСКИЙ РАЙОН, С. ЧИШМА, УЛ. ЛЕНИНА, Д.37</t>
  </si>
  <si>
    <t>ДЮРТЮЛИНСКИЙ РАЙОН, Д. ЮКАЛИКУЛЕВО, УЛ.ЛЕНИНА,Д.6</t>
  </si>
  <si>
    <t>ДЮРТЮЛИНСКИЙ РАЙОН, С.ЮСУПОВО, УЛ.МОЛОДЕЖНАЯ, Д.1/1</t>
  </si>
  <si>
    <t>Г.ДЮРТЮЛИ, УЛ.РАЗИЛА МУСИНА,Д.80</t>
  </si>
  <si>
    <t>Г.ДЮРТЮЛИ, УЛ.НАЗАРА НАДЖМИ, Д.36</t>
  </si>
  <si>
    <t>Г.ДЮРТЮЛИ, УЛ.ПЕРВОМАЙСКАЯ, Д.54</t>
  </si>
  <si>
    <t>Г.ДЮРТЮЛИ, УЛ.ПЕРВОМАЙСКАЯ, Д.24А</t>
  </si>
  <si>
    <t>Г.ДЮРТЮЛИ, УЛ.ПЕРВОМАЙСКАЯ, Д.3</t>
  </si>
  <si>
    <t>Г.ДЮРТЮЛИ, УЛ.ЛЕНИНА, Д.19</t>
  </si>
  <si>
    <t>ДЮРТЮЛИНСКИЙ РАЙОН, С.ИВАНАЕВО, Д.1/1</t>
  </si>
  <si>
    <t>Г.ДЮРТЮЛИ, УЛ.ПЕРВОМАЙСКАЯ, Д.10А</t>
  </si>
  <si>
    <t>Г.ДЮРТЮЛИ, УЛ.ЛЕНИНА,Д.1/2</t>
  </si>
  <si>
    <t>ДЮРТЮЛИНСКИЙ РАЙОН, С. СЕМИЛЕТКА, УЛ. ЛЕНИНА, Д.14</t>
  </si>
  <si>
    <t>ДЮРТЮЛИНСКИЙ РАЙОН, Д.ЯРМИНО, УЛ.СОВЕТСКАЯ, Д.25А</t>
  </si>
  <si>
    <t>02210403</t>
  </si>
  <si>
    <t>ГОСУДАРСТВЕННОЕ БЮДЖЕТНОЕ УЧРЕЖДЕНИЕ ЗДРАВООХРАНЕНИЯ РЕСПУБЛИКИ БАШКОРТОСТАН ЯНАУЛЬСКАЯ ЦЕНТРАЛЬНАЯ РАЙОННАЯ БОЛЬНИЦА</t>
  </si>
  <si>
    <t>Г. ЯНАУЛ, УЛ. И.ДАВЛЕТШИНА, Д.23</t>
  </si>
  <si>
    <t>ЯНАУЛЬСКИЙ РАЙОН, С. ПРОГРЕСС, УЛ. ЛУГОВАЯ, Д. 2</t>
  </si>
  <si>
    <t>ЯНАУЛЬСКИЙ РАЙОН, С. НОВЫЙ АРТАУЛ, УЛ. ЦЕНТРАЛЬНАЯ, Д. 59</t>
  </si>
  <si>
    <t>ЯНАУЛЬСКИЙ РАЙОН, С. ЯМАДЫ, УЛ. И.ЮЗЕЕВА, Д. 8</t>
  </si>
  <si>
    <t>02210402</t>
  </si>
  <si>
    <t>02210401</t>
  </si>
  <si>
    <t>Г. ЯНАУЛ, УЛ. ХУДАЙБЕРДИНА, Д. 65А</t>
  </si>
  <si>
    <t>Г. ЯНАУЛ, УЛ. АЗИНА, Д. 11</t>
  </si>
  <si>
    <t>Г. ЯНАУЛ, УЛ. ХУДАЙБЕРДИНА, Д. 2</t>
  </si>
  <si>
    <t>02210404</t>
  </si>
  <si>
    <t>ЯНАУЛЬСКИЙ РАЙОН, С. АЙБУЛЯК, УЛ. ЦЕНТРАЛЬНАЯ, Д. 19</t>
  </si>
  <si>
    <t>ЯНАУЛЬСКИЙ РАЙОН, Д. АКЫЛБАЙ, УЛ. ЦЕНТРАЛЬНАЯ, Д. 30</t>
  </si>
  <si>
    <t>ЯНАУЛЬСКИЙ РАЙОН, С. АНДРЕЕВКА, УЛ. ШКОЛЬНАЯ, Д. 23</t>
  </si>
  <si>
    <t>ЯНАУЛЬСКИЙ РАЙОН, С. АСАВДЫБАШ, УЛ. ЦЕНТРАЛЬНАЯ, Д. 70/1</t>
  </si>
  <si>
    <t>ЯНАУЛЬСКИЙ РАЙОН, С. АТЛЕГАЧ, УЛ. ЦЕНТРАЛЬНАЯ, Д. 16</t>
  </si>
  <si>
    <t>ЯНАУЛЬСКИЙ РАЙОН, Д. АХТИЯЛ, УЛ. ЦЕНТРАЛЬНАЯ, Д. 40Б</t>
  </si>
  <si>
    <t>ЯНАУЛЬСКИЙ РАЙОН, С. БАЙГУЗИНО, УЛ. ШКОЛЬНАЯ, Д. 22</t>
  </si>
  <si>
    <t>ЯНАУЛЬСКИЙ РАЙОН, С. БАРАБАНОВКА, УЛ. ЦЕНТРАЛЬНАЯ, Д. 32</t>
  </si>
  <si>
    <t>ЯНАУЛЬСКИЙ РАЙОН, Д. ВАРЯШ, УЛ. МЕХАНИЗАТОРОВ, Д. 30</t>
  </si>
  <si>
    <t>ЯНАУЛЬСКИЙ РАЙОН, Д. ВЕРХНЯЯ БАРАБАНОВКА, ПЕР. ШКОЛЬНЫЙ, Д. 8</t>
  </si>
  <si>
    <t>ЯНАУЛЬСКИЙ РАЙОН, С. ВОЯДЫ, УЛ. НОВАЯ, Д. 11</t>
  </si>
  <si>
    <t>ЯНАУЛЬСКИЙ РАЙОН, С. ЗАЙЦЕВО, УЛ. МОЛОДЕЖНАЯ, Д. 10</t>
  </si>
  <si>
    <t>ЯНАУЛЬСКИЙ РАЙОН, Д. ИГРОВКА, УЛ. ЗЕЛЕНАЯ, Д. 12</t>
  </si>
  <si>
    <t>ЯНАУЛЬСКИЙ РАЙОН, С. ИЖБОЛДИНО, УЛ. ШКОЛЬНАЯ, Д. 27/1</t>
  </si>
  <si>
    <t>ЯНАУЛЬСКИЙ РАЙОН, С. ИСАНБАЕВО, УЛ. ЦЕНТРАЛЬНАЯ, Д. 18</t>
  </si>
  <si>
    <t>ЯНАУЛЬСКИЙ РАЙОН, С. ИСТЯК, УЛ. ЦЕНТРАЛЬНАЯ, Д. 33</t>
  </si>
  <si>
    <t>ЯНАУЛЬСКИЙ РАЙОН, С. ИТКИНЕЕВО, УЛ. КУЙБЫШЕВА, Д. 8</t>
  </si>
  <si>
    <t>ЯНАУЛЬСКИЙ РАЙОН, С. КАЙМАШАБАШ, УЛ. ПОЛЕВАЯ, Д. 6</t>
  </si>
  <si>
    <t>ЯНАУЛЬСКИЙ РАЙОН, С. КАРМАНОВО, УЛ. КАЛИНИНА, Д. 26</t>
  </si>
  <si>
    <t>ЯНАУЛЬСКИЙ РАЙОН, Д. КУМАЛАК, УЛ. МИРА, Д. 21</t>
  </si>
  <si>
    <t>ЯНАУЛЬСКИЙ РАЙОН, С. КИСАК-КАИН, УЛ. ЛЕНИНА, Д. 41</t>
  </si>
  <si>
    <t>ЯНАУЛЬСКИЙ РАЙОН, С. КУМОВО, УЛ. ШКОЛЬНАЯ, Д. 22</t>
  </si>
  <si>
    <t>ЯНАУЛЬСКИЙ РАЙОН, С. МАКСИМОВО, УЛ. МОЛОДЕЖНАЯ, Д. 2</t>
  </si>
  <si>
    <t>ЯНАУЛЬСКИЙ РАЙОН, С. МЕСЯГУТОВО, УЛ. МИРА, Д. 12</t>
  </si>
  <si>
    <t>ЯНАУЛЬСКИЙ РАЙОН, Д. НАНЯДЫ, УЛ. ТРУДА, Д. 11</t>
  </si>
  <si>
    <t>ЯНАУЛЬСКИЙ РАЙОН, Д. НИЖНИЙ ЧАТ, УЛ. Ш.ХУДАЙБЕРДИНА, Д. 34</t>
  </si>
  <si>
    <t>ЯНАУЛЬСКИЙ РАЙОН, Д. НОВЫЙ АЛДАР, УЛ. ЦЕНТРАЛЬНАЯ, Д. 51</t>
  </si>
  <si>
    <t>ЯНАУЛЬСКИЙ РАЙОН, С. ОРЛОВКА, УЛ. ЦЕНТРАЛЬНАЯ, Д. 29</t>
  </si>
  <si>
    <t>ЯНАУЛЬСКИЙ РАЙОН, Д. ПЕТРОВКА, УЛ. ПЕРВОМАЙСКАЯ, Д. 39</t>
  </si>
  <si>
    <t>ЯНАУЛЬСКИЙ РАЙОН, С. РАБАК, УЛ. МИРА, Д. 37</t>
  </si>
  <si>
    <t>ЯНАУЛЬСКИЙ РАЙОН, С. САЛИХОВО, УЛ. МАЙСКАЯ, Д. 9</t>
  </si>
  <si>
    <t>ЯНАУЛЬСКИЙ РАЙОН, С. САНДУГАЧ, УЛ. ЦЕНТРАЛЬНАЯ, Д. 33</t>
  </si>
  <si>
    <t>ЯНАУЛЬСКИЙ РАЙОН, С. СТАРОКУДАШЕВО, УЛ. ЦЕНТРАЛЬНАЯ, Д. 2</t>
  </si>
  <si>
    <t>ЯНАУЛЬСКИЙ РАЙОН, С. СТАРЫЙ АРТАУЛ, УЛ. ЧАПАЕВА, Д. 26</t>
  </si>
  <si>
    <t>ЯНАУЛЬСКИЙ РАЙОН, С. СТАРЫЙ КУЮК, УЛ. Ф.АСХАДУЛЛИНА, Д. 20А</t>
  </si>
  <si>
    <t>ЯНАУЛЬСКИЙ РАЙОН, Д. СТАРАЯ ОРЬЯ, УЛ. ЦЕНТРАЛЬНАЯ, Д. 13</t>
  </si>
  <si>
    <t>ЯНАУЛЬСКИЙ РАЙОН, С. СТАРЫЙ СУСАДЫБАШ, УЛ. ЦЕНТРАЛЬНАЯ, Д. 3</t>
  </si>
  <si>
    <t>ЯНАУЛЬСКИЙ РАЙОН, Д. ТАУ, УЛ. ЦЕНТРАЛЬНАЯ, Д. 21А</t>
  </si>
  <si>
    <t>ЯНАУЛЬСКИЙ РАЙОН, С. ТУРТЫК, УЛ. ЦЕНТРАЛЬНАЯ, Д. 29</t>
  </si>
  <si>
    <t>ЯНАУЛЬСКИЙ РАЙОН, Д. УРАКАЕВО, УЛ. ЗАРЕЧНАЯ, Д. 13</t>
  </si>
  <si>
    <t>ЯНАУЛЬСКИЙ РАЙОН, С. ШУДЕК, УЛ. ЦЕНТРАЛЬНАЯ, Д. 42</t>
  </si>
  <si>
    <t>ЯНАУЛЬСКИЙ РАЙОН, С. ЮГАМАШ, УЛ. Ф.ХАЛИКОВА, Д. 2</t>
  </si>
  <si>
    <t>ЯНАУЛЬСКИЙ РАЙОН, С. ЮССУКОВО, УЛ. ЦЕНТРАЛЬНАЯ, Д. 29</t>
  </si>
  <si>
    <t>Г. ЯНАУЛ, УЛ. АЗИНА, Д. 20</t>
  </si>
  <si>
    <t>Г. ЯНАУЛ, УЛ. КИРОВА, Д. 66</t>
  </si>
  <si>
    <t>Г. ЯНАУЛ, УЛ. ЛЕНИНА, Д. 20</t>
  </si>
  <si>
    <t>Г. ЯНАУЛ, УЛ. ПОБЕДЫ, Д. 77</t>
  </si>
  <si>
    <t>Г. ЯНАУЛ, УЛ. ЛОМОНОСОВА, Д. 18</t>
  </si>
  <si>
    <t>ЯНАУЛЬСКИЙ РАЙОН, С.КАРМАНОВО, УЛ.КАЛИНИНА, Д.19Б</t>
  </si>
  <si>
    <t>ЯНАУЛЬСКИЙ РАЙОН, С.ВОТСКАЯ ОШЬЯ ,УЛ.ЦЕНТРАЛЬНАЯ, Д.34А</t>
  </si>
  <si>
    <t>02120103</t>
  </si>
  <si>
    <t>ГОСУДАРСТВЕННОЕ БЮДЖЕТНОЕ УЧРЕЖДЕНИЕ ЗДРАВООХРАНЕНИЯ РЕСПУБЛИКИ БАШКОРТОСТАН ГОРОДСКАЯ БОЛЬНИЦА ГОРОДА НЕФТЕКАМСК</t>
  </si>
  <si>
    <t>Г. НЕФТЕКАМСК, УЛ. ПАРКОВАЯ, Д.31</t>
  </si>
  <si>
    <t>Г. НЕФТЕКАМСК, С. ЭНЕРГЕТИК, УЛ. ВЫСОКОВОЛЬТНАЯ, Д.3</t>
  </si>
  <si>
    <t>Г. НЕФТЕКАМСК, С. АМЗЯ, УЛ. ЛЕСОХИМИЧЕСКАЯ, Д.12</t>
  </si>
  <si>
    <t>Г. НЕФТЕКАМСК, ПРОСПЕКТ ЮБИЛЕЙНЫЙ, Д.19</t>
  </si>
  <si>
    <t>Г. АГИДЕЛЬ, УЛ.МИРА,Д.7</t>
  </si>
  <si>
    <t>02120104</t>
  </si>
  <si>
    <t>Г. НЕФТЕКАМСК, С.ТАШКИНОВО, УЛ.ЦЕНТРАЛЬНАЯ, Д.3</t>
  </si>
  <si>
    <t>02120102</t>
  </si>
  <si>
    <t>Г. НЕФТЕКАМСК, УЛ. ДЗЕРЖИНСКОГО,Д.8</t>
  </si>
  <si>
    <t>02120101</t>
  </si>
  <si>
    <t>Г. НЕФТЕКАМСК, УЛ.НЕФТЯНИКОВ, Д.25А</t>
  </si>
  <si>
    <t>Г. НЕФТЕКАМСК, УЛ. ТРАКТОВАЯ,Д.8</t>
  </si>
  <si>
    <t>Г. НЕФТЕКАМСК, УЛ. СОЦИАЛИСТИЧЕСКАЯ, Д.85А</t>
  </si>
  <si>
    <t>Г. НЕФТЕКАМСК, ПРОСПЕКТ ЮБИЛЕЙНЫЙ, Д.21</t>
  </si>
  <si>
    <t>Г. НЕФТЕКАМСК, ПРОСПЕКТ ЮБИЛЕЙНЫЙ, Д.27</t>
  </si>
  <si>
    <t>Г. НЕФТЕКАМСК, УЛ. МОЛОДЕЖНАЯ, Д.113</t>
  </si>
  <si>
    <t>Г. НЕФТЕКАМСК, УЛ. СОЦИАЛИСТИЧЕСКАЯ, Д.35А</t>
  </si>
  <si>
    <t>Г. НЕФТЕКАМСК, УЛ. СОЦИАЛИСТИЧЕСКАЯ, Д.36А</t>
  </si>
  <si>
    <t>Г. НЕФТЕКАМСК, УЛ. СОВЕТСКАЯ,Д.43</t>
  </si>
  <si>
    <t>Г. НЕФТЕКАМСК, УЛ. СТРОИТЕЛЕЙ, Д.41Б</t>
  </si>
  <si>
    <t>Г. НЕФТЕКАМСК, УЛ. ЛЕНИНА,Д.3В</t>
  </si>
  <si>
    <t>Г. НЕФТЕКАМСК, УЛ. СТРОИТЕЛЕЙ, Д.71</t>
  </si>
  <si>
    <t>Г. НЕФТЕКАМСК, УЛ. ПАРКОВАЯ, Д.15А</t>
  </si>
  <si>
    <t>Г. НЕФТЕКАМСК, ПРОСПЕКТ КОМСОМОЛЬСКИЙ, Д.7А</t>
  </si>
  <si>
    <t>Г. НЕФТЕКАМСК, УЛ. СТРОИТЕЛЕЙ, Д.79А</t>
  </si>
  <si>
    <t>Г. НЕФТЕКАМСК, УЛ. СТЕПНАЯ,Д.15</t>
  </si>
  <si>
    <t>Г. НЕФТЕКАМСК, ПРОСПЕКТ КОМСОМОЛЬСКИЙ, Д.17Б</t>
  </si>
  <si>
    <t>Г. НЕФТЕКАМСК, ПЕРЕУЛОК КУВЫКИНА, Д.10</t>
  </si>
  <si>
    <t>Г. НЕФТЕКАМСК, УЛ.КУВЫКИНА,Д.3</t>
  </si>
  <si>
    <t>Г. НЕФТЕКАМСК, УЛ. ЛЕНИНА, Д.84А</t>
  </si>
  <si>
    <t>Г. НЕФТЕКАМСК, УЛ. ЛЕНИНА, Д.56</t>
  </si>
  <si>
    <t>Г. НЕФТЕКАМСК,УЛ. СИРЕНЕВАЯ, Д.5</t>
  </si>
  <si>
    <t>Г. НЕФТЕКАМСК, УЛ. СОЦИАЛИСТИЧЕСКАЯ, Д.45В</t>
  </si>
  <si>
    <t>Г. НЕФТЕКАМСК, ПРОСПЕКТ КОМСОМОЛЬСКИЙ, Д.7</t>
  </si>
  <si>
    <t>Г. НЕФТЕКАМСК, УЛ. НЕФТЯНИКОВ, Д.11В</t>
  </si>
  <si>
    <t>Г. НЕФТЕКАМСК, УЛ. СОЦИАЛИСТИЧЕСКАЯ, Д.54А</t>
  </si>
  <si>
    <t>Г. НЕФТЕКАМСК, УЛ. ЛЕНИНА, Д.5Б</t>
  </si>
  <si>
    <t>Г. НЕФТЕКАМСК, УЛ.КОМСОМОЛЬСКАЯ, Д.44В</t>
  </si>
  <si>
    <t>Г. НЕФТЕКАМСК, УЛ.ТРАКТОВАЯ,Д.35</t>
  </si>
  <si>
    <t>Г. НЕФТЕКАМСК, УЛ. КАРЛА МАРКСА, Д.18</t>
  </si>
  <si>
    <t>Г. НЕФТЕКАМСК, УЛ.СЦИАЛИСТИЧЕСКАЯ, Д.62В</t>
  </si>
  <si>
    <t>Г. НЕФТЕКАМСК, УЛ. КАРЛА МАРКСА, Д.10Б</t>
  </si>
  <si>
    <t>Г. НЕФТЕКАМСК, УЛ. СОЦИАЛИСТИЧЕСКАЯ, Д.74</t>
  </si>
  <si>
    <t>Г. НЕФТЕКАМСК, УЛ. ДЗЕРЖИНСКОГО,Д.18</t>
  </si>
  <si>
    <t>Г. НЕФТЕКАМСК, С. ЭНЕРГЕТИК, УЛ.ВЫСОКОВОЛЬТНАЯ, Д.15</t>
  </si>
  <si>
    <t>Г. НЕФТЕКАМСК, УЛ. НЕФТЯНИКОВ, Д.9</t>
  </si>
  <si>
    <t>Г. НЕФТЕКАМСК, УЛ. ПОБЕДЫ, Д.10</t>
  </si>
  <si>
    <t>Г. НЕФТЕКАМСК, ПЕРЕУЛОК КУВЫКИНА, Д.4</t>
  </si>
  <si>
    <t>Г. НЕФТЕКАМСК, УЛ.ЭНЕРГЕТИКОВ,Д.13А</t>
  </si>
  <si>
    <t>Г. НЕФТЕКАМСК, УЛ. КАРЛА МАРКСА, 19А</t>
  </si>
  <si>
    <t>Г. НЕФТЕКАМСК, УЛ.ПАРКОВАЯ, Д.9А</t>
  </si>
  <si>
    <t>Г. НЕФТЕКАМСК, С.АМЗЯ, УЛ.КУДРЯВЦЕВА,Д.9</t>
  </si>
  <si>
    <t>Г. НЕФТЕКАМСК, УЛ.ЛЕНИНА, Д.47</t>
  </si>
  <si>
    <t>Г. НЕФТЕКАМСК, УЛ. ЛЕНИНА, Д.39Б</t>
  </si>
  <si>
    <t>Г. НЕФТЕКАМСК, С.ТАШКИНОВО ПЕР.МОЛОДЕЖНЫЙ,Д.2</t>
  </si>
  <si>
    <t>Г. НЕФТЕКАМСК, С.АМЗЯ, УЛ. ЛЕСОХИМИЧЕСКАЯ, Д.10</t>
  </si>
  <si>
    <t>Г. АГИДЕЛЬ, УЛ.ЦВЕТОЧНЫЙ БУЛЬВАР, Д.3</t>
  </si>
  <si>
    <t>Г. АГИДЕЛЬ, УЛ.ЦВЕТОЧНЫЙ БУЛЬВАР, Д.4</t>
  </si>
  <si>
    <t>Г. АГИДЕЛЬ, УЛ.МИРА, Д.3</t>
  </si>
  <si>
    <t>02190101</t>
  </si>
  <si>
    <t>ГОСУДАРСТВЕННОЕ АВТОНОМНОЕ УЧРЕЖДЕНИЕ ЗДРАВООХРАНЕНИЯ РЕСПУБЛИКИ БАШКОРТОСТАН УЧАЛИНСКАЯ ЦЕНТРАЛЬНАЯ ГОРОДСКАЯ БОЛЬНИЦА</t>
  </si>
  <si>
    <t>Г. УЧАЛЫ, УЛ. МУРТАЗИНА, Д. 27</t>
  </si>
  <si>
    <t>Г. УЧАЛЫ, УЛ. МУРТАЗИНА, Д. 27, СТР. 3</t>
  </si>
  <si>
    <t>Г. УЧАЛЫ, УЛ. МУРТАЗИНА, Д. 29</t>
  </si>
  <si>
    <t>Г. УЧАЛЫ, УЛ. ПИОНЕРСКАЯ, Д. 5</t>
  </si>
  <si>
    <t>Г. УЧАЛЫ, УЛ. ПЕРВОСТРОИТЕЛЕЙ, Д. 25</t>
  </si>
  <si>
    <t>Г. УЧАЛЫ, УЛ. ПЕРВОСТРОИТЕЛЕЙ, Д. 27</t>
  </si>
  <si>
    <t>Г. УЧАЛЫ, УЛ. СОВЕТСКАЯ, Д. 62</t>
  </si>
  <si>
    <t>УЧАЛИНСКИЙ РАЙОН, С. УРАЛЬСК, УЛ. ЮБИЛЕЙНАЯ, Д. 22</t>
  </si>
  <si>
    <t>УЧАЛИНСКИЙ РАЙОН, Д. ИЛЬЧИГУЛОВО, УЛ. ШКОЛЬНАЯ, Д. 5</t>
  </si>
  <si>
    <t>УЧАЛИНСКИЙ РАЙОН, С. МИНДЯК, УЛ. ВЕРХНЕПРОЛЕТАРСКАЯ, Д. 2</t>
  </si>
  <si>
    <t>УЧАЛИНСКИЙ РАЙОН, С. УЧАЛЫ, УЛ. А.БАГАУТДИНОВА, Д. 81</t>
  </si>
  <si>
    <t>УЧАЛИНСКИЙ РАЙОН, С. УРАЗОВО, УЛ. ЦЕНТРАЛЬНАЯ, Д. 12</t>
  </si>
  <si>
    <t>УЧАЛИНСКИЙ РАЙОН, С. КОМСОМОЛЬСК, УЛ. БЕРКУТ-ТАУ, Д. 58</t>
  </si>
  <si>
    <t>УЧАЛИНСКИЙ РАЙОН, С. АХУНОВО, УЛ. ПАРТИЗАНСКАЯ, Д. 100</t>
  </si>
  <si>
    <t>УЧАЛИНСКИЙ РАЙОН, С. САФАРОВО, УЛ. МОЛОДЕЖНАЯ, Д. 1</t>
  </si>
  <si>
    <t>Г. УЧАЛЫ, УЛ. МИРА, Д. 5Б</t>
  </si>
  <si>
    <t>02190103</t>
  </si>
  <si>
    <t>Г. УЧАЛЫ, УЛ. МУРТАЗИНА, Д. 27, СТР. 5</t>
  </si>
  <si>
    <t>02190102</t>
  </si>
  <si>
    <t>Г. УЧАЛЫ, УЛ. МУРТАЗИНА, Д. 27, СТР. 2</t>
  </si>
  <si>
    <t>Г. УЧАЛЫ, УЛ. ПЕРВОСТРОИТЕЛЕЙ, Д. 26А</t>
  </si>
  <si>
    <t>02190104</t>
  </si>
  <si>
    <t>Г. УЧАЛЫ, УЛ. ЛЕНИНА, Д. 32А</t>
  </si>
  <si>
    <t>Г. УЧАЛЫ, УЛ. ГОРНОЗАВОДСКАЯ, Д. 8</t>
  </si>
  <si>
    <t>Г. УЧАЛЫ, УЛ. ГОРНОЗАВОДСКАЯ, Д. 15/4</t>
  </si>
  <si>
    <t>Г. УЧАЛЫ, УЛ. ГОРНОЗАВОДСКАЯ, Д. 9</t>
  </si>
  <si>
    <t>Г. УЧАЛЫ, УЛ. ГОРНОЗАВОДСКАЯ, Д. 25</t>
  </si>
  <si>
    <t>ПОС. МЕЖОЗЕРНЫЙ, УЗЕЛЬГИНСКАЯ ШАХТА, ЗД. 1</t>
  </si>
  <si>
    <t>Г. УЧАЛЫ, УЛ. ГОРНОЗАВОДСКАЯ, Д. 2, КОРП. А</t>
  </si>
  <si>
    <t>Г. УЧАЛЫ, УЛ. МУРТАЗИНА, Д. 20</t>
  </si>
  <si>
    <t>Г. УЧАЛЫ, ПЕР. ШКОЛЬНЫЙ, Д. 6</t>
  </si>
  <si>
    <t>Г. УЧАЛЫ, УЛ. ПЕРВОСТРОИТЕЛЕЙ, Д. 11А</t>
  </si>
  <si>
    <t>Г. УЧАЛЫ, УЛ. ПЕРВОСТРОИТЕЛЕЙ, Д. 7</t>
  </si>
  <si>
    <t>Г. УЧАЛЫ, УЛ. КИРОВА, Д. 6</t>
  </si>
  <si>
    <t>Г. УЧАЛЫ, УЛ. ЛЕНИНА, Д. 42А</t>
  </si>
  <si>
    <t>УЧАЛИНСКИЙ РАЙОН, С. УЧАЛЫ, УЛ. ЧКАЛОВА, Д. 25</t>
  </si>
  <si>
    <t>УЧАЛИНСКИЙ РАЙОН, С. УЧАЛЫ, УЛ. КЛУБНАЯ, Д. 6</t>
  </si>
  <si>
    <t>УЧАЛИНСКИЙ РАЙОН, С. КУНАКБАЕВО, УЛ. ШОССЕЙНАЯ, Д. 21</t>
  </si>
  <si>
    <t>УЧАЛИНСКИЙ РАЙОН, Д. КУЛУШЕВО, ПЕР. ШКОЛЬНЫЙ, Д. 4</t>
  </si>
  <si>
    <t>УЧАЛИНСКИЙ РАЙОН, С. ПОЛЯКОВКА, УЛ. ПОЧТОВАЯ, Д. 67</t>
  </si>
  <si>
    <t>УЧАЛИНСКИЙ РАЙОН, С. ИЛЬТЕБАНОВО, УЛ. ЦЕНТРАЛЬНАЯ, Д. 26/1</t>
  </si>
  <si>
    <t>УЧАЛИНСКИЙ РАЙОН, Д. ИШМЕКЕЕВО, УЛ. СОРАГУЛ, Д. 1</t>
  </si>
  <si>
    <t>УЧАЛИНСКИЙ РАЙОН, С. КИРЯБИНСКОЕ, УЛ. БОЛЬНИЧНАЯ, Д. 16</t>
  </si>
  <si>
    <t>УЧАЛИНСКИЙ РАЙОН, Д. КАЛКАНОВО, УЛ. ЦЕНТРАЛЬНАЯ, Д. 11</t>
  </si>
  <si>
    <t>УЧАЛИНСКИЙ РАЙОН, Д. УРАЛ, УЛ. ЦЕНТРАЛЬНАЯ, Д. 43</t>
  </si>
  <si>
    <t>УЧАЛИНСКИЙ РАЙОН, Д. ГАЛИАХМЕРОВО, УЛ. ШОССЕЙНАЯ, Д. 45</t>
  </si>
  <si>
    <t>УЧАЛИНСКИЙ РАЙОН, Д. НОВОБАЙРАМГУЛОВО, УЛ. ИШАНГУЛ, Д. 7</t>
  </si>
  <si>
    <t>УЧАЛИНСКИЙ РАЙОН, С. ИМАНГУЛОВО, УЛ. ЦЕНТРАЛЬНАЯ, Д. 46</t>
  </si>
  <si>
    <t>УЧАЛИНСКИЙ РАЙОН, С. ЮЛДАШЕВО, УЛ. ЦЕНТРАЛЬНАЯ, Д. 27/1</t>
  </si>
  <si>
    <t>УЧАЛИНСКИЙ РАЙОН, С. УРГУНОВО, УЛ. ЦЕНТРАЛЬНАЯ, Д. 31</t>
  </si>
  <si>
    <t>УЧАЛИНСКИЙ РАЙОН, Д. КУДАШЕВО, ПЕР. ПОДГОРНЫЙ, Д. 4</t>
  </si>
  <si>
    <t>УЧАЛИНСКИЙ РАЙОН, Д. АБЗАКОВО, УЛ. СОВЕТСКАЯ, Д. 6</t>
  </si>
  <si>
    <t>УЧАЛИНСКИЙ РАЙОН, Д. АБСАЛЯМОВО, УЛ. ЦЕНТРАЛЬНАЯ, Д. 20</t>
  </si>
  <si>
    <t>УЧАЛИНСКИЙ РАЙОН, Д. БАТТАЛОВО, УЛ. МОЛОДЕЖНАЯ, Д. 12</t>
  </si>
  <si>
    <t>УЧАЛИНСКИЙ РАЙОН, С. БУЙДА, УЛ. ЦЕНТРАЛЬНАЯ, Д. 35</t>
  </si>
  <si>
    <t>УЧАЛИНСКИЙ РАЙОН, С. ИЛЬЧИНО, УЛ. ПАРТИЗАНСКАЯ, Д. 6</t>
  </si>
  <si>
    <t>УЧАЛИНСКИЙ РАЙОН, Д. ИСТАМГУЛОВО, УЛ. МОЛОДЕЖНАЯ, Д. 14</t>
  </si>
  <si>
    <t>УЧАЛИНСКИЙ РАЙОН, Д. ИШКИНОВО, УЛ. ШКОЛЬНАЯ, Д. 21</t>
  </si>
  <si>
    <t>УЧАЛИНСКИЙ РАЙОН, Д. КАЖАЕВО, УЛ. ЦЕНТРАЛЬНАЯ, Д. 24</t>
  </si>
  <si>
    <t>УЧАЛИНСКИЙ РАЙОН, Д. КАРИМОВО, УЛ. ЦЕНТРАЛЬНАЯ, Д. 3</t>
  </si>
  <si>
    <t>УЧАЛИНСКИЙ РАЙОН, Д. КИДЫШ, УЛ. НАГОРНАЯ, Д. 23</t>
  </si>
  <si>
    <t>УЧАЛИНСКИЙ РАЙОН, Д. КУТУЕВО, УЛ. ШКОЛЬНАЯ, Д. 12</t>
  </si>
  <si>
    <t>УЧАЛИНСКИЙ РАЙОН, Д. МАНСУРОВО, УЛ. МИРА, Д. 7</t>
  </si>
  <si>
    <t>УЧАЛИНСКИЙ РАЙОН, Д. МОСКОВО, УЛ. НАБЕРЕЖНАЯ, Д. 42</t>
  </si>
  <si>
    <t>УЧАЛИНСКИЙ РАЙОН, Д. МУЛДАШЕВО, УЛ. ИРЕМЕЛЬ, Д. 31</t>
  </si>
  <si>
    <t>УЧАЛИНСКИЙ РАЙОН, С. ОЗЕРНЫЙ, УЛ. ШКОЛЬНАЯ, Д. 25</t>
  </si>
  <si>
    <t>УЧАЛИНСКИЙ РАЙОН, Д. ОКТЯБРЬСК, УЛ. ЦЕНТРАЛЬНАЯ, Д. 7</t>
  </si>
  <si>
    <t>УЧАЛИНСКИЙ РАЙОН, Д. СТАРОБАЛБУКОВО, УЛ. КЛУБНАЯ, Д. 8/1</t>
  </si>
  <si>
    <t>УЧАЛИНСКИЙ РАЙОН, Д. СТАРОМУЙНАКОВО, УЛ. ШКОЛЬНАЯ, Д. 42</t>
  </si>
  <si>
    <t>УЧАЛИНСКИЙ РАЙОН, Д. СУЛЕЙМАНОВО, УЛ. МИАССКАЯ, Д. 15</t>
  </si>
  <si>
    <t>УЧАЛИНСКИЙ РАЙОН, Д. ТАНЫЧАУ, УЛ. ЛЕНИНСКАЯ, Д. 9</t>
  </si>
  <si>
    <t>УЧАЛИНСКИЙ РАЙОН, Д. УЗУНГУЛОВО, УЛ. ШКОЛЬНАЯ, Д. 8А</t>
  </si>
  <si>
    <t>УЧАЛИНСКИЙ РАЙОН, Д. МАЛОКАЗАККУЛОВО, УЛ. СЕРЕБРЕННИКОВА, Д. 5</t>
  </si>
  <si>
    <t>УЧАЛИНСКИЙ РАЙОН, Д. КУБАГУШЕВО, УЛ. КОЯШЕВСКАЯ, Д. 21</t>
  </si>
  <si>
    <t>УЧАЛИНСКИЙ РАЙОН, Д. САЙТАКОВО, ПЕР. МЕДПУНКТ, Д. 2</t>
  </si>
  <si>
    <t>УЧАЛИНСКИЙ РАЙОН, Д. СУРАМАНОВО, УЛ. ШКОЛЬНАЯ, Д. 38</t>
  </si>
  <si>
    <t>УЧАЛИНСКИЙ РАЙОН, Д. КУРАМА, УЛ. ПЕРВОГО МАЯ, Д. 31</t>
  </si>
  <si>
    <t>УЧАЛИНСКИЙ РАЙОН, Д. КУЧУКОВО, УЛ. МУРТАЗИНА, Д. 37</t>
  </si>
  <si>
    <t>УЧАЛИНСКИЙ РАЙОН, Д. ПЕРВЫЙ МАЙ, УЛ. ЦЕНТРАЛЬНАЯ, Д. 21</t>
  </si>
  <si>
    <t>УЧАЛИНСКИЙ РАЙОН, С. ВОЗНЕСЕНКА, ПЕР. ЦЕНТРАЛЬНЫЙ, Д. 1</t>
  </si>
  <si>
    <t>УЧАЛИНСКИЙ РАЙОН, Д. СТАРОБАЙРАМГУЛОВО, УЛ. ЦЕНТРАЛЬНАЯ, Д. 47А</t>
  </si>
  <si>
    <t>УЧАЛИНСКИЙ РАЙОН, Д. КАЗАККУЛОВО, УЛ. МИНДЯКСКАЯ, Д. 11</t>
  </si>
  <si>
    <t>УЧАЛИНСКИЙ РАЙОН, С. МИНДЯК, УЛ. НИЖНЕЕ РАФИКОВО, Д. 20</t>
  </si>
  <si>
    <t>УЧАЛИНСКИЙ РАЙОН, С. МИНДЯК, УЛ. БИЛАЛОВА, Д. 4</t>
  </si>
  <si>
    <t>УЧАЛИНСКИЙ РАЙОН, С. РЫСАЕВО, УЛ. ЦЕНТРАЛЬНАЯ, Д. 6</t>
  </si>
  <si>
    <t>УЧАЛИНСКИЙ РАЙОН, Д. СУЮНДЮКОВО, УЛ. КАЙДЫШ, Д. 7</t>
  </si>
  <si>
    <t>УЧАЛИНСКИЙ РАЙОН, Д. КУЧУКОВО, УЛ. МАНАТОВА, Д. 35</t>
  </si>
  <si>
    <t>УЧАЛИНСКИЙ РАЙОН, Д. РАСУЛЕВО, УЛ. ШКОЛЬНАЯ, Д. 1А</t>
  </si>
  <si>
    <t>УЧАЛИНСКИЙ РАЙОН, С. НАУРУЗОВО, УЛ. ПОБЕДЫ, Д. 24</t>
  </si>
  <si>
    <t>Г. УЧАЛЫ, УЛ. БАШКОРТОСТАНА, Д. 15</t>
  </si>
  <si>
    <t>УЧАЛИНСКИЙ РАЙОН, С. АХУНОВО, УЛ. ШКОЛЬНАЯ, Д. 5</t>
  </si>
  <si>
    <t>УЧАЛИНСКИЙ РАЙОН, С. УРАЛЬСК, УЛ. СОВЕТСКАЯ, Д. 4</t>
  </si>
  <si>
    <t>ГОРОДСКОЕ ПОСЕЛЕНИЕ Г. УЧАЛЫ, УЛ. ЛЕНИНА, Д. 19Б</t>
  </si>
  <si>
    <t>ГОРОДСКОЕ ПОСЕЛЕНИЕ Г. УЧАЛЫ, УЛ. КИРОВА, Д. 1А</t>
  </si>
  <si>
    <t>ГОРОДСКОЕ ПОСЕЛЕНИЕ Г. УЧАЛЫ, УЛ. КИРОВА, Д. 3А</t>
  </si>
  <si>
    <t>ГОРОДСКОЕ ПОСЕЛЕНИЕ Г. УЧАЛЫ, УЛ. РОССИЙСКАЯ, Д. 14</t>
  </si>
  <si>
    <t>ГОРОДСКОЕ ПОСЕЛЕНИЕ Г. УЧАЛЫ, УЛ. М. ГОРЬКОГО, Д. 8В</t>
  </si>
  <si>
    <t>ГОРОДСКОЕ ПОСЕЛЕНИЕ Г. УЧАЛЫ, УЛ. БАШКОРТОСТАНА, Д. 16</t>
  </si>
  <si>
    <t>ГОРОДСКОЕ ПОСЕЛЕНИЕ Г. УЧАЛЫ, УЛ. БАШКОРТОСТАНА, Д. 18</t>
  </si>
  <si>
    <t>ГП Г. УЧАЛЫ, УЛ. ЛЕНИНСКОГО КОМСОМОЛА, Д. 12</t>
  </si>
  <si>
    <t>Г. УЧАЛЫ, УЛ. СТРОИТЕЛЬНАЯ, Д. 6А</t>
  </si>
  <si>
    <t>СП УЧАЛИНСКИЙ СЕЛЬСКИЙ СОВЕТ, С. УЧАЛЫ, ПЕР. ПАРТИЗАНСКИЙ, Д. 4</t>
  </si>
  <si>
    <t>ГП Г. УЧАЛЫ, УЛ. СИБАЙСКАЯ, Д. 4</t>
  </si>
  <si>
    <t>УЧАЛИНСКИЙ РАЙОН, Д. НОВОБАЙРАМГУЛОВО, УЛ. ИШАНГУЛ, Д. 7/1</t>
  </si>
  <si>
    <t>УЧАЛИНСКИЙ РАЙОН, Д. КУЛУШЕВО, УЛ. ШАГАР, Д. 24</t>
  </si>
  <si>
    <t>УЧАЛИНСКИЙ РАЙОН, Д. УРАЗОВО, УЛ. ЦЕНТРАЛЬНАЯ, Д. 8</t>
  </si>
  <si>
    <t>УЧАЛИНСКИЙ РАЙОН, С. УЧАЛЫ, УЛ. БАГАУТДИНОВА, Д. 77</t>
  </si>
  <si>
    <t>Г. УЧАЛЫ, ПЕР. МОЛОДЕЖНЫЙ, Д. 8</t>
  </si>
  <si>
    <t>02400103</t>
  </si>
  <si>
    <t>ГОСУДАРСТВЕННОЕ БЮДЖЕТНОЕ УЧРЕЖДЕНИЕ ЗДРАВООХРАНЕНИЯ РЕСПУБЛИКИ БАШКОРТОСТАН АСКАРОВСКАЯ ЦЕНТРАЛЬНАЯ РАЙОННАЯ БОЛЬНИЦА</t>
  </si>
  <si>
    <t>АБЗЕЛИЛОВСКИЙ РАЙОН, С. АСКАРОВО, УЛ. КОММУНИСТИЧЕСКАЯ, Д. 22</t>
  </si>
  <si>
    <t>02400101</t>
  </si>
  <si>
    <t>АБЗЕЛИЛОВСКИЙ РАЙОН, Д. АБЗЕЛИЛОВО, УЛ. МОЛОДЕЖНАЯ, Д. 10</t>
  </si>
  <si>
    <t>АБЗЕЛИЛОВСКИЙ РАЙОН, С. ЯНГЕЛЬСКОЕ, УЛ. СТАДИОННАЯ, Д. 4</t>
  </si>
  <si>
    <t>АБЗЕЛИЛОВСКИЙ РАЙОН, С. АМАНГИЛЬДИНО, УЛ. КИЗИЛ, Д. 11</t>
  </si>
  <si>
    <t>АБЗЕЛИЛОВСКИЙ РАЙОН, Д. САЛАВАТОВО, УЛ. МУРТАЗИНА, Д. 113</t>
  </si>
  <si>
    <t>АБЗЕЛИЛОВСКИЙ РАЙОН, С. ТАШБУЛАТОВО, УЛ. ШАЙМУРАТОВА, Д. 10</t>
  </si>
  <si>
    <t>АБЗЕЛИЛОВСКИЙ РАЙОН, С. БАИМОВО, УЛ. ШКОЛЬНАЯ, Д. 20</t>
  </si>
  <si>
    <t>АБЗЕЛИЛОВСКИЙ РАЙОН, С. ЦЕЛИННЫЙ, УЛ. ЛЕНИНА, Д. 3</t>
  </si>
  <si>
    <t>АБЗЕЛИЛОВСКИЙ РАЙОН, С. БУРАНГУЛОВО, УЛ. ШКОЛЬНАЯ, Д. 4/1</t>
  </si>
  <si>
    <t>АБЗЕЛИЛОВСКИЙ РАЙОН, С. КРАСНАЯ БАШКИРИЯ, УЛ. ЦЕНТРАЛЬНАЯ, Д. 9</t>
  </si>
  <si>
    <t>02400102</t>
  </si>
  <si>
    <t>02400104</t>
  </si>
  <si>
    <t>АБЗЕЛИЛОВСКИЙ РАЙОН, Д. ТЕПЯНОВО, УЛ. ШКОЛЬНАЯ, Д. 7</t>
  </si>
  <si>
    <t>АБЗЕЛИЛОВСКИЙ РАЙОН, Д. КАЗМАШЕВО, УЛ. ЦЕНТРАЛЬНАЯ, Д. 39</t>
  </si>
  <si>
    <t>АБЗЕЛИЛОВСКИЙ РАЙОН, С. ИШКУЛОВО, УЛ. ШКОЛЬНАЯ, Д. 39</t>
  </si>
  <si>
    <t>АБЗЕЛИЛОВСКИЙ РАЙОН, Д. ИДЯШ-КУСКАРОВО, УЛ. НОВАЯ, Д. 11</t>
  </si>
  <si>
    <t>АБЗЕЛИЛОВСКИЙ РАЙОН, Д. УТЯГАНОВО, УЛ. ЧИШМА, Д. 13</t>
  </si>
  <si>
    <t>АБЗЕЛИЛОВСКИЙ РАЙОН, Д. АБДУЛГАЗИНО, УЛ. 27 ПАРТСЪЕЗДА, Д. 48</t>
  </si>
  <si>
    <t>АБЗЕЛИЛОВСКИЙ РАЙОН, Д. СТАНЦИИ АЛЬМУХАМЕТОВО, УЛ. ЭЛЕВАТОРНАЯ, Д. 12</t>
  </si>
  <si>
    <t>АБЗЕЛИЛОВСКИЙ РАЙОН, Д. ВЕРХНЕЕ АБДРЯШЕВО, УЛ. АБДРЯШ БАТЫРЫ, Д. 6</t>
  </si>
  <si>
    <t>АБЗЕЛИЛОВСКИЙ РАЙОН, Д. МАЙГАШТА, УЛ. ЛЕСОРУБОВ, Д. 20</t>
  </si>
  <si>
    <t>АБЗЕЛИЛОВСКИЙ РАЙОН, С. ДАВЛЕТОВО, УЛ. КУСЯМЫШЕВО, Д. 27</t>
  </si>
  <si>
    <t>АБЗЕЛИЛОВСКИЙ РАЙОН, Д. ТАКСЫРОВО, УЛ. ЦЕЛИННАЯ, Д. 5</t>
  </si>
  <si>
    <t>АБЗЕЛИЛОВСКИЙ РАЙОН, Д. СЕВЕРНЫЙ, УЛ. ПЕННЕРА, Д. 51</t>
  </si>
  <si>
    <t>АБЗЕЛИЛОВСКИЙ РАЙОН, Д. АСЛАЕВО, УЛ. КОМСОМОЛЬСКАЯ, Д. 1</t>
  </si>
  <si>
    <t>АБЗЕЛИЛОВСКИЙ РАЙОН, Д. ЕНИКЕЕВО, УЛ. ШАЙМУРАТОВА, Д. 27</t>
  </si>
  <si>
    <t>АБЗЕЛИЛОВСКИЙ РАЙОН, Д. ЯЙКАРОВО, УЛ. ШКОЛЬНАЯ, Д. 7</t>
  </si>
  <si>
    <t>АБЗЕЛИЛОВСКИЙ РАЙОН, Д. АУМЫШЕВО, УЛ. АЛСЫНБАЕВА, Д. 17</t>
  </si>
  <si>
    <t>АБЗЕЛИЛОВСКИЙ РАЙОН, Д. ТУПАКОВО, УЛ. ШКОЛЬНАЯ, Д. 24</t>
  </si>
  <si>
    <t>АБЗЕЛИЛОВСКИЙ РАЙОН, Д. НИЯЗГУЛОВО, УЛ. ШКОЛЬНАЯ, Д. 1</t>
  </si>
  <si>
    <t>АБЗЕЛИЛОВСКИЙ РАЙОН, Д. МАХМУТОВО, УЛ. ДРУЖБЫ, Д. 16</t>
  </si>
  <si>
    <t>АБЗЕЛИЛОВСКИЙ РАЙОН, Д. ЯНГИ-АУЛ, УЛ. ЦЕНТРАЛЬНАЯ, Д. 22А</t>
  </si>
  <si>
    <t>АБЗЕЛИЛОВСКИЙ РАЙОН, Д. ИСКУЖИНО, УЛ. СУРУЛДАК, Д. 1</t>
  </si>
  <si>
    <t>АБЗЕЛИЛОВСКИЙ РАЙОН, Д. ЯРЛЫКАПОВО, УЛ. ЦЕНТРАЛЬНАЯ, Д. 23</t>
  </si>
  <si>
    <t>АБЗЕЛИЛОВСКИЙ РАЙОН, Д. ТАШТУЙ, УЛ. МИРА, Д. 18</t>
  </si>
  <si>
    <t>АБЗЕЛИЛОВСКИЙ РАЙОН, Д. АТАВДЫ, УЛ. ФЕСТИВАЛЬНАЯ, Д. 5</t>
  </si>
  <si>
    <t>АБЗЕЛИЛОВСКИЙ РАЙОН, Д. ПОКРОВКА, УЛ. ГОРНАЯ, Д. 5</t>
  </si>
  <si>
    <t>АБЗЕЛИЛОВСКИЙ РАЙОН, Д. РАХМЕТОВО, УЛ. ШКОЛЬНАЯ, Д. 14</t>
  </si>
  <si>
    <t>АБЗЕЛИЛОВСКИЙ РАЙОН, Д. НОВОБАЛАПАНОВО, УЛ. ШКОЛЬНАЯ, Д. 14</t>
  </si>
  <si>
    <t>АБЗЕЛИЛОВСКИЙ РАЙОН, Д. МУРАКАЕВО, УЛ. ЦЕНТРАЛЬНАЯ, Д. 5, КОРП. А</t>
  </si>
  <si>
    <t>АБЗЕЛИЛОВСКИЙ РАЙОН, Д. КУСИМОВО, УЛ. ШКОЛЬНАЯ, Д. 8</t>
  </si>
  <si>
    <t>АБЗЕЛИЛОВСКИЙ РАЙОН, Д. ШАРИПОВО, УЛ. С.ЮЛАЕВА, Д. 4</t>
  </si>
  <si>
    <t>АБЗЕЛИЛОВСКИЙ РАЙОН, С. КИРДАСОВО, УЛ. СОВЕТСКАЯ, Д. 58/1</t>
  </si>
  <si>
    <t>АБЗЕЛИЛОВСКИЙ РАЙОН, Д. АХМЕТОВО, УЛ. САМАРСКАЯ, Д. 5, КОР. 1</t>
  </si>
  <si>
    <t>АБЗЕЛИЛОВСКИЙ РАЙОН, Д. ТАЛ-КУСКАРОВО, УЛ. УЧИТЕЛЬСКАЯ, Д. 69</t>
  </si>
  <si>
    <t>АБЗЕЛИЛОВСКИЙ РАЙОН, Д. СЕЛИВАНОВСКИЙ, УЛ. ЦЕНТРАЛЬНАЯ, Д. 36</t>
  </si>
  <si>
    <t>АБЗЕЛИЛОВСКИЙ РАЙОН, Д. РЫСКУЖИНО, УЛ. 40 ЛЕТ ПОБЕДЫ, Д. 32/1</t>
  </si>
  <si>
    <t>АБЗЕЛИЛОВСКИЙ РАЙОН, Д. ДАВЛЕТШИНО, УЛ. ГОРНАЯ, Д. 18/1</t>
  </si>
  <si>
    <t>АБЗЕЛИЛОВСКИЙ РАЙОН, Д. АВНЯШ, УЛ. ЦЕНТРАЛЬНАЯ, Д. 36</t>
  </si>
  <si>
    <t>АБЗЕЛИЛОВСКИЙ РАЙОН, Д. ПЕРВОМАЙСКИЙ, УЛ. Ф.ГУМЕРОВОЙ, Д. 37, КОРП. А</t>
  </si>
  <si>
    <t>АБЗЕЛИЛОВСКИЙ РАЙОН, Д. ЮЛДАШЕВО, УЛ. ШКОЛЬНАЯ, Д. 1</t>
  </si>
  <si>
    <t>АБЗЕЛИЛОВСКИЙ РАЙОН, Д. БУЛАТОВО, УЛ. МОНАШ, Д. 1</t>
  </si>
  <si>
    <t>АБЗЕЛИЛОВСКИЙ РАЙОН, Д. ОЗЕРНОЕ, УЛ. ОЗЕРНАЯ, Д. 17</t>
  </si>
  <si>
    <t>АБЗЕЛИЛОВСКИЙ РАЙОН, Д. САМАРСКОГО ОТДЕЛЕНИЯ СОВХОЗА, УЛ. МЕХАНИЗАТОРОВ, Д. 19</t>
  </si>
  <si>
    <t>АБЗЕЛИЛОВСКИЙ РАЙОН, С. МИХАЙЛОВКА, УЛ. ПАРКОВАЯ, Д. 30</t>
  </si>
  <si>
    <t>АБЗЕЛИЛОВСКИЙ РАЙОН, Д. АЮСАЗОВО, УЛ. НОВАЯ, Д. 1</t>
  </si>
  <si>
    <t>АБЗЕЛИЛОВСКИЙ РАЙОН, Д. ГЕОЛОГОРАЗВЕДКА, УЛ. СТРОИТЕЛЕЙ, Д. 2</t>
  </si>
  <si>
    <t>АБЗЕЛИЛОВСКИЙ РАЙОН, Д. КУШЕЕВО, УЛ. В.СУЛЕЙМАНОВА, Д. 1</t>
  </si>
  <si>
    <t>АБЗЕЛИЛОВСКИЙ РАЙОН, Д. ЕЛИМБЕТОВО, УЛ. КОММУНИСТИЧЕСКАЯ, Д. 27</t>
  </si>
  <si>
    <t>АБЗЕЛИЛОВСКИЙ РАЙОН, Д. НОВО-САМАРСКОЕ, УЛ. ЦЕНТРАЛЬНАЯ, Д. 23/2</t>
  </si>
  <si>
    <t>АБЗЕЛИЛОВСКИЙ РАЙОН, С. КУСИМОВСКИЙ РУДНИК, УЛ. НАБЕРЕЖНАЯ, Д. 31</t>
  </si>
  <si>
    <t>АБЗЕЛИЛОВСКИЙ РАЙОН, Д. БИККУЛОВО, УЛ. ЦЕНТРАЛЬНАЯ, Д. 17/1</t>
  </si>
  <si>
    <t>АБЗЕЛИЛОВСКИЙ РАЙОН, Д. ИШКИЛЬДИНО, УЛ. С.ЮЛАЕВА, Д. 15</t>
  </si>
  <si>
    <t>АБЗЕЛИЛОВСКИЙ РАЙОН, Д. ИШБУЛДИНО, УЛ. МОЛОДЕЖНАЯ, Д. 16А</t>
  </si>
  <si>
    <t>АБЗЕЛИЛОВСКИЙ РАЙОН, С. АСКАРОВО, УЛ. ПИОНЕРСКАЯ, Д. 1</t>
  </si>
  <si>
    <t>АБЗЕЛИЛОВСКИЙ РАЙОН, Д. АСКАРОВО, УЛ. ЧАПАЕВА, Д. 1</t>
  </si>
  <si>
    <t>АБЗЕЛИЛОВСКИЙ РАЙОН, Д. АБДУЛМАМБЕТОВО, УЛ. ЛЕНИНА, Д. 1В</t>
  </si>
  <si>
    <t>АБЗЕЛИЛОВСКИЙ РАЙОН, С. ХАМИТОВО, УЛ. МИРА, Д. 1/2</t>
  </si>
  <si>
    <t>АБЗЕЛИЛОВСКИЙ РАЙОН, Д. АЛЬМУХАМЕТОВО, УЛ. МОЛОДЕЖНАЯ 1-Я, Д. 10/1</t>
  </si>
  <si>
    <t>АБЗЕЛИЛОВСКИЙ РАЙОН, Д. РАВИЛОВО, УЛ. МОЛОДЕЖНАЯ, Д. 6/1</t>
  </si>
  <si>
    <t>АБЗЕЛИЛОВСКИЙ РАЙОН, С. ХАЛИЛОВО, УЛ. СОВЕТСКАЯ, Д. 2А</t>
  </si>
  <si>
    <t>АБЗЕЛИЛОВСКИЙ РАЙОН, С. ГУСЕВО, УЛ. СЕРГЕЯ СОКОЛОВА, Д. 62А</t>
  </si>
  <si>
    <t>АБЗЕЛИЛОВСКИЙ РАЙОН, Д. ТЕПЯНОВО, УЛ. МОЛОДЕЖНАЯ, Д. 1</t>
  </si>
  <si>
    <t>АБЗЕЛИЛОВСКИЙ РАЙОН, Д. СТАНЦИИ АЛЬМУХАМЕТОВО, УЛ. ЛЕНИНА, Д. 15</t>
  </si>
  <si>
    <t>АБЗЕЛИЛОВСКИЙ РАЙОН, Д. ЯЙКАРОВО, УЛ. КОММУНИСТИЧЕСКАЯ, Д. 17</t>
  </si>
  <si>
    <t>АБЗЕЛИЛОВСКИЙ РАЙОН, Д. АТАВДЫ, УЛ. ФЕСТИВАЛЬНАЯ, Д. 13Б</t>
  </si>
  <si>
    <t>АБЗЕЛИЛОВСКИЙ РАЙОН, Д. БУЛАТОВО, УЛ. МОЛОДЕЖНАЯ, Д. 21</t>
  </si>
  <si>
    <t>02150203</t>
  </si>
  <si>
    <t>ГОСУДАРСТВЕННОЕ БЮДЖЕТНОЕ УЧРЕЖДЕНИЕ ЗДРАВООХРАНЕНИЯ РЕСПУБЛИКИ БАШКОРТОСТАН ЦЕНТРАЛЬНАЯ ГОРОДСКАЯ БОЛЬНИЦА ГОРОДА СИБАЙ</t>
  </si>
  <si>
    <t>ГБУЗ ЦГБ Г.СИБАЙ</t>
  </si>
  <si>
    <t>Г. СИБАЙ, УЛ. БЕЛОВА, Д. 19</t>
  </si>
  <si>
    <t>Г.СИБАЙ, УЛ.ГОРЬКОГО,Д.74</t>
  </si>
  <si>
    <t>021503</t>
  </si>
  <si>
    <t>02150204</t>
  </si>
  <si>
    <t>Г. СИБАЙ, УЛ. ГОРЬКОГО,Д.76/2</t>
  </si>
  <si>
    <t>021504</t>
  </si>
  <si>
    <t>02150201</t>
  </si>
  <si>
    <t>021505</t>
  </si>
  <si>
    <t>Г.СИБАЙ, УЛ.БЕЛОВА, Д.2/5</t>
  </si>
  <si>
    <t>021506</t>
  </si>
  <si>
    <t>Г.СИБАЙ, УЛ.БЕЛОВА, Д.2/6</t>
  </si>
  <si>
    <t>021507</t>
  </si>
  <si>
    <t>Г.СИБАЙ, УЛ.БЕЛОВА, Д.17</t>
  </si>
  <si>
    <t>021508</t>
  </si>
  <si>
    <t>Г.СИБАЙ, УЛ.ЧАЙКОВСКОГО, Д.15</t>
  </si>
  <si>
    <t>021509</t>
  </si>
  <si>
    <t>Г.СИБАЙ, УЛ.ЧАЙКОВСКОГО, Д..24</t>
  </si>
  <si>
    <t>021510</t>
  </si>
  <si>
    <t>Г.СИБАЙ, УЛ.КУСИМОВА,Д.7</t>
  </si>
  <si>
    <t>021511</t>
  </si>
  <si>
    <t>Г.СИБАЙ, УЛ.ЧАЙКОВСКОГО, Д.18/2</t>
  </si>
  <si>
    <t>021512</t>
  </si>
  <si>
    <t>Г.СИБАЙ, УЛ.ЦЕТКИН, Д.4</t>
  </si>
  <si>
    <t>Г.СИБАЙ, УЛ.ЧАЙКОВСКОГО, Д.4</t>
  </si>
  <si>
    <t>021514</t>
  </si>
  <si>
    <t>Г.СИБАЙ, УЛ.ЧАЙКОВСКОГО, Д.3</t>
  </si>
  <si>
    <t>021515</t>
  </si>
  <si>
    <t>Г.СИБАЙ, УЛ.КОВАЛЕВА,Д.15</t>
  </si>
  <si>
    <t>021516</t>
  </si>
  <si>
    <t>Г.СИБАЙ, УЛ.ЛЕНИНА,Д.21</t>
  </si>
  <si>
    <t>021517</t>
  </si>
  <si>
    <t>Г.СИБАЙ, УЛ.ШКОЛЬНАЯ,Д.72</t>
  </si>
  <si>
    <t>021518</t>
  </si>
  <si>
    <t>Г.СИБАЙ, УЛ.ГОРНАЯ,Д.57</t>
  </si>
  <si>
    <t>021519</t>
  </si>
  <si>
    <t>Г.СИБАЙ, УЛ.ГОРНЯКОВ,Д.18</t>
  </si>
  <si>
    <t>021520</t>
  </si>
  <si>
    <t>Г.СИБАЙ, УЛ.ГОРНЯКОВ,Д.6,5</t>
  </si>
  <si>
    <t>021521</t>
  </si>
  <si>
    <t>Г.СИБАЙ, УЛ.КУСИМОВА, Д.2</t>
  </si>
  <si>
    <t>021522</t>
  </si>
  <si>
    <t>Г.СИБАЙ, УЛ.ГОРЬКОГО,Д.41А</t>
  </si>
  <si>
    <t>021523</t>
  </si>
  <si>
    <t>Г.СИБАЙ, УЛ.ГОРЬКОГО,Д.29</t>
  </si>
  <si>
    <t>021524</t>
  </si>
  <si>
    <t>Г.СИБАЙ, УЛ.ГОРНЯКОВ,Д.8</t>
  </si>
  <si>
    <t>021525</t>
  </si>
  <si>
    <t>Г.СИБАЙ, УЛ.ГОРНАЯ,Д.55</t>
  </si>
  <si>
    <t>021526</t>
  </si>
  <si>
    <t>Г.СИБАЙ, УЛ.ЛЕНИНА,Д.3</t>
  </si>
  <si>
    <t>021527</t>
  </si>
  <si>
    <t>Г.СИБАЙ, УЛ.МАЯКОВСКОГО, Д.28</t>
  </si>
  <si>
    <t>021528</t>
  </si>
  <si>
    <t>Г.СИБАЙ, УЛ.ЦЕТКИН, Д.10</t>
  </si>
  <si>
    <t>021529</t>
  </si>
  <si>
    <t>Г.СИБАЙ, УЛ. ЛЕНИНА, Д.40</t>
  </si>
  <si>
    <t>021530</t>
  </si>
  <si>
    <t>Г.СИБАЙ, УЛ.БЕЛОВА,Д.102</t>
  </si>
  <si>
    <t>021531</t>
  </si>
  <si>
    <t>Г.СИБАЙ, УЛ.ГАРАЖНАЯ, Д.1</t>
  </si>
  <si>
    <t>021532</t>
  </si>
  <si>
    <t>Г.СИБАЙ, УЛ.БЕЛОВА, Д.36</t>
  </si>
  <si>
    <t>021533</t>
  </si>
  <si>
    <t>Г.СИБАЙ, УЛ.ГОРЬКОГО,Д.62</t>
  </si>
  <si>
    <t>021534</t>
  </si>
  <si>
    <t>Г.СИБАЙ, ПРОСПЕКТ ГОРНЯКОВ,Д.2</t>
  </si>
  <si>
    <t>021535</t>
  </si>
  <si>
    <t>Г.СИБАЙ, УЛ.БЕЛОВА, Д.2/4</t>
  </si>
  <si>
    <t>Г.СИБАЙ, ПРОСПЕКТ ГОРНЯКОВ, Д.6/1</t>
  </si>
  <si>
    <t>021537</t>
  </si>
  <si>
    <t>Г.СИБАЙ, УЛ.СИБАЕВА, Д.45</t>
  </si>
  <si>
    <t>021538</t>
  </si>
  <si>
    <t>Г.СИБАЙ, УЛ.КУСИМОВА, Д.8</t>
  </si>
  <si>
    <t>021539</t>
  </si>
  <si>
    <t>Г.СИБАЙ, ПЕРЕУЛОК ИНТЕРНАЦИОНАЛЬНЫЙ, Д.7</t>
  </si>
  <si>
    <t>021540</t>
  </si>
  <si>
    <t>Г.СИБАЙ, УЛ.ЧАЙКОВСКОГО, Д.18/3</t>
  </si>
  <si>
    <t>021541</t>
  </si>
  <si>
    <t>Г.СИБАЙ, УЛ.ЗАКИ ВАЛИДИ,Д.53</t>
  </si>
  <si>
    <t>021542</t>
  </si>
  <si>
    <t>Г.СИБАЙ, УЛ.АЙСУВАКА, Д.5</t>
  </si>
  <si>
    <t>021543</t>
  </si>
  <si>
    <t>02150202</t>
  </si>
  <si>
    <t>021544</t>
  </si>
  <si>
    <t>021545</t>
  </si>
  <si>
    <t>021546</t>
  </si>
  <si>
    <t>021547</t>
  </si>
  <si>
    <t>021548</t>
  </si>
  <si>
    <t>02151301</t>
  </si>
  <si>
    <t>ГОСУДАРСТВЕННОЕ АВТОНОМНОЕ УЧРЕЖДЕНИЕ ЗДРАВООХРАНЕНИЯ РЕСПУБЛИКИ БАШКОРТОСТАН СТОМАТОЛОГИЧЕСКАЯ ПОЛИКЛИНИКА ГОРОДА СИБАЙ</t>
  </si>
  <si>
    <t>ГАУЗ РБ СТОМАТОЛОГИЧЕСКАЯ ПОЛИКЛИНИКА Г.СИБАЙ</t>
  </si>
  <si>
    <t>Г. СИБАЙ, УЛ. ЛЕНИНА, Д. 22/1</t>
  </si>
  <si>
    <t>02151302</t>
  </si>
  <si>
    <t>Г.СИБАЙ УЛ.БЕЛОВА, Д.36</t>
  </si>
  <si>
    <t>Г.СИБАЙ, УЛ. ЛЕНИНА,Д.40</t>
  </si>
  <si>
    <t>Г.СИБАЙ, ПРОСПЕКТ ГОРНЯКОВ, Д.2</t>
  </si>
  <si>
    <t>Г.СИБАЙ, УЛ. МАЯКОВСКОГО, Д.18</t>
  </si>
  <si>
    <t>Г.СИБАЙ, УЛ. ГОРЬКОГО, Д.29</t>
  </si>
  <si>
    <t>Г.СИБАЙ, ПРОСПЕКТ ГОРНЯКОВ, Д.8</t>
  </si>
  <si>
    <t>Г.СИБАЙ, УЛ. ГОРНАЯ, Д.55</t>
  </si>
  <si>
    <t>Г.СИБАЙ, УЛ. ЛЕНИНА,Д.3</t>
  </si>
  <si>
    <t>Г.СИБАЙ, УЛ. МАЯКОВСКОГО, Д.28</t>
  </si>
  <si>
    <t>Г.СИБАЙ, УЛ. ЦЕТКИН, Д.10</t>
  </si>
  <si>
    <t>Г.СИБАЙ, УЛ. БЕЛОВА,Д.102</t>
  </si>
  <si>
    <t>Г.СИБАЙ, УЛ. КУСИМОВА,Д.7</t>
  </si>
  <si>
    <t>Г.СИБАЙ, УЛ. ГОРЬКОГО,Д.62</t>
  </si>
  <si>
    <t>02201201</t>
  </si>
  <si>
    <t>ГОСУДАРСТВЕННОЕ БЮДЖЕТНОЕ УЧРЕЖДЕНИЕ ЗДРАВООХРАНЕНИЯ РЕСПУБЛИКИ БАШКОРТОСТАН ЗИЛАИРСКАЯ ЦЕНТРАЛЬНАЯ РАЙОННАЯ БОЛЬНИЦА</t>
  </si>
  <si>
    <t>С. ЗИЛАИР, УЛ. ПУШКИНА, Д. 1</t>
  </si>
  <si>
    <t>ЗИЛАИРСКИЙ РАЙОН, С.МАТРАЕВО, УЛ.С.ЮЛАЕВА, Д.14</t>
  </si>
  <si>
    <t>ЗИЛАИРСКИЙ РАЙОН, С.ЮЛДЫБАЕВО, УЛ.КООПЕРАТИВНАЯ, Д.9</t>
  </si>
  <si>
    <t>ЗИЛАИРСКИЙ РАЙОН, С.КАНАНИКОЛЬСК, УЛ.ВОСТОЧНАЯ, Д.1</t>
  </si>
  <si>
    <t>02201202</t>
  </si>
  <si>
    <t>ЗИЛАИРСКИЙ РАЙОН, С.САБЫРОВО, УЛ.МОЛОДЕЖНАЯ,Д.10</t>
  </si>
  <si>
    <t>02201203</t>
  </si>
  <si>
    <t>02201204</t>
  </si>
  <si>
    <t>ЗИЛАИРСКИЙ РАЙОН, Д.ПЕТРОВКА, УЛ.БЕРЕЗОВАЯ, Д.9</t>
  </si>
  <si>
    <t>ЗИЛАИРСКИЙ РАЙОН, Д. КРАСНЫЙ КУШАК, УЛ.ЛЕСНАЯ,Д.5</t>
  </si>
  <si>
    <t>ЗИЛАИРСКИЙ РАЙОН, Д.ЧУЮНЧИ-ЧУПАНОВО, УЛ.МИЛЯШ, Д.26</t>
  </si>
  <si>
    <t>ЗИЛАИРСКИЙ РАЙОН, Д.КАДЫРША,УЛ.АКМУЛЛЫ,Д.13</t>
  </si>
  <si>
    <t>ЗИЛАИРСКИЙ РАЙОН, С.ИВАНО-КУВАЛАТ, УЛ.БОЛЬШАЯ, Д.5</t>
  </si>
  <si>
    <t>ЗИЛАИРСКИЙ РАЙОН, Д.ВЕРХНЕСАЛИМОВО, УЛ.М.ГАФУРИ,Д.14</t>
  </si>
  <si>
    <t>ЗИЛАИРСКИЙ РАЙОН, Д.СТАРО-ЯКУПОВО, УЛ.И. ДИЛЬМУХАМЕТОВА,Д.11</t>
  </si>
  <si>
    <t>ЗИЛАИРСКИЙ РАЙОН,Д.ВЕРХНЕГАЛЕЕВО,УЛ.САКМАРА,Д.12</t>
  </si>
  <si>
    <t>ЗИЛАИРСКИЙ РАЙОН, Д.БАЙГУЖА,УЛ.АЛЬМУХАМЕТОВА,Д.50</t>
  </si>
  <si>
    <t>ЗИЛАИРСКИЙ РАЙОН, Д.СИДОРОВКА, УЛ.МОЛОДЕЖНАЯ,Д.7</t>
  </si>
  <si>
    <t>ЗИЛАИРСКИЙ РАЙОН, Д.КАШКАРОВО, УЛ.КАШКАРОВСКАЯ, Д.6</t>
  </si>
  <si>
    <t>ЗИЛАИРСКИЙ РАЙОН, Д. СУЛТАНТИМИРОВО, УЛ.С.ЮЛАЕВА, Д.22</t>
  </si>
  <si>
    <t>ЗИЛАИРСКИЙ РАЙОН, Д. С УРТАН-УЗЯК,УЛ.ШКОЛЬНАЯ,Д.7</t>
  </si>
  <si>
    <t>ЗИЛАИРСКИЙ РАЙОН, Д. РУССКИЙ БЕРДЯШ,УЛ.ЦЕНТРАЛЬНАЯ,Д.8</t>
  </si>
  <si>
    <t>ЗИЛАИРСКИЙ РАЙОН, С.БЕРДЯШ, УЛ.ШКОЛЬНАЯ, Д.3</t>
  </si>
  <si>
    <t>ЗИЛАИРСКИЙ РАЙОН, Д. МАЛО-ЮЛДЫБАЕВО,УЛ.Ш.БАБИЧА,Д.16</t>
  </si>
  <si>
    <t>ЗИЛАИРСКИЙ РАЙОН, Д.НОВОАЛЕКСАНДРОВКА, УЛ.КАСКИНОВСКАЯ,Д.19</t>
  </si>
  <si>
    <t>ЗИЛАИРСКИЙ РАЙОН, С.ДМИТРИЕВКА, УЛ.ШКОЛЬНАЯ,Д.1</t>
  </si>
  <si>
    <t>ЗИЛАИРСКИЙ РАЙОН, Х.НОВОПОКРОВКА, УЛ.ШКОЛЬНАЯ,Д2</t>
  </si>
  <si>
    <t>ЗИЛАИРСКИЙ РАЙОН, Д.КАРТЛАЗМА,УЛ.ЦЕНТРАЛЬНАЯ, Д.1</t>
  </si>
  <si>
    <t>ЗИЛАИРСКИЙ РАЙОН, Д.АННОВКА, УЛ.ШКОЛЬНАЯ, Д.11</t>
  </si>
  <si>
    <t>ЗИЛАИРСКИЙ РАЙОН, Д.ВАСИЛЬЕВКА, УЛ.ШКОЛЬНАЯ,Д.5</t>
  </si>
  <si>
    <t>ЗИЛАИРСКИЙ РАЙОН, Д.АШКАДАРОВО,УЛ.Ш.БАБИЧА,Д.10</t>
  </si>
  <si>
    <t>ЗИЛАИРСКИЙ РАЙОН, Д.КЫЗЛАР-БИРГАН, УЛ.ЗАРЕЧНАЯ,Д.2</t>
  </si>
  <si>
    <t>ЗИЛАИРСКИЙ РАЙОН, Д.ЯПАРСАЗ,УЛ.КРЫМГУЖИНА,Д.6</t>
  </si>
  <si>
    <t>ЗИЛАИРСКИЙ РАЙОН, Д.ВОСКРЕСЕНКА, УЛ. МОЛОДЕЖНАЯ,Д.28</t>
  </si>
  <si>
    <t>ЗИЛАИРСКИЙ РАЙОН, Д.МАКСЮТОВО,УЛ.ИСКУЖИНА, Д.3</t>
  </si>
  <si>
    <t>ЗИЛАИРСКИЙ РАЙОН, Д.ЯМАНСАЗ,УЛ.ЦЕНТРАЛЬНАЯ,Д.2</t>
  </si>
  <si>
    <t>ЗИЛАИРСКИЙ РАЙОН, Д.ШАНСК,УЛ.ГАРАЖНАЯ,Д.6</t>
  </si>
  <si>
    <t>ЗИЛАИРСКИЙ РАЙОН, Д.НОВОПРЕОБРАЖЕНСК, УЛ.ЦЕНТРАЛЬНАЯ,Д.12</t>
  </si>
  <si>
    <t>ЗИЛАИРСКИЙ РАЙОН, Д.САЛЯХОВО,УЛ.МУРТАЕВА,Д.36</t>
  </si>
  <si>
    <t>ЗИЛАИРСКИЙ РАЙОН, Х.НАДЕЖДИНСК,УЛ. ЮЛУКСКАЯ,Д.27</t>
  </si>
  <si>
    <t>ЗИЛАИРСКИЙ РАЙОН, Д.ЮМАГУЖИНО,УЛ.Ш.БАБИЧА,Д.12</t>
  </si>
  <si>
    <t>ЗИЛАИРСКИЙ РАЙОН, Д.БЕРЕЗОВКА, УЛ.ШКОЛЬНАЯ,Д.8</t>
  </si>
  <si>
    <t>02400603</t>
  </si>
  <si>
    <t>ФЕДЕРАЛЬНОЕ ГОСУДАРСТВЕННОЕ БЮДЖЕТНОЕ УЧРЕЖДЕНИЕ ЗДРАВООХРАНЕНИЯ "МЕДИКО-САНИТАРНАЯ ЧАСТЬ №142 ФЕДЕРАЛЬНОГО МЕДИКО-БИОЛОГИЧЕСКОГО АГЕНТСТВА"</t>
  </si>
  <si>
    <t>Г. МЕЖГОРЬЕ, УЛ.ОЛИМПИЙСКАЯ, Д.16</t>
  </si>
  <si>
    <t>Г. МЕЖГОРЬЕ, УЛ.ЦВЕТОЧНАЯ, Д.8, ПОМ. 1-138</t>
  </si>
  <si>
    <t>02400602</t>
  </si>
  <si>
    <t>02400601</t>
  </si>
  <si>
    <t>Г. МЕЖГОРЬЕ, УЛ.ОЛИМПИЙСКАЯ, Д.4</t>
  </si>
  <si>
    <t>Г. МЕЖГОРЬЕ, УЛ.ИЛЬМЯШЕВСКАЯ, Д.5</t>
  </si>
  <si>
    <t>Г. МЕЖГОРЬЕ, УЛ. СОВЕТСКАЯ, Д.14</t>
  </si>
  <si>
    <t>Г. МЕЖГОРЬЕ, ПЕР. ШКОЛЬНЫЙ, Д.12</t>
  </si>
  <si>
    <t>Г. МЕЖГОРЬЕ, УЛ. ГЕОЛОГОВ, Д.230</t>
  </si>
  <si>
    <t>Г. МЕЖГОРЬЕ, УЛ. КОМСОМОЛЬСКАЯ, Д.33А</t>
  </si>
  <si>
    <t>Г. МЕЖГОРЬЕ, УЛ. КОМСОМОЛЬСКАЯ, Д.28А</t>
  </si>
  <si>
    <t>Г. МЕЖГОРЬЕ, ПЕР. ШКОЛЬНЫЙ, Д.1</t>
  </si>
  <si>
    <t>Г. МЕЖГОРЬЕ, УЛ. ГЕОЛОГОВ, Д.232</t>
  </si>
  <si>
    <t>Г. МЕЖГОРЬЕ, ПРОМЗОНА В СМУ-680</t>
  </si>
  <si>
    <t>Г. МЕЖГОРЬЕ, УЛ. ОЛИМПИЙСКАЯ, Д.1</t>
  </si>
  <si>
    <t>Г. МЕЖГОРЬЕ, УЛ. 40 ЛЕТ ПОБЕДЫ, Д.3</t>
  </si>
  <si>
    <t>02300602</t>
  </si>
  <si>
    <t>ГОСУДАРСТВЕННОЕ БЮДЖЕТНОЕ УЧРЕЖДЕНИЕ ЗДРАВООХРАНЕНИЯ РЕСПУБЛИКИ БАШКОРТОСТАН ЕРМЕКЕЕВСКАЯ ЦЕНТРАЛЬНАЯ РАЙОННАЯ БОЛЬНИЦА</t>
  </si>
  <si>
    <t>С. ЕРМЕКЕЕВО, УЛ. ШКОЛЬНАЯ, Д. 29</t>
  </si>
  <si>
    <t>02300603</t>
  </si>
  <si>
    <t>02300601</t>
  </si>
  <si>
    <t>ЕРМЕКЕЕВСКИЙ РАЙОН, С.ТАРКАЗЫ, УЛ.МОЛОДЕЖНАЯ, Д.28</t>
  </si>
  <si>
    <t>ЕРМЕКЕЕВСКИЙ РАЙОН, С.СПАРТАК, УЛ. 60 ЛЕТ СССР, Д.2</t>
  </si>
  <si>
    <t>ЕРМЕКЕЕВСКИЙ РАЙОН, С.8 МАРТА, УЛ.ШКОЛЬНАЯ, Д.9</t>
  </si>
  <si>
    <t>ЕРМЕКЕЕВСКИЙ РАЙОН, С.СУККУЛОВО, УЛ.ШКОЛЬНАЯ, Д.5</t>
  </si>
  <si>
    <t>ЕРМЕКЕЕВСКИЙ РАЙОН, С.СТАРОТУРАЕВО,УЛ.ЛЕНИНА, Д.18</t>
  </si>
  <si>
    <t>ЕРМЕКЕЕВСКИЙ РАЙОН, С.ЕРМЕКЕЕВО, УЛ.ШКОЛЬНАЯ,11</t>
  </si>
  <si>
    <t>02300604</t>
  </si>
  <si>
    <t>ЕРМЕКЕЕВСКИЙ РАЙОН, С.АБДУЛЛОВО, УЛ.ГОРНАЯ, Д.14</t>
  </si>
  <si>
    <t>ЕРМЕКЕЕВСКИЙ РАЙОН, С.АБДУЛКАРИМОВО, УЛ.ТУКАЯ, Д. 13</t>
  </si>
  <si>
    <t>ЕРМЕКЕЕВСКИЙ РАЙОН, С.ВЕРХНЕУЛУ-ЕЛГА, УЛ.ЦЕНТРАЛЬНАЯ, Д.35</t>
  </si>
  <si>
    <t>ЕРМЕКЕЕВСКИЙ РАЙОН, С. НИЖНЕУЛУ- ЕЛГА, УЛ.МОЛОДЕЖНАЯ, Д.10</t>
  </si>
  <si>
    <t>ЕРМЕКЕЕВСКИЙ РАЙОН, С.БОЛЬШЕЗИНГИРЕЕВО, УЛ.НАБЕРЕЖНАЯ, Д.16</t>
  </si>
  <si>
    <t>ЕРМЕКЕЕВСКИЙ РАЙОН, С.ИСЛАМБАХТЫ, УЛ.САДОВАЯ, Д.1А</t>
  </si>
  <si>
    <t>ЕРМЕКЕЕВСКИЙ РАЙОН, Д.БОГОРОДСКИЙ, УЛ.ЦЕНТРАЛЬНАЯ, Д.45</t>
  </si>
  <si>
    <t>ЕРМЕКЕЕВСКИЙ РАЙОН, С.КЫЗЫЛ-ЯР, УЛ.ТУКАЯ, Д.26</t>
  </si>
  <si>
    <t>ЕРМЕКЕЕВСКИЙ РАЙОН, С.НИЖНИЕ КАРАМАЛЫ, УЛ.МОЛОДЕЖНАЯ, Д.2</t>
  </si>
  <si>
    <t>ЕРМЕКЕЕВСКИЙ РАЙОН, С.РЯТАМАК, УЛ.КОММУНИСТИЧЕСКАЯ, Д.28</t>
  </si>
  <si>
    <t>ЕРМЕКЕЕВСКИЙ РАЙОН, С.СЕМЕНО- МАКАРОВО, УЛ.ЛЕСНАЯ, Д.7</t>
  </si>
  <si>
    <t>ЕРМЕКЕЕВСКИЙ РАЙОН, С.СРЕДНИЕ КАРАМАЛЫ, УЛ.ЧАПАЕВА, Д.2</t>
  </si>
  <si>
    <t>ЕРМЕКЕЕВСКИЙ РАЙОН, С.ГОРОДЕЦКОЕ, УЛ.ВОЗРОЖДЕНИЕ, Д.35</t>
  </si>
  <si>
    <t>ЕРМЕКЕЕВСКИЙ РАЙОН, С. СТАРОШАХОВО, УЛ.ЦЕНТРАЛЬНАЯ, Д.12</t>
  </si>
  <si>
    <t>ЕРМЕКЕЕВСКИЙ РАЙОН, С.СТАРЫЕ СУЛЛИ, УЛ.ЦЕНТРАЛЬНАЯ, Д.84</t>
  </si>
  <si>
    <t>ЕРМЕКЕЕВСКИЙ РАЙОН, С.СУЕРМЕТОВО, УЛ.КОМСОМОЛЬСКАЯ, Д.36</t>
  </si>
  <si>
    <t>ЕРМЕКЕЕВСКИЙ РАЙОН, С.УСМАН-ТАШЛЫ, УЛ.ЦЕНТРАЛЬНАЯ, Д.27</t>
  </si>
  <si>
    <t>02100102</t>
  </si>
  <si>
    <t>ГОСУДАРСТВЕННОЕ БЮДЖЕТНОЕ УЧРЕЖДЕНИЕ ЗДРАВООХРАНЕНИЯ РЕСПУБЛИКИ БАШКОРТОСТАН МИЯКИНСКАЯ ЦЕНТРАЛЬНАЯ РАЙОННАЯ БОЛЬНИЦА</t>
  </si>
  <si>
    <t>С. КИРГИЗ-МИЯКИ, УЛ. СОВЕТСКАЯ, Д. 12</t>
  </si>
  <si>
    <t>МИЯКИНСКИЙ РАЙОН, С. САДОВЫЙ, УЛ. ЛЕСНАЯ, Д. 2</t>
  </si>
  <si>
    <t>02100103</t>
  </si>
  <si>
    <t>02100101</t>
  </si>
  <si>
    <t>МИЯКИНСКИЙ РАЙОН, С. БОГДАНОВО, УЛ. НОВАЯ, Д. 26</t>
  </si>
  <si>
    <t>МИЯКИНСКИЙ РАЙОН, С. УРШАКБАШКАРАМАЛЫ, УЛ. ЛЕНИНА, Д. 48</t>
  </si>
  <si>
    <t>02100104</t>
  </si>
  <si>
    <t>С. КИРГИЗ-МИЯКИ, УЛ. ШОССЕЙНАЯ, Д. 7</t>
  </si>
  <si>
    <t>С. КИРГИЗ-МИЯКИ, УЛ. ШОССЕЙНАЯ, Д. 4</t>
  </si>
  <si>
    <t>МИЯКИНСКИЙ РАЙОН, С. ИЛЬЧИГУЛОВО, УЛ. СОВЕТСКАЯ, Д. 9</t>
  </si>
  <si>
    <t>МИЯКИНСКИЙ РАЙОН, С. МЕНЕУЗТАМАК, УЛ. ШОССЕЙНАЯ, Д. 7/2</t>
  </si>
  <si>
    <t>МИЯКИНСКИЙ РАЙОН, Д. АИТОВО, УЛ. МИРА, Д. 9</t>
  </si>
  <si>
    <t>МИЯКИНСКИЙ РАЙОН, С. АНЯСЕВО, УЛ. ЦЕНТРАЛЬНАЯ, Д. 12</t>
  </si>
  <si>
    <t>МИЯКИНСКИЙ РАЙОН, С. БАЯЗИТОВО, УЛ. МИРА, Д. 26</t>
  </si>
  <si>
    <t>МИЯКИНСКИЙ РАЙОН, С. БОЛЬШИЕ КАРКАЛЫ, УЛ. ШКОЛЬНАЯ, Д. 4</t>
  </si>
  <si>
    <t>МИЯКИНСКИЙ РАЙОН, Д. ИСЛАМГУЛОВО, УЛ. Ш. БАБИЧА, Д. 14</t>
  </si>
  <si>
    <t>МИЯКИНСКИЙ РАЙОН, Д. ИХТИСАД, УЛ. САДОВАЯ, Д. 37</t>
  </si>
  <si>
    <t>МИЯКИНСКИЙ РАЙОН, С. КАНБЕКОВО, УЛ. СОВЕТСКАЯ, Д. 50/1</t>
  </si>
  <si>
    <t>МИЯКИНСКИЙ РАЙОН, С. КАРАН-КУНКАС, УЛ. ПОБЕДЫ, Д. 18</t>
  </si>
  <si>
    <t>МИЯКИНСКИЙ РАЙОН, С. КЕКЕН-ВАСИЛЬЕВКА, УЛ. СОВЕТСКАЯ, Д. 40</t>
  </si>
  <si>
    <t>МИЯКИНСКИЙ РАЙОН, Д. КОЖАЙ-СЕМЕНОВКА, УЛ. СОВЕТСКАЯ, Д. 66</t>
  </si>
  <si>
    <t>МИЯКИНСКИЙ РАЙОН, П. КОМСОМОЛЬСКИЙ, УЛ. ЦЕНТРАЛЬНАЯ, Д. 1</t>
  </si>
  <si>
    <t>МИЯКИНСКИЙ РАЙОН, Д. КУЛЬ-КУНКАС, УЛ. ДЕМСКАЯ, Д. 47</t>
  </si>
  <si>
    <t>МИЯКИНСКИЙ РАЙОН, С. КУРМАНАЙБАШ, УЛ. КОРОЛЕВА, Д. 14</t>
  </si>
  <si>
    <t>МИЯКИНСКИЙ РАЙОН, С. МАЛЫЕ КАРКАЛЫ, УЛ. ШКОЛЬНАЯ, Д. 22</t>
  </si>
  <si>
    <t>МИЯКИНСКИЙ РАЙОН, Д. МАЯК, УЛ. ЗЕЛЕНАЯ, Д. 1</t>
  </si>
  <si>
    <t>МИЯКИНСКИЙ РАЙОН, Д. МИЯКИТАМАК, УЛ. КОММУНИСТИЧЕСКАЯ, Д. 68</t>
  </si>
  <si>
    <t>МИЯКИНСКИЙ РАЙОН, С. НАРЫСТАУ, УЛ. МИРА, Д. 50/1</t>
  </si>
  <si>
    <t>МИЯКИНСКИЙ РАЙОН, Д. НОВЫЕ ИШЛЫ, УЛ. ЦЕНТРАЛЬНАЯ, Д. 14</t>
  </si>
  <si>
    <t>МИЯКИНСКИЙ РАЙОН, Д. НОВЫЕ КАРАМАЛЫ, УЛ. АНТОНОВА, Д. 1</t>
  </si>
  <si>
    <t>МИЯКИНСКИЙ РАЙОН, Д. НОВЫЙ МИР, УЛ. МОЛОДЕЖНАЯ, Д. 14</t>
  </si>
  <si>
    <t>МИЯКИНСКИЙ РАЙОН, Д. РАССВЕТ, УЛ. ШКОЛЬНАЯ, Д. 4</t>
  </si>
  <si>
    <t>МИЯКИНСКИЙ РАЙОН, С. РОДНИКОВКА, УЛ. МОЛОДЕЖНАЯ, Д. 1/1</t>
  </si>
  <si>
    <t>МИЯКИНСКИЙ РАЙОН, Д. САТАЕВО, УЛ. БИКТАШЕВА, Д. 26</t>
  </si>
  <si>
    <t>МИЯКИНСКИЙ РАЙОН, С. САТЫЕВО, УЛ. ЦЕНТРАЛЬНАЯ, Д. 19</t>
  </si>
  <si>
    <t>МИЯКИНСКИЙ РАЙОН, Д. СОФИЕВКА, УЛ. ПОЛЕВАЯ, Д. 9</t>
  </si>
  <si>
    <t>МИЯКИНСКИЙ РАЙОН, Д. СУККУЛ-МИХАЙЛОВКА, УЛ. САДОВАЯ, Д. 11/1</t>
  </si>
  <si>
    <t>МИЯКИНСКИЙ РАЙОН, С. ТАУКАЙ-ГАЙНЫ, УЛ. ШКОЛЬНАЯ, Д. 11</t>
  </si>
  <si>
    <t>МИЯКИНСКИЙ РАЙОН, Д. ТУКСАНБАЕВО, УЛ. М. АКМУЛЛЫ, Д. 8</t>
  </si>
  <si>
    <t>МИЯКИНСКИЙ РАЙОН, Д. ТИМЯШЕВО, УЛ. ДРУЖБЫ, Д. 15</t>
  </si>
  <si>
    <t>МИЯКИНСКИЙ РАЙОН, С. УРШАК, УЛ. ЛЕНИНА, Д. 22</t>
  </si>
  <si>
    <t>МИЯКИНСКИЙ РАЙОН, С. УЯЗЫБАШЕВО, УЛ. ЦЕНТРАЛЬНАЯ, Д. 1</t>
  </si>
  <si>
    <t>МИЯКИНСКИЙ РАЙОН, Д. ЧЕТЫРБАШ, УЛ. КИРОВА, Д. 21</t>
  </si>
  <si>
    <t>МИЯКИНСКИЙ РАЙОН, Д. ЧУРАЕВО, УЛ. ДЕМСКАЯ, Д. 28</t>
  </si>
  <si>
    <t>МИЯКИНСКИЙ РАЙОН, Д. ЧЯТАЙ-БУРЗЯН, УЛ. ЦЕНТРАЛЬНАЯ, Д. 28</t>
  </si>
  <si>
    <t>МИЯКИНСКИЙ РАЙОН, С. ШАТМАНТАМАК, УЛ. ШОССЕЙНАЯ, Д. 12</t>
  </si>
  <si>
    <t>МИЯКИНСКИЙ РАЙОН, Д. БАЙТИМИРОВО, УЛ. МИРА, Д. 11</t>
  </si>
  <si>
    <t>МИЯКИНСКИЙ РАЙОН, Д. КУЛТАЙ-КАРАН, УЛ. МАТРОСОВА, Д. 43Б</t>
  </si>
  <si>
    <t>02130701</t>
  </si>
  <si>
    <t>ГОСУДАРСТВЕННОЕ БЮДЖЕТНОЕ УЧРЕЖДЕНИЕ ЗДРАВООХРАНЕНИЯ РЕСПУБЛИКИ БАШКОРТОСТАН СТОМАТОЛОГИЧЕСКАЯ ПОЛИКЛИНИКА ГОРОД ОКТЯБРЬСКИЙ</t>
  </si>
  <si>
    <t>ГБУЗ РБ СТОМАТОЛОГИЧЕСКАЯ ПОЛИКЛИНИКА Г.ОКТЯБРЬСКИЙ</t>
  </si>
  <si>
    <t>Г.ОКТЯБРЬСКИЙ УЛ.САДОВОЕ КОЛЬЦО, Д.34</t>
  </si>
  <si>
    <t>Г.ОКТЯБРЬСКИЙ УЛ.КОРОЛЕВА, Д.11</t>
  </si>
  <si>
    <t>02142401</t>
  </si>
  <si>
    <t>ГОСУДАРСТВЕННОЕ БЮДЖЕТНОЕ УЧРЕЖДЕНИЕ ЗДРАВООХРАНЕНИЯ РЕСПУБЛИКИ БАШКОРТОСТАН ГОРОДСКАЯ БОЛЬНИЦА ГОРОДА САЛАВАТ</t>
  </si>
  <si>
    <t>Г. САЛАВАТ, УЛ. ГУБКИНА, Д. 21А</t>
  </si>
  <si>
    <t>Г.САЛАВАТ, УЛ.ЧАПАЕВА, Д. 12</t>
  </si>
  <si>
    <t>Г. САЛАВАТ, УЛ.ЧАПАЕВА, Д.12/1</t>
  </si>
  <si>
    <t>Г.САЛАВАТ, УЛ.ЧАПАЕВА, Д.12Д</t>
  </si>
  <si>
    <t>Г.САЛАВАТ, УЛ.ЧАПАЕВА, Д.12С</t>
  </si>
  <si>
    <t>Г.САЛАВАТ, УЛ.ОКТЯБРЬСКАЯ, Д.58</t>
  </si>
  <si>
    <t>Г.САЛАВАТ, БУЛВАР САЛАВАТА ЮЛАЕВА, Д.18</t>
  </si>
  <si>
    <t>Г.САЛАВАТ, БУЛВАР САЛАВАТА ЮЛАЕВА,18В</t>
  </si>
  <si>
    <t>Г.САЛАВАТ, УЛ.КАЛИНИНА, Д.79</t>
  </si>
  <si>
    <t>Г.САЛАВАТ, УЛ.ЧАПАЕВА, Д.59</t>
  </si>
  <si>
    <t>Г.САЛАВАТ, ПЕРЕУЛОК ШКОЛЬНЫЙ, Д.2</t>
  </si>
  <si>
    <t>Г.САЛАВАТ, УЛ. 30 ЛЕТ ПОБЕДЫ, Д.13</t>
  </si>
  <si>
    <t>Г.САЛАВАТ, БУЛЬВАР КОСМОНАВТОВ, 22А</t>
  </si>
  <si>
    <t>Г.САЛАВАТ, УЛ.30 ЛЕТ ПОБЕДЫ, 16</t>
  </si>
  <si>
    <t>Г.САЛАВАТ, УЛ.БОЧКАРЕВА, Д.5</t>
  </si>
  <si>
    <t>Г.САЛАВАТ, УЛ.ГОРЬКОГО, Д.23</t>
  </si>
  <si>
    <t>Г.САЛАВАТ, УЛ.ГУБАЙДУЛЛИНА, Д.4А</t>
  </si>
  <si>
    <t>Г.САЛАВАТ,УЛ.ГУБКИНА, Д.12А</t>
  </si>
  <si>
    <t>Г.САЛАВАТ, УЛ.КАРЛА МАРКСА, Д13</t>
  </si>
  <si>
    <t>Г.САЛАВАТ,БУЛЬВАР КОСМОНАВТОВ, Д.20</t>
  </si>
  <si>
    <t>Г.САЛАВАТ,БУЛЬВАР КОСМОНАВТОВ, Д.21</t>
  </si>
  <si>
    <t>Г.САЛАВАТ,БУЛЬВАР КОСМОНАВТОВ, Д.23</t>
  </si>
  <si>
    <t>Г.САЛАВАТ, УЛ.ЛЕНИНА, Д.14</t>
  </si>
  <si>
    <t>Г.САЛАВАТ, БУЛЬВАР МАТРОСОВА, Д.18</t>
  </si>
  <si>
    <t>Г.САЛАВАТ,УЛ. ОКТЯБРЬСКАЯ, Д.70</t>
  </si>
  <si>
    <t>Г.САЛАВАТ, УЛ.СТРОИТЕЛЕЙ, Д.7</t>
  </si>
  <si>
    <t>Г.САЛАВАТ, УЛ.УФИМСКАЯ, Д.72</t>
  </si>
  <si>
    <t>Г.САЛАВАТ, УЛ.УФИМСКАЯ Д.90</t>
  </si>
  <si>
    <t>Г.САЛАВАТ,УЛ.ШКОЛЬНЫЙ ПЕРЕУЛОК, Д.7</t>
  </si>
  <si>
    <t>Г.САЛАВАТ,УЛ. УФИМСКАЯ, Д.106</t>
  </si>
  <si>
    <t>Г.САЛАВАТ, БУЛЬВАРСАЛАВАТА ЮЛАЕВА, Д.21А</t>
  </si>
  <si>
    <t>Г.САЛАВАТ,БУЛЬВАРСАЛАВАТА ЮЛАЕВА, Д.32А</t>
  </si>
  <si>
    <t>Г.САЛАВАТ,БУЛЬВАР САЛАВАТА ЮЛАЕВА, Д.37</t>
  </si>
  <si>
    <t>Г.САЛАВАТ,УЛ.МАТРОСОВА, Д.28А</t>
  </si>
  <si>
    <t>Г.САЛАВАТ,БУЛЬВАР ЮЛАЕВА,Д.37Б</t>
  </si>
  <si>
    <t>02142402</t>
  </si>
  <si>
    <t>Г.САЛАВАТ, УЛ.ЧАПАЕВА, Д.12/2</t>
  </si>
  <si>
    <t>Г.САЛАВАТ, УЛ.ЧАПАЕВА, Д.12/3</t>
  </si>
  <si>
    <t>Г.САЛАВАТ, УЛ.ЧАПАЕВА, Д.12/4</t>
  </si>
  <si>
    <t>02142403</t>
  </si>
  <si>
    <t>Г.САЛАВАТ,УЛ.ПАРХОМЕНКО, Д.3</t>
  </si>
  <si>
    <t>02142404</t>
  </si>
  <si>
    <t>Г.САЛАВАТ, БУЛЬВАР МАТРОСОВА, Д.27</t>
  </si>
  <si>
    <t>Г.САЛАВАТ, УЛ.ФУРМАНОВА, Д.4</t>
  </si>
  <si>
    <t>Г.САЛАВАТ, УЛ.ГУБКИНА, Д.7</t>
  </si>
  <si>
    <t>Г.САЛАВАТ, УЛ.МОЛОДОГВАРДЕЙЦЕВ, Д27</t>
  </si>
  <si>
    <t>02141801</t>
  </si>
  <si>
    <t>ГОСУДАРСТВЕННОЕ БЮДЖЕТНОЕ УЧРЕЖДЕНИЕ ЗДРАВООХРАНЕНИЯ РЕСПУБЛИКИ БАШКОРТОСТАН СТОМАТОЛОГИЧЕСКАЯ ПОЛИКЛИНИКА ГОРОД САЛАВАТ</t>
  </si>
  <si>
    <t>ГБУЗ РБ СТОМАТОЛОГИЧЕСКАЯ ПОЛИКЛИНИКА Г. САЛАВАТ</t>
  </si>
  <si>
    <t>Г. САЛАВАТ, УЛ. ЛЕНИНА, Д. 27Б</t>
  </si>
  <si>
    <t>Г.САЛАВАТ, УЛ.ГАГАРИНА, Д.4</t>
  </si>
  <si>
    <t>Г.САЛАВАТ, БУЛЬВАР САЛАВАТА ЮЛАЕВА, Д.37</t>
  </si>
  <si>
    <t>Г.САЛАВАТ, УЛ.УФИМСКАЯ, Д.106</t>
  </si>
  <si>
    <t>Г.САЛАВАТ, УЛ.ГУБКИНА, Д.12А</t>
  </si>
  <si>
    <t>02160401</t>
  </si>
  <si>
    <t>Г. СТЕРЛИТАМАК, УЛ. НАГУМАНОВА, Д. 54</t>
  </si>
  <si>
    <t>02160402</t>
  </si>
  <si>
    <t>02160403</t>
  </si>
  <si>
    <t>СТЕРЛИТАМАКСКИЙ РАЙОН, СТАНЦИЯ АЛЛАГУВАТ</t>
  </si>
  <si>
    <t>Г. КУМЕНРТАУ, УЛ.ВОКЗАЛЬНАЯ, Д.28</t>
  </si>
  <si>
    <t>Г. СТЕРЛИТАМАК, УЛ. ДЕЛОВСКАЯ, Д.1</t>
  </si>
  <si>
    <t>СТЕРЛИТАМАКСКИЙ РАЙОН, СТАНЦИЯ КОСЯКОВКА</t>
  </si>
  <si>
    <t>Г. СТЕРЛИТАМАК, УЛ.ВОКЗАЛЬНАЯ, Д.7</t>
  </si>
  <si>
    <t>ИШИМБАЙСКИЙ РАЙН, КАРЬЕР "ШАХ-ТАУ 1"</t>
  </si>
  <si>
    <t>ГОСУДАРСТВЕННОЕ БЮДЖЕТНОЕ УЧРЕЖДЕНИЕ ЗДРАВООХРАНЕНИЯ РЕСПУБЛИКИ БАШКОРТОСТАН ИШИМБАЙСКАЯ ЦЕНТРАЛЬНАЯ РАЙОННАЯ БОЛЬНИЦА</t>
  </si>
  <si>
    <t>Г. ИШИМБАЙ, УЛ. СТАХАНОВСКАЯ, Д. 75</t>
  </si>
  <si>
    <t>ИШИМБАЙСКИЙ РАЙОН, С.ПЕТРОВСКОЕ, УЛ.ПЕРВОМАЙСКАЯ, Д.100</t>
  </si>
  <si>
    <t>ИШИМБАЙСКИЙ РАЙОН, С.МАКАРОВО, УЛ.БОЛЬНИЧНАЯ, Д.15А</t>
  </si>
  <si>
    <t>Г. ИШИМБАЙ, УЛ. ДОКУЧАЕВА, Д.10</t>
  </si>
  <si>
    <t>Г. ИШИМБАЙ, УЛ. ГАГАРИНА, Д.48</t>
  </si>
  <si>
    <t>Г. ИШИМБАЙ, УЛ. ПРОМЫСЛОВАЯ, Д.2</t>
  </si>
  <si>
    <t>Г. ИШИМБАЙ, УЛ.ГУБКИНА, Д.100</t>
  </si>
  <si>
    <t>Г. ИШИМБАЙ, ПРОЕЗД СЕДОВА, Д.1</t>
  </si>
  <si>
    <t>Г. ИШИМБАЙ, УЛ.РЕВОЛЮЦИОННАЯ, Д.89</t>
  </si>
  <si>
    <t>Г. ИШИМБАЙ, УЛ. ПРОЛЕТАРСКАЯ, Д.26</t>
  </si>
  <si>
    <t>Г. ИШИМБАЙ, УЛ. ПРОЛЕТАРСКАЯ, Д.28</t>
  </si>
  <si>
    <t>Г. ИШИМБАЙ, УЛ. СТАХАНОВСКАЯ, Д.58</t>
  </si>
  <si>
    <t>Г. ИШИМБАЙ, ПРОСПЕКТ ЛЕНИНА, Д.19</t>
  </si>
  <si>
    <t>Г. ИШИМБАЙ, УЛ. БУЛЬВАРНАЯ, Д.47</t>
  </si>
  <si>
    <t>Г. ИШИМБАЙ, УЛ. ГУБКИНА, Д.41</t>
  </si>
  <si>
    <t>Г. ИШИМБАЙ, УЛ. РАДУЖНАЯ, Д.2</t>
  </si>
  <si>
    <t>Г. ИШИМБАЙ, УЛ. ГОРЬКОГО, Д.55</t>
  </si>
  <si>
    <t>Г. ИШИМБАЙ, УЛ. ПРОЛЕТАРСКАЯ, Д.27</t>
  </si>
  <si>
    <t>Г. ИШИМБАЙ, УЛ. ПРОМЫСЛОВАЯ, Д.13А</t>
  </si>
  <si>
    <t>Г. ИШИМБАЙ, УЛ. ИМ. М. ГАЙФУЛЛИНА, Д.15</t>
  </si>
  <si>
    <t>Г. ИШИМБАЙ, УЛ. ГЕОЛОГИЧЕСКАЯ, Д.60</t>
  </si>
  <si>
    <t>Г. ИШИМБАЙ, УЛ. ГУБКИНА, Д.28</t>
  </si>
  <si>
    <t>ИШИМБАЙСКИЙ РАЙОН, С.ПЕТРОВСКОЕ, УЛ.ЛЕНИНА, Д.11</t>
  </si>
  <si>
    <t>ИШИМБАЙСКИЙ РАЙОН, С.КУЛГУНИНО, УЛ.МОЛОДЕЖНАЯ, Д.14</t>
  </si>
  <si>
    <t>ИШИМБАЙСКИЙ РАЙОН, С.ВЕРХНЕИТКУЛОВО, УЛ.1 МАЯ, Д.57</t>
  </si>
  <si>
    <t>ИШИМБАЙСКИЙ РАЙОН, С.ИШЕЕВО, УЛ. ГАЛЛЯМОВА, Д.16А</t>
  </si>
  <si>
    <t>ИШИМБАЙСКИЙ РАЙОН, С.НОВОАПТИКОВО, УЛ.УЧИТЕЛЬСКАЯ,Д.7</t>
  </si>
  <si>
    <t>ИШИМБАЙСКИЙ РАЙОН, С. АХМЕРОВО, УЛ.ГОРНАЯ, Д.4</t>
  </si>
  <si>
    <t>Г. ИШИМБАЙ, УЛ. МИЧУРИНА, Д.4</t>
  </si>
  <si>
    <t>Г. ИШИМБАЙ, УЛ. ЧКАЛОВА, Д21</t>
  </si>
  <si>
    <t>ИШИМБАЙСКИЙ РАЙОН, Д.АРМЕТРАХИМОВО, УЛ.ЦЕНТРАЛЬНАЯ, Д.42</t>
  </si>
  <si>
    <t>ИШИМБАЙСКИЙ РАЙОН, Д. БЕРДЫШЛА,УЛ.ЦЕНТРАЛЬНАЯ, Д.9А</t>
  </si>
  <si>
    <t>ИШИМБАЙСКИЙ РАЙОН, Д. ВЕРХНЕАРМЕТОВО, УЛ.СОВЕТСКАЯ, 87</t>
  </si>
  <si>
    <t>ИШИМБАЙСКИЙ РАЙОН, Д.ИСКИСЯКОВО, УЛ. ЦЕНТРАЛЬНАЯ, Д.20</t>
  </si>
  <si>
    <t>ИШИМБАЙСКИЙ РАЙОН, Д.КИЯУКОВО, УЛ.Ф. РАХИМГУЛОВОЙ, Д.34</t>
  </si>
  <si>
    <t>ИШИМБАЙСКИЙ РАЙОН, С.КУЗЯНОВО, УЛ.СОВЕТСКАЯ, Д.41</t>
  </si>
  <si>
    <t>ИШИМБАЙСКИЙ РАЙОН, С.НИЖНЕАРМЕТОВО, УЛ. ГИЗЗАТУЛЛИНА, Д.84В</t>
  </si>
  <si>
    <t>ИШИМБАЙСКИЙ РАЙОН, Д. ИСЯКАЕВО, УЛ.РЕЧНАЯ, Д.41А</t>
  </si>
  <si>
    <t>ИШИМБАЙСКИЙ РАЙОН, Д.КАЛУ-АЙРЫ, УЛ.ПРАВЫЙ БЕРЕГ, Д.34</t>
  </si>
  <si>
    <t>ИШИМБАЙСКИЙ РАЙОН, Д.КАНАКАЕВО, УЛ.ХАСАНОВА, Д.34-1</t>
  </si>
  <si>
    <t>ИШИМБАЙСКИЙ РАЙОН, Д.АЛАКАЕВО, УЛ.ОЗЕРНАЯ, Д.19-1</t>
  </si>
  <si>
    <t>ИШИМБАЙСКИЙ РАЙОН, С.КИНЗЕКЕЕВО, УЛ.ПЕРВОМАЙСКАЯ, Д.18</t>
  </si>
  <si>
    <t>ИШИМБАЙСКИЙ РАЙОН, С.СКВОРЧИХА, УЛ.ЦЕНТРАЛЬНАЯ, Д.26</t>
  </si>
  <si>
    <t>ИШИМБАЙСКИЙ РАЙОН, Д.АЗНАЕВО, УЛ. И. ГИНИЯТУЛЛИНА, Д.28</t>
  </si>
  <si>
    <t>ИШИМБАЙСКИЙ РАЙОН, Д.БАЙГУЗИНО, УЛ.ШКОЛЬНАЯ, Д.9</t>
  </si>
  <si>
    <t>ИШИМБАЙСКИЙ РАЙОН, С.КИНЗЕБУЛАТОВО, УЛ.СОВЕТСКАЯ, Д.4</t>
  </si>
  <si>
    <t>ИШИМБАЙСКИЙ РАЙОН, С.САЛИХОВО, УЛ.ОКТЯБРЯ, Д.5</t>
  </si>
  <si>
    <t>ИШИМБАЙСКИЙ РАЙОН, Д.УРАЗБАЕВО, УЛ.Р. ИБЛИЯМИНОВА,Д.12</t>
  </si>
  <si>
    <t>ИШИМБАЙСКИЙ РАЙОН, Д. АРЛАРОВО, УЛ. ПРОЛЕТАРСКАЯ, Д.73</t>
  </si>
  <si>
    <t>ИШИМБАЙСКИЙ РАЙОН, С.САЙРАНОВО, УЛ.СОВЕТСКАЯ, Д.20</t>
  </si>
  <si>
    <t>ИШИМБАЙСКИЙ РАЙОН, Д.АПТИКОВО, УЛ.С.ЮЛАЕВА, Д.47</t>
  </si>
  <si>
    <t>ИШИМБАЙСКИЙ РАЙОН, Д. МАЛОМАКСЮТОВО, УЛ.КАРАН-ЕЛГА, Д.28</t>
  </si>
  <si>
    <t>ИШИМБАЙСКИЙ РАЙОН, С.ВАСИЛЬЕВКА, УЛ.ЦЕНТРАЛЬНАЯ, Д.25</t>
  </si>
  <si>
    <t>ИШИМБАЙСКИЙ РАЙОН, Д.НОВОСАИТОВО, УЛ.ЦЕНТРАЛЬНАЯ, Д.12</t>
  </si>
  <si>
    <t>ИШИМБАЙСКИЙ РАЙОН, С.УРМАН-БИШКАДАК, УЛ.ЦЕНТРАЛЬНАЯ, Д.31/1</t>
  </si>
  <si>
    <t>ИШИМБАЙСКИЙ РАЙОН, Д.ЯР-БИШКАДАК, УЛ.БЕРЕГОВАЯ, 28А</t>
  </si>
  <si>
    <t>ИШИМБАЙСКИЙ РАЙОН, Д. СТАРОСАИТОВО, УЛ. ЛЕВЫЙ БЕРЕГ, Д.10А</t>
  </si>
  <si>
    <t>ИШИМБАЙСКИЙ РАЙОН, Д. БИКСЯНОВО, УЛ. МЕХАНИЗАТОРОВ, Д.14А</t>
  </si>
  <si>
    <t>ИШИМБАЙСКИЙ РАЙОН, Д.ВОСТОК, УЛ.ВОСТОЧНАЯ, Д.2А</t>
  </si>
  <si>
    <t>ИШИМБАЙСКИЙ РАЙОН, Д. ИШИМОВО, УЛ.УРАЛЬСКАЯ, Д.50</t>
  </si>
  <si>
    <t>ИШИМБАЙСКИЙ РАЙОН, С. ЯНУРУСОВО, УЛ.КОЛХОЗНАЯ, Д.19А</t>
  </si>
  <si>
    <t>ИШИМБАЙСКИЙ РАЙОН, Д. ГУМЕРОВО, УЛ.ШКОЛЬНАЯ, Д.2</t>
  </si>
  <si>
    <t>ГОСУДАРСТВЕННОЕ БЮДЖЕТНОЕ УЧРЕЖДЕНИЕ ЗДРАВООХРАНЕНИЯ РЕСПУБЛИКИ БАШКОРТОСТАН ДЕТСКАЯ БОЛЬНИЦА ГОРОДА СТЕРЛИТАМАК</t>
  </si>
  <si>
    <t>ГБУЗ РБ ДБ Г.СТЕРЛИТАМАК</t>
  </si>
  <si>
    <t>Г. СТЕРЛИТАМАК, УЛ. НАГУМАНОВА, Д. 56</t>
  </si>
  <si>
    <t>Г.СТЕРЛИТАМАК УЛ.СОВЕТСКАЯ, Д.96</t>
  </si>
  <si>
    <t>Г. СТЕРЛИТАМАК, УЛ. КОММУНИСТИЧЕСКАЯ, Д.82</t>
  </si>
  <si>
    <t>Г. СТЕРЛИТАМАК, ПРОСПЕКТ ЛЕНИНА , Д.77</t>
  </si>
  <si>
    <t>Г. СТЕРЛИТАМАК, УЛ. ВОИНОВ ИНТЕРНАЦИОНАЛИСТОВ Д.29</t>
  </si>
  <si>
    <t>Г. СТЕРЛИТАМАК, УЛ. САЗОНОВА , Д.16А</t>
  </si>
  <si>
    <t>Г. СТЕРЛИТАМАК, УЛ. КАРЛА МАРКСА , Д.125</t>
  </si>
  <si>
    <t>Г. СТЕРЛИТАМАК, УЛ.ШАФИЕВА, Д.23</t>
  </si>
  <si>
    <t>Г. СТЕРЛИТАМАК, УЛ. САККО И ВАНЦЕТТИ, Д.68</t>
  </si>
  <si>
    <t>Г. СТЕРЛИТАМАК, УЛ. МИРА, Д.47</t>
  </si>
  <si>
    <t>Г. СТЕРЛИТАМАК, УЛ. ФУЧИКА, Д.1</t>
  </si>
  <si>
    <t>Г. СТЕРЛИТАМАК, УЛ. ВОКЗАЛЬНАЯ, Д.2Д</t>
  </si>
  <si>
    <t>Г. СТЕРЛИТАМАК, УЛ. ВОИНОВ ИНТЕРНАЦИОНАЛИСТОВ Д.30</t>
  </si>
  <si>
    <t>Г. СТЕРЛИТАМАК, УЛ. ВОИНОВ ИНТЕРНАЦИОНАЛИСТОВ, Д.19</t>
  </si>
  <si>
    <t>Г. СТЕРЛИТАМАК, УЛ. ХУДАЙБЕРДИНА Д.194</t>
  </si>
  <si>
    <t>Г. СТЕРЛИТАМАК, УЛ. БЛЮХЕРА , Д.10</t>
  </si>
  <si>
    <t>Г. СТЕРЛИТАМАК, УЛ. КОММУНИСТИЧЕСКАЯ, Д.10</t>
  </si>
  <si>
    <t>Г. СТЕРЛИТАМАК, УЛ.ПРОСПЕКТ ЛЕНИНА, Д.28Б</t>
  </si>
  <si>
    <t>Г. СТЕРЛИТАМАК, УЛ. ШАЙМУРАТОВА Д.9</t>
  </si>
  <si>
    <t>Г. СТЕРЛИТАМАК, УЛ.РЕВОЛЮЦИОННАЯ, Д.9А</t>
  </si>
  <si>
    <t>Г. СТЕРЛИТАМАК, ПРОСПЕКТ ОКТЯБРЯ, Д.16А</t>
  </si>
  <si>
    <t>Г. СТЕРЛИТАМАК, УЛ. ДРУЖБЫ, Д.37</t>
  </si>
  <si>
    <t>Г. СТЕРЛИТАМАК, УЛ.БЛЮХЕРА, Д.13</t>
  </si>
  <si>
    <t>Г. СТЕРЛИТАМАК, УЛ.ВОЛОЧАЕВСКАЯ, Д.15А</t>
  </si>
  <si>
    <t>Г. СТЕРЛИТАМАК, УЛ. ЛЕНИНА, Д.61</t>
  </si>
  <si>
    <t>Г. СТЕРЛИТАМАК, УЛ. КОММУНИСТИЧЕСКАЯ, Д.23</t>
  </si>
  <si>
    <t>Г. СТЕРЛИТАМАК, УЛ. ЛЬВА ТОЛСТОГО, Д.,9</t>
  </si>
  <si>
    <t>Г. СТЕРЛИТАМАК, УЛ. КОММУНИСТИЧЕСКАЯ, Д.40</t>
  </si>
  <si>
    <t>Г. СТЕРЛИТАМАК, УЛ. ВОДОЛАЖЕНКО, Д.2А</t>
  </si>
  <si>
    <t>Г. СТЕРЛИТАМАК, УЛ. БЛЮХЕРА, Д.10</t>
  </si>
  <si>
    <t>Г. СТЕРЛИТАМАК, УЛ. КОММУНИСТИЧЕСКАЯ, Д.104</t>
  </si>
  <si>
    <t>Г. СТЕРЛИТАМАК, УЛ. БЛЮХЕРА, Д.15</t>
  </si>
  <si>
    <t>Г. СТЕРЛИТАМАК, УЛ.ИБРАГИМОВА, Д.14</t>
  </si>
  <si>
    <t>02160201</t>
  </si>
  <si>
    <t>ГОСУДАРСТВЕННОЕ БЮДЖЕТНОЕ УЧРЕЖДЕНИЕ ЗДРАВООХРАНЕНИЯ РЕСПУБЛИКИ БАШКОРТОСТАН ГОРОДСКАЯ БОЛЬНИЦА №3 ГОРОДА СТЕРЛИТАМАК</t>
  </si>
  <si>
    <t>Г. СТЕРЛИТАМАК, УЛ. ХАЛТУРИНА, Д. 103</t>
  </si>
  <si>
    <t>Г. СТЕРЛИТАМАК, УЛ. ПАТРИОТИЧЕСКАЯ, Д.59</t>
  </si>
  <si>
    <t>Г.СТЕРЛИТАМАК , УЛ.ПОЛЕВАЯ, Д.29</t>
  </si>
  <si>
    <t>Г.СТЕРЛИТАМАК,УЛ. 23 МАЯ, Д.18</t>
  </si>
  <si>
    <t>Г.СТЕРЛИТАМАК, УЛ.ЮЖНАЯ, Д.148</t>
  </si>
  <si>
    <t>Г.СТЕРЛИТАМАК, УЛ.ЮЖНАЯ,Д.20</t>
  </si>
  <si>
    <t>Г. СТЕРЛИТАМАК, УЛ.ГОГОЛЯ, Д.115</t>
  </si>
  <si>
    <t>02160202</t>
  </si>
  <si>
    <t>02160203</t>
  </si>
  <si>
    <t>Г. СТЕРЛИТАМАК, СТЕРЛИБАШЕВСКИЙ ТРАКТ, Д.29</t>
  </si>
  <si>
    <t>02160601</t>
  </si>
  <si>
    <t>ГОСУДАРСТВЕННОЕ БЮДЖЕТНОЕ УЧРЕЖДЕНИЕ ЗДРАВООХРАНЕНИЯ РЕСПУБЛИКИ БАШКОРТОСТАН СТЕРЛИБАШЕВСКАЯ ЦЕНТРАЛЬНАЯ РАЙОННАЯ БОЛЬНИЦА</t>
  </si>
  <si>
    <t>СТЕРЛИБАШЕВСКИЙ РАЙОН, С. СТЕРЛИБАШЕВО, УЛ. 50 ЛЕТ ОКТЯБРЯ, Д. 6</t>
  </si>
  <si>
    <t>СТЕРЛИБАШЕВСКИЙ РАЙОН, С.ТЯТЕР-АРАСЛАНОВО, УЛ.БОЛГАР, Д.3</t>
  </si>
  <si>
    <t>02160603</t>
  </si>
  <si>
    <t>02160602</t>
  </si>
  <si>
    <t>02160604</t>
  </si>
  <si>
    <t>СТЕРЛИБАШЕВСКИЙ РАЙОН, С. СТЕРЛИБАШЕВО, УЛ. ШКОЛЬНАЯ, 1А</t>
  </si>
  <si>
    <t>СТЕРЛИБАШЕВСКИЙ РАЙОН, С.СТЕРЛИБАШЕВО, УЛ. ШКОЛЬНАЯ, Д.1/1</t>
  </si>
  <si>
    <t>СТЕРЛИБАШЕВСКИЙ РАЙОН, С.СТЕРЛИБАШЕВО, УЛ, 50 ЛЕТ ОКТЯБРЯ, Д.2</t>
  </si>
  <si>
    <t>СТЕРЛИБАШЕВСКИЙ РАЙОН, С.АЙДАРАЛИ, УЛ. МОЛОДЕЖНАЯ, Д.45</t>
  </si>
  <si>
    <t>СТЕРЛИБАШЕВСКИЙ РАЙОН, С, ЯНГУРЧА, УЛ.СОВЕТСКАЯ, 3/А</t>
  </si>
  <si>
    <t>СТЕРЛИБАШЕВСКИЙ РАЙОН, Д.МУСТАФИНО,УЛ.ШКОЛЬНАЯ,Д.13</t>
  </si>
  <si>
    <t>СТЕРЛИБАШЕВСКИЙ РАЙОН, С.ТУРМАЕВО,УЛ.МИРА, 59/А</t>
  </si>
  <si>
    <t>СТЕРЛИБАШЕВСКИЙ РАЙОН, С.БУЗАТ, УЛ.ЦЕНТРАЛЬНАЯ,Д.12</t>
  </si>
  <si>
    <t>СТЕРЛИБАШЕВСКИЙ РАЙОН, С.КУГАНАКБАШ, УЛ.ЦЕНТРАЛЬНАЯ, Д.30/Г</t>
  </si>
  <si>
    <t>СТЕРЛИБАШЕВСКИЙ РАЙОН, С.ХАЛИКЕЕВО, УЛ.КЛЮЧЕВЫЕ ГОРЫ, Д.4</t>
  </si>
  <si>
    <t>СТЕРЛИБАШЕВСКИЙ РАЙОН, Д. ВЕРХНЕШАКАРОВО, УЛ.ЗАКИ ВАЛИДИ, Д.4</t>
  </si>
  <si>
    <t>СТЕРЛИБАШЕВСКИЙ РАЙОН, Д. ВЕРХНИЙ КУЛЮМ, УЛ.ЦЕНТРАЛЬНАЯ,13А/1</t>
  </si>
  <si>
    <t>СТЕРЛИБАШЕВСКИЙ РАЙОН, С.ПЕРВОМАЙСКИЙ, УЛ.ДРУЖБЫ,Д.1</t>
  </si>
  <si>
    <t>СТЕРЛИБАШЕВСКИЙ РАЙОН, Д. МУРТАЗА, УЛ.МОЛОДЕЖНАЯ, Д.16</t>
  </si>
  <si>
    <t>СТЕРЛИБАШЕВСКИЙ РАЙОН, Д.САРАЙСИНО, УЛ.НАБЕРЕЖНАЯ, Д.2</t>
  </si>
  <si>
    <t>СТЕРЛИБАШЕВСКИЙ РАЙОН, Д.УЧУГАН-АСАН, УЛ.ХАСАНА,Д.44</t>
  </si>
  <si>
    <t>СТЕРЛИБАШЕВСКИЙ РАЙОН, Д.ЮМАГУЗИНО, УЛ.ЛЕСНАЯ,2/А</t>
  </si>
  <si>
    <t>СТЕРЛИБАШЕВСКИЙ РАЙОН, С.АЙТУГАН, УЛ.ТЯТЕР, Д.29</t>
  </si>
  <si>
    <t>СТЕРЛИБАШЕВСКИЙ РАЙОН, Д.НИЖНИЙ АЛЛАГУВАТ, УЛ.МОЛОДЕЖНАЯ,Д.4</t>
  </si>
  <si>
    <t>СТЕРЛИБАШЕВСКИЙ РАЙОН, С.КАРАГУШ, УЛ.САУБАНОВА, Д.1А</t>
  </si>
  <si>
    <t>СТЕРЛИБАШЕВСКИЙ РАЙОН, Д.БУЛАЖ, УЛ.РАСТЯНУЧКА,Д.21</t>
  </si>
  <si>
    <t>СТЕРЛИБАШЕВСКИЙ РАЙОН, Д.ТАБУЛДА, УЛ.С. ЮЛАЕВА, Д.4</t>
  </si>
  <si>
    <t>СТЕРЛИБАШЕВСКИЙ РАЙОН, Д.НИЖНЕИБРАЕВО, УЛ.ШКОЛЬНАЯ, Д.9/3</t>
  </si>
  <si>
    <t>СТЕРЛИБАШЕВСКИЙ РАЙОН, Д. БАИМОВО, УЛ.М.ГАФУРИ, Д.21</t>
  </si>
  <si>
    <t>СТЕРЛИБАШЕВСКИЙ РАЙОН, Д. НОВЫЙ КАЛЕАШ, УЛ.НАГОРНАЯ, Д.3</t>
  </si>
  <si>
    <t>СТЕРЛИБАШЕВСКИЙ РАЙОН, Д.КАРАНАЕВО, УЛ.МУРАТОВА, Д.20</t>
  </si>
  <si>
    <t>СТЕРЛИБАШЕВСКИЙ РАЙОН, Д.БАХЧА, УЛ.МИРА, Д.41</t>
  </si>
  <si>
    <t>СТЕРЛИБАШЕВСКИЙ РАЙОН, Д. СТАРЫЙ КАЛКАШ, УЛ.КАРАМАЛИНСКАЯ, Д.8</t>
  </si>
  <si>
    <t>СТЕРЛИБАШЕВСКИЙ РАЙОН, С.КАБАКУШ, УЛ.ЦЕНТРАЛЬНАЯ, Д.35/А</t>
  </si>
  <si>
    <t>СТЕРЛИБАШЕВСКИЙ РАЙОН, С.БАКЕЕВО, УЛ.СОВЕТСКАЯ, Д.22</t>
  </si>
  <si>
    <t>СТЕРЛИБАШЕВСКИЙ РАЙОН, С.АМИРОВО, УЛ.АКЧИШМА, Д.20/1</t>
  </si>
  <si>
    <t>СТЕРЛИБАШЕВСКИЙ РАЙОН, Д.КЫЗЫЛ-ЯР, УЛ.ЛЕСНАЯ, Д.32</t>
  </si>
  <si>
    <t>СТЕРЛИБАШЕВСКИЙ РАЙОН, Д. МАКСЮТОВО, УЛ.СОЦИАЛИСТИЧЕСКАЯ, Д.3</t>
  </si>
  <si>
    <t>СТЕРЛИБАШЕВСКИЙ РАЙОН, Д.КОРНЕЕВКА, УЛ.КИРОВА, Д.14</t>
  </si>
  <si>
    <t>СТЕРЛИБАШЕВСКИЙ РАЙОН, С.ТЯТЕРБАШ, УЛ.РЕЧНАЯ, Д.11</t>
  </si>
  <si>
    <t>СТЕРЛИБАШЕВСКИЙ РАЙОН, Д.МУХАМЕТДАМИНОВО, УЛ.БОЛОТНАЯ, Д.2</t>
  </si>
  <si>
    <t>СТЕРЛИБАШЕВСКИЙ РАЙОН, Д. НИЖНИЕ КАРАМАЛЫ, УЛ.ЦЕНТРАЛЬНАЯ,Д.9</t>
  </si>
  <si>
    <t>СТЕРЛИБАШЕВСКИЙ РАЙОН, Д. ГАЛЕЙ БУЗАТ, УЛ.ЦЕНТРАЛЬНАЯ, Д.21</t>
  </si>
  <si>
    <t>СТЕРЛИБАШЕВСКИЙ РАЙОН, С.КУНДРЯК, УЛ.СОВЕТСКАЯ, Д.6А</t>
  </si>
  <si>
    <t>СТЕРЛИБАШЕВСКИЙ РАЙОН, Д.ИБРАКАЕВО, УЛ.ЛЕНИНА, Д.38</t>
  </si>
  <si>
    <t>СТЕРЛИБАШЕВСКИЙ РАЙОН, С.ЕЛИМБЕТОВО, УЛ. ПАРКОВАЯ, Д.5</t>
  </si>
  <si>
    <t>СТЕРЛИБАШЕВСКИЙ РАЙОН, С.АЙДАРАЛИ, УЛ.ЛЕННА, 100Б</t>
  </si>
  <si>
    <t>02110401</t>
  </si>
  <si>
    <t>ГОСУДАРСТВЕННОЕ БЮДЖЕТНОЕ УЧРЕЖДЕНИЕ ЗДРАВООХРАНЕНИЯ РЕСПУБЛИКИ БАШКОРТОСТАН МЕЛЕУЗОВСКАЯ ЦЕНТРАЛЬНАЯ РАЙОННАЯ БОЛЬНИЦА</t>
  </si>
  <si>
    <t>Г. МЕЛЕУЗ, УЛ. ОКТЯБРЬСКАЯ, Д. 78</t>
  </si>
  <si>
    <t>Г. МЕЛЕУЗ, УЛ. ЛЕНИНА, Д.131</t>
  </si>
  <si>
    <t>Г. МЕЛЕУЗ, УЛ. ЛЕНИНА, 160А</t>
  </si>
  <si>
    <t>МЕЛЕУЗОВСКИЙ РАЙОН, С. ЗИРГАН, УЛ. СОВЕТСКАЯ, Д.124</t>
  </si>
  <si>
    <t>МЕЛЕУЗОВСКИЙ РАЙОН, С. ЗИРГАН, УЛ. СОВЕТСКАЯ, Д.223</t>
  </si>
  <si>
    <t>МЕЛЕУЗОВСКИЙ РАЙОН, С. ВОСКРЕСЕНСКОЕ, УЛ. ЧКАЛОВА, Д.48</t>
  </si>
  <si>
    <t>МЕЛЕУЗОВСКИЙ РАЙОН, ПОС. НУГУШ, УЛ. СТРОИТЕЛЬНАЯ, Д.28</t>
  </si>
  <si>
    <t>МЕЛЕУЗОВСКИЙ РАЙОН, С. НОРДОВКА, УЛ. КОММУНИСТИЧЕСКАЯ, Д.1</t>
  </si>
  <si>
    <t>02110402</t>
  </si>
  <si>
    <t>02110403</t>
  </si>
  <si>
    <t>02110404</t>
  </si>
  <si>
    <t>МЕЛЕУЗОВСКИЙ РАЙОН, С.ВАРВАРИНО, УЛ. СОЦИАЛИСТИЧЕСКАЯ, Д.36А</t>
  </si>
  <si>
    <t>МЕЛЕУЗОВСКИЙ РАЙОН, Д. ДАНИЛОВКА, УЛ. КОЛЬЦЕВАЯ, Д.1А</t>
  </si>
  <si>
    <t>МЕЛЕУЗОВСКИЙ РАЙОН, Д. СУХАРЕВКА, УЛ. СУХАРЕВСКАЯ, Д.75</t>
  </si>
  <si>
    <t>МЕЛЕУЗОВСКИЙ РАЙОН, Д. ДМИТРИЕВКА, УЛ. КРЕСТЬЯНСКАЯ, Д.1А</t>
  </si>
  <si>
    <t>МЕЛЕУЗОВСКИЙ РАЙОН, Д. САБАШЕВО, УЛ. МОЛОДЕЖНАЯ, Д.6А</t>
  </si>
  <si>
    <t>МЕЛЕУЗОВСКИЙ РАЙОН, Д. ЮМАКОВО, УЛ. САЛАВАТА ЮЛАЕВА, Д.40Б</t>
  </si>
  <si>
    <t>МЕЛЕУЗОВСКИЙ РАЙОН, Д. ВЕРХНЕЮЛДАШЕВО, УЛ. МУРТАЗИНА, Д.7/А</t>
  </si>
  <si>
    <t>МЕЛЕУЗОВСКИЙ РАЙОН, С. АЛЕКСАНДРОВКА, УЛ. ЦЕНТРАЛЬНАЯ, Д.28</t>
  </si>
  <si>
    <t>МЕЛЕУЗОВСКИЙ РАЙОН, Д. АРАСЛАНОВО, УЛ. БУЛЯКОВА, Д.1</t>
  </si>
  <si>
    <t>МЕЛЕУЗОВСКИЙ РАЙОН, Д. СМАКОВО, УЛ. ЦЕНТРАЛЬНАЯ, Д.5</t>
  </si>
  <si>
    <t>МЕЛЕУЗОВСКИЙ РАЙОН, Д. МАЛОШАРИПОВО, УЛ. ИСЯНЬЮЛОВА, Д.50</t>
  </si>
  <si>
    <t>МЕЛЕУЗОВСКИЙ РАЙОН, Д. ЯНГИ-АУЛ, УЛ. ТРУДОВАЯ, Д.5</t>
  </si>
  <si>
    <t>МЕЛЕУЗОВСКИЙ РАЙОН, С. ХЛЕБОДАРОВКА, УЛ. ЦЕНТРАЛЬНАЯ, Д.50А</t>
  </si>
  <si>
    <t>МЕЛЕУЗОВСКИЙ РАЙОН, Д. ЗИРИКОВО, УЛ. ЦЕНТРАЛЬНАЯ, Д.24</t>
  </si>
  <si>
    <t>МЕЛЕУЗОВСКИЙ РАЙОН, П.ВОСТОЧНЫЙ, УЛ. СУЩЕСТВУЮЩАЯ, Д.8</t>
  </si>
  <si>
    <t>МЕЛЕУЗОВСКИЙ РАЙОН, Д. АКНАЗАРОВО, УЛ. МОЛОДЕЖНАЯ, Д.2</t>
  </si>
  <si>
    <t>МЕЛЕУЗОВСКИЙ РАЙОН, Д. САРЫШЕВО, УЛ. АМИНЕВА, Д.7</t>
  </si>
  <si>
    <t>МЕЛЕУЗОВСКИЙ РАЙОН, Д. МУТАЕВО, УЛ.ШКОЛЬНАЯ, Д.7</t>
  </si>
  <si>
    <t>МЕЛЕУЗОВСКИЙ РАЙОН, Д. АБИТОВО, УЛ.ЦЕНТРАЛЬНАЯ, Д.14</t>
  </si>
  <si>
    <t>МЕЛЕУЗОВСКИЙ РАЙОН, Д. БАСУРМАНОВКА, УЛ. БЕРЕГОВАЯ, Д.3</t>
  </si>
  <si>
    <t>МЕЛЕУЗОВСКИЙ РАЙОН, Д. СЕРГЕЕВКА, УЛ. КОЛХОЗНАЯ, Д.7</t>
  </si>
  <si>
    <t>МЕЛЕУЗОВСКИЙ РАЙОН, Д.СЫРТЛАНОВО, УЛ.ЦЕНТРАЛЬНАЯ, Д.29</t>
  </si>
  <si>
    <t>МЕЛЕУЗОВСКИЙ РАЙОН, Д. ИШТУГАНОВО, УЛ.ЦЕНТРАЛЬНАЯ, Д.39А</t>
  </si>
  <si>
    <t>МЕЛЕУЗОВСКИЙ РАЙОН, Д. БЕРЕГОВКА, УЛ. ЗАРЕЧНАЯ, Д.64</t>
  </si>
  <si>
    <t>МЕЛЕУЗОВСКИЙ РАЙОН, Д. САИТОВСКИЙ, УЛ.ЦЕНТРАЛЬНАЯ, Д.7</t>
  </si>
  <si>
    <t>МЕЛЕУЗОВСКИЙ РАЙОН, Д. ПЕТРОПАВЛОВКА, УЛ. ЦЕНТРАЛЬНАЯ, Д.25</t>
  </si>
  <si>
    <t>МЕЛЕУЗОВСКИЙ РАЙОН, Д. НОВАЯ КАЗАНКОВКА, УЛ.ЦЕНТРАЛЬНАЯ, Д.33</t>
  </si>
  <si>
    <t>МЕЛЕУЗОВСКИЙ РАЙОН, С. ТРОИЦКОЕ, УЛ. ТУЛЬСКАЯ, Д.30 ПОМ1</t>
  </si>
  <si>
    <t>МЕЛЕУЗОВСКИЙ РАЙОН, Д. КАРАН, УЛ. ТУЛПАРА, Д.15 ПОМ2</t>
  </si>
  <si>
    <t>МЕЛЕУЗОВСКИЙ РАЙОН, Д. РАССВЕТ, УЛ.ЦЕНТРАЛЬНАЯ, Д.8 ПОМ2</t>
  </si>
  <si>
    <t>МЕЛЕУЗОВСКИЙ РАЙОН, Д. КУТУШЕВО, ПЕР.ШКОЛЬНЫЙ, Д.4</t>
  </si>
  <si>
    <t>МЕЛЕУЗОВСКИЙ РАЙОН, Д. ТАМЬЯН, УЛ. ШКОЛЬНАЯ, Д.38</t>
  </si>
  <si>
    <t>МЕЛЕУЗОВСКИЙ РАЙОН, С. ДАРЬИНО, УЛ.СОВЕТСКАЯ, Д.5/2</t>
  </si>
  <si>
    <t>МЕЛЕУЗОВСКИЙ РАЙОН, С. ВАСИЛЬЕВКА, УЛ.ШКОЛЬНАЯ, Д.4</t>
  </si>
  <si>
    <t>МЕЛЕУЗОВСКИЙ РАЙОН, Д. МИХАЙЛОВКА, УЛ. ЛЕСНАЯ, Д.29</t>
  </si>
  <si>
    <t>МЕЛЕУЗОВСКИЙ РАЙОН, С. БОГОРОДСКОЕ, УЛ. ЦЕНТРАЛЬНАЯ, Д. 7/2</t>
  </si>
  <si>
    <t>МЕЛЕУЗОВСКИЙ РАЙОН, Д. УЗЯ, УЛ. МОЛОДЕЖНАЯ, Д.10</t>
  </si>
  <si>
    <t>МЕЛЕУЗОВСКИЙ РАЙОН, Д. БЕЛЬСКИЙ, УЛ.ШКОЛЬНАЯ, Д.12</t>
  </si>
  <si>
    <t>МЕЛЕУЗОВСКИЙ РАЙОН, Д. ХАСАНОВО, УЛ. Р. АМАНГУЛОВА, Д.31</t>
  </si>
  <si>
    <t>МЕЛЕУЗОВСКИЙ РАЙОН, Д. АПТРАКОВО, УЛ. М. БАКИРОВА, Д.1</t>
  </si>
  <si>
    <t>МЕЛЕУЗОВСКИЙ РАЙОН, Д. ОЗЕРКИ, УЛ.РЫБАЛКО, Д.9</t>
  </si>
  <si>
    <t>МЕЛЕУЗОВСКИЙ РАЙОН, Д. АНТОНОВКА, УЛ. КАЛИНИНА, Д.49</t>
  </si>
  <si>
    <t>МЕЛЕУЗОВСКИЙ РАЙОН, Д. ТУМАНЧИНО, УЛ. КУНГАК, Д.28</t>
  </si>
  <si>
    <t>МЕЛЕУЗОВСКИЙ РАЙОН, Д. САМОЙЛОВКА, УЛ.Ю. ЕЖОВА, Д.8 ПОМ3</t>
  </si>
  <si>
    <t>МЕЛЕУЗОВСКИЙ РАЙОН, Д. ЦЕНТРАЛЬНОЙ УСАДЬБЫ АРАСЛАНОВСКОГО СОВХ. УЛ. ЛЕНИНА, Д.37/1</t>
  </si>
  <si>
    <t>МЕЛЕУЗОВСКИЙ РАЙОН, Д. САМАРО-ИВАНОВКА, УЛ. СОВЕТСКАЯ, Д.2А</t>
  </si>
  <si>
    <t>МЕЛЕУЗОВСКИЙ РАЙОН, Д. КИЗРАЙ, УЛ. МОЛОДЕЖНАЯ, Д.6</t>
  </si>
  <si>
    <t>Г. МЕЛЕУЗ, УЛ. КОСТРОМСКАЯ, Д.35</t>
  </si>
  <si>
    <t>Г. МЕЛЕУЗ, УЛ.В. ШЛЫЧКОВА, Д.29</t>
  </si>
  <si>
    <t>Г. МЕЛЕУЗ, УЛ. 50 ЛЕТ ВЛКСМ, Д.19</t>
  </si>
  <si>
    <t>Г. МЕЛЕУЗ, УЛ. ЛЕНИНА, Д.73</t>
  </si>
  <si>
    <t>Г. МЕЛЕУЗ, УЛ. ОКТЯБРЬСКАЯ, Д.5А</t>
  </si>
  <si>
    <t>Г. МЕЛЕУЗ, УЛ.МОСКОВСКАЯ, Д.2</t>
  </si>
  <si>
    <t>Г. МЕЛЕУЗ, УЛ. ЮЖНАЯ, Д.5</t>
  </si>
  <si>
    <t>Г. МЕЛЕУЗ, УЛ. БУРАНГУЛОВА, Д.11</t>
  </si>
  <si>
    <t>Г. МЕЛЕУЗ, УЛ. СВЕРДЛОВА, Д.19</t>
  </si>
  <si>
    <t>Г. МЕЛЕУЗ, 32 МИКРОРАЙОН, Д.4</t>
  </si>
  <si>
    <t>Г. МЕЛЕУЗ, УЛ.КОСТРОМСКАЯ, Д.20</t>
  </si>
  <si>
    <t>Г. МЕЛЕУЗ, УЛ. МОСКОВСКАЯ, Д.4</t>
  </si>
  <si>
    <t>Г. МЕЛЕУЗ, 32 МИКРОРАЙОН, Д.17</t>
  </si>
  <si>
    <t>Г. МЕЛЕУЗ, УЛ. МАЯКОВСКОГО, Д.16</t>
  </si>
  <si>
    <t>Г. МЕЛЕУЗ, 31 МИКРОРАЙОН, Д.15</t>
  </si>
  <si>
    <t>Г. МЕЛЕУЗ, УЛ. КУЙБЫШЕВА, Д.2А</t>
  </si>
  <si>
    <t>Г. МЕЛЕУЗ, УЛ. МЕТЕОРОЛОГИЧЕСКАЯ, Д.2</t>
  </si>
  <si>
    <t>Г. МЕЛЕУЗ, УЛ.ЛЕНИНА, Д.114</t>
  </si>
  <si>
    <t>Г. МЕЛЕУЗ, 32 МИКРОРАЙОН, Д.19</t>
  </si>
  <si>
    <t>Г. МЕЛЕУЗ, 32 МИКРОРАЙОН, Д.38</t>
  </si>
  <si>
    <t>Г. МЕЛЕУЗ, УЛ. ЛЕНИНА, Д.158</t>
  </si>
  <si>
    <t>Г. МЕЛЕУЗ, УЛ.ЛЕНИНА, Д.154</t>
  </si>
  <si>
    <t>Г. МЕЛЕУЗ, УЛ.МАТРОСОВА, Д.21</t>
  </si>
  <si>
    <t>Г. МЕЛЕУЗ, УЛ.КОЛХОЗНАЯ, Д.10</t>
  </si>
  <si>
    <t>Г. МЕЛЕУЗ, УЛ.СОВЕТСКАЯ, Д.20</t>
  </si>
  <si>
    <t>Г. МЕЛЕУЗ, УЛ. ТЕХНИЧЕСКАЯ, Д.12</t>
  </si>
  <si>
    <t>МЕЛЕУЗОВСКИЙ РАЙОН, С. ЗИРГАН, УЛ. МИРСАЯ АМИРА, Д.38</t>
  </si>
  <si>
    <t>МЕЛЕУЗОВСКИЙ РАЙОН, С.ЗИРГАН, УЛ.СОВЕТСКАЯ, Д.221А</t>
  </si>
  <si>
    <t>МЕЛЕУЗОВСКИЙ РАЙОН, Д.КОРНЕЕВКА, УЛ.ГАГАРИНА, Д.6</t>
  </si>
  <si>
    <t>02220801</t>
  </si>
  <si>
    <t>ГОСУДАРСТВЕННОЕ БЮДЖЕТНОЕ УЧРЕЖДЕНИЕ ЗДРАВООХРАНЕНИЯ РЕСПУБЛИКИ БАШКОРТОСТАН КУШНАРЕНКОВСКАЯ ЦЕНТРАЛЬНАЯ РАЙОННАЯ БОЛЬНИЦА</t>
  </si>
  <si>
    <t>КУШНАРЕНКОВСКИЙ РАЙОН, С.КУШНАРЕНКОВО, УЛ.ГОРНАЯ, Д.2</t>
  </si>
  <si>
    <t>КУШНАРЕНКОВСКИЙ РАЙОН, С.КАРАЧА-ЕЛГА, УЛ.СВОБОДЫ, Д.23</t>
  </si>
  <si>
    <t>КУШНАРЕНКОВСКИЙ РАЙОН, С.СТАРЫЕ ТУКМАКЛЫ, УЛ.ЦЕНТРАЛЬНАЯ, Д.3</t>
  </si>
  <si>
    <t>КУШНАРЕНКОВСКИЙ РАЙОН, С.ШАРИПОВО, УЛ.СУЛТАНОВА, Д.5/1</t>
  </si>
  <si>
    <t>02220803</t>
  </si>
  <si>
    <t>02220802</t>
  </si>
  <si>
    <t>02220804</t>
  </si>
  <si>
    <t>ФЕЛЬДШЕСКО-АКУШЕРСКИЕ ПУНКТ</t>
  </si>
  <si>
    <t>КУШНАРЕНКОВСКИЙ РАЙОН, Д. АХТА, УЛ.ЛЕСНАЯ, Д.2/А</t>
  </si>
  <si>
    <t>КУШНАРЕНКОВСКИЙ РАЙОН, С.ЧИРША-ТАРТЫШ,УЛ. РЕЧНАЯ,Д.47</t>
  </si>
  <si>
    <t>КУШНАРЕНКОВСКИЙ РАЙОН, С.БАРДОВКА, УЛ.СВОБОДЫ, Д.29</t>
  </si>
  <si>
    <t>КУШНАРЕНКОВСКИЙ РАЙОН, С.ИЛЬМУРЗИНО, ПЕР.4-Й ЦЕНТРАЛЬНЫЙ,Д.1</t>
  </si>
  <si>
    <t>КУШНАРЕНКОВСКИЙ РАЙОН, С. СТАРОГУМЕРОВО, УЛ.ОКТЯБРЬСКАЯ, Д.10/1</t>
  </si>
  <si>
    <t>КУШНАРЕНКОВСКИЙ РАЙОН, С. РАСМЕКЕЕВО, УЛ.ПРОЛЕТАРСКАЯ, Д.49</t>
  </si>
  <si>
    <t>КУШНАРЕНКОВСКИЙ РАЙОН, Д. ВЕРХНЕСАИТОВО, УЛ.МИРА, Д.45</t>
  </si>
  <si>
    <t>КУШНАРЕНКОВСКИЙ РАЙОН, С. КАРАТЯКИ, УЛ.ШКОЛЬНАЯ, Д.11/А</t>
  </si>
  <si>
    <t>КУШНАРЕНКОВСКИЙ РАЙОН, С. КАЛТАЕВО, УЛ.ДОРОЖНАЯ, Д.1</t>
  </si>
  <si>
    <t>КУШНАРЕНКОВСКИЙ РАЙОН, С. КАЗАРМА, УЛ.ЦЕНТРАЛЬНАЯ, Д.40</t>
  </si>
  <si>
    <t>КУШНАРЕНКОВСКИЙ РАЙОН, С.АХЛЫСТИНО, УЛ.ЦЕНТРАЛЬНАЯ, Д.5</t>
  </si>
  <si>
    <t>КУШНАРЕНКОВСКИЙ РАЙОН, С. АХМЕТОВО, УЛ. АХМАЛЕТДИНОВА, Д.49</t>
  </si>
  <si>
    <t>КУШНАРЕНКОВСКИЙ РАЙОН, С. КАНЛЫ, УЛ.ЦЕНТРАЛЬНАЯ, Д.32</t>
  </si>
  <si>
    <t>КУШНАРЕНКОВСКИЙ РАЙОН, С.НОВОКУРМАШЕВО, УЛ.ЦЕНТРАЛЬНАЯ, Д.37</t>
  </si>
  <si>
    <t>КУШНАРЕНКОВСКИЙ РАЙОН, С.БЕЙКЕЕВО, УЛ.ЦЕНТРАЛЬНАЯ, Д.4</t>
  </si>
  <si>
    <t>КУШНАРЕНКОВСКИЙ РАЙОН, С. ЯКУПОВО, УЛ.МОЛОДЕЖНАЯ, Д.3</t>
  </si>
  <si>
    <t>КУШНАРЕНКОВСКИЙ РАЙОН, Д. ТОЛБАЗЫ, УЛ.ПОБЕДЫ, Д.40/А</t>
  </si>
  <si>
    <t>КУШНАРЕНКОВСКИЙ РАЙОН, Д.НОВОБАКАЕВО, УЛ.ШКОЛЬНАЯ, Д.20/А</t>
  </si>
  <si>
    <t>КУШНАРЕНКОВСКИЙ РАЙОН, С.БАКАЕВО, УЛ.ЦЕНТРАЛЬНАЯ, Д.26</t>
  </si>
  <si>
    <t>КУШНАРЕНКОВСКИЙ РАЙОН, С.ГУМЕРОВО, УЛ.13 ЛЕТ ОКТЯБРЯ, Д.34</t>
  </si>
  <si>
    <t>КУШНАРЕНКОВСКИЙ РАЙОН, С. СТАРОБАСКАКОВО, УЛ.ШКОЛЬНАЯ, Д.7</t>
  </si>
  <si>
    <t>КУШНАРЕНКОВСКИЙ РАЙОН, Д.ГУРУРИЕВО,УЛ. ПАРКОВАЯ, Д.4</t>
  </si>
  <si>
    <t>КУШНАРЕНКОВСКИЙ РАЙОН, С. САИТОВО, УЛ.КОММУНАРОВ, Д.38</t>
  </si>
  <si>
    <t>КУШНАРЕНКОВСКИЙ РАЙОН, П. КЫЗЫЛКУПЕР, УЛ.САДОВАЯ, Д.20</t>
  </si>
  <si>
    <t>КУШНАРЕНКОВСКИЙ РАЙОН, С. ИЛИКОВО, УЛ.МОЛОДЕЖНАЯ, Д.3</t>
  </si>
  <si>
    <t>КУШНАРЕНКОВСКИЙ РАЙОН, С.СТАРОКУРМАШЕВО, УЛ.ПАРКОВАЯ, Д.1</t>
  </si>
  <si>
    <t>КУШНАРЕНКОВСКИЙ РАЙОН, С. УГУЗОВО, УЛ.МИРА, Д.56</t>
  </si>
  <si>
    <t>КУШНАРЕНКОВСКИЙ РАЙОН, С. СТАРЫЕ КАМЫШЛЫ, УЛ.ЦЕНТРАЛЬНАЯ, Д.63</t>
  </si>
  <si>
    <t>КУШНАРЕНКОВСКИЙ РАЙОН, С.БАЙТАЛЛЫ, УЛ. ШОССЕЙНАЯ, Д.11</t>
  </si>
  <si>
    <t>КУШНАРЕНКОВСКИЙ РАЙОН, С. НОВОГУМЕРОВО, УЛ.НОВАЯ, Д.32/2</t>
  </si>
  <si>
    <t>КУШНАРЕНКОВСКИЙ РАЙОН, С. СУЛТАНАЕВО, УЛ.ШКОЛЬНАЯ, Д.1</t>
  </si>
  <si>
    <t>КУШНАРЕНКОВСКИЙ РАЙОН, С. МАМЯКОВО, УЛ.ЦЕНТРАЛЬНАЯ, Д.85</t>
  </si>
  <si>
    <t>КУШНАРЕНКОВСКИЙ РАЙОН, С. НОВЫЕ ТУКМАКЛЫ, УЛ.РЕЧНАЯ, Д.1А</t>
  </si>
  <si>
    <t>КУШНАРЕНКОВСКИЙ РАЙОН, С. ПЕРВУШИНО, УЛ. МОЛОДЕЖНАЯ, Д.15</t>
  </si>
  <si>
    <t>КУШНАРЕНКОВСКИЙ РАЙОН, С. ТАРАБЕРДИНО, УЛ. ПРОГРЕССОВСКАЯ, Д.27</t>
  </si>
  <si>
    <t>КУШНАРЕНКОВСКИЙ РАЙОН, Д. КУВЫКОВО, УЛ.ГОРНАЯ, Д.18</t>
  </si>
  <si>
    <t>КУШНАРЕНКОВСКИЙ РАЙОН, Д.МЕДВЕДЕРОВО, УЛ. ТРАКТОВАЯ, Д.34</t>
  </si>
  <si>
    <t>КУШНАРЕНКОВСКИЙ РАЙОН, Д.МАРС, УЛ.ЛЕСНАЯ, Д.5</t>
  </si>
  <si>
    <t>КУШНАРЕНКОВСКИЙ РАЙОН, С.КУШНАРЕНКОВО, УЛ.МИЧУРИНА, Д.11</t>
  </si>
  <si>
    <t>КУШНАРЕНКОВСКИЙ РАЙОН, С. КУШНАРЕНКОВО, УЛ. ОКТЯБРЬСКАЯ, Д.84</t>
  </si>
  <si>
    <t>КУШНАРЕНКОВСКИЙ РАЙОН, С. КУШНАРЕНКОВО, УЛ. СОВЕТСКАЯ, Д.22</t>
  </si>
  <si>
    <t>КУШНАРЕНКОВСКИЙ РАЙОН, С. КУШНАРЕНКОВО, УЛ. ТЕРЕШКОВОЙ, Д.15</t>
  </si>
  <si>
    <t>КУШНАРЕНКОВСКИЙ РАЙОН, С. КУШНАРЕНКОВО, УЛ. БАЗАРНАЯ, Д.3</t>
  </si>
  <si>
    <t>КУШНАРЕНКОВСКИЙ РАЙОН, С. КУШНАРЕНКОВО, УЛ. ОКТЯБРЬСКАЯ, Д.42</t>
  </si>
  <si>
    <t>02220202</t>
  </si>
  <si>
    <t>ГОСУДАРСТВЕННОЕ БЮДЖЕТНОЕ УЧРЕЖДЕНИЕ ЗДРАВООХРАНЕНИЯ РЕСПУБЛИКИ БАШКОРТОСТАН БЛАГОВЕЩЕНСКАЯ ЦЕНТРАЛЬНАЯ РАЙОННАЯ БОЛЬНИЦА</t>
  </si>
  <si>
    <t>БЛАГОВЕЩЕНСКИЙ РАЙОН, Г. БЛАГОВЕЩЕНСК, УЛ. КОМАРОВА, Д.2</t>
  </si>
  <si>
    <t>БЛАГОВЕЩЕНСКИЙ РАЙОН, С. ИЛЬИНО-ПОЛЯНА, УЛ.ЮБИЛЕЙНАЯ, Д.10</t>
  </si>
  <si>
    <t>БЛАГОВЕЩЕНСКИЙ РАЙОН, С. БЕДЕЕВА ПОЛЯНА, УЛ. СОВЕТСКАЯ, Д.7</t>
  </si>
  <si>
    <t>02220203</t>
  </si>
  <si>
    <t>БЛАГОВЕЩЕНСКИЙ РАЙОН, Г.БЛАГОВЕЩЕНСК, УЛ. КОМАРОВА, Д,2</t>
  </si>
  <si>
    <t>02220201</t>
  </si>
  <si>
    <t>БЛАГОВЕЩЕНСКИЙ РАЙОН, Г.БЛАГОВЕЩЕНСК, УЛ.КОМАРОВА, Д.2</t>
  </si>
  <si>
    <t>02220204</t>
  </si>
  <si>
    <t>БЛАГОВЕЩЕНСКИЙ РАЙОН, Д. ДМИТРИЕВКА, УЛ.ЦЕНТРАЛЬНАЯ, Д.11 КОРПУС1</t>
  </si>
  <si>
    <t>БЛАГОВЕЩЕНСКИЙ РАЙОН, С. БОГОРОДСКОЕ, УЛ.ОСИНОВКА, Д.19</t>
  </si>
  <si>
    <t>БЛАГОВЕЩЕНСКИЙ РАЙОН, С. ОШМЯНКА, УЛ.ЦЕНТРАЛЬНАЯ, 5/А</t>
  </si>
  <si>
    <t>БЛАГОВЕЩЕНСКИЙ РАЙОН, Д.ЯЗЫКОВО, Д.54</t>
  </si>
  <si>
    <t>БЛАГОВЕЩЕНСКИЙ РАЙОН, С. САНИНСКОЕ, УЛ.ШКОЛЬНАЯ, Д.37/1</t>
  </si>
  <si>
    <t>БЛАГОВЕЩЕНСКИЙ РАЙОН, Д.ФЕДОРОВКА, УЛ.ЦЕНТРАЛЬНАЯ, Д.20, КВ.1</t>
  </si>
  <si>
    <t>БЛАГОВЕЩЕНСКИЙ РАЙОН,Д.БИШТИНОВО, УЛ.ИНТЕРНАЦИОНАЛЬНАЯ, Д.1</t>
  </si>
  <si>
    <t>БЛАГОВЕЩЕНСКИЙ РАЙОН, С. СТАРОИЛИКОВО, УЛ.ТРУДОВАЯ, Д.2</t>
  </si>
  <si>
    <t>БЛАГОВЕЩЕНСКИЙ РАЙОН, Д. АЛЕКСАНДРОВКА 1-Я, УЛ. ИНТЕРНАЦИОНАЛЬНАЯ, Д.13</t>
  </si>
  <si>
    <t>БЛАГОВЕЩЕНСКИЙ РАЙОН, С. ТУГАЙ, УЛ.ЛУГОВАЯ, Д.12,КВ,12</t>
  </si>
  <si>
    <t>БЛАГОВЕЩЕНСКИЙ РАЙОН, Д.ТУКТАРОВО, УЛ. ПРИУДОВАЯ, Д.17, КОРПУС1</t>
  </si>
  <si>
    <t>БЛАГОВЕЩЕНСКИЙ РАЙОН, С. АХЛЫСТИНО, УЛ.РОССИЙСКАЯ, Д.49/1</t>
  </si>
  <si>
    <t>БЛАГОВЕЩЕНСКИЙ РАЙОН, Д.НИЖНИЙ ИЗЯК, УЛ.ШКОЛЬНАЯ, Д.2</t>
  </si>
  <si>
    <t>БЛАГОВЕЩЕНСКИЙ РАЙОН, С. СТАРОНАДЕЖДИНО, УЛ.МОЛОДЕЖНАЯ, Д.32А</t>
  </si>
  <si>
    <t>БЛАГОВЕЩЕНСКИЙ РАЙОН, Д.АРКАУЛ, УЛ.ЧИШМИНСКАЯ,Д.32</t>
  </si>
  <si>
    <t>БЛАГОВЕЩЕНСКИЙ РАЙОН, С. НИКОЛАЕВКА, УЛ.НИЖНЯЯ, Д.83</t>
  </si>
  <si>
    <t>БЛАГОВЕЩЕНСКИЙ РАЙОН, С. ВОЛКОВО, УЛ.МОЛОДЕЖНАЯ,1 КОРПУС "В"</t>
  </si>
  <si>
    <t>БЛАГОВЕЩЕНСКИЙ РАЙОН, С. ОСИПОВКА, УЛ.МОЛОДЕЖНАЯ, Д.2</t>
  </si>
  <si>
    <t>БЛАГОВЕЩЕНСКИЙ РАЙОН, Д. ТУРУШЛА, УЛ.ТУРУШЛИНСКАЯ, Д.46,КВ1</t>
  </si>
  <si>
    <t>БЛАГОВЕЩЕНСКИЙ РАЙОН, С. ВЕРХНИЙ ИЗЯК, УЛ.ТЕПЛИЧНАЯ,Д.3</t>
  </si>
  <si>
    <t>БЛАГОВЕЩЕНСКИЙ РАЙОН, С. ОРЛОВКА, УЛ.ДРУЖБЫ, Д.16Б</t>
  </si>
  <si>
    <t>БЛАГОВЕЩЕНСКИЙ РАЙОН, С. ПОКРОВКА, УЛ. 30 ЛЕТ ПОБЕДЫ, Д.35</t>
  </si>
  <si>
    <t>БЛАГОВЕЩЕНСКИЙ РАЙОН, С.УДЕЛЬНО-ДУВАНЕЙ, УЛ.ДМИТРОВА,Д.24</t>
  </si>
  <si>
    <t>БЛАГОВЕЩЕНСКИЙ РАЙОН, Д.ТРОШКИНО, УЛ.ГОРНАЯ,Д.3</t>
  </si>
  <si>
    <t>БЛАГОВЕЩЕНСКИЙ РАЙОН, С. НОВОНАДЕЖДИНО, УЛ.СОВЕТСКАЯ,Д.12, КВ.2</t>
  </si>
  <si>
    <t>02500001</t>
  </si>
  <si>
    <t>ФЕДЕРАЛЬНОЕ КАЗЕННОЕ УЧРЕЖДЕНИЕ ЗДРАВООХРАНЕНИЯ "МЕДИКО-САНИТАРНАЯ ЧАСТЬ МИНИСТЕРСТВА ВНУТРЕННИХ ДЕЛ ПО РЕСПУБЛИКЕ БАШКОРТОСТАН"</t>
  </si>
  <si>
    <t>ФКУЗ "МСЧ МВД РОССИИ ПО РЕСПУБЛИКЕ БАШКОРТОСТАН"</t>
  </si>
  <si>
    <t>Г. УФА, УЛ. К.МАРКСА, Д. 59</t>
  </si>
  <si>
    <t>02500003</t>
  </si>
  <si>
    <t>02500002</t>
  </si>
  <si>
    <t>02940003</t>
  </si>
  <si>
    <t>ГОСУДАРСТВЕННОЕ БЮДЖЕТНОЕ УЧРЕЖДЕНИЕ ЗДРАВООХРАНЕНИЯ РЕСПУБЛИКИ БАШКОРТОСТАН ГОРОДСКАЯ КЛИНИЧЕСКАЯ БОЛЬНИЦА ДЕМСКОГО РАЙОНА ГОРОДА УФЫ</t>
  </si>
  <si>
    <t>ГБУЗ РБ ГКБ ДЕМСКОГО РАЙОНА Г.УФЫ</t>
  </si>
  <si>
    <t>Г. УФА, УЛ. ДАГЕСТАНСКАЯ, Д. 13А</t>
  </si>
  <si>
    <t>02940002</t>
  </si>
  <si>
    <t>Г. УФА, УЛ. ПРАВДЫ, Д.19</t>
  </si>
  <si>
    <t>02940001</t>
  </si>
  <si>
    <t>Г. УФА, УЛ. ДАГЕСТАНСКАЯ, Д. 33</t>
  </si>
  <si>
    <t>Г. УФА, УЛ. МУСОРГСКОГО, Д.21/1</t>
  </si>
  <si>
    <t>Г. УФА, УЛ. ПРАВДЫ, Д.18</t>
  </si>
  <si>
    <t>Г. УФА, УЛ. УХТОМСКОГО, Д.30</t>
  </si>
  <si>
    <t>Г. УФА, УЛ. ДАГЕСТАНСКАЯ, Д. 10/2</t>
  </si>
  <si>
    <t>Г. УФА, УЛ. ПРАВДЫ, Д.1</t>
  </si>
  <si>
    <t>Г. УФА, УЛ. ТАЛЛИНСКАЯ, Д.25</t>
  </si>
  <si>
    <t>Г. УФА, УЛ. МУСОРГСКОГО, Д.2А</t>
  </si>
  <si>
    <t>Г. УФА, УЛ. ЛЕВИТАНА, Д.24</t>
  </si>
  <si>
    <t>Г. УФА, УЛ. ЛЕВИТАНА, Д.24 КОРПУС2</t>
  </si>
  <si>
    <t>Г. УФА, УЛ. ОСТРОВСКОГО, Д.16</t>
  </si>
  <si>
    <t>Г. УФА, УЛ. ЦЕНТРАЛЬНАЯ, Д.26</t>
  </si>
  <si>
    <t>Г. УФА, УЛ. ЛЕВИТАНА, Д.12</t>
  </si>
  <si>
    <t>Г. УФА, УЛ. ИССЛЕДОВАТЕЛЬСКАЯ,Д.26</t>
  </si>
  <si>
    <t>02120001</t>
  </si>
  <si>
    <t>ГОСУДАРСТВЕННОЕ БЮДЖЕТНОЕ УЧРЕЖДЕНИЕ ЗДРАВООХРАНЕНИЯ РЕСПУБЛИКИ БАШКОРТОСТАН ГОРОДСКАЯ ДЕТСКАЯ КЛИНИЧЕСКАЯ БОЛЬНИЦА №17 ГОРОДА УФА</t>
  </si>
  <si>
    <t>ГБУЗ ГБ ГДКБ №17 Г.УФА</t>
  </si>
  <si>
    <t>Г. УФА, УЛ. СВОБОДЫ, Д. 29</t>
  </si>
  <si>
    <t>Г.УФА, УЛ.МИРА, Д.3</t>
  </si>
  <si>
    <t>Г.УФА, УЛ.РОССИЙСКАЯ, Д.8</t>
  </si>
  <si>
    <t>Г.УФА, УЛ. КОРОЛЕНКО, Д.7, КОРП.А</t>
  </si>
  <si>
    <t>Г.УФА, УЛ.КОЛЬЦЕВАЯ, Д.185/1</t>
  </si>
  <si>
    <t>Г.УФА, УЛ.КОЛЬЦЕВАЯ,Д.6 КОРП.1</t>
  </si>
  <si>
    <t>Г.УФА, УЛ.СОВЕТСКАЯ, Д.54</t>
  </si>
  <si>
    <t>Г.УФА, УЛ.БОРИСОГЛЕБСКАЯ, Д.16</t>
  </si>
  <si>
    <t>Г.УФА, УЛ.БЛЮХЕРА, Д.9</t>
  </si>
  <si>
    <t>Г.УФА, УЛ.ПОБЕДЫ, Д.24</t>
  </si>
  <si>
    <t>Г.УФА, УЛ. ДАУТА ЮЛТЫЯ, Д.6</t>
  </si>
  <si>
    <t>Г.УФА, УЛ.КОЛЬЦЕВАЯ, Д.143</t>
  </si>
  <si>
    <t>Г.УФА, УЛ. КОНСТИТУЦИИ, Д.2А</t>
  </si>
  <si>
    <t>Г.УФА, УЛ.РОССИЙСКАЯ, Д.54</t>
  </si>
  <si>
    <t>Г.УФА, УЛ. ВОЛОГОДСКАЯ, Д.64, КОРП.1</t>
  </si>
  <si>
    <t>Г.УФА, УЛ.БЛЮХЕРА, Д.25</t>
  </si>
  <si>
    <t>Г.УФА, УЛ.КУЛИБИНА, Д.38</t>
  </si>
  <si>
    <t>Г.УФА, УЛ.УЛЬЯНОВЫХ, Д.38</t>
  </si>
  <si>
    <t>Г.УФА, ПРОСПЕКТ ОКТЯБРЯ, Д.93/5</t>
  </si>
  <si>
    <t>Г.УФА, УЛ.БОРИСОГЛЕБСКАЯ, Д.17</t>
  </si>
  <si>
    <t>Г.УФА, УЛ.ТАМАНСКАЯ, Д.47</t>
  </si>
  <si>
    <t>Г.УФА, УЛ.ПИНСКОГО, Д.12</t>
  </si>
  <si>
    <t>Г.УФА, УЛ.ПИОНЕРСКАЯ, Д.18</t>
  </si>
  <si>
    <t>Г.УФА, УЛ. АДМИРАЛА МАКАРОВА, Д.20</t>
  </si>
  <si>
    <t>Г.УФА, УЛ. ДМИТРИЯ ДОНСКОГО, Д.87</t>
  </si>
  <si>
    <t>Г.УФА, УЛ.КОЛЬЦЕВАЯ, Д.105</t>
  </si>
  <si>
    <t>Г.УФА, УЛ.УЛЬЯНОВЫХ, Д.13/1</t>
  </si>
  <si>
    <t>Г.УФА, УЛ.ПЕРВОМАЙСКАЯ, Д.13</t>
  </si>
  <si>
    <t>02120002</t>
  </si>
  <si>
    <t>02120003</t>
  </si>
  <si>
    <t>02300002</t>
  </si>
  <si>
    <t>ГОСУДАРСТВЕННОЕ БЮДЖЕТНОЕ УЧРЕЖДЕНИЕ ЗДРАВООХРАНЕНИЯ РЕСПУБЛИКИ БАШКОРТОСТАН ГОРОДСКАЯ КЛИНИЧЕСКАЯ БОЛЬНИЦА №10 ГОРОДА УФА</t>
  </si>
  <si>
    <t>ГБУЗ РБ ГКБ №10 Г.УФА</t>
  </si>
  <si>
    <t>Г. УФА, УЛ. КОЛЬЦЕВАЯ, Д. 47</t>
  </si>
  <si>
    <t>Г.УФА, УЛ.МИРА, Д.44</t>
  </si>
  <si>
    <t>02300001</t>
  </si>
  <si>
    <t>Г.УФА, УЛ.МИРА. Д.44</t>
  </si>
  <si>
    <t>Г.УФА, УЛ.МАКСИМА ГОРЬКОГО, Д.47</t>
  </si>
  <si>
    <t>Г.УФА, УЛ. ПЕРВОМАЙСКАЯ, Д.22</t>
  </si>
  <si>
    <t>Г.УФА, УЛ. ПЕРВОМАЙСКАЯ, Д.26</t>
  </si>
  <si>
    <t>02220103</t>
  </si>
  <si>
    <t>ГОСУДАРСТВЕННОЕ БЮДЖЕТНОЕ УЧРЕЖДЕНИЕ ЗДРАВООХРАНЕНИЯ РЕСПУБЛИКИ БАШКОРТОСТАН ИГЛИНСКАЯ ЦЕНТРАЛЬНАЯ РАЙОННАЯ БОЛЬНИЦА</t>
  </si>
  <si>
    <t>ИГЛИНСКИЙ РАЙОН, С.ИГЛИНО, УЛ.ЛЕНИНА, Д.30</t>
  </si>
  <si>
    <t>ИГЛИНСКИЙ РАЙОН, С.УЛУ-ТЕЛЯК, УЛ.НЕФТЯНИКОВ, Д1</t>
  </si>
  <si>
    <t>02220102</t>
  </si>
  <si>
    <t>ИГЛИНСКИЙ РАЙОН, С.ИГЛИНО, УЛ.ЛЕНИНА, Д,30</t>
  </si>
  <si>
    <t>02220101</t>
  </si>
  <si>
    <t>ИГЛИНСКИЙ РАЙОН, С.ИГЛИНО, УЛ.ЛЕНИНА,30</t>
  </si>
  <si>
    <t>ИГЛИНСКИЙ РАЙОН, С.ИГЛИНО, УЛ.ЛЕНИНА,Д,62</t>
  </si>
  <si>
    <t>ИГЛИНСКИЙ РАЙОН, С.ИГЛИНО, ПЕР.ЧАПАЕВА, Д.13</t>
  </si>
  <si>
    <t>ИГЛИНСКИЙ РАЙН, С.УЛУ-ТЕЛЯК, УЛ.НЕФТЯНИКОВ, Д.1</t>
  </si>
  <si>
    <t>ИГЛИНСКИЙ РАЙН, С.КУДЕЕВСКИЙ, УЛ.СОВЕТСКАЯ, Д.6</t>
  </si>
  <si>
    <t>ИГЛИНСКИЙ РАЙН, С.ОХЛЕБИНИНО, УЛ.СОВЕТСКАЯ, Д.6</t>
  </si>
  <si>
    <t>02220104</t>
  </si>
  <si>
    <t>ИГЛИНСКИЙ РАЙОН, С.БАЛТИКА, УЛ.ЦЕНТРАЛЬНАЯ, Д.34</t>
  </si>
  <si>
    <t>ИГЛИНСКИЙ РАЙН, С.АЛАТОРКА, УЛ.ИНТЕРНАЦИОНАЛЬНАЯ, Д.13</t>
  </si>
  <si>
    <t>ИГЛИНСКИЙ РАЙН, Д.БУДЕНОВСКИЙ, УЛ.МИРА, Д.12</t>
  </si>
  <si>
    <t>ИГЛИНСКИЙ РАЙН, С.ИВАНО-КАЗАНКА, УЛ.ЦЕНТРАЛЬНАЯ,Д.16</t>
  </si>
  <si>
    <t>ИГЛИНСКИЙ РАЙН, С.КАРАМАЛЫ, УЛ.ШКОЛЬНАЯ, Д.10</t>
  </si>
  <si>
    <t>ИГЛИНСКИЙ РАЙН, Д.ЛЕНИНСКОЕ, УЛ.ПАРКОВАЯ, Д.24</t>
  </si>
  <si>
    <t>ИГЛИНСКИЙ РАЙН, С.ПЯТИЛЕТКА, УЛ.ЦЕНТРАЛЬНАЯ, Д.10</t>
  </si>
  <si>
    <t>ИГЛИНСКИЙ РАЙН, Д.ЯГОДНАЯ, УЛ.ОЗЕРНАЯ,Д.16 КВ.2</t>
  </si>
  <si>
    <t>ИГЛИНСКИЙ РАЙН, С.САРТ-ЛОБОВО, УЛ.РОДНИКОВАЯ, Д.48</t>
  </si>
  <si>
    <t>ИГЛИНСКИЙ РАЙН, С.САРТ-ЛОБОВО, УЛ.МИРА, Д.1</t>
  </si>
  <si>
    <t>ИГЛИНСКИЙ РАЙН, С.ТАВТИМАНОВО, УЛ.КРУПСКОЙ, Д.33</t>
  </si>
  <si>
    <t>ИГЛИНСКИЙ РАЙН, Д.ТИКЕЕВО, УЛ.ГЛАВНАЯ, Д.48/1</t>
  </si>
  <si>
    <t>ИГЛИНСКИЙ РАЙН, Д.УРУНДА, УЛ.ЦЕНТРАЛЬНАЯ, Д.12</t>
  </si>
  <si>
    <t>ИГЛИНСКИЙ РАЙН, С.ЧУВАШ-КУБОВО, УЛ.ПЛОЩАДЬ ОКТЯБРЯ, Д.4</t>
  </si>
  <si>
    <t>ИГЛИНСКИЙ РАЙН, С.АУСТРУМ, УЛ. ОЗЕРНАЯ, Д,9</t>
  </si>
  <si>
    <t>ИГЛИНСКИЙ РАЙН, С.БИБАХТИНО, УЛЦЕНТРАЛЬНАЯ, Д.71</t>
  </si>
  <si>
    <t>ИГЛИНСКИЙ РАЙН, С.КАЗАК, УЛ.СТРОИТЕЛЬНАЯ, Д.21</t>
  </si>
  <si>
    <t>ИГЛИНСКИЙ РАЙН, С.МАЙСК, УЛ.ЦЕНТРАЛЬНАЯ, Д.26</t>
  </si>
  <si>
    <t>ИГЛИНСКИЙ РАЙН, С.МИНЗИТАРОВО, УЛ.ЦЕНТРАЛЬНАЯ, Д.50</t>
  </si>
  <si>
    <t>ИГЛИНСКИЙ РАЙН, Д.ОРЛОВКА, УЛ.СУХОЯЗОВСКАЯ, Д.22, КВ.2</t>
  </si>
  <si>
    <t>ИГЛИНСКИЙ РАЙН, Д.ПУШКИНСКОЕ,УЛ.В.ГОРСКОГО, Д.23</t>
  </si>
  <si>
    <t>ИГЛИНСКИЙ РАЙН, С.СТАРОКУБОВО,УЛ.ЭНЕРГЕТИКОВ, Д,17</t>
  </si>
  <si>
    <t>ИГЛИНСКИЙ РАЙН, Д.ПЯТИЛЕТКА, УЛ.РОМАНОВСКАЯ, Д.10/1</t>
  </si>
  <si>
    <t>ИГЛИНСКИЙ РАЙН, С.СТАРЫЙ ЮРМАШ, УЛ.ЦЕНТРАЛЬНАЯ, Д.15</t>
  </si>
  <si>
    <t>ИГЛИНСКИЙ РАЙН, С.ТАУ, УЛ.РОДНИКОВАЯ, Д.51</t>
  </si>
  <si>
    <t>ИГЛИНСКИЙ РАЙН, С.ТУРБАСЛЫ, УЛ.ЦЕНТРАЛЬНАЯ, Д.124</t>
  </si>
  <si>
    <t>ИГЛИНСКИЙ РАЙН, С.УКТЕЕВО, УЛ.ЦЕНТРАЛЬНАЯ, Д.24</t>
  </si>
  <si>
    <t>ИГЛИНСКИЙ РАЙН,Д.УЛУ-КАРАМАЛЫ, УЛ.ПЧЕЛОВОДОВ, Д.18</t>
  </si>
  <si>
    <t>ИГЛИНСКИЙ РАЙН, Д.ФРУНЗЕ, УЛ.ВАСИЛЬКОВАЯ, Д.2</t>
  </si>
  <si>
    <t>ИГЛИНСКИЙ РАЙН, С.АКБЕРДИНО, УЛ.ГАЗПРОМОВСКАЯ, Д.21</t>
  </si>
  <si>
    <t>ИГЛИНСКИЙ РАЙН, С.КРАСНЫЙ ВОСХОД, УЛ.МОЛОДЕЖНАЯ, Д.4</t>
  </si>
  <si>
    <t>ИГЛИНСКИЙ РАЙН, Д.БАЛАЖИ, УЛ.ЦЕНТРАЛЬНАЯ, Д.16</t>
  </si>
  <si>
    <t>ИГЛИНСКИЙ РАЙН, Д.КРАСНЫЙ ЯР, УЛ.ГОРНАЯ, Д.10</t>
  </si>
  <si>
    <t>ИГЛИНСКИЙ РАЙН, С.КЛЯШЕВО, УЛ.ЗАВОДСКАЯ, Д.7, КВ.2</t>
  </si>
  <si>
    <t>ИГЛИНСКИЙ РАЙН, Д.ПОКРОВКА, УЛ.ШКОЛЬНАЯ, Д.30</t>
  </si>
  <si>
    <t>ИГЛИНСКИЙ РАЙН, Д.РАСМИКЕЕВО, УЛ.ЦЕНТРАЛЬНАЯ, Д,25</t>
  </si>
  <si>
    <t>ИГЛИНСКИЙ РАЙН, Д.МИХАЙЛОВКА, УЛ.ЗАРЕЧНАЯ, Д.1</t>
  </si>
  <si>
    <t>ИГЛИНСКИЙ РАЙН, С.КАЛТЫМАНОВО, УЛ.ШКОЛЬНАЯ, Д.6</t>
  </si>
  <si>
    <t>ИГЛИНСКИЙ РАЙН, С.КАЛЬТОВКА, УЛ.ПАРКОВАЯ, Д.20</t>
  </si>
  <si>
    <t>ИГЛИНСКИЙ РАЙН, С.УРМАН, УЛ.КАЛИНИНА, Д.2</t>
  </si>
  <si>
    <t>ИГЛИНСКИЙ РАЙН, С.НИЖНИЕ ЛЕМЕЗЫ, УЛ.МОЛОДЕЖНАЯ, Д.6</t>
  </si>
  <si>
    <t>ИГЛИНСКИЙ РАЙН, Д.СУБАКАЕВО, УЛ.РОДНИКОВАЯ,48</t>
  </si>
  <si>
    <t>02700203</t>
  </si>
  <si>
    <t>ГОСУДАРСТВЕННОЕ БЮДЖЕТНОЕ УЧРЕЖДЕНИЕ ЗДРАВООХРАНЕНИЯ РЕСПУБЛИКИ БАШКОРТОСТАН ЧЕКМАГУШЕВСКАЯ ЦЕНТРАЛЬНАЯ РАЙОННАЯ БОЛЬНИЦА</t>
  </si>
  <si>
    <t>С. ЧЕКМАГУШ, УЛ. ТРАКТОРНАЯ, Д. 16</t>
  </si>
  <si>
    <t>02700202</t>
  </si>
  <si>
    <t>ЧЕКМАГУШЕВСКИЙ РАЙОН, С. ЧЕКМАГУШ, УЛ. ТРАКТОРНАЯ, Д. 16</t>
  </si>
  <si>
    <t>ЧЕКМАГУШЕВСКИЙ РАЙОН, С. СТАРОКАЛМАШЕВО, УЛ.55 ЛЕТ ПОБЕДЫ,Д,1А</t>
  </si>
  <si>
    <t>02700201</t>
  </si>
  <si>
    <t>ЧЕКМАГУШЕВСКИЙ РАЙОН, С.ЧЕКМАГУШ, УЛ.ТРАКТОРНАЯ, Д.23</t>
  </si>
  <si>
    <t>ЧЕКМАГУШЕВСКИЙ РАЙОН, С. СТАРОКАЛМАШЕВО, УЛ.55 ЛЕТ ПОБЕДЫ, Д.1А</t>
  </si>
  <si>
    <t>ЧЕКМАГУШЕВСКИЙ РАЙОН, С.ЮМАШЕВО, УЛ.МИРА, Д.1</t>
  </si>
  <si>
    <t>02700204</t>
  </si>
  <si>
    <t>ЧЕКМАГУШЕВСКИЙ РАЙОН, С. ЧЕКМАГУШ, УЛ. КООПЕРАТИВНАЯ,Д.61</t>
  </si>
  <si>
    <t>ЧЕКМАГУШЕВСКИЙ РАЙОН, С.ЧЕКМАГУШ, УЛ.ПАРКОВАЯ, Д.3</t>
  </si>
  <si>
    <t>ЧЕКМАГУШЕВСКИЙ РАЙОН, С.ЧЕКМАГУШ, УЛ.ЛЕНИНА, Д.72</t>
  </si>
  <si>
    <t>ЧЕКМАГУШЕВСКИЙ РАЙОН, С.ЧЕКМАГУШ, УЛ.ОКТЯБРЬСКАЯ, Д.1</t>
  </si>
  <si>
    <t>ЧЕКМАГУШЕВСКИЙ РАЙОН, С.НОВОБАЛТАЧЕВО, УЛ.МОЛОДЕЖНАЯ,Д.5</t>
  </si>
  <si>
    <t>ЧЕКМАГУШЕВСКИЙ РАЙОН, Д.ЗЕМЕЕВО, УЛ.ЦЕНТРАЛЬНАЯ, Д.16</t>
  </si>
  <si>
    <t>ЧЕКМАГУШЕВСКИЙ РАЙОН, С.НОВАЯ МУРТАЗА, УЛ РИФКАТА ЕНИКЕЕВА, Д.7</t>
  </si>
  <si>
    <t>ЧЕКМАГУШЕВСКИЙ РАЙОН, С. НОВОСЕМЕНКИНО, УЛ. СВОБОДЫ, Д,46</t>
  </si>
  <si>
    <t>ЧЕКМАГУШЕВСКИЙ РАЙОН, Д.НУР, УЛ.МОЛОДЕЖНАЯ, Д.20</t>
  </si>
  <si>
    <t>ЧЕКМАГУШЕВСКИЙ РАЙОН, С. НОВОБАЛАКОВО, УЛ. М.ДАШКИНА, Д.25</t>
  </si>
  <si>
    <t>ЧЕКМАГУШЕВСКИЙ РАЙОН, С.НОВОБИККИНО, УЛ. ДУСЛЫК, Д,25</t>
  </si>
  <si>
    <t>ЧЕКМАГУШЕВСКИЙ РАЙОН, С.КУСЕКЕЕВО, УЛ.АХТЯМОВА, Д.71</t>
  </si>
  <si>
    <t>ЧЕКМАГУШЕВСКИЙ РАЙОН, С. СТАРОБИККИНО, УЛ.МИРА, Д,74</t>
  </si>
  <si>
    <t>ЧЕКМАГУШЕВСКИЙ РАЙОН, С. АБЛАЕВО, УЛ.ПРОФЕССОРА КУДАЯРОВА, Д.71/1</t>
  </si>
  <si>
    <t>ЧЕКМАГУШЕВСКИЙ РАЙОН, С.КАРАН, УЛ. ЦЕНТРАЛЬНАЯ, Д.36А</t>
  </si>
  <si>
    <t>ЧЕКМАГУШЕВСКИЙ РАЙОН, С. СТАРОУЗМЯШЕВО, УЛ.ЦВЕТОЧНАЯ, Д.43</t>
  </si>
  <si>
    <t>ЧЕКМАГУШЕВСКИЙ РАЙОН, С. УЙБУЛАТОВО, УЛ.КУТУЕВА, Д.7</t>
  </si>
  <si>
    <t>ЧЕКМАГУШЕВСКИЙ РАЙОН, С. ЛЕНИНО, УЛ.КАШАЕВЫХ, Д.30/1</t>
  </si>
  <si>
    <t>ЧЕКМАГУШЕВСКИЙ РАЙОН, С.БИКМЕТОВО, УЛ. КООПЕРАТИВНАЯ, Д,12</t>
  </si>
  <si>
    <t>ЧЕКМАГУШЕВСКИЙ РАЙОН, С.ТАМЬЯНОВО, УЛ.ЦЕНТРАЛЬНАЯ, Д.3</t>
  </si>
  <si>
    <t>ЧЕКМАГУШЕВСКИЙ РАЙОН, С. ТАСКАКЛЫ, УЛ. Ф. АЛТАЙСКОГО, Д.32</t>
  </si>
  <si>
    <t>ЧЕКМАГУШЕВСКИЙ РАЙОН, Д.КИНДЕРКУЛЕВО, УЛ.БУДЕННОГО, Д.26</t>
  </si>
  <si>
    <t>ЧЕКМАГУШЕВСКИЙ РАЙОН, С.ВЕРХНИЙ АТАШ, УЛ.ШКОЛЬНАЯ, Д.8</t>
  </si>
  <si>
    <t>ЧЕКМАГУШЕВСКИЙ РАЙОН, С.АБЛАЕВО, УЛ.СОВЕТСКАЯ, Д.4</t>
  </si>
  <si>
    <t>ЧЕКМАГУШЕВСКИЙ РАЙОН, С.ТУЗЛУКУШЕВО, УЛ.ЦЕНТРАЛЬНАЯ, Д.73</t>
  </si>
  <si>
    <t>ЧЕКМАГУШЕВСКИЙ РАЙОН, С.СЫЙРЫШБАШЕВО, УЛ. ХУЗИНЫХ, Д.75А</t>
  </si>
  <si>
    <t>ЧЕКМАГУШЕВСКИЙ РАЙОН, С.КАЛМАШБАШЕВО, УЛ.ЦЕНТРАЛЬНАЯ, Д.122</t>
  </si>
  <si>
    <t>ЧЕКМАГУШЕВСКИЙ РАЙОН, СЕ. ИМЯНЛИКУЛЕВО, УЛ. ФИДУСА МУСИНА, Д.43</t>
  </si>
  <si>
    <t>ЧЕКМАГУШЕВСКИЙ РАЙОН, С.ТУКАЕВО, УЛ.САЛАВАТА, Д.22</t>
  </si>
  <si>
    <t>ЧЕКМАГУШЕВСКИЙ РАЙОН, С. МИТРО-АЮПОВО, УЛ. РЕЧНАЯ, Д.88/1</t>
  </si>
  <si>
    <t>ЧЕКМАГУШЕВСКИЙ РАЙОН, С.КАРАТАЛОВО, УЛ.РОДНИКОВАЯ, Д.4</t>
  </si>
  <si>
    <t>ЧЕКМАГУШЕВСКИЙ РАЙОН, С.ЯНА БИРДЕ, УЛ.ГАГАРИНА, Д.45</t>
  </si>
  <si>
    <t>ЧЕКМАГУШЕВСКИЙ РАЙОН, С. СТАРОПУЧКАКОВО, УЛ. Ш САЛИХОВА, Д. 28/2</t>
  </si>
  <si>
    <t>ЧЕКМАГУШЕВСКИЙ РАЙОН, С.НОВЫЕ КАРЪЯВДЫ, УЛ.ЦЕНТРАЛЬНАЯ, Д.52</t>
  </si>
  <si>
    <t>ЧЕКМАГУШЕВСКИЙ РАЙОН, С.АХМЕТОВО, УЛ.НУР ГАЙСИНА, Д. 33/А</t>
  </si>
  <si>
    <t>ЧЕКМАГУШЕВСКИЙ РАЙОН, С.НИЖНИЕ КАРЪЯВДЫ, УЛ.ШКОЛЬНАЯ, Д. 5</t>
  </si>
  <si>
    <t>ЧЕКМАГУШЕВСКИЙ РАЙОН, С.УРНЯК, УЛ.СОВЕТСКАЯ, Д.2</t>
  </si>
  <si>
    <t>ЧЕКМАГУШЕВСКИЙ РАЙОН, С. БАЙБУЛАТОВО, УЛ.МИРА, Д.27</t>
  </si>
  <si>
    <t>ЧЕКМАГУШЕВСКИЙ РАЙОН, С. НОВОКАЛМАШЕВО, УЛ.С.МУРАТОВА, Д.25</t>
  </si>
  <si>
    <t>ЧЕКМАГУШЕВСКИЙ РАЙОН, Д.КАШАКОВО, УЛ. Х. МУХАММАТОВА, Д.2</t>
  </si>
  <si>
    <t>ЧЕКМАГУШЕВСКИЙ РАЙОН, С.СТАРОИХСАНОВО, УЛ ДНЕПР, Д.2</t>
  </si>
  <si>
    <t>ЧЕКМАГУШЕВСКИЙ РАЙОН, С. КАРАЗИРЕКОВО, УЛ.ПОБЕДЫ,Д.13</t>
  </si>
  <si>
    <t>ЧЕКМАГУШЕВСКИЙ РАЙОН, С.СТАРОБАЛАКОВО, УЛ. В.ГАЛИМОВА, Д.60</t>
  </si>
  <si>
    <t>ЧЕКМАГУШЕВСКИЙ РАЙОН, С. ТАЙНЯШЕВО, УЛ.ЦЕНТРАЛЬНАЯ, Д13</t>
  </si>
  <si>
    <t>ЧЕКМАГУШЕВСКИЙ РАЙОН, С.НОВОКУТОВО, УЛ. ЗАПАДНАЯ, Д. 31</t>
  </si>
  <si>
    <t>ЧЕКМАГУШЕВСКИЙ РАЙОН, С.КАШКАРОВО, УЛ.ДРУЖБЫ, Д.32</t>
  </si>
  <si>
    <t>ЧЕКМАГУШЕВСКИЙ РАЙОН, С.НОВОИХСАНОВО, УЛ. 55 ЛЕТ ПОБЕДЫ, Д.26</t>
  </si>
  <si>
    <t>ЧЕКМАГУШЕВСКИЙ РАЙОН, С.КАРГАЛЫ, УЛ.Х. ЗАРИПОВА, Д.19</t>
  </si>
  <si>
    <t>ЧЕКМАГУШЕВСКИЙ РАЙОН, С. СТАРОБАШИРОВО, УЛ. М.ХУЗИНА, Д.36/1</t>
  </si>
  <si>
    <t>ЧЕКМАГУШЕВСКИЙ РАЙОН, С.РЕЗЯПОВО, УЛ.САДОВАЯ, Д.9</t>
  </si>
  <si>
    <t>ЧЕКМАГУШЕВСКИЙ РАЙОН, С.ТАШКАЛМАШЕВО, УЛ.МОЛОДЕЖНАЯ, Д.1/3</t>
  </si>
  <si>
    <t>ЧЕКМАГУШЕВСКИЙ РАЙОН, С.РАПАТОВО, УЛ.ЛЕНИНА, Д.14</t>
  </si>
  <si>
    <t>ЧЕКМАГУШЕВСКИЙ РАЙОН, Д.НАРИМАНОВО, УЛ.НАРИМАН</t>
  </si>
  <si>
    <t>ЧЕКМАГУШЕВСКИЙ РАЙОН, Д.НОВОПУЧКАКОВО, УЛ.МИРА, Д.14А</t>
  </si>
  <si>
    <t>кол-во СУБов-, СВА-, ФАП-, МП в дошкол.,образов., п/п и учреж-,</t>
  </si>
  <si>
    <t>02500101</t>
  </si>
  <si>
    <t>ГОСУДАРСТВЕННОЕ БЮДЖЕТНОЕ УЧРЕЖДЕНИЕ ЗДРАВООХРАНЕНИЯ РЕСПУБЛИКИ БАШКОРТОСТАН БИРСКАЯ ЦЕНТРАЛЬНАЯ РАЙОННАЯ БОЛЬНИЦА</t>
  </si>
  <si>
    <t>02500102</t>
  </si>
  <si>
    <t>02500103</t>
  </si>
  <si>
    <t>02500104</t>
  </si>
  <si>
    <r>
      <t xml:space="preserve">Государственное бюджетное учреждение здравоохранения Республики Башкортостан </t>
    </r>
    <r>
      <rPr>
        <b/>
        <sz val="10"/>
        <color theme="1"/>
        <rFont val="Times New Roman"/>
        <family val="1"/>
        <charset val="204"/>
      </rPr>
      <t>Раевская центральная районная больница</t>
    </r>
  </si>
  <si>
    <t>02220504</t>
  </si>
  <si>
    <t>ГОСУДАРСТВЕННОЕ БЮДЖЕТНОЕ УЧРЕЖДЕНИЕ ЗДРАВООХРАНЕНИЯ РЕСПУБЛИКИ БАШКОРТОСТАН КАРМАСКАЛИНСКАЯ ЦЕНТРАЛЬНАЯ РАЙОННАЯ БОЛЬНИЦА</t>
  </si>
  <si>
    <t>КАРМАСКАЛИНСКИЙ РАЙОН, Д. АДЗИТАРОВО, УЛ.КОММУНИСТИЧЕСКАЯ,49А</t>
  </si>
  <si>
    <t>КАРМАСКАЛИНСКИЙ РАЙОН, Д.АЛМАЛЫК, УЛ.МОЛОДЕЖНАЯ, Д.20/3</t>
  </si>
  <si>
    <t>КАРМАСКАЛИНСКИЙ РАЙОН, Д. АНТОНОВКА, УЛ.ГОРНАЯ, Д.1А</t>
  </si>
  <si>
    <t>КАРМАСКАЛИНСКИЙ РАЙОН, С. АРСЛАНОВО, УЛ.ШКОЛЬНАЯ, Д.27/1</t>
  </si>
  <si>
    <t>КАРМАСКАЛИНСКИЙ РАЙОН, С.БЕКЕТОВО, УЛ.ОКТЯБРЬСКАЯ, Д.15В</t>
  </si>
  <si>
    <t>КАРМАСКАЛИНСКИЙ РАЙОН, Д.БЕЛЬСКИЙ, УЛ.ЦЕНТРАЛЬНАЯ, Д.24</t>
  </si>
  <si>
    <t>КАРМАСКАЛИНСКИЙ РАЙОН, Д.БИШАУЛ-УНГАРОВО, УЛ,ШКОЛЬНАЯ,Д.21</t>
  </si>
  <si>
    <t>КАРМАСКАЛИНСКИЙ РАЙОН, Д. ВЕРХНИЙ ТЮКУНЬ, УЛ.ШКОЛЬНАЯ, Д.23</t>
  </si>
  <si>
    <t>КАРМАСКАЛИНСКИЙ РАЙОН, С ЕФРЕМКИНО, УЛ.ЛЕНИНА, Д.18</t>
  </si>
  <si>
    <t>КАРМАСКАЛИНСКИЙ РАЙОН, Д.ИБРАГИМОВО, УЛ.ГАЙСИНА, Д.1</t>
  </si>
  <si>
    <t>КАРМАСКАЛИНСКИЙ РАЙОН, С. ИЛЬТЕРЯКОВО, УЛ.ШКОЛЬНАЯ, Д.1</t>
  </si>
  <si>
    <t>КАРМАСКАЛИНСКИЙ РАЙОН, С. ИЛЬТУГАНОВО, УЛ.ПОЧТОВАЯ, Д.22/1</t>
  </si>
  <si>
    <t>КАРМАСКАЛИНСКИЙ РАЙОН, С. КАМЫШЛИНКА, УЛ.ШОССЕЙНАЯ, Д.17</t>
  </si>
  <si>
    <t>КАРМАСКАЛИНСКИЙ РАЙОН, Д.КАРЛАМАНБАШ, УЛ.ЦЕНТРАЛЬНАЯ, Д.32</t>
  </si>
  <si>
    <t>КАРМАСКАЛИНСКИЙ РАЙОН, Д. КОНСТАНТИНОВКА, УЛ.КООПЕРАТИВНАЯ, Д.2Б</t>
  </si>
  <si>
    <t>КАРМАСКАЛИНСКИЙ РАЙОН, Д. КУЛУШЕВО,УЛ.ШКОЛЬНАЯ, Д.13</t>
  </si>
  <si>
    <t>КАРМАСКАЛИНСКИЙ РАЙОН, Д. КУСТУГУЛОВО, УЛ.ЦЕНТРАЛЬНАЯ, Д.50</t>
  </si>
  <si>
    <t>КАРМАСКАЛИНСКИЙ РАЙОН, Д. КУШ-КУЛЬ, УЛ.СТРОИТЕЛЬНАЯ, Д.13</t>
  </si>
  <si>
    <t>КАРМАСКАЛИНСКИЙ РАЙОН, Д. МАЛАЕВО, УЛ.ШКОЛЬНАЯ,Д.3</t>
  </si>
  <si>
    <t>КАРМАСКАЛИНСКИЙ РАЙОН, Д.МУКАЕВО, УЛ.РОДНИКОВАЯ, , Д.2/2</t>
  </si>
  <si>
    <t>КАРМАСКАЛИНСКИЙ РАЙОН, Д.МУРЗИНО, УЛ.РЕЧНАЯ, 7А</t>
  </si>
  <si>
    <t>КАРМАСКАЛИНСКИЙ РАЙОН, Д.НИЖНИЙ ТЮКУНЬ, УЛ.ШКОЛЬНАЯ, Д.11</t>
  </si>
  <si>
    <t>КАРМАСКАЛИНСКИЙ РАЙОН, Д.НИКИТИНО, УЛ.ЦЕНТРАЛЬНАЯ,Д.12</t>
  </si>
  <si>
    <t>КАРМАСКАЛИНСКИЙ РАЙОН, С.НИКОЛАЕВКА, УЛ. 50 ЛЕТ ОКТЯБРЯ, Д.9А</t>
  </si>
  <si>
    <t>КАРМАСКАЛИНСКИЙ РАЙОН, С. НОВЫЕ КИЕШКИ, УЛ. Б.БАТЫРОВОЙ, Д.11</t>
  </si>
  <si>
    <t>КАРМАСКАЛИНСКИЙ РАЙОН, С. ПОДЛУБОВО, УЛ.ШКОЛЬНАЯ, Д.39-2</t>
  </si>
  <si>
    <t>КАРМАСКАЛИНСКИЙ РАЙОН, Д.САХАЕВО,УЛ.ШОССЕЙНАЯ, Д.3</t>
  </si>
  <si>
    <t>КАРМАСКАЛИНСКИЙ РАЙОН, С. СИХОНКИНО, УЛ.СОВЕТСКАЯ, Д.68</t>
  </si>
  <si>
    <t>КАРМАСКАЛИНСКИЙ РАЙОН, Д. СТАРОАКТАШЕВО, УЛ.ПИОНЕРСКАЯ,Д.2/1</t>
  </si>
  <si>
    <t>КАРМАСКАЛИНСКИЙ РАЙОН, Д. СТАРЫЕ КИЕШКИ, УЛ. ОКТЯБРЯ, Д.34/1</t>
  </si>
  <si>
    <t>КАРМАСКАЛИНСКИЙ РАЙОН, Д. СТАРОМУСИНО, УЛ.СОВЕТСКАЯ,Д.35-1</t>
  </si>
  <si>
    <t>КАРМАСКАЛИНСКИЙ РАЙОН, С. СУУК-ЧИШМА, УЛ.ПУШКИНА,Д.22"Б"</t>
  </si>
  <si>
    <t>КАРМАСКАЛИНСКИЙ РАЙОН, Д.ТАНСАИТОВО, УЛ.МИРА, Д.21</t>
  </si>
  <si>
    <t>КАРМАСКАЛИНСКИЙ РАЙОН, Д.УЛУКУЛЕВО, УЛ.ЛЕНИНА, Д.1</t>
  </si>
  <si>
    <t>КАРМАСКАЛИНСКИЙ РАЙОН, Д.УТЯГАНОВО, УЛ.ШКОЛЬНАЯ, Д.7А</t>
  </si>
  <si>
    <t>КАРМАСКАЛИНСКИЙ РАЙОН, Д.УРАЛ, УЛ.ЦЕНТРАЛЬНАЯ, Д.21</t>
  </si>
  <si>
    <t>КАРМАСКАЛИНСКИЙ РАЙОН, С. ШАЙМУРАТОВО, УЛ.ПАРТИЗАНСКАЯ,Д.41</t>
  </si>
  <si>
    <t>КАРМАСКАЛИНСКИЙ РАЙОН, Д.ШАРИПКУЛОВО, УЛ.ШКОЛЬНАЯ,Д.17/3</t>
  </si>
  <si>
    <t>КАРМАСКАЛИНСКИЙ РАЙОН, Д.ОРЛОВКА, УЛ.ЛЕНИНА,Д.33/6</t>
  </si>
  <si>
    <t>КАРМАСКАЛИНСКИЙ РАЙОН, Д.СТАРОБАБИЧЕВО, УЛ.ПОБЕДЫ, Д.13</t>
  </si>
  <si>
    <t>КАРМАСКАЛИНСКИЙ РАЙОН, Д.КАРЛАМАН, УЛ. Ш.БИККУЛА,Д.30</t>
  </si>
  <si>
    <t>КАРМАСКАЛИНСКИЙ РАЙОН, Д.СТАРОШАРЕЕВО,УЛ.НОВАЯ, Д.31</t>
  </si>
  <si>
    <t>02220501</t>
  </si>
  <si>
    <t>КАРМАСКАЛИНСКИЙ РАЙОН, С.КАРМАСКАЛЫ, УЛ.ЧЕХОВА, Д.9</t>
  </si>
  <si>
    <t>КАРМАСКАЛИНСКИЙ РАЙОН, Д.АЛАЙГИРОВО, УЛ.М.ГАФУРИ, Д.47</t>
  </si>
  <si>
    <t>КАРМАСКАЛИНСКИЙ РАЙОН, Д. КАБАКОВО, УЛ.СТРОИТЕЛЕЙ, Д.17</t>
  </si>
  <si>
    <t>КАРМАСКАЛИНСКИЙ РАЙОН, С.КАРМАСКАЛЫ, УЛ.СУЛТАН-ГАЛИЕВА, Д.20</t>
  </si>
  <si>
    <t>КАРМАСКАЛИНСКИЙ РАЙОН, Д.УЛУКУЛЕВО, УЛ,60 ЛЕТ ОКТЯБРЯ,Д.1</t>
  </si>
  <si>
    <t>КАРМАСКАЛИНСКИЙ РАЙОН, С.ПРИБЕЛЬСКИЙ, УЛ. ПУШКИНА, Д.18</t>
  </si>
  <si>
    <t>02220502</t>
  </si>
  <si>
    <t>КАРМАСКАЛИНСКИЙ РАЙОН, С.ПРИБЕЛЬСКИЙ, УЛ.ПУШКИНА, Д.18</t>
  </si>
  <si>
    <t>02220503</t>
  </si>
  <si>
    <t>КАРМАСКАЛИНСКИЙ РАЙОН, С. КАРМАСКАЛЫ, УЛ.ЧЕХОВА, Д.9</t>
  </si>
  <si>
    <t>КАРМАСКАЛИНСКИЙ РАЙОН, С.ПРИБЕЛЬСКИЙ, УЛ .ПУШКИНА, Д.18</t>
  </si>
  <si>
    <t>Общество с ограниченной ответственностью "Дантист+"</t>
  </si>
  <si>
    <t xml:space="preserve"> ООО "Дантист+"</t>
  </si>
  <si>
    <t xml:space="preserve"> ООО "ГСК" </t>
  </si>
  <si>
    <t>021356</t>
  </si>
  <si>
    <t>Общество с ограниченной ответственностью "ВИТАЛ"</t>
  </si>
  <si>
    <t xml:space="preserve"> ООО "ВИТАЛ"</t>
  </si>
  <si>
    <t xml:space="preserve">Общество с ограниченной ответственностью "Лечебно-диагностический центр естественного оздоровления "Доктор ОЗОН" </t>
  </si>
  <si>
    <t>Общество с ограниченной ответственностью "СтомЭл"</t>
  </si>
  <si>
    <t xml:space="preserve"> ООО "СтомЭл"</t>
  </si>
  <si>
    <t>Индивидуальный предприниматель Искужин Раис Габдрауфович</t>
  </si>
  <si>
    <t xml:space="preserve"> ИП Искужин Р.Г</t>
  </si>
  <si>
    <t>Сайфутдинова Лариса Талгатовна, тел/факс 8(3476)35-52-40, e-mail: SLV.KVD@doctorrb.ru</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</si>
  <si>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наркология,  неотложная медицинская помощь,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t>
  </si>
  <si>
    <t xml:space="preserve">Общество с ограниченной ответственностью "Медлайф" </t>
  </si>
  <si>
    <t>БИЖБУЛЯКСКИЙ РАЙОН, С. КАНЫКАЕВО, УЛ. Минзилинская, д. 11</t>
  </si>
  <si>
    <t>Ильзина</t>
  </si>
  <si>
    <t>БИЖБУЛЯКСКИЙ РАЙОН, с. СУХОРЕЧКА, ул.ЦЕНТРАЛЬНАЯ, д. 30</t>
  </si>
  <si>
    <t>Вощанская</t>
  </si>
  <si>
    <t>Рахматуллин</t>
  </si>
  <si>
    <t>Фан</t>
  </si>
  <si>
    <t>Гиниятуллинович</t>
  </si>
  <si>
    <t>Отделение травматологии и ортопедии</t>
  </si>
  <si>
    <t>Манижа</t>
  </si>
  <si>
    <t>Азизовна</t>
  </si>
  <si>
    <t>Ишкаев</t>
  </si>
  <si>
    <t>Марс</t>
  </si>
  <si>
    <t>Ахатович</t>
  </si>
  <si>
    <t>Врачебная амбулатория с.Аксаково</t>
  </si>
  <si>
    <t xml:space="preserve">452020, Российская Федерация, Республика Башкортостан, Белебеевский муниципальный район, сельское поселение Аксаковский сельсовет,  с.Аксаково, ул.Первомайская, д.2Д </t>
  </si>
  <si>
    <t>Врачебная амбулатория с.Усень-Ивановское</t>
  </si>
  <si>
    <t xml:space="preserve">452033, Российская Федерация, Республика Башкортостан, Белебеевский муниципальный район, селськое поселение Усень-Ивановский сельсовет, с.Усень-Ивановское,  ул. Гагарина, д.107 </t>
  </si>
  <si>
    <t>Знаменское отделение общей врачебной практики</t>
  </si>
  <si>
    <t xml:space="preserve">452032, Российская Федерация, Республика Башкортостан, Белебеевский муниципальный район, сельское поселение Знаменский сельсовет, с.Знаменка,  ул. Советская, д.61 </t>
  </si>
  <si>
    <t>Максим-Горьковское отделение общей врачебной практики</t>
  </si>
  <si>
    <t xml:space="preserve">452014, Российская Федерация, Республика Башкортостан, Белебеевский муниципальный район, сельское поселение Максим-Горьковский сельсовет, с.Центральной усадьбы племзавода имени Максима Горького,  ул. Садовая, д. 3 </t>
  </si>
  <si>
    <t>Метевбашевское отделение общей врачебной практики</t>
  </si>
  <si>
    <t xml:space="preserve">452035, Российская Федерация, Республика Башкортостан, Белебеевский муниципальный район, сельское поселение Метевбашевский сельсовет, с.Метевбаш,  ул. Школьная, здание 74А </t>
  </si>
  <si>
    <t>452022, Российская Федерация, Республика Башкортостан, Белебеевский муниципальный район, сельское поселение Ермолкинский сельсовет, с. Аделькино, ул. Школьная, здание 6</t>
  </si>
  <si>
    <t>452030, Российская Федерация, Республика Башкортостан, Белебеевский муниципальный район, сельское поселение Рассветовский сельсовет,  д. Алексеевка, ул. Школьная, д. 14</t>
  </si>
  <si>
    <t>452027, Российская Федерация, Республика Башкортостан, Белебеевский муниципальный район, сельское поселение Анновский сельсовет, с. Анновка, ул.  Советская, д. 15</t>
  </si>
  <si>
    <t>452031, Российская Федерация, Республика Башкортостан, Белебеевский муниципальный район, сельское поселение Баженовский сельсовет, с. Баженово,ул. Административная, д. 4</t>
  </si>
  <si>
    <t>452022, Российская Федерация, Республика Башкортостан, Белебеевский муниципальный район, сельское поселение Ермолкинский сельсовет, д. Баймурзино, ул. Мира, здание 50а</t>
  </si>
  <si>
    <t>452030, Российская Федерация, Республика Башкортостан, Белебеевский муниципальный район, сельское поселение Шаровский сельсовет, д. Булановка, ул.  Центральная, д. 25</t>
  </si>
  <si>
    <t>452037, Российская Федерация, Республика Башкортостан, Белебеевский муниципальный район, сельское поселение Усень-Ивановский сельсовет,  с. Веровка, ул. Веровка, здание 19/1</t>
  </si>
  <si>
    <t>452188, Российская Федерация, Республика Башкортостан, Белебеевский муниципальный район,  сельское поселение Донской сельсовет, д. Подлесное, ул.   Центральная, д. 82 б</t>
  </si>
  <si>
    <t xml:space="preserve">Тарасенко </t>
  </si>
  <si>
    <t>Анатолиевна</t>
  </si>
  <si>
    <t>89063706386;                               BEL.CRB@doctorrb.ru</t>
  </si>
  <si>
    <t>452022, Российская Федерация, Республика Башкортостан,  Белебеевский муниципальный район, сельское поселение Ермолкинский сельсовет, с. Ермолкино, ул. Ленина, здание 29а</t>
  </si>
  <si>
    <t>452024, Российская Федерация, Республика Башкортостан, Белебеевский муниципальный район, сельское поселение Анновский сельсовет, д. Илькино, ул.  Центральная, д. 9</t>
  </si>
  <si>
    <t xml:space="preserve">452038, Российская Федерация, Республика Башкортостан, Белебеевский муниципальный район, сельское поселение Донской сельсовет, д. Казанлы-Тамак, ул.  Центральная, д. 18 </t>
  </si>
  <si>
    <t>Ишмурзин</t>
  </si>
  <si>
    <t>452025, Российская Федерация, Республика Башкортостан, Белебеевский муниципальный район, сельское поселение Рассветовский сельсовет,  д. Кирилловка, ул. Центральная, д. 12</t>
  </si>
  <si>
    <t>452016, Российская Федерация, Республика Башкортостан, Белебеевский муниципальный район, сельское поселение Слакбашевский сельсовет,  д. Краснояр, ул.  Центральная, здание 12</t>
  </si>
  <si>
    <t>452021, Российская Федерация, Республика Башкортостан, Белебеевский муниципальный район, сельское поселение Малиновский сельсовет,  д. Малиновка, ул. Школьная, д. 5</t>
  </si>
  <si>
    <t>452023, Российская Федерация, Республика Башкортостан, Белебеевский муниципальный район, сельское поселение Ермолкинский сельсовет,  с. Малоалександровка, ул. Молодежная, здание 1а</t>
  </si>
  <si>
    <t>452032, Российская Федерация, Республика Башкортостан, Белебеевский муниципальный район, сельское поселение Знаменский сельсовет, д. Мочилки, ул.  Луговая, д. 9, помещение 1</t>
  </si>
  <si>
    <t>452020, Российская Федерация, Республика Башкортостан, Белебеевский муниципальный район, сельское поселение Аксаковский сельсовет,  д. Надеждино, ул.  Молодежная,  д. 4</t>
  </si>
  <si>
    <t>452032, Российская Федерация, Республика Башкортостан, Белебеевский муниципальный район, сельское поселение Знаменский сельсовет,  д. Новосараево, ул. Овражная, д. 8</t>
  </si>
  <si>
    <t>452032, Российская Федерация, Республика Башкортостан, Белебеевский муниципальный район, сельское поселение Семенкинский сельсовет, с. Новосеменкино, ул. Пушкина, д. 18</t>
  </si>
  <si>
    <t>452038, Российская Федерация, Республика Башкортостан, Белебеевский муниципальный район, сельское поселение Донской сельсовет,  д. Пахарь, ул. Школьная, д. 1а</t>
  </si>
  <si>
    <t>452025, Российская Федерация, Республика Башкортостан, Белебеевский муниципальный район, сельское поселение Рассветовский сельсовет,  д. Рассвет, ул. Лесная, д. 19</t>
  </si>
  <si>
    <t xml:space="preserve"> 89373547553                              BEL.CRB@doctorrb.ru</t>
  </si>
  <si>
    <t>452021, Российская Федерация, Республика Башкортостан, Белебеевский муниципальный район, сельское поселение Малиновский сельсовет,  д. Родники, ул.  Набережная, д. 3</t>
  </si>
  <si>
    <t>452013, Российская Федерация, Республика Башкортостан, Белебеевский муниципальный район, сельское поселение Максим-Горьковский сельсовет,  с. санатория Глуховского, ул. Школьная, д. 1</t>
  </si>
  <si>
    <t>452016, Российская Федерация, Республика Башкортостан, Белебеевский муниципальный район, сельское поселение Слакбашевский сельсовет, д. Слакбаш, ул. К.Иванова, д. 47</t>
  </si>
  <si>
    <t>452033, Российская Федерация, Республика Башкортостан, Белебеевский муниципальный район, сельское поселение Усень-Ивановский сельсовет, д. Сосновый Бор, ул. Центральная, д. 5</t>
  </si>
  <si>
    <t>452034, Российская Федерация, Республика Башкортостан, Белебеевский муниципальный район, сельское поселение Семенкинский сельсовет,  с. Старосеменкино, ул. Центральная,  д. 29</t>
  </si>
  <si>
    <t>452036, Российская Федерация, Республика Башкортостан, Белебеевский муниципальный район, сельское поселение Тузлукушевский сельсовет, д.Тузлукуш, ул. Чапаева, д. 1А</t>
  </si>
  <si>
    <t>452036, Российская Федерация, Республика Башкортостан, Белебеевский муниципальный район, сельское поселение Тузлукушевский сельсовет,  д.Каин-Елга, ул. Центральная, здание 19А</t>
  </si>
  <si>
    <t xml:space="preserve">452015, Российская Федерация, Республика Башкортостан, Белебеевский муниципальный район, сельское поселение Шаровский сельсовет,  д. Чубукаран, ул.  Подлесная, д. 1 </t>
  </si>
  <si>
    <t>452060, Российская Федерация, Республика Башкортостан, Белебеевский муниципальный район, сельское поселение Шаровский сельсовет,  д. Шаровка, ул.  Школьная, д. 3</t>
  </si>
  <si>
    <t>452014, Российская Федерация, Республика Башкортостан, Белебеевский муниципальный район, сельское поселение Максим-Горьковский сельсовет,  д. Русская  Швейцария, ул.  Центральная, д. 18А</t>
  </si>
  <si>
    <t>медицинский кабинет (муниципальное автономное дошкольное образовательное учреждение детский сад  комбинированного вида № 38 «Золушка»  с.Аксаково муниципального района  Белебеевский район Республики Башкортостан)</t>
  </si>
  <si>
    <t>452020,Российская Федерация, Республика Башкортостан, Белебеевский район, с. Аксаково, ул. Чапаева, д. 1а</t>
  </si>
  <si>
    <t xml:space="preserve">Тихонова </t>
  </si>
  <si>
    <t xml:space="preserve"> 8(34786) 4-28-85;                               BEL.CRB@doctorrb.ru</t>
  </si>
  <si>
    <t>медицинский кабинет (муниципальное автономное дошкольное образовательное учреждение детский сад  комбинированного вида № 2 «Звездочка»  г.Белебея муниципального района  Белебеевский район Республики Башкортостан)</t>
  </si>
  <si>
    <t>452000, Российская Федерация, Республика Башкортостан, г. Белебей, ул. Карла Маркса, д. 5/1</t>
  </si>
  <si>
    <t>Власова</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</si>
  <si>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(II корпус))</t>
  </si>
  <si>
    <t>452000, Республика Башкортостан, г.Белебей, ул. Пионерская, д. 63</t>
  </si>
  <si>
    <t>Бородаенко</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</si>
  <si>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 корпус))</t>
  </si>
  <si>
    <t>452000, Российская Федерация, Республика Башкортостан, г. Белебей, ул. Интернациональная, д. 67а</t>
  </si>
  <si>
    <t>медицинский кабинет (муниципальное автономное дошкольное образовательное учреждение детский сад комбинированного вида № 24 «Березка»  г.Белебея муниципального района Белебеевский район Республики Башкортостан)</t>
  </si>
  <si>
    <t>452000, Российская Федерация, Республика Башкортостан, г. Белебей, ул. Фурманова, д. 61</t>
  </si>
  <si>
    <t>Тремазова</t>
  </si>
  <si>
    <t>медицинский кабинет (муниципальное автономное  дошкольное образовательное учреждение детский сад комбинированного вида № 26 «Буратино» г.Белебея муниципального района Белебеевский район Республики Башкортостан)</t>
  </si>
  <si>
    <t>452000, Республика Башкортостан, г.Белебей, улица Интернациональная, №128</t>
  </si>
  <si>
    <t>школьный медицинский кабинет (муниципальное автономное общеобразовательное учреждение средняя общеобразовательная школа № 8 г.Белебея муниципального района Белебеевский район Республики Башкортстан)</t>
  </si>
  <si>
    <t>452000, Российская Федерация, Республика Башкортостан, г. Белебей, ул. Тукаева, д. 77</t>
  </si>
  <si>
    <t>Салимова</t>
  </si>
  <si>
    <t>школьный медицинский кабинет (муниципальное автономное общеобразовательное учреждение средняя общеобразовательная школа № 15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</si>
  <si>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8</t>
  </si>
  <si>
    <t>Грошева</t>
  </si>
  <si>
    <t>Элена</t>
  </si>
  <si>
    <t>школьный медицинский кабинет (муниципальное автономное общеобразовательное учреждение гимназия № 1 г.Белебея муниципального района Белебеевский район Республики Башкортостан)</t>
  </si>
  <si>
    <t>452000, Российская Федерация, Республика Башкортостан, г.Белебей, ул. Пионерская, д. 56</t>
  </si>
  <si>
    <t>Сидорова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</si>
  <si>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Башкортостан(I корпус)</t>
  </si>
  <si>
    <t>452017, Республика Башкортостан, Белебеевский район, р.п.Приютово, ул.Первомайская,  № 21</t>
  </si>
  <si>
    <t>Майя</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</si>
  <si>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 корпус)</t>
  </si>
  <si>
    <t>452000, Российская Федерация, Республика Башкортостан, г. Белебей, ул. Войкова, д. 105/1</t>
  </si>
  <si>
    <t>Ерш</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</si>
  <si>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Башкортостан(II корпус)</t>
  </si>
  <si>
    <t>452000, Российская Федерация, Республика Башкортостан, г. Белебей, ул. Интернациональная, д. 100а</t>
  </si>
  <si>
    <t>Мининкова</t>
  </si>
  <si>
    <t xml:space="preserve"> медицинский кабинет (муниципальное автономное дошкольное образовательное учреждение детский сад комби-нированного вида № 33 «Колосок» г.Белебея муниципального района Белебеевский район  Республики Башкортостан)</t>
  </si>
  <si>
    <t>452000, Республика Башкортостан, г.Белебей, ул. пл. РТС, д.14</t>
  </si>
  <si>
    <t>нет м/с</t>
  </si>
  <si>
    <t>медицинский кабинет (муниципальное автономное дошкольное образовательное учреждение детский сад комбинированного вида  № 3 «Аленушка» р.п.Приютово муниципального района Белебеевский район Республики Башкортостан)</t>
  </si>
  <si>
    <t>452017, Республика Башкортостан, Белебеевский район, р.п. Приютово, улица  Ленина, 3а</t>
  </si>
  <si>
    <t>Хайбрахманова</t>
  </si>
  <si>
    <t>Рафаэльевна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</si>
  <si>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t>
  </si>
  <si>
    <t>452017, Республика Башкортостан, Белебеевский район, р.п.  Приютово, ул.  Вокзальная, д. 4</t>
  </si>
  <si>
    <t>Ефремова</t>
  </si>
  <si>
    <t>Фотековна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</si>
  <si>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</si>
  <si>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Первомайская, д. 9</t>
  </si>
  <si>
    <t>Денисова (совмещает с 1 корпусом)</t>
  </si>
  <si>
    <t xml:space="preserve">медицинский кабинет (муниципальное автономное дошкольное образовательное учреждение детский сад комбинированного вида № 22 «Ивушка»  р.п.Приютово муниципального района Белебеевский район Республики Башкортостан )
</t>
  </si>
  <si>
    <t>452017, Республика Башкортостан, Белебеевский район, р.п.Приютово, Бульвар Мира, №15 «А».</t>
  </si>
  <si>
    <t>Заблоцкая</t>
  </si>
  <si>
    <t>школьный медицинский кабинет (муниципальное автономное общеобразовательное учреждение «Татарская гимназия с отделением искусств   г. Белебея» муниципального района Белебеевский район Республики Башкортостан)</t>
  </si>
  <si>
    <t>452000, Республика Башкортостан, г.Белебей, ул. им. С.Ф.Горохова, д. 9</t>
  </si>
  <si>
    <t>Горбенко</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</si>
  <si>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</si>
  <si>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Свердлова,  д. 5</t>
  </si>
  <si>
    <t>школьный медицинский кабинет (муниципальное автономное  общеобразовательное учреждение средняя общеобразовательная школа № 7 р.п.Приютово муниципального района Белебеевский район Республики Башкортостан.</t>
  </si>
  <si>
    <t>452017, Республика Башкортостан, р.п. Приютово,  бульвар Мира, д. 3</t>
  </si>
  <si>
    <t>Гильфанова</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</si>
  <si>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
(I корпус)</t>
  </si>
  <si>
    <t>452000,Российская Федерация, Республика Башкортостан,  г. Белебей, ул. Красноармейская, д. 156</t>
  </si>
  <si>
    <t xml:space="preserve">медицинский кабинет (муниципальное автономное дошкольное образовательное учреждение детский сад компенсирующего вида №17 «Чебурашка» г.Белебея муниципального района Белебеевский район Республики Башкортостан </t>
  </si>
  <si>
    <t>452000, Российская Федерация, Республика Башкортостан, г. Белебей, ул. Красноармейская, 74</t>
  </si>
  <si>
    <t>Панькив</t>
  </si>
  <si>
    <t>медицинский кабинет (муниципальное автономное дошкольное образовательное учреждение  детский сад компенсирующего вида № 29 «Дюймовочка» г.Белебея муниципального района Белебеевский район Республики Башкортостан</t>
  </si>
  <si>
    <t>452000, Республика Башкортостан, г.Белебей, ул. Интернациональная, д. 122В</t>
  </si>
  <si>
    <t>Стекольщикова</t>
  </si>
  <si>
    <t>медицинский кабинет (муниципальное автономное дошкольное образовательное учреждение детский сад комбинированного вида № 30 «Аленушка» г.Белебея муниципального района Белебеевский район Республики Башкортостан</t>
  </si>
  <si>
    <t>452000, Республика Башкортостан, г.Белебей, ул. им. М.Г. Амирова, д. 8/2</t>
  </si>
  <si>
    <t>Корухова</t>
  </si>
  <si>
    <t>медицинский кабинет (муниципальное автономное дошкольное образовательное учреждение детский сад комбинированного вида № 32 «Дуслык» г.Белебея муниципального района Белебеевский район Республики Башкортостан</t>
  </si>
  <si>
    <t>452000, Российская Федерация, Республика Башкортостан, г. Белебей, ул. Волгоградская, д. 12</t>
  </si>
  <si>
    <t>Оленич</t>
  </si>
  <si>
    <t>медицинский кабинет( муниципальное автономное дошкольное образовательное учреждение детский сад комбинированного вида № 35 «Теремок»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</si>
  <si>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Островского, д. 40</t>
  </si>
  <si>
    <t>Казначеева</t>
  </si>
  <si>
    <t>медицинский кабинет (муниципальное автономное дошкольное образовательное учреждение детский сад комбинированного вида  № 36 «Аленький цветочек» муниципального района Белебеевский район Республики Башкортостан</t>
  </si>
  <si>
    <t xml:space="preserve">452000, Российская Федерация, Республика Башкортостан, г. Белебей,  ул. Революционеров, д. 32 </t>
  </si>
  <si>
    <t>школьный медицинский кабинет (муниципальное автономное общеобразовательное учреждение средняя общеобразовательная школа № 16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</si>
  <si>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р.п.Приютово, ул. Свердлова, д.10</t>
  </si>
  <si>
    <t>Кудряшова</t>
  </si>
  <si>
    <t>школьный медицинский кабинет (муниципальное автономное общеобразовательное учреждение средняя общеобразовательная школа с.Знаменка муниципального района Белебеевский район Республики Башкортостан</t>
  </si>
  <si>
    <t xml:space="preserve">452032, Российская Федерация, Республика Башкортостан, Белебеевский район, с.Знаменка, ул. Заводская, д. 22 </t>
  </si>
  <si>
    <t>Гурина (совмещает)</t>
  </si>
  <si>
    <t>школьный медицинский кабинет (муниципальное бюджетное общеобразовательное учреждение школа-интернат основного общего образования г.Белебея муниципального района Белебеевский район Республики Башкортостан.</t>
  </si>
  <si>
    <t>452000, Республика Башкортостан, г.Белебей, ул. им. В.И. Ленина, д. 1</t>
  </si>
  <si>
    <t>Будникова</t>
  </si>
  <si>
    <t>школьный медицинский кабинет (муниципальное автономное общеобразовательное учреждение средняя общеобразовательная школа № 2 имени Героя Советского Союза М.Г. Сыртлановой  г.Белебея муниципального района Белебеевский район Республики Башкортостан.</t>
  </si>
  <si>
    <t>452000,Российская Федерация, Республика Башкортостан, г. Белебей, ул. Чапаева, д.73</t>
  </si>
  <si>
    <t>Антонида</t>
  </si>
  <si>
    <t>школьный медицинский кабинет (муниципальное автономное общеобразовательное учреждение средняя общеобразовательная школа № 41 с.Аксаково муниципального района Белебеевский район Республики Башкортостан.</t>
  </si>
  <si>
    <t>452020, Российская Федерация, Республика Башкортостан, Белебеевский район,  с. Аксаково, ул. Первомайская, д. 2</t>
  </si>
  <si>
    <t>Игнатьева</t>
  </si>
  <si>
    <t xml:space="preserve">школьный медицинский кабинет (муниципальное бюджетное общеобразовательное учреждение Чувашская гимназия 
 г.Белебея муниципального района Белебеевский район Республики Башкортостан </t>
  </si>
  <si>
    <t>452000, Российская Федерация, Республика Башкортостан, г. Белебей, ул. Восточная, 69</t>
  </si>
  <si>
    <t>школьный медицинский кабинет (муниципальное автономное дошкольное образовательное учреждение детский сад с. Знаменка муниципального района Белебеевский район Республики Башкортостан</t>
  </si>
  <si>
    <t>452032, Российская Федерация, Республика Башкортостан, Белебеевский район, с. Знаменка, ул. Советская, д. 46</t>
  </si>
  <si>
    <t>Гурина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</si>
  <si>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</si>
  <si>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Пугачева, д. 5</t>
  </si>
  <si>
    <t>Ефремова (совмещает)</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</si>
  <si>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Башкортостан(II корпус)</t>
  </si>
  <si>
    <t>452000,Российская Федерация,  Республика Башкортостан, г. Белебей, ул. Красноармейская, д. 77</t>
  </si>
  <si>
    <t>Иванова (совмещает)</t>
  </si>
  <si>
    <t>школьный медицинский кабинет (муниципальное автономное общеобразовательное учреждение средняя общеобразовательная школа № 17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</si>
  <si>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24/1</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</si>
  <si>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 (сош 4)</t>
  </si>
  <si>
    <t>452017, Российская Федерация,Республика Башкортостан, Белебеевский район, р. п. Приютово, ул. Школьная, д. 3</t>
  </si>
  <si>
    <t>Салаватов</t>
  </si>
  <si>
    <t>Аслямович</t>
  </si>
  <si>
    <t>Давлекановский район, д.Каратал, ул.Школьная, д.1</t>
  </si>
  <si>
    <t>Давлекановский район, с.Новоаккулаево, ул.Салавата, здание 34 а</t>
  </si>
  <si>
    <t>Давлекановский район,д.Япар-Янбеково, ул.Центральная, д.24</t>
  </si>
  <si>
    <t>Давлекановский район, д.Алга, ул.Центральная, д.31а</t>
  </si>
  <si>
    <t>Давлекановский район, д.Чуюнчи, ул.Чишминская, д.1А</t>
  </si>
  <si>
    <t>Давлекановский район, с.Комсомольский, ул.Школьная, д 1А</t>
  </si>
  <si>
    <t>Давлекановский район, с.Кирово, улЦентральная, здание 9</t>
  </si>
  <si>
    <t>Отделение организации медицинской помощи детям в образовательных учреждениях</t>
  </si>
  <si>
    <t>г.Давлеканово, ул.Ворошилова, 17</t>
  </si>
  <si>
    <t>Бахтигареева</t>
  </si>
  <si>
    <t>г.Давлеканово, ул.Комсомольская, д26а</t>
  </si>
  <si>
    <t>Гвоздецкая</t>
  </si>
  <si>
    <t>г.Давлеканово, ул.Российская, 4</t>
  </si>
  <si>
    <t>Гильмутдинова</t>
  </si>
  <si>
    <t>г.Давлеканово, ул.Мира 24а, Мира 14</t>
  </si>
  <si>
    <t>г.Давлеканово, ул.Пролетарская 39</t>
  </si>
  <si>
    <t xml:space="preserve">Гизтдинов </t>
  </si>
  <si>
    <t xml:space="preserve">Рамиль </t>
  </si>
  <si>
    <t>2-22-03  ermekeev.crb@doctorrb.ru</t>
  </si>
  <si>
    <t>2-22-03 ermekeev.crb@doctorrb.ru</t>
  </si>
  <si>
    <t xml:space="preserve"> Нугуманова</t>
  </si>
  <si>
    <t>Хазиахметовна</t>
  </si>
  <si>
    <t>2-57-30</t>
  </si>
  <si>
    <t>Рубика</t>
  </si>
  <si>
    <t>Барьялаевна</t>
  </si>
  <si>
    <t xml:space="preserve"> 2-12-03</t>
  </si>
  <si>
    <t xml:space="preserve">Ярмухаметов </t>
  </si>
  <si>
    <t xml:space="preserve">2-31-50    davydovakurkova91@bk.ru </t>
  </si>
  <si>
    <t xml:space="preserve"> Ишмурзина</t>
  </si>
  <si>
    <t>Зулейха</t>
  </si>
  <si>
    <t>Гамировна</t>
  </si>
  <si>
    <t xml:space="preserve">2-55-31    liliyachulpanova@mail.ru </t>
  </si>
  <si>
    <t>Валиуллин</t>
  </si>
  <si>
    <t>Зайнетдинович</t>
  </si>
  <si>
    <t xml:space="preserve">2-54-18       zinnatullinagulfia@gmail.com </t>
  </si>
  <si>
    <t>2-22-03</t>
  </si>
  <si>
    <t xml:space="preserve">Давлетхузина </t>
  </si>
  <si>
    <t>Мустафиевна</t>
  </si>
  <si>
    <t xml:space="preserve"> 2-60-75 davletkhuzina69@mail.ru</t>
  </si>
  <si>
    <t>Избастиева</t>
  </si>
  <si>
    <t>Сахабутдиновна</t>
  </si>
  <si>
    <t>2-59-37   rizbastieva@gmail.com</t>
  </si>
  <si>
    <t>ЕРМЕКЕЕВСКИЙ РАЙОН, С.АТАМКУЛЬ, УЛ.МИРА, Д.35</t>
  </si>
  <si>
    <t>Шамсутдинова</t>
  </si>
  <si>
    <t>Расиля</t>
  </si>
  <si>
    <t>Алифовна</t>
  </si>
  <si>
    <t xml:space="preserve">2-57-31       shams-r@mail.ru </t>
  </si>
  <si>
    <t>2-43-09</t>
  </si>
  <si>
    <t>2-53-55</t>
  </si>
  <si>
    <t>Ярускина</t>
  </si>
  <si>
    <t xml:space="preserve">2-95-03  nina.yaruskina@mail.ru </t>
  </si>
  <si>
    <t>ЕРМЕКЕЕВСКИЙ РАЙОН, С.ЕЛАНЬ-ЧИШМА, УЛ.ШКОЛЬНАЯ, Д.1Б</t>
  </si>
  <si>
    <t xml:space="preserve">2-81-17   yelena.petrova_0403@mail.ru </t>
  </si>
  <si>
    <t>Васимовна</t>
  </si>
  <si>
    <t>2-36-40</t>
  </si>
  <si>
    <t>2-95-03</t>
  </si>
  <si>
    <t>ЕРМЕКЕЕВСКИЙ РАЙОН, С.КУЛБАЕВО, УЛ.КЛУБНАЯ, Д.4А</t>
  </si>
  <si>
    <t>Насибуллина</t>
  </si>
  <si>
    <t xml:space="preserve">2-61-33   mukcbs23ku@mаil.ru </t>
  </si>
  <si>
    <t>ЕРМЕКЕЕВСКИЙ РАЙОН, С.КУПЧЕНЕЕВО, УЛ.ШКОЛЬНАЯ, Д.59А</t>
  </si>
  <si>
    <t>2-61-00  Elena.nikitina1970@mail.ru</t>
  </si>
  <si>
    <t>Мусагитовна</t>
  </si>
  <si>
    <t>2-40-14  ilmira.galiullina.18@mail.ru</t>
  </si>
  <si>
    <t>Забира</t>
  </si>
  <si>
    <t>2-15-59  Sabira.nasibullina@yandex.ru</t>
  </si>
  <si>
    <t>ЕРМЕКЕЕВСКИЙ РАЙОН, С.НОВОТУРАЕВО, УЛ.САЛАВАТА ЮЛАЕВА, Д.41</t>
  </si>
  <si>
    <t>Ансаровна</t>
  </si>
  <si>
    <t xml:space="preserve">2-30-14   mukhtarullina28@mail.ru </t>
  </si>
  <si>
    <t>ЕРМЕКЕЕВСКИЙ РАЙОН, С. НОВОШАХОВО, УЛ.САДОВАЯ, Д.19</t>
  </si>
  <si>
    <t>Ильнаровна</t>
  </si>
  <si>
    <t>89177815446      kalimullina_alinochka94@mail.ru</t>
  </si>
  <si>
    <t>ЕРМЕКЕЕВСКИЙ РАЙОН, С.НОВЫЕ СУЛЛИ, УЛ.ЦЕНТРАЛЬНАЯ, Д.40</t>
  </si>
  <si>
    <t>Аглиуллина</t>
  </si>
  <si>
    <t>2-52-18   zulfiya.agliullina@indox.ru</t>
  </si>
  <si>
    <t>ЕРМЕКЕЕВСКИЙ РАЙОН, С. ПИОНЕРСКАЯ, УЛ. ПИОНЕРСКАЯ, Д.28А</t>
  </si>
  <si>
    <t>Новак</t>
  </si>
  <si>
    <t>Шайдуллина</t>
  </si>
  <si>
    <t>Фердания</t>
  </si>
  <si>
    <t>Анверовна</t>
  </si>
  <si>
    <t>2-65-42   ferdaniya.shaydullina@mail.ru</t>
  </si>
  <si>
    <t>Рифкатовна</t>
  </si>
  <si>
    <t>2-83-36</t>
  </si>
  <si>
    <t>Гаврилова</t>
  </si>
  <si>
    <t>Эндже</t>
  </si>
  <si>
    <t xml:space="preserve">2--58-59    endge72@icloud.com </t>
  </si>
  <si>
    <t>ЕРМЕКЕЕВСКИЙ РАЙОН, Д. РАЙМАНОВО, УЛ.РАЙМАНОВСКАЯ, Д.17</t>
  </si>
  <si>
    <t xml:space="preserve">89656405063  galinka.petrova.17@inbox.ru </t>
  </si>
  <si>
    <t>Забировна</t>
  </si>
  <si>
    <t>2-32-03  kashapova.goulnara@yandex.ru</t>
  </si>
  <si>
    <t>ЕРМЕКЕЕВСКИЙ РАЙОН, С.БЕКЕТОВО, УЛ.ШКОЛЬНАЯ, 2</t>
  </si>
  <si>
    <t>89874836085  kashapova.goulnara@yandex.ru</t>
  </si>
  <si>
    <t>ЕРМЕКЕЕВСКИЙ РАЙОН, С.НОВЫЙ, УЛ. МОЛОДЕЖНАЯ, Д.8 корп.1</t>
  </si>
  <si>
    <t>Зиннатуллина</t>
  </si>
  <si>
    <t xml:space="preserve">8-347-86 7-43-40 zinnatullina.1974@mail.ru </t>
  </si>
  <si>
    <t>Кучарбаева</t>
  </si>
  <si>
    <t>Суфия</t>
  </si>
  <si>
    <t>Рамизовна</t>
  </si>
  <si>
    <t xml:space="preserve">2-42-23   skucharbaeva70@mail.ru </t>
  </si>
  <si>
    <t xml:space="preserve">2-63-73     Imilyausha@bk.ru </t>
  </si>
  <si>
    <t>2-50-33   timerbulatova 09@mail.ru</t>
  </si>
  <si>
    <t>Вахитова</t>
  </si>
  <si>
    <t>Алтынгареевна</t>
  </si>
  <si>
    <t>2-51-32    vakhitov.rufan_2006@mail.ru</t>
  </si>
  <si>
    <t xml:space="preserve"> Школьный  медицинский кабинет</t>
  </si>
  <si>
    <t>ЕРМЕКЕЕВСКИЙ РАЙОН, С.Ермекеево, УЛ.Школьная, Д.11</t>
  </si>
  <si>
    <t xml:space="preserve"> Салимгареева</t>
  </si>
  <si>
    <t>2-22-52 ermshkola@gmail.com</t>
  </si>
  <si>
    <t>кол-во СУБов-0</t>
  </si>
  <si>
    <t>количество СВА-5</t>
  </si>
  <si>
    <t>количество ФАП-28</t>
  </si>
  <si>
    <t>Мед.помощь в дошк, образоват  -1</t>
  </si>
  <si>
    <t>Мед.помощь в друг. Пред-х и учрежд-х -0</t>
  </si>
  <si>
    <t xml:space="preserve">Набиуллина  </t>
  </si>
  <si>
    <t>452121,Росийская Федерация, Республика Башкортостан, Альшеевский район, с.Раевский, ул. Космонавтов, д. 1/а</t>
  </si>
  <si>
    <t>Тахаутдинова</t>
  </si>
  <si>
    <t>с.Никифарово, ул.Мостовая, д.29А</t>
  </si>
  <si>
    <t xml:space="preserve"> с.Дим, ул. Салавата  Юлаева, д. 22 </t>
  </si>
  <si>
    <t xml:space="preserve">Трунтаишевский фельдшерско-акушерский пункт </t>
  </si>
  <si>
    <t>Школьный медицинский кабинет (МБОУ средняя общеобразовательная школа Башкирский лицей имени Мухаметши Бурангулова)</t>
  </si>
  <si>
    <t xml:space="preserve">  с. Раевский, ул. Кирова, д. 88а</t>
  </si>
  <si>
    <t>Шарафиева</t>
  </si>
  <si>
    <t>8-927-957-05-38</t>
  </si>
  <si>
    <t>Школьный медицинский кабинет (МБОУ средняя общеобразовательная школа №2 с. Раевский)</t>
  </si>
  <si>
    <t>с. Раевский, ул. Кусуова, д. 36В</t>
  </si>
  <si>
    <t>Биктимеровна</t>
  </si>
  <si>
    <t>8-937-359-12-12</t>
  </si>
  <si>
    <t>Школьный медицинский кабинет (МБОУ гимназия с. Раевский)</t>
  </si>
  <si>
    <t>с. Раевский, ул. Гагарина, д. 20</t>
  </si>
  <si>
    <t>Рушания</t>
  </si>
  <si>
    <t>Закаровна</t>
  </si>
  <si>
    <t>8-937-305-54-52</t>
  </si>
  <si>
    <t>Школьный медицинский кабинет (МБОУ средняя общеобразовательная школа №4 с. Раевский)</t>
  </si>
  <si>
    <t>с. Раевский, ул. Коммунистическая, д. 17</t>
  </si>
  <si>
    <t>Муллагалиева</t>
  </si>
  <si>
    <t>8-917-047-82-99</t>
  </si>
  <si>
    <t>кол-во СУБов- 0</t>
  </si>
  <si>
    <t>количество СВА- 6</t>
  </si>
  <si>
    <t>количество ФАП- 39</t>
  </si>
  <si>
    <t xml:space="preserve">Мед.помощь в дошк, образоват  -4 </t>
  </si>
  <si>
    <t>Мед.помощь в друг. Пред-х и учрежд-х - 0</t>
  </si>
  <si>
    <t>Халфина</t>
  </si>
  <si>
    <t>2-18-99,   89273333295</t>
  </si>
  <si>
    <t>МИЯКИНСКИЙ РАЙОН, С. ЗИЛЬДЯРОВО, УЛ. ДРУЖБЫ, Д. 7/2</t>
  </si>
  <si>
    <t>3-15-18,    89273168585</t>
  </si>
  <si>
    <t>Сиразова</t>
  </si>
  <si>
    <t>Фанзилевна</t>
  </si>
  <si>
    <t>2-58-96</t>
  </si>
  <si>
    <t>2-18-99,    89273333295</t>
  </si>
  <si>
    <t>Динисламов</t>
  </si>
  <si>
    <t>Инилович</t>
  </si>
  <si>
    <t>2-13-44</t>
  </si>
  <si>
    <t>Кашапов</t>
  </si>
  <si>
    <t>Мунир</t>
  </si>
  <si>
    <t>Мубарякович</t>
  </si>
  <si>
    <t>3-14-25</t>
  </si>
  <si>
    <t>3-15-18,89273168585</t>
  </si>
  <si>
    <t>Медицинский кабинет в школьных учреждениях</t>
  </si>
  <si>
    <t>Фаридонова</t>
  </si>
  <si>
    <t>Нажия</t>
  </si>
  <si>
    <t>Фазылова</t>
  </si>
  <si>
    <t>2-71-32, 89270867436</t>
  </si>
  <si>
    <t xml:space="preserve">Егорова </t>
  </si>
  <si>
    <t>2-41-48, 89373365209</t>
  </si>
  <si>
    <t>2-34-62</t>
  </si>
  <si>
    <t>Накиева</t>
  </si>
  <si>
    <t>Ильвера</t>
  </si>
  <si>
    <t>2-54-22,89272339244</t>
  </si>
  <si>
    <t>3-07-00,89279385195</t>
  </si>
  <si>
    <t>Сибгатуллина</t>
  </si>
  <si>
    <t>2-37-16,89649644082</t>
  </si>
  <si>
    <t>МИЯКИНСКИЙ РАЙОН, С. БИККУЛОВО, УЛ.Центральная,16/1</t>
  </si>
  <si>
    <t>Гирфанова</t>
  </si>
  <si>
    <t>Фауиля</t>
  </si>
  <si>
    <t>2-30-47,89677884733</t>
  </si>
  <si>
    <t>Искандарова</t>
  </si>
  <si>
    <t>Габдрахмановна</t>
  </si>
  <si>
    <t>3-20-12,89373520397</t>
  </si>
  <si>
    <t>МИЯКИНСКИЙ РАЙОН, С. ЕНЕБЕЙ-УРСАЕВО, УЛ. ЦЕНТРАЛЬНАЯ, Д. 2</t>
  </si>
  <si>
    <t>2-44-35,89631442187</t>
  </si>
  <si>
    <t>Аниса</t>
  </si>
  <si>
    <t>Мавлетзяновна</t>
  </si>
  <si>
    <t>2-32-00,89371543287</t>
  </si>
  <si>
    <t>Зиганшина</t>
  </si>
  <si>
    <t>Ялисовна</t>
  </si>
  <si>
    <t>2-45-52,89373488267</t>
  </si>
  <si>
    <t xml:space="preserve">Артищева </t>
  </si>
  <si>
    <t>Рауиля</t>
  </si>
  <si>
    <t>Калимулловна</t>
  </si>
  <si>
    <t>3-77-39,89276368916</t>
  </si>
  <si>
    <t>МИЯКИНСКИЙ РАЙОН, С. КАЧЕГАНОВО, УЛ. МОЛОДЕЖНАЯ, Д. 13</t>
  </si>
  <si>
    <t>Прокопенко</t>
  </si>
  <si>
    <t>2-64-18,89373257068</t>
  </si>
  <si>
    <t>Шуркова</t>
  </si>
  <si>
    <t>2-69-94,89270821008</t>
  </si>
  <si>
    <t>2-68-05,89603858060</t>
  </si>
  <si>
    <t>Азимова</t>
  </si>
  <si>
    <t>Майрам</t>
  </si>
  <si>
    <t>Тагаевна</t>
  </si>
  <si>
    <t>3-70-16,89279488791</t>
  </si>
  <si>
    <t>Гузяль</t>
  </si>
  <si>
    <t>Ахмеровна</t>
  </si>
  <si>
    <t>2-77-20,89373031383</t>
  </si>
  <si>
    <t>Хисамутдинова</t>
  </si>
  <si>
    <t>Шайхутдиновна</t>
  </si>
  <si>
    <t>3-77-03,89373692947</t>
  </si>
  <si>
    <t>Хабибуллин</t>
  </si>
  <si>
    <t>Анварович</t>
  </si>
  <si>
    <t>Саима</t>
  </si>
  <si>
    <t>3-20-02,89371509272</t>
  </si>
  <si>
    <t>Гилемзянов</t>
  </si>
  <si>
    <t>Мавлявиевич</t>
  </si>
  <si>
    <t>2-13-76 89276362278</t>
  </si>
  <si>
    <t>2-74-14,89371569844</t>
  </si>
  <si>
    <t>2-71-95,89374861428</t>
  </si>
  <si>
    <t>Биктимерова</t>
  </si>
  <si>
    <t>2-76-03,89273149635</t>
  </si>
  <si>
    <t>2-66-29,89273069216</t>
  </si>
  <si>
    <t>Белякова</t>
  </si>
  <si>
    <t>2-56-44,89638903215</t>
  </si>
  <si>
    <t>Магадиева</t>
  </si>
  <si>
    <t>Расимя</t>
  </si>
  <si>
    <t>2-30-31,89608022993</t>
  </si>
  <si>
    <t>2-99-62,89279430619</t>
  </si>
  <si>
    <t>Гаптульяновна</t>
  </si>
  <si>
    <t>3-17-34,89610432473</t>
  </si>
  <si>
    <t>МИЯКИНСКИЙ РАЙОН, Д. САФАРОВО, УЛ.Первомайская,17</t>
  </si>
  <si>
    <t>Исламовна</t>
  </si>
  <si>
    <t>2-49-34,89373040346</t>
  </si>
  <si>
    <t>Ширгазина</t>
  </si>
  <si>
    <t>3-57-28,89374896364</t>
  </si>
  <si>
    <t>Гилязова</t>
  </si>
  <si>
    <t>2-67-11,89659326878</t>
  </si>
  <si>
    <t>МИЯКИНСКИЙ РАЙОН, С. ТАМЬЯН-ТАЙМАС, УЛ. Центральная,1</t>
  </si>
  <si>
    <t>Рафиса</t>
  </si>
  <si>
    <t>Миннихановна</t>
  </si>
  <si>
    <t>2-79-33,89377878313</t>
  </si>
  <si>
    <t>Гугля</t>
  </si>
  <si>
    <t>2-65-86,89272342579</t>
  </si>
  <si>
    <t>Минебаева</t>
  </si>
  <si>
    <t>2-49-73,89272358735</t>
  </si>
  <si>
    <t>Абдулминова</t>
  </si>
  <si>
    <t>3-15-37,89659290508</t>
  </si>
  <si>
    <t>Султангирова</t>
  </si>
  <si>
    <t>2-34-46,89373678950</t>
  </si>
  <si>
    <t>Абрамова</t>
  </si>
  <si>
    <t>Вераника</t>
  </si>
  <si>
    <t>Арсентиевна</t>
  </si>
  <si>
    <t>3-11-47,89297582869</t>
  </si>
  <si>
    <t>Стороженко</t>
  </si>
  <si>
    <t>2-90-16,89373650047</t>
  </si>
  <si>
    <t>2-45-03,89371670975</t>
  </si>
  <si>
    <t>2-59-12,89373692947</t>
  </si>
  <si>
    <t>Шавалиева</t>
  </si>
  <si>
    <t>Зарима</t>
  </si>
  <si>
    <t>Заригатовна</t>
  </si>
  <si>
    <t>2-36-40,89656451793</t>
  </si>
  <si>
    <t>количество СВА-4</t>
  </si>
  <si>
    <t>количество ФАП-42</t>
  </si>
  <si>
    <t>МП в дошк, образоват  - 2</t>
  </si>
  <si>
    <t>МП в друг. Пред-х и учрежд-х - 0</t>
  </si>
  <si>
    <t xml:space="preserve">452650, Российская Федерация,Республика Башкортостан, Бакалинский район,  с. Бакалы, ул. Шакирьянова, 2
</t>
  </si>
  <si>
    <t>Гиздатуллин</t>
  </si>
  <si>
    <t>Линар</t>
  </si>
  <si>
    <t>Инсафович</t>
  </si>
  <si>
    <t>452654,Республика Башкортостан, Бакалинский район, с.Старокуручево,ул.Центральная, д.41</t>
  </si>
  <si>
    <t>452666, Республика Башкортостан, Бакалинский район, с.Новоурсаево, ул.Молодежная, д.11</t>
  </si>
  <si>
    <t>Старокатаевский фельдшерско-акушерский пункт</t>
  </si>
  <si>
    <t xml:space="preserve">452650, Республика Башкортостан, Бакалинский район, с.Бакалы, ул.Школьная, д.1
</t>
  </si>
  <si>
    <t xml:space="preserve">Сираева </t>
  </si>
  <si>
    <t xml:space="preserve">452650, Республика Башкортостан, Бакалинский район, с.Бакалы, ул.Школьная, д.22
</t>
  </si>
  <si>
    <t>Гафиятова</t>
  </si>
  <si>
    <t>Фанавия</t>
  </si>
  <si>
    <t xml:space="preserve">452668, Республика Башкортостан, Бакалинский район, с.Бакалы, ул.Красных партизан, д.31
</t>
  </si>
  <si>
    <t>Афлюда</t>
  </si>
  <si>
    <t>Кандельгилемовна</t>
  </si>
  <si>
    <t>количество СВА-1</t>
  </si>
  <si>
    <t>количество ФАП-44</t>
  </si>
  <si>
    <t>Мед.помощь в дошк, образоват  - 3</t>
  </si>
  <si>
    <t xml:space="preserve">Аминев </t>
  </si>
  <si>
    <t>Вадим</t>
  </si>
  <si>
    <t>Ильфатович</t>
  </si>
  <si>
    <t>Нурания</t>
  </si>
  <si>
    <t xml:space="preserve">Мисхатовна </t>
  </si>
  <si>
    <t>8-987-247-32-72, факс 5-14-00, verhneyark.crb@doctorrb.ru</t>
  </si>
  <si>
    <t xml:space="preserve">Рафикова </t>
  </si>
  <si>
    <t>Ахматнагимовна</t>
  </si>
  <si>
    <t>8-927-303-08-24, факс 5-14-00, verhneyark.crb@doctorrb.ru</t>
  </si>
  <si>
    <t>Ванюшкина</t>
  </si>
  <si>
    <t>Марианна</t>
  </si>
  <si>
    <t>8-960-396-07-84, факс 5-14-00, verhneyark.crb@doctorrb.ru</t>
  </si>
  <si>
    <t>Чуй-Атасевский ФАП</t>
  </si>
  <si>
    <t xml:space="preserve">Ильфира </t>
  </si>
  <si>
    <t>Гимазтдиновна</t>
  </si>
  <si>
    <t>8-962-525-54-02, факс 5-14-00, verhneyark.crb@doctorrb.ru</t>
  </si>
  <si>
    <t>Новоаташевский ФАП</t>
  </si>
  <si>
    <t>Фангимовна</t>
  </si>
  <si>
    <t>8-937-309-80-92, факс 5-14-00, verhneyark.crb@doctorrb.ru</t>
  </si>
  <si>
    <t>Рависовна</t>
  </si>
  <si>
    <t>8-917-045-67-92, факс 5-14-00, verhneyark.crb@doctorrb.ru</t>
  </si>
  <si>
    <t xml:space="preserve">Навшиева </t>
  </si>
  <si>
    <t>8-917-771-32-69, факс 5-14-00, verhneyark.crb@doctorrb.ru</t>
  </si>
  <si>
    <t>Насретдинова</t>
  </si>
  <si>
    <t>Масгутовна</t>
  </si>
  <si>
    <t>8-937-346-20-62, факс 5-14-00, verhneyark.crb@doctorrb.ru</t>
  </si>
  <si>
    <t>8-962-532-05-14, факс 5-14-00, verhneyark.crb@doctorrb.ru</t>
  </si>
  <si>
    <t>Мизхатовна</t>
  </si>
  <si>
    <t>8-962-525-06-99, факс 5-14-00, verhneyark.crb@doctorrb.ru</t>
  </si>
  <si>
    <t>Мусифуллина</t>
  </si>
  <si>
    <t>8-962-547-12-12, факс 5-14-00, verhneyark.crb@doctorrb.ru</t>
  </si>
  <si>
    <t>Зяйлевский ФАП</t>
  </si>
  <si>
    <t>Гульнора</t>
  </si>
  <si>
    <t>8927-089-73-61, факс 5-14-00, verhneyark.crb@doctorrb.ru</t>
  </si>
  <si>
    <t>Саиттарова</t>
  </si>
  <si>
    <t>Вагизовна</t>
  </si>
  <si>
    <t>8917-389-36-42, факс 5-14-00, verhneyark.crb@doctorrb.ru</t>
  </si>
  <si>
    <t>Гарифуллна</t>
  </si>
  <si>
    <t>Гульфира</t>
  </si>
  <si>
    <t>8-917-478-55-71, факс 5-14-00, verhneyark.crb@doctorrb.ru</t>
  </si>
  <si>
    <t>Глюса</t>
  </si>
  <si>
    <t>Мирзашаеховна</t>
  </si>
  <si>
    <t>8-937-476-95-66, факс 5-14-00, verhneyark.crb@doctorrb.ru</t>
  </si>
  <si>
    <t>Багманова</t>
  </si>
  <si>
    <t>Магфуряновна</t>
  </si>
  <si>
    <t>8-937-359-87-33, факс 5-14-00, verhneyark.crb@doctorrb.ru</t>
  </si>
  <si>
    <t>Мубараковна</t>
  </si>
  <si>
    <t>8-937-164-02-75, факс 5-14-00, verhneyark.crb@doctorrb.ru</t>
  </si>
  <si>
    <t>Хабетдинова</t>
  </si>
  <si>
    <t>8-961-355-26-36, факс 5-14-00, verhneyark.crb@doctorrb.ru</t>
  </si>
  <si>
    <t>Назарова</t>
  </si>
  <si>
    <t>Миргаязовна</t>
  </si>
  <si>
    <t>8-909-345-23-23, факс 5-14-00, verhneyark.crb@doctorrb.ru</t>
  </si>
  <si>
    <t>Хабиева</t>
  </si>
  <si>
    <t>Ямигнуровна</t>
  </si>
  <si>
    <t>8-917-459-85-02, факс 5-14-00, verhneyark.crb@doctorrb.ru</t>
  </si>
  <si>
    <t>Рузиля</t>
  </si>
  <si>
    <t>8-987-023-47-24, факс 5-14-00, verhneyark.crb@doctorrb.ru</t>
  </si>
  <si>
    <t>Глюсовна</t>
  </si>
  <si>
    <t>8-987-243-59-11, факс 5-14-00, verhneyark.crb@doctorrb.ru</t>
  </si>
  <si>
    <t>Строкиргизовский ФАП</t>
  </si>
  <si>
    <t>Муллагазиева</t>
  </si>
  <si>
    <t>Анфиса</t>
  </si>
  <si>
    <t>Ириковна</t>
  </si>
  <si>
    <t>8-965-642-45-08, факс 5-14-00, verhneyark.crb@doctorrb.ru</t>
  </si>
  <si>
    <t>Камалтдинова</t>
  </si>
  <si>
    <t>Гарифуллиновна</t>
  </si>
  <si>
    <t>8-927-941-38-44, факс 5-14-00, verhneyark.crb@doctorrb.ru</t>
  </si>
  <si>
    <t xml:space="preserve">Лукманова </t>
  </si>
  <si>
    <t>Гафиятуллиновна</t>
  </si>
  <si>
    <t>8-937-315-85-70, факс 5-14-00, verhneyark.crb@doctorrb.ru</t>
  </si>
  <si>
    <t>Люзия</t>
  </si>
  <si>
    <t>Магруфрвна</t>
  </si>
  <si>
    <t>8-937-364-56-44, факс 5-14-00, verhneyark.crb@doctorrb.ru</t>
  </si>
  <si>
    <t>Равдатовна</t>
  </si>
  <si>
    <t>Старокуктовский ФАП</t>
  </si>
  <si>
    <t>Мирзалифовна</t>
  </si>
  <si>
    <t>8-917-43-63-172, факс 5-14-00, verhneyark.crb@doctorrb.ru</t>
  </si>
  <si>
    <t>База-Куяновский ФАП</t>
  </si>
  <si>
    <t>Шаймухаметова</t>
  </si>
  <si>
    <t>Никитовна</t>
  </si>
  <si>
    <t>8-917-046-90-78, факс 5-14-00, verhneyark.crb@doctorrb.ru</t>
  </si>
  <si>
    <t>Бакирова</t>
  </si>
  <si>
    <t>8-917-046-20-51, факс 5-14-00, verhneyark.crb@doctorrb.ru</t>
  </si>
  <si>
    <t>Андриева</t>
  </si>
  <si>
    <t>8-937-487-73-51, факс 5-14-00, verhneyark.crb@doctorrb.ru</t>
  </si>
  <si>
    <t>Миннигалина</t>
  </si>
  <si>
    <t>8-927-928-03-52, факс 5-14-00, verhneyark.crb@doctorrb.ru</t>
  </si>
  <si>
    <t>Новомедведевский ФАП</t>
  </si>
  <si>
    <t>Файлясовна</t>
  </si>
  <si>
    <t>8-987-608-78-64, факс 5-14-00, verhneyark.crb@doctorrb.ru</t>
  </si>
  <si>
    <t>Новонадыровский ФАП</t>
  </si>
  <si>
    <t>Биктимирова</t>
  </si>
  <si>
    <t>Равсовна</t>
  </si>
  <si>
    <t>8-917-806-77-40, факс 5-14-00, verhneyark.crb@doctorrb.ru</t>
  </si>
  <si>
    <t>Миннигулова</t>
  </si>
  <si>
    <t>Шайхтимировна</t>
  </si>
  <si>
    <t>8-987-107-27-48, факс 5-14-00, verhneyark.crb@doctorrb.ru</t>
  </si>
  <si>
    <t>Хаертдинов</t>
  </si>
  <si>
    <t>Фанусович</t>
  </si>
  <si>
    <t>8-937-16-34-553, факс 5-14-00, verhneyark.crb@doctorrb.ru</t>
  </si>
  <si>
    <t>8-927-323-13-16, факс 5-14-00, verhneyark.crb@doctorrb.ru</t>
  </si>
  <si>
    <t>Тошева</t>
  </si>
  <si>
    <t>Мусобиха</t>
  </si>
  <si>
    <t>Турсуновна</t>
  </si>
  <si>
    <t>8-917-402-08-96, факс 5-14-00, verhneyark.crb@doctorrb.ru</t>
  </si>
  <si>
    <t>Мардиева</t>
  </si>
  <si>
    <t>Нагимьяновна</t>
  </si>
  <si>
    <t>8-927-923-03-65, факс 5-14-00, verhneyark.crb@doctorrb.ru</t>
  </si>
  <si>
    <t>Тимерзагитовна</t>
  </si>
  <si>
    <t>8-987-136-33-46, факс 5-14-00, verhneyark.crb@doctorrb.ru</t>
  </si>
  <si>
    <t>Старотатышевский ФАП</t>
  </si>
  <si>
    <t>Хаертдинова</t>
  </si>
  <si>
    <t>Тимиряновна</t>
  </si>
  <si>
    <t>8-965-659-81-56, факс 5-14-00, verhneyark.crb@doctorrb.ru</t>
  </si>
  <si>
    <t>8-917-438-75-43, факс 5-14-00, verhneyark.crb@doctorrb.ru</t>
  </si>
  <si>
    <t xml:space="preserve">Имамова </t>
  </si>
  <si>
    <t>Флира</t>
  </si>
  <si>
    <t>8-917-469-55-93, факс 5-14-00, verhneyark.crb@doctorrb.ru</t>
  </si>
  <si>
    <t>Гилязетдинова</t>
  </si>
  <si>
    <t>Авхадиевна</t>
  </si>
  <si>
    <t>8-965-933-88-73, факс 5-14-00, verhneyark.crb@doctorrb.ru</t>
  </si>
  <si>
    <t>Магданова</t>
  </si>
  <si>
    <t>Камбаровна</t>
  </si>
  <si>
    <t>8-937-340-70-66, факс 5-14-00, verhneyark.crb@doctorrb.ru</t>
  </si>
  <si>
    <t>Ахметьянова</t>
  </si>
  <si>
    <t>8-927-235-39-42, факс 5-14-00, verhneyark.crb@doctorrb.ru</t>
  </si>
  <si>
    <t>Рафитовна</t>
  </si>
  <si>
    <t>8-961-933-88-73, факс 5-14-00, verhneyark.crb@doctorrb.ru</t>
  </si>
  <si>
    <t>Саитгалина</t>
  </si>
  <si>
    <t>8-917-738-44-07, факс 5-14-00, verhneyark.crb@doctorrb.ru</t>
  </si>
  <si>
    <t>Фависовна</t>
  </si>
  <si>
    <t>8-937-335-36-57, факс 5-14-00, verhneyark.crb@doctorrb.ru</t>
  </si>
  <si>
    <t>Верхне-Юлдашевский ФАП</t>
  </si>
  <si>
    <t>Инга</t>
  </si>
  <si>
    <t>Фануовна</t>
  </si>
  <si>
    <t>8-962-525-75-45, факс 5-14-00, verhneyark.crb@doctorrb.ru</t>
  </si>
  <si>
    <t>8-937-842-31-48, факс 5-14-00, verhneyark.crb@doctorrb.ru</t>
  </si>
  <si>
    <t>Зальфида</t>
  </si>
  <si>
    <t>Виловна</t>
  </si>
  <si>
    <t>8-963-897-87-67, факс 5-14-00, verhneyark.crb@doctorrb.ru</t>
  </si>
  <si>
    <t>Имамутдинова</t>
  </si>
  <si>
    <t>Ильнара</t>
  </si>
  <si>
    <t>8-937-311-72-83, факс 5-14-00, verhneyark.crb@doctorrb.ru</t>
  </si>
  <si>
    <t>Школьный медицинский кабинет (МБОУ Гимназия № 1)</t>
  </si>
  <si>
    <t>452260, РБ,  Илишевский  район, с.Верхнеяркеево, ул.50 лет Октября, 20</t>
  </si>
  <si>
    <t>Каюмова</t>
  </si>
  <si>
    <t>8-987-058-81-36, факс 5-14-00, verhneyark.crb@doctorrb.ru</t>
  </si>
  <si>
    <t>Школьный медицинский кабинет (МБОУ СОШ им.Т.Рахманова)</t>
  </si>
  <si>
    <t>452260, РБ,  Илишевский  район, с.Верхнеяркеево, ул.Советская,16</t>
  </si>
  <si>
    <t>Нуртдинова</t>
  </si>
  <si>
    <t>Фанитовна</t>
  </si>
  <si>
    <t>8-965-935-65-09, факс 5-14-00, verhneyark.crb@doctorrb.ru</t>
  </si>
  <si>
    <t>Школьный медицинский кабинет (МБОУ СОШ №4)</t>
  </si>
  <si>
    <t>452260, РБ,  Илишевский  район, с.Верхнеяркеево, ул Молодежная, 18</t>
  </si>
  <si>
    <t>Асфира</t>
  </si>
  <si>
    <t>Хаккеевна</t>
  </si>
  <si>
    <t>8-987-035-97-25, факс 5-14-00, verhneyark.crb@doctorrb.ru</t>
  </si>
  <si>
    <t>Школьный медицинский кабинет (МБОУ Лицейс.Нижнеяркеево)</t>
  </si>
  <si>
    <t>452260, РБ,  Илишевский  район, с.Нижнеяркеево, улЗаводская,  35</t>
  </si>
  <si>
    <t>Назиховна</t>
  </si>
  <si>
    <t>8-917-375-53-32, факс 5-14-00, verhneyark.crb@doctorrb.ru</t>
  </si>
  <si>
    <t>Школьный медицинский кабинет (ГБПОУ Башкирский  аграрно-технологический колледж)</t>
  </si>
  <si>
    <t>452260, РБ,  Илишевский  район, с.Верхнеяркеево,  ул. Комсомольская, 9</t>
  </si>
  <si>
    <t>8-987-142-13-51, факс 5-14-00, verhneyark.crb@doctorrb.ru</t>
  </si>
  <si>
    <t>Медицинский кабинет (МБДОУ детский сад №1с.Верхнеяркеево)</t>
  </si>
  <si>
    <t>452260,РБ, Илишевский район, с. Верхнеяркеево,  ул. Механизаторская, 7</t>
  </si>
  <si>
    <t>Газизяновна</t>
  </si>
  <si>
    <t>8-917-766-71-86, факс 5-14-00, verhneyark.crb@doctorrb.ru</t>
  </si>
  <si>
    <t>Медицинский кабинет (МБДОУ детский сад №2с.Верхнеяркеево)</t>
  </si>
  <si>
    <t>452260,РБ, Илишевский район, с. Верхнеяркеево,  ул.Набережная, 24\6</t>
  </si>
  <si>
    <t>8-917-443-74-23, факс 5-14-00, verhneyark.crb@doctorrb.ru</t>
  </si>
  <si>
    <t xml:space="preserve">Медицинский кабинет (МБДОУ детский сад №3
с.Верхнеяркеево)
</t>
  </si>
  <si>
    <t>452260,РБ, Илишевский район, с. Верхнеяркеево,  переулок Библиотечный, 2</t>
  </si>
  <si>
    <t>Фатхиева</t>
  </si>
  <si>
    <t>8-937-496-58-71, факс 5-14-00, verhneyark.crb@doctorrb.ru</t>
  </si>
  <si>
    <t xml:space="preserve">Медицинский кабинет (МБДОУ детский сад №4
с.Верхнеяркеево)
</t>
  </si>
  <si>
    <t xml:space="preserve">452260,РБ, Илишевский район, с. Верхнеяркеево,  ул. Свердлова,36 </t>
  </si>
  <si>
    <t>Шагиянова</t>
  </si>
  <si>
    <t>Дикатовна</t>
  </si>
  <si>
    <t>8-937-365-96-21, факс 5-14-00, verhneyark.crb@doctorrb.ru</t>
  </si>
  <si>
    <t>Медицинский кабинет (МБДОУ детский сад №5
с.Верхнеяркеево)</t>
  </si>
  <si>
    <t>452260,РБ, Илишевский район, с. Верхнеяркеево,  ул. Строительная, 33</t>
  </si>
  <si>
    <t>8937-332-38-76, факс 5-14-00, verhneyark.crb@doctorrb.ru</t>
  </si>
  <si>
    <t xml:space="preserve">Медицинский кабинет (МБДОУ детский сад №6
с.Верхнеяркеево)
</t>
  </si>
  <si>
    <t>452260,РБ, Илишевский район, с. Верхнеяркеево,  ул. Строительная, 33\1</t>
  </si>
  <si>
    <t>Бахтеева</t>
  </si>
  <si>
    <t>8-963-132-21-56, факс 5-14-00, verhneyark.crb@doctorrb.ru</t>
  </si>
  <si>
    <t xml:space="preserve">Медицинский кабинет (МБДОУ «Центр  развития ребенка- детский сад»
с.Нижнеяркеево)
</t>
  </si>
  <si>
    <t>452260,РБ, Илишевский район, с. Нижнеяркеево, ул.Заводская,33</t>
  </si>
  <si>
    <t>8-987-240-92-63, факс 5-14-00, verhneyark.crb@doctorrb.ru</t>
  </si>
  <si>
    <t>количество ФАП-58</t>
  </si>
  <si>
    <t>МП в дошк, образоват - 12</t>
  </si>
  <si>
    <t>количество СВА-0</t>
  </si>
  <si>
    <t>количество ФАП-0</t>
  </si>
  <si>
    <t>Мед.помощь в дошк, образоват  --</t>
  </si>
  <si>
    <t>Мед.помощь в друг. Пред-х и учрежд-х</t>
  </si>
  <si>
    <t xml:space="preserve">Хазиев </t>
  </si>
  <si>
    <t>Раиф</t>
  </si>
  <si>
    <t>Шамилович</t>
  </si>
  <si>
    <t>8(34767) 5-37-66            osp-74@mail.ru</t>
  </si>
  <si>
    <t>Габдракипов</t>
  </si>
  <si>
    <t>Филюс</t>
  </si>
  <si>
    <t>Фанисович</t>
  </si>
  <si>
    <t>8(34767) 4-29-92                   osp-74@mail.ru</t>
  </si>
  <si>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Райманово, ул. Гагарина, д. 49в</t>
    </r>
  </si>
  <si>
    <r>
      <t xml:space="preserve">452793,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Ермунчино,  ул.  Нижняя, д. 2</t>
    </r>
  </si>
  <si>
    <r>
      <t xml:space="preserve">452773,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Бикметово, ул.  Речная, д. 10а</t>
    </r>
  </si>
  <si>
    <r>
      <t xml:space="preserve">452776,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Байракатуба, ул.  Центральная, д. 13А</t>
    </r>
  </si>
  <si>
    <t>Забир</t>
  </si>
  <si>
    <t>Саримович</t>
  </si>
  <si>
    <r>
      <t xml:space="preserve">452779,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Уязытамак,  ул. Школьная, д. 69а</t>
    </r>
  </si>
  <si>
    <r>
      <t xml:space="preserve">452788,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Кандры-Кутуй,  ул.  Молодежная, д. 36</t>
    </r>
  </si>
  <si>
    <r>
      <t xml:space="preserve">452794,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Булат, ул.  Речная, д. 36/3</t>
    </r>
  </si>
  <si>
    <t>кол-во СУБов-3</t>
  </si>
  <si>
    <t>количество СВА- 2</t>
  </si>
  <si>
    <t>количество ФАП- 51</t>
  </si>
  <si>
    <t>Мед.помощь в дошк, образоват  - 0</t>
  </si>
  <si>
    <t>Мед.помощь в друг. Пред-х и учрежд-х - 6</t>
  </si>
  <si>
    <t xml:space="preserve">Янгиров </t>
  </si>
  <si>
    <t>Канзельевич</t>
  </si>
  <si>
    <t>Кабинет организации медицинской помощи детям в образовательных учреждениях</t>
  </si>
  <si>
    <t>452641 Российская Федерация, Республика Башкортостан, Шаранский район, с. Зириклы, ул. Дружбы, д. 5</t>
  </si>
  <si>
    <t>Расуловна</t>
  </si>
  <si>
    <t>452630, Российская Федерация, Республика Башкортостан, Шаранский район, с. Шаран, ул. Молодежная, д. 31</t>
  </si>
  <si>
    <t>Саттарова</t>
  </si>
  <si>
    <t>452630, Российская Федерация, Республика Башкортостан, Шаранский район, с. Шаран, ул. Школьная, д. 3</t>
  </si>
  <si>
    <t>Шаяхметова</t>
  </si>
  <si>
    <t>Магияровна</t>
  </si>
  <si>
    <t>452638, Российская Федерация, Республика Башкортостан, Шаранский район, с. Мичуринск, ул. Гагарина, д. 4</t>
  </si>
  <si>
    <t xml:space="preserve">Борисова </t>
  </si>
  <si>
    <t>Зефировна</t>
  </si>
  <si>
    <t>количество ФАП-41</t>
  </si>
  <si>
    <t>Мед.помощь в дошк, образоват  -4</t>
  </si>
  <si>
    <t>Общество с ограниченной ответственностью "Радуга"</t>
  </si>
  <si>
    <t>452080, Республика Башкортостан, с.Киргиз-Мияки, ул.Губайдуллина, 139/1</t>
  </si>
  <si>
    <t>Элина</t>
  </si>
  <si>
    <t>83478821332, emident2017@yandex.ru</t>
  </si>
  <si>
    <t>медицинский центр</t>
  </si>
  <si>
    <t>452080, Республика Башкортостан, с.Киргиз-Мияки, ул.Калинина, 34</t>
  </si>
  <si>
    <t>ООО "Академия здоровья"</t>
  </si>
  <si>
    <t>452040, Республика Башкортостан, с.Бижбуляк, ул.Победы, 3А</t>
  </si>
  <si>
    <t>452880, Российская Федерация, Республика Башкортостан, Аскинский район, с.Аскино, ул.Ленина, д.71</t>
  </si>
  <si>
    <t>Галиуллин</t>
  </si>
  <si>
    <t xml:space="preserve">стационар </t>
  </si>
  <si>
    <t>452880, Российская Федерация, Республика Башкортостан, Аскинский район, с.Аскино, ул.Ленина, д.72</t>
  </si>
  <si>
    <t>8(347)71 20791</t>
  </si>
  <si>
    <t xml:space="preserve">дневной стационар </t>
  </si>
  <si>
    <t>Кабинет фельшера МБОУ СОШ №1</t>
  </si>
  <si>
    <t>452880, Российская Федерация, Республика Башкортостан, Аскинский район, с.Аскино, ул.Мира, д.8</t>
  </si>
  <si>
    <t>025006</t>
  </si>
  <si>
    <t>Кабинет фельшера МБОУ СОШ №2</t>
  </si>
  <si>
    <t>452880, Российская Федерация, Республика Башкортостан, Аскинский район, с.Аскино, ул.Октябрьская, д.6</t>
  </si>
  <si>
    <t>8(347)71 20792</t>
  </si>
  <si>
    <t>Вспомогательно-лечебно-диагностические подразделения</t>
  </si>
  <si>
    <t>452492, Российская Федерация, Республика Башкортостан, Аскинский район, с.Кашкино, ул.Марданова, д.2</t>
  </si>
  <si>
    <t>452887, Российская Федерация, Республика Башкортостан, Аскинский район, с.Старые Казанчи, ул.Полевая, д.10 а</t>
  </si>
  <si>
    <t>452891, Российская Федерация, Республика Башкортостан, Аскинский район, с.Урмиязы, ул.Ленина, д.6</t>
  </si>
  <si>
    <t>452885, Российская Федерация, Республика Башкортостан, Аскинский район, д.Альягиш, ул.Центральная, д.35б</t>
  </si>
  <si>
    <t>452892, Российская Федерация, Республика Башкортостан, Аскинский район, д.Амирово, ул.Школьная, д.6</t>
  </si>
  <si>
    <t>452888, Российская Федерация, Республика Башкортостан, Аскинский район, д.Базанчат, ул.Центральная, д.6</t>
  </si>
  <si>
    <t>452880, Российская Федерация, Республика Башкортостан, Аскинский район, д.Барахаевка, ул.Центральная, д.13</t>
  </si>
  <si>
    <t>452892, Российская Федерация, Республика Башкортостан, Аскинский район, д.Бильгиш, ул.Усманова Мудариса, д.7</t>
  </si>
  <si>
    <t>452892, Российская Федерация, Республика Башкортостан, Аскинский район, д.Гумбино, ул.Мостовая, д.3</t>
  </si>
  <si>
    <t>452883, Российская Федерация, Республика Башкортостан, Аскинский район, д.Давлятовка, ул.Октябрьская, д.17</t>
  </si>
  <si>
    <t>452896, Российская Федерация, Республика Башкортостан, Аскинский район, д.Евбуляк, ул.Центральная, д.13</t>
  </si>
  <si>
    <t>452885, Российская Федерация, Республика Башкортостан, Аскинский район, д.Ерма-Елань, ул.Южная, д.38</t>
  </si>
  <si>
    <t>452893, Российская Федерация, Республика Башкортостан, Аскинский район, д.Кунгак, ул.Молодежная, д.4</t>
  </si>
  <si>
    <t>452885, Российская Федерация, Республика Башкортостан, Аскинский район, д.Кшлау-Елга, ул.Школьная, д.8</t>
  </si>
  <si>
    <t>452890, Российская Федерация, Республика Башкортостан, Аскинский район, д.Матала, ул.Ленина, д.2/1</t>
  </si>
  <si>
    <t>452886, Российская Федерация, Республика Башкортостан, Аскинский район, д.Мута-Елга, ул.Центральная, д.45</t>
  </si>
  <si>
    <t>452887, Российская Федерация, Республика Башкортостан, Аскинский район, д.Новая Кара, ул.Школьная, д.1 а</t>
  </si>
  <si>
    <t>452891, Российская Федерация, Республика Башкортостан, Аскинский район, д.Ново-Багазы, ул.Советская, д.5/2</t>
  </si>
  <si>
    <t xml:space="preserve">452885, Российская Федерация, Республика Башкортостан, Аскинский район, д.Новые Казанчи, ул.Н.Фархуллиной, д.48
</t>
  </si>
  <si>
    <t>452881, Российская Федерация, Республика Башкортостан, Аскинский район, д.Карткисяк, ул.Центральная, д.5</t>
  </si>
  <si>
    <t>452887, Российская Федерация, Республика Башкортостан, Аскинский район, д.Новый-Мутабаш, ул.Школьная, д.1 а</t>
  </si>
  <si>
    <t>452880, Российская Федерация, Республика Башкортостан, Аскинский район, д.Петропавловка, ул.Мира, д.7/1</t>
  </si>
  <si>
    <t>452882, Российская Федерация, Республика Башкортостан, Аскинский район, д.Степановка, ул.Центральная, д.24</t>
  </si>
  <si>
    <t>452896, Российская Федерация, Республика Башкортостан, Аскинский район, д.Султанай, ул.Механизаторов, д.26</t>
  </si>
  <si>
    <t>452895, Российская Федерация, Республика Башкортостан, Аскинский район, д.Султанбеково, ул.Центральная, д.33</t>
  </si>
  <si>
    <t>452884, Российская Федерация, Республика Башкортостан, Аскинский район, д.Тульгузбаш, ул.Юбилейная, д.1</t>
  </si>
  <si>
    <t>452894, Российская Федерация, Республика Башкортостан, Аскинский район, д.Тюйск, ул.Цветочная, д.18</t>
  </si>
  <si>
    <t>452888, Российская Федерация, Республика Башкортостан, Аскинский район, д.Улу-Елга, ул.Центральная, д.37</t>
  </si>
  <si>
    <t>452896, Российская Федерация, Республика Башкортостан, Аскинский район, д.Упканкуль, ул.Кольцевая, д.5</t>
  </si>
  <si>
    <t>452891, Российская Федерация, Республика Башкортостан, Аскинский район, д.Уршады, ул.Уральская, д.15</t>
  </si>
  <si>
    <t>452547, Российская Федерация, Республика Башкортостан, Аскинский район, д.Усть-Табаска, ул.Гагарина, д.29</t>
  </si>
  <si>
    <t>452891, Российская Федерация, Республика Башкортостан, Аскинский район, д.Утяшино, ул.Октябрьская, д.14</t>
  </si>
  <si>
    <t>452889, Российская Федерация, Республика Башкортостан, Аскинский район, д.Чишма-Уракаево, ул.Центральная, д.34/3</t>
  </si>
  <si>
    <t>452895, Российская Федерация, Республика Башкортостан, Аскинский район, д.Чурашево, ул.Центральная, д.9</t>
  </si>
  <si>
    <t>452880, Российская Федерация, Республика Башкортостан, Аскинский район, д.Шорохово, ул.Ленина, д.38/1</t>
  </si>
  <si>
    <t>452889, Российская Федерация, Республика Башкортостан, Аскинский район, д.Арбашево, ул.Центральная, д.8/2</t>
  </si>
  <si>
    <t>452883, Российская Федерация, Республика Башкортостан, Аскинский район, д.Кигазы, ул.Центральная, д.4</t>
  </si>
  <si>
    <t>452882, Российская Федерация, Республика Башкортостан, Аскинский район, с.Ключи, ул.Центральная, д.7</t>
  </si>
  <si>
    <t>452890, Российская Федерация, Республика Башкортостан, Аскинский район, с.Кубиязы, ул.Советская, д.70</t>
  </si>
  <si>
    <t>452882, Российская Федерация, Республика Башкортостан, Аскинский район, д.Кучаново, ул.Центральная, д.26</t>
  </si>
  <si>
    <t>452881, Российская Федерация, Республика Башкортостан, Аскинский район, д.Куяштыр, ул.Зуевская, д.1</t>
  </si>
  <si>
    <t>452890, Российская Федерация, Республика Башкортостан, Аскинский район, д.Новая Бурма, ул.Советская, д.7</t>
  </si>
  <si>
    <t>452886, Российская Федерация, Республика Башкортостан, Аскинский район, д.Старый Мутабаш, ул.Центральная, д.25</t>
  </si>
  <si>
    <t>кол-во СУБов-, СВА-3, ФАП-40, МП в дошкол.,образов., п/п и учреж-2,</t>
  </si>
  <si>
    <t>ВА</t>
  </si>
  <si>
    <t xml:space="preserve"> РБ, Балтачевский район, с.Нижнесикиязово, ул. Дружбы, д.2</t>
  </si>
  <si>
    <t>8(34753)2-12-00,</t>
  </si>
  <si>
    <t xml:space="preserve"> РБ, Балтачевский район, д. Кундашлы, ул. Такаева, д.51</t>
  </si>
  <si>
    <t xml:space="preserve"> РБ, Балтачевский район, д.Тошкурово, ул. Центральная, д. 9</t>
  </si>
  <si>
    <t xml:space="preserve"> РБ, Балтачевский район, с. Нижнекарышево, ул. Юбилейная, д. 12</t>
  </si>
  <si>
    <t xml:space="preserve"> РБ, Балтачевский район, с. Сейтяково, ул. Центральная, д.22</t>
  </si>
  <si>
    <t xml:space="preserve">8(34753)2-12-00, </t>
  </si>
  <si>
    <t>МП</t>
  </si>
  <si>
    <t xml:space="preserve">МП </t>
  </si>
  <si>
    <t>452980, РФ, РБ, Балтачевский район, с. Старобалтачево, ул.Советская, д. 92</t>
  </si>
  <si>
    <t xml:space="preserve"> РБ, Балтачевский район, д. Штанды, ул. Советская, д. 40</t>
  </si>
  <si>
    <t xml:space="preserve"> РБ, Балтачевский район, д, Кунтугушево, ул. Ленина, д. 20</t>
  </si>
  <si>
    <t xml:space="preserve"> РБ, Балтачевский район, д, Кумьязы, ул. Советская, д. 49/3</t>
  </si>
  <si>
    <t xml:space="preserve"> РБ, Балтачевский район,д.Мишкино, ул. Центральная, д. 21</t>
  </si>
  <si>
    <t xml:space="preserve"> РБ, Балтачевский район,д.Тибелево, ул. Центральная, д. 32</t>
  </si>
  <si>
    <t xml:space="preserve"> РБ, Балтачевский район, д. Шавъяды, ул. Центральная, д.59</t>
  </si>
  <si>
    <t xml:space="preserve"> РБ, Балтачевский район, д Начарово, ул. Озерная, д. 14</t>
  </si>
  <si>
    <t xml:space="preserve"> РБ, Балтачевский район, д Асавка, ул. Э.Минниахметова, д. 59</t>
  </si>
  <si>
    <t xml:space="preserve"> РБ, Балтачевский район, д Кизганбашево, ул. Покровская, д. 9</t>
  </si>
  <si>
    <t xml:space="preserve"> РБ, Балтачевский район, д Янтимирово, ул. Мира, д.2</t>
  </si>
  <si>
    <t xml:space="preserve"> РБ, Балтачевский район, д Тыканово, ул. Центральная, д. 39</t>
  </si>
  <si>
    <t xml:space="preserve"> РБ, Балтачевский район, д Иштиряково, ул. Советская, д. 21</t>
  </si>
  <si>
    <t xml:space="preserve"> РБ, Балтачевский район, д Старотимкино, ул. Жукова, д.1</t>
  </si>
  <si>
    <t xml:space="preserve"> РБ, Балтачевский район, д Кузеево, ул. Рабочая, д.11</t>
  </si>
  <si>
    <t xml:space="preserve"> РБ, Балтачевский район, д Верхнеянактаево, ул. Социалистическая, д.13</t>
  </si>
  <si>
    <t xml:space="preserve"> РБ, Балтачевский район, д Верхнекансиярово, ул. Школьная, д.5</t>
  </si>
  <si>
    <t xml:space="preserve"> РБ, Балтачевский район, д Нижнеиванаево, ул. Центральная, д.53</t>
  </si>
  <si>
    <t xml:space="preserve"> РБ, Балтачевский район, д Курачево, ул. Ленина, д.4</t>
  </si>
  <si>
    <t xml:space="preserve"> РБ, Балтачевский район, д Бигильдино, пер. Садовая, д.3</t>
  </si>
  <si>
    <t xml:space="preserve"> РБ, Балтачевский район, д Уразаево, ул. Центральная, д. 5</t>
  </si>
  <si>
    <t xml:space="preserve"> РБ, Балтачевский район, д, Староянбаево, ул. Ленина, д.22</t>
  </si>
  <si>
    <t xml:space="preserve"> РБ, Балтачевский район, д, Чуртанлыкулево, ул. Победы, д.15</t>
  </si>
  <si>
    <t xml:space="preserve"> РБ, Балтачевский район, д. Зилязекулево, ул. Приозерная, д.2</t>
  </si>
  <si>
    <t xml:space="preserve"> РБ, Балтачевский район, с.Богданово, ул. Калинина, д.16</t>
  </si>
  <si>
    <t xml:space="preserve"> РБ, Балтачевский район,д. Чукалы, ул. Школьная, д.16а</t>
  </si>
  <si>
    <t xml:space="preserve"> РБ, Балтачевский район,д.  Старые Каргалы, ул. Школьная, д.36</t>
  </si>
  <si>
    <t xml:space="preserve"> РБ, Балтачевский район, д.  Имяново, ул.Центральная, д.17</t>
  </si>
  <si>
    <t xml:space="preserve"> РБ, Балтачевский район, д.  Новобалтачево, ул. Первомайская, д.32</t>
  </si>
  <si>
    <t xml:space="preserve"> РБ, Балтачевский район, д.  Мищерово, ул. Кооперативная, д.24</t>
  </si>
  <si>
    <t xml:space="preserve"> РБ, Балтачевский район, д. Усманово, ул. Центральная, д.16/1</t>
  </si>
  <si>
    <t xml:space="preserve"> РБ, Балтачевский район, д. Тучубаево, ул. Колхозная, д.68</t>
  </si>
  <si>
    <t xml:space="preserve"> РБ, Балтачевский район, д. Ялангачево, ул. Центральная, д.13</t>
  </si>
  <si>
    <t xml:space="preserve"> РБ, Балтачевский район, д.Норкино, ул. Ленина. д.7</t>
  </si>
  <si>
    <t xml:space="preserve"> РБ, Балтачевский район, д.Магашлы-Алмантаево, ул. Центральная, д.36</t>
  </si>
  <si>
    <t xml:space="preserve"> РБ, Балтачевский район, д.Стародюртюкеево, ул. Центральная, д. 2</t>
  </si>
  <si>
    <t xml:space="preserve"> РБ, Балтачевский район, д.Новоямурзино, ул. Ленина, д.20</t>
  </si>
  <si>
    <t xml:space="preserve"> РБ, Балтачевский район, д. Мата, ул. Центральная, 4</t>
  </si>
  <si>
    <t xml:space="preserve"> РБ, Балтачевский район, д. Тутагачево, ул. Центральная, д.31а</t>
  </si>
  <si>
    <t>кол-во СУБов-0, СВА-4, ФАП-39, МП в дошкол.-3,образов., п/п и учреж-,</t>
  </si>
  <si>
    <t>452450, Республика Башкортостан, город Бирск, ул. Коммунистическая, д. 120</t>
  </si>
  <si>
    <t>Арсен</t>
  </si>
  <si>
    <t>Инилевич</t>
  </si>
  <si>
    <t>Тел/факс 8(34784)4-42-81, e-mail: BIRSK.CRB@doctorrb.ru</t>
  </si>
  <si>
    <t>452451, Республика Башкортостан, г. Бирск, ул. Бурновская, д. 3</t>
  </si>
  <si>
    <t>452450,  Республика Башкортостан, г. Бирск, ул. Ленина, д. 57</t>
  </si>
  <si>
    <t>452450, Республика Башкортостан, г. Бирск, ул. Курбатова, д. 65</t>
  </si>
  <si>
    <t>452450, Республика Башкортостан, г. Бирск, ул. Ленина, д. 52а</t>
  </si>
  <si>
    <t>452450,  Республика Башкортостан, г. Бирск, ул. Ленина, д. 61</t>
  </si>
  <si>
    <t>452455, Республика Башкортостан, город Бирск, улица Пролетарская, д. 105</t>
  </si>
  <si>
    <t>452450, Республика Башкортостан, г. Бирск, ул. Маяковского, 35А</t>
  </si>
  <si>
    <t>452471, Республика Башкортостан, Бирский район, с. Старобазаново, пер. Больничный, д. 2</t>
  </si>
  <si>
    <t>452475, Республика Башкортостан, Бирский район, с. Старопетрово, ул. Центральная, д.2</t>
  </si>
  <si>
    <t>452463, Республика Башкортостан, Бирский район, с. Осиновка, ул. Овчинникова, д. 15</t>
  </si>
  <si>
    <t>452464. Республика Башкортостан, Бирский район, с. Калинники, ул. Центральная , д. 14</t>
  </si>
  <si>
    <t>452472, Республика Башкортостан, Бирский район, с. Печенкино, ул. Советская, д. 18</t>
  </si>
  <si>
    <t>452450, Республика Башкортостан, г. Бирск, ул. Ленина, д. 38</t>
  </si>
  <si>
    <t>452467, Республика Башкортостан, Бирский район, с. Старобурново, ул. Школьная, д. 8 А</t>
  </si>
  <si>
    <t>452462, Республика Башкортостан, Бирский район, с. Малосухоязово, ул. Школьная, д. 1</t>
  </si>
  <si>
    <t>452468, Республика Башкортостан, Бирский район, с. Угузево, ул. Коммунистическая, д. 18 а</t>
  </si>
  <si>
    <t>452466, Республика Башкортостан, Бирский район, с. Маядыково, ул. Свердлова, д. 10</t>
  </si>
  <si>
    <t>452470, Республика Башкортостан, Бирский район, с. Кусекеево, ул. Новостройки, д. 9</t>
  </si>
  <si>
    <t>452477, Республика Башкортостан, Бирский район, с. Новоянтузово, ул. Ленина, д. 14</t>
  </si>
  <si>
    <t>452477, Республика Башкортостан, Бирский район, с. Верхнелачентау, ул. Тукая, д.22</t>
  </si>
  <si>
    <t>452476, Республика Башкортостан, Бирский район, с. Новокульчубаево, ул. Красноармейская, д. 31</t>
  </si>
  <si>
    <t>452476, Республика Башкортостан, Бирский район, с. Бахтыбаево, ул. Больничная, д. 23</t>
  </si>
  <si>
    <t>452461, Республика Башкортостан, Бирский район, с. Баженово, ул. 60 лет Октября, д. 6</t>
  </si>
  <si>
    <t>452462, Республика Башкортостан, Бирский район, с. Шестыково, ул. Центральная, д. 25</t>
  </si>
  <si>
    <t>452462, Республика Башкортостан, Бирский район, с. Суслово, ул. Школьная, д. 12</t>
  </si>
  <si>
    <t>452465, Республика Башкортостан, Бирский район, с. Емашево, ул. Мира, д. 6</t>
  </si>
  <si>
    <t>452469, Республика Башкортостан, Бирский район, с. Николаевка, ул. Октябрьская, д. 28</t>
  </si>
  <si>
    <t>452474, Республика Башкортостан, Бирский район, с. Силантьево, ул. Интернациональная, д. 16 а</t>
  </si>
  <si>
    <t>452474, Республика Башкортостан, Бирский район, с. Костарево, ул. Центральная , д. 10</t>
  </si>
  <si>
    <t>452475, Республика Башкортостан, Бирский район, с. Питяково, ул. Мира, д. 27 б</t>
  </si>
  <si>
    <t>452472, Республика Башкортостан, Бирский район, с. Березовка, ул.Советская, д. 2</t>
  </si>
  <si>
    <t>452466, Республика Башкортостан, Бирский район, с. Шелканово, ул. Радужная, д. 6</t>
  </si>
  <si>
    <t>452473, Республика Башкортостан, Бирский район, с. Чишма, ул. Больничная, д. 3</t>
  </si>
  <si>
    <t>452473, Республика Башкортостан, Бирский район, с. Кузово, ул. Ленина, д. 2 А</t>
  </si>
  <si>
    <t>452478, Республика Башкортостан, Бирский район, с. Кандаковка, ул. Школьная, д. 9</t>
  </si>
  <si>
    <t>452470, Республика Башкортостан, Бирский район, с. Акудибашево, ул. Центральная, д.30</t>
  </si>
  <si>
    <t>МЕДИЦИНСКИЙ ПУНКТ</t>
  </si>
  <si>
    <t>452450, Республика Башкортостан, г. Бирск, ул. Курбатова, 59</t>
  </si>
  <si>
    <t>452450, Республика Башкортостан, город Бирск, ул. Ленина, 30</t>
  </si>
  <si>
    <t>452451, Республика Башкортостан, г. Бирск, ул. Мира, 124-а</t>
  </si>
  <si>
    <t>452453, Республика Башкортостан, город Бирск, ул. Интернациональная, д. 1</t>
  </si>
  <si>
    <t>452450, Республика Башкортостан, Бирский район, город Бирск, ул. Пролетарская, дом 140</t>
  </si>
  <si>
    <t>452455, Республика Башкортостан, г. Бирск, ул. Овчинникова, № 48</t>
  </si>
  <si>
    <t>452452, Республика Башкортостан, г. Бирск, ул. Интернациональная, 74 В</t>
  </si>
  <si>
    <t>452451, Республика Башкортостан, г. Бирск, ул. Коммунистическая, 97</t>
  </si>
  <si>
    <t>452452, Республика Башкортостан, Бирский район, г. Бирск, улица Интернациональная, д. 96</t>
  </si>
  <si>
    <t>452475, Республика Башкортостан, Бирский район, с. Бекмурзино, ул. Молодежная, д. 4</t>
  </si>
  <si>
    <t>кол-во СУБов-1, СВА-3, ФАП-25, МП в дошкол.-0, в образов.-7, в ССУЗе-1, п/п и учреж-0,</t>
  </si>
  <si>
    <t>Тел/факс 8(34756)2-10-53, e-mail: buraev.crb@doctorrb.ru</t>
  </si>
  <si>
    <t>дневной стационар при поликлиники</t>
  </si>
  <si>
    <t>Бураевкий район, с. Силасово, ул.Ленина,2</t>
  </si>
  <si>
    <t>Бураевкий район, д. Касиярово, ул.Школьная,25</t>
  </si>
  <si>
    <t>Бураевкий район, д. Новокизганово,ул.Ленина,17</t>
  </si>
  <si>
    <t>Бураевкий район, д. Новобикметово, ул.Вострецово,71</t>
  </si>
  <si>
    <t>Бураевкий район, д.Тангатарово, ул.Молодежная,3</t>
  </si>
  <si>
    <t>Бураевкий район, д.Старокарагушево, ул.Мира,10</t>
  </si>
  <si>
    <t>Бураевкий район, д.Новотазларово, ул.Мира,30</t>
  </si>
  <si>
    <t>Бураевкий район, д. Байшады, ул.Мира,20</t>
  </si>
  <si>
    <t>Бураевкий район, д. Минлино, ул.Л.Комсомола,18</t>
  </si>
  <si>
    <t>Бураевкий район, д. Асавтамаково, ул.Мира,16</t>
  </si>
  <si>
    <t>Бураевкий район, д. Бакалы, ул.Луговая,4</t>
  </si>
  <si>
    <t>Бураевкий район, д. Каинлыково, ул.Мира,4</t>
  </si>
  <si>
    <t>Бураевкий район, д.Бустанаево, ул.Школьная,21</t>
  </si>
  <si>
    <t>Бураевкий район, д. Старотазларово, ул.Лебединая,27</t>
  </si>
  <si>
    <t>Бураевкий район, д. Алтаево, ул.Мира,45/1</t>
  </si>
  <si>
    <t>Бураевкий район, д. Карабаево, ул.Лесная,48</t>
  </si>
  <si>
    <t>Бураевкий район, д, Новоельдяково, ул.Школьная,15</t>
  </si>
  <si>
    <t>Бураевкий район, д. Мамады,ул.Победы, 1/2</t>
  </si>
  <si>
    <t>Бураевкий район, с. Вострецово, ул.Элеваторная,46</t>
  </si>
  <si>
    <t>Бураевкий район, д. Тугаево, ул.Победы,3</t>
  </si>
  <si>
    <t>Бураевкий район, д. Каратамаково, ул.Солнечная,20</t>
  </si>
  <si>
    <t>Бураевкий район, д. Кушманаково, ул.Р.Ахметгалиева,51</t>
  </si>
  <si>
    <t>Бураевкий район, д.Старо-Бикметово, ул.Школьная,3</t>
  </si>
  <si>
    <t>Бураевкий район, д. Тепляки, ул.Мелиораторов,1</t>
  </si>
  <si>
    <t>Бураевкий район, д.Новошилеково, ул.Озерная,23</t>
  </si>
  <si>
    <t>Бураевкий район, д.Чишма-Бураево, ул.Ключевая,30</t>
  </si>
  <si>
    <t>Бураевкий район, д.Старо-Кизганово, ул.Пушкина ,6</t>
  </si>
  <si>
    <t>Сельская врачебная амбулатория</t>
  </si>
  <si>
    <t>Бураевкий район, д.Челкаково, ул.Пинегина,4</t>
  </si>
  <si>
    <t>Бураевкий район, д.Абзаево, ул.Школьная,21</t>
  </si>
  <si>
    <t>Бураевкий район, д.Нарышево, ул.Полевая,13</t>
  </si>
  <si>
    <t>Бураевкий район, д.Фрунзе, ул.Нагорная,11</t>
  </si>
  <si>
    <t>Бураевкий район, д.Шабаево,ул. Султанова,34</t>
  </si>
  <si>
    <t>Бураевкий район, д. Кашкалево, ул.А.Закирова,24</t>
  </si>
  <si>
    <t>Бураевкий район, д. Тукаево, ул.Мира,18</t>
  </si>
  <si>
    <t>Бураевкий район, д.Ванышево, ул.Кирова,22</t>
  </si>
  <si>
    <t>Бураевкий район, д.Муллино, ул.Мира,37</t>
  </si>
  <si>
    <t>Бураевкий район, д. Кулаево, ул.Заречная,50</t>
  </si>
  <si>
    <t>Бураевкий район, д. Арняшево, ул.Мира,24</t>
  </si>
  <si>
    <t>Бураевкий район, д. Юмакаево,ул. Школьная,24</t>
  </si>
  <si>
    <t>Бураевкий район, д. Кудашево, ул.М.Вахитова,1</t>
  </si>
  <si>
    <t>Бураевкий район, д.Кузбаево, ул. Школьная,9</t>
  </si>
  <si>
    <t>Бураевкий район, д. Большешушаново,ул.Школьная 42/1</t>
  </si>
  <si>
    <t>Бураевкий район, д. Бадраковоул. Ленина,4</t>
  </si>
  <si>
    <t>Бураевкий район, д,Арсланбеково,ул.Ленина,7</t>
  </si>
  <si>
    <t>Бураевкий район, д,Берлячево, ул.Мира,6</t>
  </si>
  <si>
    <t>Бураевкий район, д,Старокурзино,ул Победы,1</t>
  </si>
  <si>
    <t>Бураевкий район, д,Даутларово, ул.Свободы,10</t>
  </si>
  <si>
    <t>Бураевкий район, д,Тугаряково, ул. Садовая,25</t>
  </si>
  <si>
    <t>Бураевкий район, д,Новомустафино, ул.Мира,28/1</t>
  </si>
  <si>
    <t>кол-во СУБов-, СВА-1, ФАП-48, МП в дошкол.,образов., п/п и учреж-,</t>
  </si>
  <si>
    <t>452830, Республика Башкортостан, Татышлинский район, с.Верхние Татышлы, ул.Ленина, д.39Б</t>
  </si>
  <si>
    <t>Аксаитовская  врачебная амбулатория</t>
  </si>
  <si>
    <t>452832, Республика Башкортостан, Татышлинский район, с. Аксаитово, ул Центральная, д.51</t>
  </si>
  <si>
    <t>Нижнебалтачевская  врачебная амбулатория</t>
  </si>
  <si>
    <t>452835, Республика Башкортостан, Татышлинский район, с. Нижнебалтачево, ул.Новая, д.6</t>
  </si>
  <si>
    <t>Староакбулатовская  врачебная амбулатория</t>
  </si>
  <si>
    <t>452844, Республика Башкортостан, Татышлинский район, с. Староакбулатово, ул. Центральная, д. 29а</t>
  </si>
  <si>
    <t>Старокурдымская  врачебная амбулатория</t>
  </si>
  <si>
    <t>Шулгановская  врачебная амбулатория</t>
  </si>
  <si>
    <t>452840, Республика Башкортостан, Татышлинский район, д.Арибаш, ул.Центральная, д. 23</t>
  </si>
  <si>
    <t>452832, Республика Башкортостан, Татышлинский район, д.Артаулово, ул. Новая, д. 1</t>
  </si>
  <si>
    <t xml:space="preserve">452848, Республика Башкортостан, Татышлинский район, с. Буль-Кайпаново,
ул. Ленина, д.59
</t>
  </si>
  <si>
    <t xml:space="preserve">452841, Республика Башкортостан, Татышлинский район, с.Верхнекудашево,
ул. Хайдарова, д.35
</t>
  </si>
  <si>
    <t>452843, Республика Башкортостан, Татышлинский район, д. Гарибашево, ул. Октябрьская, д.8</t>
  </si>
  <si>
    <t>452841, Республика Башкортостан, Татышлинский район, д. Кардагушево, ул. Фрунзе, д. 33</t>
  </si>
  <si>
    <t xml:space="preserve">452848, Республика Башкортостан, Татышлинский район, с.Новокайпаново, 
ул. Горького, д.15
</t>
  </si>
  <si>
    <t>452842, Республика Башкортостан, Татышлинский район, с. Сараштыбаш, ул. Центральная, д. 62</t>
  </si>
  <si>
    <t>452833, Республика Башкортостан, Татышлинский район, д. Старосолдово, ул. Лесная, д. 28</t>
  </si>
  <si>
    <t>кол-во СУБов-0, СВА-5, ФАП-36, МП в дошкол.,образов., п/п и учреж-,</t>
  </si>
  <si>
    <t>Адипович</t>
  </si>
  <si>
    <t>8(34787)2-12-61</t>
  </si>
  <si>
    <t>Кувшинова</t>
  </si>
  <si>
    <t>Рафаэловна</t>
  </si>
  <si>
    <t>8(34787)2-35-02</t>
  </si>
  <si>
    <t>Второе терапевтическое отделение</t>
  </si>
  <si>
    <t>Харисов</t>
  </si>
  <si>
    <t>8(34787)4-25-58</t>
  </si>
  <si>
    <t>Ангасякская участковая больница</t>
  </si>
  <si>
    <t>Габрафикова</t>
  </si>
  <si>
    <t>8(34787)6-64-23</t>
  </si>
  <si>
    <t>Исмаиловская врачебная амбулатория</t>
  </si>
  <si>
    <t>Эдуардовна</t>
  </si>
  <si>
    <t>8(34787)6-43-76</t>
  </si>
  <si>
    <t>Московская врачебная амбулатория</t>
  </si>
  <si>
    <t>Камилевна</t>
  </si>
  <si>
    <t>8(34787)6-31-83</t>
  </si>
  <si>
    <t>Маядыкская врачебная амбулатория</t>
  </si>
  <si>
    <t>Фабер</t>
  </si>
  <si>
    <t>8(34787)6-93-49</t>
  </si>
  <si>
    <t>Старобаишевская врачебная амбулатория</t>
  </si>
  <si>
    <t>Ирназаров</t>
  </si>
  <si>
    <t>8(34787)6-32-53</t>
  </si>
  <si>
    <t>Староянтузовская врачебная амбулатория</t>
  </si>
  <si>
    <t>8(34787)6-22-36</t>
  </si>
  <si>
    <t>Медицинский пункт</t>
  </si>
  <si>
    <t>8(34787)2-21-28</t>
  </si>
  <si>
    <t>Нурлыгаянова</t>
  </si>
  <si>
    <t>8(34787)2-19-09</t>
  </si>
  <si>
    <t>8(34787)2-37-24</t>
  </si>
  <si>
    <t>Лукина</t>
  </si>
  <si>
    <t>8(34787)2-31-83</t>
  </si>
  <si>
    <t>8(34787)2-16-70</t>
  </si>
  <si>
    <t>Нечайкина</t>
  </si>
  <si>
    <t>8(34787)2-37-77</t>
  </si>
  <si>
    <t>Мухаметвалеева</t>
  </si>
  <si>
    <t>Кузьминична</t>
  </si>
  <si>
    <t>8(34787)6-64-22</t>
  </si>
  <si>
    <t>Фанзиловна</t>
  </si>
  <si>
    <t>8(34787)6-65-73</t>
  </si>
  <si>
    <t>Шангаряева</t>
  </si>
  <si>
    <t>Гильмуллиновна</t>
  </si>
  <si>
    <t>8(34787)6-42-53</t>
  </si>
  <si>
    <t>Исламова</t>
  </si>
  <si>
    <t>8(34787)4-25-48</t>
  </si>
  <si>
    <t>Гузаль</t>
  </si>
  <si>
    <t>Фанавиевна</t>
  </si>
  <si>
    <t>8(34787)2-26-44</t>
  </si>
  <si>
    <t>Тазетдинова</t>
  </si>
  <si>
    <t>8(34787)2-11-59</t>
  </si>
  <si>
    <t>Психиатрическое отделение ЦРБ</t>
  </si>
  <si>
    <t>Ильгам</t>
  </si>
  <si>
    <t>Миргасимович</t>
  </si>
  <si>
    <t>8(34787)6-31-30</t>
  </si>
  <si>
    <t>Саитмамедова</t>
  </si>
  <si>
    <t>Нуриевна</t>
  </si>
  <si>
    <t>8(34787)2-11-31</t>
  </si>
  <si>
    <t>Аргышский ФЕЛЬДШЕРСКО-АКУШЕРСКИЙ ПУНКТ</t>
  </si>
  <si>
    <t>Исанова</t>
  </si>
  <si>
    <t>Анастасья</t>
  </si>
  <si>
    <t>АсяновскийФЕЛЬДШЕРСКО-АКУШЕРСКИЙ ПУНКТ</t>
  </si>
  <si>
    <t>Зубара</t>
  </si>
  <si>
    <t>8(34787)6-65-99</t>
  </si>
  <si>
    <t>Байгильдинский ФЕЛЬДШЕРСКО-АКУШЕРСКИЙ ПУНКТ</t>
  </si>
  <si>
    <t>Ивачевский ФЕЛЬДШЕРСКО-АКУШЕРСКИЙ ПУНКТ</t>
  </si>
  <si>
    <t>Имай-Утаровский ФЕЛЬДШЕРСКО-АКУШЕРСКИЙ ПУНКТ</t>
  </si>
  <si>
    <t>Занфария</t>
  </si>
  <si>
    <t>Рахимулловна</t>
  </si>
  <si>
    <t>8(34787)3-75-04</t>
  </si>
  <si>
    <t>Казакларовский ФЕЛЬДШЕРСКО-АКУШЕРСКИЙ ПУНКТ</t>
  </si>
  <si>
    <t xml:space="preserve">Разиля </t>
  </si>
  <si>
    <t>Вакилевна</t>
  </si>
  <si>
    <t>8(34787)3-75-49</t>
  </si>
  <si>
    <t>Каралачукский ФЕЛЬДШЕРСКО-АКУШЕРСКИЙ ПУНКТ</t>
  </si>
  <si>
    <t>Асляхова</t>
  </si>
  <si>
    <t>8(34787)3-73-45</t>
  </si>
  <si>
    <t>Куккуяновский ФЕЛЬДШЕРСКО-АКУШЕРСКИЙ ПУНКТ</t>
  </si>
  <si>
    <t>Гафиатулловна</t>
  </si>
  <si>
    <t>8(34787)6-63-68</t>
  </si>
  <si>
    <t>Кушулевский ФЕЛЬДШЕРСКО-АКУШЕРСКИЙ ПУНКТ</t>
  </si>
  <si>
    <t>8(34787)6-51-07</t>
  </si>
  <si>
    <t>Миништинский ФЕЛЬДШЕРСКО-АКУШЕРСКИЙ ПУНКТ</t>
  </si>
  <si>
    <t>ДЮРТЮЛИНСКИЙ РАЙОН, С, МИНИШТЫ, УЛ. СОВЕТСКАЯ, №10</t>
  </si>
  <si>
    <t>Аблакимовна</t>
  </si>
  <si>
    <t>8(34787)6-66-56</t>
  </si>
  <si>
    <t>Нижнеаташевский ФЕЛЬДШЕРСКО-АКУШЕРСКИЙ ПУНКТ</t>
  </si>
  <si>
    <t>ДЮРТЮЛИНСКИЙ РАЙОН, С. НИЖНЕАТАШЕВО, УЛ. НАБЕРЕЖНАЯ, Д.10/5</t>
  </si>
  <si>
    <t>8(34787)7-52-04</t>
  </si>
  <si>
    <t>Нижнеалькашевский ФЕЛЬДШЕРСКО-АКУШЕРСКИЙ ПУНКТ</t>
  </si>
  <si>
    <t>Газетдинова</t>
  </si>
  <si>
    <t xml:space="preserve">Дания </t>
  </si>
  <si>
    <t>8(34787)6-51-30</t>
  </si>
  <si>
    <t>Нижнеманчаровский ФЕЛЬДШЕРСКО-АКУШЕРСКИЙ ПУНКТ</t>
  </si>
  <si>
    <t>Хатмуллина</t>
  </si>
  <si>
    <t>8(34787)6-62-16</t>
  </si>
  <si>
    <t>Новобиктовский ФЕЛЬДШЕРСКО-АКУШЕРСКИЙ ПУНКТ</t>
  </si>
  <si>
    <t>Шарафисламова</t>
  </si>
  <si>
    <t>Сагитовна</t>
  </si>
  <si>
    <t>8(34787)6-09-06</t>
  </si>
  <si>
    <t>Новокангышевский ФЕЛЬДШЕРСКО-АКУШЕРСКИЙ ПУНКТ</t>
  </si>
  <si>
    <t>Абубякярова</t>
  </si>
  <si>
    <t>Лаиса</t>
  </si>
  <si>
    <t>8(34787)6-33-10</t>
  </si>
  <si>
    <t>Сабанаевский ФЕЛЬДШЕРСКО-АКУШЕРСКИЙ ПУНКТ</t>
  </si>
  <si>
    <t>Юзиева</t>
  </si>
  <si>
    <t>Бахтияровна</t>
  </si>
  <si>
    <t>8(34787)6-21-12</t>
  </si>
  <si>
    <t>Сикаликульский ФЕЛЬДШЕРСКО-АКУШЕРСКИЙ ПУНКТ</t>
  </si>
  <si>
    <t>8(34787)6-35-57</t>
  </si>
  <si>
    <t>Султанбековский ФЕЛЬДШЕРСКО-АКУШЕРСКИЙ ПУНКТ</t>
  </si>
  <si>
    <t>Хаяхова</t>
  </si>
  <si>
    <t>8(34787)6-61-03</t>
  </si>
  <si>
    <t>Суккуловский ФЕЛЬДШЕРСКО-АКУШЕРСКИЙ ПУНКТ</t>
  </si>
  <si>
    <t>Багаутдинова</t>
  </si>
  <si>
    <t>8(34787)6-02-30</t>
  </si>
  <si>
    <t>Старокангышевский ФЕЛЬДШЕРСКО-АКУШЕРСКИЙ ПУНКТ</t>
  </si>
  <si>
    <t>Иляева</t>
  </si>
  <si>
    <t>8(34787)6-08-63</t>
  </si>
  <si>
    <t>Таймурзинский ФЕЛЬДШЕРСКО-АКУШЕРСКИЙ ПУНКТ</t>
  </si>
  <si>
    <t>8(34787)6-61-29</t>
  </si>
  <si>
    <t>Такарликовский ФЕЛЬДШЕРСКО-АКУШЕРСКИЙ ПУНКТ</t>
  </si>
  <si>
    <t>Ильзида</t>
  </si>
  <si>
    <t>8(34787)3-76-07</t>
  </si>
  <si>
    <t>Таубаш-Бадраковский ФЕЛЬДШЕРСКО-АКУШЕРСКИЙ ПУНКТ</t>
  </si>
  <si>
    <t>Казыханова</t>
  </si>
  <si>
    <t>Губайда</t>
  </si>
  <si>
    <t>Ашрафовна</t>
  </si>
  <si>
    <t>8(34787)6-33-41</t>
  </si>
  <si>
    <t>Таштауский ФЕЛЬДШЕРСКО-АКУШЕРСКИЙ ПУНКТ</t>
  </si>
  <si>
    <t>Урман-Астинский ФЕЛЬДШЕРСКО-АКУШЕРСКИЙ ПУНКТ</t>
  </si>
  <si>
    <t>Учпилинский ФЕЛЬДШЕРСКО-АКУШЕРСКИЙ ПУНКТ</t>
  </si>
  <si>
    <t>8(34787)6-82-30</t>
  </si>
  <si>
    <t>Черлакский ФЕЛЬДШЕРСКО-АКУШЕРСКИЙ ПУНКТ</t>
  </si>
  <si>
    <t>Тимиркаева</t>
  </si>
  <si>
    <t>8(34787)3-74-01</t>
  </si>
  <si>
    <t>Чишминский ФЕЛЬДШЕРСКО-АКУШЕРСКИЙ ПУНКТ</t>
  </si>
  <si>
    <t>Нафикова</t>
  </si>
  <si>
    <t>Ризовна</t>
  </si>
  <si>
    <t>8(34787)6-35-43</t>
  </si>
  <si>
    <t xml:space="preserve">Юкаликулевский ФЕЛЬДШЕРСКО-АКУШЕРСКИЙ ПУНКТ </t>
  </si>
  <si>
    <t>8(34787)6-15-08</t>
  </si>
  <si>
    <t>Юсуповский ФЕЛЬДШЕРСКО-АКУШЕРСКИЙ ПУНКТ</t>
  </si>
  <si>
    <t>Салимгариева</t>
  </si>
  <si>
    <t>Разиховна</t>
  </si>
  <si>
    <t>8(34787)6-36-36</t>
  </si>
  <si>
    <t>8(34787)2-23-52</t>
  </si>
  <si>
    <t>Насиховна</t>
  </si>
  <si>
    <t>8(34787)2-25-63</t>
  </si>
  <si>
    <t>Корнилаева</t>
  </si>
  <si>
    <t>8(34787)2-25-50</t>
  </si>
  <si>
    <t>Гариева</t>
  </si>
  <si>
    <t>8(34787)2-25-00</t>
  </si>
  <si>
    <t>Фатыхова</t>
  </si>
  <si>
    <t>Лайсовна</t>
  </si>
  <si>
    <t>8(34787)2-34-94</t>
  </si>
  <si>
    <t>8(34787)2-12-70</t>
  </si>
  <si>
    <t>Процедурный кабинет</t>
  </si>
  <si>
    <t>Винера</t>
  </si>
  <si>
    <t>Адиповна</t>
  </si>
  <si>
    <t>8(34787)4-23-41</t>
  </si>
  <si>
    <t>Ярминский ФЕЛЬДШЕРСКО-АКУШЕРСКИЙ ПУНКТ</t>
  </si>
  <si>
    <t>8(34787)6-06-67</t>
  </si>
  <si>
    <t>кол-во СУБов-1, СВА-5, ФАП-31, МП в дошкол.-15,образов.-8, п/п и учреж-,</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</si>
  <si>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</si>
  <si>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Фаткуллин </t>
  </si>
  <si>
    <t>структурное подразделение  ГБУЗ РБ Калтасинская ЦРБ</t>
  </si>
  <si>
    <t>Халиль</t>
  </si>
  <si>
    <t>структурное подраздление ГБУЗ РБ Калтасинская ЦРБ</t>
  </si>
  <si>
    <t>Даллариса</t>
  </si>
  <si>
    <t>21206</t>
  </si>
  <si>
    <t>Актугановский ФАП</t>
  </si>
  <si>
    <t>452870, РБ, Калтасинский район, д. Актуганово, ул. Центральная, д.1</t>
  </si>
  <si>
    <t xml:space="preserve">Ахметшина </t>
  </si>
  <si>
    <t>Генадьевна</t>
  </si>
  <si>
    <t xml:space="preserve">тел, 8-9174847287 </t>
  </si>
  <si>
    <t>452871, РБ, Калтасинский район, д. Амзибаш, ул. Комсомольская, д.1</t>
  </si>
  <si>
    <t>452866, РБ, Калтасинский район, д. Калмиябаш, ул. Молодежная, д.16Б</t>
  </si>
  <si>
    <t>452866, РБ, Калтасинский район, с. Надеждино, ул. Центральная, д.8</t>
  </si>
  <si>
    <t>452857, РБ, Калтасинский район, д. Большой Кельтей, ул. Центральная, д.1а</t>
  </si>
  <si>
    <t>452857, РБ, Калтасинский район, д. Графское, ул. Мира, д.47</t>
  </si>
  <si>
    <t>452868, РБ, Калтасинский район, д. Тюльди, ул. Т.Кубакаева, д.1</t>
  </si>
  <si>
    <t>452868, РБ, Калтасинский район, д. Большету- ганеево, ул. Советская, д.11</t>
  </si>
  <si>
    <t>452868, РБ, Калтасинский район, д. Старый Орьебаш, ул. Комсомольская, д.18</t>
  </si>
  <si>
    <t>452872, РБ, Калтасинский район,                    д. Чилибеево, ул. Пеледыш д.26 а</t>
  </si>
  <si>
    <t>452869, РБ, Калтасинский район, д. Калмаш, ул. Центральная д.22</t>
  </si>
  <si>
    <t>452876, РБ, Калтасинский район, д.Нижний Качмаш, ул. Школьная, д.1</t>
  </si>
  <si>
    <t>452865, РБ, Калтасинский район,       д.Большекачаково, ул. Советская, д.65а+F384</t>
  </si>
  <si>
    <t>452865, РБ, Калтасинский район,       д.Качкинтурай, ул. В.Абдуллина, д.14</t>
  </si>
  <si>
    <t>медпункт №1</t>
  </si>
  <si>
    <t>452860, Республика Башкортостан, Калтасинский район, с. Калтасы, ул. Карла Маркса, д. 80</t>
  </si>
  <si>
    <t>Садретдинова</t>
  </si>
  <si>
    <t>Анафовна</t>
  </si>
  <si>
    <t>медпункт №2</t>
  </si>
  <si>
    <t>452860, Республика Башкортостан, Калтасинский район, с. Калтасы, ул. Кооперативная, д.1</t>
  </si>
  <si>
    <t>медпункт  №1</t>
  </si>
  <si>
    <t>452852, Республика Башкортостан, Калтасинский район, с. Краснохолмский, ул. Стадионная, д. 8</t>
  </si>
  <si>
    <t xml:space="preserve">Халикова  </t>
  </si>
  <si>
    <t>Фандария</t>
  </si>
  <si>
    <t>Хамитьяновна</t>
  </si>
  <si>
    <t>8-9871085698</t>
  </si>
  <si>
    <t>452852, Республика Башкортостан, Калтасинский район, с. Краснохолмский, ул. Тимиряя, д. 10</t>
  </si>
  <si>
    <t>Кузьминых</t>
  </si>
  <si>
    <t>8-9196148735</t>
  </si>
  <si>
    <t>медпункт №3</t>
  </si>
  <si>
    <t>452852, Республика Башкортостан, Калтасинский район, с. Краснохолмский, ул. Юбилейная, д. 2</t>
  </si>
  <si>
    <t>8-9173733224</t>
  </si>
  <si>
    <t>кол-во СУБов-, СВА-, ФАП-31, МП в дошкол.,образов., п/п и учреж-5,</t>
  </si>
  <si>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с. Караидель, ул. Коммунистическая, д.  129</t>
    </r>
  </si>
  <si>
    <r>
      <t xml:space="preserve">452382,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Байкибашево, ул. Больничная, д. 22/1</t>
    </r>
  </si>
  <si>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Караяр, ул. Косогорная, д. 1</t>
    </r>
  </si>
  <si>
    <r>
      <t xml:space="preserve">452365,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Красный Урюш, ул. Больничная, д. 6</t>
    </r>
  </si>
  <si>
    <r>
      <t xml:space="preserve">452388,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р-н, </t>
    </r>
    <r>
      <rPr>
        <sz val="10"/>
        <color rgb="FFFF0000"/>
        <rFont val="Calibri"/>
        <family val="2"/>
        <charset val="204"/>
        <scheme val="minor"/>
      </rPr>
      <t>с.</t>
    </r>
    <r>
      <rPr>
        <sz val="10"/>
        <color theme="1"/>
        <rFont val="Calibri"/>
        <family val="2"/>
        <charset val="204"/>
        <scheme val="minor"/>
      </rPr>
      <t xml:space="preserve"> Атняш, ул.Почтовая, д. 2</t>
    </r>
  </si>
  <si>
    <r>
      <t xml:space="preserve">452373,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Магинск, ул. Павших Героев, д. 23</t>
    </r>
  </si>
  <si>
    <t>452360, Российская Федерация, Республика Башкортостан, Караидельский район, с. Караидель, ул. Коммунистическая, д.  129</t>
  </si>
  <si>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Абдуллино, ул. Салавата Юлаева, д. 10</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</si>
  <si>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Абуталипово, ул. Мира, д. 8</t>
    </r>
  </si>
  <si>
    <r>
      <rPr>
        <sz val="10"/>
        <color rgb="FFFF0000"/>
        <rFont val="Calibri"/>
        <family val="2"/>
        <charset val="204"/>
        <scheme val="minor"/>
      </rPr>
      <t xml:space="preserve">452382, Российская Федерация, </t>
    </r>
    <r>
      <rPr>
        <sz val="10"/>
        <color theme="1"/>
        <rFont val="Calibri"/>
        <family val="2"/>
        <charset val="204"/>
        <scheme val="minor"/>
      </rPr>
      <t>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д.Аминево, ул. Центральная, д. 11/1</t>
    </r>
  </si>
  <si>
    <r>
      <t xml:space="preserve">452377,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Алесандровка, ул. </t>
    </r>
    <r>
      <rPr>
        <sz val="10"/>
        <color rgb="FFFF0000"/>
        <rFont val="Calibri"/>
        <family val="2"/>
        <charset val="204"/>
        <scheme val="minor"/>
      </rPr>
      <t>Молодежная</t>
    </r>
    <r>
      <rPr>
        <sz val="10"/>
        <color theme="1"/>
        <rFont val="Calibri"/>
        <family val="2"/>
        <charset val="204"/>
        <scheme val="minor"/>
      </rPr>
      <t>, д. 19</t>
    </r>
  </si>
  <si>
    <r>
      <t>452368,</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Артакуль</t>
    </r>
    <r>
      <rPr>
        <sz val="10"/>
        <color theme="1"/>
        <rFont val="Calibri"/>
        <family val="2"/>
        <charset val="204"/>
        <scheme val="minor"/>
      </rPr>
      <t>, ул.Центральная, д. 13</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</si>
  <si>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,с. Атамановка, ул. </t>
    </r>
    <r>
      <rPr>
        <sz val="10"/>
        <color rgb="FFFF0000"/>
        <rFont val="Calibri"/>
        <family val="2"/>
        <charset val="204"/>
        <scheme val="minor"/>
      </rPr>
      <t>Школьная, д. 6</t>
    </r>
  </si>
  <si>
    <r>
      <rPr>
        <sz val="10"/>
        <color rgb="FFFF0000"/>
        <rFont val="Calibri"/>
        <family val="2"/>
        <charset val="204"/>
        <scheme val="minor"/>
      </rPr>
      <t>452386</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Байки-Юнусово, ул. Центральная, д. </t>
    </r>
    <r>
      <rPr>
        <sz val="10"/>
        <color rgb="FFFF0000"/>
        <rFont val="Calibri"/>
        <family val="2"/>
        <charset val="204"/>
        <scheme val="minor"/>
      </rPr>
      <t>20а</t>
    </r>
  </si>
  <si>
    <r>
      <rPr>
        <sz val="10"/>
        <color rgb="FFFF0000"/>
        <rFont val="Calibri"/>
        <family val="2"/>
        <charset val="204"/>
        <scheme val="minor"/>
      </rPr>
      <t>452385</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Старые Багазы, ул. Центральная, </t>
    </r>
    <r>
      <rPr>
        <sz val="10"/>
        <color rgb="FFFF0000"/>
        <rFont val="Calibri"/>
        <family val="2"/>
        <charset val="204"/>
        <scheme val="minor"/>
      </rPr>
      <t>д. 27</t>
    </r>
  </si>
  <si>
    <r>
      <t>452381,</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Байки, ул. Ленина, д. 54</t>
    </r>
    <r>
      <rPr>
        <sz val="10"/>
        <color rgb="FFFF0000"/>
        <rFont val="Calibri"/>
        <family val="2"/>
        <charset val="204"/>
        <scheme val="minor"/>
      </rPr>
      <t>"Б"</t>
    </r>
  </si>
  <si>
    <r>
      <t xml:space="preserve">452372,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Бердяш. Центральная, д. 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</si>
  <si>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Бияз, ул. С. Юлаева, д.  3</t>
    </r>
  </si>
  <si>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Нижние </t>
    </r>
    <r>
      <rPr>
        <sz val="10"/>
        <color rgb="FFFF0000"/>
        <rFont val="Calibri"/>
        <family val="2"/>
        <charset val="204"/>
        <scheme val="minor"/>
      </rPr>
      <t>Балмазы</t>
    </r>
    <r>
      <rPr>
        <sz val="10"/>
        <color theme="1"/>
        <rFont val="Calibri"/>
        <family val="2"/>
        <charset val="204"/>
        <scheme val="minor"/>
      </rPr>
      <t xml:space="preserve">, ул. Центральная, д. </t>
    </r>
    <r>
      <rPr>
        <sz val="10"/>
        <color rgb="FFFF0000"/>
        <rFont val="Calibri"/>
        <family val="2"/>
        <charset val="204"/>
        <scheme val="minor"/>
      </rPr>
      <t>54а</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</si>
  <si>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Бартым, ул. Центральная , д. 39</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</si>
  <si>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Деушево, ул.Каргалы, д. </t>
    </r>
    <r>
      <rPr>
        <sz val="10"/>
        <color rgb="FFFF0000"/>
        <rFont val="Calibri"/>
        <family val="2"/>
        <charset val="204"/>
        <scheme val="minor"/>
      </rPr>
      <t>3а</t>
    </r>
  </si>
  <si>
    <r>
      <t xml:space="preserve">452367,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Дубровка,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</si>
  <si>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Зуевка, ул. Центральная , д.  1</t>
    </r>
  </si>
  <si>
    <r>
      <t xml:space="preserve">452394,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Дюртюли, ул.Центральная, д. 1</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</si>
  <si>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Кирзя, ул. Центральная, </t>
    </r>
    <r>
      <rPr>
        <sz val="10"/>
        <color rgb="FFFF0000"/>
        <rFont val="Calibri"/>
        <family val="2"/>
        <charset val="204"/>
        <scheme val="minor"/>
      </rPr>
      <t>д. 29</t>
    </r>
  </si>
  <si>
    <r>
      <t xml:space="preserve">452378,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Комсомольский</t>
    </r>
    <r>
      <rPr>
        <sz val="10"/>
        <color theme="1"/>
        <rFont val="Calibri"/>
        <family val="2"/>
        <charset val="204"/>
        <scheme val="minor"/>
      </rPr>
      <t>, ул. Резимская, д. 8</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</si>
  <si>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Круш, ул. Центральная, д. 28</t>
    </r>
  </si>
  <si>
    <r>
      <rPr>
        <sz val="10"/>
        <color rgb="FFFF0000"/>
        <rFont val="Calibri"/>
        <family val="2"/>
        <charset val="204"/>
        <scheme val="minor"/>
      </rPr>
      <t>452393</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Куртлыкуль</t>
    </r>
    <r>
      <rPr>
        <sz val="10"/>
        <color theme="1"/>
        <rFont val="Calibri"/>
        <family val="2"/>
        <charset val="204"/>
        <scheme val="minor"/>
      </rPr>
      <t xml:space="preserve">, ул. Советская, д. </t>
    </r>
    <r>
      <rPr>
        <sz val="10"/>
        <color rgb="FFFF0000"/>
        <rFont val="Calibri"/>
        <family val="2"/>
        <charset val="204"/>
        <scheme val="minor"/>
      </rPr>
      <t xml:space="preserve"> 52</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</si>
  <si>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Мрясимово, ул. Садовая, д. 4/2</t>
    </r>
  </si>
  <si>
    <t>Ново-Бердяшевский ФАП</t>
  </si>
  <si>
    <r>
      <t>452394,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Новый Бердяш</t>
    </r>
    <r>
      <rPr>
        <sz val="10"/>
        <color theme="1"/>
        <rFont val="Calibri"/>
        <family val="2"/>
        <charset val="204"/>
        <scheme val="minor"/>
      </rPr>
      <t xml:space="preserve">, ул. </t>
    </r>
    <r>
      <rPr>
        <sz val="10"/>
        <color rgb="FFFF0000"/>
        <rFont val="Calibri"/>
        <family val="2"/>
        <charset val="204"/>
        <scheme val="minor"/>
      </rPr>
      <t>Озерная, д.  27</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</si>
  <si>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Новомуллакаево</t>
    </r>
    <r>
      <rPr>
        <sz val="10"/>
        <color theme="1"/>
        <rFont val="Calibri"/>
        <family val="2"/>
        <charset val="204"/>
        <scheme val="minor"/>
      </rPr>
      <t>, ул. Центральная, д</t>
    </r>
    <r>
      <rPr>
        <sz val="10"/>
        <color rgb="FFFF0000"/>
        <rFont val="Calibri"/>
        <family val="2"/>
        <charset val="204"/>
        <scheme val="minor"/>
      </rPr>
      <t>. 3</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</si>
  <si>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Нагретдиново, ул. Центральная , д.  21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</si>
  <si>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Озерки, ул. </t>
    </r>
    <r>
      <rPr>
        <sz val="10"/>
        <color rgb="FFFF0000"/>
        <rFont val="Calibri"/>
        <family val="2"/>
        <charset val="204"/>
        <scheme val="minor"/>
      </rPr>
      <t>Центральная</t>
    </r>
    <r>
      <rPr>
        <sz val="10"/>
        <color theme="1"/>
        <rFont val="Calibri"/>
        <family val="2"/>
        <charset val="204"/>
        <scheme val="minor"/>
      </rPr>
      <t>, д.</t>
    </r>
    <r>
      <rPr>
        <sz val="10"/>
        <color rgb="FFFF0000"/>
        <rFont val="Calibri"/>
        <family val="2"/>
        <charset val="204"/>
        <scheme val="minor"/>
      </rPr>
      <t xml:space="preserve"> 46</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</si>
  <si>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Подлубово,</t>
    </r>
    <r>
      <rPr>
        <sz val="10"/>
        <color theme="1"/>
        <rFont val="Calibri"/>
        <family val="2"/>
        <charset val="204"/>
        <scheme val="minor"/>
      </rPr>
      <t xml:space="preserve">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</si>
  <si>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 Раздолье</t>
    </r>
    <r>
      <rPr>
        <sz val="10"/>
        <color theme="1"/>
        <rFont val="Calibri"/>
        <family val="2"/>
        <charset val="204"/>
        <scheme val="minor"/>
      </rPr>
      <t xml:space="preserve">, ул.Центральная, </t>
    </r>
    <r>
      <rPr>
        <sz val="10"/>
        <color rgb="FFFF0000"/>
        <rFont val="Calibri"/>
        <family val="2"/>
        <charset val="204"/>
        <scheme val="minor"/>
      </rPr>
      <t>д. 12</t>
    </r>
  </si>
  <si>
    <r>
      <t xml:space="preserve">452370,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д.</t>
    </r>
    <r>
      <rPr>
        <sz val="10"/>
        <color theme="1"/>
        <rFont val="Calibri"/>
        <family val="2"/>
        <charset val="204"/>
        <scheme val="minor"/>
      </rPr>
      <t xml:space="preserve"> </t>
    </r>
    <r>
      <rPr>
        <sz val="10"/>
        <color rgb="FFFF0000"/>
        <rFont val="Calibri"/>
        <family val="2"/>
        <charset val="204"/>
        <scheme val="minor"/>
      </rPr>
      <t>Сосновый бор</t>
    </r>
    <r>
      <rPr>
        <sz val="10"/>
        <color theme="1"/>
        <rFont val="Calibri"/>
        <family val="2"/>
        <charset val="204"/>
        <scheme val="minor"/>
      </rPr>
      <t>, ул. Центральная, д.  22</t>
    </r>
  </si>
  <si>
    <r>
      <t>452365,</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Седяш</t>
    </r>
    <r>
      <rPr>
        <sz val="10"/>
        <color theme="1"/>
        <rFont val="Calibri"/>
        <family val="2"/>
        <charset val="204"/>
        <scheme val="minor"/>
      </rPr>
      <t xml:space="preserve">, ул. </t>
    </r>
    <r>
      <rPr>
        <sz val="10"/>
        <color rgb="FFFF0000"/>
        <rFont val="Calibri"/>
        <family val="2"/>
        <charset val="204"/>
        <scheme val="minor"/>
      </rPr>
      <t>Ф. Хайруллина</t>
    </r>
    <r>
      <rPr>
        <sz val="10"/>
        <color theme="1"/>
        <rFont val="Calibri"/>
        <family val="2"/>
        <charset val="204"/>
        <scheme val="minor"/>
      </rPr>
      <t>, д.  1</t>
    </r>
  </si>
  <si>
    <r>
      <rPr>
        <sz val="10"/>
        <color rgb="FFFF0000"/>
        <rFont val="Calibri"/>
        <family val="2"/>
        <charset val="204"/>
        <scheme val="minor"/>
      </rPr>
      <t>452379</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t>
    </r>
    <r>
      <rPr>
        <sz val="10"/>
        <color rgb="FFFF0000"/>
        <rFont val="Calibri"/>
        <family val="2"/>
        <charset val="204"/>
        <scheme val="minor"/>
      </rPr>
      <t>Р</t>
    </r>
    <r>
      <rPr>
        <sz val="10"/>
        <color theme="1"/>
        <rFont val="Calibri"/>
        <family val="2"/>
        <charset val="204"/>
        <scheme val="minor"/>
      </rPr>
      <t xml:space="preserve">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Седяш, ул. </t>
    </r>
    <r>
      <rPr>
        <sz val="10"/>
        <color rgb="FFFF0000"/>
        <rFont val="Calibri"/>
        <family val="2"/>
        <charset val="204"/>
        <scheme val="minor"/>
      </rPr>
      <t>Школьная, д.2а</t>
    </r>
  </si>
  <si>
    <r>
      <t>452369,</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Старый  Акбуляк</t>
    </r>
    <r>
      <rPr>
        <sz val="10"/>
        <color theme="1"/>
        <rFont val="Calibri"/>
        <family val="2"/>
        <charset val="204"/>
        <scheme val="minor"/>
      </rPr>
      <t>, ул.</t>
    </r>
    <r>
      <rPr>
        <sz val="10"/>
        <color rgb="FFFF0000"/>
        <rFont val="Calibri"/>
        <family val="2"/>
        <charset val="204"/>
        <scheme val="minor"/>
      </rPr>
      <t>Школьная, д. 15</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</si>
  <si>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Муллакаево</t>
    </r>
    <r>
      <rPr>
        <sz val="10"/>
        <color theme="1"/>
        <rFont val="Calibri"/>
        <family val="2"/>
        <charset val="204"/>
        <scheme val="minor"/>
      </rPr>
      <t>, ул. Ленина, д.  6/2</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</si>
  <si>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Старооткустино</t>
    </r>
    <r>
      <rPr>
        <sz val="10"/>
        <color theme="1"/>
        <rFont val="Calibri"/>
        <family val="2"/>
        <charset val="204"/>
        <scheme val="minor"/>
      </rPr>
      <t>, ул. Центральная, д.  42</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</si>
  <si>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Сулейманово, ул.Центральная, д. 13</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</si>
  <si>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Суюндюково, ул. Кызыл</t>
    </r>
    <r>
      <rPr>
        <sz val="10"/>
        <color rgb="FFFF0000"/>
        <rFont val="Calibri"/>
        <family val="2"/>
        <charset val="204"/>
        <scheme val="minor"/>
      </rPr>
      <t>-Тау</t>
    </r>
    <r>
      <rPr>
        <sz val="10"/>
        <color theme="1"/>
        <rFont val="Calibri"/>
        <family val="2"/>
        <charset val="204"/>
        <scheme val="minor"/>
      </rPr>
      <t>, д. 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</si>
  <si>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.Татарский Урюш</t>
    </r>
    <r>
      <rPr>
        <sz val="10"/>
        <color theme="1"/>
        <rFont val="Calibri"/>
        <family val="2"/>
        <charset val="204"/>
        <scheme val="minor"/>
      </rPr>
      <t>, ул.Центральная, д.  7</t>
    </r>
  </si>
  <si>
    <t>Тайкашевский ФАП</t>
  </si>
  <si>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Тайкаш, ул. Х. Исламова, д. 31</t>
    </r>
  </si>
  <si>
    <r>
      <t>452386,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Тегерменево, ул. Центральная, д.  </t>
    </r>
    <r>
      <rPr>
        <sz val="10"/>
        <color rgb="FFFF0000"/>
        <rFont val="Calibri"/>
        <family val="2"/>
        <charset val="204"/>
        <scheme val="minor"/>
      </rPr>
      <t>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</si>
  <si>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Урюш-Битуллино</t>
    </r>
    <r>
      <rPr>
        <sz val="10"/>
        <color theme="1"/>
        <rFont val="Calibri"/>
        <family val="2"/>
        <charset val="204"/>
        <scheme val="minor"/>
      </rPr>
      <t>, ул.Центральная, д. 2</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</si>
  <si>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Уразаево, ул. Центральная, д.  2</t>
    </r>
  </si>
  <si>
    <r>
      <t>452366,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Ургуш, ул.Центральная, д. 20</t>
    </r>
  </si>
  <si>
    <r>
      <t xml:space="preserve">452369,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Халилово, ул. Центральная, д. 19</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</si>
  <si>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д.Чебыково, ул. Дачная, </t>
    </r>
    <r>
      <rPr>
        <sz val="10"/>
        <color rgb="FFFF0000"/>
        <rFont val="Calibri"/>
        <family val="2"/>
        <charset val="204"/>
        <scheme val="minor"/>
      </rPr>
      <t>д. 2</t>
    </r>
  </si>
  <si>
    <r>
      <rPr>
        <sz val="10"/>
        <color rgb="FFFF0000"/>
        <rFont val="Calibri"/>
        <family val="2"/>
        <charset val="204"/>
        <scheme val="minor"/>
      </rPr>
      <t xml:space="preserve">452360,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Чапаш, ул.</t>
    </r>
    <r>
      <rPr>
        <sz val="10"/>
        <color rgb="FFFF0000"/>
        <rFont val="Calibri"/>
        <family val="2"/>
        <charset val="204"/>
        <scheme val="minor"/>
      </rPr>
      <t>Школьная</t>
    </r>
    <r>
      <rPr>
        <sz val="10"/>
        <color theme="1"/>
        <rFont val="Calibri"/>
        <family val="2"/>
        <charset val="204"/>
        <scheme val="minor"/>
      </rPr>
      <t>, д.  4</t>
    </r>
  </si>
  <si>
    <r>
      <t xml:space="preserve">452394,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Шамратово, ул. Звездная, д. 10</t>
    </r>
  </si>
  <si>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Явгильдино, ул. Х. Санира, д. 30</t>
    </r>
  </si>
  <si>
    <r>
      <t>452369,</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Якупово, ул. Дружбы, д. 8</t>
    </r>
  </si>
  <si>
    <r>
      <t>452374,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 xml:space="preserve"> Абдуллино</t>
    </r>
    <r>
      <rPr>
        <sz val="10"/>
        <color theme="1"/>
        <rFont val="Calibri"/>
        <family val="2"/>
        <charset val="204"/>
        <scheme val="minor"/>
      </rPr>
      <t>, ул. Янаульская, д.  20</t>
    </r>
  </si>
  <si>
    <r>
      <t xml:space="preserve">452376,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Новоянсаитово, ул. Центральная, д. 28</t>
    </r>
  </si>
  <si>
    <t>кол-во СУБов-, СВА-5, ФАП-50, МП в дошкол.,образов., п/п и учреж-3,</t>
  </si>
  <si>
    <t>Круглосуточный стационар  поликлиники №1</t>
  </si>
  <si>
    <t>Дневной стационар поликлиники №1</t>
  </si>
  <si>
    <t>Краснокамский район с.Николо-Березовка, ул.Зеленая,д.3</t>
  </si>
  <si>
    <t>Круглосуточный стационар поликлиники №2</t>
  </si>
  <si>
    <t>Краснокамский район с.Куяново,ул. Лесная, д.31</t>
  </si>
  <si>
    <t>Новый Актанышбаш ФАП</t>
  </si>
  <si>
    <t>д.Янгузнарат, ул.Береговая, д 25А</t>
  </si>
  <si>
    <t>МБУОСОШ Николо Березовка</t>
  </si>
  <si>
    <t>с. Николо-Березовка, ул. Макаренко д. 2</t>
  </si>
  <si>
    <t>021207</t>
  </si>
  <si>
    <t>МБУОСОШ с Куяново</t>
  </si>
  <si>
    <t>с. Куяново, ул. Танып д. 44</t>
  </si>
  <si>
    <t>кол-во СУБов-, СВА-, ФАП-32, МП в дошкол.,образов., п/п и учреж-2,</t>
  </si>
  <si>
    <t>кол-во СУБов-1, СВА-2, ФАП32-, МП в дошкол.,образов.-0, п/п и учреж-,</t>
  </si>
  <si>
    <t>Авзалов</t>
  </si>
  <si>
    <t>Мурад</t>
  </si>
  <si>
    <t>Разилович</t>
  </si>
  <si>
    <t>(34760)5-60-00</t>
  </si>
  <si>
    <t>Г. ЯНАУЛ, УЛ. СОЦИАЛИСТИЧЕСКАЯ, Д. 23 А</t>
  </si>
  <si>
    <t>ЯНАУЛЬСКИЙ РАЙОН, С. СТАРЫЙ ВАРЯШ, УЛ. ЦЕНТРАЛЬНАЯ, Д. 13</t>
  </si>
  <si>
    <t>ЯНАУЛЬСКИЙ РАЙОН, С. СУСАДЫ ЭБАЛАК, ПЛ. КОМСОМОЛЬСКАЯ, Д. 2, НОМЕР НА ЭТАЖЕ 21</t>
  </si>
  <si>
    <t>ЯНАУЛЬСКИЙ РАЙОН, Д. ЯНГУЗ-НАРАТ, УЛ. 55 ЛЕТ ПОБЕДЫ, Д. 38</t>
  </si>
  <si>
    <t>кол-во СУБов-0, СВА-3, ФАП-47, МП в дошкол.,образов., п/п и учреж-5,</t>
  </si>
  <si>
    <t xml:space="preserve">Гизатуллин </t>
  </si>
  <si>
    <t xml:space="preserve">Тагир </t>
  </si>
  <si>
    <t>Рафаилович</t>
  </si>
  <si>
    <t>8(34783)7-44-84 NFT.CGB@doctorrb.ru</t>
  </si>
  <si>
    <t>медпункт</t>
  </si>
  <si>
    <t>кол-во СУБов-, СВА-, ФАП-1, МП в дошкол.,образов., п/п и учреж-42,</t>
  </si>
  <si>
    <t>02140701</t>
  </si>
  <si>
    <t>02140702</t>
  </si>
  <si>
    <t>Кол-во СУБов-0, СВА-0, ФАП-0, МП в дошкол.,образов.-0, п/п и учреж- 0</t>
  </si>
  <si>
    <t>(3476) 39-52-01
secretary@salavatmed.ru</t>
  </si>
  <si>
    <t>здравпункт ( в т.ч.скорая помощь)</t>
  </si>
  <si>
    <t xml:space="preserve">здравпункт </t>
  </si>
  <si>
    <t>Кол-во СУБов-0, СВА-0, ФАП-0, МП в дошкол.0,образов.0, п/п и учреж-12,</t>
  </si>
  <si>
    <t>8 (3473) 43-92-10 str.gib@doctorrb.ru</t>
  </si>
  <si>
    <t>Кол-во СУБов-0, СВА-0, ФАП-0, МП в дошкол.,образов.0, п/п и учреж-0,</t>
  </si>
  <si>
    <t>Грихно</t>
  </si>
  <si>
    <t>8(3473)25-27-53 
ubstr@mail.ru</t>
  </si>
  <si>
    <t>8(3473)25-27-53</t>
  </si>
  <si>
    <t>Кабинет ПРМО на ст.Аллагуват</t>
  </si>
  <si>
    <t>Кабинет ПРМО на ст.Кумертау</t>
  </si>
  <si>
    <t>Фельдшерский здравпункт на ст.Стерлитамак</t>
  </si>
  <si>
    <t xml:space="preserve">Тукаева </t>
  </si>
  <si>
    <t>Кабинет ПРМО на ст.Косяковка</t>
  </si>
  <si>
    <t>Кабинет ПРМО на ст.Стерлитамак</t>
  </si>
  <si>
    <t>Фельдшерский здравпункт "Сырьевая компания"</t>
  </si>
  <si>
    <t>Карюгина</t>
  </si>
  <si>
    <t>Кол-во СУБов-0, СВА-0, ФАП-0, МП в дошкол.0,образов.0, п/п и учреж-6,</t>
  </si>
  <si>
    <t>Государственное бюджетное учреждение здравоохранения Республики Башкортостан Городская больнца №4 города Стерлитамак</t>
  </si>
  <si>
    <t>Воронова</t>
  </si>
  <si>
    <t>Файзуллин</t>
  </si>
  <si>
    <t>Фильхатович</t>
  </si>
  <si>
    <t>8-965-94-91-589</t>
  </si>
  <si>
    <t>Попова
 Валитова</t>
  </si>
  <si>
    <t>Лариса
 Светлана</t>
  </si>
  <si>
    <t xml:space="preserve"> 8 (917) 447-22-23                                8 (919) 15-74-076
str.gb4@doctorrb.ru        </t>
  </si>
  <si>
    <t>8- 917- 43-05-904</t>
  </si>
  <si>
    <t>Аида</t>
  </si>
  <si>
    <t>Мнибаевна</t>
  </si>
  <si>
    <t>+7 (917) 45-61-261</t>
  </si>
  <si>
    <t>8-987-429-91-17</t>
  </si>
  <si>
    <t>Линеровна</t>
  </si>
  <si>
    <t>8-919-615-44-58</t>
  </si>
  <si>
    <t>Тагир</t>
  </si>
  <si>
    <t>8(347)427-64-01</t>
  </si>
  <si>
    <t>8(919) 15-05-712</t>
  </si>
  <si>
    <t xml:space="preserve">Зиганшина </t>
  </si>
  <si>
    <t>Гаяновна</t>
  </si>
  <si>
    <t>8-917-46-55-903</t>
  </si>
  <si>
    <t>Г.СТЕРЛИТАМАК, УЛ.РОССИЙСКАЯ, Д.9</t>
  </si>
  <si>
    <t>8-963-23-85-401</t>
  </si>
  <si>
    <t>8-999-13-17-930</t>
  </si>
  <si>
    <t>8-917-42-14-976</t>
  </si>
  <si>
    <t>8-917-04-67-779</t>
  </si>
  <si>
    <t>8-961-34-97-376</t>
  </si>
  <si>
    <t>8-917-49-59-652</t>
  </si>
  <si>
    <t>8-987-02-89-538</t>
  </si>
  <si>
    <t>8-927-23-82-853</t>
  </si>
  <si>
    <t>СТЕРЛИТАМАКСКИЙ РАЙОН, С.ЗАБЕЛЬСКОЕ  УЛ.СОВЕТСКАЯ , Д.2А</t>
  </si>
  <si>
    <t xml:space="preserve">Файзуллин </t>
  </si>
  <si>
    <t>8-962-52-61-903</t>
  </si>
  <si>
    <t>СТЕРЛИТАМАКСКИЙ РАЙОН, С.НИКОЛАЕВКА, УЛ.УШАКОВА, Д.7/3</t>
  </si>
  <si>
    <t>Клюгина</t>
  </si>
  <si>
    <t>8-917-42-75-852</t>
  </si>
  <si>
    <t>8-937-34-88-849</t>
  </si>
  <si>
    <t>8-917-45-70-636</t>
  </si>
  <si>
    <t>8-965-64-86-548</t>
  </si>
  <si>
    <t>8-967-78-88-144</t>
  </si>
  <si>
    <t>кол-во СУБов-4, СВА-4, ФАП-46, МП в дошкол.,образов.6, п/п и учреж-5,</t>
  </si>
  <si>
    <t xml:space="preserve">Смирнов  </t>
  </si>
  <si>
    <t xml:space="preserve">Вадимович </t>
  </si>
  <si>
    <t>8(34794)2-27-54; ishimbay.crb@doctorrb.ru; ishim.osmp@mail.ru</t>
  </si>
  <si>
    <t>8(34794)7-64-43; ishimbay.crb@doctorrb.ru; petrovsk.bolnitsa@mail.ru</t>
  </si>
  <si>
    <t>8(34794)7-35-22; ishimbay.crb@doctorrb.ru; makarovo.va@yandex.ru</t>
  </si>
  <si>
    <t xml:space="preserve">Ганиев </t>
  </si>
  <si>
    <t xml:space="preserve">Асгатович </t>
  </si>
  <si>
    <t>8(34794)2-21-18; ishimbay.crb@doctorrb.ru; ishimgb@mail.ru</t>
  </si>
  <si>
    <t xml:space="preserve">8(34794)2-21-18; 8(34794)7-14-19; ishimbay.crb@doctorrb.ru; </t>
  </si>
  <si>
    <t>Зайцева</t>
  </si>
  <si>
    <t>Ульмасбаевна</t>
  </si>
  <si>
    <t xml:space="preserve">8(34794)2-48-44; ishimbay.crb@doctorrb.ru; zajtsevagu@doctorrb.ru; </t>
  </si>
  <si>
    <t xml:space="preserve">8(34794) 3-23-51 kvdo_ishim@mail.ru; ishimbay.crb@doctorrb.ru; </t>
  </si>
  <si>
    <t xml:space="preserve">Искандарова </t>
  </si>
  <si>
    <t xml:space="preserve">8(34794) 4-09-11 ish.pndo@mail.ru; ishimbay.crb@doctorrb.ru; </t>
  </si>
  <si>
    <t xml:space="preserve">Салават </t>
  </si>
  <si>
    <t>Гусматович</t>
  </si>
  <si>
    <t>8(34794)3-22-35; ishimbay.crb@doctorrb.ru;  ishimstomat@mail.ru</t>
  </si>
  <si>
    <t xml:space="preserve">Хайруллина </t>
  </si>
  <si>
    <t xml:space="preserve"> 8(34794)2-88-18; ishimbay.crb@doctorrb.ru; </t>
  </si>
  <si>
    <t xml:space="preserve">Г. ИШИМБАЙ, УЛ. МИЧУРИНА, Д.9  - не является юридическим лицом, т.к. является филиалом школы №2, расположенной по ул.Мичурина,4                              </t>
  </si>
  <si>
    <t xml:space="preserve">8(34794)7-64-81 petrovskschool@rambler.ru  </t>
  </si>
  <si>
    <t xml:space="preserve">Гайнетдинов </t>
  </si>
  <si>
    <t xml:space="preserve">Тимергали </t>
  </si>
  <si>
    <t>Минигалеевич</t>
  </si>
  <si>
    <t xml:space="preserve">8(34794)7-46-89; petrovsk.bolnitsa@mail.ru; ishimbay.crb@doctorrb.ru; </t>
  </si>
  <si>
    <t xml:space="preserve"> 8(34794)7-37-17; kulgunino.ksub@mail.ru; ishimbay.crb@doctorrb.ru; </t>
  </si>
  <si>
    <t>ИШИМБАЙСКИЙ РАЙОН, С.ВЕРХОТОР, УЛ.ЛЕНИНА, 32</t>
  </si>
  <si>
    <t>Кильмухаметова</t>
  </si>
  <si>
    <t xml:space="preserve">8(34794)2-88-13; ishimbay.crb@doctorrb.ru; </t>
  </si>
  <si>
    <t>Богданов</t>
  </si>
  <si>
    <t>Минигарифович</t>
  </si>
  <si>
    <t xml:space="preserve">8(34794)7-35-22; makarovo.va@yandex.ru; ishimbay.crb@doctorrb.ru; </t>
  </si>
  <si>
    <t xml:space="preserve">Хафизова </t>
  </si>
  <si>
    <t xml:space="preserve">Радиковна </t>
  </si>
  <si>
    <t xml:space="preserve">8(34794)7-48-37;  itkulovo@bk.ru; ishimbay.crb@doctorrb.ru; </t>
  </si>
  <si>
    <t>Юлдашева</t>
  </si>
  <si>
    <t xml:space="preserve">Анастасия </t>
  </si>
  <si>
    <t xml:space="preserve">8(34794)7-44-18; isheevo.ishimbai@mail.ru; ishimbay.crb@doctorrb.ru; </t>
  </si>
  <si>
    <t>Алис</t>
  </si>
  <si>
    <t>Галеевич</t>
  </si>
  <si>
    <t xml:space="preserve">8(34794)7-26-21; li.mahmutova2013@yandex.ru; ishimbay.crb@doctorrb.ru; </t>
  </si>
  <si>
    <t>Бикмухаметов</t>
  </si>
  <si>
    <t>Талгат</t>
  </si>
  <si>
    <t xml:space="preserve">Маратович </t>
  </si>
  <si>
    <t xml:space="preserve">8(34794)7-43-31; axmerovo18@mail.ru; ishimbay.crb@doctorrb.ru; </t>
  </si>
  <si>
    <t>Расулова</t>
  </si>
  <si>
    <t>Зулфия</t>
  </si>
  <si>
    <t>Кахаровна</t>
  </si>
  <si>
    <t xml:space="preserve">8(34794)4-48-32; ishimbay.crb@doctorrb.ru; </t>
  </si>
  <si>
    <t>Телицина</t>
  </si>
  <si>
    <t xml:space="preserve">8(34794)4-47-44; ishimbay.crb@doctorrb.ru; </t>
  </si>
  <si>
    <t>Сиражетдинова</t>
  </si>
  <si>
    <t xml:space="preserve">8(34794)4-51-42; ishimbay.crb@doctorrb.ru; </t>
  </si>
  <si>
    <t>Сахиуловна</t>
  </si>
  <si>
    <t xml:space="preserve">8(34794)7-20-53; ishimbay.crb@doctorrb.ru; </t>
  </si>
  <si>
    <t>Фазыльяновна</t>
  </si>
  <si>
    <t xml:space="preserve">8(34794)4-49-23; ishimbay.crb@doctorrb.ru; </t>
  </si>
  <si>
    <t xml:space="preserve">Кадырова </t>
  </si>
  <si>
    <t>Зайнулловна</t>
  </si>
  <si>
    <t xml:space="preserve">8(34794)7-32-48; ishimbay.crb@doctorrb.ru; </t>
  </si>
  <si>
    <t>Фанировна</t>
  </si>
  <si>
    <t xml:space="preserve">8(34794)7-36-30; ishimbay.crb@doctorrb.ru; </t>
  </si>
  <si>
    <t>Гиззатова</t>
  </si>
  <si>
    <t xml:space="preserve">Альфира </t>
  </si>
  <si>
    <t xml:space="preserve">8(34794)7-55-56; ishimbay.crb@doctorrb.ru; </t>
  </si>
  <si>
    <t>Мустафина  (совместитель)</t>
  </si>
  <si>
    <t xml:space="preserve">8(34794)7-58-06; ishimbay.crb@doctorrb.ru; </t>
  </si>
  <si>
    <t>Гильметдиновна</t>
  </si>
  <si>
    <t xml:space="preserve">8(34794)7-22-15; ishimbay.crb@doctorrb.ru; </t>
  </si>
  <si>
    <t xml:space="preserve">Суяргулова </t>
  </si>
  <si>
    <t xml:space="preserve">8(34794)7-47-03; ishimbay.crb@doctorrb.ru; </t>
  </si>
  <si>
    <t>Суяргулова (совместитель)</t>
  </si>
  <si>
    <t xml:space="preserve">8(34794)4-62-11; ishimbay.crb@doctorrb.ru; </t>
  </si>
  <si>
    <t xml:space="preserve">Кильмухаметова </t>
  </si>
  <si>
    <t xml:space="preserve">8(34794)7-41-44; ishimbay.crb@doctorrb.ru; </t>
  </si>
  <si>
    <t>Минигулова</t>
  </si>
  <si>
    <t>Василя</t>
  </si>
  <si>
    <t>Ишгалеевна</t>
  </si>
  <si>
    <t xml:space="preserve">8(34794)2-94-94; ishimbay.crb@doctorrb.ru; </t>
  </si>
  <si>
    <t xml:space="preserve">8(34794)7-49-25; ishimbay.crb@doctorrb.ru; </t>
  </si>
  <si>
    <t xml:space="preserve">Киньябаева </t>
  </si>
  <si>
    <t xml:space="preserve">8(34794)7-46-56; ishimbay.crb@doctorrb.ru; </t>
  </si>
  <si>
    <t xml:space="preserve">Гафарова </t>
  </si>
  <si>
    <t xml:space="preserve">8(34794)7-22-59; ishimbay.crb@doctorrb.ru; </t>
  </si>
  <si>
    <t xml:space="preserve">Давлеткулова </t>
  </si>
  <si>
    <t xml:space="preserve">8(34794)7-50-25; ishimbay.crb@doctorrb.ru; </t>
  </si>
  <si>
    <t xml:space="preserve">8(34794)4-56-31; ishimbay.crb@doctorrb.ru; </t>
  </si>
  <si>
    <t xml:space="preserve">8(34794)7-27-14; ishimbay.crb@doctorrb.ru; </t>
  </si>
  <si>
    <t>Хабибулловна</t>
  </si>
  <si>
    <t xml:space="preserve">8(34794)4-57-32; ishimbay.crb@doctorrb.ru; </t>
  </si>
  <si>
    <t xml:space="preserve">8(34794)7-27-83; ishimbay.crb@doctorrb.ru; </t>
  </si>
  <si>
    <t xml:space="preserve">Мария </t>
  </si>
  <si>
    <t xml:space="preserve">8(34794)7-34-47; ishimbay.crb@doctorrb.ru; </t>
  </si>
  <si>
    <t xml:space="preserve">8(34794)7-37-48; ishimbay.crb@doctorrb.ru; </t>
  </si>
  <si>
    <t>Ибатуллина</t>
  </si>
  <si>
    <t xml:space="preserve">8(34794)7-42-30; ishimbay.crb@doctorrb.ru; </t>
  </si>
  <si>
    <t xml:space="preserve">Подшивалова </t>
  </si>
  <si>
    <t xml:space="preserve">8(34794)4-59-03; ishimbay.crb@doctorrb.ru; </t>
  </si>
  <si>
    <t xml:space="preserve">8(34794)7-57-30; ishimbay.crb@doctorrb.ru; </t>
  </si>
  <si>
    <t>ИШИМБАЙСКИЙ РАЙОН, Д. ТИМАШЕВКА, УЛ.ПАРТИЗАНСКАЯ, Д.35А</t>
  </si>
  <si>
    <t>Воронина</t>
  </si>
  <si>
    <t xml:space="preserve">8(34794)7-38-85; ishimbay.crb@doctorrb.ru; </t>
  </si>
  <si>
    <t>Мухаметрахимова</t>
  </si>
  <si>
    <t>Юнусовна</t>
  </si>
  <si>
    <t xml:space="preserve">8(34794)4-46-25; ishimbay.crb@doctorrb.ru; </t>
  </si>
  <si>
    <t xml:space="preserve">8(34794)2-97-38; ishimbay.crb@doctorrb.ru; </t>
  </si>
  <si>
    <t xml:space="preserve">Расулова </t>
  </si>
  <si>
    <t xml:space="preserve">Бикташева </t>
  </si>
  <si>
    <t>Рахиля</t>
  </si>
  <si>
    <t xml:space="preserve">8(34794)7-33-30; ishimbay.crb@doctorrb.ru; </t>
  </si>
  <si>
    <t>Аетбаева</t>
  </si>
  <si>
    <t xml:space="preserve">8(34794)4-45-56; ishimbay.crb@doctorrb.ru; </t>
  </si>
  <si>
    <t>Перова</t>
  </si>
  <si>
    <t xml:space="preserve">Евгения </t>
  </si>
  <si>
    <t xml:space="preserve">Ивановна </t>
  </si>
  <si>
    <t xml:space="preserve">8(34794)4-25-70; perova_evgeniya@inbox.ru; ishimbay.crb@doctorrb.ru; </t>
  </si>
  <si>
    <t xml:space="preserve">Азалия </t>
  </si>
  <si>
    <t>Тимербаевна</t>
  </si>
  <si>
    <t xml:space="preserve">ishimbay.crb@doctorrb.ru; </t>
  </si>
  <si>
    <t xml:space="preserve">Салишева </t>
  </si>
  <si>
    <t>8(34794)2-21-54; ishimbay.crb@doctorrb.ru; roddom_ishim@mail.ru</t>
  </si>
  <si>
    <t>Камиль</t>
  </si>
  <si>
    <t xml:space="preserve">Фаритович </t>
  </si>
  <si>
    <t xml:space="preserve">Земфира </t>
  </si>
  <si>
    <t>4-09-11; ishimbay.crb@doctorrb.ru; ish.pndo@mail.ru</t>
  </si>
  <si>
    <t>Аминов</t>
  </si>
  <si>
    <t>8(34794) 2-30-52;  nachmed.ishimbay@mail.ru</t>
  </si>
  <si>
    <t>Ващук</t>
  </si>
  <si>
    <t>8(34794) 281-88;  nachmed.ishimbay@mail.ru</t>
  </si>
  <si>
    <t xml:space="preserve">Кол.-во СУБ-2,  СВА-5,  ФАП-35(+1 передвжиной), ,  мп в дошк.обр.-13 </t>
  </si>
  <si>
    <t>Государственное бюджетное учреждение здравоохранения Республики Башкортостан Исянгуловская центральная районная больница</t>
  </si>
  <si>
    <t>Валиевич</t>
  </si>
  <si>
    <t>8/34785/2-24-20
ISYANGUL.CRB@doctorrb.ru</t>
  </si>
  <si>
    <t xml:space="preserve">Мироненко </t>
  </si>
  <si>
    <t>8/34785/2-24-65</t>
  </si>
  <si>
    <t xml:space="preserve">Каскинов </t>
  </si>
  <si>
    <t>Идель</t>
  </si>
  <si>
    <t>Уралович</t>
  </si>
  <si>
    <t>8/34785/2-10-03</t>
  </si>
  <si>
    <t xml:space="preserve">Хайбуллин </t>
  </si>
  <si>
    <t>Вакиль</t>
  </si>
  <si>
    <t>8/34785/2-24-03</t>
  </si>
  <si>
    <t xml:space="preserve">Мукминова </t>
  </si>
  <si>
    <t>8/34785/2-24-50</t>
  </si>
  <si>
    <t xml:space="preserve">Идрисова </t>
  </si>
  <si>
    <t>Минзада</t>
  </si>
  <si>
    <t>Ганеевна</t>
  </si>
  <si>
    <t>8/34785/2-24-67</t>
  </si>
  <si>
    <t xml:space="preserve">Бердигулова </t>
  </si>
  <si>
    <t>Риавилевна</t>
  </si>
  <si>
    <t>8/34785/2-24-62</t>
  </si>
  <si>
    <t xml:space="preserve">Масалимова </t>
  </si>
  <si>
    <t>2-24-63</t>
  </si>
  <si>
    <t xml:space="preserve">Тимербулатов </t>
  </si>
  <si>
    <t>Рауф</t>
  </si>
  <si>
    <t>Шагимарданович</t>
  </si>
  <si>
    <t xml:space="preserve">Юсупов </t>
  </si>
  <si>
    <t>Арсланович</t>
  </si>
  <si>
    <t xml:space="preserve">Ибрагимова </t>
  </si>
  <si>
    <t>Минигуль</t>
  </si>
  <si>
    <t>Габдулбаровна</t>
  </si>
  <si>
    <t xml:space="preserve">Ермухаметова </t>
  </si>
  <si>
    <t>Хасана</t>
  </si>
  <si>
    <t xml:space="preserve">Рахмасова </t>
  </si>
  <si>
    <t>Фатхлисламовна</t>
  </si>
  <si>
    <t xml:space="preserve">Ишмухаметова </t>
  </si>
  <si>
    <t>Забихуловна</t>
  </si>
  <si>
    <t xml:space="preserve">Мусина </t>
  </si>
  <si>
    <t xml:space="preserve">Мешечкина </t>
  </si>
  <si>
    <t xml:space="preserve">Надежда </t>
  </si>
  <si>
    <t>Сабитова</t>
  </si>
  <si>
    <t>Янгузель</t>
  </si>
  <si>
    <t xml:space="preserve">Рахимгулова </t>
  </si>
  <si>
    <t xml:space="preserve">Назарова </t>
  </si>
  <si>
    <t>Сажида</t>
  </si>
  <si>
    <t>Кинзябаева</t>
  </si>
  <si>
    <t>Хамматовна</t>
  </si>
  <si>
    <t xml:space="preserve">Кульчурина </t>
  </si>
  <si>
    <t xml:space="preserve">Аккубекова </t>
  </si>
  <si>
    <t xml:space="preserve">Азнабаева </t>
  </si>
  <si>
    <t>Рауфа</t>
  </si>
  <si>
    <t xml:space="preserve">Ахметова </t>
  </si>
  <si>
    <t>Харисовна</t>
  </si>
  <si>
    <t xml:space="preserve">Кусербаева </t>
  </si>
  <si>
    <t>Ильуза</t>
  </si>
  <si>
    <t>Киньябулатовнна</t>
  </si>
  <si>
    <t xml:space="preserve">Давлетшина </t>
  </si>
  <si>
    <t>Салимгареевна</t>
  </si>
  <si>
    <t xml:space="preserve">Кувандыкова </t>
  </si>
  <si>
    <t>Хайбрахмановна</t>
  </si>
  <si>
    <t>д.  Кужанак,ул.Центральная,95</t>
  </si>
  <si>
    <t xml:space="preserve">Кривотулова </t>
  </si>
  <si>
    <t xml:space="preserve">Курманаева </t>
  </si>
  <si>
    <t>Аюповна</t>
  </si>
  <si>
    <t xml:space="preserve">Тажмухаметова </t>
  </si>
  <si>
    <t xml:space="preserve">Адушева </t>
  </si>
  <si>
    <t>Ильбаева</t>
  </si>
  <si>
    <t>Суюмбика</t>
  </si>
  <si>
    <t xml:space="preserve">Утябаев </t>
  </si>
  <si>
    <t>Фазылян</t>
  </si>
  <si>
    <t>Нигматович</t>
  </si>
  <si>
    <t xml:space="preserve">Исмагилова </t>
  </si>
  <si>
    <t>Разалия</t>
  </si>
  <si>
    <t xml:space="preserve">Завалихина </t>
  </si>
  <si>
    <t>Сарима</t>
  </si>
  <si>
    <t>Гайнисламовна</t>
  </si>
  <si>
    <t xml:space="preserve"> д.Новые Чебенки,ул.Центральная,40</t>
  </si>
  <si>
    <t xml:space="preserve">Вагапова  </t>
  </si>
  <si>
    <t>Арслановна</t>
  </si>
  <si>
    <t>Байгилдеевна</t>
  </si>
  <si>
    <t xml:space="preserve">Кутушева </t>
  </si>
  <si>
    <t>Хаерниса</t>
  </si>
  <si>
    <t>Гайсиевна</t>
  </si>
  <si>
    <t xml:space="preserve">Абзалилова </t>
  </si>
  <si>
    <t xml:space="preserve">Мухамедьянова  </t>
  </si>
  <si>
    <t>Амирхановна</t>
  </si>
  <si>
    <t xml:space="preserve">Халитова </t>
  </si>
  <si>
    <t>Вахитовна</t>
  </si>
  <si>
    <t>Нурзиля</t>
  </si>
  <si>
    <t>Иргалеевна</t>
  </si>
  <si>
    <t xml:space="preserve">Кильдиярова </t>
  </si>
  <si>
    <t xml:space="preserve">Бикбулатова  </t>
  </si>
  <si>
    <t>Рамзиля</t>
  </si>
  <si>
    <t>Гирфановна</t>
  </si>
  <si>
    <t xml:space="preserve">Биканова </t>
  </si>
  <si>
    <t>Гульсасак</t>
  </si>
  <si>
    <t>Юриковна</t>
  </si>
  <si>
    <t>Кол-во СУБов-2, СВА-3, ФАП-45, МП в дошкол-6.,образов-11., п/п и учреж-0,</t>
  </si>
  <si>
    <t>Кол-во СУБов-0, СВА-0, ФАП-0, МП в дошкол-.,образов-., п/п и учреж-0,</t>
  </si>
  <si>
    <t>Государственное бюджетное учреждение здравоохранения Республики Башкортостан Городская больница г.Кумертау</t>
  </si>
  <si>
    <t>Государственное бюджетное учреждение здравоохранения Республики Башкортостан Городская больница г.Кумертау отдельное структурное подраздеение Ермолаеввская районная больница</t>
  </si>
  <si>
    <t>Кол-во СУБов-2, СВА-3, ФАП-46, МП в дошкол.,образов.11, п/п и учреж-0,</t>
  </si>
  <si>
    <t>Кол-во СУБов-0, СВА-5, ФАП-42, МП в дошкол.,образов.,0 п/п и учреж-0,</t>
  </si>
  <si>
    <t>Хамасова</t>
  </si>
  <si>
    <t xml:space="preserve">8(3473)26-17-12
str.gb3@doctorrb.ru </t>
  </si>
  <si>
    <t>8(3473)26-17-12</t>
  </si>
  <si>
    <t xml:space="preserve">Минибаева </t>
  </si>
  <si>
    <t>Кол-во СУБов-0, СВА-0, ФАП-0, МП в дошкол.0,образов.-5 п/п и учреж-1,</t>
  </si>
  <si>
    <t>8-(3473)31-22-30
str.gb5@doctorrb.ru</t>
  </si>
  <si>
    <t xml:space="preserve">021405                                               </t>
  </si>
  <si>
    <t>Государственное бюджетное учреждение здравоохранения Республики Башкортостан Федоровская центральная районная больница</t>
  </si>
  <si>
    <t>89374735087
FEDOR.CRB@doctorrb.ru</t>
  </si>
  <si>
    <t>Атяшевский ФАП</t>
  </si>
  <si>
    <t>8(34746)2-60-71</t>
  </si>
  <si>
    <t>8(34746)2-45-51</t>
  </si>
  <si>
    <t>Шилкина</t>
  </si>
  <si>
    <t>Кол-во СУБов-0, СВА-3, ФАП-29, МП в дошкол.0,образов.0, п/п и учреж-0,</t>
  </si>
  <si>
    <t>Фарзановна</t>
  </si>
  <si>
    <t xml:space="preserve">8(34739)2-23-05,  STERLIBASH.CRB@doctorrb.ru </t>
  </si>
  <si>
    <t>Яппаров</t>
  </si>
  <si>
    <t>Иншарович</t>
  </si>
  <si>
    <t>Ибрагимовна</t>
  </si>
  <si>
    <t>Кол-во СУБов-0, СВА-1, ФАП-42, МП в дошкол.,образов.0, п/п и учреж-0,</t>
  </si>
  <si>
    <t xml:space="preserve">АУРГАЗИНСКИЙ РАЙОН, Д. СУБХАНГУЛОВО, УЛ.МОЛОДЕЖНАЯ, Д.3А- </t>
  </si>
  <si>
    <t xml:space="preserve">Юнусова </t>
  </si>
  <si>
    <t>Кол-во СУБов-1, СВА-5, ФАП-41, МП в дошкол.,образов.0, п/п и учреж-0,</t>
  </si>
  <si>
    <t xml:space="preserve">Холостова </t>
  </si>
  <si>
    <t>(34764)5-04-22, (34764)5-01-52 факс, melcrb@gmail.com</t>
  </si>
  <si>
    <t xml:space="preserve">Муратов </t>
  </si>
  <si>
    <t>(34764)3-71-32, (34764)5-01-52 факс, tstomatologiya@mail.ru</t>
  </si>
  <si>
    <t>Хуснутдинов</t>
  </si>
  <si>
    <t>Малик</t>
  </si>
  <si>
    <t>Камилович</t>
  </si>
  <si>
    <t>(34764)61-0-03, (34764)5-01-52 факс, zirgan_sva@mai.ru</t>
  </si>
  <si>
    <t>(34764)62-4-03, (34764)5-01-52 факс, vosk.sva@gmail.ru</t>
  </si>
  <si>
    <t>Наумкина</t>
  </si>
  <si>
    <t>Василевна</t>
  </si>
  <si>
    <t>(34764)3-96-03,  (34764)5-01-52 факс, nugushskaya@mail.ru</t>
  </si>
  <si>
    <t>Асылгужина</t>
  </si>
  <si>
    <t>(34764) 66-2-48, (34764)5-01-52 факс, nord_sva@mail.ru</t>
  </si>
  <si>
    <t>Фаргатовна</t>
  </si>
  <si>
    <t>(34764)5-00-52, (34764)5-01-52 факс, meleuz.crb@doctorrb.ru</t>
  </si>
  <si>
    <t>Лемехов</t>
  </si>
  <si>
    <t xml:space="preserve">(34764)3-13-44, (34764)5-01-52 факс, osmpmlz@yandex.ru </t>
  </si>
  <si>
    <t xml:space="preserve">Утяшева </t>
  </si>
  <si>
    <t>8(34764)66240</t>
  </si>
  <si>
    <t xml:space="preserve">Грызина </t>
  </si>
  <si>
    <t>8(34764)67530</t>
  </si>
  <si>
    <t xml:space="preserve">Гульдар </t>
  </si>
  <si>
    <t>8(34764)67-4-00</t>
  </si>
  <si>
    <t xml:space="preserve">Исламгулова </t>
  </si>
  <si>
    <t>Камиля</t>
  </si>
  <si>
    <t>Саитгареевна</t>
  </si>
  <si>
    <t>8(34764)61810</t>
  </si>
  <si>
    <t xml:space="preserve">Семавина </t>
  </si>
  <si>
    <t>8(34764)77407</t>
  </si>
  <si>
    <t>Ишгарина</t>
  </si>
  <si>
    <t>Раушан</t>
  </si>
  <si>
    <t>8(34764)61727</t>
  </si>
  <si>
    <t>Гавриловна</t>
  </si>
  <si>
    <t>8(34764)69311</t>
  </si>
  <si>
    <t>Крымчурина</t>
  </si>
  <si>
    <t>8(34764)78422</t>
  </si>
  <si>
    <t>8(34764)78146</t>
  </si>
  <si>
    <t>8(34764)78433</t>
  </si>
  <si>
    <t xml:space="preserve">Музалевская </t>
  </si>
  <si>
    <t>8(34764)78275</t>
  </si>
  <si>
    <t xml:space="preserve">Елистратова </t>
  </si>
  <si>
    <t>8(34764)69547</t>
  </si>
  <si>
    <t>Яманаева</t>
  </si>
  <si>
    <t>8(34764)39869</t>
  </si>
  <si>
    <t>Кусмаева</t>
  </si>
  <si>
    <t>8(34764)79112</t>
  </si>
  <si>
    <t xml:space="preserve">Ханнанова </t>
  </si>
  <si>
    <t>Тимерьяновна</t>
  </si>
  <si>
    <t>8(34764)79563</t>
  </si>
  <si>
    <t>8(34764)79496</t>
  </si>
  <si>
    <t>8(34764)65503</t>
  </si>
  <si>
    <t xml:space="preserve">Сангишева </t>
  </si>
  <si>
    <t>Вильевна</t>
  </si>
  <si>
    <t>8(34764)79213</t>
  </si>
  <si>
    <t>Зайнагутдинова</t>
  </si>
  <si>
    <t>8(34764)79030</t>
  </si>
  <si>
    <t xml:space="preserve"> Ишбулдовна</t>
  </si>
  <si>
    <t>8(34764)39803</t>
  </si>
  <si>
    <t>8(34764)65403</t>
  </si>
  <si>
    <t>Танслу</t>
  </si>
  <si>
    <t>Закиенв</t>
  </si>
  <si>
    <t>8(34764)65338</t>
  </si>
  <si>
    <t>8(34764)77403</t>
  </si>
  <si>
    <t>Искужеева</t>
  </si>
  <si>
    <t>8(34764)75282</t>
  </si>
  <si>
    <t>Алмашева</t>
  </si>
  <si>
    <t>Губаевна</t>
  </si>
  <si>
    <t>8(34764)75503</t>
  </si>
  <si>
    <t>8(34764)75475</t>
  </si>
  <si>
    <t>Лешина</t>
  </si>
  <si>
    <t xml:space="preserve"> Сергеевна</t>
  </si>
  <si>
    <t>8(34764)74109</t>
  </si>
  <si>
    <t>Кузбекова</t>
  </si>
  <si>
    <t>Линара</t>
  </si>
  <si>
    <t>Саматовна</t>
  </si>
  <si>
    <t>8(34764)721354</t>
  </si>
  <si>
    <t>8(34764)37903</t>
  </si>
  <si>
    <t xml:space="preserve">Зайнагабдинова </t>
  </si>
  <si>
    <t>Самигуловна</t>
  </si>
  <si>
    <t>8(34764)73270</t>
  </si>
  <si>
    <t xml:space="preserve">Курманова </t>
  </si>
  <si>
    <t>8(34764)72278</t>
  </si>
  <si>
    <t xml:space="preserve">Оглоблина </t>
  </si>
  <si>
    <t>8(34764)68465</t>
  </si>
  <si>
    <t xml:space="preserve">Дубкова </t>
  </si>
  <si>
    <t>Риваловна</t>
  </si>
  <si>
    <t>8(34764)77154</t>
  </si>
  <si>
    <t xml:space="preserve">Куприянова </t>
  </si>
  <si>
    <t>8(34764)75159</t>
  </si>
  <si>
    <t>8(34764)75179</t>
  </si>
  <si>
    <t xml:space="preserve">Максимкина </t>
  </si>
  <si>
    <t>8(34764)60135</t>
  </si>
  <si>
    <t>Мусургалина</t>
  </si>
  <si>
    <t>Агиделевна</t>
  </si>
  <si>
    <t>8(34764)79340</t>
  </si>
  <si>
    <t>Гизатуллина</t>
  </si>
  <si>
    <t xml:space="preserve">Минзифа </t>
  </si>
  <si>
    <t>8(34764)79516</t>
  </si>
  <si>
    <t>8(34764)63225</t>
  </si>
  <si>
    <t xml:space="preserve">Галина </t>
  </si>
  <si>
    <t xml:space="preserve"> Нурия</t>
  </si>
  <si>
    <t>Нургалеевна</t>
  </si>
  <si>
    <t>8(34764)76111</t>
  </si>
  <si>
    <t>8(34764)76303</t>
  </si>
  <si>
    <t>8(34764)63239</t>
  </si>
  <si>
    <t>Антоненко</t>
  </si>
  <si>
    <t>8(34764)70281</t>
  </si>
  <si>
    <t xml:space="preserve">Рахима </t>
  </si>
  <si>
    <t>Вазыховна</t>
  </si>
  <si>
    <t>8(34764)70181</t>
  </si>
  <si>
    <t>8(34764)71048</t>
  </si>
  <si>
    <t xml:space="preserve">Яркеева </t>
  </si>
  <si>
    <t xml:space="preserve">Луиза </t>
  </si>
  <si>
    <t>Саматова</t>
  </si>
  <si>
    <t>8(34764)60112</t>
  </si>
  <si>
    <t>Умутбаева</t>
  </si>
  <si>
    <t>8347(64)50492 meldetpol@mail.ru</t>
  </si>
  <si>
    <t xml:space="preserve"> Гаязовна</t>
  </si>
  <si>
    <t>8(34764)67267</t>
  </si>
  <si>
    <t>Кол-во СУБов-0, СВА-4, ФАП-48, МП в дошкол18.,образов.10, п/п и учреж-0,</t>
  </si>
  <si>
    <t>02163001</t>
  </si>
  <si>
    <t>ОБЩЕСТВО С ОГРАНИЧЕННОЙ ОТВЕТСТВЕННОСТЬЮ САНАТОРИЙ ПРОФИЛАКТОРИЙ "БЕРЁЗКА"</t>
  </si>
  <si>
    <t>ООО СП "БЕРЁЗКА"</t>
  </si>
  <si>
    <t>Г. СТЕРЛИТАМАК, УЛ. РЕВОЛЮЦИОННАЯ, Д. 4А</t>
  </si>
  <si>
    <t>Гулынина</t>
  </si>
  <si>
    <r>
      <t xml:space="preserve">8(3473)200521 
</t>
    </r>
    <r>
      <rPr>
        <sz val="8"/>
        <color theme="4"/>
        <rFont val="Times New Roman"/>
        <family val="1"/>
        <charset val="204"/>
      </rPr>
      <t>cpberezka@mail.ru</t>
    </r>
  </si>
  <si>
    <t>Г.СТЕРЛИТАМАК, УЛ. ТЕХНИЧЕСКАЯ, Д.10</t>
  </si>
  <si>
    <t>8(3473)294003</t>
  </si>
  <si>
    <t>Г.СТЕРЛИТАМАК, УЛ. ТЕХНИЧЕСКАЯ, Д.14, ЗДАНИЕ Ж-23</t>
  </si>
  <si>
    <t>Г.СТЕРЛИТАМАК, УЛ. ТЕХНИЧЕСКАЯ, Д.14, ЗДАНИЕ ПРОХОДНОЙ К-2</t>
  </si>
  <si>
    <t>Двойничкова</t>
  </si>
  <si>
    <t>(3476)32-32-23        stomat_salavat@mail.ru</t>
  </si>
  <si>
    <t>Таймушева</t>
  </si>
  <si>
    <t>02162001</t>
  </si>
  <si>
    <t>ГОСУДАРСТВЕННОЕ БЮДЖЕТНОЕ УЧРЕЖДЕНИЕ ЗДРАВООХРАНЕНИЯ РЕСПУБЛИКИ БАШКОРТОСТАН СТАНЦИЯ СКОРОЙ МЕДИЦИНСКОЙ ПОМОЩИ ГОРОДА СТЕРЛИТАМАК</t>
  </si>
  <si>
    <t>ГБУЗ РБ ССМП Г.СТЕРЛИТАМАК</t>
  </si>
  <si>
    <t>Г. СТЕРЛИТАМАК, УЛ. КАРЛА МАРКСА, Д. 164</t>
  </si>
  <si>
    <t>8(3473)257246
str.ssmp@doctorrb.ru</t>
  </si>
  <si>
    <t>Г.СТЕРЛИТАМАК, УЛ. КОММУНИСТИЧЕСКАЯ, Д.82</t>
  </si>
  <si>
    <t>Прядко</t>
  </si>
  <si>
    <t>Виктор</t>
  </si>
  <si>
    <t>Сергеевич</t>
  </si>
  <si>
    <t>8(3473)228946
str.ssmp@doctorrb.ru</t>
  </si>
  <si>
    <t>кол-во СУБов-0, СВА-0, ФАП-0, МП в дошкол.,образов.-0, п/п и учреж- 0</t>
  </si>
  <si>
    <t>02160801</t>
  </si>
  <si>
    <t>ГОСУДАРСТВЕННОЕ БЮДЖЕТНОЕ УЧРЕЖДЕНИЕ ЗДРАВООХРАНЕНИЯ РЕСПУБЛИКИ БАШКОРТОСТАН ГОРОДСКАЯ БОЛЬНИЦА №2 ГОРОДА СТЕРЛИТАМАК</t>
  </si>
  <si>
    <t>ГБУЗ РБ ГОРОДСКАЯ БОЛЬНИЦА №2 Г. СТЕРЛИТАМАК</t>
  </si>
  <si>
    <t>Г. СТЕРЛИТАМАК, УЛ. РЕВОЛЮЦИОННАЯ, Д.4</t>
  </si>
  <si>
    <t xml:space="preserve">Азнагулова </t>
  </si>
  <si>
    <t>Султангареевна</t>
  </si>
  <si>
    <t>8(3473)303800 
str.gb2@doctorrb.ru</t>
  </si>
  <si>
    <t>Г.СТЕРЛИТАМАК, УЛ.ВОИНОВ-ИНТЕРНАЦИОНАЛИСТОВ, Д.30</t>
  </si>
  <si>
    <t>Савалайнина</t>
  </si>
  <si>
    <t>Лиануровна</t>
  </si>
  <si>
    <t>8(3473)216240
str.gb2@doctorrb.ru</t>
  </si>
  <si>
    <t>Г.СТЕРЛИТАМАК, ПРОСПЕКТ ЛЕНИНА, Д.30Г</t>
  </si>
  <si>
    <t>Белоусова</t>
  </si>
  <si>
    <t>8(3473)302702
str.gb2@doctorrb.ru</t>
  </si>
  <si>
    <t>02160802</t>
  </si>
  <si>
    <t>Г. СТЕРЛИТАМАК, УЛ. ГОЛИКОВА, Д. 28А</t>
  </si>
  <si>
    <t>Парфенова</t>
  </si>
  <si>
    <t>8(3473)302800
str.gb2@doctorrb.ru</t>
  </si>
  <si>
    <t>ГОСУДАРСТВЕННОЕ БЮДЖЕТНОЕ УЧРЕЖДЕНИЕ ЗДРАВООХРАНЕНИЯ РЕСПУБЛИКИ БАШКОРТОСТАН МРАКОВСКАЯ ЦЕНТРАЛЬНАЯ РАЙОННАЯ БОЛЬНИЦА</t>
  </si>
  <si>
    <t>ГБУЗ РБ Мраковская ЦРБ</t>
  </si>
  <si>
    <t>Кугарчинский район с.Мраково ул.Ленина 52</t>
  </si>
  <si>
    <t xml:space="preserve">Нилова </t>
  </si>
  <si>
    <t>8(34789)2-06-87 8(34789)2-06-91 mrak.crb@doctorrb.ru</t>
  </si>
  <si>
    <t>Рябова</t>
  </si>
  <si>
    <t>8(34789)2-06-86 8(34789)2-06-91 mrak.crb@doctorrb.ru</t>
  </si>
  <si>
    <t>8(34789)2-06-27 8(34789)2-06-91 mrak.crb@doctorrb.ru</t>
  </si>
  <si>
    <t>Юмагузинская участковая больница</t>
  </si>
  <si>
    <t>Кугарчинский район с.Юмагузино ул.Аминевад.28</t>
  </si>
  <si>
    <t xml:space="preserve">Барсученко </t>
  </si>
  <si>
    <t>Евгения</t>
  </si>
  <si>
    <t>8(347)892-43-03</t>
  </si>
  <si>
    <t>Тавакановская врачебная амбулатория</t>
  </si>
  <si>
    <t>Кугарчинский район д.Таваканово ул.Молодежная д.10</t>
  </si>
  <si>
    <t>8(347)89237-81</t>
  </si>
  <si>
    <t>Исимовская врачебная амбулатория</t>
  </si>
  <si>
    <t>Кугарчинский район с.Исимово ул.Молодежная, д.14</t>
  </si>
  <si>
    <t>Байгазакова</t>
  </si>
  <si>
    <t>Давлетбаевна</t>
  </si>
  <si>
    <t>8(347)892-51-29</t>
  </si>
  <si>
    <t>Худайбердинская врачебная амбулатория</t>
  </si>
  <si>
    <t>Кугарчинский район д.Худайбердино ул.Псянчина,д.15</t>
  </si>
  <si>
    <t>Зулкарнаева</t>
  </si>
  <si>
    <t>8(347)89263-27</t>
  </si>
  <si>
    <t>Максютовская врачебная амбулатория</t>
  </si>
  <si>
    <t>Кугарчинский район д.Максютово ул.Озерная,1а</t>
  </si>
  <si>
    <t>8(347)89271-85</t>
  </si>
  <si>
    <t>Подгорнская врачебная амбулатория</t>
  </si>
  <si>
    <t>Кугарчинский район с.Подгорное ул.Лесная д.14</t>
  </si>
  <si>
    <t xml:space="preserve">Арбузов </t>
  </si>
  <si>
    <t>8(347)892-34-42</t>
  </si>
  <si>
    <t>Тукатовский ФАП</t>
  </si>
  <si>
    <t>Кугарчинский район д.Тукатово ул.Мира,24</t>
  </si>
  <si>
    <t xml:space="preserve">Ильмухаметова </t>
  </si>
  <si>
    <t>8(347)89258-40</t>
  </si>
  <si>
    <t>Нукаевский ФАП</t>
  </si>
  <si>
    <t>Кугарчинский район д.Нукаево ул.С.Юлаева,2а</t>
  </si>
  <si>
    <t>8(347)89260-31</t>
  </si>
  <si>
    <t>Тупчановский ФАП</t>
  </si>
  <si>
    <t>Кугарчинский район д.Тупчаново ул.З.Валиди,26</t>
  </si>
  <si>
    <t>8(347)89269-44</t>
  </si>
  <si>
    <t>Альмясовский ФАП</t>
  </si>
  <si>
    <t>Кугарчинский район д.Альмясово ул.Центральная,35</t>
  </si>
  <si>
    <t>Киленбаева</t>
  </si>
  <si>
    <t>8(347)89265-47</t>
  </si>
  <si>
    <t>Аралбаевский ФАП</t>
  </si>
  <si>
    <t>Кугарчинский район д.Аралбаево ул.Революционная,17</t>
  </si>
  <si>
    <t>Аккильдина</t>
  </si>
  <si>
    <t>8(347)89233-21</t>
  </si>
  <si>
    <t>Ардатовский ФАП</t>
  </si>
  <si>
    <t>Кугарчинский район д.Ардатово ул.ст.Хуторская,25</t>
  </si>
  <si>
    <t>светлана</t>
  </si>
  <si>
    <t>8(347)89284-20</t>
  </si>
  <si>
    <t>Мурадымовский ФАП</t>
  </si>
  <si>
    <t>Кугарчинский район д.Мурадымово ул.Молодежная.8</t>
  </si>
  <si>
    <t>Кутлугильдина</t>
  </si>
  <si>
    <t>8(347)89230-13</t>
  </si>
  <si>
    <t>Богдашкинский ФАП</t>
  </si>
  <si>
    <t>Кугарчинский район д.Богдашкино ул.Худайбердина,17а</t>
  </si>
  <si>
    <t>Бикечевский ФАП</t>
  </si>
  <si>
    <t>Кугарчинский район д.Бикечево ул.Буранбая,63а</t>
  </si>
  <si>
    <t>Ишемгулова</t>
  </si>
  <si>
    <t>Кантимировна</t>
  </si>
  <si>
    <t>8(347)89235-33</t>
  </si>
  <si>
    <t>Бикбулатовский ФАП</t>
  </si>
  <si>
    <t>Кугарчинский район д.Бикбулатово ул.Набережная,15</t>
  </si>
  <si>
    <t>Казаргулова</t>
  </si>
  <si>
    <t>8(347)89264-22</t>
  </si>
  <si>
    <t>Верхнебиккузинский ФАП</t>
  </si>
  <si>
    <t>Кугарчинский район д.Верхнее Биккузино ул.Набережная,17</t>
  </si>
  <si>
    <t>Мухтаровна</t>
  </si>
  <si>
    <t>8(347)89299-03</t>
  </si>
  <si>
    <t>Верхне-Сазовский ФАП</t>
  </si>
  <si>
    <t>Кугарчинский район д.Верхнее Сазово ул.Русская,1а</t>
  </si>
  <si>
    <t>Кошкина</t>
  </si>
  <si>
    <t>8(347)89276-78</t>
  </si>
  <si>
    <t>Сюрюбаевский ФАП</t>
  </si>
  <si>
    <t>Кугарчинский район дСюрюбаево ул.Центральная,28</t>
  </si>
  <si>
    <t>Биктимировна</t>
  </si>
  <si>
    <t>8(347)89278-47</t>
  </si>
  <si>
    <t>Воскресенский ФАП</t>
  </si>
  <si>
    <t>Кугарчинский район д.Воскресенское ул.70 лет Октября,34</t>
  </si>
  <si>
    <t>Чепенко</t>
  </si>
  <si>
    <t>8(347)89233-68</t>
  </si>
  <si>
    <t>Кугарчинский район д.Тюлебаево ул.школьная,5</t>
  </si>
  <si>
    <t>Айткужина</t>
  </si>
  <si>
    <t>8(347)89246-18</t>
  </si>
  <si>
    <t>Давлеткуловский ФАП</t>
  </si>
  <si>
    <t>Кугарчинский район д.Ете Булак ул.Центральная,48</t>
  </si>
  <si>
    <t>Ануза</t>
  </si>
  <si>
    <t>Амирьяновна</t>
  </si>
  <si>
    <t>8(347)89277-54</t>
  </si>
  <si>
    <t>Даут Каюповский ФАП</t>
  </si>
  <si>
    <t>Кугарчинский район д.Даут Каюпово ул.Луговая,25</t>
  </si>
  <si>
    <t>89347)89238-11</t>
  </si>
  <si>
    <t>Зириклинский ФАП</t>
  </si>
  <si>
    <t>Кугарчинский район д.Зирикля ул.Сулеймана,36</t>
  </si>
  <si>
    <t>8(347)89296-44</t>
  </si>
  <si>
    <t>Кугарчинский район д.Ибрагимово ул.Школьная,1</t>
  </si>
  <si>
    <t>Сабашева</t>
  </si>
  <si>
    <t>8(347)89220-73</t>
  </si>
  <si>
    <t>Ибраевский ФАП</t>
  </si>
  <si>
    <t>Кугарчинский район д.Ибраево ул.школьная,1</t>
  </si>
  <si>
    <t>Буканбаева</t>
  </si>
  <si>
    <t>8(347)89266-38</t>
  </si>
  <si>
    <t>Кугарчинский район д.Кузьминовка ул.Центральная,6</t>
  </si>
  <si>
    <t xml:space="preserve">Суракова </t>
  </si>
  <si>
    <t>Рустемовна</t>
  </si>
  <si>
    <t>8(347)89220-69</t>
  </si>
  <si>
    <t>Калдаровский ФАП</t>
  </si>
  <si>
    <t>Кугарчинский район д.Калдарово ул.Молодежная,27</t>
  </si>
  <si>
    <t>Махмутова</t>
  </si>
  <si>
    <t>8(347)89286-42</t>
  </si>
  <si>
    <t>Мукачевский ФАП</t>
  </si>
  <si>
    <t>Кугарчинский район д.Мукачево ул.С.Юлаева,43</t>
  </si>
  <si>
    <t>8(347)89252-68</t>
  </si>
  <si>
    <t>Нижнебиккузинский ФАП</t>
  </si>
  <si>
    <t>Кугарчинский район д.Нижнебиккузино ул.Победы,36</t>
  </si>
  <si>
    <t>Гильманова</t>
  </si>
  <si>
    <t>Мухарямовна</t>
  </si>
  <si>
    <t>8(347)89298-21</t>
  </si>
  <si>
    <t>Мряушлинский ФАП</t>
  </si>
  <si>
    <t>Кугарчинский район д.Мряушля ул.Юмагузина,8а</t>
  </si>
  <si>
    <t>Муратовна</t>
  </si>
  <si>
    <t>8(347)89298-06</t>
  </si>
  <si>
    <t>Сапашевский ФАП</t>
  </si>
  <si>
    <t>Кугарчинский район д.Сапашево ул.Центральная,50</t>
  </si>
  <si>
    <t>Инчигулова</t>
  </si>
  <si>
    <t>Хисматулловна</t>
  </si>
  <si>
    <t>8(347)89297-02</t>
  </si>
  <si>
    <t>Сапыковский ФАП</t>
  </si>
  <si>
    <t>Кугарчинский район д.Сапыково ул.Молодежная,12</t>
  </si>
  <si>
    <t>Давлетбаева</t>
  </si>
  <si>
    <t>Валеевна</t>
  </si>
  <si>
    <t>8(347)89250-03</t>
  </si>
  <si>
    <t>Сатлыкский ФАП</t>
  </si>
  <si>
    <t>Кугарчинский район д.Сатлыки ул.М.Гареева,7а</t>
  </si>
  <si>
    <t>8(347)89268-38</t>
  </si>
  <si>
    <t>Султангуловский ФАП</t>
  </si>
  <si>
    <t>Кугарчинский район д.Султангулово ул.Х.Давлетова,3</t>
  </si>
  <si>
    <t>Нафикович</t>
  </si>
  <si>
    <t>8(347)89210-82</t>
  </si>
  <si>
    <t>Тляумбетовский ФАП</t>
  </si>
  <si>
    <t>Кугарчинский райлн д.Тляумбетово ул.Молодежная,1к</t>
  </si>
  <si>
    <t>Сумбуль</t>
  </si>
  <si>
    <t>8(347)89235-15</t>
  </si>
  <si>
    <t>Туембетовский ФАП</t>
  </si>
  <si>
    <t>Кугарчинский район д.Туембетово ул.Школьная,1</t>
  </si>
  <si>
    <t xml:space="preserve">Ярмухаметова </t>
  </si>
  <si>
    <t>8(347)89274-06</t>
  </si>
  <si>
    <t>Тулебаевский ФАП</t>
  </si>
  <si>
    <t>Кугарчинский район д.Тулебаево ул.З.Биишевой,24</t>
  </si>
  <si>
    <t>8(347)89286-52</t>
  </si>
  <si>
    <t>Уракаевский ФАП</t>
  </si>
  <si>
    <t>Кугарчинский район д.Уракаево ул.Горная,14а</t>
  </si>
  <si>
    <t>8(347)89266-49</t>
  </si>
  <si>
    <t>Юлдыбаевский ФАП</t>
  </si>
  <si>
    <t>Кугарчинский район д.Юлдыбаево ул.З.Биишевой,19</t>
  </si>
  <si>
    <t>Алламуратова</t>
  </si>
  <si>
    <t>Яхиевна</t>
  </si>
  <si>
    <t>8(347)89239-26</t>
  </si>
  <si>
    <t>Якшимбетовский ФАП</t>
  </si>
  <si>
    <t>Кугарчинский район д.Новопокровское ул.Заозерная,1</t>
  </si>
  <si>
    <t>Аллагуватова</t>
  </si>
  <si>
    <t>Мингайфулловна</t>
  </si>
  <si>
    <t>8(347)89220-75</t>
  </si>
  <si>
    <t>Ялчинский ФАП(Иртюбякский с\с)</t>
  </si>
  <si>
    <t>Кугарчинский район д.Ялчино ул.Мира,21</t>
  </si>
  <si>
    <t>Килинбаева</t>
  </si>
  <si>
    <t>Ялчинский ФАП(Ялчинскийс\с)</t>
  </si>
  <si>
    <t>Кугарчинский район д.Ялчино ул.Центральная,16</t>
  </si>
  <si>
    <t>Сабанчина</t>
  </si>
  <si>
    <t>Курбановна</t>
  </si>
  <si>
    <t>8(347)89288-36</t>
  </si>
  <si>
    <t>Кугарчинский район д.Александровка ул.Молодежная,23</t>
  </si>
  <si>
    <t>Чепик</t>
  </si>
  <si>
    <t>8(347)89283-41</t>
  </si>
  <si>
    <t>Хлебодаровский ФАП</t>
  </si>
  <si>
    <t>Кугарчинский район д.Хлебодаровка ул.Речная,88/1</t>
  </si>
  <si>
    <t>Санзяповский ФАП</t>
  </si>
  <si>
    <t>Кугарчинский райлон д.Санзяпово ул.Центральная,39</t>
  </si>
  <si>
    <t>8(347)89255-15</t>
  </si>
  <si>
    <t>Каскиновский ФАП</t>
  </si>
  <si>
    <t>Кугарчинский район д.Каскиново ул.Школьная,6а</t>
  </si>
  <si>
    <t>Байгускарова</t>
  </si>
  <si>
    <t>Хадиевна</t>
  </si>
  <si>
    <t>8(347)89255-61</t>
  </si>
  <si>
    <t>Волостновский ФАП</t>
  </si>
  <si>
    <t>Кугарчинский районд.Волостновка ул.Центральная,4</t>
  </si>
  <si>
    <t>8(347)89285-15</t>
  </si>
  <si>
    <t>Ижбердинский ФАП</t>
  </si>
  <si>
    <t>Кугарчинский район д.Ижбердино ул.Первомайская,5</t>
  </si>
  <si>
    <t>Федянина</t>
  </si>
  <si>
    <t>8(347)89258-50</t>
  </si>
  <si>
    <t>Кугарчинский ФАП</t>
  </si>
  <si>
    <t>Кугарчинский район д.Кугарчи ул.Советская,38</t>
  </si>
  <si>
    <t>Курбанаева</t>
  </si>
  <si>
    <t>8(347)89276-03</t>
  </si>
  <si>
    <t>Назаркинский ФАП</t>
  </si>
  <si>
    <t>Кугарчинский район д.Назаркино ул.Центральная,3</t>
  </si>
  <si>
    <t>Ишшарина</t>
  </si>
  <si>
    <t>Гимрановна</t>
  </si>
  <si>
    <t>8(347)89274-13</t>
  </si>
  <si>
    <t>Новониколаевский ФАП</t>
  </si>
  <si>
    <t>Кугарчинский район д.Новониколаевка ул.Молодежная,39</t>
  </si>
  <si>
    <t>Салихова</t>
  </si>
  <si>
    <t>8(347)89289-08</t>
  </si>
  <si>
    <t>Новопетровский ФАП</t>
  </si>
  <si>
    <t>Кугарчинский район д.Новопетровск</t>
  </si>
  <si>
    <t>8(347)89254-34</t>
  </si>
  <si>
    <t>Побоищинский ФАП</t>
  </si>
  <si>
    <t>Кугарчинский район д.Побоище ул.Советская,54а</t>
  </si>
  <si>
    <t>Щербакова</t>
  </si>
  <si>
    <t>8(347)89259-51</t>
  </si>
  <si>
    <t>Кугарчинский район д.Саиткулово ул.Верхняя,20а</t>
  </si>
  <si>
    <t>Саитбатталова</t>
  </si>
  <si>
    <t>Шамгия</t>
  </si>
  <si>
    <t>Семено Петровский ФАП</t>
  </si>
  <si>
    <t>Кугарчинский район д.Семено Петровск ул.Колхозная,27</t>
  </si>
  <si>
    <t>Давлетбердина</t>
  </si>
  <si>
    <t>Маулиха</t>
  </si>
  <si>
    <t>8(347)89282-07</t>
  </si>
  <si>
    <t>Кугарчинский район д.Янаул ул.М.Гафури,26</t>
  </si>
  <si>
    <t>Буранбаева</t>
  </si>
  <si>
    <t>Сафаровна</t>
  </si>
  <si>
    <t>8(347)89252-99</t>
  </si>
  <si>
    <t>Новохвалынский ФАП</t>
  </si>
  <si>
    <t>Кугарчинский район д.Новохвалынск ул.Центральная,2</t>
  </si>
  <si>
    <t>8(347)89261-12</t>
  </si>
  <si>
    <t>Кол-во СУБов-1, СВА-5, ФАП-52</t>
  </si>
  <si>
    <t>02162102</t>
  </si>
  <si>
    <t>ГОСУДАРСТВЕННОЕ АВТОНОМНОЕ УЧРЕЖДЕНИЕ ЗДРАВООХРАНЕНИЯ РЕСПУБЛИКИ БАШКОРТОСТАН "САНАТОРИЙ ДЛЯ ДЕТЕЙ НУР ГОРОДА СТЕРЛИТАМАК"</t>
  </si>
  <si>
    <t>ГАУЗ РБ "САНАТОРИЙ ДЛЯ ДЕТЕЙ НУР Г.СТЕРЛИТАМАК"</t>
  </si>
  <si>
    <t>Г. СТЕРЛИТАМАК, УЛ. АРТЕМА, Д. 5А</t>
  </si>
  <si>
    <t>Сафиканова</t>
  </si>
  <si>
    <t>8(3473)248584
str.nur@doctorrb.rb</t>
  </si>
  <si>
    <t>02163601</t>
  </si>
  <si>
    <t>ГОСУДАРСТВЕННОЕ БЮДЖЕТНОЕ УЧРЕЖДЕНИЕ ЗДРАВООХРАНЕНИЯ РЕСПУБЛИКИ БАШКОРТОСТАН СТОМАТОЛОГИЧЕСКАЯ ПОЛИКЛИНИКА ГОРОДА СТЕРЛИТАМАК</t>
  </si>
  <si>
    <t>ГБУЗ РБ СП Г.СТЕРЛИТАМАК</t>
  </si>
  <si>
    <t>Г. СТЕРЛИТАМАК, ПРОСПЕКТ ОКТЯБРЯ, Д. 22</t>
  </si>
  <si>
    <t>Котова</t>
  </si>
  <si>
    <t>Бороисовна</t>
  </si>
  <si>
    <t>8(3473) тел/факс 21-95-66,E-mail: STR.SP1@doctorrb.ru</t>
  </si>
  <si>
    <t>Г. СТЕРЛИТАМАК, УЛ. САЛАВАТА ЮЛАЕВА, Д.13</t>
  </si>
  <si>
    <t>Гумеров Гадельшина</t>
  </si>
  <si>
    <t>Венер
Гульназ</t>
  </si>
  <si>
    <t>Петрович  Наильевна</t>
  </si>
  <si>
    <t>Г. СТЕРЛИТАМАК, УЛ. САККО ВАНЦЕТТИ, Д.73</t>
  </si>
  <si>
    <t xml:space="preserve">Каюмова </t>
  </si>
  <si>
    <t>Надия</t>
  </si>
  <si>
    <t>Г.СТЕРЛИТАМАК, ПРОСПЕКТ ЛЕНИНА, Д.8</t>
  </si>
  <si>
    <t>Максютова</t>
  </si>
  <si>
    <t>Муккатдасовна</t>
  </si>
  <si>
    <t>Г.СТЕРЛИТАМАК, УЛ. ХУДАЙБЕРДИНА, Д.196</t>
  </si>
  <si>
    <t>Алесандрова</t>
  </si>
  <si>
    <t>Г.СТЕРЛИТАМАК, УЛ. А. НЕВСКОГО, Д.27</t>
  </si>
  <si>
    <t>Г.СТЕРЛИТАМАК, ПРОСПЕКТ ЛЕНИНА, Д.49</t>
  </si>
  <si>
    <t>Г.СТЕРЛИТАМАК, УЛ. ПОЛЕВАЯ, Д.29</t>
  </si>
  <si>
    <t>Г.СТЕРЛИТАМАК, УЛ.ГОГОЛЯ, Д.115</t>
  </si>
  <si>
    <t>Г.СТЕРЛИТАМАК, УЛ. КОММУНИСТИЧЕСКАЯ, Д.40</t>
  </si>
  <si>
    <t>Г.СТЕРЛИТАМАК, УЛ. КОММУНИСТИЧЕСКАЯ, Д. 104</t>
  </si>
  <si>
    <t>Г.СТЕРЛИТАМАК, УЛ. ВОДОЛАЖЕНКО, Д.2А</t>
  </si>
  <si>
    <t>Г.СТЕРЛИТАМАК, ПРОСПЕКТ ЛЕНИНА, Д. 61</t>
  </si>
  <si>
    <t>Г.СТЕРЛИТАМАК, УЛ.САЗОНОВА, Д.16А</t>
  </si>
  <si>
    <t>Г.СТЕРЛИТАМАК, УЛ. ДРУЖБЫ, Д.37</t>
  </si>
  <si>
    <t>Г.СТЕРЛИТАМАК, УЛ. ШАФИЕВА, Д.23</t>
  </si>
  <si>
    <t>Г.СТЕРЛИТАМАК, УЛ. БЛЮХЕРА, Д.10</t>
  </si>
  <si>
    <t>Г.СТЕРЛИТАМАК, УЛ. РЕВОЛЮЦИОННАЯ, Д.9А</t>
  </si>
  <si>
    <t>Г.СТЕРЛИТАМАК, УЛ. КАРЛА МАРКСА, Д.125</t>
  </si>
  <si>
    <t>Г.СТЕРЛИТАМАК, ПРОСПЕКТ ЛЕНИНА, Д.28Б</t>
  </si>
  <si>
    <t>Г.СТЕРЛИТАМАК, УЛ. ВОЛОЧАЕВСКАЯ, Д.15А</t>
  </si>
  <si>
    <t>Г.СТЕРЛИТАМАК, УЛ. ТУКАЕВА, Д.2Д</t>
  </si>
  <si>
    <t>Г.СТЕРЛИТАМАК, УЛ.23 МАЯ, Д.18</t>
  </si>
  <si>
    <t>Г.СТЕРЛИТАМАК, УЛ.ШАЙМУРАТОВА, Д.9</t>
  </si>
  <si>
    <t>Г.СТЕРЛИТАМАК, УЛ.БЛЮХЕРА, Д.15</t>
  </si>
  <si>
    <t>Г.СТЕРЛИТАМАК, УЛ.КОММУНИСТИЧЕСКАЯ, Д.23</t>
  </si>
  <si>
    <t>Г.СТЕРЛИТАМАК, УЛ. КОММУНИСТИЧЕСКАЯ,Д.10</t>
  </si>
  <si>
    <t>Г.СТЕРЛИТАМАК, УЛ. САККО И ВАНЦЕТТИ, Д.68</t>
  </si>
  <si>
    <t>Г.СТЕРЛИТАМАК, УЛ. БЛЮХЕРА, Д.13</t>
  </si>
  <si>
    <t>Г.СТЕРЛИТАМАК, УЛ. ТУКАЕВА, Д.2Г</t>
  </si>
  <si>
    <t>Г.СТЕРЛИТАМАК, ПРОСПЕКТ ОКТЯБРЯ, Д.16А</t>
  </si>
  <si>
    <t>Г.СТЕРЛИТАМАК, УЛ.АРТЕМА, Д.130</t>
  </si>
  <si>
    <t>Г.СТЕРЛИТАМАК, УЛ. ЛЬВА ТОЛСТОГО, Д.9</t>
  </si>
  <si>
    <t>кол-во СУБов-0, СВА-0, ФАП-0, МП в дошкол.,образов.-31, п/п и учреж- 0</t>
  </si>
  <si>
    <t xml:space="preserve">Гульзира </t>
  </si>
  <si>
    <t>8(3473)25-19-21, str.dgb@doctorrb.ru</t>
  </si>
  <si>
    <t>Шамсинур</t>
  </si>
  <si>
    <t>8(3473)22-93-42, str.dgb@doctorrb.ru</t>
  </si>
  <si>
    <t xml:space="preserve">Вишнякова </t>
  </si>
  <si>
    <t>8(3473) 22-32-44</t>
  </si>
  <si>
    <t>Мухтарович</t>
  </si>
  <si>
    <t>8(3473)30-91-00, str.dgb@doctorrb.ru</t>
  </si>
  <si>
    <t>Кол-во СУБов-0, СВА-0, ФАП-0, МП в дошкол.,образов.-29, п/п и учреж-0,</t>
  </si>
  <si>
    <t xml:space="preserve">Мурзагулов </t>
  </si>
  <si>
    <t>Фанильевич</t>
  </si>
  <si>
    <t>8(3476)38-82-88</t>
  </si>
  <si>
    <t>Финар</t>
  </si>
  <si>
    <t>Динарович</t>
  </si>
  <si>
    <t>8-3476-387-261</t>
  </si>
  <si>
    <t>Салимовна</t>
  </si>
  <si>
    <t>8-3476-386-731</t>
  </si>
  <si>
    <t>Шептулина</t>
  </si>
  <si>
    <t>8-3476-386-820</t>
  </si>
  <si>
    <t>Исеев</t>
  </si>
  <si>
    <t>Исмаилович</t>
  </si>
  <si>
    <t>8-3476-385-073</t>
  </si>
  <si>
    <t>Винер</t>
  </si>
  <si>
    <t>Мунировна</t>
  </si>
  <si>
    <t>8-3476-354-628</t>
  </si>
  <si>
    <t>Шангареев</t>
  </si>
  <si>
    <t>Наилевич</t>
  </si>
  <si>
    <t>8-3476-389-079</t>
  </si>
  <si>
    <t>Атласова</t>
  </si>
  <si>
    <t>Вазировна</t>
  </si>
  <si>
    <t>8-3476-333-994</t>
  </si>
  <si>
    <t>Погудин</t>
  </si>
  <si>
    <t>Рюрикович</t>
  </si>
  <si>
    <t>8-3476-350-711</t>
  </si>
  <si>
    <t>Скулкина</t>
  </si>
  <si>
    <t>8-3476-352-465</t>
  </si>
  <si>
    <t xml:space="preserve">Роза </t>
  </si>
  <si>
    <t>Зарифовна</t>
  </si>
  <si>
    <t>8-3476-350-705</t>
  </si>
  <si>
    <t>Артамонов</t>
  </si>
  <si>
    <t xml:space="preserve">Дмитрий </t>
  </si>
  <si>
    <t>8-3476-386-108</t>
  </si>
  <si>
    <t>кол-во СУБов-0, СВА-0, ФАП0-, МП в дошкол.,образов.26, п/п и учреж-1,</t>
  </si>
  <si>
    <t>6658520916</t>
  </si>
  <si>
    <t>сердечно-срсудистая хирургия</t>
  </si>
  <si>
    <t xml:space="preserve">ЛО-02-01-007251 от 07.08.2019г бессрочно; </t>
  </si>
  <si>
    <r>
      <t xml:space="preserve">ЛО-02-01-007320 от 05.09.2019г бессрочно; </t>
    </r>
    <r>
      <rPr>
        <sz val="9"/>
        <color rgb="FFFF0000"/>
        <rFont val="Calibri"/>
        <family val="2"/>
        <charset val="204"/>
        <scheme val="minor"/>
      </rPr>
      <t>ЛО-02-01-007534</t>
    </r>
  </si>
  <si>
    <t>акушерское дело,вакцинация (проведение профилактических прививок), лабораторная диагностика, лечебное дело, медицинский массаж, рентгенология, сестринское дело, сестринское дело в педиатрии, стоматология ортопедическая, физиотерапия, функциональная диагностика</t>
  </si>
  <si>
    <t xml:space="preserve"> ФС-02-01-002554 от 02.12.2019г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</si>
  <si>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гастроэнтерология, дерматовенерология, инфекционные болезни, кардиология, клиническая лабораторная диагностика, колопроктология,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диагностика,хирургия, эндокринодогия, эндоскопия, эпидемиология</t>
  </si>
  <si>
    <t>медицинские осмотры (предрейсовые, послерейсовые), медицинские осмотры профилактические, медицинские осмотры (предварительные, периодические)</t>
  </si>
  <si>
    <t>акушерское дело, анестезиология и реаниматология, вакцинация (проведение профилактических прививок), неотложная медицинская помощь,медицинская статистика,организация сестринского дела, медицинский массаж, лечебное дело, лабораторная диагностика, рентгенология, сестринское дело, сестринское дело в педиатрии, операционное дело, физиотерапия, функциональная диагностика, эпидемиология, стоматология</t>
  </si>
  <si>
    <t>акушерство и гинекология (за исключением использования вспомогательных репродуктивных технологий и искусственнгого прерывания беременности),акушерство и гинекология ( искусственное прерывание беременности), нейрохирургия, онкология, физиотерапия, травматология и ортопедия</t>
  </si>
  <si>
    <r>
      <t xml:space="preserve"> </t>
    </r>
    <r>
      <rPr>
        <sz val="9"/>
        <rFont val="Calibri"/>
        <family val="2"/>
        <charset val="204"/>
        <scheme val="minor"/>
      </rPr>
      <t xml:space="preserve">анестезиология и реаниматология, инфекционные болезни, кардиология, педиатрия, </t>
    </r>
    <r>
      <rPr>
        <sz val="9"/>
        <color rgb="FFFF0000"/>
        <rFont val="Calibri"/>
        <family val="2"/>
        <charset val="204"/>
        <scheme val="minor"/>
      </rPr>
      <t xml:space="preserve"> </t>
    </r>
    <r>
      <rPr>
        <sz val="9"/>
        <rFont val="Calibri"/>
        <family val="2"/>
        <charset val="204"/>
        <scheme val="minor"/>
      </rPr>
      <t>неврология</t>
    </r>
    <r>
      <rPr>
        <sz val="9"/>
        <color rgb="FFFF0000"/>
        <rFont val="Calibri"/>
        <family val="2"/>
        <charset val="204"/>
        <scheme val="minor"/>
      </rPr>
      <t xml:space="preserve">, </t>
    </r>
    <r>
      <rPr>
        <sz val="9"/>
        <rFont val="Calibri"/>
        <family val="2"/>
        <charset val="204"/>
        <scheme val="minor"/>
      </rPr>
      <t>нейрохирургия,</t>
    </r>
    <r>
      <rPr>
        <sz val="9"/>
        <color rgb="FFFF0000"/>
        <rFont val="Calibri"/>
        <family val="2"/>
        <charset val="204"/>
        <scheme val="minor"/>
      </rPr>
      <t xml:space="preserve"> </t>
    </r>
    <r>
      <rPr>
        <sz val="9"/>
        <rFont val="Calibri"/>
        <family val="2"/>
        <charset val="204"/>
        <scheme val="minor"/>
      </rPr>
      <t>терапия, травматология и ортопедия, клиническая лабораторная диагностика, лабораторная диагностика, рентгенология, ультразвуковая диагностика, сестринское дело, скорая медицинская помощь, эндоскопия</t>
    </r>
  </si>
  <si>
    <t>лабораторная диагностика,  операционное дело, сестринское дело, физиотерапия</t>
  </si>
  <si>
    <r>
      <t>Общество с ограниченной ответственностью "Уфа Медицина" (</t>
    </r>
    <r>
      <rPr>
        <b/>
        <sz val="10"/>
        <color indexed="8"/>
        <rFont val="Times New Roman"/>
        <family val="1"/>
        <charset val="204"/>
      </rPr>
      <t>ООО "Уфа Медицина"</t>
    </r>
    <r>
      <rPr>
        <sz val="10"/>
        <color indexed="8"/>
        <rFont val="Times New Roman"/>
        <family val="1"/>
        <charset val="204"/>
      </rPr>
      <t>)</t>
    </r>
  </si>
  <si>
    <t>020268</t>
  </si>
  <si>
    <t>07010769580</t>
  </si>
  <si>
    <t>701001001</t>
  </si>
  <si>
    <t>1197847149576</t>
  </si>
  <si>
    <t>196247, г. Санкт-Петербург,проспект Ленинский, д.153, помещение183Н (450059, РБ, г.Уфа, ул.Шафиева, д.5)</t>
  </si>
  <si>
    <t>ЛО-02-01-007406 от 24.10.2019г бессрочно;</t>
  </si>
  <si>
    <t>клиническая фармакология, онкология</t>
  </si>
  <si>
    <t>40482055</t>
  </si>
  <si>
    <t>40284000000</t>
  </si>
  <si>
    <t>40375000000</t>
  </si>
  <si>
    <t>16 - Частная собственность -76</t>
  </si>
  <si>
    <t>12300 - Общества с ограниченной ответственностью --79</t>
  </si>
  <si>
    <t>Общество с ограниченной ответственностью "Уфа Медицина"</t>
  </si>
  <si>
    <t>ООО "Уфа Медицина"</t>
  </si>
  <si>
    <t>Новицкий Максим Викторович,  тел. 89053074606, e-mail: ufamedi@yandex.ru (Шкель Оксана Александровна, 89177778499, e-mail: ufamedicina@mail.ru)</t>
  </si>
  <si>
    <t xml:space="preserve"> Александровна</t>
  </si>
  <si>
    <t xml:space="preserve">Шкель </t>
  </si>
  <si>
    <t>89177778499, e-mail: ufamedicina@mail.ru</t>
  </si>
  <si>
    <t>Шамигулов Фанил Булатович, тел/факс8(347)281-01-38,281-94-14, e-mail: ufa.gkbdema@doctorrb.ru</t>
  </si>
  <si>
    <t>Кузнецов Михаил Сергеевич, тел/факс8(3473) 43-19-25,e-mail.ru: bolnica@ufamail.ru, str.gib@doctorrb.ru</t>
  </si>
  <si>
    <t>ФС-02-01-002557 от 24.12.2019г бессрочно;</t>
  </si>
  <si>
    <t>акушерское дело,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рентгенология, сестринское дело, сестринское дело в педиатрии, стоматология ортопедическая,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</si>
  <si>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лечебная физкультура и спортивная медицина, мануальная терапия, клиническая лабораторная диагностика, неврология, оториноларингология (за исключением кохлеарной имплантации), офтальмология, профпатология, рефлексотерапия, рентгенология,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урология, эндокринология, эндоскопия</t>
  </si>
  <si>
    <r>
      <t xml:space="preserve"> </t>
    </r>
    <r>
      <rPr>
        <sz val="9"/>
        <rFont val="Calibri"/>
        <family val="2"/>
        <charset val="204"/>
        <scheme val="minor"/>
      </rPr>
      <t>вакцинация (проведение профилактических прививок), педиатрия,</t>
    </r>
    <r>
      <rPr>
        <sz val="9"/>
        <color rgb="FFFF0000"/>
        <rFont val="Calibri"/>
        <family val="2"/>
        <charset val="204"/>
        <scheme val="minor"/>
      </rPr>
      <t xml:space="preserve"> </t>
    </r>
    <r>
      <rPr>
        <sz val="9"/>
        <rFont val="Calibri"/>
        <family val="2"/>
        <charset val="204"/>
        <scheme val="minor"/>
      </rPr>
      <t>терапия</t>
    </r>
  </si>
  <si>
    <t xml:space="preserve"> ЛО-02-01-007315 от 30.08.2019г бессрочно;  </t>
  </si>
  <si>
    <t xml:space="preserve"> ЛО-02-01-007522от 24.12.2019г бессрочно;</t>
  </si>
  <si>
    <r>
      <rPr>
        <sz val="9"/>
        <rFont val="Calibri"/>
        <family val="2"/>
        <charset val="204"/>
        <scheme val="minor"/>
      </rPr>
      <t>гастроэнтерология, диетология, кардиология, клиническая лабораторная диагностика, лечебная физкультура и спортивная медицина, лабораторная диагностика, лечебная физкультура,</t>
    </r>
    <r>
      <rPr>
        <b/>
        <sz val="9"/>
        <rFont val="Calibri"/>
        <family val="2"/>
        <charset val="204"/>
        <scheme val="minor"/>
      </rPr>
      <t xml:space="preserve"> медицинская реабилитация, </t>
    </r>
    <r>
      <rPr>
        <sz val="9"/>
        <color rgb="FFFF0000"/>
        <rFont val="Calibri"/>
        <family val="2"/>
        <charset val="204"/>
        <scheme val="minor"/>
      </rPr>
      <t xml:space="preserve"> </t>
    </r>
    <r>
      <rPr>
        <sz val="9"/>
        <rFont val="Calibri"/>
        <family val="2"/>
        <charset val="204"/>
        <scheme val="minor"/>
      </rPr>
      <t>медицинский массаж, неврология, педиатрия, профпатология, пульмонология, рефлексотерапия, сестринское дело, стоматология терапевтическая, стоматология хирургическая, терапия, травматология и ортопедия, ультразвуковая диагностика, урология, физиотерапия, функциональная диагностика, эндоскопия, эндокринология</t>
    </r>
  </si>
  <si>
    <r>
      <t xml:space="preserve">Сахаутдинова Индира Венеровна, тел/факс (347)278-28-92, </t>
    </r>
    <r>
      <rPr>
        <sz val="10"/>
        <rFont val="Times New Roman"/>
        <family val="1"/>
        <charset val="204"/>
      </rPr>
      <t>237-44-23, 292-78-85, e-mail:dcvmr@yandex.ru</t>
    </r>
  </si>
  <si>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гематология,дезинфектология,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пульмонология, профпатология, ревматология, рентгенология, рефлексотерапия,стоматология детская,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</si>
  <si>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кардиология,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</si>
  <si>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нефрология, онкология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</si>
  <si>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неотложная медицинская помощь, неврология,</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функциональная диагностика, фтизиатрия,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</si>
  <si>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</si>
  <si>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</si>
  <si>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ультразвуковая диагностика, хирургия, функциональная диагностика,</t>
  </si>
  <si>
    <r>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лабораторная диагностика, лечебная физкультура и спортивная медицина, мануальная терапия,</t>
    </r>
    <r>
      <rPr>
        <b/>
        <sz val="9"/>
        <rFont val="Calibri"/>
        <family val="2"/>
        <charset val="204"/>
        <scheme val="minor"/>
      </rPr>
      <t xml:space="preserve"> медицинская реабилитация, </t>
    </r>
    <r>
      <rPr>
        <sz val="9"/>
        <rFont val="Calibri"/>
        <family val="2"/>
        <charset val="204"/>
        <scheme val="minor"/>
      </rPr>
      <t>медицинский массаж, неврология, неонатология, нефрология, операционное дело, офтальмология, педиатрия, радиология, рентгенология, рентгенэндоваскулярная диагностика и лечение,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эндоскопия, эпидемиология</t>
    </r>
  </si>
  <si>
    <r>
      <t>анестезиология и реаниматология, аллергология и иммунология, бактериология, дезинфектология, детская кардиология,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t>
    </r>
    <r>
      <rPr>
        <sz val="9"/>
        <rFont val="Calibri"/>
        <family val="2"/>
        <charset val="204"/>
        <scheme val="minor"/>
      </rPr>
      <t xml:space="preserve"> неврология,</t>
    </r>
    <r>
      <rPr>
        <b/>
        <sz val="9"/>
        <rFont val="Calibri"/>
        <family val="2"/>
        <charset val="204"/>
        <scheme val="minor"/>
      </rPr>
      <t xml:space="preserve"> неонатология, нефрология, операционное дело, оториноларингология (за исключением кохлеарной имплантации), офтальмология, педиатрия, радиология,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эндокринология, эндоскопия, эпидемиология</t>
    </r>
  </si>
  <si>
    <r>
      <t>аллергология и иммунология, анестезиология и реаниматология, вакцинация (проведение профилактических прививок), гериатрия, диетология, дезинфектология,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t>
    </r>
    <r>
      <rPr>
        <b/>
        <sz val="10"/>
        <color theme="1"/>
        <rFont val="Times New Roman"/>
        <family val="1"/>
        <charset val="204"/>
      </rPr>
      <t xml:space="preserve"> медицинская реабилитация, </t>
    </r>
    <r>
      <rPr>
        <sz val="10"/>
        <color theme="1"/>
        <rFont val="Times New Roman"/>
        <family val="1"/>
        <charset val="204"/>
      </rPr>
      <t>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t>
    </r>
  </si>
  <si>
    <r>
      <rPr>
        <sz val="9"/>
        <rFont val="Calibri"/>
        <family val="2"/>
        <charset val="204"/>
        <scheme val="minor"/>
      </rPr>
      <t>анестезиология и реаниматология,  гастроэнтерология, гематология, дезинфектология, диетология,</t>
    </r>
    <r>
      <rPr>
        <sz val="9"/>
        <color rgb="FFFF0000"/>
        <rFont val="Calibri"/>
        <family val="2"/>
        <charset val="204"/>
        <scheme val="minor"/>
      </rPr>
      <t xml:space="preserve"> </t>
    </r>
    <r>
      <rPr>
        <sz val="9"/>
        <rFont val="Calibri"/>
        <family val="2"/>
        <charset val="204"/>
        <scheme val="minor"/>
      </rPr>
      <t>кардиология,  клиническая лабораторная диагностика, лечебная физкультура, лечебная физкультура и спортивная медицина,</t>
    </r>
    <r>
      <rPr>
        <sz val="9"/>
        <color rgb="FFFF0000"/>
        <rFont val="Calibri"/>
        <family val="2"/>
        <charset val="204"/>
        <scheme val="minor"/>
      </rPr>
      <t xml:space="preserve"> </t>
    </r>
    <r>
      <rPr>
        <sz val="9"/>
        <rFont val="Calibri"/>
        <family val="2"/>
        <charset val="204"/>
        <scheme val="minor"/>
      </rPr>
      <t>медицинский массаж,</t>
    </r>
    <r>
      <rPr>
        <b/>
        <sz val="9"/>
        <rFont val="Calibri"/>
        <family val="2"/>
        <charset val="204"/>
        <scheme val="minor"/>
      </rPr>
      <t xml:space="preserve"> медицинская реабилитация,</t>
    </r>
    <r>
      <rPr>
        <sz val="9"/>
        <rFont val="Calibri"/>
        <family val="2"/>
        <charset val="204"/>
        <scheme val="minor"/>
      </rPr>
      <t xml:space="preserve"> неврология, нефрология, пульмонология, ревматология,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эндокринология, эндоскопия, эпидемиология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</si>
  <si>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бактериология, гастроэнтерология, детская урология-андрология, детская хирургия, диетология, клиническая лабораторная диагностика, лабораторная диагностика, лечебная физкультура и спортивная медицина, медицинский массаж, </t>
    </r>
    <r>
      <rPr>
        <b/>
        <sz val="9"/>
        <rFont val="Calibri"/>
        <family val="2"/>
        <charset val="204"/>
        <scheme val="minor"/>
      </rPr>
      <t xml:space="preserve">медицинская реабилитация, </t>
    </r>
    <r>
      <rPr>
        <sz val="9"/>
        <rFont val="Calibri"/>
        <family val="2"/>
        <charset val="204"/>
        <scheme val="minor"/>
      </rPr>
      <t>неврология, нейрохирургия, неонатология, нефрология, операционное дело, офтальмология, педиатрия, рентгенология, сестринское дело, сестринское дело в педиатрии, травматология и ортопедия, трансфузиология, ультразвуковая диагностика, урология, физиотерапия, функциональная диагностика,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</si>
  <si>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дерматовенерология, детская кардиология, </t>
    </r>
    <r>
      <rPr>
        <b/>
        <sz val="9"/>
        <rFont val="Calibri"/>
        <family val="2"/>
        <charset val="204"/>
        <scheme val="minor"/>
      </rPr>
      <t>детская онкология,</t>
    </r>
    <r>
      <rPr>
        <sz val="9"/>
        <rFont val="Calibri"/>
        <family val="2"/>
        <charset val="204"/>
        <scheme val="minor"/>
      </rPr>
      <t xml:space="preserve"> детская урология-андрология, детская хирургия, детская эндокринология, диетология, забор гемопоэтических стволовых клеток, изъятие и хранение органов и (или) тканей человека для трансплантации,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t>
    </r>
    <r>
      <rPr>
        <b/>
        <sz val="9"/>
        <rFont val="Calibri"/>
        <family val="2"/>
        <charset val="204"/>
        <scheme val="minor"/>
      </rPr>
      <t xml:space="preserve">медицинская реабилитация, </t>
    </r>
    <r>
      <rPr>
        <sz val="9"/>
        <rFont val="Calibri"/>
        <family val="2"/>
        <charset val="204"/>
        <scheme val="minor"/>
      </rPr>
      <t>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сурдология-оториноларингология, токсикология, торакальная хирургия, травматология и ортопедия, трансфузиология , ультразвуковая диагностика, урология, физиотерапия, функциональная диагностика, челюстно-лицевая хирургия, эндоскопия, хирургия (трансплантации органов и (или) тканей), стоматология детская, эпидемиология</t>
    </r>
  </si>
  <si>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диетология, забор гемопоэтических стволовых клеток,изъятие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мануальная терапия,</t>
    </r>
    <r>
      <rPr>
        <b/>
        <sz val="9"/>
        <rFont val="Calibri"/>
        <family val="2"/>
        <charset val="204"/>
        <scheme val="minor"/>
      </rPr>
      <t xml:space="preserve"> медицинская реабилитация, </t>
    </r>
    <r>
      <rPr>
        <sz val="9"/>
        <rFont val="Calibri"/>
        <family val="2"/>
        <charset val="204"/>
        <scheme val="minor"/>
      </rPr>
      <t xml:space="preserve">медицинский массаж, неврология, нейрохирургия, неонатология, нефрология, </t>
    </r>
    <r>
      <rPr>
        <b/>
        <sz val="9"/>
        <rFont val="Calibri"/>
        <family val="2"/>
        <charset val="204"/>
        <scheme val="minor"/>
      </rPr>
      <t xml:space="preserve">онкология, </t>
    </r>
    <r>
      <rPr>
        <sz val="9"/>
        <rFont val="Calibri"/>
        <family val="2"/>
        <charset val="204"/>
        <scheme val="minor"/>
      </rPr>
      <t>операционное дело, оториноларингология (за исключением кохлеарной имплантации), патологическая анатомия, педиатрия, пульмонология, радиология, ревматология, рентгенология, рентгенэндоваскулярная диагностика и лечение,</t>
    </r>
    <r>
      <rPr>
        <sz val="9"/>
        <color rgb="FFFF0000"/>
        <rFont val="Calibri"/>
        <family val="2"/>
        <charset val="204"/>
        <scheme val="minor"/>
      </rPr>
      <t xml:space="preserve"> </t>
    </r>
    <r>
      <rPr>
        <sz val="9"/>
        <rFont val="Calibri"/>
        <family val="2"/>
        <charset val="204"/>
        <scheme val="minor"/>
      </rPr>
      <t>рефлексотерапия, сердечно-сосудистая хирургия, сестринское дело, сестринское дело в педиатрии, сурдология-оториноларингология, терапия, торакальная хирургия, травматология и ортопедия, транспортировка органов и (или) тканей человека для трансплантации, трансфузиология, ультразвуковая диагностика, урология, физиотерапия, функциональная диагностика, хирургия, хирургия (абдоминальная), эндокринология, эндоскопия, эпидемиология</t>
    </r>
  </si>
  <si>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диетология, кардиология, клиническая лабораторная диагностика, клиническая фармакология, колопроктология, забор гемопоэтических стволовых клеток,</t>
    </r>
    <r>
      <rPr>
        <sz val="9"/>
        <color rgb="FFFF0000"/>
        <rFont val="Calibri"/>
        <family val="2"/>
        <charset val="204"/>
        <scheme val="minor"/>
      </rPr>
      <t xml:space="preserve"> </t>
    </r>
    <r>
      <rPr>
        <sz val="9"/>
        <rFont val="Calibri"/>
        <family val="2"/>
        <charset val="204"/>
        <scheme val="minor"/>
      </rPr>
      <t xml:space="preserve">лабораторная диагностика,лечебная физкультура, лечебная физкультура и спортивная медицина, мануальная терапия, </t>
    </r>
    <r>
      <rPr>
        <b/>
        <sz val="9"/>
        <rFont val="Calibri"/>
        <family val="2"/>
        <charset val="204"/>
        <scheme val="minor"/>
      </rPr>
      <t xml:space="preserve">медицинская реабилитация, </t>
    </r>
    <r>
      <rPr>
        <sz val="9"/>
        <rFont val="Calibri"/>
        <family val="2"/>
        <charset val="204"/>
        <scheme val="minor"/>
      </rPr>
      <t>медицинский массаж, неврология, нейрохирургия, неонатология,</t>
    </r>
    <r>
      <rPr>
        <b/>
        <sz val="9"/>
        <rFont val="Calibri"/>
        <family val="2"/>
        <charset val="204"/>
        <scheme val="minor"/>
      </rPr>
      <t xml:space="preserve"> онкология,</t>
    </r>
    <r>
      <rPr>
        <sz val="9"/>
        <rFont val="Calibri"/>
        <family val="2"/>
        <charset val="204"/>
        <scheme val="minor"/>
      </rPr>
      <t xml:space="preserve"> операционное дело, оториноларингология (за исключением кохлеарной имплантации), педиатрия, пульмонология, реаниматология, ревматология,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</si>
  <si>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беременности),анестезиология и реаниматология,  бактериология, гастроэнтерология, гистология,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t>
    </r>
    <r>
      <rPr>
        <b/>
        <sz val="10"/>
        <color theme="1"/>
        <rFont val="Times New Roman"/>
        <family val="1"/>
        <charset val="204"/>
      </rPr>
      <t>онкология,</t>
    </r>
    <r>
      <rPr>
        <sz val="10"/>
        <color theme="1"/>
        <rFont val="Times New Roman"/>
        <family val="1"/>
        <charset val="204"/>
      </rPr>
      <t xml:space="preserve">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</si>
  <si>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детская хирургия, диетология, дезинфектология, инфекционные болезни,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t>
    </r>
    <r>
      <rPr>
        <b/>
        <sz val="9"/>
        <rFont val="Calibri"/>
        <family val="2"/>
        <charset val="204"/>
        <scheme val="minor"/>
      </rPr>
      <t xml:space="preserve"> медицинская реабилитация,</t>
    </r>
    <r>
      <rPr>
        <sz val="9"/>
        <rFont val="Calibri"/>
        <family val="2"/>
        <charset val="204"/>
        <scheme val="minor"/>
      </rPr>
      <t xml:space="preserve"> медицинский массаж, неврология, нейрохирургия,</t>
    </r>
    <r>
      <rPr>
        <b/>
        <sz val="9"/>
        <rFont val="Calibri"/>
        <family val="2"/>
        <charset val="204"/>
        <scheme val="minor"/>
      </rPr>
      <t xml:space="preserve"> онкология,</t>
    </r>
    <r>
      <rPr>
        <sz val="9"/>
        <rFont val="Calibri"/>
        <family val="2"/>
        <charset val="204"/>
        <scheme val="minor"/>
      </rPr>
      <t xml:space="preserve"> операционное дело, педиатрия,ревматология,</t>
    </r>
    <r>
      <rPr>
        <sz val="9"/>
        <color rgb="FFFF0000"/>
        <rFont val="Calibri"/>
        <family val="2"/>
        <charset val="204"/>
        <scheme val="minor"/>
      </rPr>
      <t xml:space="preserve">  </t>
    </r>
    <r>
      <rPr>
        <sz val="9"/>
        <rFont val="Calibri"/>
        <family val="2"/>
        <charset val="204"/>
        <scheme val="minor"/>
      </rPr>
      <t xml:space="preserve">рентгенология, рентгенэндоваскулярная диагностика и лечение, рефлексотерапия,сердечно-сосудистая хирургия, </t>
    </r>
    <r>
      <rPr>
        <sz val="9"/>
        <color rgb="FFFF0000"/>
        <rFont val="Calibri"/>
        <family val="2"/>
        <charset val="204"/>
        <scheme val="minor"/>
      </rPr>
      <t xml:space="preserve"> </t>
    </r>
    <r>
      <rPr>
        <sz val="9"/>
        <rFont val="Calibri"/>
        <family val="2"/>
        <charset val="204"/>
        <scheme val="minor"/>
      </rPr>
      <t>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(комбустиология), эндоскопия, эпидемиология</t>
    </r>
  </si>
  <si>
    <r>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кардиология, клиническая лабораторная диагностика, лабораторная диагностика, лечебная физкультура, медицинский массаж, неврология, неонатология</t>
    </r>
    <r>
      <rPr>
        <b/>
        <sz val="9"/>
        <rFont val="Calibri"/>
        <family val="2"/>
        <charset val="204"/>
        <scheme val="minor"/>
      </rPr>
      <t xml:space="preserve">, онкология, </t>
    </r>
    <r>
      <rPr>
        <sz val="9"/>
        <rFont val="Calibri"/>
        <family val="2"/>
        <charset val="204"/>
        <scheme val="minor"/>
      </rPr>
      <t>операционное дело, оториноларингология (за исключением кохлеарной имплантации), офтальмология, педиатрия, ревматология,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эндокринология,организация здравоохранения и общественного здоровья,организация сестринского дела</t>
    </r>
  </si>
  <si>
    <r>
      <rPr>
        <sz val="9"/>
        <rFont val="Calibri"/>
        <family val="2"/>
        <charset val="204"/>
        <scheme val="minor"/>
      </rPr>
      <t>акушерское дело</t>
    </r>
    <r>
      <rPr>
        <sz val="9"/>
        <color rgb="FFFF0000"/>
        <rFont val="Calibri"/>
        <family val="2"/>
        <charset val="204"/>
        <scheme val="minor"/>
      </rPr>
      <t xml:space="preserve">, </t>
    </r>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t>
    </r>
    <r>
      <rPr>
        <sz val="9"/>
        <color rgb="FFFF0000"/>
        <rFont val="Calibri"/>
        <family val="2"/>
        <charset val="204"/>
        <scheme val="minor"/>
      </rPr>
      <t xml:space="preserve"> </t>
    </r>
    <r>
      <rPr>
        <sz val="9"/>
        <rFont val="Calibri"/>
        <family val="2"/>
        <charset val="204"/>
        <scheme val="minor"/>
      </rPr>
      <t>вакцинация (проведение профилактических прививок), диетология, дерматовенерология, изъятие и хранение органов и (или) тканей человека для трансплантации, инфекционные болезни, кардиология, клиническая лабораторная диагностика, лабораторная диагностика, лечебная физкультура, медицинский массаж,</t>
    </r>
    <r>
      <rPr>
        <sz val="9"/>
        <color rgb="FFFF0000"/>
        <rFont val="Calibri"/>
        <family val="2"/>
        <charset val="204"/>
        <scheme val="minor"/>
      </rPr>
      <t xml:space="preserve"> </t>
    </r>
    <r>
      <rPr>
        <sz val="9"/>
        <rFont val="Calibri"/>
        <family val="2"/>
        <charset val="204"/>
        <scheme val="minor"/>
      </rPr>
      <t>неонатология,</t>
    </r>
    <r>
      <rPr>
        <sz val="9"/>
        <color rgb="FFFF0000"/>
        <rFont val="Calibri"/>
        <family val="2"/>
        <charset val="204"/>
        <scheme val="minor"/>
      </rPr>
      <t xml:space="preserve"> </t>
    </r>
    <r>
      <rPr>
        <sz val="9"/>
        <rFont val="Calibri"/>
        <family val="2"/>
        <charset val="204"/>
        <scheme val="minor"/>
      </rPr>
      <t>неврология, нефрология, нейрохирургия,</t>
    </r>
    <r>
      <rPr>
        <b/>
        <sz val="9"/>
        <rFont val="Calibri"/>
        <family val="2"/>
        <charset val="204"/>
        <scheme val="minor"/>
      </rPr>
      <t xml:space="preserve"> онкология, </t>
    </r>
    <r>
      <rPr>
        <sz val="9"/>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терапия, трансфузиология, урология, ультразвуковая диагностика, травматология и ортопедия, физиотерапия, функциональная диагностика, хирургия, челюстно-лицевая хирургия, эндокринология,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</si>
  <si>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детская хирургия, дерматовенерология,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нейрохирургия, неонатология, </t>
    </r>
    <r>
      <rPr>
        <b/>
        <sz val="9"/>
        <rFont val="Calibri"/>
        <family val="2"/>
        <charset val="204"/>
        <scheme val="minor"/>
      </rPr>
      <t>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эндоскопия, эпидемиология</t>
    </r>
  </si>
  <si>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t>
    </r>
    <r>
      <rPr>
        <sz val="9"/>
        <color rgb="FFFF0000"/>
        <rFont val="Calibri"/>
        <family val="2"/>
        <charset val="204"/>
        <scheme val="minor"/>
      </rPr>
      <t>,</t>
    </r>
    <r>
      <rPr>
        <sz val="9"/>
        <rFont val="Calibri"/>
        <family val="2"/>
        <charset val="204"/>
        <scheme val="minor"/>
      </rPr>
      <t xml:space="preserve"> бактериология, вакцинация (проведение профилактических прививок), гастроэнтерология, дезинфектология,  детская хирургия,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медицинский массаж, </t>
    </r>
    <r>
      <rPr>
        <b/>
        <sz val="9"/>
        <rFont val="Calibri"/>
        <family val="2"/>
        <charset val="204"/>
        <scheme val="minor"/>
      </rPr>
      <t>медицинская реабилитация,</t>
    </r>
    <r>
      <rPr>
        <sz val="9"/>
        <rFont val="Calibri"/>
        <family val="2"/>
        <charset val="204"/>
        <scheme val="minor"/>
      </rPr>
      <t xml:space="preserve"> неврология, нейрохирургия, нефрология, </t>
    </r>
    <r>
      <rPr>
        <b/>
        <sz val="9"/>
        <rFont val="Calibri"/>
        <family val="2"/>
        <charset val="204"/>
        <scheme val="minor"/>
      </rPr>
      <t xml:space="preserve">онкология, </t>
    </r>
    <r>
      <rPr>
        <sz val="9"/>
        <rFont val="Calibri"/>
        <family val="2"/>
        <charset val="204"/>
        <scheme val="minor"/>
      </rPr>
      <t>операционное дело, оториноларингология (за исключением кохлеарной имплантации), паразитология, педиатрия, рентгенология, рефлексотерапия, рентгенэндоваскулярная диагностика и лечение, сердечно-сосудистая хирургия, сестринское дело, сестринское дело в педиатрии, сурдология-оториноларингология,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</si>
  <si>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нефрология, </t>
    </r>
    <r>
      <rPr>
        <b/>
        <sz val="10"/>
        <color theme="1"/>
        <rFont val="Times New Roman"/>
        <family val="1"/>
        <charset val="204"/>
      </rPr>
      <t xml:space="preserve">онкология, </t>
    </r>
    <r>
      <rPr>
        <sz val="10"/>
        <color theme="1"/>
        <rFont val="Times New Roman"/>
        <family val="1"/>
        <charset val="204"/>
      </rPr>
      <t>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эндоскопия, эндокринология, эпидемиология</t>
    </r>
  </si>
  <si>
    <r>
      <t>акушерство и гинекология (за исключением использования вспомогательных репродуктивных технологий), анестезиология и реаниматология, бактериология, вакцинация (проведение профилактических прививок), диетология, инфекционные болезни, кардиология, клиническая лабораторная диагностика, лабораторная диагностика, неврология, неонатология, медицинский массаж, операционное дело,</t>
    </r>
    <r>
      <rPr>
        <b/>
        <sz val="9"/>
        <rFont val="Calibri"/>
        <family val="2"/>
        <charset val="204"/>
        <scheme val="minor"/>
      </rPr>
      <t xml:space="preserve"> онкология, </t>
    </r>
    <r>
      <rPr>
        <sz val="9"/>
        <rFont val="Calibri"/>
        <family val="2"/>
        <charset val="204"/>
        <scheme val="minor"/>
      </rPr>
      <t>оториноларингология (за исключением кохлеарной имплантации), офтальмология,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r>
  </si>
  <si>
    <r>
      <rPr>
        <sz val="9"/>
        <color theme="1"/>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гистология, дерматовенерология, детская хирургия,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колопроктология, лабораторная диагностика,</t>
    </r>
    <r>
      <rPr>
        <sz val="9"/>
        <color rgb="FFFF0000"/>
        <rFont val="Calibri"/>
        <family val="2"/>
        <charset val="204"/>
        <scheme val="minor"/>
      </rPr>
      <t xml:space="preserve"> </t>
    </r>
    <r>
      <rPr>
        <sz val="9"/>
        <color theme="1"/>
        <rFont val="Calibri"/>
        <family val="2"/>
        <charset val="204"/>
        <scheme val="minor"/>
      </rPr>
      <t>лечебная физкультура,  медицинский массаж,</t>
    </r>
    <r>
      <rPr>
        <b/>
        <sz val="9"/>
        <rFont val="Calibri"/>
        <family val="2"/>
        <charset val="204"/>
        <scheme val="minor"/>
      </rPr>
      <t xml:space="preserve"> медицинская реабилитация,</t>
    </r>
    <r>
      <rPr>
        <b/>
        <sz val="9"/>
        <color theme="1"/>
        <rFont val="Calibri"/>
        <family val="2"/>
        <charset val="204"/>
        <scheme val="minor"/>
      </rPr>
      <t xml:space="preserve"> </t>
    </r>
    <r>
      <rPr>
        <sz val="9"/>
        <color theme="1"/>
        <rFont val="Calibri"/>
        <family val="2"/>
        <charset val="204"/>
        <scheme val="minor"/>
      </rPr>
      <t xml:space="preserve">неврология, нейрохирургия, неонатология, </t>
    </r>
    <r>
      <rPr>
        <b/>
        <sz val="9"/>
        <color theme="1"/>
        <rFont val="Calibri"/>
        <family val="2"/>
        <charset val="204"/>
        <scheme val="minor"/>
      </rPr>
      <t xml:space="preserve">онкология, </t>
    </r>
    <r>
      <rPr>
        <sz val="9"/>
        <color theme="1"/>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r>
  </si>
  <si>
    <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гастроэнтнрология, гематология,  гериатрия, дезинфектология, диетология,  кардиология,  клиническая лабораторная диагностика, колопроктология, лабораторная диагностика, медицинский массаж, неврология, нейрохирургия, неонатология,</t>
    </r>
    <r>
      <rPr>
        <b/>
        <sz val="9"/>
        <rFont val="Calibri"/>
        <family val="2"/>
        <charset val="204"/>
        <scheme val="minor"/>
      </rPr>
      <t>онкология</t>
    </r>
    <r>
      <rPr>
        <sz val="9"/>
        <rFont val="Calibri"/>
        <family val="2"/>
        <charset val="204"/>
        <scheme val="minor"/>
      </rPr>
      <t>,   операционное дело, пульмонология,  ревматология,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(абдоминальная),  эндоскопия, эпидемиология, эндокринология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</si>
  <si>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гериатрия,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t>
    </r>
    <r>
      <rPr>
        <b/>
        <sz val="9"/>
        <rFont val="Calibri"/>
        <family val="2"/>
        <charset val="204"/>
        <scheme val="minor"/>
      </rPr>
      <t xml:space="preserve">медицинская реабилитация, </t>
    </r>
    <r>
      <rPr>
        <sz val="9"/>
        <rFont val="Calibri"/>
        <family val="2"/>
        <charset val="204"/>
        <scheme val="minor"/>
      </rPr>
      <t>медицинский массаж, неврология, нейрохирургия,</t>
    </r>
    <r>
      <rPr>
        <b/>
        <sz val="9"/>
        <rFont val="Calibri"/>
        <family val="2"/>
        <charset val="204"/>
        <scheme val="minor"/>
      </rPr>
      <t xml:space="preserve"> онкология,</t>
    </r>
    <r>
      <rPr>
        <sz val="9"/>
        <rFont val="Calibri"/>
        <family val="2"/>
        <charset val="204"/>
        <scheme val="minor"/>
      </rPr>
      <t xml:space="preserve"> операционное дело, оториноларингология (за исключением кохлеарной имплантации), патологическая анатомия, пульмонология, ревматология, рентгенология, рефлексотерапия, сердечно-сосудистая хирургия,  сестринское дело,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</si>
  <si>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 анестезиология и реаниматология, бактериология , гастроэнтерология, гистология, вакцинация (проведение профилактических прививок), дерматовенерология, детская кардиология, детская хирургия,  диетология,  инфекционные болезни,   изъятие и хранение органов и (или)тканей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нейрохирургия, нефрология,</t>
    </r>
    <r>
      <rPr>
        <b/>
        <sz val="9"/>
        <rFont val="Calibri"/>
        <family val="2"/>
        <charset val="204"/>
        <scheme val="minor"/>
      </rPr>
      <t xml:space="preserve"> 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урология, физиотерапия, фтизиатрия, функциональная диагностика, хирургия, хирургия (абдоминальная), ультразвуковая диагностика, эндокринология, эндоскопия, эпидемиология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</si>
  <si>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гистология, детская урология-андрология,  детская хирургия,  диетология, вакцинация (проведение профилактических прививок),  дезинфектология, инфекционные болезни,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медицинский массаж, медицинская реабилитация,  нейрохирургия, неонатология, неврология,</t>
    </r>
    <r>
      <rPr>
        <b/>
        <sz val="9"/>
        <rFont val="Calibri"/>
        <family val="2"/>
        <charset val="204"/>
        <scheme val="minor"/>
      </rPr>
      <t xml:space="preserve"> 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пульмонология, педиатрия, рентгенология,рефлексотерапия,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</si>
  <si>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кардиология, инфекционные болезни, колопроктология, нейрохирургия, неврология, неонатология, </t>
    </r>
    <r>
      <rPr>
        <b/>
        <sz val="9"/>
        <rFont val="Calibri"/>
        <family val="2"/>
        <charset val="204"/>
        <scheme val="minor"/>
      </rPr>
      <t xml:space="preserve">онкология, </t>
    </r>
    <r>
      <rPr>
        <sz val="9"/>
        <rFont val="Calibri"/>
        <family val="2"/>
        <charset val="204"/>
        <scheme val="minor"/>
      </rPr>
      <t>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</si>
  <si>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травматология и ортопедия, трансфузиология, хирургия,  </t>
    </r>
    <r>
      <rPr>
        <b/>
        <sz val="10"/>
        <color theme="1"/>
        <rFont val="Times New Roman"/>
        <family val="1"/>
        <charset val="204"/>
      </rPr>
      <t xml:space="preserve">онкология, </t>
    </r>
    <r>
      <rPr>
        <sz val="10"/>
        <color theme="1"/>
        <rFont val="Times New Roman"/>
        <family val="1"/>
        <charset val="204"/>
      </rPr>
      <t>операционное дело, патологическая анатомия, педиатрия, рентгенология, сестринское дело, сестринское дело в педиатрии, терапия, физиотерапия, эпидемиология</t>
    </r>
  </si>
  <si>
    <r>
      <rPr>
        <sz val="9"/>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лабораторная диагностика,медицинская статистика , медицинский массаж, неврология, неонатология, </t>
    </r>
    <r>
      <rPr>
        <b/>
        <sz val="9"/>
        <rFont val="Calibri"/>
        <family val="2"/>
        <charset val="204"/>
        <scheme val="minor"/>
      </rPr>
      <t xml:space="preserve">онкология, </t>
    </r>
    <r>
      <rPr>
        <sz val="9"/>
        <rFont val="Calibri"/>
        <family val="2"/>
        <charset val="204"/>
        <scheme val="minor"/>
      </rPr>
      <t>оториноларингология (за исключением кохлеарной имплантации), операционное дело,организация здравоохранения и общественного здоровья,организация сестринского дела, офтальмология, патологическая анатомия, педиатрия,психиатрия,психиатрия-наркология, рентгенология, сестринское дело, сестринское дело в педиатрии,стоматология ортопедическая,</t>
    </r>
    <r>
      <rPr>
        <sz val="9"/>
        <color rgb="FFFF0000"/>
        <rFont val="Calibri"/>
        <family val="2"/>
        <charset val="204"/>
        <scheme val="minor"/>
      </rPr>
      <t xml:space="preserve"> </t>
    </r>
    <r>
      <rPr>
        <sz val="9"/>
        <rFont val="Calibri"/>
        <family val="2"/>
        <charset val="204"/>
        <scheme val="minor"/>
      </rPr>
      <t>терапия, травматология и ортопедия, трансфузиология, физиотерапия, функциональная диагностика, хирургия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</si>
  <si>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нейрохирургия, неонатология</t>
    </r>
    <r>
      <rPr>
        <b/>
        <sz val="9"/>
        <rFont val="Calibri"/>
        <family val="2"/>
        <charset val="204"/>
        <scheme val="minor"/>
      </rPr>
      <t>, 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паразитология,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хирургия (абдоминальная), челюстно-лицевая хирургия, ультразвуковая диагностика, урология, эндокринология,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</si>
  <si>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гистология, дерматовенерология, инфекционные болезни, диетология, детская хирургия, кардиология, клиническая лабораторная диагностика, лабораторная диагностика, клиническая фармакология, лечебная физкультура, медицинский массаж, </t>
    </r>
    <r>
      <rPr>
        <b/>
        <sz val="9"/>
        <color theme="1"/>
        <rFont val="Calibri"/>
        <family val="2"/>
        <charset val="204"/>
        <scheme val="minor"/>
      </rPr>
      <t>медицинская реабилитация,</t>
    </r>
    <r>
      <rPr>
        <sz val="9"/>
        <color theme="1"/>
        <rFont val="Calibri"/>
        <family val="2"/>
        <charset val="204"/>
        <scheme val="minor"/>
      </rPr>
      <t xml:space="preserve"> патологическая анатомия, педиатрия, неврология,нейрохирургия,  неонатология, нефрология,</t>
    </r>
    <r>
      <rPr>
        <b/>
        <sz val="9"/>
        <color theme="1"/>
        <rFont val="Calibri"/>
        <family val="2"/>
        <charset val="204"/>
        <scheme val="minor"/>
      </rPr>
      <t xml:space="preserve"> онкология,</t>
    </r>
    <r>
      <rPr>
        <sz val="9"/>
        <color theme="1"/>
        <rFont val="Calibri"/>
        <family val="2"/>
        <charset val="204"/>
        <scheme val="minor"/>
      </rPr>
      <t xml:space="preserve"> операционное дело, оториноларингология (за исключением кохлеарной имплантации), офтальмология,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</si>
  <si>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бактериология, детская хирургия, диетология, неонатология, анестезиология и реаниматология, инфекционные болезни, кардиология, клиническая лабораторная диагностика, лечебная физкультура, медицинский массаж, неврология,</t>
    </r>
    <r>
      <rPr>
        <b/>
        <sz val="9"/>
        <rFont val="Calibri"/>
        <family val="2"/>
        <charset val="204"/>
        <scheme val="minor"/>
      </rPr>
      <t xml:space="preserve"> онкология, </t>
    </r>
    <r>
      <rPr>
        <sz val="9"/>
        <rFont val="Calibri"/>
        <family val="2"/>
        <charset val="204"/>
        <scheme val="minor"/>
      </rPr>
      <t>операционное дело, оториноларингология (за исключением кохлеарной имплантации), офтальмология,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урология, эндоскопия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</si>
  <si>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t>
    </r>
    <r>
      <rPr>
        <sz val="10"/>
        <color rgb="FFFF0000"/>
        <rFont val="Times New Roman"/>
        <family val="1"/>
        <charset val="204"/>
      </rPr>
      <t xml:space="preserve"> </t>
    </r>
    <r>
      <rPr>
        <sz val="10"/>
        <rFont val="Times New Roman"/>
        <family val="1"/>
        <charset val="204"/>
      </rPr>
      <t>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t>
    </r>
    <r>
      <rPr>
        <b/>
        <sz val="10"/>
        <rFont val="Times New Roman"/>
        <family val="1"/>
        <charset val="204"/>
      </rPr>
      <t xml:space="preserve"> медицинская реабилитация, онкология, </t>
    </r>
    <r>
      <rPr>
        <sz val="10"/>
        <rFont val="Times New Roman"/>
        <family val="1"/>
        <charset val="204"/>
      </rPr>
      <t>операционное дело, оториноларингология (за исключением кохлеарной имплантации), неврология, пульмонология,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</si>
  <si>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 xml:space="preserve">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t>
    </r>
    <r>
      <rPr>
        <b/>
        <sz val="9"/>
        <rFont val="Calibri"/>
        <family val="2"/>
        <charset val="204"/>
        <scheme val="minor"/>
      </rPr>
      <t>онкология,</t>
    </r>
    <r>
      <rPr>
        <sz val="9"/>
        <rFont val="Calibri"/>
        <family val="2"/>
        <charset val="204"/>
        <scheme val="minor"/>
      </rPr>
      <t xml:space="preserve"> операционное дело, отриноларингология (за исключением колеарной имплантации),  профпатология,  ссестринское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эедоскопия</t>
    </r>
  </si>
  <si>
    <r>
      <rPr>
        <sz val="9"/>
        <rFont val="Calibri"/>
        <family val="2"/>
        <charset val="204"/>
        <scheme val="minor"/>
      </rPr>
      <t>анестезиология и реаниматология, аллергология и иммунология, бактериология, гастроэнтерология, гематология, дезинфектология, дерматовенерология, детская кардиология,</t>
    </r>
    <r>
      <rPr>
        <b/>
        <sz val="9"/>
        <rFont val="Calibri"/>
        <family val="2"/>
        <charset val="204"/>
        <scheme val="minor"/>
      </rPr>
      <t xml:space="preserve"> детская онкология,</t>
    </r>
    <r>
      <rPr>
        <sz val="9"/>
        <rFont val="Calibri"/>
        <family val="2"/>
        <charset val="204"/>
        <scheme val="minor"/>
      </rPr>
      <t xml:space="preserve"> детская урология-андрология, детская хирургия, детская эндокринология, диетология,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пульмонология,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челюстно-лицевая хирургия, эндоскопия, эпидемиология</t>
    </r>
  </si>
  <si>
    <r>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нефрология</t>
    </r>
    <r>
      <rPr>
        <b/>
        <sz val="9"/>
        <rFont val="Calibri"/>
        <family val="2"/>
        <charset val="204"/>
        <scheme val="minor"/>
      </rPr>
      <t xml:space="preserve">, онкология, </t>
    </r>
    <r>
      <rPr>
        <sz val="9"/>
        <rFont val="Calibri"/>
        <family val="2"/>
        <charset val="204"/>
        <scheme val="minor"/>
      </rPr>
      <t>оториноларингология (за исключением кохлеарной имплантации), рентгенология, сердечно-сосудистая хирургия, травматология и ортопедия, урология,  хирургия, хирургия (абдоминальная), челюстно-лицевая хирургия,  эндоскопия,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</si>
  <si>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медицинская реабилитация,</t>
    </r>
    <r>
      <rPr>
        <sz val="9"/>
        <color rgb="FFFF0000"/>
        <rFont val="Calibri"/>
        <family val="2"/>
        <charset val="204"/>
        <scheme val="minor"/>
      </rPr>
      <t xml:space="preserve"> </t>
    </r>
    <r>
      <rPr>
        <b/>
        <sz val="9"/>
        <rFont val="Calibri"/>
        <family val="2"/>
        <charset val="204"/>
        <scheme val="minor"/>
      </rPr>
      <t>онкология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</si>
  <si>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диетология, дезинфектология, кардиология, клиническая лабораторная диагностика, неврология, лабораторная диагностика, </t>
    </r>
    <r>
      <rPr>
        <b/>
        <sz val="9"/>
        <rFont val="Calibri"/>
        <family val="2"/>
        <charset val="204"/>
        <scheme val="minor"/>
      </rPr>
      <t xml:space="preserve">онкология, </t>
    </r>
    <r>
      <rPr>
        <sz val="9"/>
        <rFont val="Calibri"/>
        <family val="2"/>
        <charset val="204"/>
        <scheme val="minor"/>
      </rPr>
      <t>оториноларингология (за исключением кохлеарной имплантации), офтальмология, ультразвуковая диагностика,пульмонология, сестринское дело, эпидемиология</t>
    </r>
  </si>
  <si>
    <r>
      <t xml:space="preserve">клиническкая лабораторная диагностика, медицинская реабилитация, неврология, </t>
    </r>
    <r>
      <rPr>
        <b/>
        <sz val="9"/>
        <rFont val="Calibri"/>
        <family val="2"/>
        <charset val="204"/>
        <scheme val="minor"/>
      </rPr>
      <t xml:space="preserve">онкология, </t>
    </r>
    <r>
      <rPr>
        <sz val="9"/>
        <rFont val="Calibri"/>
        <family val="2"/>
        <charset val="204"/>
        <scheme val="minor"/>
      </rPr>
      <t>оториноларингология (за исключением кохлеарной имплантации), рентгенология, травматология и ортопедия, ультразвуковая диагностика, урология, физиотерапия, функциональная диагностика, хирургия, эндоскопия, эпидемиология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</si>
  <si>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нефрология, </t>
    </r>
    <r>
      <rPr>
        <b/>
        <sz val="10"/>
        <color theme="1"/>
        <rFont val="Times New Roman"/>
        <family val="1"/>
        <charset val="204"/>
      </rPr>
      <t>онкология,</t>
    </r>
    <r>
      <rPr>
        <sz val="10"/>
        <color theme="1"/>
        <rFont val="Times New Roman"/>
        <family val="1"/>
        <charset val="204"/>
      </rPr>
      <t xml:space="preserve"> оториноларингология (за исключением кохлеарной имплантации), педиатрия, терапия, травматология и ортопедия, физиотерапия, хирургия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</si>
  <si>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инфекционные болезни, клиническая лабораторная диагностика, лабораторная диагностика, медицинский массаж, неврология, </t>
    </r>
    <r>
      <rPr>
        <b/>
        <sz val="9"/>
        <color theme="1"/>
        <rFont val="Calibri"/>
        <family val="2"/>
        <charset val="204"/>
        <scheme val="minor"/>
      </rPr>
      <t xml:space="preserve">онкология, </t>
    </r>
    <r>
      <rPr>
        <sz val="9"/>
        <color theme="1"/>
        <rFont val="Calibri"/>
        <family val="2"/>
        <charset val="204"/>
        <scheme val="minor"/>
      </rPr>
      <t>оториноларингология (за исключением кохлеарной имплантации), офтальмология, педиатрия, рентгенология, сестринское дело,сестринское дело в педиатрии, терапия, травматология и ортопедия, урология, физиотерапия, функциональная диагностика, хирургия, эндоскопия, эпидемиология</t>
    </r>
  </si>
  <si>
    <r>
      <t>акушерство и гинекология (за исключением использования вспомогательных репродуктивных технологий и искусственнгого прерывания беременности), анестезиология и реаниматология, гастроэнтерология, гериатрия,  дерматовенерология, кардиология,  колопроктология, неврология,</t>
    </r>
    <r>
      <rPr>
        <b/>
        <sz val="9"/>
        <rFont val="Calibri"/>
        <family val="2"/>
        <charset val="204"/>
        <scheme val="minor"/>
      </rPr>
      <t xml:space="preserve"> онкология, </t>
    </r>
    <r>
      <rPr>
        <sz val="9"/>
        <rFont val="Calibri"/>
        <family val="2"/>
        <charset val="204"/>
        <scheme val="minor"/>
      </rPr>
      <t>оториноларингология (за исключением кохлеарной имплантации), офтальмология, травматология и ортопедия, урология,  функциональная диагностика,  хирургия,  физиотерапия, медицинская реабилитация, эндокринология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</si>
  <si>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неврология, рефлексотерапия, </t>
    </r>
    <r>
      <rPr>
        <b/>
        <sz val="9"/>
        <rFont val="Calibri"/>
        <family val="2"/>
        <charset val="204"/>
        <scheme val="minor"/>
      </rPr>
      <t xml:space="preserve">онкология, </t>
    </r>
    <r>
      <rPr>
        <sz val="9"/>
        <rFont val="Calibri"/>
        <family val="2"/>
        <charset val="204"/>
        <scheme val="minor"/>
      </rPr>
      <t>эндокринология, медицинская реабилитация, физиотерапия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</si>
  <si>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кардиология, клиническая лабораторная диагностика, клиническая фармакология, колопроктология,</t>
    </r>
    <r>
      <rPr>
        <sz val="10"/>
        <color rgb="FFFF0000"/>
        <rFont val="Times New Roman"/>
        <family val="1"/>
        <charset val="204"/>
      </rPr>
      <t xml:space="preserve"> </t>
    </r>
    <r>
      <rPr>
        <sz val="10"/>
        <rFont val="Times New Roman"/>
        <family val="1"/>
        <charset val="204"/>
      </rPr>
      <t>лечебная физкультура и спортивная медицина, медицинская реабилитация, неврология, нейрохирургия, нефрология,</t>
    </r>
    <r>
      <rPr>
        <b/>
        <sz val="10"/>
        <rFont val="Times New Roman"/>
        <family val="1"/>
        <charset val="204"/>
      </rPr>
      <t xml:space="preserve"> онкология,</t>
    </r>
    <r>
      <rPr>
        <sz val="10"/>
        <rFont val="Times New Roman"/>
        <family val="1"/>
        <charset val="204"/>
      </rPr>
      <t xml:space="preserve"> оториноларингология (за исключением кохлеарной имплантации),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t>
    </r>
    <r>
      <rPr>
        <sz val="10"/>
        <color rgb="FFFF0000"/>
        <rFont val="Times New Roman"/>
        <family val="1"/>
        <charset val="204"/>
      </rPr>
      <t xml:space="preserve"> </t>
    </r>
    <r>
      <rPr>
        <sz val="10"/>
        <rFont val="Times New Roman"/>
        <family val="1"/>
        <charset val="204"/>
      </rPr>
      <t>челюстно-лицевая хирургия, хирургия, хирургия(абдоминальная),</t>
    </r>
    <r>
      <rPr>
        <sz val="10"/>
        <color rgb="FFFF0000"/>
        <rFont val="Times New Roman"/>
        <family val="1"/>
        <charset val="204"/>
      </rPr>
      <t xml:space="preserve"> </t>
    </r>
    <r>
      <rPr>
        <sz val="10"/>
        <rFont val="Times New Roman"/>
        <family val="1"/>
        <charset val="204"/>
      </rPr>
      <t>эндокринология, эндоскопия, эпидемиология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</si>
  <si>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медицинский массаж, неврология, нефрология,</t>
    </r>
    <r>
      <rPr>
        <b/>
        <sz val="10"/>
        <color theme="1"/>
        <rFont val="Times New Roman"/>
        <family val="1"/>
        <charset val="204"/>
      </rPr>
      <t xml:space="preserve"> онкология,</t>
    </r>
    <r>
      <rPr>
        <sz val="10"/>
        <color theme="1"/>
        <rFont val="Times New Roman"/>
        <family val="1"/>
        <charset val="204"/>
      </rPr>
      <t xml:space="preserve"> педиатрия, рентгенология, сестринское дело, травматология и ортопедия, ультразвуковая диагностика, урология, функциональная диагностика, хирургия, эндоскопия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</si>
  <si>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гематология,забор гемопоэтических стволовых клеток,  кардиология, колопроктология, неврология, нейрохирургия,</t>
    </r>
    <r>
      <rPr>
        <b/>
        <sz val="9"/>
        <rFont val="Calibri"/>
        <family val="2"/>
        <charset val="204"/>
        <scheme val="minor"/>
      </rPr>
      <t xml:space="preserve"> онкология,</t>
    </r>
    <r>
      <rPr>
        <sz val="9"/>
        <rFont val="Calibri"/>
        <family val="2"/>
        <charset val="204"/>
        <scheme val="minor"/>
      </rPr>
      <t xml:space="preserve"> оториноларингология (за исключением кохлеарной имплантации), педиатрия, ревматология, рентгенэндоваскулярная диагностика и лечение, сердечно-сосудистая хирургия, сестринское дело, сестринское дело в педиатрии, терапия, торакальная хирургия, травматология и ортопедия, трансфузиология, урология, хирургия, хирургия (абдоминальная), челюстно-лицевая хирургия, эндокринология</t>
    </r>
  </si>
  <si>
    <r>
      <t xml:space="preserve">анестезиология и реаниматология, клиническая лабораторная диагностика, лечебная физкультура и спортивная медицина, медицинская реабилитация, </t>
    </r>
    <r>
      <rPr>
        <b/>
        <sz val="10"/>
        <color theme="1"/>
        <rFont val="Times New Roman"/>
        <family val="1"/>
        <charset val="204"/>
      </rPr>
      <t xml:space="preserve">онкология,  </t>
    </r>
    <r>
      <rPr>
        <sz val="10"/>
        <color theme="1"/>
        <rFont val="Times New Roman"/>
        <family val="1"/>
        <charset val="204"/>
      </rPr>
      <t>офтальмология, травматология и ортопедия, хирургия</t>
    </r>
  </si>
  <si>
    <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кардиология, клиническая лабораторная диагностика, колопроктология, клиническая фармакология, лечебная физкультура и спортивная медицина, онкология, неврология, мануальная терапия, медицинская реабилитация, пульмонология, нефрология,</t>
    </r>
    <r>
      <rPr>
        <b/>
        <sz val="10"/>
        <color theme="1"/>
        <rFont val="Times New Roman"/>
        <family val="1"/>
        <charset val="204"/>
      </rPr>
      <t xml:space="preserve"> онкология,</t>
    </r>
    <r>
      <rPr>
        <sz val="10"/>
        <color theme="1"/>
        <rFont val="Times New Roman"/>
        <family val="1"/>
        <charset val="204"/>
      </rPr>
      <t xml:space="preserve"> рефлексотерапия, сердечно-сосудистая хирургия, стоматология терапевтическая, ультразвуковая диагностика, травматология и ортопедия, урология, физиотерапия, функциональная диагностика, хирургия, эндокринология, эндоскопия</t>
    </r>
  </si>
  <si>
    <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неврология,</t>
    </r>
    <r>
      <rPr>
        <b/>
        <sz val="9"/>
        <rFont val="Calibri"/>
        <family val="2"/>
        <charset val="204"/>
        <scheme val="minor"/>
      </rPr>
      <t xml:space="preserve"> онкология,</t>
    </r>
    <r>
      <rPr>
        <sz val="9"/>
        <rFont val="Calibri"/>
        <family val="2"/>
        <charset val="204"/>
        <scheme val="minor"/>
      </rPr>
      <t xml:space="preserve"> хирургия, эндокринология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</si>
  <si>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офтальмология</t>
    </r>
    <r>
      <rPr>
        <sz val="9"/>
        <color rgb="FFFF0000"/>
        <rFont val="Calibri"/>
        <family val="2"/>
        <charset val="204"/>
        <scheme val="minor"/>
      </rPr>
      <t>,</t>
    </r>
    <r>
      <rPr>
        <sz val="9"/>
        <rFont val="Calibri"/>
        <family val="2"/>
        <charset val="204"/>
        <scheme val="minor"/>
      </rPr>
      <t xml:space="preserve"> нефрология, неврология,</t>
    </r>
    <r>
      <rPr>
        <b/>
        <sz val="9"/>
        <rFont val="Calibri"/>
        <family val="2"/>
        <charset val="204"/>
        <scheme val="minor"/>
      </rPr>
      <t xml:space="preserve"> онкология,</t>
    </r>
    <r>
      <rPr>
        <sz val="9"/>
        <rFont val="Calibri"/>
        <family val="2"/>
        <charset val="204"/>
        <scheme val="minor"/>
      </rPr>
      <t xml:space="preserve"> рефлексотерапия, хирургия</t>
    </r>
  </si>
  <si>
    <r>
      <t>анестезиология и реаниматология, медицинская реабилитация, неврология,</t>
    </r>
    <r>
      <rPr>
        <b/>
        <sz val="10"/>
        <color theme="1"/>
        <rFont val="Times New Roman"/>
        <family val="1"/>
        <charset val="204"/>
      </rPr>
      <t xml:space="preserve"> онкология,</t>
    </r>
    <r>
      <rPr>
        <sz val="10"/>
        <color theme="1"/>
        <rFont val="Times New Roman"/>
        <family val="1"/>
        <charset val="204"/>
      </rPr>
      <t xml:space="preserve"> травматология и ортопедия, урология, хирургия, рентгенология, физиотерапия</t>
    </r>
  </si>
  <si>
    <t>020269</t>
  </si>
  <si>
    <t>Логин Андрей Андреевич, (846)205-66-40, e-mail: alogvin@invitro.ru</t>
  </si>
  <si>
    <t>акушерство и гинекология (за исключкнием использования вспомогательных репродуктивных технологий и искусственного прерывания беременности), ультразвуковая диагностика, функциональная диагностика</t>
  </si>
  <si>
    <t>акушерское дело, сестринское дело, сестринское дело в педиатрии, функциональная диагностика</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</si>
  <si>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</si>
  <si>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детская хирургия, инфекционные болезни, кардиология, клиническая лабораторная диагностика, неотложная медицинская помощь, неврология,</t>
    </r>
    <r>
      <rPr>
        <sz val="10"/>
        <color rgb="FFFF0000"/>
        <rFont val="Times New Roman"/>
        <family val="1"/>
        <charset val="204"/>
      </rPr>
      <t xml:space="preserve"> </t>
    </r>
    <r>
      <rPr>
        <sz val="10"/>
        <rFont val="Times New Roman"/>
        <family val="1"/>
        <charset val="204"/>
      </rPr>
      <t>онкология, оториноларингология (за исключением кохлеарной имплантации), офтальмология, профпатология, рентгенология, рефлексотерапия, стоматология общей практики,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ультразвуковая диагностика, урология,</t>
    </r>
    <r>
      <rPr>
        <sz val="10"/>
        <color rgb="FFFF0000"/>
        <rFont val="Times New Roman"/>
        <family val="1"/>
        <charset val="204"/>
      </rPr>
      <t xml:space="preserve"> </t>
    </r>
    <r>
      <rPr>
        <sz val="10"/>
        <rFont val="Times New Roman"/>
        <family val="1"/>
        <charset val="204"/>
      </rPr>
      <t>эндоскопия, эндокринология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</si>
  <si>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 анестезиология и реаниматология, бактериология, вакцинация (проведение профилактических прививок), дезинфектология, детская хирургия, диетология, инфекционные болезни, клиническая лабораторная диагностика, лабораторная диагностика, медицинский массаж, неврология, операционное дело, общая практика, онкология,</t>
    </r>
    <r>
      <rPr>
        <sz val="10"/>
        <color rgb="FFFF0000"/>
        <rFont val="Times New Roman"/>
        <family val="1"/>
        <charset val="204"/>
      </rPr>
      <t xml:space="preserve"> </t>
    </r>
    <r>
      <rPr>
        <sz val="10"/>
        <rFont val="Times New Roman"/>
        <family val="1"/>
        <charset val="204"/>
      </rPr>
      <t>оториноларингология (за исключением кохлеарной имплантации), офтальмология, педиатрия, профпатология, рентгенология, сестринское дело, сестринское дело в педиатри,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</si>
  <si>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гериатрия, дерматовенерология, детская кардиология, детская эндокринология, детская хирургия,</t>
    </r>
    <r>
      <rPr>
        <sz val="9"/>
        <color rgb="FFFF0000"/>
        <rFont val="Calibri"/>
        <family val="2"/>
        <charset val="204"/>
        <scheme val="minor"/>
      </rPr>
      <t xml:space="preserve"> </t>
    </r>
    <r>
      <rPr>
        <sz val="9"/>
        <rFont val="Calibri"/>
        <family val="2"/>
        <charset val="204"/>
        <scheme val="minor"/>
      </rPr>
      <t>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неотложная медицинская помощь, онкология, ортодонтия, профпатология, неврология, оториноларингология (за исключением кохлеарной имплантации), офтальмология, рентгенология, ревматология,</t>
    </r>
    <r>
      <rPr>
        <sz val="9"/>
        <color rgb="FFFF0000"/>
        <rFont val="Calibri"/>
        <family val="2"/>
        <charset val="204"/>
        <scheme val="minor"/>
      </rPr>
      <t xml:space="preserve"> </t>
    </r>
    <r>
      <rPr>
        <sz val="9"/>
        <rFont val="Calibri"/>
        <family val="2"/>
        <charset val="204"/>
        <scheme val="minor"/>
      </rPr>
      <t>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стоматология детская,стоматология ортопедическая, стоматология терапевтическая, стоматология хирургическая, стоматология общей практики, челюстно-лицевая хирургия</t>
    </r>
  </si>
  <si>
    <t>Шайхутдинова Ольга Валерьевна, тел: 8(34780)5-96-43, факс: 8(34780) 5-75-44,e-mail: KUSHNAR.CRB@doctorrb.ru</t>
  </si>
  <si>
    <t>акушерство и гинекология (за исключением использования вспомогательных репродуктивных технологий),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аллергология и иммунология,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онкология, оториноларингология (за исключением кохлеарной имплантации), офтальмология, профпатология, урология, ультразвуковая диагностика, ревматология, рентгенология, рефлексотерапия, стоматология терапевтическая, стоматология хирургическая, травматология и ортопедия, урология, ультразвуковая диагностика, физиотерапия, функциональная диагностика, хирургия, эндоскопия, эндокринология, эпидемиология</t>
  </si>
  <si>
    <t>акушерское дело, анестезиология и реаниматология,лечебная физкультура,  медицинский массаж, операционное дело, сестринское дело, сестринское дело в педиатрии, физиотерапия, функциональная диагностика</t>
  </si>
  <si>
    <t>анестезиология и реаниматология, операционное дело, рентгенология, сестринское дело, сестринское дело в педиатрии, стоматология, стоматология ортопедическая, физиотерапия</t>
  </si>
  <si>
    <t xml:space="preserve">акушерство и гинекология (за исключением использования вспомогательных репродуктивных технологий), анетезиологии и реаниматологии, акушерство и гинекология ( искусственное прерывание беременности), анестезиология и реаниматология </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</si>
  <si>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гематология, медицинская реабилитация,  клиническая лабораторная диагностика, ультразвуковая диагностика, неврология, хирургия, пульмонология, трансфузиология</t>
  </si>
  <si>
    <t xml:space="preserve"> ЛО-02-01-007564 от 24.01.2020г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</si>
  <si>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клиническая лабораторная диагностика, рентгенология, ультразвуковая диагностика, физиотерапия, эпидемиология, медицинская реабилитация</t>
  </si>
  <si>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дезинфектология, детская хирургия, детская кардиология, диетология, кардиология,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медицинский массаж,</t>
    </r>
    <r>
      <rPr>
        <b/>
        <sz val="9"/>
        <rFont val="Calibri"/>
        <family val="2"/>
        <charset val="204"/>
        <scheme val="minor"/>
      </rPr>
      <t xml:space="preserve"> медицинская реабилитация, </t>
    </r>
    <r>
      <rPr>
        <sz val="9"/>
        <rFont val="Calibri"/>
        <family val="2"/>
        <charset val="204"/>
        <scheme val="minor"/>
      </rPr>
      <t xml:space="preserve">неврология, нейрохирургия, неонатология, нефрология, общая практика, </t>
    </r>
    <r>
      <rPr>
        <b/>
        <sz val="9"/>
        <rFont val="Calibri"/>
        <family val="2"/>
        <charset val="204"/>
        <scheme val="minor"/>
      </rPr>
      <t xml:space="preserve">онкология, </t>
    </r>
    <r>
      <rPr>
        <sz val="9"/>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t>
    </r>
  </si>
  <si>
    <t xml:space="preserve"> ЛО-02-01-007556 от 21.01.2020г бессрочно;</t>
  </si>
  <si>
    <t>нейрохирургия, онкология, радиология, радиотерапии,  рентгенология</t>
  </si>
  <si>
    <t xml:space="preserve"> ЛО-63-01-005411 от 17.01.2020г бессрочно; </t>
  </si>
  <si>
    <t>Денисламов Ильшат Асхатович, тел. 8(926)604-54-14, e-mail: info@dialife-mc.ru; Султанбаев Урал Сахиярович , тел 8(987)106-05-35, e-mail:ufa@dialife-mc.ru</t>
  </si>
  <si>
    <t>сдавали отчеты</t>
  </si>
  <si>
    <t>в т.ч частн</t>
  </si>
  <si>
    <t xml:space="preserve"> ЛО-02-01-007574 от 31.01.2020г бессрочно; </t>
  </si>
  <si>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неонатология, гастроэнтерология, гистология, дерматовенерология, диетология, детская хирургия, инфекционные болезни, кардиология, клиническая лабораторная диагностика, колопроктология, лабораторная диагностика, лечебная физкультура, медицинский массаж,</t>
    </r>
    <r>
      <rPr>
        <b/>
        <sz val="9"/>
        <rFont val="Calibri"/>
        <family val="2"/>
        <charset val="204"/>
        <scheme val="minor"/>
      </rPr>
      <t xml:space="preserve"> медицинская реабилитация,</t>
    </r>
    <r>
      <rPr>
        <sz val="9"/>
        <rFont val="Calibri"/>
        <family val="2"/>
        <charset val="204"/>
        <scheme val="minor"/>
      </rPr>
      <t xml:space="preserve"> неврология, нейрохирургия, общая практика, </t>
    </r>
    <r>
      <rPr>
        <b/>
        <sz val="9"/>
        <rFont val="Calibri"/>
        <family val="2"/>
        <charset val="204"/>
        <scheme val="minor"/>
      </rPr>
      <t>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стоматология, стоматология хирургическая, травматология и ортопедия, терапия,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</si>
  <si>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детская хирургия, диетология, инфекционные болезни,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</si>
  <si>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анестезиология и реаниматология,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бактериология, вакцинация (проведение профилактических прививок), детская хирургия,  диетология, инфекционные болезни, клиническая лабораторная диагностика, клиническая фармакология, лабораторная диагностика,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эпидемиология</t>
  </si>
  <si>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t>
    </r>
    <r>
      <rPr>
        <b/>
        <sz val="9"/>
        <rFont val="Calibri"/>
        <family val="2"/>
        <charset val="204"/>
        <scheme val="minor"/>
      </rPr>
      <t xml:space="preserve">онкология, </t>
    </r>
    <r>
      <rPr>
        <sz val="9"/>
        <rFont val="Calibri"/>
        <family val="2"/>
        <charset val="204"/>
        <scheme val="minor"/>
      </rPr>
      <t>операционное дело,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эндокринология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</si>
  <si>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хирургия, диетология, инфекционные болезни, кардиология, клиническая лабораторная диагностика, лабораторная диагностика, лечебная физкультура и спортивная медицина, лечебная физкультура, медицинский массаж,</t>
    </r>
    <r>
      <rPr>
        <b/>
        <sz val="10"/>
        <color theme="1"/>
        <rFont val="Times New Roman"/>
        <family val="1"/>
        <charset val="204"/>
      </rPr>
      <t xml:space="preserve"> медицинская реабилитация,</t>
    </r>
    <r>
      <rPr>
        <sz val="10"/>
        <color theme="1"/>
        <rFont val="Times New Roman"/>
        <family val="1"/>
        <charset val="204"/>
      </rPr>
      <t xml:space="preserve"> неонатология, неврология, нейрохирургия, нефрология,</t>
    </r>
    <r>
      <rPr>
        <b/>
        <sz val="10"/>
        <color theme="1"/>
        <rFont val="Times New Roman"/>
        <family val="1"/>
        <charset val="204"/>
      </rPr>
      <t xml:space="preserve"> онкология, </t>
    </r>
    <r>
      <rPr>
        <sz val="10"/>
        <color theme="1"/>
        <rFont val="Times New Roman"/>
        <family val="1"/>
        <charset val="204"/>
      </rPr>
      <t>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</si>
  <si>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прерыывания беременности),  акушерство и гинекология (искусственное прерывание беременности), анестезиология и реаниматология, аллергология и иммунология, бактериология, вакцинация (проведение профилактических прививок), гастроэнтерология,  генетика, диетология, дезинфектология,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мануальная терапия, медицинский массаж,</t>
    </r>
    <r>
      <rPr>
        <b/>
        <sz val="10"/>
        <rFont val="Times New Roman"/>
        <family val="1"/>
        <charset val="204"/>
      </rPr>
      <t xml:space="preserve"> медицинская реабилитация,</t>
    </r>
    <r>
      <rPr>
        <sz val="10"/>
        <rFont val="Times New Roman"/>
        <family val="1"/>
        <charset val="204"/>
      </rPr>
      <t xml:space="preserve"> неврология, нейрохирургия, нефрология, </t>
    </r>
    <r>
      <rPr>
        <b/>
        <sz val="10"/>
        <rFont val="Times New Roman"/>
        <family val="1"/>
        <charset val="204"/>
      </rPr>
      <t>онкология,</t>
    </r>
    <r>
      <rPr>
        <sz val="10"/>
        <rFont val="Times New Roman"/>
        <family val="1"/>
        <charset val="204"/>
      </rPr>
      <t xml:space="preserve"> операционное дело, оториноларингология (за исключением кохлеарной имплантации), офтальмология, патологическая анатомия, пульмонология, педиатрия,  радиология</t>
    </r>
    <r>
      <rPr>
        <sz val="10"/>
        <color rgb="FFFF0000"/>
        <rFont val="Times New Roman"/>
        <family val="1"/>
        <charset val="204"/>
      </rPr>
      <t>,</t>
    </r>
    <r>
      <rPr>
        <sz val="10"/>
        <rFont val="Times New Roman"/>
        <family val="1"/>
        <charset val="204"/>
      </rPr>
      <t xml:space="preserve">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стоматология хирургическая, сурдология-оториноларингология,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</si>
  <si>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диетология, вакцинация (проведение профилактических прививок), гастроэнтерология,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медицина,медицинская статистика, медицинский массаж, неонатология, операционное дело,организация здравоохранения и общественного здоровья,организация сестринского дела, рентгенология, рефлексотерапия, сестринское дело, сестринское дело в педиатрии, терапия, трансфузиология, ультразвуковая диагностика,управление сестринской деятельностью,урология, физиотерапия, функциональная диагностика, хирургия, хирургия (абдоминальная), эндоскопия</t>
  </si>
  <si>
    <r>
      <rPr>
        <sz val="9"/>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t>
    </r>
    <r>
      <rPr>
        <sz val="9"/>
        <color rgb="FFFF0000"/>
        <rFont val="Calibri"/>
        <family val="2"/>
        <charset val="204"/>
        <scheme val="minor"/>
      </rPr>
      <t xml:space="preserve"> </t>
    </r>
    <r>
      <rPr>
        <sz val="9"/>
        <rFont val="Calibri"/>
        <family val="2"/>
        <charset val="204"/>
        <scheme val="minor"/>
      </rPr>
      <t xml:space="preserve"> клиническая лабораторная диагностика, лабораторная диагностика, медицинский массаж,  неврология, операционное дело, сестринское дело, сестринское дело в педиатрии, рентгенология, педиатрия, терапия, травматология и ортопедия, трансфузиология, физиотерапия, функциональная диагностика, хирургия,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</si>
  <si>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детская хирургия, диетология, дезинфектология, неонатология, инфекционные болезни,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травматология и ортопедия, трансфузиология, терапия, физиотерапия, функциональная диагностика, ультразвуковая диагностика, хирургия, эпидемиология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</si>
  <si>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прерывания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дерматовенерология, детская хирургия, диетология, инфекционные болезни, кардиология, клиническая лабораторная диагностика, лабораторная диагностика, медицинская статистика,медицинский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 психиатрия,психиатрия-наркология,психотерапия,профпатология,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фтизиатрия, физиотерапия, функциональная диагностика, хирургия,эндоскопия, эндокринология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</si>
  <si>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хиуругия,  диетология, инфекционные болезни, кардиология, клиническая лабораторная диагностика,  лабораторная диагностика, медицинский массаж, неврология, общая практика,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эндоскопия, эпидемиология</t>
  </si>
  <si>
    <t>акушерское дело,вакцинация (проведение профилактических прививок), дезинфектология, лабораторная диагностика, лечебная физкультура, рентгенология, медицинский массаж, неотложная медицинская помощь, общая практика, сестринское дело,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</si>
  <si>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дерматовенерология, диетология,  инфекционные болезни, клиническая лабораторная диагностика, кардиология, колопроктология, неврология,  онкология, оториноларингология (за исключением кохлеарной имплантации), офтальмология, профпатология, пульмонология, рефлексотерапия, рентгенология,  травматология и ортопедия, функциональная диагностика, физиотерапия, хирургия, эндокринология, эндоскопия, ультразвуковая диагностика, урология</t>
  </si>
  <si>
    <r>
      <t xml:space="preserve">Государственное бюджетное учреждение здравоохранения Республики Башкортостан Городская больница №2 города Стерлитамак </t>
    </r>
    <r>
      <rPr>
        <b/>
        <sz val="9"/>
        <color rgb="FFFF0000"/>
        <rFont val="Calibri"/>
        <family val="2"/>
        <charset val="204"/>
        <scheme val="minor"/>
      </rPr>
      <t>(ГБУЗ РБ Городская больница №2 г.Стерлитамак)</t>
    </r>
  </si>
  <si>
    <r>
      <t>анестезиология и реаниматология, гериатрия,  диетология,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t>
    </r>
    <r>
      <rPr>
        <b/>
        <sz val="9"/>
        <color rgb="FFFF0000"/>
        <rFont val="Calibri"/>
        <family val="2"/>
        <charset val="204"/>
        <scheme val="minor"/>
      </rPr>
      <t xml:space="preserve"> медицинская реабилитация, </t>
    </r>
    <r>
      <rPr>
        <sz val="9"/>
        <color rgb="FFFF0000"/>
        <rFont val="Calibri"/>
        <family val="2"/>
        <charset val="204"/>
        <scheme val="minor"/>
      </rPr>
      <t xml:space="preserve"> неврология, рентгенология, рефлексотерапия,сестринское дело, терапия, трансфузиология, ультразвуковая диагностика, физиотерапия, функциональная диагностика, эндоскопия, эпидемиология</t>
    </r>
  </si>
  <si>
    <t>прекращение деятельности путем реорганизации в форме присоединения к ГБУЗ ГКБ №1 г.Стерлитамак</t>
  </si>
  <si>
    <r>
      <t>Государственное бюджетное учреждение здравоохранения Республики Башкортостан Городская больница №12 города Уфа (Г</t>
    </r>
    <r>
      <rPr>
        <b/>
        <sz val="10"/>
        <color rgb="FFFF0000"/>
        <rFont val="Times New Roman"/>
        <family val="1"/>
        <charset val="204"/>
      </rPr>
      <t>БУЗ РБ ГБ №12 г.Уфа</t>
    </r>
    <r>
      <rPr>
        <sz val="10"/>
        <color rgb="FFFF0000"/>
        <rFont val="Times New Roman"/>
        <family val="1"/>
        <charset val="204"/>
      </rPr>
      <t>)</t>
    </r>
  </si>
  <si>
    <t>Прекращение деятельности путем реорганизации в форме присоединения к ГБУЗ ГКБ №13 г.Уфа</t>
  </si>
  <si>
    <t xml:space="preserve">ЛО-02-01-007633 от28.02.2020г бессрочно; </t>
  </si>
  <si>
    <t>акушерство и гинекология (за исключением использования вспомогательных репродуктивных технологийи и искусственного прерывания  беременности), акушерство и гинекология (искусственное прерывание  беременности),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</si>
  <si>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неврология, нефрология, онкология, ультразвуковая диагностика, физиотерапия, функциональная диагностика, хирургия, эндокринология, эпидемиология</t>
  </si>
  <si>
    <r>
      <t xml:space="preserve">Государственное бюджетное учреждение здравоохранения Республики Башкортостан Городская  клиническая больница №1  города Стерлитамак </t>
    </r>
    <r>
      <rPr>
        <b/>
        <sz val="9"/>
        <rFont val="Calibri"/>
        <family val="2"/>
        <charset val="204"/>
        <scheme val="minor"/>
      </rPr>
      <t>(ГБУЗ РБ ГКБ №1 г.Стерлитамак)</t>
    </r>
  </si>
  <si>
    <t xml:space="preserve"> ЛО-02-01-007648 от 03.03.2020г бессрочно;</t>
  </si>
  <si>
    <t>акушерское дело, вакцинация (проведение профилактических прививок),  лечебное дело, медицинский массаж, нарккология, общая практика,  сестринское дело, сестринское дело в педиатрии, стоматология, физиотерапия,  функциональная диагностика</t>
  </si>
  <si>
    <t xml:space="preserve"> вакцинация (проведение профилактических прививок), общая врачебная практика (семейная медицина), педиатрия,  терапия</t>
  </si>
  <si>
    <t xml:space="preserve"> ЛО-02-01-007673 от 10.03.2020г бессрочно; </t>
  </si>
  <si>
    <t>рентгенология, сестринское дело, сестринское дело в педиатрии, неотложная медицинская помощь, стоматология, стоматология ортопедическая, эпидемиология</t>
  </si>
  <si>
    <t>неотложная медицинская помощь, стоматология общей практики,  стоматология ортопедическая, стоматология терапевтическая, стоматология хирургическая, стоматология детская, ортодонтия</t>
  </si>
  <si>
    <t>ЛО-02-01-007656 от 04.03.2020г бессрочно;</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</si>
  <si>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кардиология, пульмонология, травматология и ортопедия,  хирургия, офтальмология, сестринское дело, эндокринология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</si>
  <si>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t>
    </r>
    <r>
      <rPr>
        <sz val="9"/>
        <color rgb="FFFF0000"/>
        <rFont val="Calibri"/>
        <family val="2"/>
        <charset val="204"/>
        <scheme val="minor"/>
      </rPr>
      <t xml:space="preserve"> </t>
    </r>
    <r>
      <rPr>
        <sz val="9"/>
        <rFont val="Calibri"/>
        <family val="2"/>
        <charset val="204"/>
        <scheme val="minor"/>
      </rPr>
      <t>анестезиология и реаниматология, бактериология, вакцинация (проведение профилактических прививок), гастроэнтерология, гериатрия,  гематология, дезинфектология,  детская хирургия, детская эндокринология,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операционное дело, офтальмология, пульмонология, рентгенология, сестринское дело, сестринское дело в педиатрии,  терапия, токсикология,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r>
  </si>
  <si>
    <t>акушерское дело, анестезиология и реаниматология, вакцинация (проведение профилактических прививок), гигиеническое воспитание, гистология, лечебное дело, лабораторная диагностика,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</si>
  <si>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гастроэнтерология, гематология, гериатрия, дерматовенерология, детская хирургия, детская урология-андрология, детская эндокринология, инфекционные болезни, кардиология, клиническая лабораторная диагностика, колопроктология, неврология, нейрохирургия, нефрология, онкология, ортодонтия, оториноларингология (за исключением кохлеарной имплантации), офтальмология, профпатология,  рентгенология, рефлексотерапия,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сурдология-оториноларингология</t>
  </si>
  <si>
    <r>
      <t>Государственное бюджетное учреждение здравоохранения Республики Башкортостан Учалинская центральная городская больница (</t>
    </r>
    <r>
      <rPr>
        <b/>
        <sz val="9"/>
        <color indexed="8"/>
        <rFont val="Calibri"/>
        <family val="2"/>
        <charset val="204"/>
        <scheme val="minor"/>
      </rPr>
      <t>ГБУЗ РБ Учалинская ЦГБ</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</si>
  <si>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№18 города Уфы (ГБ</t>
    </r>
    <r>
      <rPr>
        <b/>
        <sz val="9"/>
        <color indexed="8"/>
        <rFont val="Calibri"/>
        <family val="2"/>
        <charset val="204"/>
        <scheme val="minor"/>
      </rPr>
      <t>УЗ РБ ГКБ №18 г.Уфы</t>
    </r>
    <r>
      <rPr>
        <sz val="9"/>
        <color indexed="8"/>
        <rFont val="Calibri"/>
        <family val="2"/>
        <charset val="204"/>
        <scheme val="minor"/>
      </rPr>
      <t>)</t>
    </r>
  </si>
  <si>
    <r>
      <t>Государственное бюджетное учреждение здравоохранения Республиканский кожно-венерологический диспансер  №1 (</t>
    </r>
    <r>
      <rPr>
        <b/>
        <sz val="9"/>
        <color theme="1"/>
        <rFont val="Calibri"/>
        <family val="2"/>
        <charset val="204"/>
        <scheme val="minor"/>
      </rPr>
      <t>ГБУЗ РКВД №1</t>
    </r>
    <r>
      <rPr>
        <sz val="9"/>
        <color theme="1"/>
        <rFont val="Calibri"/>
        <family val="2"/>
        <charset val="204"/>
        <scheme val="minor"/>
      </rPr>
      <t>)</t>
    </r>
  </si>
  <si>
    <r>
      <t>Государственное бюджетное учреждение здравоохранения Республики Башкортостан Кожно-венерологический диспансер города Стерлитамак (</t>
    </r>
    <r>
      <rPr>
        <b/>
        <sz val="9"/>
        <color indexed="8"/>
        <rFont val="Calibri"/>
        <family val="2"/>
        <charset val="204"/>
        <scheme val="minor"/>
      </rPr>
      <t>ГБУЗ РБ КВД г.Стерлитамак</t>
    </r>
    <r>
      <rPr>
        <sz val="9"/>
        <color indexed="8"/>
        <rFont val="Calibri"/>
        <family val="2"/>
        <charset val="204"/>
        <scheme val="minor"/>
      </rPr>
      <t>)</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</si>
  <si>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t>
    </r>
    <r>
      <rPr>
        <sz val="9"/>
        <color rgb="FFFF0000"/>
        <rFont val="Calibri"/>
        <family val="2"/>
        <charset val="204"/>
        <scheme val="minor"/>
      </rPr>
      <t xml:space="preserve">, </t>
    </r>
    <r>
      <rPr>
        <sz val="9"/>
        <rFont val="Calibri"/>
        <family val="2"/>
        <charset val="204"/>
        <scheme val="minor"/>
      </rPr>
      <t>гастроэнтерология, дерматовенерология, детская кардиология, детская урология-андрология, детская хирургия, детская эндокринология,</t>
    </r>
    <r>
      <rPr>
        <sz val="9"/>
        <color rgb="FFFF0000"/>
        <rFont val="Calibri"/>
        <family val="2"/>
        <charset val="204"/>
        <scheme val="minor"/>
      </rPr>
      <t xml:space="preserve"> </t>
    </r>
    <r>
      <rPr>
        <sz val="9"/>
        <rFont val="Calibri"/>
        <family val="2"/>
        <charset val="204"/>
        <scheme val="minor"/>
      </rPr>
      <t>инфекционные болезни, клиническая лабораторная диагностика, неврология, неотложная медицинская помощь, нефрология, оториноларингология (за исключением кохлеарной имплантации), сурдология-оториноларингология, офтальмология, рентгенология, рефлексотерапия, травматология и ортопедия, пульмонология, ультразвуковая диагностика, урология, физиотерапия, функциональная диагностика, стоматология детская, эндоскопия</t>
    </r>
  </si>
  <si>
    <r>
      <t>Государственное бюджетное  учреждение здравоохранения Республиканский врачебно-физкультурный диспансер (</t>
    </r>
    <r>
      <rPr>
        <b/>
        <sz val="9"/>
        <color indexed="8"/>
        <rFont val="Calibri"/>
        <family val="2"/>
        <charset val="204"/>
        <scheme val="minor"/>
      </rPr>
      <t>ГБУЗ РВФД</t>
    </r>
    <r>
      <rPr>
        <sz val="9"/>
        <color indexed="8"/>
        <rFont val="Calibri"/>
        <family val="2"/>
        <charset val="204"/>
        <scheme val="minor"/>
      </rPr>
      <t>)</t>
    </r>
  </si>
  <si>
    <r>
      <t>Государственное бюджетное учреждение здравоохранения Республики Башкортостан Кожно-венерологический диспансер города Салават (</t>
    </r>
    <r>
      <rPr>
        <b/>
        <sz val="9"/>
        <color indexed="8"/>
        <rFont val="Calibri"/>
        <family val="2"/>
        <charset val="204"/>
        <scheme val="minor"/>
      </rPr>
      <t>ГБУЗ РБ КВД г.Салават)</t>
    </r>
  </si>
  <si>
    <r>
      <t xml:space="preserve">Государственное бюджетное учреждение здравоохранения Республики Башкортостан Городская больница №4 города Стерлитамак ( </t>
    </r>
    <r>
      <rPr>
        <b/>
        <sz val="9"/>
        <color rgb="FFFF0000"/>
        <rFont val="Calibri"/>
        <family val="2"/>
        <charset val="204"/>
        <scheme val="minor"/>
      </rPr>
      <t>ГБУЗ РБ Городская больница №4 г.Стерлитамак</t>
    </r>
    <r>
      <rPr>
        <sz val="9"/>
        <color rgb="FFFF0000"/>
        <rFont val="Calibri"/>
        <family val="2"/>
        <charset val="204"/>
        <scheme val="minor"/>
      </rPr>
      <t>)</t>
    </r>
  </si>
  <si>
    <t xml:space="preserve"> ЛО-02-01-007477 от 03.12.2019г бессрочно;  ЛО-02-01-007598 от 07.02.2020г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</si>
  <si>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гериатрия, гематология, детская кардиология, детская урология-андрология, детская хирургия, детская эндокринология, дерматовенерология, инфекционные болезни, кардиология, клиническая лабораторная диагностика, клиническая фармакология, медицинская реабилитация,медицинская статистика, неврология, нейрохирургия, неотложная медицинская помощь, онкология, организация здравоохранения и общественного здоровья,оториноларингология (за исключением кохлеарной имплантации), офтальмология, профпатология, психиатрия,психиатрия-наркология,пульмонология, рентгенология, рефлексотерапия, ультразвуковая диагностика, урология, физиотерапия, функциональная диагностика, фтизиатрия, хирургия, эндокринология, эпидемиология, эндоскопия, стоматология детская, стоматология терапевтическая, стоматология хирургическая, травматология и ортопедия</t>
  </si>
  <si>
    <t>анестезиология и реаниматология, гематология, дезинфектология, диетология, кардиология, клиническая лабораторная диагностика, лабораторная диагностика, лечебная физкультура, медицинская реабилитация, педиатрия, пульмонология,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t>
  </si>
  <si>
    <t>прекращение деятельности путем реорганизации в форме присоединения к ГБУЗ ГБ №3 г.Стерлитамак (ГБУЗ ГБ №3 г.Стерлитамак)</t>
  </si>
  <si>
    <t>30.02.2020</t>
  </si>
  <si>
    <r>
      <t>Государственное бюджетное учреждение здравоохранения Республики Башкортостан Городская больница №2 города Стерлитамак (</t>
    </r>
    <r>
      <rPr>
        <b/>
        <sz val="9"/>
        <color indexed="8"/>
        <rFont val="Calibri"/>
        <family val="2"/>
        <charset val="204"/>
        <scheme val="minor"/>
      </rPr>
      <t>ГБУЗ РБ ГБ №2 г.Стерлитамак</t>
    </r>
    <r>
      <rPr>
        <sz val="9"/>
        <color indexed="8"/>
        <rFont val="Calibri"/>
        <family val="2"/>
        <charset val="204"/>
        <scheme val="minor"/>
      </rPr>
      <t>)</t>
    </r>
  </si>
  <si>
    <t>изменение наименования МО с 30.03.2020 с ГБУЗ РБ ГБ №3 г.Стерлитамак на ГБУЗ РБ ГБ №2 г.Стерлитамак)</t>
  </si>
  <si>
    <r>
      <t>Государственное бюджетное учреждение здравоохранения Республики Башкортостан Стоматологическая поликлиника города Октябрьский (</t>
    </r>
    <r>
      <rPr>
        <b/>
        <sz val="10"/>
        <color rgb="FFFF0000"/>
        <rFont val="Times New Roman"/>
        <family val="1"/>
        <charset val="204"/>
      </rPr>
      <t xml:space="preserve"> ГБУЗ РБ Стоматологическая поликлиника г.Октябрьский</t>
    </r>
    <r>
      <rPr>
        <sz val="10"/>
        <color rgb="FFFF0000"/>
        <rFont val="Times New Roman"/>
        <family val="1"/>
        <charset val="204"/>
      </rPr>
      <t>)</t>
    </r>
  </si>
  <si>
    <t>прекращение деятельности путем реорганизации в форме присоединения к  ГБУЗ РБ ГБ №1 г.Октябрьский</t>
  </si>
  <si>
    <t>на 01.04.2020</t>
  </si>
  <si>
    <t>По состоянию на 01.04.2020 года реоранизались 9 МО путем присединения</t>
  </si>
  <si>
    <t xml:space="preserve">Изменения </t>
  </si>
  <si>
    <t>Государственное бюджетное учреждение здравоохранения Республики Башкортостан Городская больница №2 города Стерлитамак (ГБУЗ РБ Городская больница №2 г.Стерлитамак)</t>
  </si>
  <si>
    <r>
      <t xml:space="preserve">Путем присоединения к государственному бюджетному учреждению здравоохранения Республики Башкортостан Городская  клиническая больница №1  города Стерлитамак </t>
    </r>
    <r>
      <rPr>
        <sz val="9"/>
        <color theme="1"/>
        <rFont val="Calibri"/>
        <family val="2"/>
        <charset val="204"/>
        <scheme val="minor"/>
      </rPr>
      <t>(ГБУЗ РБ ГКБ №1 г.Стерлитамак)</t>
    </r>
  </si>
  <si>
    <t>Государственное бюджетное учреждение здравоохранения Республики Башкортостан Городская больница №12 города Уфа (ГБУЗ РБ ГБ №12 г.Уфа)</t>
  </si>
  <si>
    <t>Путем присоединения к государственному бюджетному учреждению здравоохранения Республики Башкортостан Городская клиническая больница №13  города Уфа (ГБУЗ РБ ГКБ №13 г.Уфа)</t>
  </si>
  <si>
    <t>Государственное бюджетное учреждение здравоохранения Республики Башкортостан Бирская стоматологическая поликлиника (ГБУЗ РБ Бирская стоматологическая поликлиника)</t>
  </si>
  <si>
    <t xml:space="preserve"> Путем присоединения к государственному  бюджетному учреждению здравоохранения Республики Башкортостан Бирская центральная районная больница  (ГБУЗ РБ Бирская ЦРБ)</t>
  </si>
  <si>
    <t>Государственное автономное учреждение здравоохранения Республики Башкортостан Стоматологическая поликлиника Дюртюлинского района (ГАУЗ РБ СП Дюртюлинского района)</t>
  </si>
  <si>
    <t xml:space="preserve"> Путем присоединения к государственному бюджетному учреждению здравоохранения Республики Башкортостан Дюртюлинская  центральная районная больница (ГБУЗ РБ Дюртюлинская  ЦРБ)</t>
  </si>
  <si>
    <t>Государственное  автономное  учреждение здравоохранения Республики Башкортостан Стоматологическая поликлиника города Сибай(ГАУЗ РБ Стоматологическая поликлиника г.Сибай)</t>
  </si>
  <si>
    <t>Путем присоединения к государственному бюджетному учреждению здравоохранения Республики Башкортостан Центральная городская больница города Сибай (ГБУЗ РБ ЦГБ г.Сибай)</t>
  </si>
  <si>
    <t>Государственное бюджетное учреждение здравоохранения Республики Башкортостан Стоматологическая поликлиника города Салават (ГБУЗ РБ  Стоматологическая поликлиника г.Салават)</t>
  </si>
  <si>
    <t>Путем присоединения к государственному бюджетному учреждению  здравоохранения Республики Башкортостан Городская больница города Салават ( ГБУЗ РБ ГБ г.Салават)</t>
  </si>
  <si>
    <t>Государственное бюджетное учреждение здравоохранения Республики Башкортостан Стоматологическая поликлиника города Октябрьский ( ГБУЗ РБ Стоматологическая поликлиника г.Октябрьский)</t>
  </si>
  <si>
    <t>Путем присоединения к государственному бюджетному учреждению  здравоохранения Республики Башкортостан Городская больница №1 города Октябрьский ( ГБУЗ РБ ГБ №1 г.Октябрьский)</t>
  </si>
  <si>
    <t>Государственное бюджетное учреждение здравоохранения Республики Башкортостан Городская больница №4 города Стерлитамак ( ГБУЗ РБ Городская больница №4 г.Стерлитамак)</t>
  </si>
  <si>
    <r>
      <t xml:space="preserve"> Путем присоединения к государственному  бюджетному учреждению  здравоохранения Республики Башкортостан Городская больница №3 города Стерлитамак (ГБУЗ РБ ГБ №3 г.Стерлитамак) и переименованием в </t>
    </r>
    <r>
      <rPr>
        <sz val="10"/>
        <color theme="1"/>
        <rFont val="Times New Roman"/>
        <family val="1"/>
        <charset val="204"/>
      </rPr>
      <t>Государственное бюджетное учреждение здравоохранения Республики Башкортостан Городская больница №2 города Стерлитамак (</t>
    </r>
  </si>
  <si>
    <t>Государственное бюджетное учреждение здравоохранения Республики Башкортостан Городская инфекционная больница города Стерлитамак (ГБУЗ РБ Городская инфекционная больница г.Стерлитамак)</t>
  </si>
  <si>
    <t>Путем присоединения к государственному бюджетному учреждению здравоохранения Республики Башкортостан Инфекционная клиническая больница №4 города Уфа (ГБУЗ РБ ИКБ №4 г.Уфа)</t>
  </si>
  <si>
    <t>Новое наименование МО</t>
  </si>
  <si>
    <t>Государственное автономное учреждение здравоохранения Республики Башкортостан Учалинская центральная городская больница (ГАУЗ РБ Учалинская ЦГБ)</t>
  </si>
  <si>
    <t>Государственное бюджетное учреждение здравоохранения Республики Башкортостан Учалинская центральная городская больница (ГБУЗ РБ Учалинская ЦГБ)</t>
  </si>
  <si>
    <t>Государственное автономное учреждение здравоохранения Республики Башкортостан Кожно-венерологический диспансер города Салават (ГАУЗ РБ КВД г.Салават)</t>
  </si>
  <si>
    <t>Государственное бюджетное учреждение здравоохранения Республики Башкортостан Кожно-венерологический диспансер города Салават (ГБУЗ РБ КВД г.Салават)</t>
  </si>
  <si>
    <t>Государственное автономное учреждение здравоохранения Республики Башкортостан Кожно-венерологический диспансер города Стерлитамак (ГАУЗ РБ КВД г.Стерлитамак)</t>
  </si>
  <si>
    <t>Государственное бюджетное учреждение здравоохранения Республики Башкортостан Кожно-венерологический диспансер города Стерлитамак (ГБУЗ РБ КВД г.Стерлитамак)</t>
  </si>
  <si>
    <t>Государственное автономное учреждение здравоохранения Республиканский врачебно-физкультурный диспансер (ГАУЗ РВФД)</t>
  </si>
  <si>
    <t>Государственное бюджетное  учреждение здравоохранения Республиканский врачебно-физкультурный диспансер (ГБУЗ РВФД)</t>
  </si>
  <si>
    <t>Государственное автономное учреждение здравоохранения Республиканский кожно-венерологический диспансер  №1 (ГАУЗ РКВД №1)</t>
  </si>
  <si>
    <t>Государственное бюджетное учреждение здравоохранения Республиканский кожно-венерологический диспансер  №1 (ГБУЗ РКВД №1)</t>
  </si>
  <si>
    <t>Государственное автономное учреждение здравоохранения Республики Башкортостан Городская клиническая больница №18 города Уфы (ГАУЗ РБ ГКБ №18 г.Уфы)</t>
  </si>
  <si>
    <t>Государственное бюджетное учреждение здравоохранения Республики Башкортостан Городская клиническая больница №18 города Уфы (ГБУЗ РБ ГКБ №18 г.Уфы)</t>
  </si>
  <si>
    <t>По состоянию на 01.04.2020 года изменились наименование следующих МО:</t>
  </si>
  <si>
    <r>
      <t>Государственное бюджетное учреждение здравоохранения Республики Башкортостан Городская инфекционная больница города Стерлитамак (</t>
    </r>
    <r>
      <rPr>
        <b/>
        <sz val="10"/>
        <color rgb="FFFF0000"/>
        <rFont val="Times New Roman"/>
        <family val="1"/>
        <charset val="204"/>
      </rPr>
      <t>ГБУЗ РБ Городская инфекционная больница г.Стерлитамак</t>
    </r>
    <r>
      <rPr>
        <sz val="10"/>
        <color rgb="FFFF0000"/>
        <rFont val="Times New Roman"/>
        <family val="1"/>
        <charset val="204"/>
      </rPr>
      <t>)</t>
    </r>
  </si>
  <si>
    <t>Прекращение деятельности путем реорганищации в форме присоединения к ГБУЗ РБ ИКБ №4 г.Уфа</t>
  </si>
  <si>
    <r>
      <t>Государственное автономное учреждение здравоохранения Республики Башкортостан Стоматологическая поликлиника Дюртюлинского района (</t>
    </r>
    <r>
      <rPr>
        <b/>
        <sz val="10"/>
        <color rgb="FFFF0000"/>
        <rFont val="Times New Roman"/>
        <family val="1"/>
        <charset val="204"/>
      </rPr>
      <t>ГАУЗ РБ СП Дюртюлинского района</t>
    </r>
    <r>
      <rPr>
        <sz val="10"/>
        <color rgb="FFFF0000"/>
        <rFont val="Times New Roman"/>
        <family val="1"/>
        <charset val="204"/>
      </rPr>
      <t>)</t>
    </r>
  </si>
  <si>
    <t>Прекращение деятельности путем реорганизации в форме присоединения к ГБУЗ РБ Дюртюлинская ЦРБ</t>
  </si>
  <si>
    <t>1090280025670</t>
  </si>
  <si>
    <t>1030203899934</t>
  </si>
  <si>
    <t>Государственное бюджетное учреждение здравоохранения Республики Башкортостан Инфекционная клиническая больница №4 города Уфа (ГБУЗ РБ ИКБ №4 г.Уфа)</t>
  </si>
  <si>
    <t>Изменение наименование МО 31.03.2020  было -Государственное бюджетное учреждение здравоохранения Республики Башкортостан Инфекционная клиническая больница №4 города Уфа (ГБУЗ РБ ИКБ №4 г.Уфа)</t>
  </si>
  <si>
    <t>Государственное бюджетное учреждение здравоохранения Республики Башкортостан Городская больница №3города Стерлитамак (ГБУЗ РБ ГБ №3 г.Стерлитамак)</t>
  </si>
  <si>
    <t>Государственное бюджетное учреждение здравоохранения Республиканская  клиническая инфекционная больница (ГБУЗ ИКБ)</t>
  </si>
  <si>
    <t>Государственное бюджетное учреждение здравоохранения Республики Башкортостан Городская больница №2города Стерлитамак (ГБУЗ РБ ГБ №2 г.Стерлитамак)</t>
  </si>
  <si>
    <t>Государственное бюджетное учреждение здравоохранения Республики Башкортостан Городская  клиническая больница №1  города Стерлитамак (ГБУЗ РБ ГКБ №1 г.Стерлитамак)</t>
  </si>
  <si>
    <t>Государственное бюджетное учреждение здравоохранения Республики Башкортостан   Клиническая больница №1  города Стерлитамак (ГБУЗ РБ КБ №1 г.Стерлитамак)</t>
  </si>
  <si>
    <t xml:space="preserve"> ЛО-02-01-007644 от 02.03.2020г бессрочно;</t>
  </si>
  <si>
    <t>ЛО-02-01-007663 от 05.03.2020г бессрочно;</t>
  </si>
  <si>
    <r>
      <t>Государственное бюджетное учреждение здравоохранения Республиканская  клиническая инфекционная больница (</t>
    </r>
    <r>
      <rPr>
        <b/>
        <sz val="9"/>
        <color theme="1"/>
        <rFont val="Calibri"/>
        <family val="2"/>
        <charset val="204"/>
        <scheme val="minor"/>
      </rPr>
      <t>ГБУЗ РКИБ</t>
    </r>
    <r>
      <rPr>
        <sz val="9"/>
        <color theme="1"/>
        <rFont val="Calibri"/>
        <family val="2"/>
        <charset val="204"/>
        <scheme val="minor"/>
      </rPr>
      <t>)</t>
    </r>
  </si>
  <si>
    <r>
      <t>Государственное бюджетное учреждение здравоохранения Республики Башкортостан Бирская стоматологическая поликлиника (</t>
    </r>
    <r>
      <rPr>
        <b/>
        <sz val="10"/>
        <color rgb="FFFF0000"/>
        <rFont val="Times New Roman"/>
        <family val="1"/>
        <charset val="204"/>
      </rPr>
      <t>ГБУЗ РБ Бирская стоматологическая поликлиника</t>
    </r>
    <r>
      <rPr>
        <sz val="10"/>
        <color rgb="FFFF0000"/>
        <rFont val="Times New Roman"/>
        <family val="1"/>
        <charset val="204"/>
      </rPr>
      <t>)</t>
    </r>
  </si>
  <si>
    <t>прекращение деятельности путем реорганизации в форме присоединения к ГБУЗ РБ Бирская ЦРБ</t>
  </si>
  <si>
    <r>
      <t>Государственное  автономное  учреждение здравоохранения Республики Башкортостан Стоматологическая поликлиника города Сибай(</t>
    </r>
    <r>
      <rPr>
        <b/>
        <sz val="9"/>
        <color rgb="FFFF0000"/>
        <rFont val="Calibri"/>
        <family val="2"/>
        <charset val="204"/>
        <scheme val="minor"/>
      </rPr>
      <t>ГАУЗ РБ Стоматологическая поликлиника г.Сибай</t>
    </r>
    <r>
      <rPr>
        <sz val="9"/>
        <color rgb="FFFF0000"/>
        <rFont val="Calibri"/>
        <family val="2"/>
        <charset val="204"/>
        <scheme val="minor"/>
      </rPr>
      <t>)</t>
    </r>
  </si>
  <si>
    <t>преращение деятельности путем реорганизации в форме присоединения к ГБУЗ РБ ЦГБ. Г.Сибай</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</si>
  <si>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гериатрия,  дерматовенерология, детская кардиология,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радиология, рентгенология, рефлексотерапия, травматология и ортопедия, урология, ультразвуковая диагностика, физиотерапия, хирургия, функциональная диагностика, эндоскопия, эпидемиология, эндокринология, стоматология детская, стоматология общей практики, стоматология терапевтическая, стоматология хирургическая</t>
  </si>
  <si>
    <t xml:space="preserve"> гастроэнтерология,  детская кардиология, кардиология,  неврология, нефрология, травматология и ортопедия, ультразвуковая диагностика, физиотерапия, функциональная диагностика,эпидемиология</t>
  </si>
  <si>
    <t>ЛО-02-01-007724 от30.03.2020г бессрочно;</t>
  </si>
  <si>
    <t xml:space="preserve">ЛО-02-01-007662 от 05.03.2020г бессрочно; </t>
  </si>
  <si>
    <t>ЛО-02-01-007657 от 04.03.2020г бессрочно;</t>
  </si>
  <si>
    <t>ЛО-02-01-007652 от 03.03.2020г бессрочно;</t>
  </si>
  <si>
    <t xml:space="preserve">ЛО-02-01-007536 от 30.12.2019г бессрочно; </t>
  </si>
  <si>
    <t xml:space="preserve">ЛО-02-01-005686 от19.06.2017г бессрочно; </t>
  </si>
  <si>
    <r>
      <t>анестезиология и реаниматология, кардиология, колопроктология, лечебная физкультура, медицинский массаж, неврология, нейрохирургия</t>
    </r>
    <r>
      <rPr>
        <b/>
        <sz val="9"/>
        <rFont val="Calibri"/>
        <family val="2"/>
        <charset val="204"/>
        <scheme val="minor"/>
      </rPr>
      <t xml:space="preserve">, онкология, </t>
    </r>
    <r>
      <rPr>
        <sz val="9"/>
        <rFont val="Calibri"/>
        <family val="2"/>
        <charset val="204"/>
        <scheme val="minor"/>
      </rPr>
      <t>операционное дело, офтальмология, рефлексотерапия, сестринское дело, терапия, травматология и ортопедия, урология, хирургия, хирургия (абдоминальная), хирургия (комбустиология), эндокринология,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</si>
  <si>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акушество и гинекология (искусственное прерывание беременности),  аллергология и иммунология, анестезиология и реаниматология, бактериология,  гистология, диетология, кардиология, гастроэнтерология, детская кардиология, детская хирургия,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медицинская реабилитация, медицинский массаж, неврология, неонатология, нейрохирургия, нефрология, </t>
    </r>
    <r>
      <rPr>
        <b/>
        <sz val="9"/>
        <rFont val="Calibri"/>
        <family val="2"/>
        <charset val="204"/>
        <scheme val="minor"/>
      </rPr>
      <t>онкология,</t>
    </r>
    <r>
      <rPr>
        <sz val="9"/>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рефлексотерапия,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эндокринология, эндоскопия, эпидемиология</t>
    </r>
  </si>
  <si>
    <r>
      <t>Государственное автономное учреждение здравоохранения Республики Башкортостан Стоматологическая поликлиника Дюртюлинского района (</t>
    </r>
    <r>
      <rPr>
        <b/>
        <sz val="9"/>
        <color rgb="FFFF0000"/>
        <rFont val="Calibri"/>
        <family val="2"/>
        <charset val="204"/>
        <scheme val="minor"/>
      </rPr>
      <t>ГАУЗ РБ СП Дюртюлинского района</t>
    </r>
    <r>
      <rPr>
        <sz val="9"/>
        <color rgb="FFFF0000"/>
        <rFont val="Calibri"/>
        <family val="2"/>
        <charset val="204"/>
        <scheme val="minor"/>
      </rPr>
      <t>)</t>
    </r>
  </si>
  <si>
    <r>
      <t>Государственное бюджетное учреждение здравоохранения Республиканский кожно-венерологический диспансер  №1 (</t>
    </r>
    <r>
      <rPr>
        <b/>
        <sz val="9"/>
        <color indexed="8"/>
        <rFont val="Calibri"/>
        <family val="2"/>
        <charset val="204"/>
        <scheme val="minor"/>
      </rPr>
      <t>ГБУЗ РКВД №1</t>
    </r>
    <r>
      <rPr>
        <sz val="9"/>
        <color indexed="8"/>
        <rFont val="Calibri"/>
        <family val="2"/>
        <charset val="204"/>
        <scheme val="minor"/>
      </rPr>
      <t>)</t>
    </r>
  </si>
  <si>
    <r>
      <t>Государственное бюджетное учреждение здравоохранения Республиканский врачебно-физкультурный диспансер (</t>
    </r>
    <r>
      <rPr>
        <b/>
        <sz val="9"/>
        <color indexed="8"/>
        <rFont val="Calibri"/>
        <family val="2"/>
        <charset val="204"/>
        <scheme val="minor"/>
      </rPr>
      <t>ГБУЗ РВФД</t>
    </r>
    <r>
      <rPr>
        <sz val="9"/>
        <color indexed="8"/>
        <rFont val="Calibri"/>
        <family val="2"/>
        <charset val="204"/>
        <scheme val="minor"/>
      </rPr>
      <t>)</t>
    </r>
  </si>
  <si>
    <r>
      <t>Государственноебюджетное учреждение здравоохранения Республики Башкортостан Кожно-венерологический диспансер города Стерлитамак (</t>
    </r>
    <r>
      <rPr>
        <b/>
        <sz val="9"/>
        <color indexed="8"/>
        <rFont val="Calibri"/>
        <family val="2"/>
        <charset val="204"/>
        <scheme val="minor"/>
      </rPr>
      <t>ГБУЗ РБ КВД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</si>
  <si>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Городская больница №12 города Уфа (Г</t>
    </r>
    <r>
      <rPr>
        <b/>
        <sz val="9"/>
        <color rgb="FFFF0000"/>
        <rFont val="Calibri"/>
        <family val="2"/>
        <charset val="204"/>
        <scheme val="minor"/>
      </rPr>
      <t>БУЗ РБ ГБ №12 г.Уфа</t>
    </r>
    <r>
      <rPr>
        <sz val="9"/>
        <color rgb="FFFF0000"/>
        <rFont val="Calibri"/>
        <family val="2"/>
        <charset val="204"/>
        <scheme val="minor"/>
      </rPr>
      <t>)</t>
    </r>
  </si>
  <si>
    <r>
      <t>Государственное бюджетное учреждение здравоохранения Республики Башкортостан Бирская стоматологическая поликлиника (</t>
    </r>
    <r>
      <rPr>
        <b/>
        <sz val="9"/>
        <color rgb="FFFF0000"/>
        <rFont val="Calibri"/>
        <family val="2"/>
        <charset val="204"/>
        <scheme val="minor"/>
      </rPr>
      <t>ГБУЗ РБ Бирская стоматологическая поликлиника</t>
    </r>
    <r>
      <rPr>
        <sz val="9"/>
        <color rgb="FFFF0000"/>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</si>
  <si>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Октябрьский (</t>
    </r>
    <r>
      <rPr>
        <b/>
        <sz val="9"/>
        <color rgb="FFFF0000"/>
        <rFont val="Calibri"/>
        <family val="2"/>
        <charset val="204"/>
        <scheme val="minor"/>
      </rPr>
      <t xml:space="preserve"> ГБУЗ РБ Стоматологическая поликлиника г.Октябрьский</t>
    </r>
    <r>
      <rPr>
        <sz val="9"/>
        <color rgb="FFFF0000"/>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</si>
  <si>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Салават (</t>
    </r>
    <r>
      <rPr>
        <b/>
        <sz val="9"/>
        <color rgb="FFFF0000"/>
        <rFont val="Calibri"/>
        <family val="2"/>
        <charset val="204"/>
        <scheme val="minor"/>
      </rPr>
      <t>ГБУЗ РБ  Стоматологическая поликлиника г.Салават</t>
    </r>
    <r>
      <rPr>
        <sz val="9"/>
        <color rgb="FFFF0000"/>
        <rFont val="Calibri"/>
        <family val="2"/>
        <charset val="204"/>
        <scheme val="minor"/>
      </rPr>
      <t>)</t>
    </r>
  </si>
  <si>
    <r>
      <t xml:space="preserve">Государственное бюджетное учреждение здравоохранения Республики Башкортостан Городская больница №4 г.Стерлитамак ( </t>
    </r>
    <r>
      <rPr>
        <b/>
        <sz val="9"/>
        <color rgb="FFFF0000"/>
        <rFont val="Calibri"/>
        <family val="2"/>
        <charset val="204"/>
        <scheme val="minor"/>
      </rPr>
      <t>ГБУЗ РБ Городская больница №4 г.Стерлитамак</t>
    </r>
    <r>
      <rPr>
        <sz val="9"/>
        <color rgb="FFFF0000"/>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</si>
  <si>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9"/>
        <color rgb="FFFF0000"/>
        <rFont val="Calibri"/>
        <family val="2"/>
        <charset val="204"/>
        <scheme val="minor"/>
      </rPr>
      <t>ГБУЗ РБ Городская инфекционная больница г.Стерлитамак</t>
    </r>
    <r>
      <rPr>
        <sz val="9"/>
        <color rgb="FFFF0000"/>
        <rFont val="Calibri"/>
        <family val="2"/>
        <charset val="204"/>
        <scheme val="minor"/>
      </rPr>
      <t>)</t>
    </r>
  </si>
  <si>
    <t>Государственное бюджетное учреждение здравоохранения Республиканская  клиническая инфекционная больница (ГБУЗ РКИБ)</t>
  </si>
  <si>
    <t>75201 - Государственные автономные учреждения субъектов Российской Федерации-7</t>
  </si>
  <si>
    <r>
      <t>Государственное бюджетное учреждение здравоохранения Республики Башкортостан Стоматологическая поликлиника города Салават (</t>
    </r>
    <r>
      <rPr>
        <b/>
        <sz val="10"/>
        <color rgb="FFFF0000"/>
        <rFont val="Times New Roman"/>
        <family val="1"/>
        <charset val="204"/>
      </rPr>
      <t>ГБУЗ РБ  Стоматологическая поликлиника г.Салават</t>
    </r>
    <r>
      <rPr>
        <sz val="10"/>
        <color rgb="FFFF0000"/>
        <rFont val="Times New Roman"/>
        <family val="1"/>
        <charset val="204"/>
      </rPr>
      <t>)</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</si>
  <si>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помощь,организация здравоохранения и общественного здоровья,онкология, оториноларингология (за исключением кохлеарной имплантации), офтальмология, профпатология, психиатрия, психиатрия-наркология, рентгенология, стоматология общей практики, стоматология ортопедическая,стоматология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</si>
  <si>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клиническая лабораторная диагностика,  клиническая фармакология, лабораторная диагностика, лечебная физкультура и спортивная медицина,  медицинский массаж, неврология, рентгенология, рефлексотерапия,сестринское дело, радиотерапия, терапия, трансфузиология, ультразвуковая диагностика, физиотерапия, функциональная диагностика, эндоскопия, эпидемиология</t>
  </si>
  <si>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гистология, дезинфектология, диетология,  детская хирургия,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t>
    </r>
    <r>
      <rPr>
        <b/>
        <sz val="9"/>
        <rFont val="Calibri"/>
        <family val="2"/>
        <charset val="204"/>
        <scheme val="minor"/>
      </rPr>
      <t xml:space="preserve"> онкология, </t>
    </r>
    <r>
      <rPr>
        <sz val="9"/>
        <rFont val="Calibri"/>
        <family val="2"/>
        <charset val="204"/>
        <scheme val="minor"/>
      </rPr>
      <t>оториноларингология (за исключением кохлеарной имплантации), офтальмология, патологическая анатомия,рентгенэндоваскулярная диагностика и лечение, радиология, ревматология, рентгенология, рефлексотерапия,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</si>
  <si>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аллергология и иммунология,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сердечно-сосудистая хирургия, травматология и ортопедия,стоматология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</si>
  <si>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лабораторная диагностика, неотложная медицинская помощь, организация сестринского дела, сестренское дело</t>
  </si>
  <si>
    <t>диетология,  клиническая фармакология, нефрология, организации здравоохранения и общественному здоровью</t>
  </si>
  <si>
    <t>ЛО-02-01-007722 от 27.03.2020г бессрочно;</t>
  </si>
  <si>
    <t>ЛО-02-01-007740 от 10.04.2020г бессрочно;</t>
  </si>
  <si>
    <t xml:space="preserve">  ЛО-02-01-007616 от 26.02.2020г бессрочно;</t>
  </si>
  <si>
    <t xml:space="preserve">  ЛО-02-01-007770 от 19.05.2020г бессрочно;</t>
  </si>
  <si>
    <t>Булатов Шамиль Энгельсович, тел/факс8(347)279-03-97, 228-77-77,e-mail: ufa.rkbkuv@doctorrb.ru</t>
  </si>
  <si>
    <t>Авзалов Мурад Разилович,тел:8(34783)7-44-84, факс 8(34783) 7-44-84, e-mail: NFT.CGB@doctorrb.ru</t>
  </si>
  <si>
    <t>Мадъяров Тимур Салаватович, тел. 8(34760)5-60-00, факс 8(34760)5-60-77, e-mail: yancrb@mail.ru</t>
  </si>
  <si>
    <t>Саяпов Рафаэль Саматович, тел.2(34754)2-39-77, факс 8(34754)2-39-64, e-mail: RAEVSK.CRB@doctorrb.ru</t>
  </si>
  <si>
    <t>Хамитов Ильдар Арсланович, тел:8(34752)2-33-37 ,факс8(34752)2-33-37, e-mail: ZILAIR.CRB@doctorrb.ru</t>
  </si>
  <si>
    <t>Латыпова Алина Фаиловна, тел/факс 8(34796)3-51-49, e-mail.ru: cekmcrb@mail.ru, chekmagush@doctorrb.ru</t>
  </si>
  <si>
    <t>Фазлиахметов Эрик Файзуллович, тел/факс8(347)235-94-32;8(347)284-01-96;e-mail:  PK38@yandex.ru, UFA.P38@doctorrb.ru</t>
  </si>
  <si>
    <t>Коршикова Полина Николаевна, Курамшин Альмир Фоатович(гл. врач), тел./факс(347)216-03-23, e-mail: p.korshikova@mcclinics.ru, o.hismatullina@mcclinics.ru</t>
  </si>
  <si>
    <t xml:space="preserve"> ЛО-02-01-007597  от 17.02.2020г бессрочно;</t>
  </si>
  <si>
    <t xml:space="preserve"> ЛО-02-01-007779 от 29.05.2020г бессрочно;</t>
  </si>
  <si>
    <t>ЛО-02-01-007783 от 29.05.2020г бессрочно;</t>
  </si>
  <si>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дезинфектология,  детская хирургия, диетология, инфекционные болезни, колопроктология,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t>
    </r>
    <r>
      <rPr>
        <b/>
        <sz val="10"/>
        <rFont val="Times New Roman"/>
        <family val="1"/>
        <charset val="204"/>
      </rPr>
      <t xml:space="preserve">медицинская реабилитация, </t>
    </r>
    <r>
      <rPr>
        <sz val="10"/>
        <rFont val="Times New Roman"/>
        <family val="1"/>
        <charset val="204"/>
      </rPr>
      <t>медицинский массаж, неврология, нейрохирургия, нефрология, неонатология,</t>
    </r>
    <r>
      <rPr>
        <b/>
        <sz val="10"/>
        <rFont val="Times New Roman"/>
        <family val="1"/>
        <charset val="204"/>
      </rPr>
      <t xml:space="preserve"> онкология, </t>
    </r>
    <r>
      <rPr>
        <sz val="10"/>
        <rFont val="Times New Roman"/>
        <family val="1"/>
        <charset val="204"/>
      </rPr>
      <t>операционное дело, оториноларингология (за исключением кохлеарной имплантации), патологическая анатомия, педиатрия,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хирургия, физиотерапия, функциональная диагностика, эндокринология, эндоскопия, эпидемиология</t>
    </r>
  </si>
  <si>
    <t>Зулькарнаева Алия Гиззатовна, тел/ факс: 8(34751)3-21-61, тел.гл.врача 8(34751)3-20-20 e-mail: baimed@mail.ru, BAIMAK.CGB@doctorrb.ru</t>
  </si>
  <si>
    <t>мес</t>
  </si>
  <si>
    <t>Хабибуллин Фидаил Камильевич, тел/факс:8(34739)2-23-05,e-mail: STERLIBASH.CRB@doctorrb.ru</t>
  </si>
  <si>
    <t>Яппаров Ильшат Иншарович, те/факс:8(3476)38-82-88, e-mail: SLVGB@doctorrb.ru</t>
  </si>
  <si>
    <t xml:space="preserve"> ЛО-02-01-007794 от 02.06.2020г бессрочно;</t>
  </si>
  <si>
    <r>
      <t>Государственное бюджетное учреждение здравоохранения Республики Башкортостан Кожно-венерологический диспансер города Салават (</t>
    </r>
    <r>
      <rPr>
        <b/>
        <sz val="9"/>
        <rFont val="Calibri"/>
        <family val="2"/>
        <charset val="204"/>
        <scheme val="minor"/>
      </rPr>
      <t>ГБУЗ РБ КВД г.Салават)</t>
    </r>
  </si>
  <si>
    <t xml:space="preserve">Хайдаров Илдар Хаккиевич,тел. 273-96-77, mail.ru: UFA.P1@doctorrb.ru </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</si>
  <si>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гериатрия, детская урология-андрология, детская хирургия, детская эндокринология, гематология, дерматовенерология, кардиология, клиническая лабораторная диагностика, лечебная физкультура и спортивная медицина, мануальная терапия, медицинская реабилитация, мануальная терапия,неврология, нейрохирургия, нефрология, оториноларингология (за исключением кохлкеарной имплантации), офтальмология, психотерапия,пульмонология, рентгенология, рефлексотерапия, сердечно-сосудистая хирургия, травматология и ортопедия, трансфузиология, ультразвуковая диагностика, управление сестринской деятельностью,урология, физиотерапия, функциональная диагностика, хирургия,  хирургия (абдоминальная), челюстно-лицевая хирургия,эндокринология,  эндоскопия, эпидемиология</t>
  </si>
  <si>
    <t>акушерское дело, акушерство игинекология (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реаниматология,клиническая лабораторная диагностика,  колопроктология, организация здравоохранения и общественного здоровья,организация сестринского дела, операционное дело, оториноларингология (за исключением кохлеарной имплантации), пластическая хирургия, рентгенология, сестринское дело, травматология  и ортопедия, трансфузиология, хирургия,сердечно-сосудистая хирургия, хирургия (абдоминальная), урология</t>
  </si>
  <si>
    <t>Булгаков Руслан Анварович, 8(347)277-08-11, e-mail: euromed-oms@bk.ru, euromed@bk.ru</t>
  </si>
  <si>
    <t>акушерское дело, анестезиология и реаниматология,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</si>
  <si>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гериатрия, дерматовенерология, детская кардиология,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нефрология,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</si>
  <si>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Васильев Павел Анатольевич,  тел/факс 8-917-45-99-905,e-mail: zdorovenatsii@bk.ru</t>
  </si>
  <si>
    <t xml:space="preserve">  ЛО-02-01-007682 от 11.03.2020г бессрочно;</t>
  </si>
  <si>
    <t>ЛО-02-01-007641 от 02.03.2020г бессрочно;</t>
  </si>
  <si>
    <t xml:space="preserve">Абдуллин Наиль Рафаилович , тел/факс:8(34789)2-06-83, 2-09-26, e-mail: MRAK.CRB@doctorrb.ru
</t>
  </si>
  <si>
    <t>Раджабова Надира Баракаевна, 8(34783)7-00-28, e-mail:dantist.nf@yandex.ru</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</si>
  <si>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детская хирургия, дерматовенерология, кардиология, инфекционные болезни, клиническая лабораторная диагностика, медицинская реабилитация,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хирургическая, стоматология терапевтическая, травматология и ортопедия, ультразвуковая диагностика, физиотерапия, 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</si>
  <si>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детская хирургия,  клиническая лабораторная диагностика, медицинская реабилитация, неврология, педиатрия, терапия,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</si>
  <si>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акушерствои гинекология (искусственное прерывание беременности), анестезиология и реаниматология, бактериология, детская хирургия, диетология,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неонатология, онкология,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фтизиатрия,  функциональная диагностика, хирургия, эндокринология, эндоскопия, эпидемиология</t>
  </si>
  <si>
    <t>ЛО-02-01-007664 от 02.03.2020г бессрочно;</t>
  </si>
  <si>
    <t xml:space="preserve"> ЛО-02-01-007671 от 10.03.2020г бессрочно;</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</si>
  <si>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</si>
  <si>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r>
      <rPr>
        <sz val="9"/>
        <color theme="1"/>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бактериология, гастроэнтерология, гериатрия,  дерматовенерология, детская кардиология, детская хирургия, инфекционные болезни, кардиология, клиническая лабораторная диагностика, колопроктология, неврология, лечебная физкультура и спортивная медицина, неврология, оториноларингология (за исключением кохлеарной имплантации), онкология, офтальмология, профпатология, ревматология, рентгенология, стоматология терапевтическая, травматология и ортопедия,</t>
    </r>
    <r>
      <rPr>
        <sz val="9"/>
        <color rgb="FFFF0000"/>
        <rFont val="Calibri"/>
        <family val="2"/>
        <charset val="204"/>
        <scheme val="minor"/>
      </rPr>
      <t xml:space="preserve"> </t>
    </r>
    <r>
      <rPr>
        <sz val="9"/>
        <color theme="1"/>
        <rFont val="Calibri"/>
        <family val="2"/>
        <charset val="204"/>
        <scheme val="minor"/>
      </rPr>
      <t>стоматология хирургическая, ультразвуковая диагностика, урология,</t>
    </r>
    <r>
      <rPr>
        <sz val="9"/>
        <color rgb="FFFF0000"/>
        <rFont val="Calibri"/>
        <family val="2"/>
        <charset val="204"/>
        <scheme val="minor"/>
      </rPr>
      <t xml:space="preserve"> </t>
    </r>
    <r>
      <rPr>
        <sz val="9"/>
        <color theme="1"/>
        <rFont val="Calibri"/>
        <family val="2"/>
        <charset val="204"/>
        <scheme val="minor"/>
      </rPr>
      <t>физиотерапия, функциональная диагностика, хирургия, эндокринология, эпидемиология, эндоскопия, ортодонтии, стоматологии детской, стоматологии общей практики, стоматологии ортопедической, стоматологии терапевтической, стоматологии хирургической</t>
    </r>
  </si>
  <si>
    <t>ЛО-02-01-007851 от 20.07.2020г бессрочно;</t>
  </si>
  <si>
    <t>Абсалямова Нурсиля Талгатовна, тел:8(347)263-38-51, 263-56-37, факс:8(347)283-82-20, 223-11-92, 223-11-42, e-mail: UFA.GDKB17@doctorrb.ru</t>
  </si>
  <si>
    <t>Мамаева Алиса Вилориковна, тел/факс: 8(347)263-19-10, e-mail: UFA.P32@doctorrb.ru</t>
  </si>
  <si>
    <t xml:space="preserve"> ЛО-02-01-007700 от 19.03.2020г бессрочно;</t>
  </si>
  <si>
    <t xml:space="preserve">  ЛО-02-01-007672 от10.03.2020г бессрочно; </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</si>
  <si>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гериатрия,  дерматовенерология,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t>
  </si>
  <si>
    <t xml:space="preserve"> ЛО-02-01-007739 от 16.04.2020г бессрочно;</t>
  </si>
  <si>
    <t xml:space="preserve"> ЛО-02-01-007803 от 11.06.2020г бессрочно;</t>
  </si>
  <si>
    <t>Байтеряков Фиял Рифович, тел/факс8(347)225--25-30, e-mail: ufa.green@doctorrb.ru, green-kurort@mail.ru, green-kurort@green-kurort.ru</t>
  </si>
  <si>
    <t>Саетов Булат Аснафович,тел:8(34770)2-03-74, факс:8(34770)2-03-32,e-mail: bust_crb@mail.ru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</si>
  <si>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гематология, клиническая лабораторная диагностика, кардиология, лечебная физкультура и спортивная медицина, онкология, офтальмология, рентгенология, стоматология терапевтическая, ультразвуковая диагностика, функциональная диагностика, эндокринология, эпидемиология</t>
  </si>
  <si>
    <t>ЛО-02-01-007875  от 04.08.2020г бессрочно;</t>
  </si>
  <si>
    <t>ЛО-02-01-007874 от 04.08.2020г бессрочно;</t>
  </si>
  <si>
    <t xml:space="preserve"> ЛО-02-01-007896 от31.08.2020г бессрочно;</t>
  </si>
  <si>
    <t xml:space="preserve"> ЛО-02-01-007684 от 11.03.2020г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</si>
  <si>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инфекционные болезни, кардиология, клиническая лабораторная диагностика, колопроктология,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ультразвуковая диагностика, урология, эндокринология, эндоскопия,эпидемиология,  челюстно-лицевая хирургия, стоматология общей практики, стоматология терапевтическая, стоматология хирургическая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</si>
  <si>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хирургия, ультразвуковая диагностика, травматология и ортопедия, трансфузиология, урология, физиотерапия, функциональная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</si>
  <si>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хирургия, операционное дело</t>
  </si>
  <si>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t>
    </r>
    <r>
      <rPr>
        <b/>
        <sz val="9"/>
        <rFont val="Calibri"/>
        <family val="2"/>
        <charset val="204"/>
        <scheme val="minor"/>
      </rPr>
      <t xml:space="preserve"> онкология,</t>
    </r>
    <r>
      <rPr>
        <sz val="9"/>
        <rFont val="Calibri"/>
        <family val="2"/>
        <charset val="204"/>
        <scheme val="minor"/>
      </rPr>
      <t xml:space="preserve"> организация здравоохранения и общественного здоровья,оториноларингология (за исключением кохлеарной имплантации),  операционное дело, офтальмология, патологическая анатомия, педиатрия,психиатрия,психиатрия-наркология, рентгенология, сестринское дело, сестринское дело в педиатрии, стоматология терапевтическая,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 эпидемиология</t>
    </r>
  </si>
  <si>
    <t xml:space="preserve"> ЛО-02-01-007503 от17.12.2019г бессрочно;</t>
  </si>
  <si>
    <t xml:space="preserve"> ЛО-02-01-007765 от 15.05.2020г бессрочно;</t>
  </si>
  <si>
    <t>акушерское дело, вакцинация (проведение профилактических прививок), гигиеническое воспитание, гистология,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</si>
  <si>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патологическая анатомия, профпатология, рентгенология,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 оматология хирургическая</t>
  </si>
  <si>
    <t xml:space="preserve"> ЛО-02-01-007751 от 28.04.2020г бессрочно;</t>
  </si>
  <si>
    <t xml:space="preserve"> ЛО-02-01-007681 от 11.03.2020г бессрочно;</t>
  </si>
  <si>
    <t xml:space="preserve"> ЛО-02-01-007680 от 11.03.2020г бессрочно;</t>
  </si>
  <si>
    <t xml:space="preserve">  ЛО-02-01-007720 от 27.03.2020г бессрочно;</t>
  </si>
  <si>
    <t xml:space="preserve">ЛО-02-01-007750 от 21.04.2020г бессрочно; </t>
  </si>
  <si>
    <t xml:space="preserve"> ЛО-02-01-007685 от 11.03.2020г бессрочно;  </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</si>
  <si>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дерматовенерология, детская кардиология,  инфекционные болезни, кардиология, клиническая лабораторная диагностика, неврология, неотложная медицинская помощь,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хирургия, ультразвуковая диагностика, фтизиатрия, функциональная диагностика, эндокринология, эндоскопия</t>
  </si>
  <si>
    <t xml:space="preserve"> ЛО-02-01-007653 от 04.03.2020г бессрочно;</t>
  </si>
  <si>
    <t xml:space="preserve">ЛО-02-01-007586 от 10.02.2020г бессрочно; </t>
  </si>
  <si>
    <t xml:space="preserve">ЛО-02-01-007678 от 10.03.2020г бессрочно;  </t>
  </si>
  <si>
    <t xml:space="preserve"> ЛО-02-01-007793 от 02.06.2020г бессрочно;</t>
  </si>
  <si>
    <t xml:space="preserve">ЛО-02-01-007674 от 10.03.2020г бессрочно;  </t>
  </si>
  <si>
    <r>
      <t xml:space="preserve">акушерству и гинекологии (за исключением использования вспомогательных репродуктивных технологий и искусственного прерывания беременности), гематологии, урологии, клиническая лабораторная диагностика, </t>
    </r>
    <r>
      <rPr>
        <b/>
        <sz val="9"/>
        <rFont val="Calibri"/>
        <family val="2"/>
        <charset val="204"/>
        <scheme val="minor"/>
      </rPr>
      <t xml:space="preserve">онкология, </t>
    </r>
    <r>
      <rPr>
        <sz val="9"/>
        <rFont val="Calibri"/>
        <family val="2"/>
        <charset val="204"/>
        <scheme val="minor"/>
      </rPr>
      <t>функциональная диагностика</t>
    </r>
  </si>
  <si>
    <t>акушерству и гинекологии (за исключением использования вспомогательных репродуктивных технологий и искусственного прерывания беременности), гематологии, медицинская реабилитация, онкология, радиология, радиотерапия, сестринское дело, терапия, хирургия, урология, хирургия (абдоминальная)</t>
  </si>
  <si>
    <t>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неврология, онкология, радиология, рентгенология, стоматология терапевтическая, ультразвуковая диагностика,урология,  функциональная диагностика, хирургия, эндоскопия, эндокринология, эпидемиология</t>
  </si>
  <si>
    <r>
      <t>анестезиология и реаниматология, бактериология, диетология, гистология, клиническая лабораторная диагностика, клиническая фармакология, лабораторная диагностика, медицинская статистика,медицинская реабилитация, ,</t>
    </r>
    <r>
      <rPr>
        <b/>
        <sz val="9"/>
        <rFont val="Calibri"/>
        <family val="2"/>
        <charset val="204"/>
        <scheme val="minor"/>
      </rPr>
      <t>онкология,</t>
    </r>
    <r>
      <rPr>
        <sz val="9"/>
        <rFont val="Calibri"/>
        <family val="2"/>
        <charset val="204"/>
        <scheme val="minor"/>
      </rPr>
      <t xml:space="preserve"> операционное дело, патологическая анатомия,пластическая хирургия, радиология,радиотерапия, рентгенология, сестринское дело, терапия, трансфузиология, ультразвуковая диагностика, управление сестринской деятельностью,функциональная диагностика, эндоскопия, эпидемиология</t>
    </r>
  </si>
  <si>
    <t>ЛО-02-01-007734 от 06.04.2020г бессрочно;</t>
  </si>
  <si>
    <t>ЛО-02-01-007624 от 27.02.2020г бессрочно;</t>
  </si>
  <si>
    <t>аллергология и иммунология,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</si>
  <si>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медицинский массаж, неврология, нейрохирургия, нефрология, онкология, операционное дело, оториноларингология (за исключением кохлеарной имплантации), пульмонология, радиология, рентгенология, ревматология, рентгенэндоваскулярная диагностика и лечение, сердечно-сосудистая хирургия, сестринское дело, торакальная хирургия, травматология и ортопедия, терапия, ультразвуковая диагностика, урология, физиотерапия, функциональная диагностика, хирургия, хирургия (абдоминальная), эндоскопия, эпидемиология, эндокринология</t>
  </si>
  <si>
    <t>ЛО-02-01-007754 от 06.05.2020г бессрочно;</t>
  </si>
  <si>
    <t>акушерское дело, анестезиология и реаниматология, лабораторная диагностика, операционное дело, сестринское дело, функциональная диагностика</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</si>
  <si>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генетика,клинической лабораторной диагностике, клинической фармакологии, лабораторной генетике, забор, криоконсервация и хранение половых клеток и тканей репродуктивных органов, кардиология, неврология, онкология, офтальмология,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</si>
  <si>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забор, клинической фармакологии, криоконсервация и хранение половых клеток и тканей репродуктивных органов, транспортировке органов, транспортировке половых клеток и (или) тканей репродуктивных органов, ультразвуковая диагностика, функциональная диагностика</t>
  </si>
  <si>
    <t xml:space="preserve"> ЛО-02-01-007742 от 13.04.2020г бессрочно; </t>
  </si>
  <si>
    <t xml:space="preserve">ЛО-02-01-007607 от18.02.2020г бессрочно; </t>
  </si>
  <si>
    <t xml:space="preserve"> ЛО-02-01-007753 от 28.04.2020г бессрочно;</t>
  </si>
  <si>
    <t>ФС-02-01-002559 от17.08.2020г. бессрочно;</t>
  </si>
  <si>
    <t xml:space="preserve"> ЛО-02-01-007677 от 10.03.2020г бессрочно;</t>
  </si>
  <si>
    <t xml:space="preserve"> ФС-02-01-002555 от 12.12.2019г бессрочно; </t>
  </si>
  <si>
    <t>акушерское дело, анестезиология и реаниматология,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</si>
  <si>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t>
    </r>
    <r>
      <rPr>
        <sz val="9"/>
        <color rgb="FFFF0000"/>
        <rFont val="Calibri"/>
        <family val="2"/>
        <charset val="204"/>
        <scheme val="minor"/>
      </rPr>
      <t xml:space="preserve"> </t>
    </r>
    <r>
      <rPr>
        <sz val="9"/>
        <rFont val="Calibri"/>
        <family val="2"/>
        <charset val="204"/>
        <scheme val="minor"/>
      </rPr>
      <t>неврология,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t>
    </r>
    <r>
      <rPr>
        <sz val="9"/>
        <color rgb="FFFF0000"/>
        <rFont val="Calibri"/>
        <family val="2"/>
        <charset val="204"/>
        <scheme val="minor"/>
      </rPr>
      <t xml:space="preserve"> </t>
    </r>
    <r>
      <rPr>
        <sz val="9"/>
        <rFont val="Calibri"/>
        <family val="2"/>
        <charset val="204"/>
        <scheme val="minor"/>
      </rPr>
      <t>ультразвуковая диагностика, эндокринология, эндоскопия</t>
    </r>
  </si>
  <si>
    <r>
      <rPr>
        <sz val="9"/>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детская хирургия, диетология, инфекционные болезни, кардиология, клиническая лабораторная диагностика, </t>
    </r>
    <r>
      <rPr>
        <sz val="9"/>
        <color rgb="FFFF0000"/>
        <rFont val="Calibri"/>
        <family val="2"/>
        <charset val="204"/>
        <scheme val="minor"/>
      </rPr>
      <t xml:space="preserve"> </t>
    </r>
    <r>
      <rPr>
        <sz val="9"/>
        <rFont val="Calibri"/>
        <family val="2"/>
        <charset val="204"/>
        <scheme val="minor"/>
      </rPr>
      <t>клиническая фармакология, медицинский массаж,</t>
    </r>
    <r>
      <rPr>
        <sz val="9"/>
        <color rgb="FFFF0000"/>
        <rFont val="Calibri"/>
        <family val="2"/>
        <charset val="204"/>
        <scheme val="minor"/>
      </rPr>
      <t xml:space="preserve"> </t>
    </r>
    <r>
      <rPr>
        <sz val="9"/>
        <rFont val="Calibri"/>
        <family val="2"/>
        <charset val="204"/>
        <scheme val="minor"/>
      </rPr>
      <t xml:space="preserve"> онкология, операционное дело,</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патологическая анатомия, неврология, неонатология, педиатрия, рентгенология, сестринское дело, сестринское дело в педиатрии, терапия, травматология и ортопедия, трансфузиология,</t>
    </r>
    <r>
      <rPr>
        <sz val="9"/>
        <color rgb="FFFF0000"/>
        <rFont val="Calibri"/>
        <family val="2"/>
        <charset val="204"/>
        <scheme val="minor"/>
      </rPr>
      <t xml:space="preserve"> </t>
    </r>
    <r>
      <rPr>
        <sz val="9"/>
        <rFont val="Calibri"/>
        <family val="2"/>
        <charset val="204"/>
        <scheme val="minor"/>
      </rPr>
      <t>физиотерапия, функциональная диагностика, хирургия, ультразвуковая диагностика, урология,</t>
    </r>
    <r>
      <rPr>
        <sz val="9"/>
        <color rgb="FFFF0000"/>
        <rFont val="Calibri"/>
        <family val="2"/>
        <charset val="204"/>
        <scheme val="minor"/>
      </rPr>
      <t xml:space="preserve"> </t>
    </r>
    <r>
      <rPr>
        <sz val="9"/>
        <rFont val="Calibri"/>
        <family val="2"/>
        <charset val="204"/>
        <scheme val="minor"/>
      </rPr>
      <t>эндокринология, эндоскопия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</si>
  <si>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сердечно-сосудистая хирургия, травматология и ортопедия</t>
  </si>
  <si>
    <t>Гарифуллин Булат Назирович, тел:8(347)240-13-13, факс:8(347)264-45-13, e-mail: ufa.gkb13@doctorrb.ru</t>
  </si>
  <si>
    <t>Салихова Альфира Сибагатовна, тел:8(34774)2-82-95, факс: 8(34774)2-82-00, e-mail: arhangcrb@mail.ru, ARHANG.CRB@doctorrb.ru</t>
  </si>
  <si>
    <t>Павлов Валентин Николаевич, (Гараев Руслан Ралифович), тел8(347)272-41-73, факс 8(347)272-37-51, e-mail:  rectorat@bashgmu.ru, kbgmu@bashgmu.ru (223-11-92, 223-11-42),И.о. Лзарев Сергей Анатольевич (стоматология) 273-87-54, 273-87-54</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</si>
  <si>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мануальная терапия, неврология, нефрология, оториноларингология (за исключением кохлеарной имплантации),  остеопатия, офтальмология,  пульмонология, ревматология, рефлексотерапия, травматология и ортопедия, ультразвуковая диагностика, физиотерапия, функциональная диагностика, эндоскопия, челюстно-лицевая хирургия</t>
  </si>
  <si>
    <t>аллергология и иммунология, анестезиология и реаниматология, детская урология-андрология,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челюстно-лицевая хирургия</t>
  </si>
  <si>
    <t xml:space="preserve">   ЛО-02-01-007914 от 14.09.2020г бессрочно;  </t>
  </si>
  <si>
    <r>
      <rPr>
        <sz val="8"/>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дезинфектология,</t>
    </r>
    <r>
      <rPr>
        <sz val="8"/>
        <rFont val="Calibri"/>
        <family val="2"/>
        <charset val="204"/>
        <scheme val="minor"/>
      </rPr>
      <t xml:space="preserve"> инфекционные болезни, кардиология, клиническая лабораторная диагностика, </t>
    </r>
    <r>
      <rPr>
        <sz val="8"/>
        <color rgb="FFFF0000"/>
        <rFont val="Calibri"/>
        <family val="2"/>
        <charset val="204"/>
        <scheme val="minor"/>
      </rPr>
      <t xml:space="preserve"> </t>
    </r>
    <r>
      <rPr>
        <sz val="8"/>
        <rFont val="Calibri"/>
        <family val="2"/>
        <charset val="204"/>
        <scheme val="minor"/>
      </rPr>
      <t>ультразвуковая диагностика, физиотерапия, функциональная диагностика, эндоскопия, эпидемиология</t>
    </r>
  </si>
  <si>
    <t>инфекционные болезни, сестринское дело, сестринское дело в педиатрии, терапия, функциональная диагностика</t>
  </si>
  <si>
    <r>
      <rPr>
        <sz val="8"/>
        <rFont val="Calibri"/>
        <family val="2"/>
        <charset val="204"/>
        <scheme val="minor"/>
      </rPr>
      <t>акушерское дело, анестезиология и реаниматология, бактериология, дезинфектология, диетология, инфекционные болезни, клиническая лабораторная диагностика, клиническая фармакология, лабораторная диагностика,</t>
    </r>
    <r>
      <rPr>
        <sz val="8"/>
        <color rgb="FFFF0000"/>
        <rFont val="Calibri"/>
        <family val="2"/>
        <charset val="204"/>
        <scheme val="minor"/>
      </rPr>
      <t xml:space="preserve">, </t>
    </r>
    <r>
      <rPr>
        <sz val="8"/>
        <rFont val="Calibri"/>
        <family val="2"/>
        <charset val="204"/>
        <scheme val="minor"/>
      </rPr>
      <t>оториноларингология (за исключением кохлеарной имплантации), паразитология,педиатрия, рентгенология, сестринское дело, сестринское дело в педиатрии, трансфузиология, терапия, ультразвуковая диагностика, физиотерапия, хирургия,</t>
    </r>
    <r>
      <rPr>
        <sz val="8"/>
        <color rgb="FFFF0000"/>
        <rFont val="Calibri"/>
        <family val="2"/>
        <charset val="204"/>
        <scheme val="minor"/>
      </rPr>
      <t xml:space="preserve"> </t>
    </r>
    <r>
      <rPr>
        <sz val="8"/>
        <rFont val="Calibri"/>
        <family val="2"/>
        <charset val="204"/>
        <scheme val="minor"/>
      </rPr>
      <t>эндокринология, эндоскопия, эпидемиология</t>
    </r>
  </si>
  <si>
    <t xml:space="preserve">ЛО-02-01-007897 от 31.08.2020г бессрочно;  </t>
  </si>
  <si>
    <t>Самигуллина Тамара Хатыбовна, тел/факс:8(34743)3-11-37,8(34743)3-22-60,e-mail: bakal.crb@doctorrb.ru</t>
  </si>
  <si>
    <t>Чубик Виктор Иванович, тел:8(34792)3-17-57, факс 8(34792)3-08-57, e-mail: BELORECK.CRKB@doctorrb.ru</t>
  </si>
  <si>
    <r>
      <t xml:space="preserve">Общество с ограниченной ответственностью медицинский центр "Корона" ( </t>
    </r>
    <r>
      <rPr>
        <b/>
        <sz val="10"/>
        <color theme="1"/>
        <rFont val="Times New Roman"/>
        <family val="1"/>
        <charset val="204"/>
      </rPr>
      <t>ООО "Корона</t>
    </r>
    <r>
      <rPr>
        <sz val="10"/>
        <color theme="1"/>
        <rFont val="Times New Roman"/>
        <family val="1"/>
        <charset val="204"/>
      </rPr>
      <t>")</t>
    </r>
  </si>
  <si>
    <r>
      <t>Частное учреждение здравоохранения "Поликлиника РЖД-Медицина" города Стерлитамак" (</t>
    </r>
    <r>
      <rPr>
        <b/>
        <sz val="10"/>
        <color theme="1"/>
        <rFont val="Times New Roman"/>
        <family val="1"/>
        <charset val="204"/>
      </rPr>
      <t>ЧУЗ "РЖД-Медицина" г.Стерлитамак"</t>
    </r>
    <r>
      <rPr>
        <sz val="10"/>
        <color theme="1"/>
        <rFont val="Times New Roman"/>
        <family val="1"/>
        <charset val="204"/>
      </rPr>
      <t>)</t>
    </r>
  </si>
  <si>
    <t>ВРИО председателя Захаров Вадим Петрович,тел 235-60-22 (обособ.Попова Елена Петровна, тел/факс: 8(347)235-44-44, 284-51-50, e-mail: prezid@anrb.ru, popov_pv@anrb.ru</t>
  </si>
  <si>
    <t>Изместьева Айсылу Вагизовна, тел/факс 8(34777)2-05-31, 2-08-54, e-mail: maloyazcrb@mail.bashnet.ru, maloyaz.crb@doctorrb.ru</t>
  </si>
  <si>
    <r>
      <t xml:space="preserve">Общество с ограниченной ответственностью "Эмидент Люкс" </t>
    </r>
    <r>
      <rPr>
        <b/>
        <sz val="9"/>
        <rFont val="Calibri"/>
        <family val="2"/>
        <charset val="204"/>
        <scheme val="minor"/>
      </rPr>
      <t>(ООО "Эмидент) )Люкс")(ул.Революционная,57)</t>
    </r>
  </si>
  <si>
    <t>Аминова Ирина Ильясовна, тел/факс:8(34748)3-71-44, e-mail: kiginsk.crb@doctorrb.ru</t>
  </si>
  <si>
    <t>на 01.10.2020</t>
  </si>
  <si>
    <t>в т.ч. Фед</t>
  </si>
  <si>
    <t>ЛО-02-01-007893 от 21.08.2020г бессрочно;</t>
  </si>
  <si>
    <t>Мингазов Назир Насилевич, тел8(347)242-68-36, факс 8(347)260-55-25, e-mail: ufa.gkb10@doctorrb.ru</t>
  </si>
  <si>
    <t>Азнагулов Альфред Айсович, тел/факс 8(347) 233-55-12, факс 8(347)235-45-52, e-mail: stomat02@yandex.ru</t>
  </si>
  <si>
    <t xml:space="preserve">Астахов Олег Анатольевич, тел/факс 8(34761)4-17-00,4-34-33,(43433) 4-43-64, e-mail: </t>
  </si>
  <si>
    <t>Каримова Светлана Сиреневна, тел/факс 8(347)293-97-07 e-mail: ufa.rpc@doctorrb.ru</t>
  </si>
  <si>
    <t>ЛО-02-01-007938 от 28.09.2020г бессрочно;</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</si>
  <si>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искусственное прерывание беременности), аллергологии и иммунологии, анестезиологии и реаниматологии,  гастроэнтерологии,  дерматовенерологии, кардиология, клинической лабораторной диагностике, колопроктология, мануальная терапия, неврологии, нефрологии, онкологии,  ортодонтия, оториноларингологии (за исключением кохлеарной имплантации), офтальмологии, профпатологии, рефлексотерапии, стоматологии детской, стоматологии общей практики, стоматологии ортопедической, стоматологии терапевтической, стоматологии хирургической, травматологии и ортопедии, ультразвуковой диагностике, урология, хирургии, эндокринологии, функциональной диагностике;</t>
  </si>
  <si>
    <t>акушерскому делу, анестезиологии и реаниматологии, вакцинации (проведению профилактических прививок), лабораторной диагностике, медицинский массаж, операционному делу, сестринскому делу, сестринскому делу в педиатрии, стоматологии, стоматология ортопедическая, функциональной диагностике</t>
  </si>
  <si>
    <t>022147</t>
  </si>
  <si>
    <r>
      <t>Государственное бюджетное учреждение здравоохранения Республиканский клинический противотуберкулезный диспансер (</t>
    </r>
    <r>
      <rPr>
        <b/>
        <sz val="10"/>
        <color theme="1"/>
        <rFont val="Times New Roman"/>
        <family val="1"/>
        <charset val="204"/>
      </rPr>
      <t>ГБУЗ РКПТД</t>
    </r>
    <r>
      <rPr>
        <sz val="10"/>
        <color theme="1"/>
        <rFont val="Times New Roman"/>
        <family val="1"/>
        <charset val="204"/>
      </rPr>
      <t>)</t>
    </r>
  </si>
  <si>
    <t>1030204613999</t>
  </si>
  <si>
    <t>0274036104</t>
  </si>
  <si>
    <t>450080, Республика Башкортостан, г.Уфа, ул.Сагита Агиша, дю4</t>
  </si>
  <si>
    <t>ЛО-02-01-007891 от 17.08.2020г бессрочно;</t>
  </si>
  <si>
    <t>фтизиатрия</t>
  </si>
  <si>
    <t>акушерское дело, анестезиология и реаниматология, гистология,  дезинфектология,  медицинский массаж, лабораторная диагностика,  лечебная физкультура,  медико-социальная помощь, операционное дело, рентгенология, сестринское дело, сестринское дело в педиатрии, физиотерапия, функциональная диагностика, стоматология, эпидемиология</t>
  </si>
  <si>
    <t>акушерство и гинекология (за исключением  использования вспомогательных и репродуктивных технологий и искусственного прерывания беременности), дерматовенерология, инфекционные болезни,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пульмонология, рентгенология, физиотерапия, фтизиатрия, функциональная диагностика, хирургия, стоматология терапевтическая, торакальная хирургия,  травматология и ортопедия, ультразвуковая диагностика, урология,эндокринология,  эпидемиология</t>
  </si>
  <si>
    <t>акушерское дело, акушерство и гинекология (за исключением  использования вспомогательных и репродуктивных технологий и искусственного прерывания беременности), анестезиология и реаниматология, бактериология, гистология,диетология,инфекционные болезни,  клиническая лабораторная диагностика,  клиническая фармакология, лабораторная диагностика, медицинский массаж, операционное дело, патологическая  анатомия, рентгенология,  сестринское дело, сестринское дело в педиатрии, терапия, торакальная хирургия,  травматология и ортопедия, трансфузиология, физиотерапия, фтизиатрия, функциональная диагностика,  ультразвуковая диагностика, урология, хирургия, трансфузиология, эндоскопия, эпидемиология</t>
  </si>
  <si>
    <t>торакальная хирургия, травматология и ортопедия</t>
  </si>
  <si>
    <t>медицинские осмотры (предрейсовые, послерейсовые), медицинские осмотры (предварительные, периодические)</t>
  </si>
  <si>
    <t>Шарипов Рауль Ахнафович, тел:228-45-14, факс 228-38-11, e-mail:UFA.RKPD@doctorrb.ru</t>
  </si>
  <si>
    <t>01952458</t>
  </si>
  <si>
    <t>13 - Собственность субъектов Российской Федерации -117</t>
  </si>
  <si>
    <t>75203 - Государственные бюджетные учреждения субъектов Российской Федерации-111</t>
  </si>
  <si>
    <r>
      <t xml:space="preserve"> ЛО-02-01-007088 от 07.05.2019г бессрочно;  ЛО-02-01-007764 от 15.05.2020г бессрочно;</t>
    </r>
    <r>
      <rPr>
        <sz val="9"/>
        <color rgb="FFFF0000"/>
        <rFont val="Calibri"/>
        <family val="2"/>
        <charset val="204"/>
        <scheme val="minor"/>
      </rPr>
      <t xml:space="preserve">  ЛО-02-01-007959 от 08.10.2020г бессрочно; </t>
    </r>
  </si>
  <si>
    <r>
      <t>Общество с ограниченной ответственностью "Октябрьский  сосудистый центр" (</t>
    </r>
    <r>
      <rPr>
        <b/>
        <sz val="10"/>
        <color indexed="8"/>
        <rFont val="Times New Roman"/>
        <family val="1"/>
        <charset val="204"/>
      </rPr>
      <t>ООО "ОСЦ")</t>
    </r>
  </si>
  <si>
    <t>0265050254</t>
  </si>
  <si>
    <t>1200200034660</t>
  </si>
  <si>
    <t>452616, Республика Башкортостан, г. Октябрьский, ул.Космонавтов, зд 61/1, пом 4</t>
  </si>
  <si>
    <t>Топалян Карапет Вазгенович, тел 89268487699, e-mail: ooo.osc@yandex.ru</t>
  </si>
  <si>
    <t>анестезиология и реаниматология, кардиология, неврология, операционное дело, рентгенология, рентгенэндоваскулярная диагностика и лечение, сердечно-сосудистая хирургия, сестринское дело, терапия, ультразвуковая диагностика, функциональная диагностика</t>
  </si>
  <si>
    <t>ЛО-02-01-007995 от 29.10.2020г бессрочно;</t>
  </si>
  <si>
    <t>452683, Республика Башкортостан, г. Нефтекамск, ул.Социалистическая,56"А"</t>
  </si>
  <si>
    <t>ЛО-02-01-005828 от 08.09.2017г бессрочно;</t>
  </si>
  <si>
    <t>акушерсоке дело, лабораторная диагностика,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</si>
  <si>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аллергология и иммунология, дерматовенерология, детская хирургия, кардиология, клиическая лабораторная диагностика, колопроктология, мануальная терапия, неврология, онкология, оториноларингология (за исключением кохлеарной имплантации), офтальмология, профпатология, рентгенология, сердечно-сосудистая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</si>
  <si>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медицинские осмотры( предрейсовые, послерейсовые), медицинские осмотры (предварительные, периодические)</t>
  </si>
  <si>
    <t>Галяутдинова Нафиса Узбековна, 8(347)53460,8-917-733-12-85,  e-mail: avizenna@mail.ru</t>
  </si>
  <si>
    <t>ООО "Авиценна"</t>
  </si>
  <si>
    <t>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оториноларингология (за исключением кохлеарной имплантации), ревматология, травматология и ортопедия, хирургия абдоминальная</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</si>
  <si>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гистология,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стоматология, стоматология ортопедическая, физиотерапия, функциональная диагностика,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</si>
  <si>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гематология, гериатрия, дерматовенерология, инфекционные болезни, кардиология, колопроктология,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медицинская реабилитация, неврология, неотложная медицинская помощь, ортодонтия, онкология, оториноларингология (за исключением кохлеарной имплантации), офтальмология, профпатология, пульмонология, ревматология, рентгенология,</t>
    </r>
    <r>
      <rPr>
        <sz val="9"/>
        <color rgb="FFFF0000"/>
        <rFont val="Calibri"/>
        <family val="2"/>
        <charset val="204"/>
        <scheme val="minor"/>
      </rPr>
      <t xml:space="preserve"> </t>
    </r>
    <r>
      <rPr>
        <sz val="9"/>
        <rFont val="Calibri"/>
        <family val="2"/>
        <charset val="204"/>
        <scheme val="minor"/>
      </rPr>
      <t>рефлексотерапия,</t>
    </r>
    <r>
      <rPr>
        <sz val="9"/>
        <color rgb="FFFF0000"/>
        <rFont val="Calibri"/>
        <family val="2"/>
        <charset val="204"/>
        <scheme val="minor"/>
      </rPr>
      <t xml:space="preserve"> </t>
    </r>
    <r>
      <rPr>
        <sz val="9"/>
        <rFont val="Calibri"/>
        <family val="2"/>
        <charset val="204"/>
        <scheme val="minor"/>
      </rPr>
      <t>сердечно-сосудистая хирургия, сурдология- оториноларингология,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r>
  </si>
  <si>
    <t>Рахматуллин Салават Ибрагимович, тел8(347)222-83-10, факс8(347)254-18-81, e-mail: mail@poliklinika52.ru,UFA.P52@doctorrb.ru</t>
  </si>
  <si>
    <t>Загидуллин Алмаз Азатович, тел:8(34747)2-29-98, факс: 8(34747)2-29-98, e-mail: yazykovo.crb@doctorrb.ru, blagovarcrb@ufamts.ru</t>
  </si>
  <si>
    <t xml:space="preserve">  ЛО-02-01-007999 от 05.11.2020г бессрочно;</t>
  </si>
  <si>
    <r>
      <rPr>
        <sz val="9"/>
        <rFont val="Calibri"/>
        <family val="2"/>
        <charset val="204"/>
        <scheme val="minor"/>
      </rPr>
      <t xml:space="preserve">анестезиология и реаниматология, диетология, клиническая лабораторная диагностика, лабораторная диагностика, клиническая фармакология, </t>
    </r>
    <r>
      <rPr>
        <sz val="9"/>
        <rFont val="Calibri"/>
        <family val="2"/>
        <charset val="204"/>
        <scheme val="minor"/>
      </rPr>
      <t>лечебная физкультура, лечебная физкультура и спортивная медицина, медицинский массаж</t>
    </r>
    <r>
      <rPr>
        <b/>
        <sz val="9"/>
        <rFont val="Calibri"/>
        <family val="2"/>
        <charset val="204"/>
        <scheme val="minor"/>
      </rPr>
      <t>, медицинская реабилитация,</t>
    </r>
    <r>
      <rPr>
        <sz val="9"/>
        <rFont val="Calibri"/>
        <family val="2"/>
        <charset val="204"/>
        <scheme val="minor"/>
      </rPr>
      <t xml:space="preserve"> неврология, операционное дело, офтальмология, рентгенология, рефлексотерапия, сестринское дело, терапия, трансфузиология, ультразвуковая диагностика, функциональная диагностика, физиотерапия, эндоскопия, эпидемиология</t>
    </r>
  </si>
  <si>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вакцинация (проведение профилактических прививок), диетология, детская хирургия, кардиология, клиническая лабораторная диагностика,  лабораторная диагностика, лечебная физкультура, медицинский массаж, неврология, неонатология, общая практика, оториноларингология (за исключением кохлеарной имплантации)</t>
    </r>
    <r>
      <rPr>
        <sz val="9"/>
        <color rgb="FFFF0000"/>
        <rFont val="Calibri"/>
        <family val="2"/>
        <charset val="204"/>
        <scheme val="minor"/>
      </rPr>
      <t>,</t>
    </r>
    <r>
      <rPr>
        <sz val="9"/>
        <rFont val="Calibri"/>
        <family val="2"/>
        <charset val="204"/>
        <scheme val="minor"/>
      </rPr>
      <t xml:space="preserve"> операционное дело, офтальмология, педиатрия, рентгенология, сестринское дело, сестринское дело в педиатрии, стоматология детская,</t>
    </r>
    <r>
      <rPr>
        <sz val="9"/>
        <color rgb="FFFF0000"/>
        <rFont val="Calibri"/>
        <family val="2"/>
        <charset val="204"/>
        <scheme val="minor"/>
      </rPr>
      <t xml:space="preserve"> </t>
    </r>
    <r>
      <rPr>
        <sz val="9"/>
        <rFont val="Calibri"/>
        <family val="2"/>
        <charset val="204"/>
        <scheme val="minor"/>
      </rPr>
      <t>терапия, трансфузиология, травматология и ортопедия, ультразвуковая диагностика, физиотерапия, функциональная диагностика, хирургия, эндокринология, эндоскопия, инфекционные болезни</t>
    </r>
  </si>
  <si>
    <t>стерлита</t>
  </si>
  <si>
    <t>Иржанов Жулдыбай Аккеренович, тел:8(347)235-30-31, факс:8(347)235-32-31, e-mail: UFA.GKB18@doctorrb.ru</t>
  </si>
  <si>
    <t>оториноларингология (за исключением кохлеарной имплантации), офтальмология, хирургии (трансплантация органов и (или) тканей, челюстно-лицевая хирургия</t>
  </si>
  <si>
    <t>анестезиология и реаниматология, диетология, изъятие и хранение органов и (или) тканей человека для трансплантации,клиническая лабораторная диагностика, лабораторная диагностика, онкология, операционное дело, оториноларингология (за исключением кохлеарной имплантации),  офтальмология, патологическая анатомия,  сестринское дело, терапия, транспортировка оранов и (или) тканей человека для трансплантации, ультразвуковая диагностика, физиотерапия, функциональная диагностика,  челюстно-лицевая хирургия, изъятие и хранение органов и (или) тканей человека для трансплантации</t>
  </si>
  <si>
    <t xml:space="preserve"> ФС-02-01-002564 от 26.11.2020г бессрочно;</t>
  </si>
  <si>
    <t>ЛО-16-01-008401 от 12.11.2020г бессрочно;</t>
  </si>
  <si>
    <r>
      <t xml:space="preserve"> ЛО-02-01-007689 от 13.02.2020г бессрочно; </t>
    </r>
    <r>
      <rPr>
        <sz val="9"/>
        <color rgb="FFFF0000"/>
        <rFont val="Calibri"/>
        <family val="2"/>
        <charset val="204"/>
        <scheme val="minor"/>
      </rPr>
      <t xml:space="preserve"> ЛО-02-01-008041 от 21.11.2020г бессрочно;</t>
    </r>
  </si>
  <si>
    <r>
      <t xml:space="preserve"> ЛО-02-01-007721 от 27.03.2020г бессрочно;  </t>
    </r>
    <r>
      <rPr>
        <sz val="9"/>
        <color rgb="FFFF0000"/>
        <rFont val="Calibri"/>
        <family val="2"/>
        <charset val="204"/>
        <scheme val="minor"/>
      </rPr>
      <t>ЛО-02-01-007950 от 02.10.2020г бессрочно;</t>
    </r>
  </si>
  <si>
    <r>
      <t xml:space="preserve"> ЛО-02-01-007833 от 06.07.2020г бессрочно; </t>
    </r>
    <r>
      <rPr>
        <sz val="9"/>
        <color rgb="FFFF0000"/>
        <rFont val="Calibri"/>
        <family val="2"/>
        <charset val="204"/>
        <scheme val="minor"/>
      </rPr>
      <t xml:space="preserve">ЛО-02-01-007980 от 22.10.2020г бессрочно; </t>
    </r>
  </si>
  <si>
    <t xml:space="preserve"> ЛО-02-01-008004 от 05.11.2020г бессрочно; </t>
  </si>
  <si>
    <t xml:space="preserve"> ЛО-02-01-008042 от 24.11.2020г бессрочно;</t>
  </si>
  <si>
    <t>Гилязитдинов Наиль Мархамович, тел.8(347)289-56-63, факс8(347)289-57-13,e-mail: pol46@mail.ru</t>
  </si>
  <si>
    <t>Багаутдинова Лилия Рамилевна, тел8(347)282-08-15, факс8(347)282-08-59, e-mail: mupol51@gmail.com, UFA.P51@doctorrb.ru</t>
  </si>
  <si>
    <t xml:space="preserve"> ЛО-02-01-008087 от 16.12.2020г бессрочно;</t>
  </si>
  <si>
    <t>ЛО-02-01-008083 от15.12.2020г бессрочно;</t>
  </si>
  <si>
    <t xml:space="preserve">  ЛО-02-01-008040 от 24.11.2020г бессрочно;</t>
  </si>
  <si>
    <t xml:space="preserve"> ЛО-02-01-008010 от 09.011.2020г бессрочно;</t>
  </si>
  <si>
    <t>анестезиология и реаниматология,операционное дело, сестринское дело</t>
  </si>
  <si>
    <r>
      <rPr>
        <sz val="8"/>
        <rFont val="Calibri"/>
        <family val="2"/>
        <charset val="204"/>
        <scheme val="minor"/>
      </rPr>
      <t>анестезиология и реаниматология, кардиология, колопроктология, сердечно-сосудистая хирургия, ультразвуковая диагностика,</t>
    </r>
    <r>
      <rPr>
        <sz val="8"/>
        <color rgb="FFFF0000"/>
        <rFont val="Calibri"/>
        <family val="2"/>
        <charset val="204"/>
        <scheme val="minor"/>
      </rPr>
      <t xml:space="preserve"> </t>
    </r>
    <r>
      <rPr>
        <sz val="8"/>
        <rFont val="Calibri"/>
        <family val="2"/>
        <charset val="204"/>
        <scheme val="minor"/>
      </rPr>
      <t>урология, функциональная диагностика, хирургия</t>
    </r>
  </si>
  <si>
    <t>кардиология, сердечно-сосудистая хирургия, хирургия</t>
  </si>
  <si>
    <t>кардиология,операционное дело,сердечно-сосудистая хирургия.,сестринское дело,хирургия</t>
  </si>
  <si>
    <t xml:space="preserve">  ЛО-02-01-008006 от 09.11.2020г бессрочно; </t>
  </si>
  <si>
    <t xml:space="preserve"> ЛО-02-01-008065 от 09.12.2020г бессрочно;  </t>
  </si>
  <si>
    <t>ФС-02-01-002561 от 07.10.2020г бессрочно;</t>
  </si>
  <si>
    <r>
      <rPr>
        <sz val="10"/>
        <rFont val="Times New Roman"/>
        <family val="1"/>
        <charset val="204"/>
      </rPr>
      <t>акушерское дело, лабораторная диагностика, анестезиология и реаниматология, операционное дело, медицинский массаж, рентгенология, сестринское дело, сестринское дело в педиатрии, физиотерапия, функциональная диагностика,</t>
    </r>
    <r>
      <rPr>
        <sz val="10"/>
        <color rgb="FFFF0000"/>
        <rFont val="Times New Roman"/>
        <family val="1"/>
        <charset val="204"/>
      </rPr>
      <t xml:space="preserve"> </t>
    </r>
    <r>
      <rPr>
        <sz val="10"/>
        <rFont val="Times New Roman"/>
        <family val="1"/>
        <charset val="204"/>
      </rPr>
      <t>вакцинация (проведение профилактических прививок), гистология</t>
    </r>
  </si>
  <si>
    <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генетика, детская урология-андрология, детская хирургия,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нейрохирургия, неонатология,</t>
    </r>
    <r>
      <rPr>
        <b/>
        <sz val="10"/>
        <rFont val="Times New Roman"/>
        <family val="1"/>
        <charset val="204"/>
      </rPr>
      <t xml:space="preserve"> онкология, </t>
    </r>
    <r>
      <rPr>
        <sz val="10"/>
        <rFont val="Times New Roman"/>
        <family val="1"/>
        <charset val="204"/>
      </rPr>
      <t>оториноларингология (за исключением кохлеарной имплантации), сердечно-сосудистая хирургия, транспортировка половых клеток и (или)  тканей репродуктивных органов, травматология и ортопедия,  трансфузиология, челюстно-лицевая хирургия, хирургия</t>
    </r>
  </si>
  <si>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нейрохирургия, неонатология,онкология, оториноларингология (кохлеарная имплантация), педиатрия, сердечно-сосудистая хирургия, хирургия (абдоминальная), травматология и ортопедия, урология</t>
  </si>
  <si>
    <r>
      <t xml:space="preserve">  ЛО-02-01-007642 от 02.03.2020г бессрочно; </t>
    </r>
    <r>
      <rPr>
        <sz val="9"/>
        <color rgb="FFFF0000"/>
        <rFont val="Calibri"/>
        <family val="2"/>
        <charset val="204"/>
        <scheme val="minor"/>
      </rPr>
      <t>ЛО-02-01-008099 от 12.12.2020г бессрочно;</t>
    </r>
  </si>
  <si>
    <r>
      <t xml:space="preserve"> ЛО-02-01-007651 от 03.03.2020г бессрочно; </t>
    </r>
    <r>
      <rPr>
        <sz val="10"/>
        <color rgb="FFFF0000"/>
        <rFont val="Times New Roman"/>
        <family val="1"/>
        <charset val="204"/>
      </rPr>
      <t xml:space="preserve"> ЛО-02-01-008021 от 11.11.2020г бессрочно; ЛО-02-01-008050 от 01.12.2020г бессрочно;</t>
    </r>
  </si>
  <si>
    <r>
      <t xml:space="preserve"> ЛО-02-01-007780  от 29.05.2020г бессрочно;  </t>
    </r>
    <r>
      <rPr>
        <sz val="9"/>
        <color rgb="FFFF0000"/>
        <rFont val="Calibri"/>
        <family val="2"/>
        <charset val="204"/>
        <scheme val="minor"/>
      </rPr>
      <t xml:space="preserve">ЛО-02-01-008060  от 07.12.2020г бессрочно;  </t>
    </r>
  </si>
  <si>
    <r>
      <t xml:space="preserve">  ЛО-02-01-007764 от 15.05.2020г бессрочно;  </t>
    </r>
    <r>
      <rPr>
        <sz val="9"/>
        <color rgb="FFFF0000"/>
        <rFont val="Calibri"/>
        <family val="2"/>
        <charset val="204"/>
        <scheme val="minor"/>
      </rPr>
      <t xml:space="preserve"> ЛО-02-01-008129 от 28.12.2020г бессрочно;</t>
    </r>
  </si>
  <si>
    <r>
      <t xml:space="preserve">  ЛО-02-01-007557 от 21.01.2020г бессрочно; </t>
    </r>
    <r>
      <rPr>
        <sz val="9"/>
        <color rgb="FFFF0000"/>
        <rFont val="Calibri"/>
        <family val="2"/>
        <charset val="204"/>
        <scheme val="minor"/>
      </rPr>
      <t xml:space="preserve"> ЛО-02-01-008092от 18.12.2020г бессрочно;</t>
    </r>
  </si>
  <si>
    <r>
      <t>ЛО-02-01-007705 от 20.03.2020г бессрочно;</t>
    </r>
    <r>
      <rPr>
        <sz val="9"/>
        <color rgb="FFFF0000"/>
        <rFont val="Calibri"/>
        <family val="2"/>
        <charset val="204"/>
        <scheme val="minor"/>
      </rPr>
      <t xml:space="preserve"> ЛО-02-01-008051 от 01.12.2020г бессрочно;</t>
    </r>
  </si>
  <si>
    <r>
      <t xml:space="preserve"> ЛО-02-01-007638 от 03.03.2020г бессрочно;  </t>
    </r>
    <r>
      <rPr>
        <sz val="9"/>
        <color rgb="FFFF0000"/>
        <rFont val="Calibri"/>
        <family val="2"/>
        <charset val="204"/>
        <scheme val="minor"/>
      </rPr>
      <t>ЛО-02-01-008063 от09.12.2020г бессрочно;</t>
    </r>
  </si>
  <si>
    <t>Саляхова Регина Ринатовна, 8(3473)24-85-84, 24-70-56, mail.ru:sannurstr@mail.ru</t>
  </si>
  <si>
    <t xml:space="preserve">   ЛО-02-01-008123 от 25.12.2020г бессрочно; </t>
  </si>
  <si>
    <r>
      <rPr>
        <sz val="8"/>
        <rFont val="Calibri"/>
        <family val="2"/>
        <charset val="204"/>
        <scheme val="minor"/>
      </rPr>
      <t>акушерское дело,</t>
    </r>
    <r>
      <rPr>
        <sz val="8"/>
        <color rgb="FFFF0000"/>
        <rFont val="Calibri"/>
        <family val="2"/>
        <charset val="204"/>
        <scheme val="minor"/>
      </rPr>
      <t xml:space="preserve"> </t>
    </r>
    <r>
      <rPr>
        <sz val="8"/>
        <rFont val="Calibri"/>
        <family val="2"/>
        <charset val="204"/>
        <scheme val="minor"/>
      </rPr>
      <t>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медико-социальная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</si>
  <si>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беременности),аллергология и иммунология,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</si>
  <si>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медицинская реабилитация, медицинский массаж, неврология, неонатология, </t>
    </r>
    <r>
      <rPr>
        <b/>
        <sz val="8"/>
        <rFont val="Calibri"/>
        <family val="2"/>
        <charset val="204"/>
        <scheme val="minor"/>
      </rPr>
      <t>онкология,</t>
    </r>
    <r>
      <rPr>
        <sz val="8"/>
        <rFont val="Calibri"/>
        <family val="2"/>
        <charset val="204"/>
        <scheme val="minor"/>
      </rPr>
      <t xml:space="preserve"> операционное дело, оториноларингология (за исключением кохлеарной имплантации),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фтизиатрия,  функциональная диагностика, хирургия, хирургия (абдоминальная), эндокринология, эндоскопия</t>
    </r>
  </si>
  <si>
    <t xml:space="preserve">  ЛО-02-01-008064 от 08.12.2020г бессрочно;  </t>
  </si>
  <si>
    <t xml:space="preserve"> ЛО-02-01-007903 от 11.09.2020г бессрочно;</t>
  </si>
  <si>
    <t xml:space="preserve"> ЛО-02-01-008125 от 26.12.2020г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</si>
  <si>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кардиология, клиническая лабораторная диагностика, лечебная физкультура и спортивная медицина, мануальная терапия,медицинская реабилитация,  неврология, оториноларингология (за исключением кохлеарной имплантации), офтальмология, профпатология, рефлексотерапия, стоматология терапевтическая, травматология и ортопедия, ультразвуковая диагностика, физиотерапия, функциональная диагностика, хирургия</t>
  </si>
  <si>
    <t>медицинские осмотры (предрейсовые, послерейсовые), медосмотры (предварительные, периодические)</t>
  </si>
  <si>
    <r>
      <t xml:space="preserve"> ЛО-02-01-007985 от27.10.2020г бессрочно;</t>
    </r>
    <r>
      <rPr>
        <sz val="9"/>
        <color rgb="FFFF0000"/>
        <rFont val="Calibri"/>
        <family val="2"/>
        <charset val="204"/>
        <scheme val="minor"/>
      </rPr>
      <t xml:space="preserve">  ЛО-02-01-008062 от 08.12.2020г бессрочно; </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</si>
  <si>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гериатрия,  гистология, дерматовенерология, детская кардиология,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ревматология, профпатология, пульмонология, стоматология терапевтическая, стоматология хирургическая, неврология, неотложная медицинская помощь,нейрохирургия, онкология, ортодонтия, оториноларингология (за исключением кохлеарной имплантации), офтальмология, рентгенология, стоматология общей практики, стоматология детская, стоматология ортопедическая,  травматология и ортопедия, урология, физиотерапия, фтизиатрия, функциональная диагностика, хирургия,ультразвуковая диагностика, эндокринология, эндоскопия</t>
  </si>
  <si>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кардиология,  клиническая лабораторная диагностика, лабораторная диагностика, лечебная физкультура, медицинский массаж, неврология, оториноларингология (за исключением кохлеарной имплантации), офтальмология, педиатрия, сестринское дело, сестринское дело в педиатрии, терапия, ультразвуковая диагностика, функциональная диагностика, хирургия, </t>
    </r>
    <r>
      <rPr>
        <b/>
        <sz val="8"/>
        <rFont val="Calibri"/>
        <family val="2"/>
        <charset val="204"/>
        <scheme val="minor"/>
      </rPr>
      <t xml:space="preserve">онкология, </t>
    </r>
    <r>
      <rPr>
        <sz val="8"/>
        <rFont val="Calibri"/>
        <family val="2"/>
        <charset val="204"/>
        <scheme val="minor"/>
      </rPr>
      <t>травматология и ортопедия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</si>
  <si>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кардиология, детская урология-андрология, детская хирургия, диетология,  инфекционные болезни, колопроктология,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нейрохирургия, </t>
    </r>
    <r>
      <rPr>
        <b/>
        <sz val="8"/>
        <rFont val="Calibri"/>
        <family val="2"/>
        <charset val="204"/>
        <scheme val="minor"/>
      </rPr>
      <t xml:space="preserve"> онкология, </t>
    </r>
    <r>
      <rPr>
        <sz val="8"/>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стоматология детская,  стоматология ортопедическая, стоматология терапевтическая, стоматология хирургическая,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r>
  </si>
  <si>
    <t>ЛО-02-01-008027 от 13.11.2020г бессрочно;</t>
  </si>
  <si>
    <t xml:space="preserve"> ЛО-02-01-008130 от 28.12.2020г бессрочно; </t>
  </si>
  <si>
    <t xml:space="preserve">  ЛО-02-01-008074 от 11.12.2020г бессрочно;</t>
  </si>
  <si>
    <t xml:space="preserve"> ЛО-02-01-008108 от 23.12.2020г бессрочно; </t>
  </si>
  <si>
    <t xml:space="preserve"> ЛО-02-01-008122 от 25.12.2020г бессрочно;</t>
  </si>
  <si>
    <t xml:space="preserve"> ЛО-02-01-008131 от 28.12.2020г бессрочно; </t>
  </si>
  <si>
    <t xml:space="preserve"> ЛО-02-01-008005 от 09.11.2020г бессрочно;  </t>
  </si>
  <si>
    <t>Реестр медицинских организаций, осуществляющих деятельность в сфере обязательного медицинского страхования  по Республике Башкортостан на 2020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</si>
</sst>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р_._-;\-* #,##0.00_р_._-;_-* &quot;-&quot;??_р_._-;_-@_-"/>
    <numFmt numFmtId="165" formatCode="_-* #,##0\ _₽_-;\-* #,##0\ _₽_-;_-* &quot;-&quot;??\ _₽_-;_-@_-"/>
    <numFmt numFmtId="166" formatCode="0.0"/>
    <numFmt numFmtId="167" formatCode="_-* #,##0.00_р_._-;\-* #,##0.00_р_._-;_-* \-??_р_._-;_-@_-"/>
    <numFmt numFmtId="168" formatCode="&quot;Да&quot;;&quot;Да&quot;;&quot;Нет&quot;"/>
    <numFmt numFmtId="169" formatCode="000000"/>
  </numFmts>
  <fonts count="137" x14ac:knownFonts="1">
    <font>
      <sz val="14"/>
      <color theme="1"/>
      <name val="Calibri"/>
      <family val="2"/>
      <charset val="204"/>
      <scheme val="minor"/>
    </font>
    <font>
      <sz val="9"/>
      <color theme="1"/>
      <name val="Calibri"/>
      <family val="2"/>
      <charset val="204"/>
      <scheme val="minor"/>
    </font>
    <font>
      <b/>
      <sz val="9"/>
      <color theme="1"/>
      <name val="Calibri"/>
      <family val="2"/>
      <charset val="204"/>
      <scheme val="minor"/>
    </font>
    <font>
      <sz val="9"/>
      <name val="Calibri"/>
      <family val="2"/>
      <charset val="204"/>
      <scheme val="minor"/>
    </font>
    <font>
      <sz val="12"/>
      <color theme="1"/>
      <name val="Times New Roman"/>
      <family val="1"/>
      <charset val="204"/>
    </font>
    <font>
      <b/>
      <sz val="12"/>
      <color theme="1"/>
      <name val="Times New Roman"/>
      <family val="1"/>
      <charset val="204"/>
    </font>
    <font>
      <sz val="11"/>
      <color theme="1"/>
      <name val="Times New Roman"/>
      <family val="1"/>
      <charset val="204"/>
    </font>
    <font>
      <b/>
      <sz val="9"/>
      <color indexed="8"/>
      <name val="Calibri"/>
      <family val="2"/>
      <charset val="204"/>
      <scheme val="minor"/>
    </font>
    <font>
      <sz val="9"/>
      <color rgb="FFFF0000"/>
      <name val="Calibri"/>
      <family val="2"/>
      <charset val="204"/>
      <scheme val="minor"/>
    </font>
    <font>
      <b/>
      <sz val="14"/>
      <color theme="1"/>
      <name val="Calibri"/>
      <family val="2"/>
      <charset val="204"/>
      <scheme val="minor"/>
    </font>
    <font>
      <sz val="9"/>
      <color indexed="8"/>
      <name val="Calibri"/>
      <family val="2"/>
      <charset val="204"/>
      <scheme val="minor"/>
    </font>
    <font>
      <sz val="9"/>
      <color theme="1"/>
      <name val="Times New Roman"/>
      <family val="1"/>
      <charset val="204"/>
    </font>
    <font>
      <sz val="10"/>
      <color theme="1"/>
      <name val="Times New Roman"/>
      <family val="1"/>
      <charset val="204"/>
    </font>
    <font>
      <b/>
      <sz val="10"/>
      <color theme="1"/>
      <name val="Times New Roman"/>
      <family val="1"/>
      <charset val="204"/>
    </font>
    <font>
      <sz val="10"/>
      <color theme="1"/>
      <name val="Calibri"/>
      <family val="2"/>
      <charset val="204"/>
      <scheme val="minor"/>
    </font>
    <font>
      <b/>
      <sz val="9"/>
      <color indexed="8"/>
      <name val="Times New Roman"/>
      <family val="1"/>
      <charset val="204"/>
    </font>
    <font>
      <sz val="9"/>
      <name val="Times New Roman"/>
      <family val="1"/>
      <charset val="204"/>
    </font>
    <font>
      <sz val="9"/>
      <color rgb="FFFF0000"/>
      <name val="Times New Roman"/>
      <family val="1"/>
      <charset val="204"/>
    </font>
    <font>
      <sz val="9"/>
      <color indexed="8"/>
      <name val="Times New Roman"/>
      <family val="1"/>
      <charset val="204"/>
    </font>
    <font>
      <b/>
      <sz val="10"/>
      <color indexed="8"/>
      <name val="Times New Roman"/>
      <family val="1"/>
      <charset val="204"/>
    </font>
    <font>
      <sz val="10"/>
      <name val="Times New Roman"/>
      <family val="1"/>
      <charset val="204"/>
    </font>
    <font>
      <sz val="10"/>
      <color rgb="FFFF0000"/>
      <name val="Times New Roman"/>
      <family val="1"/>
      <charset val="204"/>
    </font>
    <font>
      <sz val="10"/>
      <color indexed="8"/>
      <name val="Times New Roman"/>
      <family val="1"/>
      <charset val="204"/>
    </font>
    <font>
      <b/>
      <sz val="10"/>
      <name val="Times New Roman"/>
      <family val="1"/>
      <charset val="204"/>
    </font>
    <font>
      <b/>
      <sz val="10"/>
      <color theme="1"/>
      <name val="Calibri"/>
      <family val="2"/>
      <charset val="204"/>
      <scheme val="minor"/>
    </font>
    <font>
      <b/>
      <sz val="9"/>
      <name val="Calibri"/>
      <family val="2"/>
      <charset val="204"/>
      <scheme val="minor"/>
    </font>
    <font>
      <sz val="11"/>
      <color theme="1"/>
      <name val="Calibri"/>
      <family val="2"/>
      <charset val="204"/>
      <scheme val="minor"/>
    </font>
    <font>
      <sz val="10"/>
      <color rgb="FF000000"/>
      <name val="Times New Roman"/>
      <family val="1"/>
      <charset val="204"/>
    </font>
    <font>
      <u/>
      <sz val="12"/>
      <color theme="1"/>
      <name val="Times New Roman"/>
      <family val="1"/>
      <charset val="204"/>
    </font>
    <font>
      <b/>
      <sz val="11"/>
      <color theme="1"/>
      <name val="Times New Roman"/>
      <family val="1"/>
      <charset val="204"/>
    </font>
    <font>
      <b/>
      <sz val="11"/>
      <color theme="1"/>
      <name val="Calibri"/>
      <family val="2"/>
      <charset val="204"/>
      <scheme val="minor"/>
    </font>
    <font>
      <sz val="8"/>
      <color theme="1"/>
      <name val="Times New Roman"/>
      <family val="1"/>
      <charset val="204"/>
    </font>
    <font>
      <sz val="12"/>
      <color theme="1"/>
      <name val="Calibri"/>
      <family val="2"/>
      <charset val="204"/>
      <scheme val="minor"/>
    </font>
    <font>
      <u/>
      <sz val="14"/>
      <color theme="10"/>
      <name val="Calibri"/>
      <family val="2"/>
      <charset val="204"/>
    </font>
    <font>
      <sz val="10"/>
      <name val="Calibri"/>
      <family val="2"/>
      <charset val="204"/>
      <scheme val="minor"/>
    </font>
    <font>
      <sz val="14"/>
      <name val="Calibri"/>
      <family val="2"/>
      <charset val="204"/>
      <scheme val="minor"/>
    </font>
    <font>
      <sz val="14"/>
      <color theme="1"/>
      <name val="Times New Roman"/>
      <family val="1"/>
      <charset val="204"/>
    </font>
    <font>
      <sz val="14"/>
      <name val="Times New Roman"/>
      <family val="1"/>
      <charset val="204"/>
    </font>
    <font>
      <sz val="10"/>
      <name val="Arial Cyr"/>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14"/>
      <color theme="1"/>
      <name val="Calibri"/>
      <family val="2"/>
      <charset val="204"/>
      <scheme val="minor"/>
    </font>
    <font>
      <b/>
      <sz val="9"/>
      <color indexed="8"/>
      <name val="Calibri"/>
      <family val="2"/>
      <charset val="204"/>
    </font>
    <font>
      <sz val="9"/>
      <color indexed="8"/>
      <name val="Calibri"/>
      <family val="2"/>
      <charset val="204"/>
    </font>
    <font>
      <sz val="10"/>
      <name val="Arial"/>
      <family val="2"/>
      <charset val="204"/>
    </font>
    <font>
      <sz val="9"/>
      <color theme="1"/>
      <name val="Calibri"/>
      <family val="2"/>
      <scheme val="minor"/>
    </font>
    <font>
      <sz val="11"/>
      <color theme="1"/>
      <name val="Calibri"/>
      <family val="2"/>
      <scheme val="minor"/>
    </font>
    <font>
      <b/>
      <sz val="9"/>
      <color theme="1"/>
      <name val="Times New Roman"/>
      <family val="1"/>
      <charset val="204"/>
    </font>
    <font>
      <sz val="14"/>
      <color theme="1"/>
      <name val="Calibri"/>
      <family val="2"/>
      <charset val="204"/>
    </font>
    <font>
      <sz val="9"/>
      <name val="Calibri"/>
      <family val="2"/>
      <charset val="204"/>
    </font>
    <font>
      <sz val="9"/>
      <color theme="3" tint="0.59999389629810485"/>
      <name val="Calibri"/>
      <family val="2"/>
      <charset val="204"/>
      <scheme val="minor"/>
    </font>
    <font>
      <u/>
      <sz val="11"/>
      <color theme="1"/>
      <name val="Times New Roman"/>
      <family val="1"/>
      <charset val="204"/>
    </font>
    <font>
      <sz val="12"/>
      <name val="Times New Roman"/>
      <family val="1"/>
      <charset val="204"/>
    </font>
    <font>
      <sz val="15"/>
      <name val="Times New Roman"/>
      <family val="1"/>
      <charset val="204"/>
    </font>
    <font>
      <sz val="11"/>
      <name val="Calibri"/>
      <family val="2"/>
      <charset val="204"/>
      <scheme val="minor"/>
    </font>
    <font>
      <b/>
      <i/>
      <u/>
      <sz val="12"/>
      <color theme="1"/>
      <name val="Calibri"/>
      <family val="2"/>
      <charset val="204"/>
      <scheme val="minor"/>
    </font>
    <font>
      <u/>
      <sz val="14"/>
      <name val="Times New Roman"/>
      <family val="1"/>
      <charset val="204"/>
    </font>
    <font>
      <i/>
      <sz val="14"/>
      <color rgb="FF7F7F7F"/>
      <name val="Calibri"/>
      <family val="2"/>
      <charset val="204"/>
      <scheme val="minor"/>
    </font>
    <font>
      <sz val="10"/>
      <color rgb="FF000000"/>
      <name val="Times New Roman"/>
      <family val="1"/>
      <charset val="1"/>
    </font>
    <font>
      <sz val="10"/>
      <name val="Times New Roman"/>
      <family val="1"/>
      <charset val="1"/>
    </font>
    <font>
      <sz val="12"/>
      <color rgb="FF000000"/>
      <name val="Times New Roman"/>
      <family val="1"/>
      <charset val="204"/>
    </font>
    <font>
      <sz val="12"/>
      <color rgb="FF000000"/>
      <name val="Times New Roman"/>
      <family val="1"/>
      <charset val="1"/>
    </font>
    <font>
      <sz val="11"/>
      <color indexed="8"/>
      <name val="Calibri"/>
      <family val="2"/>
      <charset val="204"/>
    </font>
    <font>
      <b/>
      <sz val="12"/>
      <color indexed="8"/>
      <name val="Times New Roman"/>
      <family val="1"/>
      <charset val="204"/>
    </font>
    <font>
      <sz val="12"/>
      <color indexed="8"/>
      <name val="Times New Roman"/>
      <family val="1"/>
      <charset val="204"/>
    </font>
    <font>
      <sz val="12"/>
      <color theme="0"/>
      <name val="Times New Roman"/>
      <family val="1"/>
      <charset val="204"/>
    </font>
    <font>
      <sz val="11"/>
      <color theme="0"/>
      <name val="Calibri"/>
      <family val="2"/>
      <charset val="204"/>
      <scheme val="minor"/>
    </font>
    <font>
      <b/>
      <sz val="12"/>
      <color theme="1"/>
      <name val="Calibri"/>
      <family val="2"/>
      <charset val="204"/>
      <scheme val="minor"/>
    </font>
    <font>
      <sz val="11"/>
      <color rgb="FFFF0000"/>
      <name val="Calibri"/>
      <family val="2"/>
      <charset val="204"/>
      <scheme val="minor"/>
    </font>
    <font>
      <i/>
      <u/>
      <sz val="12"/>
      <color theme="1"/>
      <name val="Calibri"/>
      <family val="2"/>
      <charset val="204"/>
      <scheme val="minor"/>
    </font>
    <font>
      <b/>
      <sz val="11"/>
      <color indexed="8"/>
      <name val="Times New Roman"/>
      <family val="1"/>
      <charset val="204"/>
    </font>
    <font>
      <i/>
      <sz val="12"/>
      <color theme="1"/>
      <name val="Times New Roman"/>
      <family val="1"/>
      <charset val="204"/>
    </font>
    <font>
      <sz val="12"/>
      <color rgb="FFFF0000"/>
      <name val="Times New Roman"/>
      <family val="1"/>
      <charset val="204"/>
    </font>
    <font>
      <sz val="10"/>
      <color theme="1"/>
      <name val="Calibri"/>
      <family val="2"/>
      <charset val="204"/>
    </font>
    <font>
      <sz val="10"/>
      <color rgb="FFFF0000"/>
      <name val="Calibri"/>
      <family val="2"/>
      <charset val="204"/>
      <scheme val="minor"/>
    </font>
    <font>
      <sz val="12"/>
      <name val="Arial Cyr"/>
      <charset val="204"/>
    </font>
    <font>
      <b/>
      <sz val="10"/>
      <name val="Arial Cyr"/>
      <charset val="204"/>
    </font>
    <font>
      <b/>
      <sz val="10"/>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0"/>
      <color indexed="8"/>
      <name val="Times New Roman"/>
      <family val="2"/>
      <charset val="204"/>
    </font>
    <font>
      <b/>
      <sz val="11"/>
      <color indexed="63"/>
      <name val="Calibri"/>
      <family val="2"/>
      <charset val="204"/>
    </font>
    <font>
      <sz val="11"/>
      <color rgb="FF00000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rgb="FF3F3F76"/>
      <name val="Calibri"/>
      <family val="2"/>
      <charset val="204"/>
      <scheme val="minor"/>
    </font>
    <font>
      <sz val="11"/>
      <color indexed="8"/>
      <name val="Calibri"/>
      <family val="2"/>
      <charset val="204"/>
      <scheme val="minor"/>
    </font>
    <font>
      <sz val="10"/>
      <color theme="1"/>
      <name val="Times New Roman"/>
      <family val="2"/>
      <charset val="204"/>
    </font>
    <font>
      <sz val="10"/>
      <name val="Arial Cyr"/>
      <family val="2"/>
      <charset val="204"/>
    </font>
    <font>
      <sz val="11"/>
      <color indexed="8"/>
      <name val="Calibri"/>
      <family val="2"/>
    </font>
    <font>
      <sz val="11"/>
      <color indexed="8"/>
      <name val="Calibri"/>
      <family val="2"/>
      <charset val="1"/>
    </font>
    <font>
      <b/>
      <sz val="9"/>
      <color rgb="FFFF0000"/>
      <name val="Calibri"/>
      <family val="2"/>
      <charset val="204"/>
      <scheme val="minor"/>
    </font>
    <font>
      <b/>
      <sz val="14"/>
      <name val="Times New Roman"/>
      <family val="1"/>
      <charset val="204"/>
    </font>
    <font>
      <b/>
      <sz val="9"/>
      <name val="Calibri"/>
      <family val="2"/>
      <charset val="204"/>
    </font>
    <font>
      <b/>
      <sz val="10"/>
      <name val="Calibri"/>
      <family val="2"/>
      <charset val="204"/>
      <scheme val="minor"/>
    </font>
    <font>
      <b/>
      <sz val="9"/>
      <name val="Times New Roman"/>
      <family val="1"/>
      <charset val="204"/>
    </font>
    <font>
      <sz val="12"/>
      <name val="Times New Roman"/>
      <family val="1"/>
    </font>
    <font>
      <b/>
      <sz val="15"/>
      <color rgb="FF000000"/>
      <name val="Times New Roman"/>
      <family val="1"/>
    </font>
    <font>
      <b/>
      <sz val="15"/>
      <name val="Times New Roman"/>
      <family val="1"/>
    </font>
    <font>
      <u/>
      <sz val="10"/>
      <color theme="10"/>
      <name val="Calibri"/>
      <family val="2"/>
      <charset val="204"/>
      <scheme val="minor"/>
    </font>
    <font>
      <sz val="10"/>
      <color indexed="8"/>
      <name val="Arial"/>
      <family val="2"/>
      <charset val="204"/>
    </font>
    <font>
      <sz val="10"/>
      <color rgb="FF92D050"/>
      <name val="Times New Roman"/>
      <family val="1"/>
      <charset val="204"/>
    </font>
    <font>
      <sz val="10"/>
      <name val="Calibri"/>
      <family val="2"/>
      <charset val="204"/>
    </font>
    <font>
      <sz val="10"/>
      <color indexed="8"/>
      <name val="Calibri"/>
      <family val="2"/>
      <charset val="204"/>
    </font>
    <font>
      <b/>
      <sz val="10"/>
      <color indexed="8"/>
      <name val="Arial"/>
      <family val="2"/>
      <charset val="204"/>
    </font>
    <font>
      <b/>
      <sz val="14"/>
      <name val="Calibri"/>
      <family val="2"/>
      <charset val="204"/>
      <scheme val="minor"/>
    </font>
    <font>
      <b/>
      <sz val="10"/>
      <color rgb="FF000000"/>
      <name val="Times New Roman"/>
      <family val="1"/>
      <charset val="204"/>
    </font>
    <font>
      <b/>
      <sz val="10"/>
      <name val="Arial"/>
      <family val="2"/>
      <charset val="204"/>
    </font>
    <font>
      <u/>
      <sz val="10"/>
      <color theme="10"/>
      <name val="Times New Roman"/>
      <family val="1"/>
      <charset val="204"/>
    </font>
    <font>
      <b/>
      <sz val="10"/>
      <color rgb="FFFF0000"/>
      <name val="Calibri"/>
      <family val="2"/>
      <charset val="204"/>
      <scheme val="minor"/>
    </font>
    <font>
      <sz val="9"/>
      <color rgb="FF000000"/>
      <name val="Calibri"/>
      <family val="2"/>
      <charset val="204"/>
    </font>
    <font>
      <sz val="10"/>
      <color rgb="FF000000"/>
      <name val="Calibri"/>
      <family val="2"/>
      <charset val="204"/>
    </font>
    <font>
      <b/>
      <sz val="8"/>
      <color theme="1"/>
      <name val="Times New Roman"/>
      <family val="1"/>
      <charset val="204"/>
    </font>
    <font>
      <sz val="8"/>
      <name val="Times New Roman"/>
      <family val="1"/>
      <charset val="204"/>
    </font>
    <font>
      <b/>
      <sz val="8"/>
      <name val="Times New Roman"/>
      <family val="1"/>
      <charset val="204"/>
    </font>
    <font>
      <sz val="8"/>
      <color theme="4"/>
      <name val="Times New Roman"/>
      <family val="1"/>
      <charset val="204"/>
    </font>
    <font>
      <b/>
      <u/>
      <sz val="8"/>
      <color theme="10"/>
      <name val="Times New Roman"/>
      <family val="1"/>
      <charset val="204"/>
    </font>
    <font>
      <b/>
      <sz val="10"/>
      <color rgb="FFFF0000"/>
      <name val="Times New Roman"/>
      <family val="1"/>
      <charset val="204"/>
    </font>
    <font>
      <sz val="9"/>
      <color rgb="FF000000"/>
      <name val="Calibri"/>
      <family val="2"/>
      <charset val="204"/>
      <scheme val="minor"/>
    </font>
    <font>
      <sz val="12"/>
      <color rgb="FFFF0000"/>
      <name val="Times New Roman"/>
      <family val="1"/>
    </font>
    <font>
      <sz val="8"/>
      <name val="Calibri"/>
      <family val="2"/>
      <charset val="204"/>
      <scheme val="minor"/>
    </font>
    <font>
      <sz val="8"/>
      <color rgb="FFFF0000"/>
      <name val="Calibri"/>
      <family val="2"/>
      <charset val="204"/>
      <scheme val="minor"/>
    </font>
    <font>
      <sz val="8"/>
      <color theme="1"/>
      <name val="Calibri"/>
      <family val="2"/>
      <charset val="204"/>
      <scheme val="minor"/>
    </font>
    <font>
      <b/>
      <sz val="8"/>
      <name val="Calibri"/>
      <family val="2"/>
      <charset val="204"/>
      <scheme val="minor"/>
    </font>
  </fonts>
  <fills count="79">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CC99"/>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41"/>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15"/>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0"/>
      </patternFill>
    </fill>
    <fill>
      <patternFill patternType="solid">
        <fgColor indexed="55"/>
      </patternFill>
    </fill>
    <fill>
      <patternFill patternType="solid">
        <fgColor indexed="55"/>
        <bgColor indexed="2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19"/>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FFC000"/>
        <bgColor rgb="FFFF9900"/>
      </patternFill>
    </fill>
    <fill>
      <patternFill patternType="solid">
        <fgColor rgb="FFFCD5B4"/>
        <bgColor indexed="64"/>
      </patternFill>
    </fill>
  </fills>
  <borders count="87">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s>
  <cellStyleXfs count="44195">
    <xf numFmtId="0" fontId="0" fillId="0" borderId="0"/>
    <xf numFmtId="0" fontId="26" fillId="0" borderId="0"/>
    <xf numFmtId="0" fontId="33" fillId="0" borderId="0" applyNumberFormat="0" applyFill="0" applyBorder="0" applyAlignment="0" applyProtection="0">
      <alignment vertical="top"/>
      <protection locked="0"/>
    </xf>
    <xf numFmtId="0" fontId="26" fillId="0" borderId="0"/>
    <xf numFmtId="0" fontId="26" fillId="0" borderId="0"/>
    <xf numFmtId="0" fontId="26" fillId="0" borderId="0"/>
    <xf numFmtId="0" fontId="38" fillId="0" borderId="0"/>
    <xf numFmtId="0" fontId="26" fillId="0" borderId="0"/>
    <xf numFmtId="0" fontId="26" fillId="0" borderId="0"/>
    <xf numFmtId="164" fontId="43" fillId="0" borderId="0" applyFont="0" applyFill="0" applyBorder="0" applyAlignment="0" applyProtection="0"/>
    <xf numFmtId="0" fontId="46" fillId="0" borderId="0"/>
    <xf numFmtId="0" fontId="48" fillId="0" borderId="0"/>
    <xf numFmtId="0" fontId="26" fillId="0" borderId="0"/>
    <xf numFmtId="0" fontId="59" fillId="0" borderId="0" applyNumberFormat="0" applyFill="0" applyBorder="0" applyAlignment="0" applyProtection="0"/>
    <xf numFmtId="0" fontId="64" fillId="0" borderId="0"/>
    <xf numFmtId="0" fontId="38" fillId="0" borderId="0"/>
    <xf numFmtId="0" fontId="64" fillId="25" borderId="0" applyNumberFormat="0" applyBorder="0" applyAlignment="0" applyProtection="0"/>
    <xf numFmtId="0" fontId="64" fillId="26" borderId="0"/>
    <xf numFmtId="0" fontId="64" fillId="27" borderId="0" applyNumberFormat="0" applyBorder="0" applyAlignment="0" applyProtection="0"/>
    <xf numFmtId="0" fontId="64" fillId="28" borderId="0"/>
    <xf numFmtId="0" fontId="64" fillId="29" borderId="0" applyNumberFormat="0" applyBorder="0" applyAlignment="0" applyProtection="0"/>
    <xf numFmtId="0" fontId="64" fillId="30" borderId="0"/>
    <xf numFmtId="0" fontId="64" fillId="31" borderId="0" applyNumberFormat="0" applyBorder="0" applyAlignment="0" applyProtection="0"/>
    <xf numFmtId="0" fontId="64" fillId="32" borderId="0"/>
    <xf numFmtId="0" fontId="64" fillId="33" borderId="0" applyNumberFormat="0" applyBorder="0" applyAlignment="0" applyProtection="0"/>
    <xf numFmtId="0" fontId="64" fillId="34" borderId="0"/>
    <xf numFmtId="0" fontId="64" fillId="35" borderId="0" applyNumberFormat="0" applyBorder="0" applyAlignment="0" applyProtection="0"/>
    <xf numFmtId="0" fontId="64" fillId="3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6" borderId="0"/>
    <xf numFmtId="0" fontId="64" fillId="26" borderId="0"/>
    <xf numFmtId="0" fontId="64" fillId="26" borderId="0"/>
    <xf numFmtId="0" fontId="64" fillId="26" borderId="0"/>
    <xf numFmtId="0" fontId="64" fillId="26" borderId="0"/>
    <xf numFmtId="0" fontId="64" fillId="2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8" borderId="0"/>
    <xf numFmtId="0" fontId="64" fillId="28" borderId="0"/>
    <xf numFmtId="0" fontId="64" fillId="28" borderId="0"/>
    <xf numFmtId="0" fontId="64" fillId="28" borderId="0"/>
    <xf numFmtId="0" fontId="64" fillId="28" borderId="0"/>
    <xf numFmtId="0" fontId="64" fillId="28" borderId="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30" borderId="0"/>
    <xf numFmtId="0" fontId="64" fillId="30" borderId="0"/>
    <xf numFmtId="0" fontId="64" fillId="30" borderId="0"/>
    <xf numFmtId="0" fontId="64" fillId="30" borderId="0"/>
    <xf numFmtId="0" fontId="64" fillId="30" borderId="0"/>
    <xf numFmtId="0" fontId="64" fillId="30" borderId="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4" borderId="0"/>
    <xf numFmtId="0" fontId="64" fillId="34" borderId="0"/>
    <xf numFmtId="0" fontId="64" fillId="34" borderId="0"/>
    <xf numFmtId="0" fontId="64" fillId="34" borderId="0"/>
    <xf numFmtId="0" fontId="64" fillId="34" borderId="0"/>
    <xf numFmtId="0" fontId="64" fillId="34" borderId="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6" borderId="0"/>
    <xf numFmtId="0" fontId="64" fillId="36" borderId="0"/>
    <xf numFmtId="0" fontId="64" fillId="36" borderId="0"/>
    <xf numFmtId="0" fontId="64" fillId="36" borderId="0"/>
    <xf numFmtId="0" fontId="64" fillId="36" borderId="0"/>
    <xf numFmtId="0" fontId="64" fillId="36" borderId="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7" borderId="0" applyNumberFormat="0" applyBorder="0" applyAlignment="0" applyProtection="0"/>
    <xf numFmtId="0" fontId="64" fillId="38" borderId="0"/>
    <xf numFmtId="0" fontId="64" fillId="39" borderId="0" applyNumberFormat="0" applyBorder="0" applyAlignment="0" applyProtection="0"/>
    <xf numFmtId="0" fontId="64" fillId="40" borderId="0"/>
    <xf numFmtId="0" fontId="64" fillId="41" borderId="0" applyNumberFormat="0" applyBorder="0" applyAlignment="0" applyProtection="0"/>
    <xf numFmtId="0" fontId="64" fillId="42" borderId="0"/>
    <xf numFmtId="0" fontId="64" fillId="31" borderId="0" applyNumberFormat="0" applyBorder="0" applyAlignment="0" applyProtection="0"/>
    <xf numFmtId="0" fontId="64" fillId="32" borderId="0"/>
    <xf numFmtId="0" fontId="64" fillId="37" borderId="0" applyNumberFormat="0" applyBorder="0" applyAlignment="0" applyProtection="0"/>
    <xf numFmtId="0" fontId="64" fillId="38" borderId="0"/>
    <xf numFmtId="0" fontId="64" fillId="43" borderId="0" applyNumberFormat="0" applyBorder="0" applyAlignment="0" applyProtection="0"/>
    <xf numFmtId="0" fontId="64" fillId="44"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40" borderId="0"/>
    <xf numFmtId="0" fontId="64" fillId="40" borderId="0"/>
    <xf numFmtId="0" fontId="64" fillId="40" borderId="0"/>
    <xf numFmtId="0" fontId="64" fillId="40" borderId="0"/>
    <xf numFmtId="0" fontId="64" fillId="40" borderId="0"/>
    <xf numFmtId="0" fontId="64" fillId="4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2" borderId="0"/>
    <xf numFmtId="0" fontId="64" fillId="42" borderId="0"/>
    <xf numFmtId="0" fontId="64" fillId="42" borderId="0"/>
    <xf numFmtId="0" fontId="64" fillId="42" borderId="0"/>
    <xf numFmtId="0" fontId="64" fillId="42" borderId="0"/>
    <xf numFmtId="0" fontId="64" fillId="42" borderId="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4" borderId="0"/>
    <xf numFmtId="0" fontId="64" fillId="44" borderId="0"/>
    <xf numFmtId="0" fontId="64" fillId="44" borderId="0"/>
    <xf numFmtId="0" fontId="64" fillId="44" borderId="0"/>
    <xf numFmtId="0" fontId="64" fillId="44" borderId="0"/>
    <xf numFmtId="0" fontId="64" fillId="44" borderId="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80" fillId="45" borderId="0" applyNumberFormat="0" applyBorder="0" applyAlignment="0" applyProtection="0"/>
    <xf numFmtId="0" fontId="80" fillId="46" borderId="0"/>
    <xf numFmtId="0" fontId="80" fillId="39" borderId="0" applyNumberFormat="0" applyBorder="0" applyAlignment="0" applyProtection="0"/>
    <xf numFmtId="0" fontId="80" fillId="40" borderId="0"/>
    <xf numFmtId="0" fontId="80" fillId="41" borderId="0" applyNumberFormat="0" applyBorder="0" applyAlignment="0" applyProtection="0"/>
    <xf numFmtId="0" fontId="80" fillId="42"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1" borderId="0" applyNumberFormat="0" applyBorder="0" applyAlignment="0" applyProtection="0"/>
    <xf numFmtId="0" fontId="80" fillId="52"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6" borderId="0"/>
    <xf numFmtId="0" fontId="80" fillId="46" borderId="0"/>
    <xf numFmtId="0" fontId="80" fillId="46" borderId="0"/>
    <xf numFmtId="0" fontId="80" fillId="46" borderId="0"/>
    <xf numFmtId="0" fontId="80" fillId="46" borderId="0"/>
    <xf numFmtId="0" fontId="80" fillId="46"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40" borderId="0"/>
    <xf numFmtId="0" fontId="80" fillId="40" borderId="0"/>
    <xf numFmtId="0" fontId="80" fillId="40" borderId="0"/>
    <xf numFmtId="0" fontId="80" fillId="40" borderId="0"/>
    <xf numFmtId="0" fontId="80" fillId="40" borderId="0"/>
    <xf numFmtId="0" fontId="80" fillId="40" borderId="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2" borderId="0"/>
    <xf numFmtId="0" fontId="80" fillId="42" borderId="0"/>
    <xf numFmtId="0" fontId="80" fillId="42" borderId="0"/>
    <xf numFmtId="0" fontId="80" fillId="42" borderId="0"/>
    <xf numFmtId="0" fontId="80" fillId="42" borderId="0"/>
    <xf numFmtId="0" fontId="80" fillId="42" borderId="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2" borderId="0"/>
    <xf numFmtId="0" fontId="80" fillId="52" borderId="0"/>
    <xf numFmtId="0" fontId="80" fillId="52" borderId="0"/>
    <xf numFmtId="0" fontId="80" fillId="52" borderId="0"/>
    <xf numFmtId="0" fontId="80" fillId="52" borderId="0"/>
    <xf numFmtId="0" fontId="80"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3" borderId="0" applyNumberFormat="0" applyBorder="0" applyAlignment="0" applyProtection="0"/>
    <xf numFmtId="0" fontId="80" fillId="54" borderId="0"/>
    <xf numFmtId="0" fontId="80" fillId="55" borderId="0" applyNumberFormat="0" applyBorder="0" applyAlignment="0" applyProtection="0"/>
    <xf numFmtId="0" fontId="80" fillId="56" borderId="0"/>
    <xf numFmtId="0" fontId="80" fillId="57" borderId="0" applyNumberFormat="0" applyBorder="0" applyAlignment="0" applyProtection="0"/>
    <xf numFmtId="0" fontId="80" fillId="58"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9" borderId="0" applyNumberFormat="0" applyBorder="0" applyAlignment="0" applyProtection="0"/>
    <xf numFmtId="0" fontId="80" fillId="60" borderId="0"/>
    <xf numFmtId="0" fontId="81" fillId="27" borderId="0" applyNumberFormat="0" applyBorder="0" applyAlignment="0" applyProtection="0"/>
    <xf numFmtId="0" fontId="81" fillId="28" borderId="0"/>
    <xf numFmtId="0" fontId="82" fillId="61" borderId="64" applyNumberFormat="0" applyAlignment="0" applyProtection="0"/>
    <xf numFmtId="0" fontId="82" fillId="62" borderId="64"/>
    <xf numFmtId="0" fontId="83" fillId="63" borderId="65" applyNumberFormat="0" applyAlignment="0" applyProtection="0"/>
    <xf numFmtId="0" fontId="83" fillId="64" borderId="0"/>
    <xf numFmtId="0" fontId="84" fillId="0" borderId="0" applyNumberFormat="0" applyFill="0" applyBorder="0" applyAlignment="0" applyProtection="0"/>
    <xf numFmtId="0" fontId="84" fillId="0" borderId="0"/>
    <xf numFmtId="0" fontId="85" fillId="29" borderId="0" applyNumberFormat="0" applyBorder="0" applyAlignment="0" applyProtection="0"/>
    <xf numFmtId="0" fontId="85" fillId="30" borderId="0"/>
    <xf numFmtId="0" fontId="86" fillId="0" borderId="66" applyNumberFormat="0" applyFill="0" applyAlignment="0" applyProtection="0"/>
    <xf numFmtId="0" fontId="86" fillId="0" borderId="66"/>
    <xf numFmtId="0" fontId="87" fillId="0" borderId="67" applyNumberFormat="0" applyFill="0" applyAlignment="0" applyProtection="0"/>
    <xf numFmtId="0" fontId="87" fillId="0" borderId="67"/>
    <xf numFmtId="0" fontId="88" fillId="0" borderId="68" applyNumberFormat="0" applyFill="0" applyAlignment="0" applyProtection="0"/>
    <xf numFmtId="0" fontId="88" fillId="0" borderId="68"/>
    <xf numFmtId="0" fontId="88" fillId="0" borderId="0" applyNumberFormat="0" applyFill="0" applyBorder="0" applyAlignment="0" applyProtection="0"/>
    <xf numFmtId="0" fontId="88" fillId="0" borderId="0"/>
    <xf numFmtId="0" fontId="89" fillId="35" borderId="64" applyNumberFormat="0" applyAlignment="0" applyProtection="0"/>
    <xf numFmtId="0" fontId="89" fillId="36" borderId="64"/>
    <xf numFmtId="0" fontId="90" fillId="0" borderId="69" applyNumberFormat="0" applyFill="0" applyAlignment="0" applyProtection="0"/>
    <xf numFmtId="0" fontId="90" fillId="0" borderId="0"/>
    <xf numFmtId="0" fontId="91" fillId="65" borderId="0" applyNumberFormat="0" applyBorder="0" applyAlignment="0" applyProtection="0"/>
    <xf numFmtId="0" fontId="91" fillId="66" borderId="0"/>
    <xf numFmtId="0" fontId="38" fillId="67" borderId="70" applyNumberFormat="0" applyFont="0" applyAlignment="0" applyProtection="0"/>
    <xf numFmtId="0" fontId="92" fillId="68" borderId="70"/>
    <xf numFmtId="0" fontId="93" fillId="61" borderId="71" applyNumberFormat="0" applyAlignment="0" applyProtection="0"/>
    <xf numFmtId="0" fontId="93" fillId="62" borderId="71"/>
    <xf numFmtId="0" fontId="94" fillId="0" borderId="0"/>
    <xf numFmtId="0" fontId="95" fillId="0" borderId="0" applyNumberFormat="0" applyFill="0" applyBorder="0" applyAlignment="0" applyProtection="0"/>
    <xf numFmtId="0" fontId="95" fillId="0" borderId="0"/>
    <xf numFmtId="0" fontId="96" fillId="0" borderId="72" applyNumberFormat="0" applyFill="0" applyAlignment="0" applyProtection="0"/>
    <xf numFmtId="0" fontId="96" fillId="0" borderId="73"/>
    <xf numFmtId="0" fontId="97" fillId="0" borderId="0" applyNumberFormat="0" applyFill="0" applyBorder="0" applyAlignment="0" applyProtection="0"/>
    <xf numFmtId="0" fontId="97" fillId="0"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4" borderId="0"/>
    <xf numFmtId="0" fontId="80" fillId="54" borderId="0"/>
    <xf numFmtId="0" fontId="80" fillId="54" borderId="0"/>
    <xf numFmtId="0" fontId="80" fillId="54" borderId="0"/>
    <xf numFmtId="0" fontId="80" fillId="54" borderId="0"/>
    <xf numFmtId="0" fontId="80" fillId="54"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6" borderId="0"/>
    <xf numFmtId="0" fontId="80" fillId="56" borderId="0"/>
    <xf numFmtId="0" fontId="80" fillId="56" borderId="0"/>
    <xf numFmtId="0" fontId="80" fillId="56" borderId="0"/>
    <xf numFmtId="0" fontId="80" fillId="56" borderId="0"/>
    <xf numFmtId="0" fontId="80" fillId="56" borderId="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8" borderId="0"/>
    <xf numFmtId="0" fontId="80" fillId="58" borderId="0"/>
    <xf numFmtId="0" fontId="80" fillId="58" borderId="0"/>
    <xf numFmtId="0" fontId="80" fillId="58" borderId="0"/>
    <xf numFmtId="0" fontId="80" fillId="58" borderId="0"/>
    <xf numFmtId="0" fontId="80" fillId="58" borderId="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60" borderId="0"/>
    <xf numFmtId="0" fontId="80" fillId="60" borderId="0"/>
    <xf numFmtId="0" fontId="80" fillId="60" borderId="0"/>
    <xf numFmtId="0" fontId="80" fillId="60" borderId="0"/>
    <xf numFmtId="0" fontId="80" fillId="60" borderId="0"/>
    <xf numFmtId="0" fontId="80" fillId="60" borderId="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6" borderId="74"/>
    <xf numFmtId="0" fontId="89" fillId="36" borderId="74"/>
    <xf numFmtId="0" fontId="89" fillId="36" borderId="74"/>
    <xf numFmtId="0" fontId="89" fillId="36" borderId="74"/>
    <xf numFmtId="0" fontId="89" fillId="36" borderId="74"/>
    <xf numFmtId="0" fontId="89" fillId="36" borderId="74"/>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93" fillId="62" borderId="71"/>
    <xf numFmtId="0" fontId="93" fillId="62" borderId="71"/>
    <xf numFmtId="0" fontId="93" fillId="62" borderId="71"/>
    <xf numFmtId="0" fontId="93" fillId="62" borderId="71"/>
    <xf numFmtId="0" fontId="93" fillId="62" borderId="71"/>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3" fillId="62" borderId="71"/>
    <xf numFmtId="0" fontId="64" fillId="0" borderId="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2" fillId="62" borderId="74"/>
    <xf numFmtId="0" fontId="82" fillId="62" borderId="74"/>
    <xf numFmtId="0" fontId="82" fillId="62" borderId="74"/>
    <xf numFmtId="0" fontId="82" fillId="62" borderId="74"/>
    <xf numFmtId="0" fontId="82" fillId="62" borderId="74"/>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2" fillId="62" borderId="74"/>
    <xf numFmtId="0" fontId="64" fillId="0" borderId="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6" fillId="0" borderId="66"/>
    <xf numFmtId="0" fontId="86" fillId="0" borderId="66"/>
    <xf numFmtId="0" fontId="86" fillId="0" borderId="66"/>
    <xf numFmtId="0" fontId="86" fillId="0" borderId="66"/>
    <xf numFmtId="0" fontId="86" fillId="0" borderId="66"/>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6" fillId="0" borderId="66"/>
    <xf numFmtId="0" fontId="64" fillId="0" borderId="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7" fillId="0" borderId="67"/>
    <xf numFmtId="0" fontId="87" fillId="0" borderId="67"/>
    <xf numFmtId="0" fontId="87" fillId="0" borderId="67"/>
    <xf numFmtId="0" fontId="87" fillId="0" borderId="67"/>
    <xf numFmtId="0" fontId="87" fillId="0" borderId="67"/>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7" fillId="0" borderId="67"/>
    <xf numFmtId="0" fontId="64" fillId="0" borderId="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68"/>
    <xf numFmtId="0" fontId="88" fillId="0" borderId="68"/>
    <xf numFmtId="0" fontId="88" fillId="0" borderId="68"/>
    <xf numFmtId="0" fontId="88" fillId="0" borderId="68"/>
    <xf numFmtId="0" fontId="88" fillId="0" borderId="68"/>
    <xf numFmtId="0" fontId="88" fillId="0" borderId="68"/>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96" fillId="0" borderId="73"/>
    <xf numFmtId="0" fontId="96" fillId="0" borderId="73"/>
    <xf numFmtId="0" fontId="96" fillId="0" borderId="73"/>
    <xf numFmtId="0" fontId="96" fillId="0" borderId="73"/>
    <xf numFmtId="0" fontId="96" fillId="0" borderId="73"/>
    <xf numFmtId="0" fontId="96" fillId="0" borderId="73"/>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3" fillId="64" borderId="0"/>
    <xf numFmtId="0" fontId="83" fillId="64" borderId="0"/>
    <xf numFmtId="0" fontId="83" fillId="64" borderId="0"/>
    <xf numFmtId="0" fontId="83" fillId="64" borderId="0"/>
    <xf numFmtId="0" fontId="83" fillId="64" borderId="0"/>
    <xf numFmtId="0" fontId="83" fillId="64"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95" fillId="0" borderId="0"/>
    <xf numFmtId="0" fontId="95" fillId="0" borderId="0"/>
    <xf numFmtId="0" fontId="95" fillId="0" borderId="0"/>
    <xf numFmtId="0" fontId="95" fillId="0" borderId="0"/>
    <xf numFmtId="0" fontId="95" fillId="0" borderId="0"/>
    <xf numFmtId="0" fontId="95"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1" fillId="66" borderId="0"/>
    <xf numFmtId="0" fontId="91" fillId="66" borderId="0"/>
    <xf numFmtId="0" fontId="91" fillId="66" borderId="0"/>
    <xf numFmtId="0" fontId="91" fillId="66" borderId="0"/>
    <xf numFmtId="0" fontId="91" fillId="66" borderId="0"/>
    <xf numFmtId="0" fontId="91" fillId="66"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8" fillId="0" borderId="0"/>
    <xf numFmtId="0" fontId="48" fillId="0" borderId="0"/>
    <xf numFmtId="0" fontId="4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0"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26"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4" fillId="0" borderId="0"/>
    <xf numFmtId="0" fontId="64" fillId="0" borderId="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1" fillId="28" borderId="0"/>
    <xf numFmtId="0" fontId="81" fillId="28" borderId="0"/>
    <xf numFmtId="0" fontId="81" fillId="28" borderId="0"/>
    <xf numFmtId="0" fontId="81" fillId="28" borderId="0"/>
    <xf numFmtId="0" fontId="81" fillId="28" borderId="0"/>
    <xf numFmtId="0" fontId="81" fillId="28"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4" fillId="0" borderId="0"/>
    <xf numFmtId="0" fontId="84" fillId="0" borderId="0"/>
    <xf numFmtId="0" fontId="84" fillId="0" borderId="0"/>
    <xf numFmtId="0" fontId="84" fillId="0" borderId="0"/>
    <xf numFmtId="0" fontId="84" fillId="0" borderId="0"/>
    <xf numFmtId="0" fontId="8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26" fillId="0" borderId="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67" borderId="70" applyNumberFormat="0" applyFont="0" applyAlignment="0" applyProtection="0"/>
    <xf numFmtId="0" fontId="26" fillId="0" borderId="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164" fontId="38" fillId="0" borderId="0" applyFont="0" applyFill="0" applyBorder="0" applyAlignment="0" applyProtection="0"/>
    <xf numFmtId="167" fontId="92" fillId="0" borderId="0"/>
    <xf numFmtId="168" fontId="101" fillId="0" borderId="0" applyFill="0" applyBorder="0" applyAlignment="0" applyProtection="0"/>
    <xf numFmtId="168" fontId="101" fillId="0" borderId="0"/>
    <xf numFmtId="168" fontId="101" fillId="0" borderId="0" applyFill="0" applyBorder="0" applyAlignment="0" applyProtection="0"/>
    <xf numFmtId="168" fontId="101" fillId="0" borderId="0"/>
    <xf numFmtId="168" fontId="101" fillId="0" borderId="0" applyFill="0" applyBorder="0" applyAlignment="0" applyProtection="0"/>
    <xf numFmtId="168" fontId="101" fillId="0" borderId="0"/>
    <xf numFmtId="168" fontId="101" fillId="0" borderId="0" applyFill="0" applyBorder="0" applyAlignment="0" applyProtection="0"/>
    <xf numFmtId="168"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5" fillId="30" borderId="0"/>
    <xf numFmtId="0" fontId="85" fillId="30" borderId="0"/>
    <xf numFmtId="0" fontId="85" fillId="30" borderId="0"/>
    <xf numFmtId="0" fontId="85" fillId="30" borderId="0"/>
    <xf numFmtId="0" fontId="85" fillId="30" borderId="0"/>
    <xf numFmtId="0" fontId="85" fillId="3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cellStyleXfs>
  <cellXfs count="1724">
    <xf numFmtId="0" fontId="0" fillId="0" borderId="0" xfId="0"/>
    <xf numFmtId="0" fontId="4" fillId="0" borderId="2" xfId="0" applyFont="1" applyBorder="1"/>
    <xf numFmtId="0" fontId="4" fillId="0" borderId="2" xfId="0" applyFont="1" applyBorder="1" applyAlignment="1">
      <alignment wrapText="1"/>
    </xf>
    <xf numFmtId="0" fontId="1" fillId="0" borderId="0" xfId="0" applyFont="1" applyFill="1" applyBorder="1" applyAlignment="1">
      <alignment vertical="top"/>
    </xf>
    <xf numFmtId="0" fontId="11" fillId="0" borderId="0" xfId="0" applyFont="1" applyFill="1" applyAlignment="1">
      <alignment vertical="top"/>
    </xf>
    <xf numFmtId="0" fontId="11" fillId="0" borderId="2" xfId="0" applyFont="1" applyFill="1" applyBorder="1" applyAlignment="1">
      <alignment vertical="top"/>
    </xf>
    <xf numFmtId="0" fontId="16" fillId="0" borderId="2" xfId="0" applyFont="1" applyFill="1" applyBorder="1" applyAlignment="1">
      <alignment horizontal="left"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0" fontId="8" fillId="4" borderId="2" xfId="0" applyFont="1" applyFill="1" applyBorder="1" applyAlignment="1">
      <alignment horizontal="left" vertical="top" wrapText="1"/>
    </xf>
    <xf numFmtId="0" fontId="5" fillId="0" borderId="2" xfId="0" applyFont="1" applyBorder="1" applyAlignment="1">
      <alignment vertical="top" wrapText="1"/>
    </xf>
    <xf numFmtId="0" fontId="4" fillId="0" borderId="0" xfId="0" applyFont="1"/>
    <xf numFmtId="0" fontId="4" fillId="0" borderId="2" xfId="0" applyFont="1" applyBorder="1" applyAlignment="1">
      <alignment vertical="top" wrapText="1"/>
    </xf>
    <xf numFmtId="0" fontId="24" fillId="0" borderId="2" xfId="0" applyFont="1" applyBorder="1" applyAlignment="1">
      <alignment textRotation="90"/>
    </xf>
    <xf numFmtId="0" fontId="24" fillId="0" borderId="0" xfId="0" applyFont="1" applyAlignment="1">
      <alignment textRotation="90"/>
    </xf>
    <xf numFmtId="0" fontId="9" fillId="0" borderId="0" xfId="0" applyFont="1" applyAlignment="1">
      <alignment textRotation="90"/>
    </xf>
    <xf numFmtId="0" fontId="0" fillId="0" borderId="2" xfId="0" applyBorder="1"/>
    <xf numFmtId="0" fontId="13" fillId="0" borderId="2" xfId="0" applyFont="1" applyBorder="1" applyAlignment="1">
      <alignment textRotation="90"/>
    </xf>
    <xf numFmtId="0" fontId="13" fillId="0" borderId="0" xfId="0" applyFont="1" applyAlignment="1">
      <alignment textRotation="90"/>
    </xf>
    <xf numFmtId="0" fontId="13" fillId="0" borderId="2" xfId="0" applyFont="1" applyBorder="1" applyAlignment="1">
      <alignment vertical="top" wrapText="1"/>
    </xf>
    <xf numFmtId="0" fontId="9" fillId="0" borderId="0" xfId="0" applyFont="1" applyAlignment="1">
      <alignment wrapText="1"/>
    </xf>
    <xf numFmtId="0" fontId="13" fillId="0" borderId="0" xfId="0" applyFont="1" applyAlignment="1">
      <alignment wrapText="1"/>
    </xf>
    <xf numFmtId="0" fontId="0" fillId="0" borderId="0" xfId="0" applyAlignment="1">
      <alignment wrapText="1"/>
    </xf>
    <xf numFmtId="0" fontId="1" fillId="0" borderId="0" xfId="0" applyFont="1" applyFill="1" applyAlignment="1">
      <alignment vertical="top"/>
    </xf>
    <xf numFmtId="0" fontId="1" fillId="0" borderId="2" xfId="0" applyFont="1" applyFill="1" applyBorder="1" applyAlignment="1">
      <alignment vertical="top"/>
    </xf>
    <xf numFmtId="14" fontId="1" fillId="0" borderId="2"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0" fontId="1" fillId="0" borderId="2" xfId="0" applyFont="1" applyFill="1" applyBorder="1" applyAlignment="1">
      <alignment horizontal="left" vertical="top" wrapText="1"/>
    </xf>
    <xf numFmtId="49" fontId="1" fillId="0" borderId="2"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3" fillId="0" borderId="0" xfId="0" applyFont="1"/>
    <xf numFmtId="0" fontId="12" fillId="0" borderId="0" xfId="0" applyFont="1"/>
    <xf numFmtId="0" fontId="0" fillId="0" borderId="0" xfId="0"/>
    <xf numFmtId="0" fontId="0" fillId="0" borderId="0" xfId="0" applyFont="1"/>
    <xf numFmtId="0" fontId="3"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1" fillId="4" borderId="2" xfId="0" applyFont="1" applyFill="1" applyBorder="1" applyAlignment="1">
      <alignment horizontal="left" vertical="top" wrapText="1"/>
    </xf>
    <xf numFmtId="0" fontId="0" fillId="0" borderId="0" xfId="0" applyFill="1" applyAlignment="1">
      <alignment vertical="top"/>
    </xf>
    <xf numFmtId="49" fontId="3" fillId="0" borderId="2" xfId="0" applyNumberFormat="1" applyFont="1" applyFill="1" applyBorder="1" applyAlignment="1">
      <alignment horizontal="left" vertical="top" wrapText="1"/>
    </xf>
    <xf numFmtId="0" fontId="4" fillId="0" borderId="2" xfId="0" applyFont="1" applyFill="1" applyBorder="1"/>
    <xf numFmtId="0" fontId="6" fillId="0" borderId="2" xfId="0" applyFont="1" applyBorder="1" applyAlignment="1">
      <alignment horizontal="center"/>
    </xf>
    <xf numFmtId="0" fontId="4" fillId="0" borderId="0" xfId="0" applyFont="1" applyBorder="1"/>
    <xf numFmtId="0" fontId="5" fillId="0" borderId="2" xfId="0" applyFont="1" applyBorder="1" applyAlignment="1">
      <alignment wrapText="1"/>
    </xf>
    <xf numFmtId="0" fontId="5" fillId="0" borderId="2" xfId="0" applyFont="1" applyFill="1" applyBorder="1"/>
    <xf numFmtId="0" fontId="4" fillId="0" borderId="0" xfId="0" applyFont="1" applyFill="1"/>
    <xf numFmtId="0" fontId="4" fillId="6" borderId="0" xfId="0" applyFont="1" applyFill="1"/>
    <xf numFmtId="0" fontId="0" fillId="0" borderId="2" xfId="0" applyBorder="1" applyAlignment="1">
      <alignment horizontal="left" vertical="top"/>
    </xf>
    <xf numFmtId="0" fontId="12" fillId="0" borderId="2" xfId="0" applyFont="1" applyBorder="1" applyAlignment="1">
      <alignment wrapText="1"/>
    </xf>
    <xf numFmtId="0" fontId="5" fillId="0" borderId="2" xfId="0" applyFont="1" applyBorder="1"/>
    <xf numFmtId="0" fontId="4" fillId="0" borderId="2" xfId="0" applyFont="1" applyBorder="1" applyAlignment="1">
      <alignment horizontal="center" vertical="center"/>
    </xf>
    <xf numFmtId="0" fontId="6" fillId="0" borderId="0" xfId="0" applyFont="1" applyAlignment="1">
      <alignment horizontal="center"/>
    </xf>
    <xf numFmtId="4" fontId="0" fillId="0" borderId="2" xfId="0" applyNumberFormat="1" applyBorder="1" applyAlignment="1">
      <alignment wrapText="1"/>
    </xf>
    <xf numFmtId="0" fontId="4" fillId="0" borderId="2" xfId="0" applyFont="1" applyBorder="1" applyAlignment="1">
      <alignment vertical="top"/>
    </xf>
    <xf numFmtId="0" fontId="5" fillId="0" borderId="2" xfId="0" applyFont="1" applyBorder="1" applyAlignment="1">
      <alignment vertical="top"/>
    </xf>
    <xf numFmtId="0" fontId="4" fillId="0" borderId="0" xfId="0" applyFont="1" applyAlignment="1">
      <alignment vertical="top"/>
    </xf>
    <xf numFmtId="0" fontId="6" fillId="0" borderId="2" xfId="0" applyFont="1" applyBorder="1" applyAlignment="1"/>
    <xf numFmtId="0" fontId="0" fillId="0" borderId="2" xfId="0" applyBorder="1"/>
    <xf numFmtId="0" fontId="1" fillId="0" borderId="0" xfId="0" applyFont="1"/>
    <xf numFmtId="0" fontId="1" fillId="0" borderId="2" xfId="0" applyFont="1" applyBorder="1"/>
    <xf numFmtId="0" fontId="4" fillId="0" borderId="0" xfId="0" applyFont="1" applyAlignment="1"/>
    <xf numFmtId="0" fontId="4" fillId="0" borderId="2" xfId="0" applyFont="1" applyBorder="1" applyAlignment="1"/>
    <xf numFmtId="0" fontId="4" fillId="0" borderId="2" xfId="0" applyFont="1" applyBorder="1" applyAlignment="1">
      <alignment textRotation="90"/>
    </xf>
    <xf numFmtId="0" fontId="0" fillId="0" borderId="2" xfId="0" applyFill="1" applyBorder="1"/>
    <xf numFmtId="0" fontId="0" fillId="0" borderId="3" xfId="0" applyBorder="1"/>
    <xf numFmtId="3" fontId="0" fillId="0" borderId="2" xfId="0" applyNumberFormat="1" applyBorder="1"/>
    <xf numFmtId="0" fontId="0" fillId="0" borderId="0" xfId="0"/>
    <xf numFmtId="0" fontId="3" fillId="0" borderId="2" xfId="0" applyFont="1" applyFill="1" applyBorder="1" applyAlignment="1">
      <alignment vertical="top"/>
    </xf>
    <xf numFmtId="0" fontId="3" fillId="0" borderId="0" xfId="0" applyFont="1" applyFill="1" applyAlignment="1">
      <alignment vertical="top"/>
    </xf>
    <xf numFmtId="0" fontId="0" fillId="0" borderId="0" xfId="0"/>
    <xf numFmtId="0" fontId="4" fillId="0" borderId="2" xfId="0" applyFont="1" applyBorder="1" applyAlignment="1">
      <alignment horizontal="center"/>
    </xf>
    <xf numFmtId="0" fontId="0" fillId="0" borderId="0" xfId="0"/>
    <xf numFmtId="0" fontId="34" fillId="0" borderId="2" xfId="0" applyFont="1" applyFill="1" applyBorder="1" applyAlignment="1">
      <alignment horizontal="left" vertical="top" wrapText="1"/>
    </xf>
    <xf numFmtId="0" fontId="35" fillId="0" borderId="0" xfId="0" applyFont="1" applyFill="1" applyAlignment="1">
      <alignment vertical="top"/>
    </xf>
    <xf numFmtId="0" fontId="1" fillId="2" borderId="2" xfId="0" applyFont="1" applyFill="1" applyBorder="1" applyAlignment="1">
      <alignment horizontal="left" vertical="top"/>
    </xf>
    <xf numFmtId="49" fontId="1" fillId="0" borderId="2" xfId="0" applyNumberFormat="1" applyFont="1" applyFill="1" applyBorder="1" applyAlignment="1">
      <alignment vertical="top" wrapText="1"/>
    </xf>
    <xf numFmtId="0" fontId="1" fillId="0" borderId="0" xfId="0" applyFont="1" applyFill="1" applyBorder="1" applyAlignment="1">
      <alignment horizontal="left" vertical="top" wrapText="1"/>
    </xf>
    <xf numFmtId="49" fontId="1" fillId="0" borderId="0" xfId="0" applyNumberFormat="1" applyFont="1" applyFill="1" applyBorder="1" applyAlignment="1">
      <alignment vertical="top" wrapText="1"/>
    </xf>
    <xf numFmtId="14" fontId="1" fillId="0" borderId="0" xfId="0" applyNumberFormat="1" applyFont="1" applyFill="1" applyBorder="1" applyAlignment="1">
      <alignment horizontal="left" vertical="top" wrapText="1"/>
    </xf>
    <xf numFmtId="0" fontId="1" fillId="4" borderId="2" xfId="0" applyFont="1" applyFill="1" applyBorder="1" applyAlignment="1">
      <alignment horizontal="left" vertical="top"/>
    </xf>
    <xf numFmtId="0" fontId="4" fillId="0" borderId="2" xfId="0" applyFont="1" applyBorder="1" applyAlignment="1">
      <alignment horizontal="left" vertical="top" wrapText="1"/>
    </xf>
    <xf numFmtId="0" fontId="12" fillId="0" borderId="2" xfId="0" applyFont="1" applyBorder="1" applyAlignment="1">
      <alignment horizontal="left"/>
    </xf>
    <xf numFmtId="4" fontId="36" fillId="0" borderId="2" xfId="0" applyNumberFormat="1" applyFont="1" applyBorder="1" applyAlignment="1">
      <alignment vertical="top" wrapText="1"/>
    </xf>
    <xf numFmtId="0" fontId="36" fillId="0" borderId="2" xfId="0" applyFont="1" applyBorder="1"/>
    <xf numFmtId="0" fontId="37" fillId="0" borderId="2" xfId="0" applyFont="1" applyBorder="1"/>
    <xf numFmtId="0" fontId="36" fillId="0" borderId="2" xfId="0" applyFont="1" applyBorder="1" applyAlignment="1">
      <alignment horizontal="left" vertical="top"/>
    </xf>
    <xf numFmtId="0" fontId="36" fillId="0" borderId="2" xfId="0" applyFont="1" applyBorder="1" applyAlignment="1">
      <alignment horizontal="left"/>
    </xf>
    <xf numFmtId="4" fontId="0" fillId="0" borderId="2" xfId="0" applyNumberFormat="1" applyBorder="1" applyAlignment="1">
      <alignment vertical="top" wrapText="1"/>
    </xf>
    <xf numFmtId="0" fontId="0" fillId="0" borderId="2" xfId="0" applyBorder="1" applyAlignment="1">
      <alignment vertical="top"/>
    </xf>
    <xf numFmtId="0" fontId="35" fillId="0" borderId="2" xfId="0" applyFont="1" applyBorder="1" applyAlignment="1">
      <alignment vertical="top"/>
    </xf>
    <xf numFmtId="0" fontId="0" fillId="0" borderId="0" xfId="0" applyAlignment="1">
      <alignment vertical="top"/>
    </xf>
    <xf numFmtId="0" fontId="5" fillId="0" borderId="2" xfId="0" applyFont="1" applyBorder="1" applyAlignment="1">
      <alignment horizontal="center"/>
    </xf>
    <xf numFmtId="0" fontId="4" fillId="0" borderId="0" xfId="0" applyFont="1" applyAlignment="1">
      <alignment horizontal="center"/>
    </xf>
    <xf numFmtId="0" fontId="4" fillId="0" borderId="2" xfId="0" applyFont="1" applyBorder="1" applyAlignment="1">
      <alignment vertical="center"/>
    </xf>
    <xf numFmtId="0" fontId="14" fillId="0" borderId="2" xfId="0" applyFont="1" applyBorder="1" applyAlignment="1">
      <alignment horizontal="left" vertical="top" wrapText="1"/>
    </xf>
    <xf numFmtId="0" fontId="0" fillId="0" borderId="2" xfId="0" applyBorder="1"/>
    <xf numFmtId="0" fontId="0" fillId="0" borderId="0" xfId="0"/>
    <xf numFmtId="0" fontId="0" fillId="0" borderId="2" xfId="0" applyFill="1" applyBorder="1" applyAlignment="1">
      <alignment vertical="top"/>
    </xf>
    <xf numFmtId="0" fontId="0" fillId="0" borderId="2" xfId="0" applyBorder="1"/>
    <xf numFmtId="0" fontId="0" fillId="0" borderId="0" xfId="0"/>
    <xf numFmtId="0" fontId="30" fillId="0" borderId="2" xfId="0" applyFont="1" applyBorder="1" applyAlignment="1">
      <alignment vertical="top"/>
    </xf>
    <xf numFmtId="0" fontId="39" fillId="0" borderId="2" xfId="0" applyFont="1" applyBorder="1" applyAlignment="1">
      <alignment horizontal="center" vertical="center"/>
    </xf>
    <xf numFmtId="0" fontId="36" fillId="0" borderId="2" xfId="0" applyFont="1" applyBorder="1" applyAlignment="1">
      <alignment horizontal="center" vertical="center"/>
    </xf>
    <xf numFmtId="2" fontId="36" fillId="0" borderId="2" xfId="0" applyNumberFormat="1" applyFont="1" applyBorder="1" applyAlignment="1">
      <alignment horizontal="center" vertical="center"/>
    </xf>
    <xf numFmtId="0" fontId="0" fillId="0" borderId="2" xfId="0" applyBorder="1"/>
    <xf numFmtId="0" fontId="0" fillId="0" borderId="2" xfId="0" applyFill="1" applyBorder="1" applyAlignment="1">
      <alignment horizontal="left" vertical="top"/>
    </xf>
    <xf numFmtId="0" fontId="14" fillId="0" borderId="2" xfId="0" applyFont="1" applyBorder="1"/>
    <xf numFmtId="0" fontId="0" fillId="0" borderId="2" xfId="0" applyNumberFormat="1" applyBorder="1"/>
    <xf numFmtId="4" fontId="0" fillId="0" borderId="2" xfId="0" applyNumberFormat="1" applyBorder="1" applyAlignment="1">
      <alignment horizontal="center" vertical="top" wrapText="1"/>
    </xf>
    <xf numFmtId="0" fontId="0" fillId="0" borderId="2" xfId="0" applyBorder="1"/>
    <xf numFmtId="0" fontId="4" fillId="0" borderId="2" xfId="0" applyFont="1" applyBorder="1" applyAlignment="1">
      <alignment horizontal="center"/>
    </xf>
    <xf numFmtId="0" fontId="0" fillId="0" borderId="0" xfId="0"/>
    <xf numFmtId="0" fontId="0" fillId="0" borderId="2" xfId="0" applyBorder="1"/>
    <xf numFmtId="0" fontId="0" fillId="0" borderId="0" xfId="0"/>
    <xf numFmtId="0" fontId="0" fillId="0" borderId="1" xfId="0" applyFill="1" applyBorder="1" applyAlignment="1">
      <alignment vertical="top"/>
    </xf>
    <xf numFmtId="0" fontId="4" fillId="0" borderId="3" xfId="0" applyFont="1" applyBorder="1" applyAlignment="1">
      <alignment vertical="top" wrapText="1"/>
    </xf>
    <xf numFmtId="0" fontId="0" fillId="0" borderId="0" xfId="0" applyFill="1" applyAlignment="1">
      <alignment horizontal="center" vertical="center"/>
    </xf>
    <xf numFmtId="0" fontId="6" fillId="0" borderId="0" xfId="0" applyFont="1" applyFill="1"/>
    <xf numFmtId="0" fontId="3" fillId="0" borderId="2" xfId="0" applyFont="1" applyFill="1" applyBorder="1" applyAlignment="1">
      <alignment vertical="top" wrapText="1"/>
    </xf>
    <xf numFmtId="0" fontId="8" fillId="2" borderId="2" xfId="0" applyFont="1" applyFill="1" applyBorder="1" applyAlignment="1">
      <alignment vertical="top" wrapText="1"/>
    </xf>
    <xf numFmtId="0" fontId="3" fillId="2" borderId="2" xfId="0" applyFont="1" applyFill="1" applyBorder="1" applyAlignment="1">
      <alignment vertical="top" wrapText="1"/>
    </xf>
    <xf numFmtId="0" fontId="35" fillId="0" borderId="2" xfId="0" applyFont="1" applyBorder="1"/>
    <xf numFmtId="0" fontId="0" fillId="0" borderId="0" xfId="0"/>
    <xf numFmtId="0" fontId="0" fillId="0" borderId="2" xfId="0" applyBorder="1" applyAlignment="1"/>
    <xf numFmtId="0" fontId="4" fillId="0" borderId="2" xfId="0" applyFont="1" applyBorder="1" applyAlignment="1">
      <alignment horizontal="center" vertical="top" wrapText="1"/>
    </xf>
    <xf numFmtId="0" fontId="12" fillId="0" borderId="2" xfId="0" applyFont="1" applyBorder="1" applyAlignment="1">
      <alignment horizontal="left" vertical="top" wrapText="1"/>
    </xf>
    <xf numFmtId="0" fontId="14" fillId="0" borderId="0" xfId="0" applyFont="1"/>
    <xf numFmtId="0" fontId="36" fillId="0" borderId="0" xfId="0" applyFont="1"/>
    <xf numFmtId="0" fontId="0" fillId="0" borderId="8" xfId="0" applyFill="1" applyBorder="1" applyAlignment="1">
      <alignment vertical="top"/>
    </xf>
    <xf numFmtId="0" fontId="0" fillId="0" borderId="2" xfId="0" applyBorder="1" applyAlignment="1">
      <alignment horizontal="center" vertical="top"/>
    </xf>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0" xfId="0" applyAlignment="1">
      <alignment vertical="top"/>
    </xf>
    <xf numFmtId="0" fontId="0" fillId="0" borderId="0" xfId="0" applyFill="1" applyAlignment="1">
      <alignment horizontal="left" vertical="top"/>
    </xf>
    <xf numFmtId="0" fontId="4" fillId="0" borderId="2" xfId="0" applyFont="1" applyFill="1" applyBorder="1" applyAlignment="1">
      <alignment vertical="top"/>
    </xf>
    <xf numFmtId="0" fontId="9" fillId="0" borderId="2" xfId="0" applyFont="1" applyBorder="1" applyAlignment="1">
      <alignment vertical="top"/>
    </xf>
    <xf numFmtId="0" fontId="9" fillId="0" borderId="2" xfId="0" applyFont="1" applyFill="1" applyBorder="1" applyAlignment="1">
      <alignment vertical="top"/>
    </xf>
    <xf numFmtId="0" fontId="14" fillId="0" borderId="2" xfId="0" applyFont="1" applyBorder="1" applyAlignment="1">
      <alignment horizontal="center" vertical="top" wrapText="1"/>
    </xf>
    <xf numFmtId="0" fontId="49" fillId="0" borderId="2" xfId="0" applyFont="1" applyFill="1" applyBorder="1" applyAlignment="1">
      <alignment horizontal="center" vertical="center" wrapText="1"/>
    </xf>
    <xf numFmtId="0" fontId="11" fillId="0" borderId="2" xfId="0" applyFont="1" applyBorder="1" applyAlignment="1"/>
    <xf numFmtId="0" fontId="2" fillId="0" borderId="2" xfId="0" applyFont="1" applyBorder="1"/>
    <xf numFmtId="0" fontId="1" fillId="0" borderId="2" xfId="0" applyFont="1" applyFill="1" applyBorder="1" applyAlignment="1">
      <alignment vertical="top" wrapText="1"/>
    </xf>
    <xf numFmtId="0" fontId="9" fillId="0" borderId="0" xfId="0" applyFont="1" applyAlignment="1">
      <alignment vertical="top"/>
    </xf>
    <xf numFmtId="0" fontId="4" fillId="0" borderId="3" xfId="0" applyFont="1" applyBorder="1" applyAlignment="1">
      <alignment horizontal="center" wrapText="1"/>
    </xf>
    <xf numFmtId="0" fontId="14" fillId="0" borderId="2" xfId="0" applyFont="1" applyBorder="1" applyAlignment="1">
      <alignment vertical="top" wrapText="1"/>
    </xf>
    <xf numFmtId="0" fontId="12" fillId="0" borderId="2" xfId="0" applyFont="1" applyBorder="1" applyAlignment="1">
      <alignment horizontal="left" vertical="top"/>
    </xf>
    <xf numFmtId="49" fontId="12" fillId="0" borderId="2" xfId="0" applyNumberFormat="1" applyFont="1" applyBorder="1" applyAlignment="1">
      <alignment vertical="top" wrapText="1"/>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center"/>
    </xf>
    <xf numFmtId="0" fontId="0" fillId="0" borderId="12" xfId="0" applyBorder="1" applyAlignment="1">
      <alignment vertical="top"/>
    </xf>
    <xf numFmtId="0" fontId="32" fillId="0" borderId="2" xfId="0" applyFont="1" applyBorder="1"/>
    <xf numFmtId="0" fontId="0" fillId="0" borderId="2" xfId="0" applyBorder="1" applyAlignment="1">
      <alignment horizontal="center" vertical="center"/>
    </xf>
    <xf numFmtId="0" fontId="0" fillId="0" borderId="2" xfId="0" applyBorder="1"/>
    <xf numFmtId="0" fontId="0" fillId="0" borderId="0" xfId="0"/>
    <xf numFmtId="0" fontId="4" fillId="0" borderId="2" xfId="0" applyFont="1" applyBorder="1" applyAlignment="1">
      <alignment horizontal="center"/>
    </xf>
    <xf numFmtId="0" fontId="0" fillId="0" borderId="0" xfId="0" applyAlignment="1">
      <alignment vertical="top"/>
    </xf>
    <xf numFmtId="0" fontId="4" fillId="0" borderId="0" xfId="0" applyFont="1" applyAlignment="1">
      <alignment wrapText="1"/>
    </xf>
    <xf numFmtId="0" fontId="50" fillId="0" borderId="0" xfId="0" applyFont="1" applyFill="1" applyAlignment="1">
      <alignment vertical="top"/>
    </xf>
    <xf numFmtId="0" fontId="4" fillId="0" borderId="4" xfId="0" applyFont="1" applyBorder="1" applyAlignment="1">
      <alignment vertical="top" wrapText="1"/>
    </xf>
    <xf numFmtId="0" fontId="9" fillId="0" borderId="2" xfId="0" applyFont="1" applyBorder="1" applyAlignment="1">
      <alignment horizontal="center" vertical="center"/>
    </xf>
    <xf numFmtId="0" fontId="9" fillId="0" borderId="2" xfId="0" applyFont="1" applyBorder="1" applyAlignment="1">
      <alignment horizontal="center"/>
    </xf>
    <xf numFmtId="0" fontId="0" fillId="0" borderId="0" xfId="0"/>
    <xf numFmtId="0" fontId="4" fillId="0" borderId="0" xfId="0" applyFont="1" applyAlignment="1">
      <alignment horizontal="center" vertical="top"/>
    </xf>
    <xf numFmtId="0" fontId="55" fillId="0" borderId="0" xfId="0" applyFont="1" applyFill="1" applyAlignment="1">
      <alignment horizontal="center" vertical="top"/>
    </xf>
    <xf numFmtId="0" fontId="5" fillId="0" borderId="2" xfId="0" applyFont="1" applyBorder="1" applyAlignment="1">
      <alignment horizontal="center" vertical="center"/>
    </xf>
    <xf numFmtId="0" fontId="4" fillId="0" borderId="0" xfId="0" applyFont="1" applyFill="1" applyAlignment="1">
      <alignment vertical="top"/>
    </xf>
    <xf numFmtId="1" fontId="0" fillId="0" borderId="2" xfId="0" applyNumberFormat="1" applyBorder="1"/>
    <xf numFmtId="1" fontId="0" fillId="0" borderId="2" xfId="0" applyNumberFormat="1" applyFill="1" applyBorder="1"/>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2" xfId="0" applyBorder="1" applyAlignment="1">
      <alignment horizontal="center" vertical="top"/>
    </xf>
    <xf numFmtId="0" fontId="0" fillId="0" borderId="0" xfId="0" applyAlignment="1">
      <alignment vertical="top"/>
    </xf>
    <xf numFmtId="0" fontId="0" fillId="0" borderId="0" xfId="0" applyFill="1"/>
    <xf numFmtId="4" fontId="9" fillId="0" borderId="2" xfId="0" applyNumberFormat="1" applyFont="1" applyBorder="1" applyAlignment="1">
      <alignment vertical="top" wrapText="1"/>
    </xf>
    <xf numFmtId="0" fontId="4" fillId="2" borderId="0" xfId="0" applyFont="1" applyFill="1"/>
    <xf numFmtId="0" fontId="0" fillId="0" borderId="2" xfId="0" applyBorder="1"/>
    <xf numFmtId="4" fontId="36" fillId="0" borderId="2" xfId="0" applyNumberFormat="1" applyFont="1" applyBorder="1" applyAlignment="1">
      <alignment horizontal="center" vertical="top" wrapText="1"/>
    </xf>
    <xf numFmtId="0" fontId="4" fillId="0" borderId="0" xfId="0" applyFont="1" applyFill="1" applyBorder="1" applyAlignment="1">
      <alignment vertical="top" wrapText="1"/>
    </xf>
    <xf numFmtId="49" fontId="26" fillId="0" borderId="2" xfId="12" applyNumberFormat="1" applyFont="1" applyFill="1" applyBorder="1" applyAlignment="1">
      <alignment vertical="top" wrapText="1"/>
    </xf>
    <xf numFmtId="0" fontId="0" fillId="0" borderId="0" xfId="0"/>
    <xf numFmtId="0" fontId="54" fillId="0" borderId="0" xfId="0" applyFont="1"/>
    <xf numFmtId="0" fontId="58" fillId="0" borderId="2" xfId="0" applyFont="1" applyBorder="1" applyAlignment="1">
      <alignment wrapText="1"/>
    </xf>
    <xf numFmtId="0" fontId="60" fillId="0" borderId="2" xfId="13" applyFont="1" applyBorder="1" applyAlignment="1">
      <alignment horizontal="left" vertical="top" wrapText="1"/>
    </xf>
    <xf numFmtId="0" fontId="61" fillId="0" borderId="2" xfId="13" applyFont="1" applyBorder="1" applyAlignment="1">
      <alignment horizontal="left" vertical="top" wrapText="1"/>
    </xf>
    <xf numFmtId="0" fontId="63" fillId="0" borderId="0" xfId="13" applyFont="1"/>
    <xf numFmtId="0" fontId="66" fillId="0" borderId="18" xfId="14" applyFont="1" applyBorder="1"/>
    <xf numFmtId="0" fontId="66" fillId="0" borderId="0" xfId="14" applyFont="1"/>
    <xf numFmtId="0" fontId="0" fillId="0" borderId="2" xfId="0" applyBorder="1"/>
    <xf numFmtId="0" fontId="0" fillId="0" borderId="0" xfId="0"/>
    <xf numFmtId="0" fontId="9" fillId="0" borderId="2" xfId="0" applyFont="1" applyBorder="1" applyAlignment="1">
      <alignment vertical="top"/>
    </xf>
    <xf numFmtId="0" fontId="0" fillId="0" borderId="0" xfId="0" applyAlignment="1">
      <alignment vertical="top"/>
    </xf>
    <xf numFmtId="0" fontId="14" fillId="0" borderId="2" xfId="0" applyFont="1" applyFill="1" applyBorder="1" applyAlignment="1">
      <alignment horizontal="center" vertical="top"/>
    </xf>
    <xf numFmtId="0" fontId="14" fillId="0" borderId="0" xfId="0" applyFont="1" applyFill="1" applyAlignment="1">
      <alignment horizontal="center" vertical="top"/>
    </xf>
    <xf numFmtId="0" fontId="0" fillId="0" borderId="2" xfId="0" applyBorder="1"/>
    <xf numFmtId="0" fontId="0" fillId="0" borderId="0" xfId="0"/>
    <xf numFmtId="2" fontId="0" fillId="0" borderId="2" xfId="0" applyNumberFormat="1" applyBorder="1"/>
    <xf numFmtId="2" fontId="9" fillId="0" borderId="2" xfId="0" applyNumberFormat="1" applyFont="1" applyBorder="1"/>
    <xf numFmtId="0" fontId="0" fillId="0" borderId="2" xfId="0" applyBorder="1"/>
    <xf numFmtId="0" fontId="0" fillId="0" borderId="0" xfId="0"/>
    <xf numFmtId="0" fontId="67" fillId="0" borderId="0" xfId="0" applyFont="1"/>
    <xf numFmtId="4" fontId="0" fillId="0" borderId="2" xfId="0" applyNumberFormat="1" applyBorder="1" applyAlignment="1">
      <alignment horizontal="center" wrapText="1"/>
    </xf>
    <xf numFmtId="0" fontId="4" fillId="0" borderId="24" xfId="0" applyFont="1" applyBorder="1" applyAlignment="1">
      <alignment vertical="top" wrapText="1"/>
    </xf>
    <xf numFmtId="0" fontId="4" fillId="0" borderId="24" xfId="0" applyFont="1" applyBorder="1" applyAlignment="1">
      <alignment vertical="top"/>
    </xf>
    <xf numFmtId="0" fontId="0" fillId="0" borderId="0" xfId="0" applyAlignment="1">
      <alignment horizontal="center"/>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left" wrapText="1"/>
    </xf>
    <xf numFmtId="0" fontId="4" fillId="0" borderId="2" xfId="0" applyFont="1" applyBorder="1" applyAlignment="1">
      <alignment horizontal="left" vertical="top"/>
    </xf>
    <xf numFmtId="0" fontId="5" fillId="0" borderId="2" xfId="0" applyFont="1" applyBorder="1" applyAlignment="1">
      <alignment vertical="center" wrapText="1"/>
    </xf>
    <xf numFmtId="0" fontId="4" fillId="0" borderId="0" xfId="0" applyFont="1" applyAlignment="1">
      <alignment vertical="center"/>
    </xf>
    <xf numFmtId="0" fontId="1" fillId="0" borderId="23" xfId="0" applyFont="1" applyFill="1" applyBorder="1" applyAlignment="1">
      <alignment horizontal="left" vertical="top"/>
    </xf>
    <xf numFmtId="14" fontId="1" fillId="0" borderId="23" xfId="0" applyNumberFormat="1" applyFont="1" applyFill="1" applyBorder="1" applyAlignment="1">
      <alignment horizontal="left" vertical="top" wrapText="1"/>
    </xf>
    <xf numFmtId="0" fontId="14" fillId="2" borderId="2" xfId="0" applyFont="1" applyFill="1" applyBorder="1" applyAlignment="1">
      <alignment vertical="top"/>
    </xf>
    <xf numFmtId="0" fontId="14" fillId="2" borderId="2" xfId="0" applyFont="1" applyFill="1" applyBorder="1" applyAlignment="1">
      <alignment vertical="top" wrapText="1"/>
    </xf>
    <xf numFmtId="4" fontId="32" fillId="0" borderId="2" xfId="0" applyNumberFormat="1" applyFont="1" applyBorder="1" applyAlignment="1">
      <alignment wrapText="1"/>
    </xf>
    <xf numFmtId="0" fontId="5" fillId="0" borderId="2" xfId="0" applyFont="1" applyBorder="1" applyAlignment="1"/>
    <xf numFmtId="0" fontId="4" fillId="0" borderId="2" xfId="0" applyFont="1" applyFill="1" applyBorder="1" applyAlignment="1">
      <alignment vertical="top" wrapText="1"/>
    </xf>
    <xf numFmtId="0" fontId="0" fillId="0" borderId="24" xfId="0" applyBorder="1" applyAlignment="1">
      <alignment wrapText="1"/>
    </xf>
    <xf numFmtId="0" fontId="4" fillId="0" borderId="0" xfId="0" applyFont="1" applyAlignment="1">
      <alignment vertical="top" wrapText="1"/>
    </xf>
    <xf numFmtId="0" fontId="0" fillId="6" borderId="2" xfId="0" applyFill="1" applyBorder="1"/>
    <xf numFmtId="0" fontId="66" fillId="0" borderId="2" xfId="0" applyFont="1" applyBorder="1"/>
    <xf numFmtId="0" fontId="35" fillId="0" borderId="23" xfId="0" applyFont="1" applyFill="1" applyBorder="1" applyAlignment="1">
      <alignment horizontal="left" vertical="top"/>
    </xf>
    <xf numFmtId="49" fontId="3" fillId="2" borderId="2" xfId="0" applyNumberFormat="1" applyFont="1" applyFill="1" applyBorder="1" applyAlignment="1">
      <alignment horizontal="left" vertical="top" wrapText="1"/>
    </xf>
    <xf numFmtId="0" fontId="62" fillId="0" borderId="2" xfId="0" applyFont="1" applyBorder="1" applyAlignment="1">
      <alignment horizontal="center"/>
    </xf>
    <xf numFmtId="0" fontId="0" fillId="0" borderId="2" xfId="0" applyBorder="1"/>
    <xf numFmtId="0" fontId="0" fillId="0" borderId="0" xfId="0"/>
    <xf numFmtId="0" fontId="4" fillId="0" borderId="2" xfId="0" applyFont="1" applyBorder="1" applyAlignment="1">
      <alignment horizontal="center"/>
    </xf>
    <xf numFmtId="0" fontId="1" fillId="0" borderId="24" xfId="0" applyFont="1" applyFill="1" applyBorder="1" applyAlignment="1">
      <alignment horizontal="left" vertical="top" wrapText="1"/>
    </xf>
    <xf numFmtId="49" fontId="1" fillId="0" borderId="24" xfId="0" applyNumberFormat="1" applyFont="1" applyFill="1" applyBorder="1" applyAlignment="1">
      <alignment horizontal="left" vertical="top" wrapText="1"/>
    </xf>
    <xf numFmtId="49" fontId="3" fillId="0" borderId="24" xfId="0" applyNumberFormat="1" applyFont="1" applyFill="1" applyBorder="1" applyAlignment="1">
      <alignment horizontal="left" vertical="top" wrapText="1"/>
    </xf>
    <xf numFmtId="0" fontId="1" fillId="2" borderId="24" xfId="0" applyFont="1" applyFill="1" applyBorder="1" applyAlignment="1">
      <alignment vertical="top" wrapText="1"/>
    </xf>
    <xf numFmtId="0" fontId="1" fillId="2" borderId="24" xfId="0" applyFont="1" applyFill="1" applyBorder="1" applyAlignment="1">
      <alignment vertical="top"/>
    </xf>
    <xf numFmtId="0" fontId="11" fillId="2" borderId="2" xfId="0" applyFont="1" applyFill="1" applyBorder="1" applyAlignment="1">
      <alignment vertical="top"/>
    </xf>
    <xf numFmtId="0" fontId="11" fillId="2" borderId="2" xfId="0" applyFont="1" applyFill="1" applyBorder="1" applyAlignment="1">
      <alignment vertical="top" wrapText="1"/>
    </xf>
    <xf numFmtId="0" fontId="0" fillId="0" borderId="2" xfId="0" applyBorder="1"/>
    <xf numFmtId="0" fontId="0" fillId="0" borderId="23" xfId="0" applyFill="1" applyBorder="1" applyAlignment="1">
      <alignment horizontal="left" vertical="top"/>
    </xf>
    <xf numFmtId="0" fontId="6" fillId="0" borderId="0" xfId="0" applyFont="1" applyAlignment="1">
      <alignment vertical="top"/>
    </xf>
    <xf numFmtId="0" fontId="12" fillId="0" borderId="2" xfId="0" applyFont="1" applyBorder="1" applyAlignment="1">
      <alignment vertical="top"/>
    </xf>
    <xf numFmtId="0" fontId="12" fillId="0" borderId="0" xfId="0" applyFont="1" applyAlignment="1">
      <alignment vertical="top"/>
    </xf>
    <xf numFmtId="0" fontId="1" fillId="0" borderId="23" xfId="0" applyFont="1" applyFill="1" applyBorder="1" applyAlignment="1">
      <alignment horizontal="left" vertical="top" wrapText="1"/>
    </xf>
    <xf numFmtId="14" fontId="3" fillId="0" borderId="23" xfId="0" applyNumberFormat="1" applyFont="1" applyFill="1" applyBorder="1" applyAlignment="1">
      <alignment horizontal="left" vertical="top" wrapText="1"/>
    </xf>
    <xf numFmtId="0" fontId="0" fillId="0" borderId="0" xfId="0"/>
    <xf numFmtId="0" fontId="4" fillId="0" borderId="2" xfId="0" applyFont="1" applyBorder="1" applyAlignment="1">
      <alignment horizontal="center"/>
    </xf>
    <xf numFmtId="0" fontId="4" fillId="0" borderId="3" xfId="0" applyFont="1" applyBorder="1" applyAlignment="1">
      <alignment horizontal="left" vertical="top" wrapText="1"/>
    </xf>
    <xf numFmtId="0" fontId="5" fillId="0" borderId="2" xfId="0" applyFont="1" applyFill="1" applyBorder="1" applyAlignment="1">
      <alignment horizontal="center" vertical="top" wrapText="1"/>
    </xf>
    <xf numFmtId="0" fontId="5" fillId="0" borderId="2" xfId="0" applyFont="1" applyBorder="1" applyAlignment="1">
      <alignment horizontal="center" vertical="top" wrapText="1"/>
    </xf>
    <xf numFmtId="0" fontId="9" fillId="0" borderId="2" xfId="0" applyFont="1" applyBorder="1" applyAlignment="1">
      <alignment vertical="top"/>
    </xf>
    <xf numFmtId="0" fontId="57" fillId="0" borderId="17" xfId="0" applyFont="1" applyBorder="1" applyAlignment="1">
      <alignment horizontal="center"/>
    </xf>
    <xf numFmtId="0" fontId="57" fillId="0" borderId="15" xfId="0" applyFont="1" applyBorder="1" applyAlignment="1">
      <alignment horizontal="center"/>
    </xf>
    <xf numFmtId="0" fontId="4" fillId="0" borderId="2" xfId="0" applyFont="1" applyBorder="1" applyAlignment="1">
      <alignment vertical="top" wrapText="1"/>
    </xf>
    <xf numFmtId="0" fontId="0" fillId="0" borderId="0" xfId="0" applyAlignment="1">
      <alignment vertical="top"/>
    </xf>
    <xf numFmtId="0" fontId="30" fillId="0" borderId="0" xfId="0" applyFont="1" applyAlignment="1">
      <alignment vertical="top"/>
    </xf>
    <xf numFmtId="0" fontId="69" fillId="0" borderId="2" xfId="0" applyFont="1" applyBorder="1" applyAlignment="1">
      <alignment vertical="top"/>
    </xf>
    <xf numFmtId="0" fontId="69" fillId="0" borderId="0" xfId="0" applyFont="1" applyAlignment="1">
      <alignment vertical="top"/>
    </xf>
    <xf numFmtId="0" fontId="49" fillId="0" borderId="2" xfId="0" applyFont="1" applyFill="1" applyBorder="1" applyAlignment="1">
      <alignment horizontal="center" vertical="top" wrapText="1"/>
    </xf>
    <xf numFmtId="0" fontId="49" fillId="0" borderId="2" xfId="0" applyFont="1" applyBorder="1" applyAlignment="1">
      <alignment vertical="top"/>
    </xf>
    <xf numFmtId="0" fontId="5" fillId="0" borderId="2" xfId="0" applyFont="1" applyBorder="1" applyAlignment="1">
      <alignment horizontal="center" vertical="top"/>
    </xf>
    <xf numFmtId="0" fontId="69" fillId="0" borderId="2" xfId="0" applyFont="1" applyBorder="1" applyAlignment="1">
      <alignment horizontal="center" vertical="top" wrapText="1"/>
    </xf>
    <xf numFmtId="0" fontId="69" fillId="0" borderId="0" xfId="0" applyFont="1" applyAlignment="1">
      <alignment horizontal="center" vertical="top" wrapText="1"/>
    </xf>
    <xf numFmtId="0" fontId="0" fillId="0" borderId="2" xfId="0" applyFill="1" applyBorder="1" applyAlignment="1"/>
    <xf numFmtId="0" fontId="0" fillId="0" borderId="0" xfId="0" applyAlignment="1"/>
    <xf numFmtId="0" fontId="1" fillId="0" borderId="2" xfId="0" applyFont="1" applyBorder="1" applyAlignment="1"/>
    <xf numFmtId="0" fontId="56" fillId="0" borderId="2" xfId="0" applyFont="1" applyBorder="1" applyAlignment="1"/>
    <xf numFmtId="0" fontId="4" fillId="0" borderId="2" xfId="0" applyNumberFormat="1" applyFont="1" applyBorder="1" applyAlignment="1"/>
    <xf numFmtId="0" fontId="6" fillId="0" borderId="2" xfId="0" applyFont="1" applyBorder="1" applyAlignment="1">
      <alignment horizontal="center" wrapText="1"/>
    </xf>
    <xf numFmtId="0" fontId="1" fillId="0" borderId="0" xfId="0" applyFont="1" applyAlignment="1"/>
    <xf numFmtId="0" fontId="68" fillId="0" borderId="0" xfId="0" applyFont="1" applyAlignment="1"/>
    <xf numFmtId="0" fontId="0" fillId="0" borderId="2" xfId="0" applyFont="1" applyBorder="1" applyAlignment="1"/>
    <xf numFmtId="0" fontId="0" fillId="0" borderId="2" xfId="0" applyFont="1" applyFill="1" applyBorder="1" applyAlignment="1"/>
    <xf numFmtId="0" fontId="26" fillId="0" borderId="2" xfId="0" applyFont="1" applyBorder="1" applyAlignment="1"/>
    <xf numFmtId="0" fontId="70" fillId="0" borderId="2" xfId="0" applyFont="1" applyBorder="1" applyAlignment="1"/>
    <xf numFmtId="0" fontId="26" fillId="0" borderId="2" xfId="0" applyFont="1" applyFill="1" applyBorder="1" applyAlignment="1">
      <alignment horizontal="center"/>
    </xf>
    <xf numFmtId="0" fontId="4" fillId="0" borderId="2" xfId="0" applyFont="1" applyFill="1" applyBorder="1" applyAlignment="1">
      <alignment horizontal="center" wrapText="1"/>
    </xf>
    <xf numFmtId="0" fontId="26" fillId="2" borderId="2" xfId="0" applyFont="1" applyFill="1" applyBorder="1" applyAlignment="1">
      <alignment horizontal="center"/>
    </xf>
    <xf numFmtId="0" fontId="26" fillId="0" borderId="2" xfId="0" applyFont="1" applyBorder="1" applyAlignment="1">
      <alignment horizontal="center"/>
    </xf>
    <xf numFmtId="0" fontId="64" fillId="0" borderId="2" xfId="0" applyFont="1" applyBorder="1" applyAlignment="1"/>
    <xf numFmtId="0" fontId="0" fillId="0" borderId="0" xfId="0" applyFont="1" applyAlignment="1"/>
    <xf numFmtId="0" fontId="0" fillId="0" borderId="2" xfId="0" applyFont="1" applyFill="1" applyBorder="1" applyAlignment="1">
      <alignment horizontal="center"/>
    </xf>
    <xf numFmtId="0" fontId="0" fillId="0" borderId="2" xfId="0" applyFont="1" applyBorder="1" applyAlignment="1">
      <alignment horizontal="center"/>
    </xf>
    <xf numFmtId="0" fontId="26" fillId="0" borderId="2" xfId="7" applyFont="1" applyBorder="1" applyAlignment="1"/>
    <xf numFmtId="0" fontId="0" fillId="0" borderId="2" xfId="0" applyNumberFormat="1" applyFont="1" applyBorder="1" applyAlignment="1"/>
    <xf numFmtId="0" fontId="0" fillId="0" borderId="1" xfId="0" applyFont="1" applyFill="1" applyBorder="1" applyAlignment="1"/>
    <xf numFmtId="0" fontId="0" fillId="0" borderId="0" xfId="0" applyFont="1" applyFill="1" applyAlignment="1">
      <alignment horizontal="center"/>
    </xf>
    <xf numFmtId="0" fontId="40" fillId="0" borderId="2" xfId="0" applyFont="1" applyBorder="1" applyAlignment="1">
      <alignment horizontal="center"/>
    </xf>
    <xf numFmtId="0" fontId="26" fillId="0" borderId="3" xfId="0" applyFont="1" applyBorder="1" applyAlignment="1"/>
    <xf numFmtId="0" fontId="0" fillId="0" borderId="0" xfId="0" applyFont="1" applyAlignment="1">
      <alignment horizontal="center"/>
    </xf>
    <xf numFmtId="0" fontId="71" fillId="0" borderId="16" xfId="0" applyFont="1" applyBorder="1" applyAlignment="1">
      <alignment horizontal="center"/>
    </xf>
    <xf numFmtId="0" fontId="71" fillId="0" borderId="14" xfId="0" applyFont="1" applyBorder="1" applyAlignment="1">
      <alignment horizontal="center"/>
    </xf>
    <xf numFmtId="0" fontId="69" fillId="0" borderId="2" xfId="0" applyFont="1" applyFill="1" applyBorder="1" applyAlignment="1">
      <alignment vertical="top"/>
    </xf>
    <xf numFmtId="0" fontId="5" fillId="0" borderId="2" xfId="0" applyFont="1" applyFill="1" applyBorder="1" applyAlignment="1">
      <alignment horizontal="center" vertical="top"/>
    </xf>
    <xf numFmtId="0" fontId="30" fillId="0" borderId="2" xfId="0" applyFont="1" applyBorder="1" applyAlignment="1">
      <alignment vertical="top" wrapText="1"/>
    </xf>
    <xf numFmtId="0" fontId="5" fillId="0" borderId="2" xfId="0" applyFont="1" applyFill="1" applyBorder="1" applyAlignment="1">
      <alignment vertical="top"/>
    </xf>
    <xf numFmtId="0" fontId="5" fillId="0" borderId="2" xfId="0" applyFont="1" applyFill="1" applyBorder="1" applyAlignment="1">
      <alignment vertical="top" wrapText="1"/>
    </xf>
    <xf numFmtId="0" fontId="65" fillId="0" borderId="18" xfId="14" applyFont="1" applyBorder="1" applyAlignment="1">
      <alignment vertical="top" wrapText="1"/>
    </xf>
    <xf numFmtId="0" fontId="65" fillId="0" borderId="18" xfId="14" applyFont="1" applyBorder="1" applyAlignment="1">
      <alignment vertical="top"/>
    </xf>
    <xf numFmtId="49" fontId="4" fillId="0" borderId="2" xfId="0" applyNumberFormat="1" applyFont="1" applyBorder="1" applyAlignment="1">
      <alignment wrapText="1"/>
    </xf>
    <xf numFmtId="49" fontId="4" fillId="0" borderId="2" xfId="0" applyNumberFormat="1" applyFont="1" applyBorder="1" applyAlignment="1">
      <alignment horizontal="left" wrapText="1"/>
    </xf>
    <xf numFmtId="49" fontId="32" fillId="0" borderId="0" xfId="0" applyNumberFormat="1" applyFont="1" applyAlignment="1">
      <alignment horizontal="left"/>
    </xf>
    <xf numFmtId="0" fontId="36" fillId="0" borderId="2" xfId="0" applyFont="1" applyBorder="1" applyAlignment="1"/>
    <xf numFmtId="0" fontId="12" fillId="0" borderId="2" xfId="0" applyFont="1" applyFill="1" applyBorder="1" applyAlignment="1">
      <alignment horizontal="center" vertical="top"/>
    </xf>
    <xf numFmtId="0" fontId="36" fillId="0" borderId="2" xfId="0" applyFont="1" applyBorder="1" applyAlignment="1">
      <alignment horizontal="left" wrapText="1"/>
    </xf>
    <xf numFmtId="0" fontId="36" fillId="0" borderId="0" xfId="0" applyFont="1" applyAlignment="1">
      <alignment horizontal="left"/>
    </xf>
    <xf numFmtId="0" fontId="13" fillId="0" borderId="2" xfId="0" applyFont="1" applyBorder="1" applyAlignment="1"/>
    <xf numFmtId="0" fontId="4" fillId="0" borderId="2" xfId="0" applyFont="1" applyFill="1" applyBorder="1" applyAlignment="1">
      <alignment horizontal="left" vertical="top" wrapText="1"/>
    </xf>
    <xf numFmtId="0" fontId="4" fillId="0" borderId="2" xfId="0" applyFont="1" applyBorder="1" applyAlignment="1">
      <alignment horizontal="left" wrapText="1"/>
    </xf>
    <xf numFmtId="0" fontId="4" fillId="0" borderId="2" xfId="0" applyFont="1" applyBorder="1" applyAlignment="1">
      <alignment horizontal="left"/>
    </xf>
    <xf numFmtId="0" fontId="4" fillId="0" borderId="0" xfId="0" applyFont="1" applyAlignment="1">
      <alignment horizontal="left"/>
    </xf>
    <xf numFmtId="0" fontId="32" fillId="0" borderId="0" xfId="0" applyFont="1" applyAlignment="1">
      <alignment horizontal="left"/>
    </xf>
    <xf numFmtId="0" fontId="4" fillId="0" borderId="0" xfId="0" applyFont="1" applyAlignment="1">
      <alignment horizontal="left" vertical="top"/>
    </xf>
    <xf numFmtId="0" fontId="54" fillId="0" borderId="2" xfId="0" applyFont="1" applyBorder="1" applyAlignment="1"/>
    <xf numFmtId="0" fontId="4" fillId="0" borderId="2" xfId="0" applyFont="1" applyFill="1" applyBorder="1" applyAlignment="1"/>
    <xf numFmtId="0" fontId="4" fillId="0" borderId="2" xfId="0" applyFont="1" applyFill="1" applyBorder="1" applyAlignment="1">
      <alignment horizontal="left" wrapText="1"/>
    </xf>
    <xf numFmtId="0" fontId="32" fillId="0" borderId="2" xfId="0" applyFont="1" applyBorder="1" applyAlignment="1"/>
    <xf numFmtId="0" fontId="4" fillId="2" borderId="2" xfId="0" applyFont="1" applyFill="1" applyBorder="1" applyAlignment="1"/>
    <xf numFmtId="0" fontId="13" fillId="0" borderId="2" xfId="0" applyFont="1" applyBorder="1" applyAlignment="1">
      <alignment horizontal="left" vertical="center"/>
    </xf>
    <xf numFmtId="0" fontId="4" fillId="0" borderId="6" xfId="0" applyFont="1" applyBorder="1" applyAlignment="1">
      <alignment horizontal="left"/>
    </xf>
    <xf numFmtId="0" fontId="4" fillId="0" borderId="3" xfId="0" applyFont="1" applyBorder="1" applyAlignment="1">
      <alignment horizontal="left"/>
    </xf>
    <xf numFmtId="0" fontId="4" fillId="0" borderId="6" xfId="0" applyFont="1" applyBorder="1" applyAlignment="1">
      <alignment horizontal="left" wrapText="1"/>
    </xf>
    <xf numFmtId="0" fontId="4" fillId="0" borderId="4" xfId="0" applyFont="1" applyBorder="1" applyAlignment="1">
      <alignment horizontal="left" wrapText="1"/>
    </xf>
    <xf numFmtId="2" fontId="4" fillId="0" borderId="2" xfId="0" applyNumberFormat="1" applyFont="1" applyBorder="1" applyAlignment="1">
      <alignment horizontal="left" wrapText="1"/>
    </xf>
    <xf numFmtId="0" fontId="4" fillId="0" borderId="24" xfId="0" applyFont="1" applyBorder="1" applyAlignment="1">
      <alignment horizontal="left" wrapText="1"/>
    </xf>
    <xf numFmtId="0" fontId="4" fillId="0" borderId="0" xfId="0" applyFont="1" applyBorder="1" applyAlignment="1">
      <alignment horizontal="left"/>
    </xf>
    <xf numFmtId="0" fontId="54" fillId="0" borderId="2" xfId="0" applyFont="1" applyBorder="1" applyAlignment="1">
      <alignment horizontal="left"/>
    </xf>
    <xf numFmtId="0" fontId="74" fillId="0" borderId="2" xfId="0" applyFont="1" applyBorder="1" applyAlignment="1">
      <alignment horizontal="left"/>
    </xf>
    <xf numFmtId="0" fontId="74" fillId="0" borderId="6" xfId="0" applyFont="1" applyBorder="1" applyAlignment="1">
      <alignment horizontal="left"/>
    </xf>
    <xf numFmtId="0" fontId="4" fillId="0" borderId="2" xfId="0" applyFont="1" applyFill="1" applyBorder="1" applyAlignment="1">
      <alignment horizontal="left"/>
    </xf>
    <xf numFmtId="0" fontId="4" fillId="0" borderId="0" xfId="0" applyFont="1" applyFill="1" applyAlignment="1">
      <alignment horizontal="left"/>
    </xf>
    <xf numFmtId="0" fontId="32" fillId="0" borderId="0" xfId="0" applyFont="1" applyFill="1" applyAlignment="1">
      <alignment horizontal="left"/>
    </xf>
    <xf numFmtId="0" fontId="32" fillId="0" borderId="2" xfId="0" applyFont="1" applyBorder="1" applyAlignment="1">
      <alignment horizontal="left"/>
    </xf>
    <xf numFmtId="0" fontId="4" fillId="0" borderId="24" xfId="0" applyFont="1" applyBorder="1" applyAlignment="1">
      <alignment horizontal="left"/>
    </xf>
    <xf numFmtId="0" fontId="4" fillId="2" borderId="2" xfId="0" applyFont="1" applyFill="1" applyBorder="1" applyAlignment="1">
      <alignment horizontal="left"/>
    </xf>
    <xf numFmtId="0" fontId="4" fillId="0" borderId="2" xfId="0" applyFont="1" applyFill="1" applyBorder="1" applyAlignment="1">
      <alignment horizontal="left" vertical="top"/>
    </xf>
    <xf numFmtId="0" fontId="4" fillId="0" borderId="0" xfId="0" applyFont="1" applyFill="1" applyAlignment="1">
      <alignment horizontal="left" vertical="top"/>
    </xf>
    <xf numFmtId="0" fontId="32" fillId="0" borderId="0" xfId="0" applyFont="1" applyFill="1" applyAlignment="1">
      <alignment horizontal="left" vertical="top"/>
    </xf>
    <xf numFmtId="0" fontId="12" fillId="0" borderId="2" xfId="0" applyFont="1" applyBorder="1" applyAlignment="1"/>
    <xf numFmtId="0" fontId="31" fillId="0" borderId="2" xfId="0" applyFont="1" applyBorder="1" applyAlignment="1">
      <alignment horizontal="left" wrapText="1"/>
    </xf>
    <xf numFmtId="0" fontId="12" fillId="0" borderId="2" xfId="0" applyFont="1" applyBorder="1" applyAlignment="1">
      <alignment horizontal="left" wrapText="1"/>
    </xf>
    <xf numFmtId="0" fontId="0" fillId="0" borderId="0" xfId="0" applyAlignment="1">
      <alignment horizontal="left" vertical="top"/>
    </xf>
    <xf numFmtId="0" fontId="28" fillId="0" borderId="2" xfId="0" applyFont="1" applyBorder="1" applyAlignment="1">
      <alignment horizontal="left" vertical="top" wrapText="1"/>
    </xf>
    <xf numFmtId="0" fontId="4" fillId="0" borderId="0" xfId="0" applyFont="1" applyBorder="1" applyAlignment="1">
      <alignment horizontal="left" vertical="top"/>
    </xf>
    <xf numFmtId="0" fontId="54" fillId="0" borderId="2" xfId="0" applyFont="1" applyBorder="1" applyAlignment="1">
      <alignment horizontal="left" vertical="top"/>
    </xf>
    <xf numFmtId="0" fontId="4" fillId="0" borderId="0" xfId="0" applyFont="1" applyAlignment="1">
      <alignment horizontal="left" vertical="top" wrapText="1"/>
    </xf>
    <xf numFmtId="0" fontId="0" fillId="0" borderId="0" xfId="0" applyAlignment="1">
      <alignment vertical="top" wrapText="1"/>
    </xf>
    <xf numFmtId="0" fontId="6" fillId="0" borderId="2" xfId="0" applyFont="1" applyBorder="1" applyAlignment="1">
      <alignment horizontal="left" wrapText="1"/>
    </xf>
    <xf numFmtId="0" fontId="6" fillId="0" borderId="2" xfId="0" applyFont="1" applyFill="1" applyBorder="1" applyAlignment="1">
      <alignment horizontal="left" wrapText="1"/>
    </xf>
    <xf numFmtId="0" fontId="32" fillId="0" borderId="2" xfId="0" applyFont="1" applyBorder="1" applyAlignment="1">
      <alignment horizontal="left" wrapText="1"/>
    </xf>
    <xf numFmtId="0" fontId="5" fillId="0" borderId="0" xfId="0" applyFont="1" applyAlignment="1">
      <alignment horizontal="left" vertical="top" textRotation="92"/>
    </xf>
    <xf numFmtId="0" fontId="4" fillId="0" borderId="1" xfId="0" applyFont="1" applyBorder="1" applyAlignment="1">
      <alignment vertical="top" wrapText="1"/>
    </xf>
    <xf numFmtId="0" fontId="54" fillId="0" borderId="2" xfId="0" applyFont="1" applyFill="1" applyBorder="1" applyAlignment="1">
      <alignment horizontal="left" vertical="top" wrapText="1"/>
    </xf>
    <xf numFmtId="0" fontId="62" fillId="0" borderId="2" xfId="13" applyFont="1" applyBorder="1" applyAlignment="1">
      <alignment vertical="top" wrapText="1"/>
    </xf>
    <xf numFmtId="0" fontId="12" fillId="0" borderId="2" xfId="0" applyFont="1" applyBorder="1" applyAlignment="1">
      <alignment horizontal="center" vertical="top"/>
    </xf>
    <xf numFmtId="0" fontId="13" fillId="0" borderId="2" xfId="0" applyFont="1" applyBorder="1" applyAlignment="1">
      <alignment horizontal="center" vertical="top"/>
    </xf>
    <xf numFmtId="0" fontId="14" fillId="0" borderId="2" xfId="0" applyFont="1" applyBorder="1" applyAlignment="1">
      <alignment horizontal="center" vertical="top"/>
    </xf>
    <xf numFmtId="0" fontId="12" fillId="0" borderId="0" xfId="0" applyFont="1" applyAlignment="1">
      <alignment horizontal="center" vertical="top"/>
    </xf>
    <xf numFmtId="0" fontId="12" fillId="0" borderId="3" xfId="0" applyFont="1" applyBorder="1" applyAlignment="1">
      <alignment horizontal="center" vertical="top"/>
    </xf>
    <xf numFmtId="0" fontId="12" fillId="0" borderId="1" xfId="0" applyFont="1" applyBorder="1" applyAlignment="1">
      <alignment horizontal="center" vertical="top"/>
    </xf>
    <xf numFmtId="0" fontId="12" fillId="6" borderId="2" xfId="0" applyFont="1" applyFill="1" applyBorder="1" applyAlignment="1">
      <alignment horizontal="center" vertical="top"/>
    </xf>
    <xf numFmtId="49" fontId="12" fillId="6" borderId="2" xfId="0" applyNumberFormat="1" applyFont="1" applyFill="1" applyBorder="1" applyAlignment="1">
      <alignment horizontal="center" vertical="top"/>
    </xf>
    <xf numFmtId="0" fontId="12" fillId="0" borderId="13" xfId="0" applyFont="1" applyBorder="1" applyAlignment="1">
      <alignment horizontal="center" vertical="top"/>
    </xf>
    <xf numFmtId="0" fontId="75" fillId="0" borderId="2" xfId="0" applyFont="1" applyFill="1" applyBorder="1" applyAlignment="1">
      <alignment horizontal="center" vertical="top"/>
    </xf>
    <xf numFmtId="0" fontId="20" fillId="0" borderId="2" xfId="0" applyFont="1" applyFill="1" applyBorder="1" applyAlignment="1">
      <alignment horizontal="center" vertical="top"/>
    </xf>
    <xf numFmtId="0" fontId="60" fillId="0" borderId="2" xfId="13" applyFont="1" applyBorder="1" applyAlignment="1">
      <alignment horizontal="center" vertical="top"/>
    </xf>
    <xf numFmtId="0" fontId="12" fillId="0" borderId="24" xfId="0" applyFont="1" applyBorder="1" applyAlignment="1">
      <alignment horizontal="center" vertical="top"/>
    </xf>
    <xf numFmtId="0" fontId="12" fillId="6" borderId="24" xfId="0" applyFont="1" applyFill="1" applyBorder="1" applyAlignment="1">
      <alignment horizontal="center" vertical="top"/>
    </xf>
    <xf numFmtId="0" fontId="14" fillId="0" borderId="24" xfId="0" applyFont="1" applyBorder="1" applyAlignment="1">
      <alignment horizontal="center" vertical="top"/>
    </xf>
    <xf numFmtId="0" fontId="12" fillId="0" borderId="24" xfId="0" applyFont="1" applyFill="1" applyBorder="1" applyAlignment="1">
      <alignment horizontal="center" vertical="top"/>
    </xf>
    <xf numFmtId="166" fontId="12" fillId="0" borderId="2" xfId="0" applyNumberFormat="1" applyFont="1" applyBorder="1" applyAlignment="1">
      <alignment horizontal="center" vertical="top"/>
    </xf>
    <xf numFmtId="0" fontId="14" fillId="0" borderId="23" xfId="0" applyFont="1" applyBorder="1" applyAlignment="1">
      <alignment horizontal="center" vertical="top"/>
    </xf>
    <xf numFmtId="0" fontId="14" fillId="0" borderId="23" xfId="0" applyFont="1" applyBorder="1" applyAlignment="1">
      <alignment horizontal="center" vertical="top" wrapText="1"/>
    </xf>
    <xf numFmtId="0" fontId="12" fillId="0" borderId="23" xfId="0" applyFont="1" applyBorder="1" applyAlignment="1">
      <alignment horizontal="center" vertical="top"/>
    </xf>
    <xf numFmtId="0" fontId="12" fillId="0" borderId="25" xfId="0" applyFont="1" applyBorder="1" applyAlignment="1">
      <alignment horizontal="center" vertical="top"/>
    </xf>
    <xf numFmtId="0" fontId="12" fillId="0" borderId="7" xfId="0" applyFont="1" applyBorder="1" applyAlignment="1">
      <alignment horizontal="center" vertical="top"/>
    </xf>
    <xf numFmtId="0" fontId="12" fillId="0" borderId="26" xfId="0" applyFont="1" applyBorder="1" applyAlignment="1">
      <alignment horizontal="center" vertical="top"/>
    </xf>
    <xf numFmtId="0" fontId="75" fillId="0" borderId="23" xfId="0" applyFont="1" applyFill="1" applyBorder="1" applyAlignment="1">
      <alignment horizontal="center" vertical="top"/>
    </xf>
    <xf numFmtId="0" fontId="20" fillId="0" borderId="23" xfId="0" applyFont="1" applyFill="1" applyBorder="1" applyAlignment="1">
      <alignment horizontal="center" vertical="top"/>
    </xf>
    <xf numFmtId="0" fontId="60" fillId="0" borderId="23" xfId="13" applyFont="1" applyBorder="1" applyAlignment="1">
      <alignment horizontal="center" vertical="top"/>
    </xf>
    <xf numFmtId="0" fontId="14" fillId="0" borderId="25" xfId="0" applyFont="1" applyBorder="1" applyAlignment="1">
      <alignment horizontal="center" vertical="top"/>
    </xf>
    <xf numFmtId="166" fontId="12" fillId="0" borderId="23" xfId="0" applyNumberFormat="1" applyFont="1" applyBorder="1" applyAlignment="1">
      <alignment horizontal="center" vertical="top"/>
    </xf>
    <xf numFmtId="0" fontId="4" fillId="0" borderId="22" xfId="0" applyFont="1" applyBorder="1"/>
    <xf numFmtId="0" fontId="4" fillId="0" borderId="22" xfId="0" applyFont="1" applyBorder="1" applyAlignment="1">
      <alignment vertical="top"/>
    </xf>
    <xf numFmtId="0" fontId="24" fillId="0" borderId="0" xfId="0" applyFont="1"/>
    <xf numFmtId="0" fontId="0" fillId="0" borderId="2" xfId="0" applyFill="1" applyBorder="1" applyAlignment="1">
      <alignment horizontal="left" wrapText="1"/>
    </xf>
    <xf numFmtId="0" fontId="0" fillId="0" borderId="0" xfId="0" applyAlignment="1">
      <alignment horizontal="left" wrapText="1"/>
    </xf>
    <xf numFmtId="0" fontId="62" fillId="0" borderId="2" xfId="0" applyFont="1" applyBorder="1" applyAlignment="1">
      <alignment horizontal="left" wrapText="1"/>
    </xf>
    <xf numFmtId="0" fontId="0" fillId="0" borderId="22" xfId="0" applyBorder="1"/>
    <xf numFmtId="0" fontId="4" fillId="6" borderId="2" xfId="0" applyFont="1" applyFill="1" applyBorder="1" applyAlignment="1">
      <alignment horizontal="left" wrapText="1"/>
    </xf>
    <xf numFmtId="0" fontId="4" fillId="2" borderId="2" xfId="0" applyFont="1" applyFill="1" applyBorder="1" applyAlignment="1">
      <alignment horizontal="left" wrapText="1"/>
    </xf>
    <xf numFmtId="0" fontId="62" fillId="0" borderId="2" xfId="0" applyFont="1" applyBorder="1" applyAlignment="1">
      <alignment horizontal="right"/>
    </xf>
    <xf numFmtId="0" fontId="24" fillId="0" borderId="0" xfId="0" applyFont="1" applyAlignment="1">
      <alignment horizontal="left" wrapText="1"/>
    </xf>
    <xf numFmtId="0" fontId="24" fillId="0" borderId="0" xfId="0" applyFont="1" applyAlignment="1">
      <alignment horizontal="center"/>
    </xf>
    <xf numFmtId="0" fontId="4" fillId="6" borderId="2" xfId="0" applyFont="1" applyFill="1" applyBorder="1" applyAlignment="1"/>
    <xf numFmtId="0" fontId="6" fillId="0" borderId="2" xfId="0" applyFont="1" applyFill="1" applyBorder="1" applyAlignment="1"/>
    <xf numFmtId="165" fontId="6" fillId="0" borderId="2" xfId="9" applyNumberFormat="1" applyFont="1" applyFill="1" applyBorder="1" applyAlignment="1"/>
    <xf numFmtId="0" fontId="6" fillId="6" borderId="2" xfId="0" applyFont="1" applyFill="1" applyBorder="1" applyAlignment="1"/>
    <xf numFmtId="49" fontId="4" fillId="0" borderId="2" xfId="0" applyNumberFormat="1" applyFont="1" applyBorder="1" applyAlignment="1"/>
    <xf numFmtId="0" fontId="54" fillId="0" borderId="2" xfId="0" applyFont="1" applyBorder="1" applyAlignment="1">
      <alignment horizontal="left" wrapText="1"/>
    </xf>
    <xf numFmtId="0" fontId="37" fillId="0" borderId="2" xfId="0" applyFont="1" applyBorder="1" applyAlignment="1"/>
    <xf numFmtId="0" fontId="62" fillId="0" borderId="2" xfId="13" applyFont="1" applyBorder="1" applyAlignment="1"/>
    <xf numFmtId="0" fontId="62" fillId="0" borderId="2" xfId="0" applyFont="1" applyBorder="1" applyAlignment="1"/>
    <xf numFmtId="0" fontId="13" fillId="0" borderId="0" xfId="0" applyFont="1" applyAlignment="1">
      <alignment horizontal="center"/>
    </xf>
    <xf numFmtId="0" fontId="5" fillId="0" borderId="0" xfId="0" applyFont="1"/>
    <xf numFmtId="0" fontId="13" fillId="0" borderId="2" xfId="0" applyFont="1" applyBorder="1" applyAlignment="1">
      <alignment horizontal="center"/>
    </xf>
    <xf numFmtId="0" fontId="12" fillId="2" borderId="2" xfId="0" applyFont="1" applyFill="1" applyBorder="1" applyAlignment="1">
      <alignment vertical="top" wrapText="1"/>
    </xf>
    <xf numFmtId="49" fontId="1" fillId="2" borderId="2" xfId="0" applyNumberFormat="1" applyFont="1" applyFill="1" applyBorder="1" applyAlignment="1">
      <alignment horizontal="left" vertical="top"/>
    </xf>
    <xf numFmtId="49" fontId="1" fillId="2" borderId="2" xfId="0" applyNumberFormat="1" applyFont="1" applyFill="1" applyBorder="1" applyAlignment="1">
      <alignment horizontal="left" vertical="top" wrapText="1"/>
    </xf>
    <xf numFmtId="0" fontId="3" fillId="2" borderId="2" xfId="0" applyFont="1" applyFill="1" applyBorder="1" applyAlignment="1">
      <alignment horizontal="left" vertical="top"/>
    </xf>
    <xf numFmtId="0" fontId="0" fillId="2" borderId="2" xfId="0" applyFill="1" applyBorder="1" applyAlignment="1">
      <alignment horizontal="left" vertical="top"/>
    </xf>
    <xf numFmtId="0" fontId="3" fillId="2" borderId="2" xfId="0" applyFont="1" applyFill="1" applyBorder="1" applyAlignment="1">
      <alignment vertical="top"/>
    </xf>
    <xf numFmtId="0" fontId="3"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2" xfId="0" applyFont="1" applyFill="1" applyBorder="1" applyAlignment="1">
      <alignment vertical="top"/>
    </xf>
    <xf numFmtId="49" fontId="3" fillId="2" borderId="24" xfId="0" applyNumberFormat="1" applyFont="1" applyFill="1" applyBorder="1" applyAlignment="1">
      <alignment horizontal="left" vertical="top" wrapText="1"/>
    </xf>
    <xf numFmtId="49" fontId="1" fillId="2" borderId="24"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 fillId="4" borderId="2" xfId="0" applyFont="1" applyFill="1" applyBorder="1" applyAlignment="1">
      <alignment vertical="top" wrapText="1"/>
    </xf>
    <xf numFmtId="0" fontId="1" fillId="4" borderId="2" xfId="0" applyFont="1" applyFill="1" applyBorder="1" applyAlignment="1">
      <alignment vertical="top"/>
    </xf>
    <xf numFmtId="49" fontId="3" fillId="4" borderId="2" xfId="0" applyNumberFormat="1" applyFont="1" applyFill="1" applyBorder="1" applyAlignment="1">
      <alignment horizontal="left" vertical="top" wrapText="1"/>
    </xf>
    <xf numFmtId="14" fontId="5" fillId="0" borderId="0" xfId="0" applyNumberFormat="1" applyFont="1" applyAlignment="1">
      <alignment horizontal="left"/>
    </xf>
    <xf numFmtId="14" fontId="1" fillId="0" borderId="2" xfId="0" applyNumberFormat="1" applyFont="1" applyFill="1" applyBorder="1" applyAlignment="1">
      <alignment horizontal="left" wrapText="1"/>
    </xf>
    <xf numFmtId="14" fontId="11" fillId="0" borderId="2" xfId="0" applyNumberFormat="1" applyFont="1" applyFill="1" applyBorder="1" applyAlignment="1">
      <alignment horizontal="left"/>
    </xf>
    <xf numFmtId="14" fontId="1" fillId="0" borderId="2" xfId="0" applyNumberFormat="1" applyFont="1" applyFill="1" applyBorder="1" applyAlignment="1">
      <alignment horizontal="left"/>
    </xf>
    <xf numFmtId="14" fontId="3" fillId="0" borderId="2" xfId="0" applyNumberFormat="1" applyFont="1" applyFill="1" applyBorder="1" applyAlignment="1">
      <alignment horizontal="left" wrapText="1"/>
    </xf>
    <xf numFmtId="14" fontId="3" fillId="0" borderId="2" xfId="0" applyNumberFormat="1" applyFont="1" applyFill="1" applyBorder="1" applyAlignment="1">
      <alignment horizontal="left"/>
    </xf>
    <xf numFmtId="14" fontId="1" fillId="0" borderId="24" xfId="0" applyNumberFormat="1" applyFont="1" applyFill="1" applyBorder="1" applyAlignment="1">
      <alignment horizontal="left"/>
    </xf>
    <xf numFmtId="14" fontId="12" fillId="0" borderId="2" xfId="0" applyNumberFormat="1" applyFont="1" applyFill="1" applyBorder="1" applyAlignment="1">
      <alignment horizontal="left" wrapText="1"/>
    </xf>
    <xf numFmtId="14" fontId="0" fillId="0" borderId="0" xfId="0" applyNumberFormat="1" applyAlignment="1">
      <alignment horizontal="left"/>
    </xf>
    <xf numFmtId="0" fontId="13" fillId="2" borderId="2" xfId="0" applyFont="1" applyFill="1" applyBorder="1" applyAlignment="1">
      <alignment horizontal="center"/>
    </xf>
    <xf numFmtId="0" fontId="13" fillId="4" borderId="2" xfId="0" applyFont="1" applyFill="1" applyBorder="1" applyAlignment="1">
      <alignment horizontal="center"/>
    </xf>
    <xf numFmtId="0" fontId="13" fillId="5" borderId="2" xfId="0" applyFont="1" applyFill="1" applyBorder="1" applyAlignment="1">
      <alignment horizontal="center"/>
    </xf>
    <xf numFmtId="0" fontId="13" fillId="3" borderId="2" xfId="0" applyFont="1" applyFill="1" applyBorder="1" applyAlignment="1">
      <alignment horizontal="center"/>
    </xf>
    <xf numFmtId="0" fontId="0" fillId="0" borderId="1" xfId="0" applyBorder="1" applyAlignment="1">
      <alignment wrapText="1"/>
    </xf>
    <xf numFmtId="49" fontId="76" fillId="2" borderId="2" xfId="0" applyNumberFormat="1" applyFont="1" applyFill="1" applyBorder="1" applyAlignment="1">
      <alignment vertical="top" wrapText="1"/>
    </xf>
    <xf numFmtId="0" fontId="34" fillId="2" borderId="2" xfId="0" applyNumberFormat="1" applyFont="1" applyFill="1" applyBorder="1" applyAlignment="1">
      <alignment vertical="top" wrapText="1"/>
    </xf>
    <xf numFmtId="0" fontId="34" fillId="2" borderId="2" xfId="0" applyNumberFormat="1" applyFont="1" applyFill="1" applyBorder="1" applyAlignment="1">
      <alignment horizontal="left" vertical="top" wrapText="1"/>
    </xf>
    <xf numFmtId="0" fontId="8" fillId="2" borderId="2" xfId="0" applyFont="1" applyFill="1" applyBorder="1" applyAlignment="1">
      <alignment horizontal="left" vertical="top"/>
    </xf>
    <xf numFmtId="0" fontId="0" fillId="0" borderId="2" xfId="0" applyBorder="1" applyAlignment="1">
      <alignment horizontal="left" wrapText="1"/>
    </xf>
    <xf numFmtId="14" fontId="1" fillId="2" borderId="2" xfId="0" applyNumberFormat="1" applyFont="1" applyFill="1" applyBorder="1" applyAlignment="1">
      <alignment horizontal="left" vertical="top"/>
    </xf>
    <xf numFmtId="0" fontId="0" fillId="2" borderId="23" xfId="0" applyFill="1" applyBorder="1" applyAlignment="1">
      <alignment horizontal="left" vertical="top"/>
    </xf>
    <xf numFmtId="0" fontId="0" fillId="2" borderId="0" xfId="0" applyFill="1" applyAlignment="1">
      <alignment vertical="top"/>
    </xf>
    <xf numFmtId="0" fontId="4" fillId="0" borderId="24" xfId="0" applyFont="1" applyBorder="1"/>
    <xf numFmtId="0" fontId="12" fillId="0" borderId="2" xfId="0" applyFont="1" applyFill="1" applyBorder="1" applyAlignment="1">
      <alignmen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vertical="top" wrapText="1"/>
    </xf>
    <xf numFmtId="0" fontId="12" fillId="0" borderId="0" xfId="0" applyFont="1" applyFill="1" applyAlignment="1">
      <alignment vertical="top" wrapText="1"/>
    </xf>
    <xf numFmtId="14" fontId="1" fillId="2" borderId="2" xfId="0" applyNumberFormat="1" applyFont="1" applyFill="1" applyBorder="1" applyAlignment="1">
      <alignment horizontal="left"/>
    </xf>
    <xf numFmtId="0" fontId="1" fillId="2" borderId="23" xfId="0" applyFont="1" applyFill="1" applyBorder="1" applyAlignment="1">
      <alignment horizontal="left" vertical="top"/>
    </xf>
    <xf numFmtId="0" fontId="1" fillId="2" borderId="0" xfId="0" applyFont="1" applyFill="1" applyAlignment="1">
      <alignment vertical="top"/>
    </xf>
    <xf numFmtId="0" fontId="1" fillId="2" borderId="0" xfId="0" applyFont="1" applyFill="1" applyBorder="1" applyAlignment="1">
      <alignment vertical="top"/>
    </xf>
    <xf numFmtId="14" fontId="1" fillId="2" borderId="2" xfId="0" applyNumberFormat="1" applyFont="1" applyFill="1" applyBorder="1" applyAlignment="1">
      <alignment horizontal="left" wrapText="1"/>
    </xf>
    <xf numFmtId="14" fontId="1" fillId="2" borderId="23" xfId="0" applyNumberFormat="1" applyFont="1" applyFill="1" applyBorder="1" applyAlignment="1">
      <alignment horizontal="left" vertical="top" wrapText="1"/>
    </xf>
    <xf numFmtId="0" fontId="1" fillId="2" borderId="24" xfId="0" applyFont="1" applyFill="1" applyBorder="1" applyAlignment="1">
      <alignment horizontal="left" vertical="top" wrapText="1"/>
    </xf>
    <xf numFmtId="0" fontId="3" fillId="2" borderId="24" xfId="0" applyFont="1" applyFill="1" applyBorder="1" applyAlignment="1">
      <alignment horizontal="left" vertical="top" wrapText="1"/>
    </xf>
    <xf numFmtId="0" fontId="1" fillId="2" borderId="24" xfId="0" applyFont="1" applyFill="1" applyBorder="1" applyAlignment="1">
      <alignment horizontal="left" vertical="top"/>
    </xf>
    <xf numFmtId="14" fontId="1" fillId="2" borderId="24" xfId="0" applyNumberFormat="1" applyFont="1" applyFill="1" applyBorder="1" applyAlignment="1">
      <alignment horizontal="left"/>
    </xf>
    <xf numFmtId="0" fontId="14" fillId="2" borderId="2" xfId="0" applyFont="1" applyFill="1" applyBorder="1" applyAlignment="1">
      <alignment horizontal="left" vertical="top"/>
    </xf>
    <xf numFmtId="49" fontId="14" fillId="2" borderId="2" xfId="0" applyNumberFormat="1" applyFont="1" applyFill="1" applyBorder="1" applyAlignment="1">
      <alignment horizontal="left" vertical="top"/>
    </xf>
    <xf numFmtId="49" fontId="12" fillId="2" borderId="2" xfId="0" applyNumberFormat="1" applyFont="1" applyFill="1" applyBorder="1" applyAlignment="1">
      <alignment vertical="top" wrapText="1"/>
    </xf>
    <xf numFmtId="49" fontId="14" fillId="2" borderId="2" xfId="0" applyNumberFormat="1" applyFont="1" applyFill="1" applyBorder="1" applyAlignment="1">
      <alignment vertical="top" wrapText="1"/>
    </xf>
    <xf numFmtId="4" fontId="14" fillId="2" borderId="2" xfId="0" applyNumberFormat="1" applyFont="1" applyFill="1" applyBorder="1" applyAlignment="1">
      <alignment vertical="top" wrapText="1"/>
    </xf>
    <xf numFmtId="14" fontId="14" fillId="2" borderId="2" xfId="0" applyNumberFormat="1" applyFont="1" applyFill="1" applyBorder="1" applyAlignment="1">
      <alignment horizontal="left"/>
    </xf>
    <xf numFmtId="0" fontId="14" fillId="2" borderId="0" xfId="0" applyFont="1" applyFill="1" applyAlignment="1">
      <alignment vertical="top"/>
    </xf>
    <xf numFmtId="49" fontId="14" fillId="2" borderId="2" xfId="0" applyNumberFormat="1" applyFont="1" applyFill="1" applyBorder="1" applyAlignment="1">
      <alignment horizontal="left" vertical="top" wrapText="1"/>
    </xf>
    <xf numFmtId="49" fontId="1" fillId="2" borderId="25" xfId="0" applyNumberFormat="1" applyFont="1" applyFill="1" applyBorder="1" applyAlignment="1">
      <alignment horizontal="left" vertical="top" wrapText="1"/>
    </xf>
    <xf numFmtId="49" fontId="1" fillId="2" borderId="24" xfId="0" applyNumberFormat="1" applyFont="1" applyFill="1" applyBorder="1" applyAlignment="1">
      <alignment vertical="top" wrapText="1"/>
    </xf>
    <xf numFmtId="49" fontId="1" fillId="2" borderId="0" xfId="0" applyNumberFormat="1" applyFont="1" applyFill="1" applyAlignment="1">
      <alignment vertical="top" wrapText="1"/>
    </xf>
    <xf numFmtId="0" fontId="1" fillId="2" borderId="23" xfId="0" applyFont="1" applyFill="1" applyBorder="1" applyAlignment="1">
      <alignment horizontal="left" vertical="top" wrapText="1"/>
    </xf>
    <xf numFmtId="0" fontId="1" fillId="2" borderId="0" xfId="0" applyFont="1" applyFill="1" applyAlignment="1">
      <alignment vertical="top" wrapText="1"/>
    </xf>
    <xf numFmtId="0" fontId="1" fillId="2" borderId="0" xfId="0" applyFont="1" applyFill="1" applyBorder="1" applyAlignment="1">
      <alignment vertical="top" wrapText="1"/>
    </xf>
    <xf numFmtId="14" fontId="1" fillId="2" borderId="2" xfId="0" applyNumberFormat="1" applyFont="1" applyFill="1" applyBorder="1" applyAlignment="1">
      <alignment horizontal="left" vertical="top" wrapText="1"/>
    </xf>
    <xf numFmtId="49" fontId="1" fillId="2" borderId="2" xfId="0" applyNumberFormat="1" applyFont="1" applyFill="1" applyBorder="1" applyAlignment="1">
      <alignment vertical="top"/>
    </xf>
    <xf numFmtId="0" fontId="12" fillId="2" borderId="2" xfId="0" applyFont="1" applyFill="1" applyBorder="1" applyAlignment="1">
      <alignment horizontal="left" vertical="top" wrapText="1"/>
    </xf>
    <xf numFmtId="14" fontId="12" fillId="2" borderId="2" xfId="0" applyNumberFormat="1" applyFont="1" applyFill="1" applyBorder="1" applyAlignment="1">
      <alignment horizontal="left" wrapText="1"/>
    </xf>
    <xf numFmtId="0" fontId="12" fillId="2" borderId="0" xfId="0" applyFont="1" applyFill="1" applyAlignment="1">
      <alignment vertical="top" wrapText="1"/>
    </xf>
    <xf numFmtId="0" fontId="11" fillId="0" borderId="23" xfId="0" applyFont="1" applyFill="1" applyBorder="1" applyAlignment="1">
      <alignment horizontal="left" vertical="top"/>
    </xf>
    <xf numFmtId="0" fontId="3" fillId="0" borderId="23" xfId="0" applyFont="1" applyFill="1" applyBorder="1" applyAlignment="1">
      <alignment horizontal="left" vertical="top"/>
    </xf>
    <xf numFmtId="0" fontId="3" fillId="0" borderId="23" xfId="0"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24" xfId="0" applyFont="1" applyFill="1" applyBorder="1" applyAlignment="1">
      <alignment horizontal="left" vertical="top" wrapText="1"/>
    </xf>
    <xf numFmtId="14" fontId="3" fillId="0" borderId="24" xfId="0" applyNumberFormat="1" applyFont="1" applyFill="1" applyBorder="1" applyAlignment="1">
      <alignment horizontal="left" wrapText="1"/>
    </xf>
    <xf numFmtId="49" fontId="1" fillId="2" borderId="2" xfId="0" applyNumberFormat="1" applyFont="1" applyFill="1" applyBorder="1" applyAlignment="1">
      <alignment vertical="top" wrapText="1"/>
    </xf>
    <xf numFmtId="49" fontId="1" fillId="2" borderId="24" xfId="0" applyNumberFormat="1" applyFont="1" applyFill="1" applyBorder="1" applyAlignment="1">
      <alignment horizontal="left" vertical="top"/>
    </xf>
    <xf numFmtId="49" fontId="1" fillId="2" borderId="24" xfId="0" applyNumberFormat="1" applyFont="1" applyFill="1" applyBorder="1" applyAlignment="1">
      <alignment vertical="top"/>
    </xf>
    <xf numFmtId="4" fontId="1" fillId="2" borderId="24" xfId="0" applyNumberFormat="1" applyFont="1" applyFill="1" applyBorder="1" applyAlignment="1">
      <alignment vertical="top" wrapText="1"/>
    </xf>
    <xf numFmtId="14" fontId="3" fillId="2" borderId="2" xfId="0" applyNumberFormat="1" applyFont="1" applyFill="1" applyBorder="1" applyAlignment="1">
      <alignment horizontal="left" wrapText="1"/>
    </xf>
    <xf numFmtId="14" fontId="3" fillId="2" borderId="23" xfId="0" applyNumberFormat="1" applyFont="1" applyFill="1" applyBorder="1" applyAlignment="1">
      <alignment horizontal="left" vertical="top" wrapText="1"/>
    </xf>
    <xf numFmtId="0" fontId="3" fillId="2" borderId="0" xfId="0" applyFont="1" applyFill="1" applyAlignment="1">
      <alignment vertical="top"/>
    </xf>
    <xf numFmtId="49" fontId="26" fillId="2" borderId="2" xfId="7" applyNumberFormat="1" applyFont="1" applyFill="1" applyBorder="1" applyAlignment="1">
      <alignment horizontal="left" vertical="top" wrapText="1"/>
    </xf>
    <xf numFmtId="14" fontId="3" fillId="2" borderId="2" xfId="0" applyNumberFormat="1" applyFont="1" applyFill="1" applyBorder="1" applyAlignment="1">
      <alignment horizontal="left"/>
    </xf>
    <xf numFmtId="14" fontId="3" fillId="2" borderId="23" xfId="0" applyNumberFormat="1" applyFont="1" applyFill="1" applyBorder="1" applyAlignment="1">
      <alignment horizontal="left" vertical="top"/>
    </xf>
    <xf numFmtId="49" fontId="0" fillId="2" borderId="2" xfId="0" applyNumberFormat="1" applyFill="1" applyBorder="1" applyAlignment="1">
      <alignment horizontal="left" vertical="top"/>
    </xf>
    <xf numFmtId="49" fontId="0" fillId="2" borderId="0" xfId="0" applyNumberFormat="1" applyFill="1" applyAlignment="1">
      <alignment vertical="top"/>
    </xf>
    <xf numFmtId="49" fontId="3" fillId="2" borderId="2" xfId="0" applyNumberFormat="1" applyFont="1" applyFill="1" applyBorder="1" applyAlignment="1">
      <alignment horizontal="left" vertical="top"/>
    </xf>
    <xf numFmtId="0" fontId="34" fillId="2" borderId="2" xfId="0" applyFont="1" applyFill="1" applyBorder="1" applyAlignment="1">
      <alignment horizontal="left" vertical="top" wrapText="1"/>
    </xf>
    <xf numFmtId="0" fontId="35" fillId="2" borderId="23" xfId="0" applyFont="1" applyFill="1" applyBorder="1" applyAlignment="1">
      <alignment horizontal="left" vertical="top"/>
    </xf>
    <xf numFmtId="0" fontId="35" fillId="2" borderId="0" xfId="0" applyFont="1" applyFill="1" applyAlignment="1">
      <alignment vertical="top"/>
    </xf>
    <xf numFmtId="0" fontId="1" fillId="2" borderId="0" xfId="0" applyFont="1" applyFill="1" applyAlignment="1">
      <alignment horizontal="left" vertical="top"/>
    </xf>
    <xf numFmtId="49" fontId="14" fillId="2" borderId="2" xfId="0" applyNumberFormat="1" applyFont="1" applyFill="1" applyBorder="1" applyAlignment="1">
      <alignment vertical="top"/>
    </xf>
    <xf numFmtId="49" fontId="14" fillId="2" borderId="2" xfId="0" applyNumberFormat="1" applyFont="1" applyFill="1" applyBorder="1" applyAlignment="1">
      <alignment horizontal="left" wrapText="1"/>
    </xf>
    <xf numFmtId="49" fontId="14" fillId="2" borderId="0" xfId="0" applyNumberFormat="1" applyFont="1" applyFill="1" applyAlignment="1">
      <alignment vertical="top" wrapText="1"/>
    </xf>
    <xf numFmtId="49" fontId="1" fillId="2" borderId="2" xfId="0" applyNumberFormat="1" applyFont="1" applyFill="1" applyBorder="1" applyAlignment="1">
      <alignment horizontal="left" wrapText="1"/>
    </xf>
    <xf numFmtId="14" fontId="1" fillId="2" borderId="2" xfId="0" applyNumberFormat="1" applyFont="1" applyFill="1" applyBorder="1" applyAlignment="1">
      <alignment vertical="top" wrapText="1"/>
    </xf>
    <xf numFmtId="49" fontId="12" fillId="2" borderId="23" xfId="0" applyNumberFormat="1" applyFont="1" applyFill="1" applyBorder="1" applyAlignment="1">
      <alignment horizontal="left" vertical="top" wrapText="1"/>
    </xf>
    <xf numFmtId="49" fontId="11" fillId="2" borderId="2" xfId="0" applyNumberFormat="1" applyFont="1" applyFill="1" applyBorder="1" applyAlignment="1">
      <alignment vertical="top" wrapText="1"/>
    </xf>
    <xf numFmtId="49" fontId="12" fillId="2" borderId="0" xfId="0" applyNumberFormat="1" applyFont="1" applyFill="1" applyAlignment="1">
      <alignment vertical="top" wrapText="1"/>
    </xf>
    <xf numFmtId="49" fontId="12" fillId="2" borderId="2" xfId="0" applyNumberFormat="1" applyFont="1" applyFill="1" applyBorder="1" applyAlignment="1">
      <alignment horizontal="left" vertical="top" wrapText="1"/>
    </xf>
    <xf numFmtId="14" fontId="0" fillId="0" borderId="0" xfId="0" applyNumberFormat="1" applyFill="1" applyAlignment="1">
      <alignment horizontal="left"/>
    </xf>
    <xf numFmtId="49" fontId="13" fillId="0" borderId="2" xfId="0" applyNumberFormat="1" applyFont="1" applyBorder="1" applyAlignment="1">
      <alignment horizontal="center"/>
    </xf>
    <xf numFmtId="0" fontId="26" fillId="0" borderId="0" xfId="7"/>
    <xf numFmtId="14" fontId="26" fillId="0" borderId="0" xfId="7" applyNumberFormat="1"/>
    <xf numFmtId="0" fontId="38" fillId="0" borderId="31" xfId="6" applyBorder="1" applyAlignment="1">
      <alignment horizontal="center" vertical="center"/>
    </xf>
    <xf numFmtId="0" fontId="38" fillId="0" borderId="9" xfId="6" applyBorder="1" applyAlignment="1">
      <alignment horizontal="center" vertical="center"/>
    </xf>
    <xf numFmtId="0" fontId="38" fillId="0" borderId="31" xfId="6" applyBorder="1" applyAlignment="1">
      <alignment horizontal="center" vertical="center" wrapText="1"/>
    </xf>
    <xf numFmtId="0" fontId="38" fillId="0" borderId="9" xfId="6" applyBorder="1" applyAlignment="1">
      <alignment horizontal="center" vertical="center" wrapText="1"/>
    </xf>
    <xf numFmtId="0" fontId="38" fillId="0" borderId="28" xfId="6" applyBorder="1" applyAlignment="1">
      <alignment horizontal="center" vertical="center"/>
    </xf>
    <xf numFmtId="0" fontId="38" fillId="0" borderId="0" xfId="6" applyFont="1" applyBorder="1" applyAlignment="1">
      <alignment horizontal="center" vertical="center"/>
    </xf>
    <xf numFmtId="0" fontId="38" fillId="0" borderId="47" xfId="6" applyFont="1" applyBorder="1" applyAlignment="1">
      <alignment horizontal="center" vertical="center"/>
    </xf>
    <xf numFmtId="0" fontId="38" fillId="0" borderId="0" xfId="6" applyBorder="1" applyAlignment="1">
      <alignment horizontal="center" vertical="center"/>
    </xf>
    <xf numFmtId="0" fontId="38" fillId="0" borderId="11" xfId="6" applyBorder="1" applyAlignment="1">
      <alignment horizontal="center" vertical="center"/>
    </xf>
    <xf numFmtId="0" fontId="38" fillId="0" borderId="48" xfId="6" applyBorder="1" applyAlignment="1">
      <alignment horizontal="center" vertical="center"/>
    </xf>
    <xf numFmtId="0" fontId="78" fillId="0" borderId="28" xfId="6" applyFont="1" applyBorder="1" applyAlignment="1">
      <alignment horizontal="center" vertical="center"/>
    </xf>
    <xf numFmtId="0" fontId="38" fillId="0" borderId="49" xfId="6" applyBorder="1"/>
    <xf numFmtId="0" fontId="38" fillId="0" borderId="31" xfId="6" applyFont="1" applyBorder="1"/>
    <xf numFmtId="0" fontId="38" fillId="0" borderId="9" xfId="6" applyFill="1" applyBorder="1"/>
    <xf numFmtId="0" fontId="38" fillId="0" borderId="29" xfId="6" applyBorder="1"/>
    <xf numFmtId="0" fontId="38" fillId="0" borderId="50" xfId="6" applyFont="1" applyBorder="1"/>
    <xf numFmtId="0" fontId="38" fillId="0" borderId="34" xfId="6" applyBorder="1"/>
    <xf numFmtId="0" fontId="38" fillId="0" borderId="26" xfId="6" applyFont="1" applyBorder="1"/>
    <xf numFmtId="0" fontId="38" fillId="0" borderId="46" xfId="6" applyBorder="1"/>
    <xf numFmtId="0" fontId="38" fillId="0" borderId="51" xfId="6" applyFont="1" applyBorder="1"/>
    <xf numFmtId="0" fontId="38" fillId="0" borderId="9" xfId="6" applyBorder="1"/>
    <xf numFmtId="0" fontId="78" fillId="0" borderId="32" xfId="6" applyFont="1" applyBorder="1" applyAlignment="1">
      <alignment horizontal="left"/>
    </xf>
    <xf numFmtId="0" fontId="38" fillId="0" borderId="12" xfId="6" applyBorder="1"/>
    <xf numFmtId="0" fontId="38" fillId="0" borderId="52" xfId="6" applyFont="1" applyBorder="1"/>
    <xf numFmtId="0" fontId="38" fillId="0" borderId="26" xfId="6" applyBorder="1"/>
    <xf numFmtId="0" fontId="38" fillId="0" borderId="35" xfId="6" applyFont="1" applyBorder="1"/>
    <xf numFmtId="0" fontId="38" fillId="0" borderId="51" xfId="6" applyBorder="1"/>
    <xf numFmtId="0" fontId="38" fillId="0" borderId="53" xfId="6" applyFont="1" applyBorder="1"/>
    <xf numFmtId="0" fontId="38" fillId="0" borderId="40" xfId="6" applyBorder="1"/>
    <xf numFmtId="0" fontId="78" fillId="0" borderId="54" xfId="6" applyFont="1" applyFill="1" applyBorder="1"/>
    <xf numFmtId="0" fontId="38" fillId="0" borderId="0" xfId="6" applyFont="1"/>
    <xf numFmtId="0" fontId="38" fillId="0" borderId="0" xfId="6" applyFont="1" applyAlignment="1"/>
    <xf numFmtId="49" fontId="26" fillId="0" borderId="0" xfId="7" applyNumberFormat="1"/>
    <xf numFmtId="0" fontId="26" fillId="0" borderId="0" xfId="7" applyNumberFormat="1"/>
    <xf numFmtId="0" fontId="38" fillId="0" borderId="31" xfId="6" applyNumberFormat="1" applyBorder="1" applyAlignment="1">
      <alignment horizontal="center" vertical="center" wrapText="1"/>
    </xf>
    <xf numFmtId="0" fontId="38" fillId="0" borderId="9" xfId="6" applyNumberFormat="1" applyBorder="1" applyAlignment="1">
      <alignment horizontal="center" vertical="center" wrapText="1"/>
    </xf>
    <xf numFmtId="0" fontId="38" fillId="0" borderId="9" xfId="6" applyFont="1" applyBorder="1" applyAlignment="1">
      <alignment horizontal="center" vertical="center"/>
    </xf>
    <xf numFmtId="0" fontId="38" fillId="0" borderId="48" xfId="6" applyNumberFormat="1" applyBorder="1" applyAlignment="1">
      <alignment horizontal="center" vertical="center"/>
    </xf>
    <xf numFmtId="0" fontId="38" fillId="0" borderId="11" xfId="6" applyNumberFormat="1" applyBorder="1" applyAlignment="1">
      <alignment horizontal="center" vertical="center"/>
    </xf>
    <xf numFmtId="0" fontId="26" fillId="0" borderId="29" xfId="7" applyBorder="1"/>
    <xf numFmtId="49" fontId="26" fillId="0" borderId="29" xfId="7" applyNumberFormat="1" applyBorder="1"/>
    <xf numFmtId="0" fontId="26" fillId="0" borderId="29" xfId="7" applyNumberFormat="1" applyBorder="1"/>
    <xf numFmtId="0" fontId="26" fillId="0" borderId="34" xfId="7" applyBorder="1"/>
    <xf numFmtId="49" fontId="26" fillId="0" borderId="34" xfId="7" applyNumberFormat="1" applyBorder="1"/>
    <xf numFmtId="0" fontId="26" fillId="0" borderId="34" xfId="7" applyNumberFormat="1" applyBorder="1"/>
    <xf numFmtId="0" fontId="38" fillId="0" borderId="34" xfId="6" applyFont="1" applyBorder="1"/>
    <xf numFmtId="0" fontId="38" fillId="0" borderId="34" xfId="6" applyNumberFormat="1" applyFont="1" applyBorder="1" applyAlignment="1"/>
    <xf numFmtId="0" fontId="26" fillId="0" borderId="46" xfId="7" applyBorder="1"/>
    <xf numFmtId="49" fontId="26" fillId="0" borderId="46" xfId="7" applyNumberFormat="1" applyBorder="1"/>
    <xf numFmtId="0" fontId="26" fillId="0" borderId="46" xfId="7" applyNumberFormat="1" applyBorder="1"/>
    <xf numFmtId="0" fontId="26" fillId="0" borderId="0" xfId="7" applyBorder="1"/>
    <xf numFmtId="49" fontId="26" fillId="0" borderId="0" xfId="7" applyNumberFormat="1" applyBorder="1"/>
    <xf numFmtId="0" fontId="26" fillId="0" borderId="0" xfId="7" applyNumberFormat="1" applyBorder="1"/>
    <xf numFmtId="49" fontId="26" fillId="0" borderId="0" xfId="12" applyNumberFormat="1" applyFill="1"/>
    <xf numFmtId="0" fontId="26" fillId="0" borderId="0" xfId="12"/>
    <xf numFmtId="0" fontId="26" fillId="0" borderId="0" xfId="12" applyFill="1"/>
    <xf numFmtId="49" fontId="26" fillId="0" borderId="0" xfId="12" applyNumberFormat="1" applyFill="1" applyAlignment="1">
      <alignment vertical="top"/>
    </xf>
    <xf numFmtId="0" fontId="26" fillId="0" borderId="0" xfId="12" applyFill="1" applyAlignment="1">
      <alignment vertical="top"/>
    </xf>
    <xf numFmtId="49" fontId="26" fillId="0" borderId="0" xfId="12" applyNumberFormat="1" applyFont="1" applyAlignment="1">
      <alignment horizontal="left"/>
    </xf>
    <xf numFmtId="49" fontId="26" fillId="0" borderId="0" xfId="12" applyNumberFormat="1" applyFont="1" applyFill="1" applyAlignment="1">
      <alignment horizontal="left"/>
    </xf>
    <xf numFmtId="0" fontId="9" fillId="0" borderId="0" xfId="0" applyFont="1" applyAlignment="1">
      <alignment horizontal="center" vertical="center" wrapText="1"/>
    </xf>
    <xf numFmtId="49" fontId="26" fillId="0" borderId="75" xfId="12" applyNumberFormat="1" applyFont="1" applyFill="1" applyBorder="1" applyAlignment="1">
      <alignment vertical="top" wrapText="1"/>
    </xf>
    <xf numFmtId="49" fontId="26" fillId="0" borderId="75" xfId="12" applyNumberFormat="1" applyFill="1" applyBorder="1" applyAlignment="1">
      <alignment vertical="top" wrapText="1"/>
    </xf>
    <xf numFmtId="49" fontId="1" fillId="2" borderId="75" xfId="0" applyNumberFormat="1" applyFont="1" applyFill="1" applyBorder="1" applyAlignment="1">
      <alignment vertical="top"/>
    </xf>
    <xf numFmtId="49" fontId="26" fillId="2" borderId="75" xfId="12" applyNumberFormat="1" applyFont="1" applyFill="1" applyBorder="1" applyAlignment="1">
      <alignment vertical="top"/>
    </xf>
    <xf numFmtId="49" fontId="1" fillId="0" borderId="75" xfId="0" applyNumberFormat="1" applyFont="1" applyFill="1" applyBorder="1" applyAlignment="1">
      <alignment vertical="top"/>
    </xf>
    <xf numFmtId="49" fontId="26" fillId="0" borderId="75" xfId="12" applyNumberFormat="1" applyFont="1" applyFill="1" applyBorder="1" applyAlignment="1">
      <alignment vertical="top"/>
    </xf>
    <xf numFmtId="0" fontId="56" fillId="0" borderId="0" xfId="12" applyFont="1" applyFill="1"/>
    <xf numFmtId="0" fontId="26" fillId="0" borderId="0" xfId="12" applyFill="1" applyAlignment="1"/>
    <xf numFmtId="0" fontId="1" fillId="0" borderId="75" xfId="0" applyFont="1" applyFill="1" applyBorder="1" applyAlignment="1">
      <alignment vertical="top" wrapText="1"/>
    </xf>
    <xf numFmtId="49" fontId="1" fillId="0" borderId="75" xfId="0" applyNumberFormat="1" applyFont="1" applyFill="1" applyBorder="1" applyAlignment="1">
      <alignment vertical="top" wrapText="1"/>
    </xf>
    <xf numFmtId="0" fontId="14" fillId="0" borderId="75" xfId="0" applyFont="1" applyFill="1" applyBorder="1" applyAlignment="1">
      <alignment vertical="top" wrapText="1"/>
    </xf>
    <xf numFmtId="49" fontId="56" fillId="0" borderId="75" xfId="12" applyNumberFormat="1" applyFont="1" applyFill="1" applyBorder="1" applyAlignment="1">
      <alignment vertical="top" wrapText="1"/>
    </xf>
    <xf numFmtId="49" fontId="1" fillId="0" borderId="75" xfId="12" applyNumberFormat="1" applyFont="1" applyFill="1" applyBorder="1" applyAlignment="1">
      <alignment vertical="top" wrapText="1"/>
    </xf>
    <xf numFmtId="0" fontId="3" fillId="0" borderId="75" xfId="0" applyFont="1" applyFill="1" applyBorder="1" applyAlignment="1">
      <alignment vertical="top" wrapText="1"/>
    </xf>
    <xf numFmtId="49" fontId="14" fillId="0" borderId="75" xfId="0" applyNumberFormat="1" applyFont="1" applyFill="1" applyBorder="1" applyAlignment="1">
      <alignment vertical="top"/>
    </xf>
    <xf numFmtId="0" fontId="1" fillId="2" borderId="75" xfId="0" applyFont="1" applyFill="1" applyBorder="1" applyAlignment="1">
      <alignment vertical="top" wrapText="1"/>
    </xf>
    <xf numFmtId="49" fontId="26" fillId="2" borderId="75" xfId="12" applyNumberFormat="1" applyFont="1" applyFill="1" applyBorder="1" applyAlignment="1">
      <alignment vertical="top" wrapText="1"/>
    </xf>
    <xf numFmtId="49" fontId="26" fillId="2" borderId="75" xfId="12" applyNumberFormat="1" applyFill="1" applyBorder="1" applyAlignment="1">
      <alignment vertical="top" wrapText="1"/>
    </xf>
    <xf numFmtId="49" fontId="26" fillId="2" borderId="75" xfId="12" applyNumberFormat="1" applyFill="1" applyBorder="1" applyAlignment="1">
      <alignment vertical="top"/>
    </xf>
    <xf numFmtId="49" fontId="1" fillId="2" borderId="75" xfId="0" applyNumberFormat="1" applyFont="1" applyFill="1" applyBorder="1" applyAlignment="1">
      <alignment vertical="top" wrapText="1"/>
    </xf>
    <xf numFmtId="49" fontId="12" fillId="2" borderId="75" xfId="0" applyNumberFormat="1" applyFont="1" applyFill="1" applyBorder="1" applyAlignment="1">
      <alignment vertical="top" wrapText="1"/>
    </xf>
    <xf numFmtId="0" fontId="14" fillId="2" borderId="75" xfId="0" applyFont="1" applyFill="1" applyBorder="1" applyAlignment="1">
      <alignment vertical="top" wrapText="1"/>
    </xf>
    <xf numFmtId="49" fontId="56" fillId="2" borderId="75" xfId="12" applyNumberFormat="1" applyFont="1" applyFill="1" applyBorder="1" applyAlignment="1">
      <alignment vertical="top" wrapText="1"/>
    </xf>
    <xf numFmtId="0" fontId="12" fillId="2" borderId="75" xfId="0" applyFont="1" applyFill="1" applyBorder="1" applyAlignment="1">
      <alignment vertical="top" wrapText="1"/>
    </xf>
    <xf numFmtId="0" fontId="3" fillId="2" borderId="75" xfId="0" applyFont="1" applyFill="1" applyBorder="1" applyAlignment="1">
      <alignment vertical="top" wrapText="1"/>
    </xf>
    <xf numFmtId="49" fontId="26" fillId="2" borderId="75" xfId="7" applyNumberFormat="1" applyFont="1" applyFill="1" applyBorder="1" applyAlignment="1">
      <alignment vertical="top" wrapText="1"/>
    </xf>
    <xf numFmtId="4" fontId="11" fillId="2" borderId="75" xfId="0" applyNumberFormat="1" applyFont="1" applyFill="1" applyBorder="1" applyAlignment="1">
      <alignment vertical="top" wrapText="1"/>
    </xf>
    <xf numFmtId="0" fontId="1" fillId="2" borderId="75" xfId="0" applyFont="1" applyFill="1" applyBorder="1" applyAlignment="1">
      <alignment vertical="top"/>
    </xf>
    <xf numFmtId="49" fontId="3" fillId="2" borderId="75" xfId="0" applyNumberFormat="1" applyFont="1" applyFill="1" applyBorder="1" applyAlignment="1">
      <alignment vertical="top"/>
    </xf>
    <xf numFmtId="0" fontId="26" fillId="2" borderId="75" xfId="12" applyFill="1" applyBorder="1" applyAlignment="1">
      <alignment vertical="top"/>
    </xf>
    <xf numFmtId="49" fontId="3" fillId="2" borderId="75" xfId="0" applyNumberFormat="1" applyFont="1" applyFill="1" applyBorder="1" applyAlignment="1">
      <alignment vertical="top" wrapText="1"/>
    </xf>
    <xf numFmtId="49" fontId="14" fillId="2" borderId="75" xfId="0" applyNumberFormat="1" applyFont="1" applyFill="1" applyBorder="1" applyAlignment="1">
      <alignment vertical="top"/>
    </xf>
    <xf numFmtId="49" fontId="70" fillId="2" borderId="75" xfId="12" applyNumberFormat="1" applyFont="1" applyFill="1" applyBorder="1" applyAlignment="1">
      <alignment vertical="top" wrapText="1"/>
    </xf>
    <xf numFmtId="0" fontId="1" fillId="69" borderId="23" xfId="0" applyFont="1" applyFill="1" applyBorder="1" applyAlignment="1">
      <alignment vertical="top" wrapText="1"/>
    </xf>
    <xf numFmtId="49" fontId="1" fillId="69" borderId="2" xfId="0" applyNumberFormat="1" applyFont="1" applyFill="1" applyBorder="1" applyAlignment="1">
      <alignment vertical="top" wrapText="1"/>
    </xf>
    <xf numFmtId="49" fontId="26" fillId="69" borderId="2" xfId="12" applyNumberFormat="1" applyFill="1" applyBorder="1" applyAlignment="1">
      <alignment vertical="top"/>
    </xf>
    <xf numFmtId="49" fontId="26" fillId="69" borderId="2" xfId="12" applyNumberFormat="1" applyFont="1" applyFill="1" applyBorder="1" applyAlignment="1">
      <alignment vertical="top"/>
    </xf>
    <xf numFmtId="49" fontId="26" fillId="69" borderId="2" xfId="12" applyNumberFormat="1" applyFill="1" applyBorder="1" applyAlignment="1">
      <alignment vertical="top" wrapText="1"/>
    </xf>
    <xf numFmtId="49" fontId="1" fillId="69" borderId="23" xfId="0" applyNumberFormat="1" applyFont="1" applyFill="1" applyBorder="1" applyAlignment="1">
      <alignment vertical="top" wrapText="1"/>
    </xf>
    <xf numFmtId="49" fontId="3" fillId="69" borderId="2" xfId="0" applyNumberFormat="1" applyFont="1" applyFill="1" applyBorder="1" applyAlignment="1">
      <alignment vertical="top" wrapText="1"/>
    </xf>
    <xf numFmtId="49" fontId="56" fillId="69" borderId="2" xfId="12" applyNumberFormat="1" applyFont="1" applyFill="1" applyBorder="1" applyAlignment="1">
      <alignment vertical="top" wrapText="1"/>
    </xf>
    <xf numFmtId="0" fontId="3" fillId="69" borderId="2" xfId="0" applyFont="1" applyFill="1" applyBorder="1" applyAlignment="1">
      <alignment vertical="top" wrapText="1"/>
    </xf>
    <xf numFmtId="0" fontId="1" fillId="69" borderId="2" xfId="0" applyFont="1" applyFill="1" applyBorder="1" applyAlignment="1">
      <alignment vertical="top" wrapText="1"/>
    </xf>
    <xf numFmtId="49" fontId="26" fillId="69" borderId="2" xfId="12" applyNumberFormat="1" applyFont="1" applyFill="1" applyBorder="1" applyAlignment="1">
      <alignment vertical="top" wrapText="1"/>
    </xf>
    <xf numFmtId="49" fontId="1" fillId="69" borderId="2" xfId="0" applyNumberFormat="1" applyFont="1" applyFill="1" applyBorder="1" applyAlignment="1">
      <alignment vertical="top"/>
    </xf>
    <xf numFmtId="49" fontId="14" fillId="69" borderId="2" xfId="0" applyNumberFormat="1" applyFont="1" applyFill="1" applyBorder="1" applyAlignment="1">
      <alignment vertical="top"/>
    </xf>
    <xf numFmtId="0" fontId="1" fillId="69" borderId="2" xfId="0" applyFont="1" applyFill="1" applyBorder="1" applyAlignment="1">
      <alignment vertical="top"/>
    </xf>
    <xf numFmtId="49" fontId="1" fillId="69" borderId="2" xfId="12" applyNumberFormat="1" applyFont="1" applyFill="1" applyBorder="1" applyAlignment="1">
      <alignment vertical="top" wrapText="1"/>
    </xf>
    <xf numFmtId="49" fontId="26" fillId="69" borderId="23" xfId="12" applyNumberFormat="1" applyFont="1" applyFill="1" applyBorder="1" applyAlignment="1">
      <alignment vertical="top" wrapText="1"/>
    </xf>
    <xf numFmtId="49" fontId="1" fillId="69" borderId="23" xfId="0" applyNumberFormat="1" applyFont="1" applyFill="1" applyBorder="1" applyAlignment="1">
      <alignment vertical="top"/>
    </xf>
    <xf numFmtId="49" fontId="70" fillId="69" borderId="23" xfId="12" applyNumberFormat="1" applyFont="1" applyFill="1" applyBorder="1" applyAlignment="1">
      <alignment vertical="top" wrapText="1"/>
    </xf>
    <xf numFmtId="49" fontId="70" fillId="69" borderId="2" xfId="12" applyNumberFormat="1" applyFont="1" applyFill="1" applyBorder="1" applyAlignment="1">
      <alignment vertical="top" wrapText="1"/>
    </xf>
    <xf numFmtId="0" fontId="11" fillId="69" borderId="2" xfId="0" applyFont="1" applyFill="1" applyBorder="1" applyAlignment="1">
      <alignment vertical="top" wrapText="1"/>
    </xf>
    <xf numFmtId="0" fontId="1" fillId="69" borderId="2" xfId="1" applyFont="1" applyFill="1" applyBorder="1" applyAlignment="1">
      <alignment vertical="top" wrapText="1"/>
    </xf>
    <xf numFmtId="0" fontId="1" fillId="0" borderId="24" xfId="12" applyFont="1" applyFill="1" applyBorder="1" applyAlignment="1">
      <alignment vertical="top"/>
    </xf>
    <xf numFmtId="49" fontId="26" fillId="24" borderId="2" xfId="12" applyNumberFormat="1" applyFont="1" applyFill="1" applyBorder="1" applyAlignment="1">
      <alignment vertical="top" wrapText="1"/>
    </xf>
    <xf numFmtId="49" fontId="26" fillId="24" borderId="2" xfId="12" applyNumberFormat="1" applyFont="1" applyFill="1" applyBorder="1" applyAlignment="1">
      <alignment vertical="top"/>
    </xf>
    <xf numFmtId="49" fontId="14" fillId="0" borderId="75" xfId="0" applyNumberFormat="1" applyFont="1" applyFill="1" applyBorder="1" applyAlignment="1">
      <alignment vertical="top" wrapText="1"/>
    </xf>
    <xf numFmtId="49" fontId="14" fillId="2" borderId="75" xfId="0" applyNumberFormat="1" applyFont="1" applyFill="1" applyBorder="1" applyAlignment="1">
      <alignment vertical="top" wrapText="1"/>
    </xf>
    <xf numFmtId="49" fontId="34" fillId="0" borderId="75" xfId="0" applyNumberFormat="1" applyFont="1" applyFill="1" applyBorder="1" applyAlignment="1">
      <alignment vertical="top" wrapText="1"/>
    </xf>
    <xf numFmtId="0" fontId="34" fillId="0" borderId="75" xfId="0" applyFont="1" applyFill="1" applyBorder="1" applyAlignment="1">
      <alignment vertical="top" wrapText="1"/>
    </xf>
    <xf numFmtId="49" fontId="34" fillId="2" borderId="75" xfId="0" applyNumberFormat="1" applyFont="1" applyFill="1" applyBorder="1" applyAlignment="1">
      <alignment vertical="top" wrapText="1"/>
    </xf>
    <xf numFmtId="49" fontId="11" fillId="2" borderId="75" xfId="0" applyNumberFormat="1" applyFont="1" applyFill="1" applyBorder="1" applyAlignment="1">
      <alignment vertical="top" wrapText="1"/>
    </xf>
    <xf numFmtId="49" fontId="34" fillId="2" borderId="75" xfId="0" applyNumberFormat="1" applyFont="1" applyFill="1" applyBorder="1" applyAlignment="1">
      <alignment vertical="top"/>
    </xf>
    <xf numFmtId="0" fontId="14" fillId="2" borderId="75" xfId="0" applyFont="1" applyFill="1" applyBorder="1" applyAlignment="1">
      <alignment vertical="top"/>
    </xf>
    <xf numFmtId="0" fontId="14" fillId="69" borderId="2" xfId="0" applyFont="1" applyFill="1" applyBorder="1" applyAlignment="1">
      <alignment vertical="top" wrapText="1"/>
    </xf>
    <xf numFmtId="49" fontId="14" fillId="69" borderId="2" xfId="0" applyNumberFormat="1" applyFont="1" applyFill="1" applyBorder="1" applyAlignment="1">
      <alignment vertical="top" wrapText="1"/>
    </xf>
    <xf numFmtId="49" fontId="34" fillId="69" borderId="2" xfId="0" applyNumberFormat="1" applyFont="1" applyFill="1" applyBorder="1" applyAlignment="1">
      <alignment vertical="top"/>
    </xf>
    <xf numFmtId="2" fontId="1" fillId="69" borderId="2" xfId="0" applyNumberFormat="1" applyFont="1" applyFill="1" applyBorder="1" applyAlignment="1">
      <alignment vertical="top" wrapText="1"/>
    </xf>
    <xf numFmtId="49" fontId="76" fillId="69" borderId="2" xfId="0" applyNumberFormat="1" applyFont="1" applyFill="1" applyBorder="1" applyAlignment="1">
      <alignment vertical="top" wrapText="1"/>
    </xf>
    <xf numFmtId="0" fontId="8" fillId="69" borderId="2" xfId="0" applyFont="1" applyFill="1" applyBorder="1" applyAlignment="1">
      <alignment vertical="top" wrapText="1"/>
    </xf>
    <xf numFmtId="49" fontId="12" fillId="69" borderId="2" xfId="0" applyNumberFormat="1" applyFont="1" applyFill="1" applyBorder="1" applyAlignment="1">
      <alignment vertical="top" wrapText="1"/>
    </xf>
    <xf numFmtId="49" fontId="14" fillId="69" borderId="2" xfId="1" applyNumberFormat="1" applyFont="1" applyFill="1" applyBorder="1" applyAlignment="1">
      <alignment vertical="top"/>
    </xf>
    <xf numFmtId="49" fontId="26" fillId="0" borderId="0" xfId="12" applyNumberFormat="1" applyFont="1" applyFill="1" applyAlignment="1">
      <alignment vertical="top"/>
    </xf>
    <xf numFmtId="0" fontId="1" fillId="24" borderId="2" xfId="12" applyFont="1" applyFill="1" applyBorder="1" applyAlignment="1">
      <alignment vertical="top"/>
    </xf>
    <xf numFmtId="49" fontId="14" fillId="0" borderId="75" xfId="12" applyNumberFormat="1" applyFont="1" applyFill="1" applyBorder="1" applyAlignment="1">
      <alignment vertical="top"/>
    </xf>
    <xf numFmtId="49" fontId="56" fillId="69" borderId="2" xfId="12" applyNumberFormat="1" applyFont="1" applyFill="1" applyBorder="1" applyAlignment="1">
      <alignment vertical="top"/>
    </xf>
    <xf numFmtId="49" fontId="26" fillId="69" borderId="0" xfId="12" applyNumberFormat="1" applyFill="1" applyAlignment="1">
      <alignment vertical="top"/>
    </xf>
    <xf numFmtId="49" fontId="26" fillId="69" borderId="23" xfId="12" applyNumberFormat="1" applyFill="1" applyBorder="1" applyAlignment="1">
      <alignment vertical="top"/>
    </xf>
    <xf numFmtId="49" fontId="26" fillId="0" borderId="0" xfId="12" applyNumberFormat="1" applyFont="1" applyAlignment="1">
      <alignment vertical="top"/>
    </xf>
    <xf numFmtId="0" fontId="9" fillId="0" borderId="0" xfId="0" applyFont="1" applyAlignment="1">
      <alignment vertical="top" wrapText="1"/>
    </xf>
    <xf numFmtId="0" fontId="11" fillId="2" borderId="2" xfId="0" applyFont="1" applyFill="1" applyBorder="1" applyAlignment="1">
      <alignment horizontal="left" vertical="top"/>
    </xf>
    <xf numFmtId="49" fontId="11" fillId="2" borderId="2" xfId="0" applyNumberFormat="1" applyFont="1" applyFill="1" applyBorder="1" applyAlignment="1">
      <alignment vertical="top"/>
    </xf>
    <xf numFmtId="2" fontId="11" fillId="2" borderId="2" xfId="0" applyNumberFormat="1" applyFont="1" applyFill="1" applyBorder="1" applyAlignment="1">
      <alignment vertical="top" wrapText="1"/>
    </xf>
    <xf numFmtId="14" fontId="11" fillId="2" borderId="2" xfId="0" applyNumberFormat="1" applyFont="1" applyFill="1" applyBorder="1" applyAlignment="1">
      <alignment horizontal="left"/>
    </xf>
    <xf numFmtId="0" fontId="11" fillId="2" borderId="0" xfId="0" applyFont="1" applyFill="1" applyAlignment="1">
      <alignment vertical="top"/>
    </xf>
    <xf numFmtId="49" fontId="1" fillId="4" borderId="2" xfId="0" applyNumberFormat="1" applyFont="1" applyFill="1" applyBorder="1" applyAlignment="1">
      <alignment horizontal="left" vertical="top"/>
    </xf>
    <xf numFmtId="49" fontId="1" fillId="4" borderId="2" xfId="0" applyNumberFormat="1" applyFont="1" applyFill="1" applyBorder="1" applyAlignment="1">
      <alignment horizontal="left" vertical="top" wrapText="1"/>
    </xf>
    <xf numFmtId="14" fontId="1" fillId="4" borderId="2" xfId="0" applyNumberFormat="1" applyFont="1" applyFill="1" applyBorder="1" applyAlignment="1">
      <alignment horizontal="left"/>
    </xf>
    <xf numFmtId="0" fontId="1" fillId="4" borderId="23" xfId="0" applyFont="1" applyFill="1" applyBorder="1" applyAlignment="1">
      <alignment horizontal="left" vertical="top"/>
    </xf>
    <xf numFmtId="0" fontId="0" fillId="4" borderId="0" xfId="0" applyFill="1" applyAlignment="1">
      <alignment vertical="top"/>
    </xf>
    <xf numFmtId="2" fontId="1" fillId="4" borderId="2" xfId="0" applyNumberFormat="1" applyFont="1" applyFill="1" applyBorder="1" applyAlignment="1">
      <alignment vertical="top" wrapText="1"/>
    </xf>
    <xf numFmtId="49" fontId="1" fillId="4" borderId="2" xfId="0" applyNumberFormat="1" applyFont="1" applyFill="1" applyBorder="1" applyAlignment="1">
      <alignment horizontal="right" vertical="top"/>
    </xf>
    <xf numFmtId="4" fontId="1" fillId="4" borderId="2" xfId="0" applyNumberFormat="1" applyFont="1" applyFill="1" applyBorder="1" applyAlignment="1">
      <alignment vertical="top" wrapText="1"/>
    </xf>
    <xf numFmtId="14" fontId="1" fillId="4" borderId="2" xfId="0" applyNumberFormat="1" applyFont="1" applyFill="1" applyBorder="1" applyAlignment="1">
      <alignment horizontal="left" wrapText="1"/>
    </xf>
    <xf numFmtId="49" fontId="1" fillId="4" borderId="2" xfId="0" applyNumberFormat="1" applyFont="1" applyFill="1" applyBorder="1" applyAlignment="1">
      <alignment vertical="top" wrapText="1"/>
    </xf>
    <xf numFmtId="14" fontId="1" fillId="4" borderId="2" xfId="0" applyNumberFormat="1" applyFont="1" applyFill="1" applyBorder="1" applyAlignment="1">
      <alignment vertical="top"/>
    </xf>
    <xf numFmtId="0" fontId="1" fillId="4" borderId="0" xfId="0" applyFont="1" applyFill="1" applyAlignment="1">
      <alignment vertical="top"/>
    </xf>
    <xf numFmtId="14" fontId="3" fillId="4" borderId="2" xfId="0" applyNumberFormat="1" applyFont="1" applyFill="1" applyBorder="1" applyAlignment="1">
      <alignment horizontal="left" wrapText="1"/>
    </xf>
    <xf numFmtId="14" fontId="3" fillId="4" borderId="23" xfId="0" applyNumberFormat="1" applyFont="1" applyFill="1" applyBorder="1" applyAlignment="1">
      <alignment horizontal="left" vertical="top" wrapText="1"/>
    </xf>
    <xf numFmtId="0" fontId="3" fillId="4" borderId="2" xfId="0" applyFont="1" applyFill="1" applyBorder="1" applyAlignment="1">
      <alignment vertical="top"/>
    </xf>
    <xf numFmtId="0" fontId="3" fillId="4" borderId="0" xfId="0" applyFont="1" applyFill="1" applyAlignment="1">
      <alignment vertical="top"/>
    </xf>
    <xf numFmtId="0" fontId="0" fillId="0" borderId="2" xfId="0" applyFill="1" applyBorder="1" applyAlignment="1">
      <alignment wrapText="1"/>
    </xf>
    <xf numFmtId="49" fontId="34" fillId="2" borderId="2" xfId="0" applyNumberFormat="1" applyFont="1" applyFill="1" applyBorder="1" applyAlignment="1">
      <alignment vertical="top" wrapText="1"/>
    </xf>
    <xf numFmtId="0" fontId="3" fillId="5" borderId="2" xfId="0" applyFont="1" applyFill="1" applyBorder="1" applyAlignment="1">
      <alignment horizontal="left" vertical="top" wrapText="1"/>
    </xf>
    <xf numFmtId="49" fontId="1" fillId="0" borderId="2" xfId="0" applyNumberFormat="1" applyFont="1" applyFill="1" applyBorder="1" applyAlignment="1">
      <alignment horizontal="left" vertical="top"/>
    </xf>
    <xf numFmtId="2" fontId="1" fillId="0" borderId="2" xfId="0" applyNumberFormat="1" applyFont="1" applyFill="1" applyBorder="1" applyAlignment="1">
      <alignment vertical="top" wrapText="1"/>
    </xf>
    <xf numFmtId="4" fontId="11" fillId="0" borderId="2" xfId="0" applyNumberFormat="1" applyFont="1" applyFill="1" applyBorder="1" applyAlignment="1">
      <alignment vertical="top" wrapText="1"/>
    </xf>
    <xf numFmtId="49" fontId="32" fillId="0" borderId="2" xfId="0" applyNumberFormat="1" applyFont="1" applyFill="1" applyBorder="1" applyAlignment="1">
      <alignment horizontal="left"/>
    </xf>
    <xf numFmtId="49" fontId="4" fillId="0" borderId="2" xfId="0" applyNumberFormat="1" applyFont="1" applyFill="1" applyBorder="1" applyAlignment="1">
      <alignment horizontal="left" wrapText="1"/>
    </xf>
    <xf numFmtId="49" fontId="32" fillId="0" borderId="2" xfId="0" applyNumberFormat="1" applyFont="1" applyFill="1" applyBorder="1" applyAlignment="1">
      <alignment horizontal="left" wrapText="1"/>
    </xf>
    <xf numFmtId="0" fontId="0" fillId="0" borderId="0" xfId="0" applyFill="1" applyAlignment="1">
      <alignment wrapText="1"/>
    </xf>
    <xf numFmtId="0" fontId="35" fillId="0" borderId="2" xfId="0" applyFont="1" applyFill="1" applyBorder="1" applyAlignment="1">
      <alignment horizontal="center" vertical="top" wrapText="1"/>
    </xf>
    <xf numFmtId="0" fontId="35" fillId="0" borderId="24" xfId="0" applyFont="1" applyFill="1" applyBorder="1" applyAlignment="1">
      <alignment horizontal="center" vertical="top" wrapText="1"/>
    </xf>
    <xf numFmtId="0" fontId="13" fillId="0" borderId="0" xfId="0" applyFont="1" applyFill="1"/>
    <xf numFmtId="0" fontId="13" fillId="0" borderId="0" xfId="0" applyFont="1" applyFill="1" applyAlignment="1">
      <alignment horizontal="center"/>
    </xf>
    <xf numFmtId="0" fontId="35" fillId="0" borderId="2" xfId="0" applyFont="1" applyFill="1" applyBorder="1" applyAlignment="1">
      <alignment horizontal="center" vertical="top"/>
    </xf>
    <xf numFmtId="0" fontId="35" fillId="0" borderId="76" xfId="0" applyFont="1" applyFill="1" applyBorder="1" applyAlignment="1">
      <alignment horizontal="center" vertical="top" wrapText="1"/>
    </xf>
    <xf numFmtId="0" fontId="14" fillId="0" borderId="0" xfId="0" applyFont="1" applyFill="1" applyAlignment="1">
      <alignment vertical="top"/>
    </xf>
    <xf numFmtId="11" fontId="35" fillId="0" borderId="76" xfId="0" applyNumberFormat="1" applyFont="1" applyFill="1" applyBorder="1" applyAlignment="1">
      <alignment horizontal="center" vertical="top" wrapText="1"/>
    </xf>
    <xf numFmtId="49" fontId="1" fillId="0" borderId="0" xfId="0" applyNumberFormat="1" applyFont="1" applyFill="1" applyAlignment="1">
      <alignment vertical="top" wrapText="1"/>
    </xf>
    <xf numFmtId="0" fontId="35" fillId="0" borderId="2" xfId="0" applyNumberFormat="1" applyFont="1" applyFill="1" applyBorder="1" applyAlignment="1">
      <alignment horizontal="center" vertical="top" wrapText="1"/>
    </xf>
    <xf numFmtId="0" fontId="1" fillId="0" borderId="0" xfId="0" applyFont="1" applyFill="1" applyAlignment="1">
      <alignment vertical="top" wrapText="1"/>
    </xf>
    <xf numFmtId="0" fontId="1" fillId="0" borderId="0" xfId="0" applyFont="1" applyFill="1" applyBorder="1" applyAlignment="1">
      <alignment vertical="top" wrapText="1"/>
    </xf>
    <xf numFmtId="2" fontId="35" fillId="0" borderId="2" xfId="0" applyNumberFormat="1" applyFont="1" applyFill="1" applyBorder="1" applyAlignment="1">
      <alignment horizontal="center" vertical="top" wrapText="1"/>
    </xf>
    <xf numFmtId="49" fontId="0" fillId="0" borderId="0" xfId="0" applyNumberFormat="1" applyFill="1" applyAlignment="1">
      <alignment vertical="top"/>
    </xf>
    <xf numFmtId="49" fontId="3" fillId="0" borderId="2" xfId="0" applyNumberFormat="1" applyFont="1" applyFill="1" applyBorder="1" applyAlignment="1">
      <alignment horizontal="left" vertical="top"/>
    </xf>
    <xf numFmtId="0" fontId="1" fillId="0" borderId="0" xfId="0" applyFont="1" applyFill="1" applyAlignment="1">
      <alignment horizontal="left" vertical="top"/>
    </xf>
    <xf numFmtId="49" fontId="14" fillId="0" borderId="0" xfId="0" applyNumberFormat="1" applyFont="1" applyFill="1" applyAlignment="1">
      <alignment vertical="top" wrapText="1"/>
    </xf>
    <xf numFmtId="49" fontId="35" fillId="0" borderId="2" xfId="0" applyNumberFormat="1" applyFont="1" applyFill="1" applyBorder="1" applyAlignment="1">
      <alignment horizontal="center" vertical="top" wrapText="1"/>
    </xf>
    <xf numFmtId="14" fontId="1" fillId="0" borderId="2" xfId="0" applyNumberFormat="1" applyFont="1" applyFill="1" applyBorder="1" applyAlignment="1">
      <alignment vertical="top" wrapText="1"/>
    </xf>
    <xf numFmtId="49" fontId="12" fillId="0" borderId="0" xfId="0" applyNumberFormat="1" applyFont="1" applyFill="1" applyAlignment="1">
      <alignment vertical="top" wrapText="1"/>
    </xf>
    <xf numFmtId="0" fontId="35" fillId="0" borderId="75" xfId="0" applyFont="1" applyFill="1" applyBorder="1" applyAlignment="1">
      <alignment horizontal="center" vertical="top" wrapText="1"/>
    </xf>
    <xf numFmtId="0" fontId="35" fillId="0" borderId="75" xfId="0" applyNumberFormat="1" applyFont="1" applyFill="1" applyBorder="1" applyAlignment="1">
      <alignment horizontal="center" vertical="top" wrapText="1"/>
    </xf>
    <xf numFmtId="0" fontId="37" fillId="0" borderId="2" xfId="0" applyFont="1" applyFill="1" applyBorder="1" applyAlignment="1">
      <alignment horizontal="center" vertical="top" wrapText="1"/>
    </xf>
    <xf numFmtId="0" fontId="35" fillId="0" borderId="75" xfId="0" applyFont="1" applyFill="1" applyBorder="1" applyAlignment="1">
      <alignment horizontal="center" vertical="top"/>
    </xf>
    <xf numFmtId="49" fontId="35" fillId="0" borderId="75" xfId="0" applyNumberFormat="1" applyFont="1" applyFill="1" applyBorder="1" applyAlignment="1">
      <alignment horizontal="center" vertical="top" wrapText="1"/>
    </xf>
    <xf numFmtId="0" fontId="23" fillId="0" borderId="0" xfId="0" applyFont="1" applyFill="1"/>
    <xf numFmtId="0" fontId="23" fillId="0" borderId="2" xfId="0" applyFont="1" applyFill="1" applyBorder="1" applyAlignment="1">
      <alignment horizontal="center"/>
    </xf>
    <xf numFmtId="0" fontId="23" fillId="0" borderId="2" xfId="0" applyFont="1" applyFill="1" applyBorder="1" applyAlignment="1">
      <alignment horizontal="center" vertical="top"/>
    </xf>
    <xf numFmtId="0" fontId="105" fillId="0" borderId="2" xfId="0" applyFont="1" applyFill="1" applyBorder="1" applyAlignment="1">
      <alignment horizontal="center"/>
    </xf>
    <xf numFmtId="0" fontId="23" fillId="0" borderId="75" xfId="0" applyFont="1" applyFill="1" applyBorder="1" applyAlignment="1">
      <alignment horizontal="center"/>
    </xf>
    <xf numFmtId="0" fontId="23" fillId="0" borderId="0" xfId="0" applyFont="1" applyFill="1" applyAlignment="1">
      <alignment horizontal="center"/>
    </xf>
    <xf numFmtId="0" fontId="20" fillId="0" borderId="2" xfId="0" applyFont="1" applyFill="1" applyBorder="1" applyAlignment="1">
      <alignment vertical="top" wrapText="1"/>
    </xf>
    <xf numFmtId="0" fontId="20" fillId="0" borderId="2" xfId="0" applyFont="1" applyFill="1" applyBorder="1" applyAlignment="1">
      <alignment horizontal="left" vertical="top" wrapText="1"/>
    </xf>
    <xf numFmtId="0" fontId="37" fillId="0" borderId="75" xfId="0" applyFont="1" applyFill="1" applyBorder="1" applyAlignment="1">
      <alignment horizontal="center" vertical="top" wrapText="1"/>
    </xf>
    <xf numFmtId="0" fontId="20" fillId="0" borderId="0" xfId="0" applyFont="1" applyFill="1" applyAlignment="1">
      <alignment vertical="top" wrapText="1"/>
    </xf>
    <xf numFmtId="0" fontId="35" fillId="0" borderId="24" xfId="0" applyFont="1" applyFill="1" applyBorder="1" applyAlignment="1">
      <alignment horizontal="center" vertical="top"/>
    </xf>
    <xf numFmtId="49" fontId="34" fillId="0" borderId="2" xfId="0" applyNumberFormat="1" applyFont="1" applyFill="1" applyBorder="1" applyAlignment="1">
      <alignment horizontal="left" vertical="top"/>
    </xf>
    <xf numFmtId="49" fontId="20" fillId="0" borderId="2" xfId="0" applyNumberFormat="1" applyFont="1" applyFill="1" applyBorder="1" applyAlignment="1">
      <alignment vertical="top" wrapText="1"/>
    </xf>
    <xf numFmtId="0" fontId="34" fillId="0" borderId="0" xfId="0" applyFont="1" applyFill="1" applyAlignment="1">
      <alignment vertical="top"/>
    </xf>
    <xf numFmtId="49" fontId="35" fillId="0" borderId="76" xfId="0" applyNumberFormat="1" applyFont="1" applyFill="1" applyBorder="1" applyAlignment="1">
      <alignment horizontal="center" vertical="top" wrapText="1"/>
    </xf>
    <xf numFmtId="49" fontId="35" fillId="0" borderId="24" xfId="0" applyNumberFormat="1" applyFont="1" applyFill="1" applyBorder="1" applyAlignment="1">
      <alignment horizontal="center" vertical="top" wrapText="1"/>
    </xf>
    <xf numFmtId="49" fontId="3" fillId="0" borderId="0" xfId="0" applyNumberFormat="1" applyFont="1" applyFill="1" applyAlignment="1">
      <alignment vertical="top" wrapText="1"/>
    </xf>
    <xf numFmtId="0" fontId="3" fillId="0" borderId="0" xfId="0" applyFont="1" applyFill="1" applyAlignment="1">
      <alignment vertical="top" wrapText="1"/>
    </xf>
    <xf numFmtId="2" fontId="3" fillId="0" borderId="2" xfId="0" applyNumberFormat="1" applyFont="1" applyFill="1" applyBorder="1" applyAlignment="1">
      <alignment vertical="top" wrapText="1"/>
    </xf>
    <xf numFmtId="14" fontId="3" fillId="0" borderId="2" xfId="0" applyNumberFormat="1" applyFont="1" applyFill="1" applyBorder="1" applyAlignment="1">
      <alignment vertical="top"/>
    </xf>
    <xf numFmtId="49" fontId="16" fillId="0" borderId="2" xfId="0" applyNumberFormat="1" applyFont="1" applyFill="1" applyBorder="1" applyAlignment="1">
      <alignment horizontal="left" vertical="top" wrapText="1"/>
    </xf>
    <xf numFmtId="0" fontId="16" fillId="0" borderId="0" xfId="0" applyFont="1" applyFill="1" applyAlignment="1">
      <alignment vertical="top"/>
    </xf>
    <xf numFmtId="49" fontId="3" fillId="0" borderId="24" xfId="0" applyNumberFormat="1" applyFont="1" applyFill="1" applyBorder="1" applyAlignment="1">
      <alignment horizontal="left" vertical="top"/>
    </xf>
    <xf numFmtId="0" fontId="35" fillId="0" borderId="76" xfId="0" applyFont="1" applyFill="1" applyBorder="1" applyAlignment="1">
      <alignment horizontal="center" vertical="top"/>
    </xf>
    <xf numFmtId="0" fontId="3" fillId="0" borderId="24" xfId="0" applyFont="1" applyFill="1" applyBorder="1" applyAlignment="1">
      <alignment vertical="top"/>
    </xf>
    <xf numFmtId="4" fontId="16" fillId="0" borderId="2" xfId="0" applyNumberFormat="1" applyFont="1" applyFill="1" applyBorder="1" applyAlignment="1">
      <alignment vertical="top" wrapText="1"/>
    </xf>
    <xf numFmtId="0" fontId="37" fillId="0" borderId="2" xfId="0" applyFont="1" applyFill="1" applyBorder="1" applyAlignment="1">
      <alignment horizontal="center" vertical="top"/>
    </xf>
    <xf numFmtId="0" fontId="37" fillId="0" borderId="75" xfId="0" applyFont="1" applyFill="1" applyBorder="1" applyAlignment="1">
      <alignment horizontal="center" vertical="top"/>
    </xf>
    <xf numFmtId="0" fontId="16" fillId="0" borderId="2" xfId="0" applyFont="1" applyFill="1" applyBorder="1" applyAlignment="1">
      <alignment vertical="top"/>
    </xf>
    <xf numFmtId="49" fontId="35" fillId="0" borderId="2" xfId="0" applyNumberFormat="1" applyFont="1" applyFill="1" applyBorder="1" applyAlignment="1">
      <alignment horizontal="center" vertical="top"/>
    </xf>
    <xf numFmtId="49" fontId="35" fillId="0" borderId="75" xfId="0" applyNumberFormat="1" applyFont="1" applyFill="1" applyBorder="1" applyAlignment="1">
      <alignment horizontal="center" vertical="top"/>
    </xf>
    <xf numFmtId="49" fontId="35" fillId="0" borderId="0" xfId="0" applyNumberFormat="1" applyFont="1" applyFill="1" applyAlignment="1">
      <alignment vertical="top"/>
    </xf>
    <xf numFmtId="0" fontId="3" fillId="0" borderId="0" xfId="0" applyFont="1" applyFill="1" applyAlignment="1">
      <alignment horizontal="left" vertical="top"/>
    </xf>
    <xf numFmtId="49" fontId="34" fillId="0" borderId="2" xfId="0" applyNumberFormat="1" applyFont="1" applyFill="1" applyBorder="1" applyAlignment="1">
      <alignment horizontal="left" vertical="top" wrapText="1"/>
    </xf>
    <xf numFmtId="49" fontId="34" fillId="0" borderId="0" xfId="0" applyNumberFormat="1" applyFont="1" applyFill="1" applyAlignment="1">
      <alignment vertical="top" wrapText="1"/>
    </xf>
    <xf numFmtId="49" fontId="3" fillId="0" borderId="2" xfId="0" applyNumberFormat="1" applyFont="1" applyFill="1" applyBorder="1" applyAlignment="1">
      <alignment vertical="top" wrapText="1"/>
    </xf>
    <xf numFmtId="49" fontId="20" fillId="0" borderId="0" xfId="0" applyNumberFormat="1" applyFont="1" applyFill="1" applyAlignment="1">
      <alignment vertical="top" wrapText="1"/>
    </xf>
    <xf numFmtId="49" fontId="20" fillId="0" borderId="2" xfId="0" applyNumberFormat="1" applyFont="1" applyFill="1" applyBorder="1" applyAlignment="1">
      <alignment horizontal="left" vertical="top" wrapText="1"/>
    </xf>
    <xf numFmtId="0" fontId="35" fillId="0" borderId="0" xfId="0" applyFont="1" applyFill="1"/>
    <xf numFmtId="0" fontId="35" fillId="0" borderId="0" xfId="0" applyFont="1" applyFill="1" applyAlignment="1">
      <alignment horizontal="left" vertical="top"/>
    </xf>
    <xf numFmtId="0" fontId="35" fillId="0" borderId="0" xfId="0" applyFont="1" applyFill="1" applyAlignment="1">
      <alignment horizontal="center"/>
    </xf>
    <xf numFmtId="0" fontId="20" fillId="0" borderId="75" xfId="0" applyFont="1" applyFill="1" applyBorder="1" applyAlignment="1">
      <alignment horizontal="center" vertical="center" wrapText="1"/>
    </xf>
    <xf numFmtId="0" fontId="105" fillId="0" borderId="75" xfId="0" applyFont="1" applyFill="1" applyBorder="1" applyAlignment="1">
      <alignment horizontal="center"/>
    </xf>
    <xf numFmtId="2" fontId="35" fillId="0" borderId="75" xfId="0" applyNumberFormat="1" applyFont="1" applyFill="1" applyBorder="1" applyAlignment="1">
      <alignment horizontal="center" vertical="top" wrapText="1"/>
    </xf>
    <xf numFmtId="0" fontId="4" fillId="0" borderId="2" xfId="0" applyFont="1" applyBorder="1" applyAlignment="1">
      <alignment vertical="top" wrapText="1"/>
    </xf>
    <xf numFmtId="0" fontId="1" fillId="0" borderId="24" xfId="12" applyFont="1" applyFill="1" applyBorder="1" applyAlignment="1">
      <alignment vertical="top" wrapText="1"/>
    </xf>
    <xf numFmtId="0" fontId="26" fillId="0" borderId="0" xfId="12" applyAlignment="1">
      <alignment vertical="top"/>
    </xf>
    <xf numFmtId="0" fontId="109" fillId="0" borderId="0" xfId="44194" applyFont="1" applyAlignment="1">
      <alignment horizontal="justify" vertical="center" wrapText="1"/>
    </xf>
    <xf numFmtId="49" fontId="110" fillId="0" borderId="0" xfId="44194" applyNumberFormat="1" applyFont="1" applyAlignment="1">
      <alignment horizontal="center" vertical="center" wrapText="1"/>
    </xf>
    <xf numFmtId="0" fontId="111" fillId="0" borderId="0" xfId="44194" applyFont="1" applyAlignment="1">
      <alignment horizontal="center" vertical="center" wrapText="1"/>
    </xf>
    <xf numFmtId="0" fontId="62" fillId="0" borderId="75" xfId="0" applyFont="1" applyBorder="1" applyAlignment="1">
      <alignment horizontal="center" vertical="top" wrapText="1"/>
    </xf>
    <xf numFmtId="0" fontId="35" fillId="0" borderId="75" xfId="0" applyFont="1" applyFill="1" applyBorder="1" applyAlignment="1">
      <alignment horizontal="center" vertical="center"/>
    </xf>
    <xf numFmtId="49"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wrapText="1"/>
    </xf>
    <xf numFmtId="49" fontId="35" fillId="0" borderId="75" xfId="0" applyNumberFormat="1" applyFont="1" applyFill="1" applyBorder="1" applyAlignment="1">
      <alignment horizontal="center" vertical="center" wrapText="1"/>
    </xf>
    <xf numFmtId="0" fontId="35" fillId="0" borderId="75" xfId="0" applyFont="1" applyFill="1" applyBorder="1" applyAlignment="1">
      <alignment horizontal="center" vertical="center" wrapText="1"/>
    </xf>
    <xf numFmtId="14"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xf>
    <xf numFmtId="49" fontId="37" fillId="0" borderId="75" xfId="0" applyNumberFormat="1" applyFont="1" applyFill="1" applyBorder="1" applyAlignment="1">
      <alignment horizontal="center" vertical="center" wrapText="1"/>
    </xf>
    <xf numFmtId="0" fontId="8" fillId="0" borderId="77" xfId="0" applyFont="1" applyFill="1" applyBorder="1" applyAlignment="1">
      <alignment horizontal="left" vertical="top" wrapText="1"/>
    </xf>
    <xf numFmtId="0" fontId="23" fillId="0" borderId="0" xfId="0" applyFont="1" applyFill="1" applyBorder="1"/>
    <xf numFmtId="0" fontId="13" fillId="0" borderId="0" xfId="0" applyFont="1" applyFill="1" applyBorder="1"/>
    <xf numFmtId="0" fontId="20" fillId="0" borderId="0" xfId="0" applyFont="1" applyFill="1" applyBorder="1" applyAlignment="1">
      <alignment vertical="top" wrapText="1"/>
    </xf>
    <xf numFmtId="0" fontId="12" fillId="0" borderId="0" xfId="0" applyFont="1" applyFill="1" applyBorder="1" applyAlignment="1">
      <alignment vertical="top" wrapText="1"/>
    </xf>
    <xf numFmtId="0" fontId="3" fillId="0" borderId="0" xfId="0" applyFont="1" applyFill="1" applyBorder="1" applyAlignment="1">
      <alignment vertical="top"/>
    </xf>
    <xf numFmtId="0" fontId="35" fillId="0" borderId="0" xfId="0" applyFont="1" applyFill="1" applyBorder="1" applyAlignment="1">
      <alignment vertical="top"/>
    </xf>
    <xf numFmtId="0" fontId="34" fillId="0" borderId="0" xfId="0" applyFont="1" applyFill="1" applyBorder="1" applyAlignment="1">
      <alignment vertical="top"/>
    </xf>
    <xf numFmtId="0" fontId="14" fillId="0" borderId="0" xfId="0" applyFont="1" applyFill="1" applyBorder="1" applyAlignment="1">
      <alignment vertical="top"/>
    </xf>
    <xf numFmtId="49" fontId="3" fillId="0" borderId="0" xfId="0" applyNumberFormat="1" applyFont="1" applyFill="1" applyBorder="1" applyAlignment="1">
      <alignment vertical="top" wrapText="1"/>
    </xf>
    <xf numFmtId="0" fontId="3" fillId="0" borderId="0" xfId="0" applyFont="1" applyFill="1" applyBorder="1" applyAlignment="1">
      <alignment vertical="top" wrapText="1"/>
    </xf>
    <xf numFmtId="0" fontId="16" fillId="0" borderId="0" xfId="0" applyFont="1" applyFill="1" applyBorder="1" applyAlignment="1">
      <alignment vertical="top"/>
    </xf>
    <xf numFmtId="0" fontId="11" fillId="0" borderId="0" xfId="0" applyFont="1" applyFill="1" applyBorder="1" applyAlignment="1">
      <alignment vertical="top"/>
    </xf>
    <xf numFmtId="0" fontId="3"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49" fontId="35" fillId="0" borderId="0" xfId="0" applyNumberFormat="1" applyFont="1" applyFill="1" applyBorder="1" applyAlignment="1">
      <alignment vertical="top"/>
    </xf>
    <xf numFmtId="0" fontId="3" fillId="0" borderId="0" xfId="0" applyFont="1" applyFill="1" applyBorder="1" applyAlignment="1">
      <alignment horizontal="left" vertical="top"/>
    </xf>
    <xf numFmtId="0" fontId="1" fillId="0" borderId="0" xfId="0" applyFont="1" applyFill="1" applyBorder="1" applyAlignment="1">
      <alignment horizontal="left" vertical="top"/>
    </xf>
    <xf numFmtId="49" fontId="34" fillId="0" borderId="0" xfId="0" applyNumberFormat="1" applyFont="1" applyFill="1" applyBorder="1" applyAlignment="1">
      <alignment vertical="top" wrapText="1"/>
    </xf>
    <xf numFmtId="49" fontId="14" fillId="0" borderId="0" xfId="0" applyNumberFormat="1" applyFont="1" applyFill="1" applyBorder="1" applyAlignment="1">
      <alignment vertical="top" wrapText="1"/>
    </xf>
    <xf numFmtId="14" fontId="1" fillId="0" borderId="0" xfId="0" applyNumberFormat="1" applyFont="1" applyFill="1" applyBorder="1" applyAlignment="1">
      <alignment vertical="top" wrapText="1"/>
    </xf>
    <xf numFmtId="49" fontId="20" fillId="0" borderId="0" xfId="0" applyNumberFormat="1" applyFont="1" applyFill="1" applyBorder="1" applyAlignment="1">
      <alignment vertical="top" wrapText="1"/>
    </xf>
    <xf numFmtId="49" fontId="12" fillId="0" borderId="0" xfId="0" applyNumberFormat="1" applyFont="1" applyFill="1" applyBorder="1" applyAlignment="1">
      <alignment vertical="top" wrapText="1"/>
    </xf>
    <xf numFmtId="0" fontId="35" fillId="0" borderId="0" xfId="0" applyFont="1" applyFill="1" applyBorder="1"/>
    <xf numFmtId="0" fontId="0" fillId="0" borderId="0" xfId="0" applyFill="1" applyBorder="1"/>
    <xf numFmtId="0" fontId="0" fillId="0" borderId="0" xfId="0" applyFont="1" applyFill="1" applyBorder="1" applyAlignment="1">
      <alignment vertical="top"/>
    </xf>
    <xf numFmtId="0" fontId="0" fillId="0" borderId="0" xfId="0" applyFont="1" applyFill="1" applyAlignment="1">
      <alignment vertical="top"/>
    </xf>
    <xf numFmtId="49" fontId="0" fillId="0" borderId="0" xfId="0" applyNumberFormat="1" applyFont="1" applyFill="1" applyBorder="1" applyAlignment="1">
      <alignment vertical="top"/>
    </xf>
    <xf numFmtId="49" fontId="0" fillId="0" borderId="0" xfId="0" applyNumberFormat="1" applyFont="1" applyFill="1" applyAlignment="1">
      <alignment vertical="top"/>
    </xf>
    <xf numFmtId="0" fontId="37"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2" xfId="0" applyFont="1" applyFill="1" applyBorder="1" applyAlignment="1">
      <alignment horizontal="center" vertical="center"/>
    </xf>
    <xf numFmtId="0" fontId="35" fillId="0" borderId="76" xfId="0" applyFont="1" applyFill="1" applyBorder="1" applyAlignment="1">
      <alignment horizontal="center" vertical="center" wrapText="1"/>
    </xf>
    <xf numFmtId="0" fontId="35" fillId="0" borderId="24" xfId="0" applyFont="1" applyFill="1" applyBorder="1" applyAlignment="1">
      <alignment horizontal="center" vertical="center"/>
    </xf>
    <xf numFmtId="11" fontId="35" fillId="0" borderId="76" xfId="0" applyNumberFormat="1"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 xfId="0" applyNumberFormat="1" applyFont="1" applyFill="1" applyBorder="1" applyAlignment="1">
      <alignment horizontal="center" vertical="center" wrapText="1"/>
    </xf>
    <xf numFmtId="0" fontId="35" fillId="0" borderId="76" xfId="0" applyFont="1" applyFill="1" applyBorder="1" applyAlignment="1">
      <alignment horizontal="center" vertical="center"/>
    </xf>
    <xf numFmtId="2"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xf>
    <xf numFmtId="0" fontId="23" fillId="0" borderId="75" xfId="0" applyFont="1" applyFill="1" applyBorder="1" applyAlignment="1">
      <alignment vertical="center"/>
    </xf>
    <xf numFmtId="0" fontId="23" fillId="0" borderId="75" xfId="0" applyFont="1" applyFill="1" applyBorder="1" applyAlignment="1">
      <alignment vertical="center" wrapText="1"/>
    </xf>
    <xf numFmtId="0" fontId="62" fillId="0" borderId="75" xfId="0" applyFont="1" applyBorder="1" applyAlignment="1">
      <alignment vertical="top" wrapText="1"/>
    </xf>
    <xf numFmtId="0" fontId="20" fillId="0" borderId="75" xfId="0" applyFont="1" applyFill="1" applyBorder="1" applyAlignment="1">
      <alignment horizontal="center" vertical="top" wrapText="1"/>
    </xf>
    <xf numFmtId="0" fontId="26" fillId="0" borderId="75" xfId="12" applyFill="1" applyBorder="1" applyAlignment="1">
      <alignment vertical="top"/>
    </xf>
    <xf numFmtId="49" fontId="26" fillId="24" borderId="2" xfId="12" applyNumberFormat="1" applyFont="1" applyFill="1" applyBorder="1" applyAlignment="1">
      <alignment horizontal="center" vertical="top"/>
    </xf>
    <xf numFmtId="49" fontId="26" fillId="0" borderId="75" xfId="12" applyNumberFormat="1" applyFont="1" applyFill="1" applyBorder="1" applyAlignment="1">
      <alignment horizontal="center" vertical="top" wrapText="1"/>
    </xf>
    <xf numFmtId="49" fontId="26" fillId="2" borderId="75" xfId="12" applyNumberFormat="1" applyFill="1" applyBorder="1" applyAlignment="1">
      <alignment horizontal="center" vertical="top"/>
    </xf>
    <xf numFmtId="49" fontId="26" fillId="2" borderId="75" xfId="12" applyNumberFormat="1" applyFont="1" applyFill="1" applyBorder="1" applyAlignment="1">
      <alignment horizontal="center" vertical="top" wrapText="1"/>
    </xf>
    <xf numFmtId="49" fontId="26" fillId="2" borderId="75" xfId="12" applyNumberFormat="1" applyFont="1" applyFill="1" applyBorder="1" applyAlignment="1">
      <alignment horizontal="center" vertical="top"/>
    </xf>
    <xf numFmtId="49" fontId="56" fillId="2" borderId="75" xfId="12" applyNumberFormat="1" applyFont="1" applyFill="1" applyBorder="1" applyAlignment="1">
      <alignment horizontal="center" vertical="top" wrapText="1"/>
    </xf>
    <xf numFmtId="49" fontId="56" fillId="0" borderId="75" xfId="12" applyNumberFormat="1" applyFont="1" applyFill="1" applyBorder="1" applyAlignment="1">
      <alignment horizontal="center" vertical="top" wrapText="1"/>
    </xf>
    <xf numFmtId="49" fontId="26" fillId="0" borderId="75" xfId="12" applyNumberFormat="1" applyFill="1" applyBorder="1" applyAlignment="1">
      <alignment horizontal="center" vertical="top" wrapText="1"/>
    </xf>
    <xf numFmtId="49" fontId="26" fillId="2" borderId="75" xfId="12" applyNumberFormat="1" applyFill="1" applyBorder="1" applyAlignment="1">
      <alignment horizontal="center" vertical="top" wrapText="1"/>
    </xf>
    <xf numFmtId="49" fontId="26" fillId="69" borderId="2" xfId="12" applyNumberFormat="1" applyFill="1" applyBorder="1" applyAlignment="1">
      <alignment horizontal="center" vertical="top" wrapText="1"/>
    </xf>
    <xf numFmtId="49" fontId="56" fillId="69" borderId="2" xfId="12" applyNumberFormat="1" applyFont="1" applyFill="1" applyBorder="1" applyAlignment="1">
      <alignment horizontal="center" vertical="top" wrapText="1"/>
    </xf>
    <xf numFmtId="49" fontId="56" fillId="69" borderId="2" xfId="12" applyNumberFormat="1" applyFont="1" applyFill="1" applyBorder="1" applyAlignment="1">
      <alignment horizontal="center" vertical="top"/>
    </xf>
    <xf numFmtId="49" fontId="26" fillId="69" borderId="2" xfId="12" applyNumberFormat="1" applyFill="1" applyBorder="1" applyAlignment="1">
      <alignment horizontal="center" vertical="top"/>
    </xf>
    <xf numFmtId="49" fontId="26" fillId="69" borderId="2" xfId="12" applyNumberFormat="1" applyFont="1" applyFill="1" applyBorder="1" applyAlignment="1">
      <alignment horizontal="center" vertical="top"/>
    </xf>
    <xf numFmtId="49" fontId="26" fillId="69" borderId="2" xfId="12" applyNumberFormat="1" applyFont="1" applyFill="1" applyBorder="1" applyAlignment="1">
      <alignment horizontal="center" vertical="top" wrapText="1"/>
    </xf>
    <xf numFmtId="49" fontId="70" fillId="69" borderId="2" xfId="12" applyNumberFormat="1" applyFont="1" applyFill="1" applyBorder="1" applyAlignment="1">
      <alignment horizontal="center" vertical="top" wrapText="1"/>
    </xf>
    <xf numFmtId="49" fontId="26" fillId="0" borderId="0" xfId="12" applyNumberFormat="1" applyFont="1" applyAlignment="1">
      <alignment horizontal="center" vertical="top"/>
    </xf>
    <xf numFmtId="0" fontId="9" fillId="0" borderId="0" xfId="0" applyFont="1" applyAlignment="1">
      <alignment horizontal="center" vertical="top" wrapText="1"/>
    </xf>
    <xf numFmtId="49" fontId="26" fillId="0" borderId="0" xfId="12" applyNumberFormat="1" applyFont="1" applyFill="1" applyAlignment="1">
      <alignment horizontal="center" vertical="top"/>
    </xf>
    <xf numFmtId="49" fontId="9" fillId="0" borderId="0" xfId="0" applyNumberFormat="1" applyFont="1" applyAlignment="1">
      <alignment vertical="top" wrapText="1"/>
    </xf>
    <xf numFmtId="49" fontId="1" fillId="2" borderId="75" xfId="12" applyNumberFormat="1" applyFont="1" applyFill="1" applyBorder="1" applyAlignment="1">
      <alignment vertical="top"/>
    </xf>
    <xf numFmtId="49" fontId="1" fillId="2" borderId="75" xfId="12" applyNumberFormat="1" applyFont="1" applyFill="1" applyBorder="1" applyAlignment="1">
      <alignment horizontal="center" vertical="top"/>
    </xf>
    <xf numFmtId="49" fontId="1" fillId="2" borderId="75" xfId="12" applyNumberFormat="1" applyFont="1" applyFill="1" applyBorder="1" applyAlignment="1">
      <alignment vertical="top" wrapText="1"/>
    </xf>
    <xf numFmtId="49" fontId="1" fillId="2" borderId="75" xfId="12" applyNumberFormat="1" applyFont="1" applyFill="1" applyBorder="1" applyAlignment="1">
      <alignment horizontal="center" vertical="top" wrapText="1"/>
    </xf>
    <xf numFmtId="49" fontId="1" fillId="0" borderId="75" xfId="12" applyNumberFormat="1" applyFont="1" applyFill="1" applyBorder="1" applyAlignment="1">
      <alignment horizontal="center" vertical="top" wrapText="1"/>
    </xf>
    <xf numFmtId="49" fontId="3" fillId="2" borderId="75" xfId="12" applyNumberFormat="1" applyFont="1" applyFill="1" applyBorder="1" applyAlignment="1">
      <alignment vertical="top" wrapText="1"/>
    </xf>
    <xf numFmtId="49" fontId="3" fillId="2" borderId="75" xfId="12" applyNumberFormat="1" applyFont="1" applyFill="1" applyBorder="1" applyAlignment="1">
      <alignment horizontal="center" vertical="top" wrapText="1"/>
    </xf>
    <xf numFmtId="0" fontId="1" fillId="2" borderId="0" xfId="0" applyFont="1" applyFill="1"/>
    <xf numFmtId="49" fontId="1" fillId="2" borderId="0" xfId="0" applyNumberFormat="1" applyFont="1" applyFill="1"/>
    <xf numFmtId="49" fontId="1" fillId="4" borderId="75" xfId="12" applyNumberFormat="1" applyFont="1" applyFill="1" applyBorder="1" applyAlignment="1">
      <alignment horizontal="center" vertical="top"/>
    </xf>
    <xf numFmtId="49" fontId="1" fillId="2" borderId="6" xfId="12" applyNumberFormat="1" applyFont="1" applyFill="1" applyBorder="1" applyAlignment="1">
      <alignment horizontal="center" vertical="top"/>
    </xf>
    <xf numFmtId="49" fontId="1" fillId="4" borderId="75" xfId="0" applyNumberFormat="1" applyFont="1" applyFill="1" applyBorder="1" applyAlignment="1">
      <alignment horizontal="right" vertical="top"/>
    </xf>
    <xf numFmtId="0" fontId="1" fillId="4" borderId="75" xfId="0" applyFont="1" applyFill="1" applyBorder="1"/>
    <xf numFmtId="0" fontId="1" fillId="4" borderId="75" xfId="0" applyFont="1" applyFill="1" applyBorder="1" applyAlignment="1">
      <alignment horizontal="left" vertical="top"/>
    </xf>
    <xf numFmtId="0" fontId="1" fillId="2" borderId="75" xfId="0" applyFont="1" applyFill="1" applyBorder="1"/>
    <xf numFmtId="49" fontId="1" fillId="2" borderId="75" xfId="0" applyNumberFormat="1" applyFont="1" applyFill="1" applyBorder="1"/>
    <xf numFmtId="0" fontId="1" fillId="2" borderId="75" xfId="0" applyFont="1" applyFill="1" applyBorder="1" applyAlignment="1">
      <alignment horizontal="left" vertical="top"/>
    </xf>
    <xf numFmtId="0" fontId="1" fillId="2" borderId="75" xfId="0" applyFont="1" applyFill="1" applyBorder="1" applyAlignment="1">
      <alignment wrapText="1"/>
    </xf>
    <xf numFmtId="49" fontId="1" fillId="2" borderId="1" xfId="0" applyNumberFormat="1" applyFont="1" applyFill="1" applyBorder="1" applyAlignment="1">
      <alignment vertical="top"/>
    </xf>
    <xf numFmtId="0" fontId="1" fillId="2" borderId="1" xfId="0" applyFont="1" applyFill="1" applyBorder="1" applyAlignment="1">
      <alignment horizontal="left" vertical="top"/>
    </xf>
    <xf numFmtId="49" fontId="26" fillId="2" borderId="6" xfId="12" applyNumberFormat="1" applyFont="1" applyFill="1" applyBorder="1" applyAlignment="1">
      <alignment horizontal="center" vertical="top"/>
    </xf>
    <xf numFmtId="49" fontId="11" fillId="2" borderId="75" xfId="0" applyNumberFormat="1" applyFont="1" applyFill="1" applyBorder="1" applyAlignment="1">
      <alignment vertical="top"/>
    </xf>
    <xf numFmtId="0" fontId="11" fillId="2" borderId="75" xfId="0" applyFont="1" applyFill="1" applyBorder="1" applyAlignment="1">
      <alignment horizontal="left" vertical="top"/>
    </xf>
    <xf numFmtId="0" fontId="11" fillId="2" borderId="75" xfId="0" applyFont="1" applyFill="1" applyBorder="1" applyAlignment="1">
      <alignment horizontal="left" vertical="top" wrapText="1"/>
    </xf>
    <xf numFmtId="0" fontId="1" fillId="2" borderId="75" xfId="12" applyFont="1" applyFill="1" applyBorder="1" applyAlignment="1">
      <alignment horizontal="center" vertical="top"/>
    </xf>
    <xf numFmtId="49" fontId="1" fillId="2" borderId="75" xfId="0" applyNumberFormat="1" applyFont="1" applyFill="1" applyBorder="1" applyAlignment="1">
      <alignment horizontal="left" vertical="top"/>
    </xf>
    <xf numFmtId="0" fontId="3" fillId="2" borderId="75" xfId="12" applyFont="1" applyFill="1" applyBorder="1" applyAlignment="1">
      <alignment horizontal="center" vertical="top"/>
    </xf>
    <xf numFmtId="49" fontId="1" fillId="2" borderId="75" xfId="0" applyNumberFormat="1" applyFont="1" applyFill="1" applyBorder="1" applyAlignment="1">
      <alignment horizontal="left" vertical="top" wrapText="1"/>
    </xf>
    <xf numFmtId="0" fontId="1" fillId="2" borderId="75" xfId="0" applyFont="1" applyFill="1" applyBorder="1" applyAlignment="1">
      <alignment horizontal="left" vertical="top" wrapText="1"/>
    </xf>
    <xf numFmtId="0" fontId="11" fillId="2" borderId="75" xfId="0" applyFont="1" applyFill="1" applyBorder="1" applyAlignment="1">
      <alignment vertical="top" wrapText="1"/>
    </xf>
    <xf numFmtId="49" fontId="2" fillId="0" borderId="2" xfId="12" applyNumberFormat="1" applyFont="1" applyFill="1" applyBorder="1" applyAlignment="1">
      <alignment vertical="top" wrapText="1"/>
    </xf>
    <xf numFmtId="49" fontId="2" fillId="0" borderId="2" xfId="12" applyNumberFormat="1" applyFont="1" applyFill="1" applyBorder="1" applyAlignment="1">
      <alignment horizontal="center" vertical="top" wrapText="1"/>
    </xf>
    <xf numFmtId="0" fontId="12" fillId="2" borderId="76" xfId="0" applyFont="1" applyFill="1" applyBorder="1" applyAlignment="1">
      <alignment vertical="top" wrapText="1"/>
    </xf>
    <xf numFmtId="49" fontId="12" fillId="2" borderId="76" xfId="0" applyNumberFormat="1" applyFont="1" applyFill="1" applyBorder="1" applyAlignment="1">
      <alignment vertical="top" wrapText="1"/>
    </xf>
    <xf numFmtId="0" fontId="1" fillId="2" borderId="76" xfId="0" applyFont="1" applyFill="1" applyBorder="1"/>
    <xf numFmtId="49" fontId="11" fillId="2" borderId="76" xfId="0" applyNumberFormat="1" applyFont="1" applyFill="1" applyBorder="1" applyAlignment="1">
      <alignment vertical="top" wrapText="1"/>
    </xf>
    <xf numFmtId="0" fontId="11" fillId="2" borderId="76" xfId="0" applyFont="1" applyFill="1" applyBorder="1" applyAlignment="1">
      <alignment horizontal="left" vertical="top" wrapText="1"/>
    </xf>
    <xf numFmtId="49" fontId="1" fillId="2" borderId="76" xfId="12" applyNumberFormat="1" applyFont="1" applyFill="1" applyBorder="1" applyAlignment="1">
      <alignment horizontal="center" vertical="top"/>
    </xf>
    <xf numFmtId="0" fontId="12" fillId="0" borderId="6" xfId="0" applyFont="1" applyFill="1" applyBorder="1" applyAlignment="1">
      <alignment vertical="top" wrapText="1"/>
    </xf>
    <xf numFmtId="49" fontId="26" fillId="0" borderId="17" xfId="12" applyNumberFormat="1" applyFont="1" applyFill="1" applyBorder="1" applyAlignment="1">
      <alignment vertical="top"/>
    </xf>
    <xf numFmtId="49" fontId="26" fillId="0" borderId="6" xfId="12" applyNumberFormat="1" applyFont="1" applyFill="1" applyBorder="1" applyAlignment="1">
      <alignment vertical="top"/>
    </xf>
    <xf numFmtId="49" fontId="26" fillId="0" borderId="6" xfId="12" applyNumberFormat="1" applyFont="1" applyFill="1" applyBorder="1" applyAlignment="1">
      <alignment horizontal="center" vertical="top"/>
    </xf>
    <xf numFmtId="49" fontId="26" fillId="0" borderId="0" xfId="12" applyNumberFormat="1" applyFont="1" applyFill="1" applyBorder="1" applyAlignment="1">
      <alignment horizontal="left"/>
    </xf>
    <xf numFmtId="49" fontId="30" fillId="0" borderId="0" xfId="12" applyNumberFormat="1" applyFont="1" applyAlignment="1">
      <alignment vertical="top"/>
    </xf>
    <xf numFmtId="0" fontId="30" fillId="0" borderId="0" xfId="12" applyFont="1" applyFill="1" applyAlignment="1">
      <alignment vertical="top"/>
    </xf>
    <xf numFmtId="0" fontId="1" fillId="4" borderId="75" xfId="0" applyFont="1" applyFill="1" applyBorder="1" applyAlignment="1">
      <alignment vertical="top" wrapText="1"/>
    </xf>
    <xf numFmtId="49" fontId="1" fillId="4" borderId="75" xfId="0" applyNumberFormat="1" applyFont="1" applyFill="1" applyBorder="1" applyAlignment="1">
      <alignment vertical="top"/>
    </xf>
    <xf numFmtId="49" fontId="1" fillId="4" borderId="75" xfId="0" applyNumberFormat="1" applyFont="1" applyFill="1" applyBorder="1" applyAlignment="1">
      <alignment vertical="top" wrapText="1"/>
    </xf>
    <xf numFmtId="49" fontId="26" fillId="4" borderId="75" xfId="12" applyNumberFormat="1" applyFont="1" applyFill="1" applyBorder="1" applyAlignment="1">
      <alignment vertical="top"/>
    </xf>
    <xf numFmtId="49" fontId="26" fillId="4" borderId="75" xfId="12" applyNumberFormat="1" applyFont="1" applyFill="1" applyBorder="1" applyAlignment="1">
      <alignment vertical="top" wrapText="1"/>
    </xf>
    <xf numFmtId="49" fontId="26" fillId="4" borderId="75" xfId="12" applyNumberFormat="1" applyFill="1" applyBorder="1" applyAlignment="1">
      <alignment horizontal="center" vertical="top"/>
    </xf>
    <xf numFmtId="2" fontId="1" fillId="4" borderId="75" xfId="0" applyNumberFormat="1" applyFont="1" applyFill="1" applyBorder="1" applyAlignment="1">
      <alignment vertical="top" wrapText="1"/>
    </xf>
    <xf numFmtId="0" fontId="3" fillId="0" borderId="75" xfId="0" applyFont="1" applyFill="1" applyBorder="1" applyAlignment="1">
      <alignment horizontal="left" vertical="top" wrapText="1"/>
    </xf>
    <xf numFmtId="0" fontId="3" fillId="2" borderId="75" xfId="0" applyFont="1" applyFill="1" applyBorder="1" applyAlignment="1">
      <alignment horizontal="left" vertical="top" wrapText="1"/>
    </xf>
    <xf numFmtId="0" fontId="3" fillId="4" borderId="75" xfId="0" applyFont="1" applyFill="1" applyBorder="1" applyAlignment="1">
      <alignment horizontal="left" vertical="top" wrapText="1"/>
    </xf>
    <xf numFmtId="49" fontId="3" fillId="2" borderId="75" xfId="0" applyNumberFormat="1" applyFont="1" applyFill="1" applyBorder="1" applyAlignment="1">
      <alignment horizontal="left" vertical="top" wrapText="1"/>
    </xf>
    <xf numFmtId="49" fontId="8" fillId="2" borderId="75" xfId="0" applyNumberFormat="1" applyFont="1" applyFill="1" applyBorder="1" applyAlignment="1">
      <alignment horizontal="left" vertical="top" wrapText="1"/>
    </xf>
    <xf numFmtId="11" fontId="3" fillId="2" borderId="75" xfId="0" applyNumberFormat="1" applyFont="1" applyFill="1" applyBorder="1" applyAlignment="1">
      <alignment horizontal="left" vertical="top" wrapText="1"/>
    </xf>
    <xf numFmtId="0" fontId="0" fillId="0" borderId="2" xfId="0" applyBorder="1" applyAlignment="1">
      <alignment horizontal="left" wrapText="1"/>
    </xf>
    <xf numFmtId="0" fontId="0" fillId="0" borderId="2" xfId="0" applyBorder="1"/>
    <xf numFmtId="0" fontId="51" fillId="0" borderId="2" xfId="0" applyFont="1" applyFill="1" applyBorder="1" applyAlignment="1">
      <alignment horizontal="left" vertical="top" wrapText="1"/>
    </xf>
    <xf numFmtId="0" fontId="0" fillId="0" borderId="2" xfId="0" applyBorder="1"/>
    <xf numFmtId="0" fontId="12" fillId="2" borderId="2" xfId="0" applyNumberFormat="1" applyFont="1" applyFill="1" applyBorder="1" applyAlignment="1">
      <alignment vertical="top" wrapText="1"/>
    </xf>
    <xf numFmtId="49" fontId="26" fillId="2" borderId="2" xfId="12" applyNumberFormat="1" applyFont="1" applyFill="1" applyBorder="1" applyAlignment="1">
      <alignment vertical="top"/>
    </xf>
    <xf numFmtId="49" fontId="26" fillId="2" borderId="2" xfId="12" applyNumberFormat="1" applyFont="1" applyFill="1" applyBorder="1" applyAlignment="1">
      <alignment horizontal="center" vertical="top"/>
    </xf>
    <xf numFmtId="0" fontId="0" fillId="0" borderId="76" xfId="0" applyBorder="1" applyAlignment="1">
      <alignment horizontal="left" wrapText="1"/>
    </xf>
    <xf numFmtId="0" fontId="0" fillId="0" borderId="76" xfId="0" applyBorder="1" applyAlignment="1"/>
    <xf numFmtId="0" fontId="4" fillId="0" borderId="76" xfId="0" applyFont="1" applyBorder="1"/>
    <xf numFmtId="0" fontId="0" fillId="0" borderId="76" xfId="0" applyFill="1" applyBorder="1" applyAlignment="1"/>
    <xf numFmtId="0" fontId="20" fillId="2" borderId="2" xfId="0" applyFont="1" applyFill="1" applyBorder="1" applyAlignment="1">
      <alignment vertical="top" wrapText="1"/>
    </xf>
    <xf numFmtId="0" fontId="2" fillId="0" borderId="0" xfId="0" applyFont="1" applyAlignment="1">
      <alignment horizontal="right" vertical="top" wrapText="1"/>
    </xf>
    <xf numFmtId="49" fontId="26" fillId="24" borderId="2" xfId="12" applyNumberFormat="1" applyFont="1" applyFill="1" applyBorder="1" applyAlignment="1">
      <alignment horizontal="right" vertical="top"/>
    </xf>
    <xf numFmtId="49" fontId="26" fillId="0" borderId="75" xfId="12" applyNumberFormat="1" applyFont="1" applyFill="1" applyBorder="1" applyAlignment="1">
      <alignment horizontal="right" vertical="top" wrapText="1"/>
    </xf>
    <xf numFmtId="49" fontId="26" fillId="2" borderId="75" xfId="12" applyNumberFormat="1" applyFill="1" applyBorder="1" applyAlignment="1">
      <alignment horizontal="right" vertical="top"/>
    </xf>
    <xf numFmtId="49" fontId="26" fillId="2" borderId="75" xfId="12" applyNumberFormat="1" applyFont="1" applyFill="1" applyBorder="1" applyAlignment="1">
      <alignment horizontal="right" vertical="top"/>
    </xf>
    <xf numFmtId="49" fontId="26" fillId="2" borderId="75" xfId="12" applyNumberFormat="1" applyFont="1" applyFill="1" applyBorder="1" applyAlignment="1">
      <alignment horizontal="right" vertical="top" wrapText="1"/>
    </xf>
    <xf numFmtId="49" fontId="1" fillId="2" borderId="0" xfId="0" applyNumberFormat="1" applyFont="1" applyFill="1" applyAlignment="1">
      <alignment horizontal="right"/>
    </xf>
    <xf numFmtId="49" fontId="1" fillId="2" borderId="75" xfId="12" applyNumberFormat="1" applyFont="1" applyFill="1" applyBorder="1" applyAlignment="1">
      <alignment horizontal="right" vertical="top"/>
    </xf>
    <xf numFmtId="49" fontId="1" fillId="2" borderId="75" xfId="12" applyNumberFormat="1" applyFont="1" applyFill="1" applyBorder="1" applyAlignment="1">
      <alignment horizontal="right" vertical="top" wrapText="1"/>
    </xf>
    <xf numFmtId="49" fontId="1" fillId="0" borderId="75" xfId="12" applyNumberFormat="1" applyFont="1" applyFill="1" applyBorder="1" applyAlignment="1">
      <alignment horizontal="right" vertical="top" wrapText="1"/>
    </xf>
    <xf numFmtId="49" fontId="3" fillId="2" borderId="75" xfId="12" applyNumberFormat="1" applyFont="1" applyFill="1" applyBorder="1" applyAlignment="1">
      <alignment horizontal="right" vertical="top" wrapText="1"/>
    </xf>
    <xf numFmtId="0" fontId="1" fillId="4" borderId="75" xfId="0" applyFont="1" applyFill="1" applyBorder="1" applyAlignment="1">
      <alignment horizontal="right"/>
    </xf>
    <xf numFmtId="0" fontId="1" fillId="2" borderId="75" xfId="0" applyFont="1" applyFill="1" applyBorder="1" applyAlignment="1">
      <alignment horizontal="right"/>
    </xf>
    <xf numFmtId="49" fontId="56" fillId="2" borderId="75" xfId="12" applyNumberFormat="1" applyFont="1" applyFill="1" applyBorder="1" applyAlignment="1">
      <alignment horizontal="right" vertical="top" wrapText="1"/>
    </xf>
    <xf numFmtId="49" fontId="56" fillId="0" borderId="75" xfId="12" applyNumberFormat="1" applyFont="1" applyFill="1" applyBorder="1" applyAlignment="1">
      <alignment horizontal="right" vertical="top" wrapText="1"/>
    </xf>
    <xf numFmtId="49" fontId="26" fillId="0" borderId="75" xfId="12" applyNumberFormat="1" applyFill="1" applyBorder="1" applyAlignment="1">
      <alignment horizontal="right" vertical="top" wrapText="1"/>
    </xf>
    <xf numFmtId="0" fontId="1" fillId="2" borderId="0" xfId="0" applyFont="1" applyFill="1" applyAlignment="1">
      <alignment horizontal="right"/>
    </xf>
    <xf numFmtId="49" fontId="26" fillId="0" borderId="75" xfId="12" applyNumberFormat="1" applyFont="1" applyFill="1" applyBorder="1" applyAlignment="1">
      <alignment horizontal="right" vertical="top"/>
    </xf>
    <xf numFmtId="49" fontId="26" fillId="4" borderId="75" xfId="12" applyNumberFormat="1" applyFill="1" applyBorder="1" applyAlignment="1">
      <alignment horizontal="right" vertical="top"/>
    </xf>
    <xf numFmtId="49" fontId="26" fillId="2" borderId="75" xfId="12" applyNumberFormat="1" applyFill="1" applyBorder="1" applyAlignment="1">
      <alignment horizontal="right" vertical="top" wrapText="1"/>
    </xf>
    <xf numFmtId="0" fontId="1" fillId="2" borderId="76" xfId="0" applyFont="1" applyFill="1" applyBorder="1" applyAlignment="1">
      <alignment horizontal="right"/>
    </xf>
    <xf numFmtId="49" fontId="26" fillId="2" borderId="2" xfId="12" applyNumberFormat="1" applyFont="1" applyFill="1" applyBorder="1" applyAlignment="1">
      <alignment horizontal="right" vertical="top"/>
    </xf>
    <xf numFmtId="49" fontId="26" fillId="0" borderId="6" xfId="12" applyNumberFormat="1" applyFont="1" applyFill="1" applyBorder="1" applyAlignment="1">
      <alignment horizontal="right" vertical="top"/>
    </xf>
    <xf numFmtId="49" fontId="26" fillId="69" borderId="2" xfId="12" applyNumberFormat="1" applyFill="1" applyBorder="1" applyAlignment="1">
      <alignment horizontal="right" vertical="top"/>
    </xf>
    <xf numFmtId="49" fontId="26" fillId="69" borderId="2" xfId="12" applyNumberFormat="1" applyFont="1" applyFill="1" applyBorder="1" applyAlignment="1">
      <alignment horizontal="right" vertical="top"/>
    </xf>
    <xf numFmtId="49" fontId="56" fillId="69" borderId="2" xfId="12" applyNumberFormat="1" applyFont="1" applyFill="1" applyBorder="1" applyAlignment="1">
      <alignment horizontal="right" vertical="top" wrapText="1"/>
    </xf>
    <xf numFmtId="49" fontId="56" fillId="69" borderId="2" xfId="12" applyNumberFormat="1" applyFont="1" applyFill="1" applyBorder="1" applyAlignment="1">
      <alignment horizontal="right" vertical="top"/>
    </xf>
    <xf numFmtId="49" fontId="26" fillId="69" borderId="2" xfId="12" applyNumberFormat="1" applyFont="1" applyFill="1" applyBorder="1" applyAlignment="1">
      <alignment horizontal="right" vertical="top" wrapText="1"/>
    </xf>
    <xf numFmtId="49" fontId="70" fillId="69" borderId="2" xfId="12" applyNumberFormat="1" applyFont="1" applyFill="1" applyBorder="1" applyAlignment="1">
      <alignment horizontal="right" vertical="top" wrapText="1"/>
    </xf>
    <xf numFmtId="49" fontId="26" fillId="0" borderId="0" xfId="12" applyNumberFormat="1" applyFont="1" applyAlignment="1">
      <alignment horizontal="right" vertical="top"/>
    </xf>
    <xf numFmtId="49" fontId="26" fillId="0" borderId="0" xfId="12" applyNumberFormat="1" applyFont="1" applyFill="1" applyAlignment="1">
      <alignment horizontal="right" vertical="top"/>
    </xf>
    <xf numFmtId="0" fontId="9" fillId="0" borderId="0" xfId="0" applyFont="1" applyAlignment="1">
      <alignment horizontal="right" vertical="top" wrapText="1"/>
    </xf>
    <xf numFmtId="0" fontId="12" fillId="0" borderId="2" xfId="0" applyFont="1" applyBorder="1" applyAlignment="1">
      <alignment vertical="top" wrapText="1"/>
    </xf>
    <xf numFmtId="0" fontId="12" fillId="0" borderId="76" xfId="0" applyFont="1" applyBorder="1" applyAlignment="1">
      <alignment vertical="top" wrapText="1"/>
    </xf>
    <xf numFmtId="0" fontId="12" fillId="0" borderId="1" xfId="0" applyFont="1" applyBorder="1" applyAlignment="1">
      <alignment vertical="top" wrapText="1"/>
    </xf>
    <xf numFmtId="0" fontId="12" fillId="0" borderId="6" xfId="0" applyFont="1" applyBorder="1" applyAlignment="1">
      <alignment vertical="top" wrapText="1"/>
    </xf>
    <xf numFmtId="0" fontId="12" fillId="0" borderId="2" xfId="0" applyFont="1" applyBorder="1" applyAlignment="1">
      <alignment horizontal="center" vertical="top" wrapText="1"/>
    </xf>
    <xf numFmtId="49" fontId="12" fillId="0" borderId="2" xfId="8" applyNumberFormat="1" applyFont="1" applyFill="1" applyBorder="1" applyAlignment="1">
      <alignment horizontal="center" vertical="top" wrapText="1"/>
    </xf>
    <xf numFmtId="0" fontId="14" fillId="0" borderId="2" xfId="0" applyFont="1" applyFill="1" applyBorder="1" applyAlignment="1">
      <alignment horizontal="left" vertical="top" wrapText="1"/>
    </xf>
    <xf numFmtId="0" fontId="14" fillId="0" borderId="24" xfId="0" applyFont="1" applyBorder="1" applyAlignment="1">
      <alignment horizontal="left" vertical="top" wrapText="1"/>
    </xf>
    <xf numFmtId="0" fontId="12" fillId="0" borderId="0" xfId="0" applyFont="1" applyAlignment="1">
      <alignment vertical="top" wrapText="1"/>
    </xf>
    <xf numFmtId="0" fontId="12" fillId="0" borderId="4" xfId="0" applyFont="1" applyBorder="1" applyAlignment="1">
      <alignment vertical="top" wrapText="1"/>
    </xf>
    <xf numFmtId="2" fontId="12" fillId="0" borderId="2" xfId="0" applyNumberFormat="1" applyFont="1" applyBorder="1" applyAlignment="1">
      <alignment vertical="top" wrapText="1"/>
    </xf>
    <xf numFmtId="0" fontId="14" fillId="0" borderId="0" xfId="0" applyFont="1" applyAlignment="1">
      <alignment vertical="top" wrapText="1"/>
    </xf>
    <xf numFmtId="0" fontId="12" fillId="0" borderId="13" xfId="0" applyFont="1" applyBorder="1" applyAlignment="1">
      <alignment horizontal="center" vertical="top" wrapText="1"/>
    </xf>
    <xf numFmtId="49" fontId="14" fillId="0" borderId="2" xfId="0" applyNumberFormat="1" applyFont="1" applyBorder="1" applyAlignment="1">
      <alignment horizontal="left" vertical="top" wrapText="1"/>
    </xf>
    <xf numFmtId="0" fontId="112" fillId="0" borderId="2" xfId="2" applyFont="1" applyBorder="1" applyAlignment="1" applyProtection="1">
      <alignment horizontal="left" vertical="top" wrapText="1"/>
    </xf>
    <xf numFmtId="49" fontId="12" fillId="0" borderId="2" xfId="0" applyNumberFormat="1" applyFont="1" applyFill="1" applyBorder="1" applyAlignment="1">
      <alignment horizontal="center" vertical="top" wrapText="1"/>
    </xf>
    <xf numFmtId="0" fontId="12" fillId="0" borderId="2" xfId="0" applyFont="1" applyFill="1" applyBorder="1" applyAlignment="1">
      <alignment horizontal="center" vertical="top" wrapText="1"/>
    </xf>
    <xf numFmtId="49" fontId="20" fillId="0" borderId="2" xfId="8" applyNumberFormat="1" applyFont="1" applyFill="1" applyBorder="1" applyAlignment="1">
      <alignment horizontal="center" vertical="top" wrapText="1"/>
    </xf>
    <xf numFmtId="0" fontId="20" fillId="0" borderId="2" xfId="0" applyFont="1" applyFill="1" applyBorder="1" applyAlignment="1">
      <alignment horizontal="center" vertical="top" wrapText="1"/>
    </xf>
    <xf numFmtId="49" fontId="113" fillId="0" borderId="6" xfId="6" applyNumberFormat="1" applyFont="1" applyFill="1" applyBorder="1" applyAlignment="1" applyProtection="1">
      <alignment horizontal="left" vertical="top" wrapText="1"/>
      <protection locked="0"/>
    </xf>
    <xf numFmtId="49" fontId="14" fillId="0" borderId="2" xfId="0" applyNumberFormat="1" applyFont="1" applyBorder="1" applyAlignment="1">
      <alignment horizontal="center" vertical="top" wrapText="1"/>
    </xf>
    <xf numFmtId="49" fontId="12" fillId="0" borderId="2" xfId="0" applyNumberFormat="1" applyFont="1" applyBorder="1" applyAlignment="1">
      <alignment horizontal="center" vertical="top" wrapText="1"/>
    </xf>
    <xf numFmtId="0" fontId="14" fillId="0" borderId="1" xfId="0" applyFont="1" applyFill="1" applyBorder="1" applyAlignment="1">
      <alignment vertical="top" wrapText="1"/>
    </xf>
    <xf numFmtId="49" fontId="14" fillId="0" borderId="2" xfId="0" applyNumberFormat="1" applyFont="1" applyBorder="1" applyAlignment="1">
      <alignment vertical="top" wrapText="1"/>
    </xf>
    <xf numFmtId="0" fontId="12" fillId="0" borderId="5" xfId="0" applyFont="1" applyBorder="1" applyAlignment="1">
      <alignment horizontal="center" vertical="top" wrapText="1"/>
    </xf>
    <xf numFmtId="0" fontId="13" fillId="0" borderId="2" xfId="0" applyFont="1" applyBorder="1" applyAlignment="1">
      <alignment horizontal="center" vertical="top" wrapText="1"/>
    </xf>
    <xf numFmtId="0" fontId="13" fillId="0" borderId="0" xfId="0" applyFont="1" applyAlignment="1">
      <alignment horizontal="center" wrapText="1"/>
    </xf>
    <xf numFmtId="0" fontId="9" fillId="0" borderId="0" xfId="0" applyFont="1" applyAlignment="1">
      <alignment horizontal="center" wrapText="1"/>
    </xf>
    <xf numFmtId="0" fontId="20" fillId="71" borderId="2" xfId="0" applyFont="1" applyFill="1" applyBorder="1" applyAlignment="1">
      <alignment vertical="top" wrapText="1"/>
    </xf>
    <xf numFmtId="0" fontId="20" fillId="71" borderId="0" xfId="0" applyFont="1" applyFill="1" applyAlignment="1">
      <alignment wrapText="1"/>
    </xf>
    <xf numFmtId="0" fontId="35" fillId="71" borderId="0" xfId="0" applyFont="1" applyFill="1" applyAlignment="1">
      <alignment wrapText="1"/>
    </xf>
    <xf numFmtId="49" fontId="13" fillId="0" borderId="2" xfId="0" applyNumberFormat="1" applyFont="1" applyBorder="1" applyAlignment="1">
      <alignment vertical="top" wrapText="1"/>
    </xf>
    <xf numFmtId="49" fontId="13" fillId="0" borderId="2" xfId="0" applyNumberFormat="1" applyFont="1" applyBorder="1" applyAlignment="1">
      <alignment horizontal="center" vertical="top" wrapText="1"/>
    </xf>
    <xf numFmtId="49" fontId="20" fillId="71" borderId="2" xfId="0" applyNumberFormat="1" applyFont="1" applyFill="1" applyBorder="1" applyAlignment="1">
      <alignment vertical="top" wrapText="1"/>
    </xf>
    <xf numFmtId="49" fontId="12" fillId="0" borderId="76" xfId="0" applyNumberFormat="1" applyFont="1" applyBorder="1" applyAlignment="1">
      <alignment vertical="top" wrapText="1"/>
    </xf>
    <xf numFmtId="49" fontId="12" fillId="0" borderId="0" xfId="0" applyNumberFormat="1" applyFont="1" applyAlignment="1">
      <alignment vertical="top" wrapText="1"/>
    </xf>
    <xf numFmtId="49" fontId="60" fillId="0" borderId="2" xfId="13" applyNumberFormat="1" applyFont="1" applyBorder="1" applyAlignment="1">
      <alignment horizontal="left" vertical="top" wrapText="1"/>
    </xf>
    <xf numFmtId="0" fontId="14" fillId="71" borderId="2" xfId="0" applyFont="1" applyFill="1" applyBorder="1" applyAlignment="1">
      <alignment horizontal="left" vertical="top" wrapText="1"/>
    </xf>
    <xf numFmtId="0" fontId="0" fillId="71" borderId="0" xfId="0" applyFill="1"/>
    <xf numFmtId="0" fontId="14" fillId="71" borderId="6" xfId="0" applyFont="1" applyFill="1" applyBorder="1" applyAlignment="1">
      <alignment vertical="top" wrapText="1"/>
    </xf>
    <xf numFmtId="0" fontId="14" fillId="71" borderId="76" xfId="0" applyFont="1" applyFill="1" applyBorder="1" applyAlignment="1">
      <alignment horizontal="left" vertical="top" wrapText="1"/>
    </xf>
    <xf numFmtId="49" fontId="12" fillId="71" borderId="76" xfId="0" applyNumberFormat="1" applyFont="1" applyFill="1" applyBorder="1" applyAlignment="1">
      <alignment vertical="top" wrapText="1"/>
    </xf>
    <xf numFmtId="0" fontId="12" fillId="71" borderId="76" xfId="0" applyFont="1" applyFill="1" applyBorder="1" applyAlignment="1">
      <alignment vertical="top" wrapText="1"/>
    </xf>
    <xf numFmtId="0" fontId="12" fillId="71" borderId="2" xfId="0" applyFont="1" applyFill="1" applyBorder="1" applyAlignment="1">
      <alignment vertical="top" wrapText="1"/>
    </xf>
    <xf numFmtId="0" fontId="12" fillId="71" borderId="0" xfId="0" applyFont="1" applyFill="1" applyAlignment="1">
      <alignment wrapText="1"/>
    </xf>
    <xf numFmtId="0" fontId="0" fillId="71" borderId="0" xfId="0" applyFill="1" applyAlignment="1">
      <alignment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49" fontId="12" fillId="71" borderId="2" xfId="0" applyNumberFormat="1" applyFont="1" applyFill="1" applyBorder="1" applyAlignment="1">
      <alignment vertical="top" wrapText="1"/>
    </xf>
    <xf numFmtId="49" fontId="14" fillId="71" borderId="76" xfId="0" applyNumberFormat="1" applyFont="1" applyFill="1" applyBorder="1" applyAlignment="1">
      <alignment horizontal="left" vertical="top" wrapText="1"/>
    </xf>
    <xf numFmtId="49" fontId="14" fillId="71" borderId="76" xfId="0" applyNumberFormat="1" applyFont="1" applyFill="1" applyBorder="1" applyAlignment="1">
      <alignment vertical="top" wrapText="1"/>
    </xf>
    <xf numFmtId="0" fontId="14" fillId="71" borderId="76" xfId="0" applyFont="1" applyFill="1" applyBorder="1" applyAlignment="1">
      <alignment vertical="top" wrapText="1"/>
    </xf>
    <xf numFmtId="0" fontId="12" fillId="71" borderId="6" xfId="0" applyFont="1" applyFill="1" applyBorder="1" applyAlignment="1">
      <alignment horizontal="left" vertical="top" wrapText="1"/>
    </xf>
    <xf numFmtId="0" fontId="14" fillId="71" borderId="1" xfId="0" applyFont="1" applyFill="1" applyBorder="1" applyAlignment="1">
      <alignment vertical="top" wrapText="1"/>
    </xf>
    <xf numFmtId="0" fontId="12" fillId="71" borderId="0" xfId="0" applyFont="1" applyFill="1" applyAlignment="1">
      <alignment horizontal="center" vertical="top" wrapText="1"/>
    </xf>
    <xf numFmtId="49" fontId="12" fillId="72" borderId="2" xfId="0" applyNumberFormat="1" applyFont="1" applyFill="1" applyBorder="1" applyAlignment="1">
      <alignment vertical="top" wrapText="1"/>
    </xf>
    <xf numFmtId="0" fontId="12" fillId="72" borderId="2" xfId="0" applyFont="1" applyFill="1" applyBorder="1" applyAlignment="1">
      <alignment horizontal="left" vertical="top" wrapText="1"/>
    </xf>
    <xf numFmtId="0" fontId="0" fillId="72" borderId="0" xfId="0" applyFill="1"/>
    <xf numFmtId="0" fontId="12" fillId="72" borderId="2" xfId="0" applyFont="1" applyFill="1" applyBorder="1" applyAlignment="1">
      <alignment vertical="top" wrapText="1"/>
    </xf>
    <xf numFmtId="0" fontId="12" fillId="72" borderId="2" xfId="0" applyFont="1" applyFill="1" applyBorder="1" applyAlignment="1">
      <alignment horizontal="justify" vertical="top" wrapText="1"/>
    </xf>
    <xf numFmtId="49" fontId="14" fillId="72" borderId="2" xfId="0" applyNumberFormat="1" applyFont="1" applyFill="1" applyBorder="1" applyAlignment="1">
      <alignment horizontal="left" vertical="top" wrapText="1"/>
    </xf>
    <xf numFmtId="0" fontId="14" fillId="72" borderId="2" xfId="0" applyFont="1" applyFill="1" applyBorder="1" applyAlignment="1">
      <alignment horizontal="left" vertical="top" wrapText="1"/>
    </xf>
    <xf numFmtId="0" fontId="14" fillId="72" borderId="2" xfId="0" applyFont="1" applyFill="1" applyBorder="1" applyAlignment="1">
      <alignment vertical="top" wrapText="1"/>
    </xf>
    <xf numFmtId="49" fontId="14" fillId="72" borderId="2" xfId="0" applyNumberFormat="1" applyFont="1" applyFill="1" applyBorder="1" applyAlignment="1">
      <alignment vertical="top" wrapText="1"/>
    </xf>
    <xf numFmtId="0" fontId="14" fillId="72" borderId="2" xfId="0" applyFont="1" applyFill="1" applyBorder="1" applyAlignment="1" applyProtection="1">
      <alignment horizontal="center" vertical="top" wrapText="1"/>
      <protection locked="0"/>
    </xf>
    <xf numFmtId="0" fontId="34" fillId="72" borderId="2" xfId="0" applyNumberFormat="1" applyFont="1" applyFill="1" applyBorder="1" applyAlignment="1" applyProtection="1">
      <alignment horizontal="left" vertical="top" wrapText="1"/>
    </xf>
    <xf numFmtId="0" fontId="14" fillId="72" borderId="2" xfId="0" applyNumberFormat="1" applyFont="1" applyFill="1" applyBorder="1" applyAlignment="1">
      <alignment horizontal="left" vertical="top" wrapText="1"/>
    </xf>
    <xf numFmtId="0" fontId="12" fillId="70" borderId="0" xfId="0" applyFont="1" applyFill="1" applyAlignment="1">
      <alignment wrapText="1"/>
    </xf>
    <xf numFmtId="0" fontId="0" fillId="70" borderId="0" xfId="0" applyFill="1" applyAlignment="1">
      <alignment wrapText="1"/>
    </xf>
    <xf numFmtId="0" fontId="12" fillId="70" borderId="76" xfId="0" applyFont="1" applyFill="1" applyBorder="1" applyAlignment="1">
      <alignment vertical="top" wrapText="1"/>
    </xf>
    <xf numFmtId="0" fontId="12" fillId="70" borderId="0" xfId="0" applyFont="1" applyFill="1"/>
    <xf numFmtId="0" fontId="0" fillId="70" borderId="0" xfId="0" applyFill="1"/>
    <xf numFmtId="0" fontId="12" fillId="70" borderId="0" xfId="0" applyFont="1" applyFill="1" applyAlignment="1">
      <alignment horizontal="left" vertical="top" wrapText="1"/>
    </xf>
    <xf numFmtId="0" fontId="47" fillId="70" borderId="0" xfId="0" applyFont="1" applyFill="1" applyAlignment="1">
      <alignment vertical="top"/>
    </xf>
    <xf numFmtId="0" fontId="12" fillId="73" borderId="0" xfId="0" applyFont="1" applyFill="1" applyAlignment="1">
      <alignment wrapText="1"/>
    </xf>
    <xf numFmtId="0" fontId="0" fillId="73" borderId="0" xfId="0" applyFill="1" applyAlignment="1">
      <alignment wrapText="1"/>
    </xf>
    <xf numFmtId="0" fontId="14" fillId="73" borderId="0" xfId="0" applyFont="1" applyFill="1"/>
    <xf numFmtId="0" fontId="12" fillId="73" borderId="0" xfId="0" applyFont="1" applyFill="1"/>
    <xf numFmtId="0" fontId="0" fillId="73" borderId="0" xfId="0" applyFill="1"/>
    <xf numFmtId="49" fontId="12" fillId="74" borderId="2" xfId="0" applyNumberFormat="1" applyFont="1" applyFill="1" applyBorder="1" applyAlignment="1">
      <alignment vertical="top" wrapText="1"/>
    </xf>
    <xf numFmtId="0" fontId="12" fillId="74" borderId="2" xfId="0" applyFont="1" applyFill="1" applyBorder="1" applyAlignment="1">
      <alignment vertical="top" wrapText="1"/>
    </xf>
    <xf numFmtId="0" fontId="12" fillId="74" borderId="0" xfId="0" applyFont="1" applyFill="1" applyAlignment="1">
      <alignment wrapText="1"/>
    </xf>
    <xf numFmtId="0" fontId="0" fillId="74" borderId="0" xfId="0" applyFill="1" applyAlignment="1">
      <alignment wrapText="1"/>
    </xf>
    <xf numFmtId="49" fontId="14" fillId="74" borderId="2" xfId="0" applyNumberFormat="1" applyFont="1" applyFill="1" applyBorder="1" applyAlignment="1">
      <alignment horizontal="right" vertical="top" wrapText="1"/>
    </xf>
    <xf numFmtId="0" fontId="14" fillId="74" borderId="2" xfId="0" applyFont="1" applyFill="1" applyBorder="1" applyAlignment="1">
      <alignment horizontal="left" vertical="top" wrapText="1"/>
    </xf>
    <xf numFmtId="0" fontId="0" fillId="74" borderId="0" xfId="0" applyFill="1"/>
    <xf numFmtId="49" fontId="14" fillId="74" borderId="2" xfId="0" applyNumberFormat="1" applyFont="1" applyFill="1" applyBorder="1" applyAlignment="1">
      <alignment vertical="top" wrapText="1"/>
    </xf>
    <xf numFmtId="0" fontId="14" fillId="74" borderId="2" xfId="0" applyFont="1" applyFill="1" applyBorder="1" applyAlignment="1">
      <alignment vertical="top" wrapText="1"/>
    </xf>
    <xf numFmtId="49" fontId="14" fillId="74" borderId="2" xfId="0" applyNumberFormat="1" applyFont="1" applyFill="1" applyBorder="1" applyAlignment="1">
      <alignment horizontal="left" vertical="top" wrapText="1"/>
    </xf>
    <xf numFmtId="49" fontId="14" fillId="74" borderId="75" xfId="0" applyNumberFormat="1" applyFont="1" applyFill="1" applyBorder="1" applyAlignment="1">
      <alignment vertical="top" wrapText="1"/>
    </xf>
    <xf numFmtId="0" fontId="14" fillId="74" borderId="75" xfId="0" applyFont="1" applyFill="1" applyBorder="1" applyAlignment="1">
      <alignment vertical="top" wrapText="1"/>
    </xf>
    <xf numFmtId="0" fontId="14" fillId="74" borderId="75" xfId="0" applyFont="1" applyFill="1" applyBorder="1" applyAlignment="1">
      <alignment horizontal="center" vertical="top" wrapText="1"/>
    </xf>
    <xf numFmtId="0" fontId="14" fillId="74" borderId="2" xfId="0" applyFont="1" applyFill="1" applyBorder="1" applyAlignment="1">
      <alignment horizontal="right" vertical="top" wrapText="1"/>
    </xf>
    <xf numFmtId="0" fontId="12" fillId="74" borderId="5" xfId="0" applyFont="1" applyFill="1" applyBorder="1" applyAlignment="1">
      <alignment vertical="top" wrapText="1"/>
    </xf>
    <xf numFmtId="0" fontId="14" fillId="74" borderId="0" xfId="0" applyFont="1" applyFill="1" applyAlignment="1">
      <alignment vertical="top" wrapText="1"/>
    </xf>
    <xf numFmtId="0" fontId="12" fillId="74" borderId="5" xfId="0" applyFont="1" applyFill="1" applyBorder="1" applyAlignment="1">
      <alignment horizontal="left" vertical="top" wrapText="1"/>
    </xf>
    <xf numFmtId="49" fontId="14" fillId="74" borderId="24" xfId="0" applyNumberFormat="1" applyFont="1" applyFill="1" applyBorder="1" applyAlignment="1">
      <alignment horizontal="left" vertical="top" wrapText="1"/>
    </xf>
    <xf numFmtId="0" fontId="14" fillId="74" borderId="24" xfId="0" applyFont="1" applyFill="1" applyBorder="1" applyAlignment="1">
      <alignment vertical="top" wrapText="1"/>
    </xf>
    <xf numFmtId="0" fontId="14" fillId="74" borderId="24" xfId="0" applyFont="1" applyFill="1" applyBorder="1" applyAlignment="1">
      <alignment horizontal="left" vertical="top" wrapText="1"/>
    </xf>
    <xf numFmtId="0" fontId="14" fillId="74" borderId="76" xfId="0" applyFont="1" applyFill="1" applyBorder="1" applyAlignment="1">
      <alignment vertical="top" wrapText="1"/>
    </xf>
    <xf numFmtId="49" fontId="12" fillId="74" borderId="76" xfId="0" applyNumberFormat="1" applyFont="1" applyFill="1" applyBorder="1" applyAlignment="1">
      <alignment vertical="top" wrapText="1"/>
    </xf>
    <xf numFmtId="0" fontId="12" fillId="74" borderId="2" xfId="0" applyFont="1" applyFill="1" applyBorder="1" applyAlignment="1">
      <alignment horizontal="center" vertical="top" wrapText="1"/>
    </xf>
    <xf numFmtId="0" fontId="12" fillId="74" borderId="76" xfId="0" applyFont="1" applyFill="1" applyBorder="1" applyAlignment="1">
      <alignment vertical="top" wrapText="1"/>
    </xf>
    <xf numFmtId="0" fontId="12" fillId="74" borderId="2" xfId="0" applyFont="1" applyFill="1" applyBorder="1" applyAlignment="1">
      <alignment horizontal="left" vertical="top" wrapText="1"/>
    </xf>
    <xf numFmtId="0" fontId="12" fillId="74" borderId="2" xfId="0" applyFont="1" applyFill="1" applyBorder="1" applyAlignment="1">
      <alignment horizontal="justify" vertical="top" wrapText="1"/>
    </xf>
    <xf numFmtId="49" fontId="12" fillId="74" borderId="2" xfId="0" applyNumberFormat="1" applyFont="1" applyFill="1" applyBorder="1" applyAlignment="1">
      <alignment horizontal="center" vertical="top" wrapText="1"/>
    </xf>
    <xf numFmtId="49" fontId="14" fillId="74" borderId="2" xfId="0" applyNumberFormat="1" applyFont="1" applyFill="1" applyBorder="1" applyAlignment="1">
      <alignment horizontal="center" vertical="top" wrapText="1"/>
    </xf>
    <xf numFmtId="0" fontId="14" fillId="74" borderId="1" xfId="0" applyFont="1" applyFill="1" applyBorder="1" applyAlignment="1">
      <alignment vertical="top" wrapText="1"/>
    </xf>
    <xf numFmtId="0" fontId="20" fillId="74" borderId="2" xfId="0" applyFont="1" applyFill="1" applyBorder="1" applyAlignment="1">
      <alignment horizontal="left" vertical="top" wrapText="1"/>
    </xf>
    <xf numFmtId="49" fontId="12" fillId="74" borderId="2" xfId="0" applyNumberFormat="1" applyFont="1" applyFill="1" applyBorder="1" applyAlignment="1">
      <alignment horizontal="left" vertical="top" wrapText="1"/>
    </xf>
    <xf numFmtId="0" fontId="14" fillId="71" borderId="75" xfId="0" applyFont="1" applyFill="1" applyBorder="1" applyAlignment="1">
      <alignment horizontal="left" vertical="top" wrapText="1"/>
    </xf>
    <xf numFmtId="49" fontId="14" fillId="0" borderId="76" xfId="0" applyNumberFormat="1" applyFont="1" applyFill="1" applyBorder="1" applyAlignment="1">
      <alignment horizontal="left" vertical="top" wrapText="1"/>
    </xf>
    <xf numFmtId="0" fontId="14" fillId="0" borderId="76" xfId="0" applyFont="1" applyFill="1" applyBorder="1" applyAlignment="1">
      <alignment vertical="top" wrapText="1"/>
    </xf>
    <xf numFmtId="0" fontId="14" fillId="0" borderId="76" xfId="0" applyFont="1" applyFill="1" applyBorder="1" applyAlignment="1">
      <alignment horizontal="left" vertical="top" wrapText="1"/>
    </xf>
    <xf numFmtId="0" fontId="14" fillId="0" borderId="75" xfId="0" applyFont="1" applyFill="1" applyBorder="1" applyAlignment="1">
      <alignment horizontal="left" vertical="top" wrapText="1"/>
    </xf>
    <xf numFmtId="49" fontId="24" fillId="0" borderId="76" xfId="0" applyNumberFormat="1" applyFont="1" applyFill="1" applyBorder="1" applyAlignment="1">
      <alignment horizontal="left" vertical="top" wrapText="1"/>
    </xf>
    <xf numFmtId="0" fontId="24" fillId="0" borderId="76" xfId="0" applyFont="1" applyFill="1" applyBorder="1" applyAlignment="1">
      <alignment vertical="top" wrapText="1"/>
    </xf>
    <xf numFmtId="0" fontId="24" fillId="0" borderId="2" xfId="0" applyFont="1" applyFill="1" applyBorder="1" applyAlignment="1">
      <alignment horizontal="left" vertical="top" wrapText="1"/>
    </xf>
    <xf numFmtId="0" fontId="24" fillId="0" borderId="76" xfId="0" applyFont="1" applyFill="1" applyBorder="1" applyAlignment="1">
      <alignment horizontal="left" vertical="top" wrapText="1"/>
    </xf>
    <xf numFmtId="49" fontId="117" fillId="0" borderId="6" xfId="6" applyNumberFormat="1" applyFont="1" applyFill="1" applyBorder="1" applyAlignment="1" applyProtection="1">
      <alignment horizontal="left" vertical="top" wrapText="1"/>
      <protection locked="0"/>
    </xf>
    <xf numFmtId="0" fontId="24" fillId="0" borderId="75" xfId="0" applyFont="1" applyFill="1" applyBorder="1" applyAlignment="1">
      <alignment horizontal="left" vertical="top" wrapText="1"/>
    </xf>
    <xf numFmtId="0" fontId="9" fillId="0" borderId="0" xfId="0" applyFont="1" applyFill="1"/>
    <xf numFmtId="49" fontId="12" fillId="0" borderId="76" xfId="0" applyNumberFormat="1" applyFont="1" applyFill="1" applyBorder="1" applyAlignment="1">
      <alignment vertical="top" wrapText="1"/>
    </xf>
    <xf numFmtId="0" fontId="12" fillId="0" borderId="76" xfId="0" applyFont="1" applyFill="1" applyBorder="1" applyAlignment="1">
      <alignment vertical="top" wrapText="1"/>
    </xf>
    <xf numFmtId="0" fontId="12" fillId="0" borderId="75" xfId="0" applyFont="1" applyFill="1" applyBorder="1" applyAlignment="1">
      <alignment vertical="top" wrapText="1"/>
    </xf>
    <xf numFmtId="0" fontId="12" fillId="0" borderId="0" xfId="0" applyFont="1" applyFill="1" applyAlignment="1">
      <alignment wrapText="1"/>
    </xf>
    <xf numFmtId="0" fontId="14" fillId="71" borderId="75" xfId="0" applyFont="1" applyFill="1" applyBorder="1" applyAlignment="1">
      <alignment vertical="top" wrapText="1"/>
    </xf>
    <xf numFmtId="0" fontId="14" fillId="0" borderId="75" xfId="0" applyFont="1" applyFill="1" applyBorder="1" applyAlignment="1">
      <alignment horizontal="center" vertical="top" wrapText="1"/>
    </xf>
    <xf numFmtId="0" fontId="0" fillId="0" borderId="75" xfId="0" applyBorder="1" applyAlignment="1">
      <alignment horizontal="left" vertical="top"/>
    </xf>
    <xf numFmtId="0" fontId="1" fillId="71" borderId="75" xfId="0" applyFont="1" applyFill="1" applyBorder="1" applyAlignment="1">
      <alignment horizontal="left" vertical="top" wrapText="1"/>
    </xf>
    <xf numFmtId="0" fontId="0" fillId="71" borderId="75" xfId="0" applyFill="1" applyBorder="1" applyAlignment="1">
      <alignment horizontal="left" vertical="top"/>
    </xf>
    <xf numFmtId="49" fontId="12" fillId="0" borderId="75" xfId="0" applyNumberFormat="1" applyFont="1" applyFill="1" applyBorder="1" applyAlignment="1">
      <alignment vertical="top" wrapText="1"/>
    </xf>
    <xf numFmtId="0" fontId="12" fillId="0" borderId="75" xfId="0" applyFont="1" applyFill="1" applyBorder="1" applyAlignment="1">
      <alignment horizontal="left" vertical="top" wrapText="1"/>
    </xf>
    <xf numFmtId="49" fontId="14" fillId="0" borderId="75" xfId="0" applyNumberFormat="1" applyFont="1" applyFill="1" applyBorder="1" applyAlignment="1">
      <alignment horizontal="left" vertical="top" wrapText="1"/>
    </xf>
    <xf numFmtId="0" fontId="12" fillId="0" borderId="78" xfId="0" applyFont="1" applyFill="1" applyBorder="1" applyAlignment="1">
      <alignment vertical="top" wrapText="1"/>
    </xf>
    <xf numFmtId="49" fontId="12" fillId="0" borderId="75" xfId="0" applyNumberFormat="1" applyFont="1" applyFill="1" applyBorder="1" applyAlignment="1">
      <alignment horizontal="center" vertical="top" wrapText="1"/>
    </xf>
    <xf numFmtId="0" fontId="12" fillId="0" borderId="75" xfId="0" applyFont="1" applyFill="1" applyBorder="1" applyAlignment="1">
      <alignment horizontal="center" vertical="top" wrapText="1"/>
    </xf>
    <xf numFmtId="0" fontId="1" fillId="0" borderId="75" xfId="0" applyFont="1" applyFill="1" applyBorder="1" applyAlignment="1">
      <alignment horizontal="left" vertical="top" wrapText="1"/>
    </xf>
    <xf numFmtId="0" fontId="0" fillId="0" borderId="75" xfId="0" applyFill="1" applyBorder="1" applyAlignment="1">
      <alignment horizontal="left" vertical="top"/>
    </xf>
    <xf numFmtId="0" fontId="1" fillId="72" borderId="75" xfId="0" applyFont="1" applyFill="1" applyBorder="1" applyAlignment="1">
      <alignment horizontal="left" vertical="top" wrapText="1"/>
    </xf>
    <xf numFmtId="0" fontId="0" fillId="72" borderId="75" xfId="0" applyFill="1" applyBorder="1" applyAlignment="1">
      <alignment horizontal="left" vertical="top"/>
    </xf>
    <xf numFmtId="49" fontId="14" fillId="0" borderId="75" xfId="0" applyNumberFormat="1" applyFont="1" applyFill="1" applyBorder="1" applyAlignment="1">
      <alignment horizontal="center" vertical="top" wrapText="1"/>
    </xf>
    <xf numFmtId="0" fontId="27" fillId="70" borderId="75" xfId="0" applyFont="1" applyFill="1" applyBorder="1" applyAlignment="1">
      <alignment vertical="top" wrapText="1"/>
    </xf>
    <xf numFmtId="49" fontId="76" fillId="0" borderId="76" xfId="0" applyNumberFormat="1" applyFont="1" applyFill="1" applyBorder="1" applyAlignment="1">
      <alignment horizontal="left" vertical="top" wrapText="1"/>
    </xf>
    <xf numFmtId="0" fontId="76" fillId="0" borderId="76" xfId="0" applyFont="1" applyFill="1" applyBorder="1" applyAlignment="1">
      <alignment horizontal="left" vertical="top" wrapText="1"/>
    </xf>
    <xf numFmtId="0" fontId="21" fillId="0" borderId="76" xfId="0" applyFont="1" applyFill="1" applyBorder="1" applyAlignment="1">
      <alignment horizontal="left" vertical="top" wrapText="1"/>
    </xf>
    <xf numFmtId="0" fontId="76" fillId="0" borderId="2" xfId="0" applyFont="1" applyFill="1" applyBorder="1" applyAlignment="1">
      <alignment horizontal="left" vertical="top" wrapText="1"/>
    </xf>
    <xf numFmtId="0" fontId="1" fillId="73" borderId="75" xfId="0" applyFont="1" applyFill="1" applyBorder="1" applyAlignment="1">
      <alignment horizontal="left" vertical="top" wrapText="1"/>
    </xf>
    <xf numFmtId="0" fontId="14" fillId="0" borderId="0" xfId="0" applyFont="1" applyFill="1"/>
    <xf numFmtId="49" fontId="26" fillId="74" borderId="75" xfId="30420" applyNumberFormat="1" applyFill="1" applyBorder="1" applyAlignment="1">
      <alignment horizontal="left" vertical="top" wrapText="1"/>
    </xf>
    <xf numFmtId="49" fontId="0" fillId="74" borderId="75" xfId="0" applyNumberFormat="1" applyFill="1" applyBorder="1" applyAlignment="1">
      <alignment horizontal="left" vertical="top" wrapText="1"/>
    </xf>
    <xf numFmtId="0" fontId="0" fillId="74" borderId="75" xfId="0" applyFill="1" applyBorder="1" applyAlignment="1">
      <alignment horizontal="left" vertical="top"/>
    </xf>
    <xf numFmtId="49" fontId="26" fillId="74" borderId="75" xfId="28094" applyNumberFormat="1" applyFill="1" applyBorder="1" applyAlignment="1">
      <alignment horizontal="left" vertical="top" wrapText="1"/>
    </xf>
    <xf numFmtId="49" fontId="1" fillId="0" borderId="75" xfId="30955" applyNumberFormat="1" applyFont="1" applyBorder="1" applyAlignment="1">
      <alignment horizontal="left" vertical="top" wrapText="1"/>
    </xf>
    <xf numFmtId="49" fontId="1" fillId="0" borderId="75" xfId="0" applyNumberFormat="1" applyFont="1" applyBorder="1" applyAlignment="1">
      <alignment horizontal="left" vertical="top" wrapText="1"/>
    </xf>
    <xf numFmtId="49" fontId="1" fillId="74" borderId="75" xfId="30955" applyNumberFormat="1" applyFont="1" applyFill="1" applyBorder="1" applyAlignment="1">
      <alignment horizontal="left" vertical="top" wrapText="1"/>
    </xf>
    <xf numFmtId="49" fontId="1" fillId="74" borderId="75" xfId="0" applyNumberFormat="1" applyFont="1" applyFill="1" applyBorder="1" applyAlignment="1">
      <alignment horizontal="left" vertical="top" wrapText="1"/>
    </xf>
    <xf numFmtId="0" fontId="14" fillId="0" borderId="6" xfId="0" applyFont="1" applyFill="1" applyBorder="1" applyAlignment="1">
      <alignment vertical="top" wrapText="1"/>
    </xf>
    <xf numFmtId="49" fontId="1" fillId="74" borderId="75" xfId="30910" applyNumberFormat="1" applyFont="1" applyFill="1" applyBorder="1" applyAlignment="1">
      <alignment horizontal="left" vertical="top" wrapText="1"/>
    </xf>
    <xf numFmtId="0" fontId="1" fillId="74" borderId="75" xfId="0" applyFont="1" applyFill="1" applyBorder="1" applyAlignment="1">
      <alignment horizontal="left" vertical="top" wrapText="1"/>
    </xf>
    <xf numFmtId="49" fontId="1" fillId="74" borderId="75" xfId="30865" applyNumberFormat="1" applyFont="1" applyFill="1" applyBorder="1" applyAlignment="1">
      <alignment horizontal="left" vertical="top" wrapText="1"/>
    </xf>
    <xf numFmtId="49" fontId="26" fillId="74" borderId="75" xfId="30526" applyNumberFormat="1" applyFill="1" applyBorder="1" applyAlignment="1">
      <alignment horizontal="left" vertical="top" wrapText="1"/>
    </xf>
    <xf numFmtId="49" fontId="12" fillId="75" borderId="2" xfId="0" applyNumberFormat="1" applyFont="1" applyFill="1" applyBorder="1" applyAlignment="1">
      <alignment vertical="top" wrapText="1"/>
    </xf>
    <xf numFmtId="0" fontId="12" fillId="75" borderId="2" xfId="0" applyFont="1" applyFill="1" applyBorder="1" applyAlignment="1">
      <alignment vertical="top" wrapText="1"/>
    </xf>
    <xf numFmtId="49" fontId="12" fillId="75" borderId="76" xfId="0" applyNumberFormat="1" applyFont="1" applyFill="1" applyBorder="1" applyAlignment="1">
      <alignment vertical="top" wrapText="1"/>
    </xf>
    <xf numFmtId="0" fontId="12" fillId="75" borderId="76" xfId="0" applyFont="1" applyFill="1" applyBorder="1" applyAlignment="1">
      <alignment vertical="top" wrapText="1"/>
    </xf>
    <xf numFmtId="49" fontId="12" fillId="75" borderId="1" xfId="0" applyNumberFormat="1" applyFont="1" applyFill="1" applyBorder="1" applyAlignment="1">
      <alignment vertical="top" wrapText="1"/>
    </xf>
    <xf numFmtId="0" fontId="12" fillId="75" borderId="1" xfId="0" applyFont="1" applyFill="1" applyBorder="1" applyAlignment="1">
      <alignment vertical="top" wrapText="1"/>
    </xf>
    <xf numFmtId="49" fontId="12" fillId="75" borderId="6" xfId="0" applyNumberFormat="1" applyFont="1" applyFill="1" applyBorder="1" applyAlignment="1">
      <alignment vertical="top" wrapText="1"/>
    </xf>
    <xf numFmtId="0" fontId="12" fillId="75" borderId="6" xfId="0" applyFont="1" applyFill="1" applyBorder="1" applyAlignment="1">
      <alignment vertical="top" wrapText="1"/>
    </xf>
    <xf numFmtId="49" fontId="14" fillId="75" borderId="2" xfId="0" applyNumberFormat="1" applyFont="1" applyFill="1" applyBorder="1" applyAlignment="1">
      <alignment horizontal="left" vertical="top" wrapText="1"/>
    </xf>
    <xf numFmtId="0" fontId="14" fillId="75" borderId="2" xfId="0" applyFont="1" applyFill="1" applyBorder="1" applyAlignment="1">
      <alignment horizontal="left" vertical="top" wrapText="1"/>
    </xf>
    <xf numFmtId="0" fontId="14" fillId="75" borderId="2" xfId="0" applyFont="1" applyFill="1" applyBorder="1" applyAlignment="1">
      <alignment vertical="top" wrapText="1"/>
    </xf>
    <xf numFmtId="49" fontId="14" fillId="75" borderId="2" xfId="0" applyNumberFormat="1" applyFont="1" applyFill="1" applyBorder="1" applyAlignment="1">
      <alignment vertical="top" wrapText="1"/>
    </xf>
    <xf numFmtId="49" fontId="14" fillId="75" borderId="2" xfId="4" applyNumberFormat="1" applyFont="1" applyFill="1" applyBorder="1" applyAlignment="1">
      <alignment horizontal="left" vertical="top" wrapText="1"/>
    </xf>
    <xf numFmtId="49" fontId="12" fillId="75" borderId="2" xfId="0" applyNumberFormat="1" applyFont="1" applyFill="1" applyBorder="1" applyAlignment="1">
      <alignment horizontal="left" vertical="top" wrapText="1"/>
    </xf>
    <xf numFmtId="0" fontId="12" fillId="75" borderId="2" xfId="0" applyFont="1" applyFill="1" applyBorder="1" applyAlignment="1">
      <alignment horizontal="left" vertical="top" wrapText="1"/>
    </xf>
    <xf numFmtId="49" fontId="23" fillId="0" borderId="75" xfId="0" applyNumberFormat="1" applyFont="1" applyFill="1" applyBorder="1" applyAlignment="1">
      <alignment vertical="top" wrapText="1"/>
    </xf>
    <xf numFmtId="0" fontId="23" fillId="0" borderId="75" xfId="0" applyFont="1" applyFill="1" applyBorder="1" applyAlignment="1">
      <alignment vertical="top" wrapText="1"/>
    </xf>
    <xf numFmtId="0" fontId="23" fillId="0" borderId="2" xfId="0" applyFont="1" applyFill="1" applyBorder="1" applyAlignment="1">
      <alignment vertical="top" wrapText="1"/>
    </xf>
    <xf numFmtId="0" fontId="23" fillId="0" borderId="0" xfId="0" applyFont="1" applyFill="1" applyAlignment="1">
      <alignment wrapText="1"/>
    </xf>
    <xf numFmtId="0" fontId="118" fillId="0" borderId="0" xfId="0" applyFont="1" applyFill="1" applyAlignment="1">
      <alignment wrapText="1"/>
    </xf>
    <xf numFmtId="49" fontId="13" fillId="0" borderId="76" xfId="0" applyNumberFormat="1" applyFont="1" applyFill="1" applyBorder="1" applyAlignment="1">
      <alignment vertical="top" wrapText="1"/>
    </xf>
    <xf numFmtId="0" fontId="13" fillId="0" borderId="6" xfId="0" applyFont="1" applyFill="1" applyBorder="1" applyAlignment="1">
      <alignment vertical="top" wrapText="1"/>
    </xf>
    <xf numFmtId="0" fontId="13" fillId="0" borderId="76" xfId="0" applyFont="1" applyFill="1" applyBorder="1" applyAlignment="1">
      <alignment vertical="top" wrapText="1"/>
    </xf>
    <xf numFmtId="0" fontId="13" fillId="0" borderId="75" xfId="0" applyFont="1" applyFill="1" applyBorder="1" applyAlignment="1">
      <alignment vertical="top" wrapText="1"/>
    </xf>
    <xf numFmtId="0" fontId="13" fillId="0" borderId="0" xfId="0" applyFont="1" applyFill="1" applyAlignment="1">
      <alignment wrapText="1"/>
    </xf>
    <xf numFmtId="0" fontId="9" fillId="0" borderId="0" xfId="0" applyFont="1" applyFill="1" applyAlignment="1">
      <alignment wrapText="1"/>
    </xf>
    <xf numFmtId="49" fontId="24" fillId="0" borderId="76" xfId="0" applyNumberFormat="1" applyFont="1" applyFill="1" applyBorder="1" applyAlignment="1">
      <alignment vertical="top" wrapText="1"/>
    </xf>
    <xf numFmtId="0" fontId="24" fillId="0" borderId="75" xfId="0" applyFont="1" applyFill="1" applyBorder="1" applyAlignment="1">
      <alignment vertical="top" wrapText="1"/>
    </xf>
    <xf numFmtId="0" fontId="24" fillId="0" borderId="6" xfId="0" applyFont="1" applyFill="1" applyBorder="1" applyAlignment="1">
      <alignment horizontal="center" vertical="top" wrapText="1"/>
    </xf>
    <xf numFmtId="0" fontId="24" fillId="0" borderId="75" xfId="0" applyFont="1" applyFill="1" applyBorder="1" applyAlignment="1">
      <alignment horizontal="center" vertical="top" wrapText="1"/>
    </xf>
    <xf numFmtId="49" fontId="24" fillId="0" borderId="75" xfId="0" applyNumberFormat="1" applyFont="1" applyFill="1" applyBorder="1" applyAlignment="1">
      <alignment vertical="top" wrapText="1"/>
    </xf>
    <xf numFmtId="0" fontId="2" fillId="0" borderId="0" xfId="0" applyFont="1" applyFill="1"/>
    <xf numFmtId="49" fontId="24"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75" xfId="0" applyFont="1" applyFill="1" applyBorder="1" applyAlignment="1">
      <alignment horizontal="center" vertical="top" wrapText="1"/>
    </xf>
    <xf numFmtId="0" fontId="13" fillId="0" borderId="75" xfId="0" applyFont="1" applyFill="1" applyBorder="1" applyAlignment="1">
      <alignment horizontal="left" vertical="top" wrapText="1"/>
    </xf>
    <xf numFmtId="0" fontId="2" fillId="0" borderId="76" xfId="0" applyFont="1" applyBorder="1" applyAlignment="1">
      <alignment horizontal="left" vertical="top" wrapText="1"/>
    </xf>
    <xf numFmtId="0" fontId="2" fillId="0" borderId="75" xfId="0" applyFont="1" applyBorder="1" applyAlignment="1">
      <alignment horizontal="left" vertical="top" wrapText="1"/>
    </xf>
    <xf numFmtId="0" fontId="2" fillId="0" borderId="75" xfId="0" applyFont="1" applyFill="1" applyBorder="1" applyAlignment="1">
      <alignment horizontal="left" vertical="top" wrapText="1"/>
    </xf>
    <xf numFmtId="0" fontId="9" fillId="0" borderId="75" xfId="0" applyFont="1" applyBorder="1" applyAlignment="1">
      <alignment horizontal="left" vertical="top"/>
    </xf>
    <xf numFmtId="0" fontId="9" fillId="0" borderId="0" xfId="0" applyFont="1"/>
    <xf numFmtId="0" fontId="9" fillId="0" borderId="75" xfId="0" applyFont="1" applyFill="1" applyBorder="1" applyAlignment="1">
      <alignment horizontal="left" vertical="top"/>
    </xf>
    <xf numFmtId="49" fontId="13" fillId="0" borderId="75" xfId="0" applyNumberFormat="1" applyFont="1" applyFill="1" applyBorder="1" applyAlignment="1">
      <alignment vertical="top" wrapText="1"/>
    </xf>
    <xf numFmtId="0" fontId="24" fillId="0" borderId="75" xfId="0" applyFont="1" applyFill="1" applyBorder="1" applyAlignment="1" applyProtection="1">
      <alignment horizontal="center" vertical="top" wrapText="1"/>
      <protection locked="0"/>
    </xf>
    <xf numFmtId="0" fontId="107" fillId="0" borderId="75" xfId="0" applyNumberFormat="1" applyFont="1" applyFill="1" applyBorder="1" applyAlignment="1" applyProtection="1">
      <alignment horizontal="left" vertical="top" wrapText="1"/>
    </xf>
    <xf numFmtId="0" fontId="24" fillId="0" borderId="75" xfId="0" applyNumberFormat="1" applyFont="1" applyFill="1" applyBorder="1" applyAlignment="1">
      <alignment horizontal="left" vertical="top" wrapText="1"/>
    </xf>
    <xf numFmtId="0" fontId="13" fillId="0" borderId="2" xfId="0" applyFont="1" applyFill="1" applyBorder="1" applyAlignment="1">
      <alignment vertical="top" wrapText="1"/>
    </xf>
    <xf numFmtId="49" fontId="119" fillId="0" borderId="75" xfId="0" applyNumberFormat="1" applyFont="1" applyFill="1" applyBorder="1" applyAlignment="1">
      <alignment vertical="top" wrapText="1"/>
    </xf>
    <xf numFmtId="0" fontId="23" fillId="0" borderId="75" xfId="0" applyFont="1" applyFill="1" applyBorder="1" applyAlignment="1">
      <alignment horizontal="left" vertical="top" wrapText="1"/>
    </xf>
    <xf numFmtId="0" fontId="2" fillId="0" borderId="78" xfId="0" applyFont="1" applyFill="1" applyBorder="1" applyAlignment="1">
      <alignment horizontal="left" vertical="top" wrapText="1"/>
    </xf>
    <xf numFmtId="49" fontId="26" fillId="74" borderId="75" xfId="3" applyNumberFormat="1" applyFill="1" applyBorder="1" applyAlignment="1">
      <alignment horizontal="left" vertical="top" wrapText="1"/>
    </xf>
    <xf numFmtId="49" fontId="30" fillId="0" borderId="75" xfId="3" applyNumberFormat="1" applyFont="1" applyFill="1" applyBorder="1" applyAlignment="1">
      <alignment horizontal="left" vertical="top" wrapText="1"/>
    </xf>
    <xf numFmtId="49" fontId="24" fillId="0" borderId="75" xfId="3" applyNumberFormat="1" applyFont="1" applyFill="1" applyBorder="1" applyAlignment="1">
      <alignment horizontal="left" vertical="top" wrapText="1"/>
    </xf>
    <xf numFmtId="49" fontId="30" fillId="0" borderId="75" xfId="30420" applyNumberFormat="1" applyFont="1" applyBorder="1" applyAlignment="1">
      <alignment horizontal="left" vertical="top" wrapText="1"/>
    </xf>
    <xf numFmtId="49" fontId="30" fillId="0" borderId="75" xfId="30420" applyNumberFormat="1" applyFont="1" applyFill="1" applyBorder="1" applyAlignment="1">
      <alignment horizontal="left" vertical="top" wrapText="1"/>
    </xf>
    <xf numFmtId="49" fontId="9" fillId="0" borderId="75" xfId="0" applyNumberFormat="1" applyFont="1" applyBorder="1" applyAlignment="1">
      <alignment horizontal="left" vertical="top" wrapText="1"/>
    </xf>
    <xf numFmtId="0" fontId="13" fillId="0" borderId="77" xfId="0" applyFont="1" applyFill="1" applyBorder="1" applyAlignment="1">
      <alignment vertical="top" wrapText="1"/>
    </xf>
    <xf numFmtId="49" fontId="30" fillId="0" borderId="75" xfId="28094" applyNumberFormat="1" applyFont="1" applyFill="1" applyBorder="1" applyAlignment="1">
      <alignment horizontal="left" vertical="top" wrapText="1"/>
    </xf>
    <xf numFmtId="0" fontId="24" fillId="0" borderId="24" xfId="0" applyFont="1" applyFill="1" applyBorder="1" applyAlignment="1">
      <alignment horizontal="left" vertical="top" wrapText="1"/>
    </xf>
    <xf numFmtId="49" fontId="2" fillId="0" borderId="75" xfId="30910" applyNumberFormat="1" applyFont="1" applyFill="1" applyBorder="1" applyAlignment="1">
      <alignment horizontal="left" vertical="top" wrapText="1"/>
    </xf>
    <xf numFmtId="49" fontId="120" fillId="0" borderId="75" xfId="0" applyNumberFormat="1" applyFont="1" applyFill="1" applyBorder="1" applyAlignment="1">
      <alignment horizontal="left" vertical="top" wrapText="1"/>
    </xf>
    <xf numFmtId="0" fontId="24" fillId="0" borderId="1" xfId="0" applyFont="1" applyFill="1" applyBorder="1" applyAlignment="1">
      <alignment horizontal="center" vertical="top" wrapText="1"/>
    </xf>
    <xf numFmtId="49" fontId="23" fillId="0" borderId="75" xfId="10" applyNumberFormat="1" applyFont="1" applyFill="1" applyBorder="1" applyAlignment="1" applyProtection="1">
      <alignment horizontal="left" vertical="top" wrapText="1"/>
      <protection locked="0"/>
    </xf>
    <xf numFmtId="49" fontId="2" fillId="0" borderId="75" xfId="30865" applyNumberFormat="1" applyFont="1" applyFill="1" applyBorder="1" applyAlignment="1">
      <alignment horizontal="left" vertical="top" wrapText="1"/>
    </xf>
    <xf numFmtId="49" fontId="26" fillId="74" borderId="75" xfId="28428" applyNumberFormat="1" applyFill="1" applyBorder="1" applyAlignment="1">
      <alignment horizontal="left" vertical="top" wrapText="1"/>
    </xf>
    <xf numFmtId="49" fontId="30" fillId="0" borderId="75" xfId="28428" applyNumberFormat="1" applyFont="1" applyFill="1" applyBorder="1" applyAlignment="1">
      <alignment horizontal="left" vertical="top" wrapText="1"/>
    </xf>
    <xf numFmtId="49" fontId="30" fillId="0" borderId="75" xfId="30526" applyNumberFormat="1" applyFont="1" applyFill="1" applyBorder="1" applyAlignment="1">
      <alignment horizontal="left" vertical="top" wrapText="1"/>
    </xf>
    <xf numFmtId="0" fontId="12" fillId="71" borderId="75" xfId="0" applyFont="1" applyFill="1" applyBorder="1" applyAlignment="1">
      <alignment vertical="top" wrapText="1"/>
    </xf>
    <xf numFmtId="0" fontId="60" fillId="0" borderId="75" xfId="13" applyFont="1" applyBorder="1" applyAlignment="1">
      <alignment horizontal="left" vertical="top" wrapText="1"/>
    </xf>
    <xf numFmtId="49" fontId="1" fillId="0" borderId="75" xfId="0" applyNumberFormat="1" applyFont="1" applyFill="1" applyBorder="1" applyAlignment="1">
      <alignment horizontal="left" vertical="top"/>
    </xf>
    <xf numFmtId="0" fontId="60" fillId="0" borderId="75" xfId="13" applyFont="1" applyFill="1" applyBorder="1" applyAlignment="1">
      <alignment horizontal="left" vertical="top" wrapText="1"/>
    </xf>
    <xf numFmtId="0" fontId="60" fillId="0" borderId="2" xfId="13" applyFont="1" applyFill="1" applyBorder="1" applyAlignment="1">
      <alignment horizontal="left" vertical="top" wrapText="1"/>
    </xf>
    <xf numFmtId="49" fontId="14" fillId="0" borderId="2" xfId="0" applyNumberFormat="1" applyFont="1" applyFill="1" applyBorder="1" applyAlignment="1">
      <alignment horizontal="left" vertical="top"/>
    </xf>
    <xf numFmtId="4" fontId="14" fillId="0" borderId="2" xfId="0" applyNumberFormat="1" applyFont="1" applyFill="1" applyBorder="1" applyAlignment="1">
      <alignment vertical="top" wrapText="1"/>
    </xf>
    <xf numFmtId="0" fontId="34" fillId="0" borderId="0" xfId="0" applyFont="1" applyFill="1"/>
    <xf numFmtId="49" fontId="12" fillId="70" borderId="75" xfId="0" applyNumberFormat="1" applyFont="1" applyFill="1" applyBorder="1" applyAlignment="1">
      <alignment vertical="top" wrapText="1"/>
    </xf>
    <xf numFmtId="0" fontId="12" fillId="70" borderId="75" xfId="0" applyFont="1" applyFill="1" applyBorder="1" applyAlignment="1">
      <alignment vertical="top" wrapText="1"/>
    </xf>
    <xf numFmtId="49" fontId="27" fillId="70" borderId="75" xfId="0" applyNumberFormat="1" applyFont="1" applyFill="1" applyBorder="1" applyAlignment="1">
      <alignment vertical="top" wrapText="1"/>
    </xf>
    <xf numFmtId="0" fontId="12" fillId="70" borderId="75" xfId="0" applyFont="1" applyFill="1" applyBorder="1" applyAlignment="1">
      <alignment horizontal="right" vertical="top" wrapText="1"/>
    </xf>
    <xf numFmtId="0" fontId="12" fillId="70" borderId="75" xfId="0" applyFont="1" applyFill="1" applyBorder="1" applyAlignment="1">
      <alignment horizontal="left" vertical="top" wrapText="1"/>
    </xf>
    <xf numFmtId="0" fontId="12" fillId="2" borderId="75" xfId="0" applyFont="1" applyFill="1" applyBorder="1" applyAlignment="1">
      <alignment horizontal="left" vertical="top" wrapText="1"/>
    </xf>
    <xf numFmtId="0" fontId="20" fillId="2" borderId="75" xfId="0" applyFont="1" applyFill="1" applyBorder="1" applyAlignment="1">
      <alignment horizontal="left" vertical="top" wrapText="1"/>
    </xf>
    <xf numFmtId="0" fontId="12" fillId="72" borderId="75" xfId="0" applyFont="1" applyFill="1" applyBorder="1" applyAlignment="1">
      <alignment horizontal="left" vertical="top" wrapText="1"/>
    </xf>
    <xf numFmtId="0" fontId="121" fillId="2" borderId="75" xfId="2" applyFont="1" applyFill="1" applyBorder="1" applyAlignment="1" applyProtection="1">
      <alignment horizontal="left" vertical="top" wrapText="1"/>
    </xf>
    <xf numFmtId="14" fontId="12" fillId="2" borderId="75" xfId="0" applyNumberFormat="1" applyFont="1" applyFill="1" applyBorder="1" applyAlignment="1">
      <alignment horizontal="left" vertical="top" wrapText="1"/>
    </xf>
    <xf numFmtId="0" fontId="20" fillId="2" borderId="75" xfId="0" applyNumberFormat="1" applyFont="1" applyFill="1" applyBorder="1" applyAlignment="1">
      <alignment horizontal="left" vertical="top" wrapText="1"/>
    </xf>
    <xf numFmtId="49" fontId="13" fillId="76" borderId="75" xfId="0" applyNumberFormat="1" applyFont="1" applyFill="1" applyBorder="1" applyAlignment="1">
      <alignment vertical="top" wrapText="1"/>
    </xf>
    <xf numFmtId="0" fontId="13" fillId="76" borderId="75" xfId="0" applyFont="1" applyFill="1" applyBorder="1" applyAlignment="1">
      <alignment vertical="top" wrapText="1"/>
    </xf>
    <xf numFmtId="0" fontId="13" fillId="76" borderId="75" xfId="0" applyFont="1" applyFill="1" applyBorder="1" applyAlignment="1">
      <alignment horizontal="left" vertical="top" wrapText="1"/>
    </xf>
    <xf numFmtId="0" fontId="13" fillId="76" borderId="76" xfId="0" applyFont="1" applyFill="1" applyBorder="1" applyAlignment="1">
      <alignment horizontal="left" vertical="top" wrapText="1"/>
    </xf>
    <xf numFmtId="49" fontId="12" fillId="70" borderId="75" xfId="5" applyNumberFormat="1" applyFont="1" applyFill="1" applyBorder="1" applyAlignment="1">
      <alignment horizontal="left" vertical="top" wrapText="1"/>
    </xf>
    <xf numFmtId="49" fontId="12" fillId="70" borderId="75" xfId="0" applyNumberFormat="1" applyFont="1" applyFill="1" applyBorder="1" applyAlignment="1">
      <alignment horizontal="left" vertical="top" wrapText="1"/>
    </xf>
    <xf numFmtId="0" fontId="20" fillId="70" borderId="75" xfId="0" applyFont="1" applyFill="1" applyBorder="1" applyAlignment="1">
      <alignment vertical="top" wrapText="1"/>
    </xf>
    <xf numFmtId="49" fontId="12" fillId="2" borderId="75" xfId="0" applyNumberFormat="1" applyFont="1" applyFill="1" applyBorder="1" applyAlignment="1">
      <alignment horizontal="left" vertical="top" wrapText="1"/>
    </xf>
    <xf numFmtId="0" fontId="12" fillId="2" borderId="0" xfId="0" applyFont="1" applyFill="1" applyAlignment="1">
      <alignment horizontal="left" vertical="top" wrapText="1"/>
    </xf>
    <xf numFmtId="0" fontId="22" fillId="70" borderId="75" xfId="0" applyFont="1" applyFill="1" applyBorder="1" applyAlignment="1">
      <alignment vertical="top" wrapText="1"/>
    </xf>
    <xf numFmtId="49" fontId="22" fillId="2" borderId="6" xfId="6" applyNumberFormat="1" applyFont="1" applyFill="1" applyBorder="1" applyAlignment="1" applyProtection="1">
      <alignment horizontal="left" vertical="top" wrapText="1"/>
      <protection locked="0"/>
    </xf>
    <xf numFmtId="0" fontId="22" fillId="70" borderId="75" xfId="0" applyFont="1" applyFill="1" applyBorder="1" applyAlignment="1">
      <alignment horizontal="left" vertical="top" wrapText="1"/>
    </xf>
    <xf numFmtId="0" fontId="22" fillId="70" borderId="75" xfId="0" applyFont="1" applyFill="1" applyBorder="1" applyAlignment="1">
      <alignment horizontal="center" vertical="top" wrapText="1"/>
    </xf>
    <xf numFmtId="49" fontId="22" fillId="70" borderId="75" xfId="6" applyNumberFormat="1" applyFont="1" applyFill="1" applyBorder="1" applyAlignment="1" applyProtection="1">
      <alignment horizontal="left" vertical="top" wrapText="1"/>
      <protection locked="0"/>
    </xf>
    <xf numFmtId="49" fontId="22" fillId="70" borderId="75" xfId="6" applyNumberFormat="1" applyFont="1" applyFill="1" applyBorder="1" applyAlignment="1" applyProtection="1">
      <alignment horizontal="center" vertical="top" wrapText="1"/>
      <protection locked="0"/>
    </xf>
    <xf numFmtId="0" fontId="12" fillId="70" borderId="75" xfId="0" applyFont="1" applyFill="1" applyBorder="1" applyAlignment="1">
      <alignment horizontal="center" vertical="top" wrapText="1"/>
    </xf>
    <xf numFmtId="49" fontId="20" fillId="70" borderId="75" xfId="6" applyNumberFormat="1" applyFont="1" applyFill="1" applyBorder="1" applyAlignment="1" applyProtection="1">
      <alignment horizontal="left" vertical="top" wrapText="1"/>
      <protection locked="0"/>
    </xf>
    <xf numFmtId="0" fontId="20" fillId="70" borderId="75" xfId="0" applyFont="1" applyFill="1" applyBorder="1" applyAlignment="1">
      <alignment horizontal="left" vertical="top" wrapText="1"/>
    </xf>
    <xf numFmtId="0" fontId="20" fillId="70" borderId="75" xfId="0" applyFont="1" applyFill="1" applyBorder="1" applyAlignment="1">
      <alignment horizontal="center" vertical="top" wrapText="1"/>
    </xf>
    <xf numFmtId="0" fontId="20" fillId="2" borderId="75" xfId="0" applyFont="1" applyFill="1" applyBorder="1" applyAlignment="1">
      <alignment vertical="top" wrapText="1"/>
    </xf>
    <xf numFmtId="0" fontId="27" fillId="2" borderId="75" xfId="0" applyFont="1" applyFill="1" applyBorder="1" applyAlignment="1">
      <alignment vertical="top" wrapText="1"/>
    </xf>
    <xf numFmtId="0" fontId="22" fillId="2" borderId="75" xfId="0" applyFont="1" applyFill="1" applyBorder="1" applyAlignment="1">
      <alignment vertical="top" wrapText="1"/>
    </xf>
    <xf numFmtId="0" fontId="22" fillId="2" borderId="75" xfId="0" applyFont="1" applyFill="1" applyBorder="1" applyAlignment="1">
      <alignment horizontal="left" vertical="top" wrapText="1"/>
    </xf>
    <xf numFmtId="0" fontId="22" fillId="2" borderId="75" xfId="0" applyFont="1" applyFill="1" applyBorder="1" applyAlignment="1">
      <alignment horizontal="center" vertical="top" wrapText="1"/>
    </xf>
    <xf numFmtId="49" fontId="13" fillId="76" borderId="76" xfId="0" applyNumberFormat="1" applyFont="1" applyFill="1" applyBorder="1" applyAlignment="1">
      <alignment vertical="top" wrapText="1"/>
    </xf>
    <xf numFmtId="0" fontId="13" fillId="76" borderId="76" xfId="0" applyFont="1" applyFill="1" applyBorder="1" applyAlignment="1">
      <alignment vertical="top" wrapText="1"/>
    </xf>
    <xf numFmtId="0" fontId="119" fillId="76" borderId="75" xfId="0" applyFont="1" applyFill="1" applyBorder="1" applyAlignment="1">
      <alignment vertical="top" wrapText="1"/>
    </xf>
    <xf numFmtId="0" fontId="19" fillId="76" borderId="75" xfId="0" applyFont="1" applyFill="1" applyBorder="1" applyAlignment="1">
      <alignment horizontal="center" vertical="top" wrapText="1"/>
    </xf>
    <xf numFmtId="0" fontId="12" fillId="2" borderId="75" xfId="0" applyFont="1" applyFill="1" applyBorder="1" applyAlignment="1">
      <alignment horizontal="left" vertical="top"/>
    </xf>
    <xf numFmtId="0" fontId="13" fillId="76" borderId="75" xfId="0" applyFont="1" applyFill="1" applyBorder="1" applyAlignment="1">
      <alignment horizontal="left" vertical="top"/>
    </xf>
    <xf numFmtId="49" fontId="12" fillId="70" borderId="75" xfId="0" applyNumberFormat="1" applyFont="1" applyFill="1" applyBorder="1" applyAlignment="1">
      <alignment horizontal="center" vertical="top" wrapText="1"/>
    </xf>
    <xf numFmtId="0" fontId="12" fillId="2" borderId="75" xfId="0" applyFont="1" applyFill="1" applyBorder="1" applyAlignment="1">
      <alignment wrapText="1"/>
    </xf>
    <xf numFmtId="0" fontId="12" fillId="2" borderId="75" xfId="0" applyFont="1" applyFill="1" applyBorder="1"/>
    <xf numFmtId="169" fontId="12" fillId="2" borderId="75" xfId="0" applyNumberFormat="1" applyFont="1" applyFill="1" applyBorder="1"/>
    <xf numFmtId="0" fontId="20" fillId="2" borderId="75" xfId="0" applyFont="1" applyFill="1" applyBorder="1" applyAlignment="1">
      <alignment wrapText="1"/>
    </xf>
    <xf numFmtId="49" fontId="13" fillId="76" borderId="75" xfId="0" applyNumberFormat="1" applyFont="1" applyFill="1" applyBorder="1" applyAlignment="1">
      <alignment horizontal="center" vertical="top" wrapText="1"/>
    </xf>
    <xf numFmtId="0" fontId="13" fillId="76" borderId="75" xfId="0" applyFont="1" applyFill="1" applyBorder="1" applyAlignment="1">
      <alignment horizontal="center" vertical="top" wrapText="1"/>
    </xf>
    <xf numFmtId="0" fontId="12" fillId="2" borderId="75" xfId="0" applyFont="1" applyFill="1" applyBorder="1" applyAlignment="1">
      <alignment horizontal="center" vertical="top" wrapText="1"/>
    </xf>
    <xf numFmtId="0" fontId="12" fillId="70" borderId="76" xfId="0" applyFont="1" applyFill="1" applyBorder="1" applyAlignment="1">
      <alignment horizontal="left" vertical="top" wrapText="1"/>
    </xf>
    <xf numFmtId="49" fontId="13" fillId="72" borderId="76" xfId="0" applyNumberFormat="1" applyFont="1" applyFill="1" applyBorder="1" applyAlignment="1">
      <alignment horizontal="left" vertical="top" wrapText="1"/>
    </xf>
    <xf numFmtId="0" fontId="13" fillId="72" borderId="76" xfId="0" applyFont="1" applyFill="1" applyBorder="1" applyAlignment="1">
      <alignment horizontal="left" vertical="top" wrapText="1"/>
    </xf>
    <xf numFmtId="0" fontId="13" fillId="72" borderId="75" xfId="0" applyFont="1" applyFill="1" applyBorder="1" applyAlignment="1">
      <alignment horizontal="left" vertical="top" wrapText="1"/>
    </xf>
    <xf numFmtId="0" fontId="13" fillId="72" borderId="75" xfId="0" applyFont="1" applyFill="1" applyBorder="1" applyAlignment="1">
      <alignment vertical="top" wrapText="1"/>
    </xf>
    <xf numFmtId="0" fontId="12" fillId="24" borderId="75" xfId="0" applyFont="1" applyFill="1" applyBorder="1" applyAlignment="1">
      <alignment horizontal="left" vertical="top" wrapText="1"/>
    </xf>
    <xf numFmtId="49" fontId="13" fillId="76" borderId="75" xfId="0" applyNumberFormat="1" applyFont="1" applyFill="1" applyBorder="1" applyAlignment="1">
      <alignment horizontal="left" vertical="top" wrapText="1"/>
    </xf>
    <xf numFmtId="0" fontId="12" fillId="70" borderId="75" xfId="11" applyFont="1" applyFill="1" applyBorder="1" applyAlignment="1">
      <alignment horizontal="center" vertical="top" wrapText="1"/>
    </xf>
    <xf numFmtId="0" fontId="20" fillId="70" borderId="75" xfId="0" applyNumberFormat="1" applyFont="1" applyFill="1" applyBorder="1" applyAlignment="1">
      <alignment horizontal="center" vertical="top" wrapText="1"/>
    </xf>
    <xf numFmtId="0" fontId="20" fillId="70" borderId="75" xfId="2" applyNumberFormat="1" applyFont="1" applyFill="1" applyBorder="1" applyAlignment="1" applyProtection="1">
      <alignment horizontal="center" vertical="top" wrapText="1"/>
    </xf>
    <xf numFmtId="0" fontId="20" fillId="2" borderId="75" xfId="0" applyNumberFormat="1" applyFont="1" applyFill="1" applyBorder="1" applyAlignment="1">
      <alignment horizontal="center" vertical="top" wrapText="1"/>
    </xf>
    <xf numFmtId="0" fontId="20" fillId="70" borderId="75" xfId="11" applyFont="1" applyFill="1" applyBorder="1" applyAlignment="1">
      <alignment horizontal="center" vertical="top" wrapText="1"/>
    </xf>
    <xf numFmtId="49" fontId="12" fillId="2" borderId="75" xfId="0" applyNumberFormat="1" applyFont="1" applyFill="1" applyBorder="1" applyAlignment="1">
      <alignment horizontal="center" vertical="top" wrapText="1"/>
    </xf>
    <xf numFmtId="0" fontId="12" fillId="2" borderId="78" xfId="11" applyFont="1" applyFill="1" applyBorder="1" applyAlignment="1">
      <alignment horizontal="center" vertical="top" wrapText="1"/>
    </xf>
    <xf numFmtId="0" fontId="12" fillId="2" borderId="75" xfId="11" applyFont="1" applyFill="1" applyBorder="1" applyAlignment="1">
      <alignment horizontal="center" vertical="top" wrapText="1"/>
    </xf>
    <xf numFmtId="49" fontId="13" fillId="76" borderId="76" xfId="0" applyNumberFormat="1" applyFont="1" applyFill="1" applyBorder="1" applyAlignment="1">
      <alignment horizontal="center" vertical="top" wrapText="1"/>
    </xf>
    <xf numFmtId="0" fontId="23" fillId="76" borderId="75" xfId="0" applyNumberFormat="1" applyFont="1" applyFill="1" applyBorder="1" applyAlignment="1">
      <alignment horizontal="center" vertical="top" wrapText="1"/>
    </xf>
    <xf numFmtId="49" fontId="12" fillId="0" borderId="75" xfId="0" applyNumberFormat="1" applyFont="1" applyBorder="1" applyAlignment="1">
      <alignment horizontal="center" vertical="top" wrapText="1"/>
    </xf>
    <xf numFmtId="0" fontId="12" fillId="0" borderId="75" xfId="0" applyFont="1" applyBorder="1" applyAlignment="1">
      <alignment horizontal="center" vertical="top" wrapText="1"/>
    </xf>
    <xf numFmtId="49" fontId="12" fillId="2" borderId="75" xfId="0" applyNumberFormat="1" applyFont="1" applyFill="1" applyBorder="1" applyAlignment="1">
      <alignment horizontal="center" vertical="center" wrapText="1"/>
    </xf>
    <xf numFmtId="0" fontId="12" fillId="0" borderId="75" xfId="0" applyFont="1" applyBorder="1" applyAlignment="1">
      <alignment horizontal="left" vertical="top" wrapText="1"/>
    </xf>
    <xf numFmtId="49" fontId="12" fillId="71" borderId="75" xfId="0" applyNumberFormat="1" applyFont="1" applyFill="1" applyBorder="1" applyAlignment="1">
      <alignment horizontal="left" vertical="top" wrapText="1"/>
    </xf>
    <xf numFmtId="0" fontId="12" fillId="71" borderId="75" xfId="0" applyFont="1" applyFill="1" applyBorder="1" applyAlignment="1">
      <alignment horizontal="left" vertical="top" wrapText="1"/>
    </xf>
    <xf numFmtId="11" fontId="12" fillId="71" borderId="6" xfId="0" applyNumberFormat="1" applyFont="1" applyFill="1" applyBorder="1" applyAlignment="1">
      <alignment vertical="top" wrapText="1"/>
    </xf>
    <xf numFmtId="49" fontId="22" fillId="71" borderId="6" xfId="6" applyNumberFormat="1" applyFont="1" applyFill="1" applyBorder="1" applyAlignment="1" applyProtection="1">
      <alignment horizontal="left" vertical="top" wrapText="1"/>
      <protection locked="0"/>
    </xf>
    <xf numFmtId="0" fontId="12" fillId="6" borderId="75" xfId="0" applyFont="1" applyFill="1" applyBorder="1" applyAlignment="1">
      <alignment vertical="top" wrapText="1"/>
    </xf>
    <xf numFmtId="0" fontId="12" fillId="71" borderId="75" xfId="0" applyFont="1" applyFill="1" applyBorder="1" applyAlignment="1">
      <alignment vertical="top"/>
    </xf>
    <xf numFmtId="0" fontId="12" fillId="6" borderId="76" xfId="0" applyFont="1" applyFill="1" applyBorder="1" applyAlignment="1">
      <alignment vertical="top" wrapText="1"/>
    </xf>
    <xf numFmtId="0" fontId="3" fillId="71" borderId="75" xfId="0" applyFont="1" applyFill="1" applyBorder="1" applyAlignment="1">
      <alignment horizontal="left" vertical="top" wrapText="1"/>
    </xf>
    <xf numFmtId="0" fontId="107" fillId="0" borderId="76" xfId="0" applyFont="1" applyFill="1" applyBorder="1" applyAlignment="1">
      <alignment horizontal="left" vertical="top" wrapText="1"/>
    </xf>
    <xf numFmtId="49" fontId="14" fillId="71" borderId="75" xfId="0" applyNumberFormat="1" applyFont="1" applyFill="1" applyBorder="1" applyAlignment="1">
      <alignment horizontal="left" vertical="top" wrapText="1"/>
    </xf>
    <xf numFmtId="49" fontId="14" fillId="71" borderId="75" xfId="0" applyNumberFormat="1" applyFont="1" applyFill="1" applyBorder="1" applyAlignment="1">
      <alignment vertical="top" wrapText="1"/>
    </xf>
    <xf numFmtId="0" fontId="14" fillId="71" borderId="75" xfId="0" applyFont="1" applyFill="1" applyBorder="1" applyAlignment="1">
      <alignment horizontal="center" vertical="top" wrapText="1"/>
    </xf>
    <xf numFmtId="0" fontId="14" fillId="71" borderId="75" xfId="0" applyFont="1" applyFill="1" applyBorder="1" applyAlignment="1">
      <alignment horizontal="center" vertical="top"/>
    </xf>
    <xf numFmtId="0" fontId="122" fillId="0" borderId="76" xfId="0" applyFont="1" applyFill="1" applyBorder="1" applyAlignment="1">
      <alignment horizontal="left" vertical="top" wrapText="1"/>
    </xf>
    <xf numFmtId="0" fontId="24" fillId="0" borderId="75" xfId="0" applyFont="1" applyFill="1" applyBorder="1" applyAlignment="1">
      <alignment vertical="top"/>
    </xf>
    <xf numFmtId="0" fontId="24" fillId="0" borderId="6" xfId="0" applyFont="1" applyFill="1" applyBorder="1" applyAlignment="1">
      <alignment horizontal="center" vertical="top"/>
    </xf>
    <xf numFmtId="0" fontId="24" fillId="0" borderId="75" xfId="0" applyFont="1" applyFill="1" applyBorder="1" applyAlignment="1">
      <alignment horizontal="center" vertical="top"/>
    </xf>
    <xf numFmtId="0" fontId="0" fillId="71" borderId="75" xfId="0" applyFill="1" applyBorder="1" applyAlignment="1">
      <alignment horizontal="left" vertical="top" wrapText="1"/>
    </xf>
    <xf numFmtId="49" fontId="12" fillId="71" borderId="75" xfId="0" applyNumberFormat="1" applyFont="1" applyFill="1" applyBorder="1" applyAlignment="1">
      <alignment vertical="top" wrapText="1"/>
    </xf>
    <xf numFmtId="0" fontId="11" fillId="71" borderId="75" xfId="0" applyFont="1" applyFill="1" applyBorder="1" applyAlignment="1">
      <alignment vertical="top" wrapText="1"/>
    </xf>
    <xf numFmtId="0" fontId="21" fillId="71" borderId="75" xfId="0" applyFont="1" applyFill="1" applyBorder="1" applyAlignment="1">
      <alignment horizontal="left" vertical="top" wrapText="1"/>
    </xf>
    <xf numFmtId="0" fontId="21" fillId="71" borderId="75" xfId="0" applyFont="1" applyFill="1" applyBorder="1" applyAlignment="1">
      <alignment vertical="top" wrapText="1"/>
    </xf>
    <xf numFmtId="0" fontId="12" fillId="71" borderId="78" xfId="0" applyFont="1" applyFill="1" applyBorder="1" applyAlignment="1">
      <alignment vertical="top" wrapText="1"/>
    </xf>
    <xf numFmtId="0" fontId="12" fillId="71" borderId="77" xfId="0" applyFont="1" applyFill="1" applyBorder="1" applyAlignment="1">
      <alignment vertical="top" wrapText="1"/>
    </xf>
    <xf numFmtId="0" fontId="76" fillId="71" borderId="75" xfId="0" applyFont="1" applyFill="1" applyBorder="1" applyAlignment="1">
      <alignment horizontal="left" vertical="top" wrapText="1"/>
    </xf>
    <xf numFmtId="49" fontId="20" fillId="71" borderId="76" xfId="0" applyNumberFormat="1" applyFont="1" applyFill="1" applyBorder="1" applyAlignment="1">
      <alignment horizontal="center" vertical="top" wrapText="1"/>
    </xf>
    <xf numFmtId="0" fontId="12" fillId="71" borderId="75" xfId="0" applyFont="1" applyFill="1" applyBorder="1" applyAlignment="1">
      <alignment horizontal="center" vertical="top" wrapText="1"/>
    </xf>
    <xf numFmtId="0" fontId="12" fillId="71" borderId="78" xfId="0" applyFont="1" applyFill="1" applyBorder="1" applyAlignment="1">
      <alignment horizontal="left" vertical="top" wrapText="1"/>
    </xf>
    <xf numFmtId="49" fontId="12" fillId="71" borderId="75" xfId="0" applyNumberFormat="1" applyFont="1" applyFill="1" applyBorder="1" applyAlignment="1">
      <alignment horizontal="center" vertical="top" wrapText="1"/>
    </xf>
    <xf numFmtId="0" fontId="27" fillId="71" borderId="75" xfId="0" applyFont="1" applyFill="1" applyBorder="1" applyAlignment="1">
      <alignment horizontal="left" vertical="top" wrapText="1"/>
    </xf>
    <xf numFmtId="0" fontId="14" fillId="71" borderId="75" xfId="0" applyFont="1" applyFill="1" applyBorder="1" applyAlignment="1">
      <alignment horizontal="left" vertical="top"/>
    </xf>
    <xf numFmtId="0" fontId="8" fillId="71" borderId="75" xfId="0" applyFont="1" applyFill="1" applyBorder="1" applyAlignment="1">
      <alignment horizontal="left" vertical="top" wrapText="1"/>
    </xf>
    <xf numFmtId="0" fontId="123" fillId="77" borderId="75" xfId="13" applyFont="1" applyFill="1" applyBorder="1" applyAlignment="1">
      <alignment horizontal="left" vertical="top" wrapText="1"/>
    </xf>
    <xf numFmtId="0" fontId="124" fillId="77" borderId="75" xfId="13" applyFont="1" applyFill="1" applyBorder="1" applyAlignment="1">
      <alignment horizontal="left" vertical="top" wrapText="1"/>
    </xf>
    <xf numFmtId="49" fontId="31" fillId="73" borderId="75" xfId="0" applyNumberFormat="1" applyFont="1" applyFill="1" applyBorder="1" applyAlignment="1">
      <alignment horizontal="left" vertical="top" wrapText="1"/>
    </xf>
    <xf numFmtId="0" fontId="31" fillId="73" borderId="75" xfId="0" applyFont="1" applyFill="1" applyBorder="1" applyAlignment="1">
      <alignment horizontal="left" vertical="top" wrapText="1"/>
    </xf>
    <xf numFmtId="0" fontId="31" fillId="0" borderId="0" xfId="0" applyFont="1" applyFill="1"/>
    <xf numFmtId="0" fontId="31" fillId="73" borderId="0" xfId="0" applyFont="1" applyFill="1"/>
    <xf numFmtId="49" fontId="31" fillId="73" borderId="76" xfId="0" applyNumberFormat="1" applyFont="1" applyFill="1" applyBorder="1" applyAlignment="1">
      <alignment horizontal="left" vertical="top" wrapText="1"/>
    </xf>
    <xf numFmtId="0" fontId="31" fillId="73" borderId="76" xfId="0" applyFont="1" applyFill="1" applyBorder="1" applyAlignment="1">
      <alignment horizontal="left" vertical="top" wrapText="1"/>
    </xf>
    <xf numFmtId="0" fontId="31" fillId="73" borderId="76" xfId="0" applyFont="1" applyFill="1" applyBorder="1" applyAlignment="1">
      <alignment vertical="top" wrapText="1"/>
    </xf>
    <xf numFmtId="49" fontId="125" fillId="0" borderId="76" xfId="0" applyNumberFormat="1" applyFont="1" applyFill="1" applyBorder="1" applyAlignment="1">
      <alignment horizontal="left" vertical="top" wrapText="1"/>
    </xf>
    <xf numFmtId="0" fontId="125" fillId="0" borderId="76" xfId="0" applyFont="1" applyFill="1" applyBorder="1" applyAlignment="1">
      <alignment horizontal="left" vertical="top" wrapText="1"/>
    </xf>
    <xf numFmtId="0" fontId="125" fillId="0" borderId="76" xfId="0" applyFont="1" applyFill="1" applyBorder="1" applyAlignment="1">
      <alignment vertical="top" wrapText="1"/>
    </xf>
    <xf numFmtId="0" fontId="125" fillId="0" borderId="0" xfId="0" applyFont="1" applyFill="1"/>
    <xf numFmtId="0" fontId="31" fillId="73" borderId="75" xfId="0" applyFont="1" applyFill="1" applyBorder="1" applyAlignment="1">
      <alignment vertical="top" wrapText="1"/>
    </xf>
    <xf numFmtId="0" fontId="31" fillId="0" borderId="0" xfId="0" applyFont="1" applyFill="1" applyAlignment="1">
      <alignment wrapText="1"/>
    </xf>
    <xf numFmtId="0" fontId="31" fillId="73" borderId="0" xfId="0" applyFont="1" applyFill="1" applyAlignment="1">
      <alignment wrapText="1"/>
    </xf>
    <xf numFmtId="0" fontId="125" fillId="0" borderId="75" xfId="0" applyFont="1" applyFill="1" applyBorder="1" applyAlignment="1">
      <alignment horizontal="left" vertical="top" wrapText="1"/>
    </xf>
    <xf numFmtId="0" fontId="125" fillId="0" borderId="75" xfId="0" applyFont="1" applyFill="1" applyBorder="1" applyAlignment="1">
      <alignment vertical="top" wrapText="1"/>
    </xf>
    <xf numFmtId="0" fontId="125" fillId="0" borderId="0" xfId="0" applyFont="1" applyFill="1" applyAlignment="1">
      <alignment wrapText="1"/>
    </xf>
    <xf numFmtId="49" fontId="31" fillId="0" borderId="76" xfId="0" applyNumberFormat="1" applyFont="1" applyFill="1" applyBorder="1" applyAlignment="1">
      <alignment horizontal="left" vertical="top" wrapText="1"/>
    </xf>
    <xf numFmtId="0" fontId="31" fillId="0" borderId="75" xfId="0" applyFont="1" applyFill="1" applyBorder="1" applyAlignment="1">
      <alignment horizontal="left" vertical="top" wrapText="1"/>
    </xf>
    <xf numFmtId="0" fontId="31" fillId="0" borderId="75" xfId="0" applyFont="1" applyFill="1" applyBorder="1" applyAlignment="1">
      <alignment vertical="top" wrapText="1"/>
    </xf>
    <xf numFmtId="0" fontId="126" fillId="73" borderId="75" xfId="0" applyFont="1" applyFill="1" applyBorder="1" applyAlignment="1">
      <alignment horizontal="left" vertical="top" wrapText="1"/>
    </xf>
    <xf numFmtId="0" fontId="126" fillId="73" borderId="75" xfId="0" applyFont="1" applyFill="1" applyBorder="1" applyAlignment="1">
      <alignment vertical="top" wrapText="1"/>
    </xf>
    <xf numFmtId="0" fontId="126" fillId="0" borderId="0" xfId="0" applyFont="1" applyFill="1"/>
    <xf numFmtId="0" fontId="126" fillId="73" borderId="0" xfId="0" applyFont="1" applyFill="1"/>
    <xf numFmtId="0" fontId="126" fillId="73" borderId="75" xfId="0" applyFont="1" applyFill="1" applyBorder="1" applyAlignment="1">
      <alignment horizontal="left" vertical="top"/>
    </xf>
    <xf numFmtId="49" fontId="125" fillId="0" borderId="75" xfId="0" applyNumberFormat="1" applyFont="1" applyFill="1" applyBorder="1" applyAlignment="1">
      <alignment horizontal="left" vertical="top" wrapText="1"/>
    </xf>
    <xf numFmtId="0" fontId="127" fillId="0" borderId="75" xfId="0" applyFont="1" applyFill="1" applyBorder="1" applyAlignment="1">
      <alignment horizontal="left" vertical="top" wrapText="1"/>
    </xf>
    <xf numFmtId="0" fontId="31" fillId="78" borderId="75" xfId="0" applyFont="1" applyFill="1" applyBorder="1" applyAlignment="1">
      <alignment vertical="top" wrapText="1"/>
    </xf>
    <xf numFmtId="0" fontId="126" fillId="78" borderId="75" xfId="0" applyFont="1" applyFill="1" applyBorder="1" applyAlignment="1">
      <alignment vertical="top" wrapText="1"/>
    </xf>
    <xf numFmtId="49" fontId="126" fillId="73" borderId="75" xfId="0" applyNumberFormat="1" applyFont="1" applyFill="1" applyBorder="1" applyAlignment="1">
      <alignment horizontal="left" vertical="top" wrapText="1"/>
    </xf>
    <xf numFmtId="49" fontId="31" fillId="78" borderId="75" xfId="0" applyNumberFormat="1" applyFont="1" applyFill="1" applyBorder="1" applyAlignment="1">
      <alignment horizontal="left" vertical="top" wrapText="1"/>
    </xf>
    <xf numFmtId="0" fontId="31" fillId="78" borderId="75" xfId="0" applyFont="1" applyFill="1" applyBorder="1" applyAlignment="1">
      <alignment horizontal="left" vertical="top" wrapText="1"/>
    </xf>
    <xf numFmtId="49" fontId="125" fillId="0" borderId="75" xfId="0" applyNumberFormat="1" applyFont="1" applyFill="1" applyBorder="1" applyAlignment="1">
      <alignment vertical="top" wrapText="1"/>
    </xf>
    <xf numFmtId="0" fontId="125" fillId="0" borderId="75" xfId="0" applyFont="1" applyFill="1" applyBorder="1" applyAlignment="1">
      <alignment horizontal="left" vertical="top"/>
    </xf>
    <xf numFmtId="49" fontId="31" fillId="0" borderId="75" xfId="0" applyNumberFormat="1" applyFont="1" applyFill="1" applyBorder="1" applyAlignment="1">
      <alignment horizontal="left" vertical="top" wrapText="1"/>
    </xf>
    <xf numFmtId="0" fontId="125" fillId="6" borderId="75" xfId="0" applyFont="1" applyFill="1" applyBorder="1" applyAlignment="1">
      <alignment horizontal="left" vertical="top" wrapText="1"/>
    </xf>
    <xf numFmtId="0" fontId="31" fillId="73" borderId="75" xfId="0" applyFont="1" applyFill="1" applyBorder="1" applyAlignment="1">
      <alignment horizontal="left" vertical="top"/>
    </xf>
    <xf numFmtId="0" fontId="125" fillId="0" borderId="75" xfId="0" applyNumberFormat="1" applyFont="1" applyFill="1" applyBorder="1" applyAlignment="1">
      <alignment horizontal="left" vertical="top" wrapText="1"/>
    </xf>
    <xf numFmtId="0" fontId="125" fillId="0" borderId="75" xfId="0" applyNumberFormat="1" applyFont="1" applyFill="1" applyBorder="1" applyAlignment="1">
      <alignment horizontal="center" vertical="top" wrapText="1"/>
    </xf>
    <xf numFmtId="0" fontId="125" fillId="0" borderId="0" xfId="0" applyNumberFormat="1" applyFont="1" applyFill="1" applyAlignment="1">
      <alignment horizontal="left" wrapText="1"/>
    </xf>
    <xf numFmtId="1" fontId="31" fillId="73" borderId="75" xfId="0" applyNumberFormat="1" applyFont="1" applyFill="1" applyBorder="1" applyAlignment="1">
      <alignment horizontal="left" vertical="top" wrapText="1"/>
    </xf>
    <xf numFmtId="2" fontId="31" fillId="73" borderId="75" xfId="0" applyNumberFormat="1" applyFont="1" applyFill="1" applyBorder="1" applyAlignment="1">
      <alignment horizontal="left" vertical="top" wrapText="1"/>
    </xf>
    <xf numFmtId="2" fontId="31" fillId="73" borderId="75" xfId="0" applyNumberFormat="1" applyFont="1" applyFill="1" applyBorder="1" applyAlignment="1">
      <alignment vertical="top" wrapText="1"/>
    </xf>
    <xf numFmtId="0" fontId="126" fillId="73" borderId="75" xfId="0" applyNumberFormat="1" applyFont="1" applyFill="1" applyBorder="1" applyAlignment="1">
      <alignment vertical="top" wrapText="1"/>
    </xf>
    <xf numFmtId="0" fontId="31" fillId="73" borderId="75" xfId="0" quotePrefix="1" applyFont="1" applyFill="1" applyBorder="1" applyAlignment="1">
      <alignment horizontal="left" vertical="top" wrapText="1"/>
    </xf>
    <xf numFmtId="1" fontId="125" fillId="0" borderId="75" xfId="0" applyNumberFormat="1" applyFont="1" applyFill="1" applyBorder="1" applyAlignment="1">
      <alignment horizontal="left" vertical="top" wrapText="1"/>
    </xf>
    <xf numFmtId="2" fontId="125" fillId="0" borderId="75" xfId="0" applyNumberFormat="1" applyFont="1" applyFill="1" applyBorder="1" applyAlignment="1">
      <alignment horizontal="left" vertical="top" wrapText="1"/>
    </xf>
    <xf numFmtId="0" fontId="127" fillId="0" borderId="75" xfId="0" applyNumberFormat="1" applyFont="1" applyFill="1" applyBorder="1" applyAlignment="1">
      <alignment vertical="top" wrapText="1"/>
    </xf>
    <xf numFmtId="49" fontId="126" fillId="73" borderId="75" xfId="0" applyNumberFormat="1" applyFont="1" applyFill="1" applyBorder="1" applyAlignment="1" applyProtection="1">
      <alignment horizontal="center" vertical="top" wrapText="1"/>
    </xf>
    <xf numFmtId="0" fontId="126" fillId="73" borderId="75" xfId="2" applyFont="1" applyFill="1" applyBorder="1" applyAlignment="1" applyProtection="1">
      <alignment horizontal="center" vertical="top" wrapText="1"/>
      <protection locked="0" hidden="1"/>
    </xf>
    <xf numFmtId="49" fontId="127" fillId="0" borderId="75" xfId="0" applyNumberFormat="1" applyFont="1" applyFill="1" applyBorder="1" applyAlignment="1" applyProtection="1">
      <alignment horizontal="center" vertical="top" wrapText="1"/>
    </xf>
    <xf numFmtId="0" fontId="31" fillId="73" borderId="75" xfId="0" applyFont="1" applyFill="1" applyBorder="1"/>
    <xf numFmtId="0" fontId="31" fillId="0" borderId="75" xfId="0" applyFont="1" applyBorder="1" applyAlignment="1">
      <alignment horizontal="left" vertical="top" wrapText="1"/>
    </xf>
    <xf numFmtId="0" fontId="125" fillId="0" borderId="75" xfId="0" applyFont="1" applyBorder="1" applyAlignment="1">
      <alignment horizontal="left" vertical="top" wrapText="1"/>
    </xf>
    <xf numFmtId="0" fontId="31" fillId="0" borderId="75" xfId="0" applyFont="1" applyBorder="1" applyAlignment="1">
      <alignment horizontal="left" vertical="top"/>
    </xf>
    <xf numFmtId="0" fontId="31" fillId="0" borderId="0" xfId="0" applyFont="1"/>
    <xf numFmtId="0" fontId="125" fillId="0" borderId="0" xfId="0" applyFont="1"/>
    <xf numFmtId="0" fontId="31" fillId="73" borderId="75" xfId="0" applyFont="1" applyFill="1" applyBorder="1" applyAlignment="1">
      <alignment horizontal="left" wrapText="1"/>
    </xf>
    <xf numFmtId="0" fontId="31" fillId="73" borderId="75" xfId="0" applyFont="1" applyFill="1" applyBorder="1" applyAlignment="1">
      <alignment wrapText="1"/>
    </xf>
    <xf numFmtId="0" fontId="125" fillId="0" borderId="75" xfId="0" applyFont="1" applyFill="1" applyBorder="1" applyAlignment="1">
      <alignment horizontal="left" wrapText="1"/>
    </xf>
    <xf numFmtId="0" fontId="125" fillId="0" borderId="75" xfId="0" applyFont="1" applyFill="1" applyBorder="1" applyAlignment="1">
      <alignment wrapText="1"/>
    </xf>
    <xf numFmtId="0" fontId="126" fillId="73" borderId="75" xfId="2" applyFont="1" applyFill="1" applyBorder="1" applyAlignment="1" applyProtection="1">
      <alignment horizontal="left" vertical="top" wrapText="1"/>
    </xf>
    <xf numFmtId="0" fontId="129" fillId="0" borderId="75" xfId="2" applyFont="1" applyBorder="1" applyAlignment="1" applyProtection="1">
      <alignment horizontal="left" vertical="top" wrapText="1"/>
    </xf>
    <xf numFmtId="0" fontId="125" fillId="0" borderId="75" xfId="0" applyFont="1" applyBorder="1" applyAlignment="1">
      <alignment horizontal="left" vertical="top"/>
    </xf>
    <xf numFmtId="0" fontId="1" fillId="73" borderId="75" xfId="0" applyFont="1" applyFill="1" applyBorder="1" applyAlignment="1">
      <alignment horizontal="left" vertical="top"/>
    </xf>
    <xf numFmtId="0" fontId="2" fillId="0" borderId="75" xfId="0" applyFont="1" applyFill="1" applyBorder="1" applyAlignment="1">
      <alignment horizontal="left" vertical="top"/>
    </xf>
    <xf numFmtId="0" fontId="1" fillId="72" borderId="2" xfId="0" applyFont="1" applyFill="1" applyBorder="1" applyAlignment="1">
      <alignment horizontal="left" vertical="top" wrapText="1"/>
    </xf>
    <xf numFmtId="0" fontId="1" fillId="72" borderId="24" xfId="0" applyFont="1" applyFill="1" applyBorder="1" applyAlignment="1">
      <alignment horizontal="left" vertical="top" wrapText="1"/>
    </xf>
    <xf numFmtId="0" fontId="3" fillId="72" borderId="2" xfId="0" applyFont="1" applyFill="1" applyBorder="1" applyAlignment="1">
      <alignment horizontal="left" vertical="top" wrapText="1"/>
    </xf>
    <xf numFmtId="0" fontId="13" fillId="4" borderId="2" xfId="0" applyFont="1" applyFill="1" applyBorder="1" applyAlignment="1">
      <alignment horizontal="center" vertical="center" wrapText="1"/>
    </xf>
    <xf numFmtId="0" fontId="8" fillId="2" borderId="75" xfId="0" applyFont="1" applyFill="1" applyBorder="1" applyAlignment="1">
      <alignment horizontal="left" vertical="top" wrapText="1"/>
    </xf>
    <xf numFmtId="0" fontId="12" fillId="0" borderId="2" xfId="0" applyFont="1" applyBorder="1" applyAlignment="1">
      <alignment vertical="top" wrapText="1"/>
    </xf>
    <xf numFmtId="49" fontId="12" fillId="0" borderId="2" xfId="0" applyNumberFormat="1" applyFont="1" applyBorder="1" applyAlignment="1">
      <alignment vertical="top" wrapText="1"/>
    </xf>
    <xf numFmtId="0" fontId="0" fillId="0" borderId="2" xfId="0" applyBorder="1" applyAlignment="1">
      <alignment horizontal="left" wrapText="1"/>
    </xf>
    <xf numFmtId="0" fontId="0" fillId="0" borderId="2" xfId="0" applyBorder="1"/>
    <xf numFmtId="49" fontId="12" fillId="0" borderId="2" xfId="0" applyNumberFormat="1" applyFont="1" applyFill="1" applyBorder="1" applyAlignment="1">
      <alignment horizontal="left" vertical="top" wrapText="1"/>
    </xf>
    <xf numFmtId="0" fontId="3" fillId="2" borderId="2" xfId="0" applyNumberFormat="1" applyFont="1" applyFill="1" applyBorder="1" applyAlignment="1">
      <alignment horizontal="left" vertical="top" wrapText="1"/>
    </xf>
    <xf numFmtId="0" fontId="34" fillId="0" borderId="75" xfId="0" applyFont="1" applyFill="1" applyBorder="1" applyAlignment="1">
      <alignment horizontal="left" vertical="top" wrapText="1"/>
    </xf>
    <xf numFmtId="0" fontId="8" fillId="4" borderId="75" xfId="0" applyFont="1" applyFill="1" applyBorder="1" applyAlignment="1">
      <alignment horizontal="left" vertical="top" wrapText="1"/>
    </xf>
    <xf numFmtId="0" fontId="3" fillId="5" borderId="75" xfId="0" applyFont="1" applyFill="1" applyBorder="1" applyAlignment="1">
      <alignment horizontal="left" vertical="top" wrapText="1"/>
    </xf>
    <xf numFmtId="0" fontId="13" fillId="2" borderId="2" xfId="0" applyFont="1" applyFill="1" applyBorder="1" applyAlignment="1">
      <alignment horizontal="center" vertical="center"/>
    </xf>
    <xf numFmtId="0" fontId="13" fillId="4" borderId="2" xfId="0" applyFont="1" applyFill="1" applyBorder="1" applyAlignment="1">
      <alignment horizontal="center" vertical="center"/>
    </xf>
    <xf numFmtId="0" fontId="8" fillId="2" borderId="24" xfId="0" applyFont="1" applyFill="1" applyBorder="1" applyAlignment="1">
      <alignment vertical="top"/>
    </xf>
    <xf numFmtId="0" fontId="3" fillId="2" borderId="24" xfId="0" applyFont="1" applyFill="1" applyBorder="1" applyAlignment="1">
      <alignment vertical="top" wrapText="1"/>
    </xf>
    <xf numFmtId="0" fontId="5" fillId="2" borderId="0" xfId="0" applyFont="1" applyFill="1"/>
    <xf numFmtId="0" fontId="8" fillId="2" borderId="2" xfId="0" applyNumberFormat="1" applyFont="1" applyFill="1" applyBorder="1" applyAlignment="1">
      <alignment horizontal="left" vertical="top" wrapText="1"/>
    </xf>
    <xf numFmtId="0" fontId="13" fillId="2" borderId="2" xfId="0" applyFont="1" applyFill="1" applyBorder="1" applyAlignment="1">
      <alignment vertical="top" wrapText="1"/>
    </xf>
    <xf numFmtId="0" fontId="21" fillId="2" borderId="2" xfId="0" applyFont="1" applyFill="1" applyBorder="1" applyAlignment="1">
      <alignment vertical="top" wrapText="1"/>
    </xf>
    <xf numFmtId="0" fontId="17" fillId="2" borderId="2" xfId="0" applyFont="1" applyFill="1" applyBorder="1" applyAlignment="1">
      <alignment horizontal="left" vertical="top" wrapText="1"/>
    </xf>
    <xf numFmtId="0" fontId="11" fillId="2" borderId="2" xfId="0" applyFont="1" applyFill="1" applyBorder="1" applyAlignment="1">
      <alignment horizontal="left" vertical="top" wrapText="1"/>
    </xf>
    <xf numFmtId="0" fontId="8" fillId="2" borderId="24" xfId="0" applyFont="1" applyFill="1" applyBorder="1" applyAlignment="1">
      <alignment horizontal="left" vertical="top" wrapText="1"/>
    </xf>
    <xf numFmtId="2" fontId="3" fillId="2" borderId="2" xfId="0" applyNumberFormat="1" applyFont="1" applyFill="1" applyBorder="1" applyAlignment="1">
      <alignment horizontal="left" vertical="top" wrapText="1"/>
    </xf>
    <xf numFmtId="0" fontId="0" fillId="2" borderId="0" xfId="0" applyFill="1"/>
    <xf numFmtId="0" fontId="5" fillId="4" borderId="0" xfId="0" applyFont="1" applyFill="1"/>
    <xf numFmtId="0" fontId="12" fillId="4" borderId="2" xfId="0" applyFont="1" applyFill="1" applyBorder="1" applyAlignment="1">
      <alignment vertical="top" wrapText="1"/>
    </xf>
    <xf numFmtId="0" fontId="1" fillId="4" borderId="24" xfId="0" applyFont="1" applyFill="1" applyBorder="1" applyAlignment="1">
      <alignment horizontal="left" vertical="top" wrapText="1"/>
    </xf>
    <xf numFmtId="0" fontId="0" fillId="4" borderId="2" xfId="0" applyFill="1" applyBorder="1" applyAlignment="1">
      <alignment horizontal="left" vertical="top"/>
    </xf>
    <xf numFmtId="0" fontId="14" fillId="4" borderId="2" xfId="0" applyFont="1" applyFill="1" applyBorder="1" applyAlignment="1">
      <alignment vertical="top"/>
    </xf>
    <xf numFmtId="0" fontId="14" fillId="4" borderId="2" xfId="0" applyFont="1" applyFill="1" applyBorder="1" applyAlignment="1">
      <alignment horizontal="left" vertical="top" wrapText="1"/>
    </xf>
    <xf numFmtId="49" fontId="1" fillId="4" borderId="75" xfId="0" applyNumberFormat="1" applyFont="1" applyFill="1" applyBorder="1" applyAlignment="1">
      <alignment horizontal="left" vertical="top" wrapText="1"/>
    </xf>
    <xf numFmtId="49" fontId="1" fillId="4" borderId="24" xfId="0" applyNumberFormat="1" applyFont="1" applyFill="1" applyBorder="1" applyAlignment="1">
      <alignment horizontal="left" vertical="top" wrapText="1"/>
    </xf>
    <xf numFmtId="0" fontId="3" fillId="4" borderId="2" xfId="0" applyNumberFormat="1" applyFont="1" applyFill="1" applyBorder="1" applyAlignment="1">
      <alignment horizontal="left" vertical="top" wrapText="1"/>
    </xf>
    <xf numFmtId="0" fontId="3" fillId="4" borderId="2" xfId="0" applyFont="1" applyFill="1" applyBorder="1" applyAlignment="1">
      <alignment vertical="top" wrapText="1"/>
    </xf>
    <xf numFmtId="0" fontId="8" fillId="4" borderId="2" xfId="0" applyFont="1" applyFill="1" applyBorder="1" applyAlignment="1">
      <alignment vertical="top" wrapText="1"/>
    </xf>
    <xf numFmtId="0" fontId="20" fillId="4" borderId="2" xfId="0" applyFont="1" applyFill="1" applyBorder="1" applyAlignment="1">
      <alignment vertical="top" wrapText="1"/>
    </xf>
    <xf numFmtId="0" fontId="21" fillId="4" borderId="2" xfId="0" applyFont="1" applyFill="1" applyBorder="1" applyAlignment="1">
      <alignment vertical="top" wrapText="1"/>
    </xf>
    <xf numFmtId="0" fontId="17" fillId="4" borderId="2" xfId="0" applyFont="1" applyFill="1" applyBorder="1" applyAlignment="1">
      <alignment horizontal="left" vertical="top" wrapText="1"/>
    </xf>
    <xf numFmtId="0" fontId="25" fillId="4" borderId="2" xfId="0" applyFont="1" applyFill="1" applyBorder="1" applyAlignment="1">
      <alignment horizontal="left" vertical="top" wrapText="1"/>
    </xf>
    <xf numFmtId="0" fontId="3" fillId="4" borderId="24" xfId="0" applyFont="1" applyFill="1" applyBorder="1" applyAlignment="1">
      <alignment horizontal="left" vertical="top" wrapText="1"/>
    </xf>
    <xf numFmtId="0" fontId="8" fillId="4" borderId="24" xfId="0" applyFont="1" applyFill="1" applyBorder="1" applyAlignment="1">
      <alignment vertical="top"/>
    </xf>
    <xf numFmtId="0" fontId="1" fillId="4" borderId="24" xfId="0" applyFont="1" applyFill="1" applyBorder="1" applyAlignment="1">
      <alignment vertical="top"/>
    </xf>
    <xf numFmtId="0" fontId="11" fillId="4" borderId="2" xfId="0" applyFont="1" applyFill="1" applyBorder="1" applyAlignment="1">
      <alignment vertical="top"/>
    </xf>
    <xf numFmtId="0" fontId="8" fillId="4" borderId="24" xfId="0" applyFont="1" applyFill="1" applyBorder="1" applyAlignment="1">
      <alignment horizontal="left" vertical="top" wrapText="1"/>
    </xf>
    <xf numFmtId="0" fontId="8" fillId="4" borderId="2" xfId="0" applyFont="1" applyFill="1" applyBorder="1" applyAlignment="1">
      <alignment horizontal="left" vertical="top"/>
    </xf>
    <xf numFmtId="49" fontId="0" fillId="4" borderId="2" xfId="0" applyNumberFormat="1" applyFill="1" applyBorder="1" applyAlignment="1">
      <alignment horizontal="left" vertical="top"/>
    </xf>
    <xf numFmtId="0" fontId="3" fillId="4" borderId="2" xfId="0" applyFont="1" applyFill="1" applyBorder="1" applyAlignment="1">
      <alignment horizontal="left" vertical="top"/>
    </xf>
    <xf numFmtId="0" fontId="1" fillId="4" borderId="76" xfId="0" applyFont="1" applyFill="1" applyBorder="1" applyAlignment="1">
      <alignment horizontal="left" vertical="top" wrapText="1"/>
    </xf>
    <xf numFmtId="49" fontId="14" fillId="4" borderId="2" xfId="0" applyNumberFormat="1" applyFont="1" applyFill="1" applyBorder="1" applyAlignment="1">
      <alignment vertical="top" wrapText="1"/>
    </xf>
    <xf numFmtId="49" fontId="8" fillId="4" borderId="2" xfId="0" applyNumberFormat="1" applyFont="1" applyFill="1" applyBorder="1" applyAlignment="1">
      <alignment horizontal="left" vertical="top" wrapText="1"/>
    </xf>
    <xf numFmtId="0" fontId="0" fillId="4" borderId="0" xfId="0" applyFill="1"/>
    <xf numFmtId="0" fontId="5" fillId="5" borderId="0" xfId="0" applyFont="1" applyFill="1"/>
    <xf numFmtId="0" fontId="12" fillId="5" borderId="2" xfId="0" applyFont="1" applyFill="1" applyBorder="1" applyAlignment="1">
      <alignment vertical="top" wrapText="1"/>
    </xf>
    <xf numFmtId="0" fontId="1" fillId="5" borderId="2" xfId="0" applyFont="1" applyFill="1" applyBorder="1" applyAlignment="1">
      <alignment horizontal="left" vertical="top" wrapText="1"/>
    </xf>
    <xf numFmtId="0" fontId="1" fillId="5" borderId="2" xfId="0" applyFont="1" applyFill="1" applyBorder="1" applyAlignment="1">
      <alignment horizontal="left" vertical="top"/>
    </xf>
    <xf numFmtId="0" fontId="52" fillId="5" borderId="2" xfId="0" applyFont="1" applyFill="1" applyBorder="1" applyAlignment="1">
      <alignment horizontal="left" vertical="top" wrapText="1"/>
    </xf>
    <xf numFmtId="0" fontId="1" fillId="5" borderId="24" xfId="0" applyFont="1" applyFill="1" applyBorder="1" applyAlignment="1">
      <alignment horizontal="left" vertical="top" wrapText="1"/>
    </xf>
    <xf numFmtId="0" fontId="0" fillId="5" borderId="2" xfId="0" applyFill="1" applyBorder="1" applyAlignment="1">
      <alignment horizontal="left" vertical="top"/>
    </xf>
    <xf numFmtId="0" fontId="14" fillId="5" borderId="2" xfId="0" applyFont="1" applyFill="1" applyBorder="1" applyAlignment="1">
      <alignment vertical="top"/>
    </xf>
    <xf numFmtId="49" fontId="1" fillId="5" borderId="24" xfId="0" applyNumberFormat="1" applyFont="1" applyFill="1" applyBorder="1" applyAlignment="1">
      <alignment horizontal="left" vertical="top" wrapText="1"/>
    </xf>
    <xf numFmtId="0" fontId="3" fillId="5" borderId="2" xfId="0" applyFont="1" applyFill="1" applyBorder="1" applyAlignment="1">
      <alignment vertical="top" wrapText="1"/>
    </xf>
    <xf numFmtId="0" fontId="8" fillId="5" borderId="2" xfId="0" applyFont="1" applyFill="1" applyBorder="1" applyAlignment="1">
      <alignment horizontal="left" vertical="top" wrapText="1"/>
    </xf>
    <xf numFmtId="0" fontId="1" fillId="5" borderId="2" xfId="0" applyFont="1" applyFill="1" applyBorder="1" applyAlignment="1">
      <alignment vertical="top"/>
    </xf>
    <xf numFmtId="0" fontId="8" fillId="5" borderId="75" xfId="0" applyFont="1" applyFill="1" applyBorder="1" applyAlignment="1">
      <alignment horizontal="left" vertical="top" wrapText="1"/>
    </xf>
    <xf numFmtId="0" fontId="20" fillId="5" borderId="2" xfId="0" applyFont="1" applyFill="1" applyBorder="1" applyAlignment="1">
      <alignment vertical="top" wrapText="1"/>
    </xf>
    <xf numFmtId="0" fontId="16" fillId="5" borderId="2" xfId="0" applyFont="1" applyFill="1" applyBorder="1" applyAlignment="1">
      <alignment horizontal="left" vertical="top" wrapText="1"/>
    </xf>
    <xf numFmtId="0" fontId="3" fillId="5" borderId="24" xfId="0" applyFont="1" applyFill="1" applyBorder="1" applyAlignment="1">
      <alignment horizontal="left" vertical="top" wrapText="1"/>
    </xf>
    <xf numFmtId="0" fontId="1" fillId="5" borderId="24" xfId="0" applyFont="1" applyFill="1" applyBorder="1" applyAlignment="1">
      <alignment vertical="top"/>
    </xf>
    <xf numFmtId="0" fontId="21" fillId="5" borderId="2" xfId="0" applyFont="1" applyFill="1" applyBorder="1" applyAlignment="1">
      <alignment vertical="top" wrapText="1"/>
    </xf>
    <xf numFmtId="0" fontId="11" fillId="5" borderId="2" xfId="0" applyFont="1" applyFill="1" applyBorder="1" applyAlignment="1">
      <alignment vertical="top"/>
    </xf>
    <xf numFmtId="0" fontId="8" fillId="5" borderId="2" xfId="0" applyFont="1" applyFill="1" applyBorder="1" applyAlignment="1">
      <alignment horizontal="left" vertical="top"/>
    </xf>
    <xf numFmtId="49" fontId="0" fillId="5" borderId="2" xfId="0" applyNumberFormat="1" applyFill="1" applyBorder="1" applyAlignment="1">
      <alignment horizontal="left" vertical="top"/>
    </xf>
    <xf numFmtId="0" fontId="3" fillId="5" borderId="2" xfId="0" applyFont="1" applyFill="1" applyBorder="1" applyAlignment="1">
      <alignment horizontal="left" vertical="top"/>
    </xf>
    <xf numFmtId="49" fontId="14" fillId="5" borderId="2" xfId="0" applyNumberFormat="1" applyFont="1" applyFill="1" applyBorder="1" applyAlignment="1">
      <alignment vertical="top" wrapText="1"/>
    </xf>
    <xf numFmtId="49" fontId="3" fillId="5" borderId="2" xfId="0" applyNumberFormat="1" applyFont="1" applyFill="1" applyBorder="1" applyAlignment="1">
      <alignment horizontal="left" vertical="top" wrapText="1"/>
    </xf>
    <xf numFmtId="0" fontId="0" fillId="5" borderId="0" xfId="0" applyFill="1"/>
    <xf numFmtId="0" fontId="5" fillId="3" borderId="0" xfId="0" applyFont="1" applyFill="1"/>
    <xf numFmtId="0" fontId="12" fillId="3" borderId="2" xfId="0" applyFont="1" applyFill="1" applyBorder="1" applyAlignment="1">
      <alignment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1" fillId="3" borderId="2" xfId="0" applyFont="1" applyFill="1" applyBorder="1" applyAlignment="1">
      <alignment horizontal="left" vertical="top"/>
    </xf>
    <xf numFmtId="0" fontId="1" fillId="3" borderId="24" xfId="0" applyFont="1" applyFill="1" applyBorder="1" applyAlignment="1">
      <alignment horizontal="left" vertical="top"/>
    </xf>
    <xf numFmtId="0" fontId="0" fillId="3" borderId="2" xfId="0" applyFill="1" applyBorder="1" applyAlignment="1">
      <alignment horizontal="left" vertical="top"/>
    </xf>
    <xf numFmtId="0" fontId="14" fillId="3" borderId="2" xfId="0" applyFont="1" applyFill="1" applyBorder="1" applyAlignment="1">
      <alignment vertical="top"/>
    </xf>
    <xf numFmtId="0" fontId="3" fillId="3" borderId="24" xfId="0" applyFont="1" applyFill="1" applyBorder="1" applyAlignment="1">
      <alignment horizontal="left" vertical="top" wrapText="1"/>
    </xf>
    <xf numFmtId="0" fontId="3" fillId="3" borderId="2" xfId="0" applyFont="1" applyFill="1" applyBorder="1" applyAlignment="1">
      <alignment vertical="top" wrapText="1"/>
    </xf>
    <xf numFmtId="0" fontId="1" fillId="3" borderId="2" xfId="0" applyFont="1" applyFill="1" applyBorder="1" applyAlignment="1">
      <alignment vertical="top"/>
    </xf>
    <xf numFmtId="0" fontId="8" fillId="3" borderId="2" xfId="0" applyFont="1" applyFill="1" applyBorder="1" applyAlignment="1">
      <alignment horizontal="left" vertical="top" wrapText="1"/>
    </xf>
    <xf numFmtId="0" fontId="20" fillId="3" borderId="2" xfId="0" applyFont="1" applyFill="1" applyBorder="1" applyAlignment="1">
      <alignment vertical="top" wrapText="1"/>
    </xf>
    <xf numFmtId="0" fontId="16" fillId="3" borderId="2" xfId="0" applyFont="1" applyFill="1" applyBorder="1" applyAlignment="1">
      <alignment horizontal="left" vertical="top" wrapText="1"/>
    </xf>
    <xf numFmtId="0" fontId="1" fillId="3" borderId="24" xfId="0" applyFont="1" applyFill="1" applyBorder="1" applyAlignment="1">
      <alignment vertical="top"/>
    </xf>
    <xf numFmtId="0" fontId="11" fillId="3" borderId="2" xfId="0" applyFont="1" applyFill="1" applyBorder="1" applyAlignment="1">
      <alignment vertical="top" wrapText="1"/>
    </xf>
    <xf numFmtId="49" fontId="0" fillId="3" borderId="2" xfId="0" applyNumberFormat="1" applyFill="1" applyBorder="1" applyAlignment="1">
      <alignment horizontal="left" vertical="top"/>
    </xf>
    <xf numFmtId="0" fontId="3" fillId="3" borderId="2" xfId="0" applyFont="1" applyFill="1" applyBorder="1" applyAlignment="1">
      <alignment horizontal="left" vertical="top"/>
    </xf>
    <xf numFmtId="0" fontId="1" fillId="3" borderId="24" xfId="0" applyFont="1" applyFill="1" applyBorder="1" applyAlignment="1">
      <alignment horizontal="left" vertical="top" wrapText="1"/>
    </xf>
    <xf numFmtId="49" fontId="14" fillId="3" borderId="2" xfId="0" applyNumberFormat="1" applyFont="1" applyFill="1" applyBorder="1" applyAlignment="1">
      <alignment vertical="top" wrapText="1"/>
    </xf>
    <xf numFmtId="49" fontId="3" fillId="3" borderId="2" xfId="0" applyNumberFormat="1" applyFont="1" applyFill="1" applyBorder="1" applyAlignment="1">
      <alignment horizontal="left" vertical="top" wrapText="1"/>
    </xf>
    <xf numFmtId="0" fontId="0" fillId="3" borderId="0" xfId="0" applyFill="1"/>
    <xf numFmtId="0" fontId="1" fillId="5" borderId="24" xfId="0" applyFont="1" applyFill="1" applyBorder="1" applyAlignment="1">
      <alignment horizontal="left" vertical="top"/>
    </xf>
    <xf numFmtId="0" fontId="1" fillId="5" borderId="2" xfId="0" applyFont="1" applyFill="1" applyBorder="1" applyAlignment="1">
      <alignment vertical="top" wrapText="1"/>
    </xf>
    <xf numFmtId="0" fontId="8" fillId="5" borderId="75" xfId="0" applyFont="1" applyFill="1" applyBorder="1" applyAlignment="1">
      <alignment vertical="top"/>
    </xf>
    <xf numFmtId="0" fontId="11" fillId="5" borderId="2" xfId="0" applyFont="1" applyFill="1" applyBorder="1" applyAlignment="1">
      <alignment horizontal="left" vertical="top" wrapText="1"/>
    </xf>
    <xf numFmtId="49" fontId="1" fillId="5" borderId="2" xfId="0" applyNumberFormat="1" applyFont="1" applyFill="1" applyBorder="1" applyAlignment="1">
      <alignment vertical="top" wrapText="1"/>
    </xf>
    <xf numFmtId="0" fontId="8" fillId="2" borderId="2" xfId="0" applyFont="1" applyFill="1" applyBorder="1" applyAlignment="1">
      <alignment vertical="top"/>
    </xf>
    <xf numFmtId="0" fontId="0" fillId="0" borderId="0" xfId="0" applyFill="1" applyBorder="1" applyAlignment="1">
      <alignment horizontal="left" vertical="top"/>
    </xf>
    <xf numFmtId="0" fontId="4" fillId="0" borderId="0" xfId="0" applyFont="1" applyFill="1" applyBorder="1"/>
    <xf numFmtId="14" fontId="1" fillId="0" borderId="2" xfId="0" applyNumberFormat="1" applyFont="1" applyFill="1" applyBorder="1" applyAlignment="1">
      <alignment horizontal="left" vertical="top"/>
    </xf>
    <xf numFmtId="0" fontId="1" fillId="71" borderId="2" xfId="0" applyFont="1" applyFill="1" applyBorder="1" applyAlignment="1">
      <alignment horizontal="left" vertical="top" wrapText="1"/>
    </xf>
    <xf numFmtId="0" fontId="21" fillId="0" borderId="2" xfId="0" applyFont="1" applyFill="1" applyBorder="1" applyAlignment="1">
      <alignment vertical="top" wrapText="1"/>
    </xf>
    <xf numFmtId="49" fontId="8" fillId="0" borderId="2" xfId="0" applyNumberFormat="1" applyFont="1" applyFill="1" applyBorder="1" applyAlignment="1">
      <alignment horizontal="left" vertical="top" wrapText="1"/>
    </xf>
    <xf numFmtId="0" fontId="8" fillId="0" borderId="0" xfId="0" applyFont="1" applyFill="1" applyAlignment="1">
      <alignment vertical="top"/>
    </xf>
    <xf numFmtId="14" fontId="8" fillId="0" borderId="23" xfId="0" applyNumberFormat="1" applyFont="1" applyFill="1" applyBorder="1" applyAlignment="1">
      <alignment horizontal="left" vertical="top"/>
    </xf>
    <xf numFmtId="14" fontId="8" fillId="0" borderId="2" xfId="0" applyNumberFormat="1" applyFont="1" applyFill="1" applyBorder="1" applyAlignment="1">
      <alignment horizontal="left" vertical="top"/>
    </xf>
    <xf numFmtId="2" fontId="8" fillId="0" borderId="2" xfId="0" applyNumberFormat="1" applyFont="1" applyFill="1" applyBorder="1" applyAlignment="1">
      <alignment vertical="top" wrapText="1"/>
    </xf>
    <xf numFmtId="0" fontId="21" fillId="0" borderId="2" xfId="0" applyFont="1" applyFill="1" applyBorder="1" applyAlignment="1">
      <alignment horizontal="left" vertical="top" wrapText="1"/>
    </xf>
    <xf numFmtId="49" fontId="21" fillId="0" borderId="2" xfId="0" applyNumberFormat="1" applyFont="1" applyFill="1" applyBorder="1" applyAlignment="1">
      <alignment vertical="top" wrapText="1"/>
    </xf>
    <xf numFmtId="0" fontId="21" fillId="3" borderId="2" xfId="0" applyFont="1" applyFill="1" applyBorder="1" applyAlignment="1">
      <alignment vertical="top" wrapText="1"/>
    </xf>
    <xf numFmtId="14" fontId="21" fillId="0" borderId="2" xfId="0" applyNumberFormat="1" applyFont="1" applyFill="1" applyBorder="1" applyAlignment="1">
      <alignment horizontal="left" wrapText="1"/>
    </xf>
    <xf numFmtId="0" fontId="21" fillId="0" borderId="0" xfId="0" applyFont="1" applyFill="1" applyAlignment="1">
      <alignment vertical="top" wrapText="1"/>
    </xf>
    <xf numFmtId="14" fontId="21" fillId="0" borderId="2" xfId="0" applyNumberFormat="1" applyFont="1" applyFill="1" applyBorder="1" applyAlignment="1">
      <alignment vertical="top" wrapText="1"/>
    </xf>
    <xf numFmtId="0" fontId="12" fillId="0" borderId="2" xfId="0" applyFont="1" applyBorder="1" applyAlignment="1">
      <alignment vertical="top" wrapText="1"/>
    </xf>
    <xf numFmtId="0" fontId="0" fillId="0" borderId="0" xfId="0" applyAlignment="1">
      <alignment vertical="top"/>
    </xf>
    <xf numFmtId="0" fontId="8" fillId="0" borderId="75" xfId="0" applyFont="1" applyFill="1" applyBorder="1" applyAlignment="1">
      <alignment horizontal="left" vertical="top" wrapText="1"/>
    </xf>
    <xf numFmtId="0" fontId="8" fillId="3" borderId="75" xfId="0" applyFont="1" applyFill="1" applyBorder="1" applyAlignment="1">
      <alignment horizontal="left" vertical="top" wrapText="1"/>
    </xf>
    <xf numFmtId="0" fontId="8" fillId="0" borderId="23" xfId="0" applyFont="1" applyFill="1" applyBorder="1" applyAlignment="1">
      <alignment horizontal="left" vertical="top"/>
    </xf>
    <xf numFmtId="0" fontId="8" fillId="0" borderId="2" xfId="0" applyFont="1" applyFill="1" applyBorder="1" applyAlignment="1">
      <alignment vertical="top" wrapText="1"/>
    </xf>
    <xf numFmtId="14" fontId="21" fillId="0" borderId="2" xfId="0" applyNumberFormat="1" applyFont="1" applyFill="1" applyBorder="1" applyAlignment="1">
      <alignment horizontal="left" vertical="top" wrapText="1"/>
    </xf>
    <xf numFmtId="0" fontId="9" fillId="0" borderId="2" xfId="0" applyFont="1" applyFill="1" applyBorder="1" applyAlignment="1">
      <alignment horizontal="left" vertical="top"/>
    </xf>
    <xf numFmtId="0" fontId="9" fillId="0" borderId="2" xfId="0" applyFont="1" applyFill="1" applyBorder="1"/>
    <xf numFmtId="0" fontId="12" fillId="0" borderId="79" xfId="0" applyFont="1" applyBorder="1" applyAlignment="1">
      <alignment vertical="top" wrapText="1"/>
    </xf>
    <xf numFmtId="0" fontId="12" fillId="0" borderId="80" xfId="0" applyFont="1" applyBorder="1" applyAlignment="1">
      <alignment vertical="top" wrapText="1"/>
    </xf>
    <xf numFmtId="0" fontId="4" fillId="0" borderId="80" xfId="0" applyFont="1" applyBorder="1" applyAlignment="1">
      <alignment vertical="top" wrapText="1"/>
    </xf>
    <xf numFmtId="0" fontId="12" fillId="0" borderId="83" xfId="0" applyFont="1" applyBorder="1" applyAlignment="1">
      <alignment vertical="top" wrapText="1"/>
    </xf>
    <xf numFmtId="0" fontId="12" fillId="0" borderId="81" xfId="0" applyFont="1" applyBorder="1" applyAlignment="1">
      <alignment vertical="top" wrapText="1"/>
    </xf>
    <xf numFmtId="0" fontId="12" fillId="0" borderId="82" xfId="0" applyFont="1" applyBorder="1" applyAlignment="1">
      <alignment vertical="top" wrapText="1"/>
    </xf>
    <xf numFmtId="0" fontId="12" fillId="0" borderId="84" xfId="0" applyFont="1" applyBorder="1" applyAlignment="1">
      <alignment vertical="top" wrapText="1"/>
    </xf>
    <xf numFmtId="0" fontId="27" fillId="0" borderId="84" xfId="0" applyFont="1" applyBorder="1" applyAlignment="1">
      <alignment vertical="top" wrapText="1"/>
    </xf>
    <xf numFmtId="0" fontId="131" fillId="0" borderId="84" xfId="0" applyFont="1" applyBorder="1" applyAlignment="1">
      <alignment vertical="top" wrapText="1"/>
    </xf>
    <xf numFmtId="0" fontId="1" fillId="0" borderId="84" xfId="0" applyFont="1" applyBorder="1" applyAlignment="1">
      <alignment vertical="top" wrapText="1"/>
    </xf>
    <xf numFmtId="0" fontId="27" fillId="0" borderId="2" xfId="0" applyFont="1" applyBorder="1" applyAlignment="1">
      <alignment vertical="top" wrapText="1"/>
    </xf>
    <xf numFmtId="0" fontId="131" fillId="0" borderId="2" xfId="0" applyFont="1" applyBorder="1" applyAlignment="1">
      <alignment vertical="top" wrapText="1"/>
    </xf>
    <xf numFmtId="0" fontId="27" fillId="0" borderId="85" xfId="0" applyFont="1" applyBorder="1" applyAlignment="1">
      <alignment vertical="top" wrapText="1"/>
    </xf>
    <xf numFmtId="0" fontId="32" fillId="0" borderId="2" xfId="0" applyFont="1" applyBorder="1" applyAlignment="1">
      <alignment horizontal="left" vertical="top"/>
    </xf>
    <xf numFmtId="0" fontId="32" fillId="0" borderId="76" xfId="0" applyFont="1" applyBorder="1" applyAlignment="1">
      <alignment horizontal="left" vertical="top"/>
    </xf>
    <xf numFmtId="0" fontId="14" fillId="0" borderId="2" xfId="0" applyFont="1" applyBorder="1" applyAlignment="1">
      <alignment wrapText="1"/>
    </xf>
    <xf numFmtId="0" fontId="0" fillId="5" borderId="0" xfId="0" applyFill="1" applyAlignment="1">
      <alignment vertical="top"/>
    </xf>
    <xf numFmtId="0" fontId="0" fillId="3" borderId="0" xfId="0" applyFill="1" applyAlignment="1">
      <alignment vertical="top"/>
    </xf>
    <xf numFmtId="14" fontId="0" fillId="0" borderId="0" xfId="0" applyNumberFormat="1" applyAlignment="1">
      <alignment horizontal="left" vertical="top"/>
    </xf>
    <xf numFmtId="0" fontId="0" fillId="0" borderId="76" xfId="0" applyBorder="1" applyAlignment="1">
      <alignment horizontal="left" vertical="top"/>
    </xf>
    <xf numFmtId="0" fontId="12" fillId="0" borderId="86" xfId="0" applyFont="1" applyBorder="1" applyAlignment="1">
      <alignment vertical="top" wrapText="1"/>
    </xf>
    <xf numFmtId="14" fontId="8" fillId="0" borderId="2" xfId="0" applyNumberFormat="1" applyFont="1" applyFill="1" applyBorder="1" applyAlignment="1">
      <alignment horizontal="left"/>
    </xf>
    <xf numFmtId="0" fontId="70" fillId="0" borderId="75" xfId="12" applyFont="1" applyFill="1" applyBorder="1" applyAlignment="1">
      <alignment vertical="top"/>
    </xf>
    <xf numFmtId="49" fontId="76" fillId="0" borderId="75" xfId="0" applyNumberFormat="1" applyFont="1" applyFill="1" applyBorder="1" applyAlignment="1">
      <alignment vertical="top" wrapText="1"/>
    </xf>
    <xf numFmtId="0" fontId="8" fillId="0" borderId="75" xfId="0" applyFont="1" applyFill="1" applyBorder="1" applyAlignment="1">
      <alignment vertical="top" wrapText="1"/>
    </xf>
    <xf numFmtId="49" fontId="70" fillId="0" borderId="75" xfId="12" applyNumberFormat="1" applyFont="1" applyFill="1" applyBorder="1" applyAlignment="1">
      <alignment vertical="top" wrapText="1"/>
    </xf>
    <xf numFmtId="49" fontId="70" fillId="0" borderId="75" xfId="12" applyNumberFormat="1" applyFont="1" applyFill="1" applyBorder="1" applyAlignment="1">
      <alignment horizontal="right" vertical="top" wrapText="1"/>
    </xf>
    <xf numFmtId="49" fontId="70" fillId="0" borderId="75" xfId="12" applyNumberFormat="1" applyFont="1" applyFill="1" applyBorder="1" applyAlignment="1">
      <alignment horizontal="center" vertical="top" wrapText="1"/>
    </xf>
    <xf numFmtId="0" fontId="70" fillId="0" borderId="0" xfId="12" applyFont="1" applyFill="1"/>
    <xf numFmtId="49" fontId="8" fillId="0" borderId="75" xfId="12" applyNumberFormat="1" applyFont="1" applyFill="1" applyBorder="1" applyAlignment="1">
      <alignment horizontal="right" vertical="top" wrapText="1"/>
    </xf>
    <xf numFmtId="49" fontId="8" fillId="0" borderId="75" xfId="12" applyNumberFormat="1" applyFont="1" applyFill="1" applyBorder="1" applyAlignment="1">
      <alignment vertical="top" wrapText="1"/>
    </xf>
    <xf numFmtId="49" fontId="8" fillId="0" borderId="75" xfId="12" applyNumberFormat="1" applyFont="1" applyFill="1" applyBorder="1" applyAlignment="1">
      <alignment horizontal="center" vertical="top" wrapText="1"/>
    </xf>
    <xf numFmtId="0" fontId="132" fillId="0" borderId="0" xfId="44194" applyFont="1" applyAlignment="1">
      <alignment horizontal="justify" vertical="center" wrapText="1"/>
    </xf>
    <xf numFmtId="0" fontId="76" fillId="0" borderId="75" xfId="0" applyFont="1" applyFill="1" applyBorder="1" applyAlignment="1">
      <alignment vertical="top" wrapText="1"/>
    </xf>
    <xf numFmtId="49" fontId="70" fillId="0" borderId="0" xfId="12" applyNumberFormat="1" applyFont="1" applyFill="1"/>
    <xf numFmtId="49" fontId="56" fillId="0" borderId="0" xfId="12" applyNumberFormat="1" applyFont="1" applyFill="1"/>
    <xf numFmtId="0" fontId="20" fillId="0" borderId="75" xfId="0" applyFont="1" applyFill="1" applyBorder="1" applyAlignment="1">
      <alignment vertical="top" wrapText="1"/>
    </xf>
    <xf numFmtId="49" fontId="1" fillId="71" borderId="2" xfId="0" applyNumberFormat="1" applyFont="1" applyFill="1" applyBorder="1" applyAlignment="1">
      <alignment horizontal="left" vertical="top" wrapText="1"/>
    </xf>
    <xf numFmtId="0" fontId="14" fillId="0" borderId="75" xfId="28515" applyFont="1" applyFill="1" applyBorder="1" applyAlignment="1">
      <alignment horizontal="left" vertical="top" wrapText="1"/>
    </xf>
    <xf numFmtId="0" fontId="133" fillId="2" borderId="75" xfId="28515" applyFont="1" applyFill="1" applyBorder="1" applyAlignment="1">
      <alignment horizontal="left" vertical="top" wrapText="1"/>
    </xf>
    <xf numFmtId="0" fontId="134" fillId="2" borderId="75" xfId="28515" applyFont="1" applyFill="1" applyBorder="1" applyAlignment="1">
      <alignment horizontal="left" vertical="top" wrapText="1"/>
    </xf>
    <xf numFmtId="0" fontId="134" fillId="2" borderId="75" xfId="28515" applyFont="1" applyFill="1" applyBorder="1" applyAlignment="1">
      <alignment horizontal="left" vertical="top"/>
    </xf>
    <xf numFmtId="0" fontId="133" fillId="0" borderId="75" xfId="28515" applyFont="1" applyFill="1" applyBorder="1" applyAlignment="1">
      <alignment horizontal="left" vertical="top" wrapText="1"/>
    </xf>
    <xf numFmtId="0" fontId="134" fillId="0" borderId="75" xfId="28515" applyFont="1" applyFill="1" applyBorder="1" applyAlignment="1">
      <alignment horizontal="left" vertical="top" wrapText="1"/>
    </xf>
    <xf numFmtId="0" fontId="134" fillId="0" borderId="75" xfId="28515" applyFont="1" applyFill="1" applyBorder="1" applyAlignment="1">
      <alignment horizontal="left" vertical="top"/>
    </xf>
    <xf numFmtId="0" fontId="133" fillId="0" borderId="75" xfId="28515" applyFont="1" applyFill="1" applyBorder="1" applyAlignment="1">
      <alignment horizontal="left" vertical="top"/>
    </xf>
    <xf numFmtId="0" fontId="135" fillId="0" borderId="75" xfId="28515" applyFont="1" applyFill="1" applyBorder="1" applyAlignment="1">
      <alignment horizontal="left" vertical="top"/>
    </xf>
    <xf numFmtId="0" fontId="12" fillId="0" borderId="75" xfId="28515" applyFont="1" applyFill="1" applyBorder="1" applyAlignment="1">
      <alignment vertical="top" wrapText="1"/>
    </xf>
    <xf numFmtId="49" fontId="17" fillId="2" borderId="2" xfId="0" applyNumberFormat="1" applyFont="1" applyFill="1" applyBorder="1" applyAlignment="1">
      <alignment horizontal="left" vertical="top" wrapText="1"/>
    </xf>
    <xf numFmtId="49" fontId="8" fillId="2" borderId="2" xfId="0" applyNumberFormat="1" applyFont="1" applyFill="1" applyBorder="1" applyAlignment="1">
      <alignment horizontal="left" vertical="top" wrapText="1"/>
    </xf>
    <xf numFmtId="49" fontId="8" fillId="2" borderId="2" xfId="0" applyNumberFormat="1" applyFont="1" applyFill="1" applyBorder="1" applyAlignment="1">
      <alignment horizontal="left" vertical="top"/>
    </xf>
    <xf numFmtId="4" fontId="11" fillId="2" borderId="2" xfId="0" applyNumberFormat="1" applyFont="1" applyFill="1" applyBorder="1" applyAlignment="1">
      <alignment vertical="top" wrapText="1"/>
    </xf>
    <xf numFmtId="49" fontId="26" fillId="0" borderId="2" xfId="12" applyNumberFormat="1" applyFont="1" applyFill="1" applyBorder="1" applyAlignment="1">
      <alignment vertical="top"/>
    </xf>
    <xf numFmtId="49" fontId="26" fillId="0" borderId="2" xfId="12" applyNumberFormat="1" applyFont="1" applyFill="1" applyBorder="1" applyAlignment="1">
      <alignment horizontal="right" vertical="top"/>
    </xf>
    <xf numFmtId="49" fontId="26" fillId="0" borderId="2" xfId="12" applyNumberFormat="1" applyFont="1" applyFill="1" applyBorder="1" applyAlignment="1">
      <alignment horizontal="center" vertical="top"/>
    </xf>
    <xf numFmtId="0" fontId="1" fillId="0" borderId="2" xfId="1" applyFont="1" applyFill="1" applyBorder="1" applyAlignment="1">
      <alignment horizontal="left" vertical="top" wrapText="1"/>
    </xf>
    <xf numFmtId="0" fontId="1" fillId="2" borderId="4" xfId="0" applyFont="1" applyFill="1" applyBorder="1" applyAlignment="1">
      <alignment horizontal="left" vertical="top"/>
    </xf>
    <xf numFmtId="49" fontId="26" fillId="2" borderId="2" xfId="12" applyNumberFormat="1" applyFont="1" applyFill="1" applyBorder="1" applyAlignment="1">
      <alignment vertical="top" wrapText="1"/>
    </xf>
    <xf numFmtId="0" fontId="0" fillId="0" borderId="2" xfId="0" applyBorder="1" applyAlignment="1">
      <alignment horizontal="left" wrapText="1"/>
    </xf>
    <xf numFmtId="0" fontId="14" fillId="0" borderId="2" xfId="0" applyFont="1" applyFill="1" applyBorder="1" applyAlignment="1"/>
    <xf numFmtId="0" fontId="14" fillId="0" borderId="2" xfId="0" applyFont="1" applyBorder="1" applyAlignment="1">
      <alignment horizontal="left" wrapText="1"/>
    </xf>
    <xf numFmtId="0" fontId="14" fillId="0" borderId="2" xfId="0" applyFont="1" applyBorder="1" applyAlignment="1"/>
    <xf numFmtId="0" fontId="13" fillId="4" borderId="2" xfId="0" applyFont="1" applyFill="1" applyBorder="1" applyAlignment="1">
      <alignment horizontal="center" vertical="center"/>
    </xf>
    <xf numFmtId="0" fontId="34" fillId="2" borderId="75" xfId="0" applyFont="1" applyFill="1" applyBorder="1" applyAlignment="1">
      <alignment horizontal="left" vertical="top" wrapText="1"/>
    </xf>
    <xf numFmtId="0" fontId="133" fillId="2" borderId="75" xfId="28515" applyFont="1" applyFill="1" applyBorder="1" applyAlignment="1">
      <alignment horizontal="left" vertical="top"/>
    </xf>
    <xf numFmtId="0" fontId="133" fillId="4" borderId="75" xfId="28515" applyFont="1" applyFill="1" applyBorder="1" applyAlignment="1">
      <alignment horizontal="left" vertical="top" wrapText="1"/>
    </xf>
    <xf numFmtId="0" fontId="134" fillId="4" borderId="75" xfId="28515" applyFont="1" applyFill="1" applyBorder="1" applyAlignment="1">
      <alignment horizontal="left" vertical="top" wrapText="1"/>
    </xf>
    <xf numFmtId="0" fontId="133" fillId="5" borderId="75" xfId="28515" applyFont="1" applyFill="1" applyBorder="1" applyAlignment="1">
      <alignment horizontal="left" vertical="top" wrapText="1"/>
    </xf>
    <xf numFmtId="0" fontId="133" fillId="3" borderId="75" xfId="28515" applyFont="1" applyFill="1" applyBorder="1" applyAlignment="1">
      <alignment horizontal="left" vertical="top" wrapText="1"/>
    </xf>
    <xf numFmtId="0" fontId="34" fillId="0" borderId="75" xfId="28515" applyFont="1" applyFill="1" applyBorder="1" applyAlignment="1">
      <alignment horizontal="left" vertical="top" wrapText="1"/>
    </xf>
    <xf numFmtId="0" fontId="5" fillId="0" borderId="12" xfId="0" applyFont="1" applyBorder="1" applyAlignment="1">
      <alignment horizontal="center"/>
    </xf>
    <xf numFmtId="0" fontId="13" fillId="0" borderId="2" xfId="0" applyFont="1" applyBorder="1" applyAlignment="1">
      <alignment horizontal="center" vertical="center"/>
    </xf>
    <xf numFmtId="0" fontId="13" fillId="0" borderId="24" xfId="0" applyFont="1" applyBorder="1" applyAlignment="1">
      <alignment horizontal="center" vertical="center" wrapText="1"/>
    </xf>
    <xf numFmtId="0" fontId="13" fillId="0" borderId="6" xfId="0" applyFont="1" applyBorder="1" applyAlignment="1">
      <alignment horizontal="center" vertical="center" wrapText="1"/>
    </xf>
    <xf numFmtId="4" fontId="13" fillId="0" borderId="24"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0" fontId="0" fillId="0" borderId="78" xfId="0" applyFill="1" applyBorder="1" applyAlignment="1">
      <alignment horizontal="center"/>
    </xf>
    <xf numFmtId="0" fontId="0" fillId="0" borderId="77" xfId="0" applyFill="1" applyBorder="1" applyAlignment="1">
      <alignment horizontal="center"/>
    </xf>
    <xf numFmtId="0" fontId="0" fillId="0" borderId="2" xfId="0" applyFill="1" applyBorder="1" applyAlignment="1">
      <alignment horizontal="center"/>
    </xf>
    <xf numFmtId="0" fontId="13" fillId="0" borderId="2" xfId="0" applyFont="1" applyBorder="1" applyAlignment="1">
      <alignment horizontal="center" vertical="center" wrapText="1"/>
    </xf>
    <xf numFmtId="0" fontId="13" fillId="4"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3" borderId="2" xfId="0" applyFont="1" applyFill="1" applyBorder="1" applyAlignment="1">
      <alignment horizontal="center" vertical="center"/>
    </xf>
    <xf numFmtId="14" fontId="13" fillId="0" borderId="2" xfId="0" applyNumberFormat="1" applyFont="1" applyBorder="1" applyAlignment="1">
      <alignment horizontal="left" wrapText="1"/>
    </xf>
    <xf numFmtId="0" fontId="13" fillId="2" borderId="2" xfId="0" applyFont="1" applyFill="1" applyBorder="1" applyAlignment="1">
      <alignment horizontal="center" vertical="center"/>
    </xf>
    <xf numFmtId="0" fontId="12" fillId="74" borderId="2" xfId="0" applyFont="1" applyFill="1" applyBorder="1" applyAlignment="1">
      <alignment vertical="top" wrapText="1"/>
    </xf>
    <xf numFmtId="0" fontId="12" fillId="0" borderId="2" xfId="0" applyFont="1" applyBorder="1" applyAlignment="1">
      <alignment vertical="top" wrapText="1"/>
    </xf>
    <xf numFmtId="49" fontId="12" fillId="0" borderId="2" xfId="0" applyNumberFormat="1" applyFont="1" applyBorder="1" applyAlignment="1">
      <alignment vertical="top" wrapText="1"/>
    </xf>
    <xf numFmtId="0" fontId="12" fillId="75" borderId="2" xfId="0" applyFont="1" applyFill="1" applyBorder="1" applyAlignment="1">
      <alignment vertical="top" wrapText="1"/>
    </xf>
    <xf numFmtId="0" fontId="12" fillId="74" borderId="3" xfId="0" applyFont="1" applyFill="1" applyBorder="1" applyAlignment="1">
      <alignment vertical="top" wrapText="1"/>
    </xf>
    <xf numFmtId="0" fontId="14" fillId="74" borderId="6" xfId="0" applyFont="1" applyFill="1" applyBorder="1" applyAlignment="1">
      <alignment vertical="top" wrapText="1"/>
    </xf>
    <xf numFmtId="0" fontId="12" fillId="74" borderId="3" xfId="0" applyFont="1" applyFill="1" applyBorder="1" applyAlignment="1">
      <alignment horizontal="justify" vertical="top" wrapText="1"/>
    </xf>
    <xf numFmtId="0" fontId="12" fillId="74" borderId="3" xfId="0" applyFont="1" applyFill="1" applyBorder="1" applyAlignment="1">
      <alignment horizontal="center" vertical="top" wrapText="1"/>
    </xf>
    <xf numFmtId="0" fontId="12" fillId="74" borderId="1" xfId="0" applyFont="1" applyFill="1" applyBorder="1" applyAlignment="1">
      <alignment horizontal="center" vertical="top" wrapText="1"/>
    </xf>
    <xf numFmtId="49" fontId="14" fillId="74" borderId="75" xfId="0" applyNumberFormat="1" applyFont="1" applyFill="1" applyBorder="1" applyAlignment="1">
      <alignment horizontal="center" vertical="top" wrapText="1"/>
    </xf>
    <xf numFmtId="49" fontId="12" fillId="0" borderId="3"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0" fontId="12" fillId="0" borderId="3" xfId="0" applyFont="1" applyBorder="1" applyAlignment="1">
      <alignment horizontal="center" vertical="top" wrapText="1"/>
    </xf>
    <xf numFmtId="0" fontId="14" fillId="0" borderId="6" xfId="0" applyFont="1" applyBorder="1" applyAlignment="1">
      <alignment horizontal="center" vertical="top" wrapText="1"/>
    </xf>
    <xf numFmtId="49" fontId="12" fillId="75" borderId="2" xfId="0" applyNumberFormat="1" applyFont="1" applyFill="1" applyBorder="1" applyAlignment="1">
      <alignment vertical="top" wrapText="1"/>
    </xf>
    <xf numFmtId="0" fontId="12" fillId="71" borderId="76" xfId="0" applyFont="1" applyFill="1" applyBorder="1" applyAlignment="1">
      <alignment vertical="top"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0" fontId="31" fillId="73" borderId="75" xfId="0" applyFont="1" applyFill="1" applyBorder="1" applyAlignment="1">
      <alignment vertical="top" wrapText="1"/>
    </xf>
    <xf numFmtId="0" fontId="12" fillId="71" borderId="75" xfId="0" applyFont="1" applyFill="1" applyBorder="1" applyAlignment="1">
      <alignment vertical="top" wrapText="1"/>
    </xf>
    <xf numFmtId="49" fontId="12" fillId="70" borderId="75" xfId="5" applyNumberFormat="1" applyFont="1" applyFill="1" applyBorder="1" applyAlignment="1">
      <alignment horizontal="center" vertical="top" wrapText="1"/>
    </xf>
    <xf numFmtId="0" fontId="77" fillId="0" borderId="0" xfId="6" applyFont="1" applyFill="1" applyBorder="1" applyAlignment="1">
      <alignment horizontal="center" vertical="center" wrapText="1"/>
    </xf>
    <xf numFmtId="0" fontId="38" fillId="0" borderId="0" xfId="6" applyFill="1" applyAlignment="1"/>
    <xf numFmtId="0" fontId="38" fillId="0" borderId="28" xfId="6" applyBorder="1" applyAlignment="1">
      <alignment horizontal="center" vertical="center" wrapText="1"/>
    </xf>
    <xf numFmtId="0" fontId="38" fillId="0" borderId="11" xfId="6" applyBorder="1" applyAlignment="1">
      <alignment horizontal="center" vertical="center"/>
    </xf>
    <xf numFmtId="0" fontId="38" fillId="0" borderId="10" xfId="6" applyBorder="1" applyAlignment="1">
      <alignment horizontal="center" vertical="center"/>
    </xf>
    <xf numFmtId="0" fontId="38" fillId="0" borderId="29" xfId="6" applyBorder="1" applyAlignment="1">
      <alignment horizontal="center" vertical="center" wrapText="1"/>
    </xf>
    <xf numFmtId="0" fontId="38" fillId="0" borderId="34" xfId="6" applyBorder="1" applyAlignment="1">
      <alignment horizontal="center" vertical="center"/>
    </xf>
    <xf numFmtId="0" fontId="38" fillId="0" borderId="44" xfId="6" applyBorder="1" applyAlignment="1">
      <alignment horizontal="center" vertical="center"/>
    </xf>
    <xf numFmtId="0" fontId="38" fillId="0" borderId="30" xfId="6" applyBorder="1" applyAlignment="1">
      <alignment horizontal="center" vertical="center" wrapText="1"/>
    </xf>
    <xf numFmtId="0" fontId="38" fillId="0" borderId="35" xfId="6" applyBorder="1" applyAlignment="1">
      <alignment horizontal="center" vertical="center"/>
    </xf>
    <xf numFmtId="0" fontId="38" fillId="0" borderId="45" xfId="6" applyBorder="1" applyAlignment="1">
      <alignment horizontal="center" vertical="center"/>
    </xf>
    <xf numFmtId="0" fontId="38" fillId="0" borderId="46" xfId="6" applyBorder="1" applyAlignment="1">
      <alignment horizontal="center" vertical="center"/>
    </xf>
    <xf numFmtId="0" fontId="38" fillId="0" borderId="31" xfId="6" applyBorder="1" applyAlignment="1">
      <alignment horizontal="center" vertical="center"/>
    </xf>
    <xf numFmtId="0" fontId="26" fillId="0" borderId="32" xfId="7" applyBorder="1" applyAlignment="1">
      <alignment horizontal="center" vertical="center"/>
    </xf>
    <xf numFmtId="0" fontId="26" fillId="0" borderId="33" xfId="7" applyBorder="1" applyAlignment="1">
      <alignment horizontal="center" vertical="center"/>
    </xf>
    <xf numFmtId="0" fontId="38" fillId="0" borderId="31" xfId="6" applyBorder="1" applyAlignment="1">
      <alignment horizontal="center" vertical="center" wrapText="1"/>
    </xf>
    <xf numFmtId="0" fontId="38" fillId="0" borderId="36" xfId="6" applyBorder="1" applyAlignment="1">
      <alignment horizontal="center" vertical="center" wrapText="1"/>
    </xf>
    <xf numFmtId="0" fontId="38" fillId="0" borderId="7" xfId="6" applyBorder="1" applyAlignment="1">
      <alignment horizontal="center" vertical="center"/>
    </xf>
    <xf numFmtId="0" fontId="38" fillId="0" borderId="37" xfId="6" applyBorder="1" applyAlignment="1">
      <alignment horizontal="center" vertical="center"/>
    </xf>
    <xf numFmtId="0" fontId="38" fillId="0" borderId="38" xfId="6" applyBorder="1" applyAlignment="1">
      <alignment horizontal="center" vertical="center"/>
    </xf>
    <xf numFmtId="0" fontId="38" fillId="0" borderId="39" xfId="6" applyBorder="1" applyAlignment="1">
      <alignment horizontal="center" vertical="center"/>
    </xf>
    <xf numFmtId="0" fontId="38" fillId="0" borderId="0" xfId="6" applyFont="1" applyAlignment="1">
      <alignment horizontal="right"/>
    </xf>
    <xf numFmtId="14" fontId="38" fillId="0" borderId="0" xfId="6" applyNumberFormat="1" applyFont="1" applyAlignment="1"/>
    <xf numFmtId="0" fontId="38" fillId="0" borderId="40" xfId="6" applyBorder="1" applyAlignment="1">
      <alignment horizontal="center" vertical="center"/>
    </xf>
    <xf numFmtId="0" fontId="38" fillId="0" borderId="41" xfId="6" applyBorder="1" applyAlignment="1">
      <alignment horizontal="center" vertical="center"/>
    </xf>
    <xf numFmtId="0" fontId="38" fillId="0" borderId="42" xfId="6" applyBorder="1" applyAlignment="1">
      <alignment horizontal="center" vertical="center"/>
    </xf>
    <xf numFmtId="0" fontId="38" fillId="0" borderId="43" xfId="6" applyBorder="1" applyAlignment="1">
      <alignment horizontal="center" vertical="center"/>
    </xf>
    <xf numFmtId="0" fontId="78" fillId="0" borderId="28" xfId="6" applyFont="1" applyBorder="1" applyAlignment="1">
      <alignment horizontal="center" vertical="center"/>
    </xf>
    <xf numFmtId="0" fontId="78" fillId="0" borderId="11" xfId="6" applyFont="1" applyBorder="1" applyAlignment="1">
      <alignment horizontal="center" vertical="center"/>
    </xf>
    <xf numFmtId="0" fontId="78" fillId="0" borderId="10" xfId="6" applyFont="1" applyBorder="1" applyAlignment="1">
      <alignment horizontal="center" vertical="center"/>
    </xf>
    <xf numFmtId="0" fontId="78" fillId="0" borderId="54" xfId="6" applyFont="1" applyBorder="1" applyAlignment="1">
      <alignment horizontal="center" vertical="center"/>
    </xf>
    <xf numFmtId="0" fontId="38" fillId="0" borderId="31" xfId="6" applyBorder="1" applyAlignment="1"/>
    <xf numFmtId="0" fontId="38" fillId="0" borderId="55" xfId="6" applyBorder="1" applyAlignment="1"/>
    <xf numFmtId="0" fontId="26" fillId="0" borderId="56" xfId="7" applyBorder="1" applyAlignment="1"/>
    <xf numFmtId="0" fontId="38" fillId="0" borderId="30" xfId="6" applyFont="1" applyBorder="1" applyAlignment="1">
      <alignment horizontal="center" vertical="center" wrapText="1"/>
    </xf>
    <xf numFmtId="0" fontId="38" fillId="0" borderId="53" xfId="6" applyBorder="1" applyAlignment="1">
      <alignment horizontal="center" vertical="center"/>
    </xf>
    <xf numFmtId="49" fontId="38" fillId="0" borderId="28" xfId="6" applyNumberFormat="1" applyFont="1" applyBorder="1" applyAlignment="1">
      <alignment horizontal="center" vertical="center" wrapText="1"/>
    </xf>
    <xf numFmtId="49" fontId="26" fillId="0" borderId="11" xfId="7" applyNumberFormat="1" applyBorder="1" applyAlignment="1">
      <alignment horizontal="center" vertical="center" wrapText="1"/>
    </xf>
    <xf numFmtId="49" fontId="26" fillId="0" borderId="10" xfId="7" applyNumberFormat="1" applyBorder="1" applyAlignment="1">
      <alignment horizontal="center" vertical="center" wrapText="1"/>
    </xf>
    <xf numFmtId="0" fontId="38" fillId="0" borderId="57" xfId="6" applyBorder="1" applyAlignment="1">
      <alignment horizontal="center" vertical="center"/>
    </xf>
    <xf numFmtId="0" fontId="38" fillId="0" borderId="58" xfId="6" applyBorder="1" applyAlignment="1">
      <alignment horizontal="center" vertical="center"/>
    </xf>
    <xf numFmtId="0" fontId="38" fillId="0" borderId="59" xfId="6" applyBorder="1" applyAlignment="1">
      <alignment horizontal="center" vertical="center"/>
    </xf>
    <xf numFmtId="0" fontId="38" fillId="0" borderId="57" xfId="6" applyBorder="1" applyAlignment="1">
      <alignment horizontal="center" vertical="center" wrapText="1"/>
    </xf>
    <xf numFmtId="0" fontId="38" fillId="0" borderId="60" xfId="6" applyBorder="1" applyAlignment="1">
      <alignment horizontal="center" vertical="center" wrapText="1"/>
    </xf>
    <xf numFmtId="0" fontId="38" fillId="0" borderId="61" xfId="6" applyBorder="1" applyAlignment="1">
      <alignment horizontal="center" vertical="center"/>
    </xf>
    <xf numFmtId="0" fontId="38" fillId="0" borderId="60" xfId="6" applyNumberFormat="1" applyBorder="1" applyAlignment="1">
      <alignment horizontal="center" vertical="center" wrapText="1"/>
    </xf>
    <xf numFmtId="0" fontId="38" fillId="0" borderId="59" xfId="6" applyNumberFormat="1" applyBorder="1" applyAlignment="1">
      <alignment horizontal="center" vertical="center"/>
    </xf>
    <xf numFmtId="0" fontId="38" fillId="0" borderId="62" xfId="6" applyBorder="1" applyAlignment="1">
      <alignment horizontal="center" vertical="center"/>
    </xf>
    <xf numFmtId="0" fontId="38" fillId="0" borderId="63" xfId="6" applyBorder="1" applyAlignment="1">
      <alignment horizontal="center" vertical="center"/>
    </xf>
    <xf numFmtId="0" fontId="38" fillId="0" borderId="33" xfId="6" applyBorder="1"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0" fillId="0" borderId="24" xfId="0"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24" xfId="0" applyBorder="1" applyAlignment="1">
      <alignment horizontal="center" vertical="top" wrapText="1"/>
    </xf>
    <xf numFmtId="0" fontId="0" fillId="0" borderId="1" xfId="0" applyBorder="1" applyAlignment="1">
      <alignment horizontal="center" vertical="top" wrapText="1"/>
    </xf>
    <xf numFmtId="0" fontId="0" fillId="0" borderId="6" xfId="0" applyBorder="1" applyAlignment="1">
      <alignment horizontal="center" vertical="top" wrapText="1"/>
    </xf>
    <xf numFmtId="0" fontId="0" fillId="0" borderId="24" xfId="0" applyBorder="1" applyAlignment="1">
      <alignment vertical="top" wrapText="1"/>
    </xf>
    <xf numFmtId="0" fontId="0" fillId="0" borderId="1" xfId="0" applyBorder="1" applyAlignment="1">
      <alignment vertical="top" wrapText="1"/>
    </xf>
    <xf numFmtId="0" fontId="0" fillId="0" borderId="6" xfId="0" applyBorder="1" applyAlignment="1">
      <alignment vertical="top" wrapText="1"/>
    </xf>
    <xf numFmtId="0" fontId="0" fillId="0" borderId="24" xfId="0" applyBorder="1" applyAlignment="1">
      <alignment vertical="center" wrapText="1"/>
    </xf>
    <xf numFmtId="0" fontId="0" fillId="0" borderId="1" xfId="0" applyBorder="1" applyAlignment="1">
      <alignment vertical="center" wrapText="1"/>
    </xf>
    <xf numFmtId="0" fontId="0" fillId="0" borderId="6" xfId="0" applyBorder="1" applyAlignment="1">
      <alignment vertical="center" wrapText="1"/>
    </xf>
    <xf numFmtId="0" fontId="4" fillId="0" borderId="24" xfId="0" applyFont="1" applyBorder="1" applyAlignment="1">
      <alignment vertical="center" wrapText="1"/>
    </xf>
    <xf numFmtId="0" fontId="4" fillId="0" borderId="1" xfId="0" applyFont="1" applyBorder="1" applyAlignment="1">
      <alignment vertical="center" wrapText="1"/>
    </xf>
    <xf numFmtId="0" fontId="4" fillId="0" borderId="6" xfId="0" applyFont="1" applyBorder="1" applyAlignment="1">
      <alignment vertical="center" wrapText="1"/>
    </xf>
    <xf numFmtId="0" fontId="4" fillId="0" borderId="2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Fill="1" applyBorder="1" applyAlignment="1">
      <alignment vertical="center" wrapText="1"/>
    </xf>
    <xf numFmtId="0" fontId="12" fillId="0" borderId="24" xfId="0" applyFont="1" applyBorder="1" applyAlignment="1">
      <alignment horizontal="center" wrapText="1"/>
    </xf>
    <xf numFmtId="0" fontId="12" fillId="0" borderId="6" xfId="0" applyFont="1" applyBorder="1" applyAlignment="1">
      <alignment horizontal="center" wrapText="1"/>
    </xf>
    <xf numFmtId="0" fontId="4" fillId="0" borderId="2" xfId="0" applyFont="1" applyBorder="1" applyAlignment="1">
      <alignment horizontal="left" wrapText="1"/>
    </xf>
    <xf numFmtId="0" fontId="0" fillId="0" borderId="2" xfId="0" applyBorder="1" applyAlignment="1">
      <alignment horizontal="left" wrapText="1"/>
    </xf>
    <xf numFmtId="0" fontId="0" fillId="0" borderId="2" xfId="0" applyFill="1" applyBorder="1" applyAlignment="1">
      <alignment horizontal="left" wrapText="1"/>
    </xf>
    <xf numFmtId="0" fontId="0" fillId="0" borderId="2" xfId="0" applyBorder="1" applyAlignment="1">
      <alignment horizontal="center" wrapText="1"/>
    </xf>
    <xf numFmtId="0" fontId="0" fillId="0" borderId="2" xfId="0" applyFill="1" applyBorder="1" applyAlignment="1">
      <alignment wrapText="1"/>
    </xf>
    <xf numFmtId="0" fontId="6" fillId="0" borderId="2" xfId="0" applyFont="1" applyBorder="1" applyAlignment="1">
      <alignment horizontal="center"/>
    </xf>
    <xf numFmtId="0" fontId="4" fillId="0" borderId="2" xfId="0" applyFont="1" applyFill="1" applyBorder="1" applyAlignment="1">
      <alignment horizontal="left" wrapText="1"/>
    </xf>
    <xf numFmtId="0" fontId="0" fillId="0" borderId="24" xfId="0" applyBorder="1" applyAlignment="1">
      <alignment horizontal="left" vertical="center" wrapText="1"/>
    </xf>
    <xf numFmtId="0" fontId="0" fillId="0" borderId="1" xfId="0" applyBorder="1" applyAlignment="1">
      <alignment horizontal="left" vertical="center" wrapText="1"/>
    </xf>
    <xf numFmtId="0" fontId="0" fillId="0" borderId="6" xfId="0" applyBorder="1" applyAlignment="1">
      <alignment horizontal="left" vertical="center" wrapText="1"/>
    </xf>
    <xf numFmtId="0" fontId="0" fillId="0" borderId="24" xfId="0"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2" xfId="0" applyBorder="1" applyAlignment="1">
      <alignment wrapText="1"/>
    </xf>
    <xf numFmtId="0" fontId="4" fillId="0" borderId="24" xfId="0" applyFont="1" applyBorder="1" applyAlignment="1">
      <alignment horizontal="left" vertical="center" wrapText="1"/>
    </xf>
    <xf numFmtId="0" fontId="4" fillId="0" borderId="1" xfId="0" applyFont="1" applyBorder="1" applyAlignment="1">
      <alignment horizontal="left" vertical="center" wrapText="1"/>
    </xf>
    <xf numFmtId="0" fontId="4" fillId="0" borderId="6" xfId="0" applyFont="1" applyBorder="1" applyAlignment="1">
      <alignment horizontal="left" vertical="center" wrapText="1"/>
    </xf>
    <xf numFmtId="0" fontId="13" fillId="0" borderId="24" xfId="0" applyFont="1" applyBorder="1" applyAlignment="1">
      <alignment horizontal="left" vertical="center" wrapText="1"/>
    </xf>
    <xf numFmtId="0" fontId="13" fillId="0" borderId="1" xfId="0" applyFont="1" applyBorder="1" applyAlignment="1">
      <alignment horizontal="left" vertical="center" wrapText="1"/>
    </xf>
    <xf numFmtId="0" fontId="13" fillId="0" borderId="6" xfId="0" applyFont="1" applyBorder="1" applyAlignment="1">
      <alignment horizontal="left" vertical="center" wrapText="1"/>
    </xf>
    <xf numFmtId="0" fontId="4" fillId="6" borderId="2" xfId="0" applyFont="1" applyFill="1" applyBorder="1" applyAlignment="1">
      <alignment horizontal="left" wrapText="1"/>
    </xf>
    <xf numFmtId="0" fontId="53" fillId="0" borderId="2" xfId="0" applyFont="1" applyBorder="1" applyAlignment="1">
      <alignment horizontal="left" wrapText="1"/>
    </xf>
    <xf numFmtId="0" fontId="62" fillId="0" borderId="2" xfId="13" applyFont="1" applyBorder="1" applyAlignment="1">
      <alignment horizontal="left" wrapText="1"/>
    </xf>
    <xf numFmtId="0" fontId="5" fillId="0" borderId="2" xfId="0" applyFont="1" applyFill="1" applyBorder="1" applyAlignment="1">
      <alignment horizontal="center" vertical="top" wrapText="1"/>
    </xf>
    <xf numFmtId="0" fontId="5" fillId="0" borderId="23" xfId="0" applyFont="1" applyFill="1" applyBorder="1" applyAlignment="1">
      <alignment horizontal="center" vertical="top" wrapText="1"/>
    </xf>
    <xf numFmtId="0" fontId="5" fillId="0" borderId="22"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2" xfId="0" applyFont="1" applyBorder="1" applyAlignment="1">
      <alignment horizontal="center" vertical="top" wrapText="1"/>
    </xf>
    <xf numFmtId="0" fontId="69" fillId="0" borderId="2" xfId="0" applyFont="1" applyBorder="1" applyAlignment="1">
      <alignment horizontal="center" vertical="top" wrapText="1"/>
    </xf>
    <xf numFmtId="0" fontId="69" fillId="0" borderId="23" xfId="0" applyFont="1" applyBorder="1" applyAlignment="1">
      <alignment horizontal="center" vertical="top" wrapText="1"/>
    </xf>
    <xf numFmtId="0" fontId="69" fillId="0" borderId="22" xfId="0" applyFont="1" applyBorder="1" applyAlignment="1">
      <alignment horizontal="center" vertical="top" wrapText="1"/>
    </xf>
    <xf numFmtId="0" fontId="69" fillId="0" borderId="2" xfId="0" applyFont="1" applyFill="1" applyBorder="1" applyAlignment="1">
      <alignment horizontal="center" vertical="top" wrapText="1"/>
    </xf>
    <xf numFmtId="0" fontId="69" fillId="0" borderId="4" xfId="0" applyFont="1" applyBorder="1" applyAlignment="1">
      <alignment horizontal="center" vertical="top" wrapText="1"/>
    </xf>
    <xf numFmtId="0" fontId="69" fillId="0" borderId="5" xfId="0" applyFont="1" applyBorder="1" applyAlignment="1">
      <alignment horizontal="center" vertical="top" wrapText="1"/>
    </xf>
    <xf numFmtId="0" fontId="5" fillId="0" borderId="2" xfId="0" applyFont="1" applyBorder="1" applyAlignment="1">
      <alignment horizontal="center" wrapText="1"/>
    </xf>
    <xf numFmtId="0" fontId="29" fillId="0" borderId="2" xfId="0" applyFont="1" applyBorder="1" applyAlignment="1">
      <alignment horizontal="center" vertical="top" wrapText="1"/>
    </xf>
    <xf numFmtId="0" fontId="29" fillId="0" borderId="4" xfId="0" applyFont="1" applyBorder="1" applyAlignment="1">
      <alignment horizontal="center" vertical="top" wrapText="1"/>
    </xf>
    <xf numFmtId="0" fontId="29" fillId="0" borderId="5"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5" xfId="0" applyFont="1" applyFill="1" applyBorder="1" applyAlignment="1">
      <alignment horizontal="center" vertical="top" wrapText="1"/>
    </xf>
    <xf numFmtId="0" fontId="30" fillId="0" borderId="2" xfId="0" applyFont="1" applyBorder="1" applyAlignment="1">
      <alignment vertical="top" wrapText="1"/>
    </xf>
    <xf numFmtId="0" fontId="4" fillId="0" borderId="2" xfId="0" applyFont="1" applyBorder="1" applyAlignment="1">
      <alignment vertical="top" wrapText="1"/>
    </xf>
    <xf numFmtId="0" fontId="29" fillId="0" borderId="2" xfId="0" applyFont="1" applyFill="1" applyBorder="1" applyAlignment="1">
      <alignment horizontal="center" vertical="top" wrapText="1"/>
    </xf>
    <xf numFmtId="0" fontId="30" fillId="0" borderId="2" xfId="0" applyFont="1" applyBorder="1" applyAlignment="1">
      <alignment horizontal="center" vertical="top"/>
    </xf>
    <xf numFmtId="0" fontId="29" fillId="0" borderId="23" xfId="0" applyFont="1" applyBorder="1" applyAlignment="1">
      <alignment horizontal="center" vertical="top" wrapText="1"/>
    </xf>
    <xf numFmtId="0" fontId="29" fillId="0" borderId="22" xfId="0" applyFont="1" applyBorder="1" applyAlignment="1">
      <alignment horizontal="center" vertical="top" wrapText="1"/>
    </xf>
    <xf numFmtId="0" fontId="29" fillId="0" borderId="21" xfId="0" applyFont="1" applyBorder="1" applyAlignment="1">
      <alignment horizontal="center" vertical="top" wrapText="1"/>
    </xf>
    <xf numFmtId="0" fontId="72" fillId="0" borderId="19" xfId="14" applyFont="1" applyBorder="1" applyAlignment="1">
      <alignment horizontal="center" vertical="top" wrapText="1"/>
    </xf>
    <xf numFmtId="0" fontId="72" fillId="0" borderId="20" xfId="14" applyFont="1" applyBorder="1" applyAlignment="1">
      <alignment horizontal="center" vertical="top" wrapText="1"/>
    </xf>
    <xf numFmtId="0" fontId="0" fillId="0" borderId="2" xfId="0" applyBorder="1" applyAlignment="1">
      <alignment horizontal="center" vertical="top"/>
    </xf>
    <xf numFmtId="0" fontId="0" fillId="0" borderId="0" xfId="0" applyAlignment="1">
      <alignment vertical="top"/>
    </xf>
    <xf numFmtId="0" fontId="0" fillId="0" borderId="4" xfId="0" applyBorder="1" applyAlignment="1">
      <alignment horizontal="center" vertical="top"/>
    </xf>
    <xf numFmtId="0" fontId="0" fillId="0" borderId="5" xfId="0" applyBorder="1" applyAlignment="1">
      <alignment horizontal="center" vertical="top"/>
    </xf>
    <xf numFmtId="0" fontId="9" fillId="0" borderId="2" xfId="0" applyFont="1" applyBorder="1" applyAlignment="1">
      <alignment vertical="top"/>
    </xf>
    <xf numFmtId="0" fontId="23" fillId="0" borderId="76"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6" xfId="0" applyFont="1" applyFill="1" applyBorder="1" applyAlignment="1">
      <alignment horizontal="center" vertical="center"/>
    </xf>
    <xf numFmtId="0" fontId="23" fillId="0" borderId="6" xfId="0" applyFont="1" applyFill="1" applyBorder="1" applyAlignment="1">
      <alignment horizontal="center" vertical="center"/>
    </xf>
    <xf numFmtId="0" fontId="20" fillId="0" borderId="75" xfId="0" applyFont="1" applyFill="1" applyBorder="1" applyAlignment="1">
      <alignment horizontal="center" vertical="center" wrapText="1"/>
    </xf>
  </cellXfs>
  <cellStyles count="44195">
    <cellStyle name="20% - Accent1" xfId="16"/>
    <cellStyle name="20% - Accent1 2" xfId="17"/>
    <cellStyle name="20% - Accent2" xfId="18"/>
    <cellStyle name="20% - Accent2 2" xfId="19"/>
    <cellStyle name="20% - Accent3" xfId="20"/>
    <cellStyle name="20% - Accent3 2" xfId="21"/>
    <cellStyle name="20% - Accent4" xfId="22"/>
    <cellStyle name="20% - Accent4 2" xfId="23"/>
    <cellStyle name="20% - Accent5" xfId="24"/>
    <cellStyle name="20% - Accent5 2" xfId="25"/>
    <cellStyle name="20% - Accent6" xfId="26"/>
    <cellStyle name="20% - Accent6 2" xfId="27"/>
    <cellStyle name="20% - Акцент1 10" xfId="28"/>
    <cellStyle name="20% - Акцент1 100" xfId="29"/>
    <cellStyle name="20% - Акцент1 101" xfId="30"/>
    <cellStyle name="20% - Акцент1 102" xfId="31"/>
    <cellStyle name="20% - Акцент1 103" xfId="32"/>
    <cellStyle name="20% - Акцент1 104" xfId="33"/>
    <cellStyle name="20% - Акцент1 105" xfId="34"/>
    <cellStyle name="20% - Акцент1 106" xfId="35"/>
    <cellStyle name="20% - Акцент1 107" xfId="36"/>
    <cellStyle name="20% - Акцент1 108" xfId="37"/>
    <cellStyle name="20% - Акцент1 109" xfId="38"/>
    <cellStyle name="20% - Акцент1 11" xfId="39"/>
    <cellStyle name="20% - Акцент1 110" xfId="40"/>
    <cellStyle name="20% - Акцент1 111" xfId="41"/>
    <cellStyle name="20% - Акцент1 112" xfId="42"/>
    <cellStyle name="20% - Акцент1 113" xfId="43"/>
    <cellStyle name="20% - Акцент1 114" xfId="44"/>
    <cellStyle name="20% - Акцент1 115" xfId="45"/>
    <cellStyle name="20% - Акцент1 116" xfId="46"/>
    <cellStyle name="20% - Акцент1 117" xfId="47"/>
    <cellStyle name="20% - Акцент1 118" xfId="48"/>
    <cellStyle name="20% - Акцент1 119" xfId="49"/>
    <cellStyle name="20% - Акцент1 12" xfId="50"/>
    <cellStyle name="20% - Акцент1 120" xfId="51"/>
    <cellStyle name="20% - Акцент1 121" xfId="52"/>
    <cellStyle name="20% - Акцент1 122" xfId="53"/>
    <cellStyle name="20% - Акцент1 123" xfId="54"/>
    <cellStyle name="20% - Акцент1 124" xfId="55"/>
    <cellStyle name="20% - Акцент1 125" xfId="56"/>
    <cellStyle name="20% - Акцент1 126" xfId="57"/>
    <cellStyle name="20% - Акцент1 127" xfId="58"/>
    <cellStyle name="20% - Акцент1 128" xfId="59"/>
    <cellStyle name="20% - Акцент1 129" xfId="60"/>
    <cellStyle name="20% - Акцент1 13" xfId="61"/>
    <cellStyle name="20% - Акцент1 130" xfId="62"/>
    <cellStyle name="20% - Акцент1 131" xfId="63"/>
    <cellStyle name="20% - Акцент1 132" xfId="64"/>
    <cellStyle name="20% - Акцент1 133" xfId="65"/>
    <cellStyle name="20% - Акцент1 134" xfId="66"/>
    <cellStyle name="20% - Акцент1 135" xfId="67"/>
    <cellStyle name="20% - Акцент1 136" xfId="68"/>
    <cellStyle name="20% - Акцент1 137" xfId="69"/>
    <cellStyle name="20% - Акцент1 138" xfId="70"/>
    <cellStyle name="20% - Акцент1 139" xfId="71"/>
    <cellStyle name="20% - Акцент1 14" xfId="72"/>
    <cellStyle name="20% - Акцент1 140" xfId="73"/>
    <cellStyle name="20% - Акцент1 141" xfId="74"/>
    <cellStyle name="20% - Акцент1 142" xfId="75"/>
    <cellStyle name="20% - Акцент1 143" xfId="76"/>
    <cellStyle name="20% - Акцент1 144" xfId="77"/>
    <cellStyle name="20% - Акцент1 145" xfId="78"/>
    <cellStyle name="20% - Акцент1 146" xfId="79"/>
    <cellStyle name="20% - Акцент1 147" xfId="80"/>
    <cellStyle name="20% - Акцент1 148" xfId="81"/>
    <cellStyle name="20% - Акцент1 149" xfId="82"/>
    <cellStyle name="20% - Акцент1 15" xfId="83"/>
    <cellStyle name="20% - Акцент1 150" xfId="84"/>
    <cellStyle name="20% - Акцент1 151" xfId="85"/>
    <cellStyle name="20% - Акцент1 16" xfId="86"/>
    <cellStyle name="20% - Акцент1 17" xfId="87"/>
    <cellStyle name="20% - Акцент1 18" xfId="88"/>
    <cellStyle name="20% - Акцент1 19" xfId="89"/>
    <cellStyle name="20% - Акцент1 2" xfId="90"/>
    <cellStyle name="20% - Акцент1 2 10" xfId="91"/>
    <cellStyle name="20% - Акцент1 2 11" xfId="92"/>
    <cellStyle name="20% - Акцент1 2 12" xfId="93"/>
    <cellStyle name="20% - Акцент1 2 13" xfId="94"/>
    <cellStyle name="20% - Акцент1 2 2" xfId="95"/>
    <cellStyle name="20% - Акцент1 2 2 2" xfId="96"/>
    <cellStyle name="20% - Акцент1 2 2 3" xfId="97"/>
    <cellStyle name="20% - Акцент1 2 2 4" xfId="98"/>
    <cellStyle name="20% - Акцент1 2 2 5" xfId="99"/>
    <cellStyle name="20% - Акцент1 2 2 6" xfId="100"/>
    <cellStyle name="20% - Акцент1 2 2 7" xfId="101"/>
    <cellStyle name="20% - Акцент1 2 3" xfId="102"/>
    <cellStyle name="20% - Акцент1 2 4" xfId="103"/>
    <cellStyle name="20% - Акцент1 2 5" xfId="104"/>
    <cellStyle name="20% - Акцент1 2 6" xfId="105"/>
    <cellStyle name="20% - Акцент1 2 7" xfId="106"/>
    <cellStyle name="20% - Акцент1 2 8" xfId="107"/>
    <cellStyle name="20% - Акцент1 2 9" xfId="108"/>
    <cellStyle name="20% - Акцент1 20" xfId="109"/>
    <cellStyle name="20% - Акцент1 21" xfId="110"/>
    <cellStyle name="20% - Акцент1 22" xfId="111"/>
    <cellStyle name="20% - Акцент1 23" xfId="112"/>
    <cellStyle name="20% - Акцент1 24" xfId="113"/>
    <cellStyle name="20% - Акцент1 25" xfId="114"/>
    <cellStyle name="20% - Акцент1 26" xfId="115"/>
    <cellStyle name="20% - Акцент1 27" xfId="116"/>
    <cellStyle name="20% - Акцент1 28" xfId="117"/>
    <cellStyle name="20% - Акцент1 29" xfId="118"/>
    <cellStyle name="20% - Акцент1 3" xfId="119"/>
    <cellStyle name="20% - Акцент1 30" xfId="120"/>
    <cellStyle name="20% - Акцент1 31" xfId="121"/>
    <cellStyle name="20% - Акцент1 32" xfId="122"/>
    <cellStyle name="20% - Акцент1 33" xfId="123"/>
    <cellStyle name="20% - Акцент1 34" xfId="124"/>
    <cellStyle name="20% - Акцент1 35" xfId="125"/>
    <cellStyle name="20% - Акцент1 36" xfId="126"/>
    <cellStyle name="20% - Акцент1 37" xfId="127"/>
    <cellStyle name="20% - Акцент1 38" xfId="128"/>
    <cellStyle name="20% - Акцент1 39" xfId="129"/>
    <cellStyle name="20% - Акцент1 4" xfId="130"/>
    <cellStyle name="20% - Акцент1 40" xfId="131"/>
    <cellStyle name="20% - Акцент1 41" xfId="132"/>
    <cellStyle name="20% - Акцент1 42" xfId="133"/>
    <cellStyle name="20% - Акцент1 43" xfId="134"/>
    <cellStyle name="20% - Акцент1 44" xfId="135"/>
    <cellStyle name="20% - Акцент1 45" xfId="136"/>
    <cellStyle name="20% - Акцент1 46" xfId="137"/>
    <cellStyle name="20% - Акцент1 47" xfId="138"/>
    <cellStyle name="20% - Акцент1 48" xfId="139"/>
    <cellStyle name="20% - Акцент1 49" xfId="140"/>
    <cellStyle name="20% - Акцент1 5" xfId="141"/>
    <cellStyle name="20% - Акцент1 50" xfId="142"/>
    <cellStyle name="20% - Акцент1 51" xfId="143"/>
    <cellStyle name="20% - Акцент1 52" xfId="144"/>
    <cellStyle name="20% - Акцент1 53" xfId="145"/>
    <cellStyle name="20% - Акцент1 54" xfId="146"/>
    <cellStyle name="20% - Акцент1 55" xfId="147"/>
    <cellStyle name="20% - Акцент1 56" xfId="148"/>
    <cellStyle name="20% - Акцент1 57" xfId="149"/>
    <cellStyle name="20% - Акцент1 58" xfId="150"/>
    <cellStyle name="20% - Акцент1 59" xfId="151"/>
    <cellStyle name="20% - Акцент1 6" xfId="152"/>
    <cellStyle name="20% - Акцент1 60" xfId="153"/>
    <cellStyle name="20% - Акцент1 61" xfId="154"/>
    <cellStyle name="20% - Акцент1 62" xfId="155"/>
    <cellStyle name="20% - Акцент1 63" xfId="156"/>
    <cellStyle name="20% - Акцент1 64" xfId="157"/>
    <cellStyle name="20% - Акцент1 65" xfId="158"/>
    <cellStyle name="20% - Акцент1 66" xfId="159"/>
    <cellStyle name="20% - Акцент1 67" xfId="160"/>
    <cellStyle name="20% - Акцент1 68" xfId="161"/>
    <cellStyle name="20% - Акцент1 69" xfId="162"/>
    <cellStyle name="20% - Акцент1 7" xfId="163"/>
    <cellStyle name="20% - Акцент1 70" xfId="164"/>
    <cellStyle name="20% - Акцент1 71" xfId="165"/>
    <cellStyle name="20% - Акцент1 72" xfId="166"/>
    <cellStyle name="20% - Акцент1 73" xfId="167"/>
    <cellStyle name="20% - Акцент1 74" xfId="168"/>
    <cellStyle name="20% - Акцент1 75" xfId="169"/>
    <cellStyle name="20% - Акцент1 76" xfId="170"/>
    <cellStyle name="20% - Акцент1 77" xfId="171"/>
    <cellStyle name="20% - Акцент1 78" xfId="172"/>
    <cellStyle name="20% - Акцент1 79" xfId="173"/>
    <cellStyle name="20% - Акцент1 8" xfId="174"/>
    <cellStyle name="20% - Акцент1 80" xfId="175"/>
    <cellStyle name="20% - Акцент1 81" xfId="176"/>
    <cellStyle name="20% - Акцент1 82" xfId="177"/>
    <cellStyle name="20% - Акцент1 83" xfId="178"/>
    <cellStyle name="20% - Акцент1 84" xfId="179"/>
    <cellStyle name="20% - Акцент1 85" xfId="180"/>
    <cellStyle name="20% - Акцент1 86" xfId="181"/>
    <cellStyle name="20% - Акцент1 87" xfId="182"/>
    <cellStyle name="20% - Акцент1 88" xfId="183"/>
    <cellStyle name="20% - Акцент1 89" xfId="184"/>
    <cellStyle name="20% - Акцент1 9" xfId="185"/>
    <cellStyle name="20% - Акцент1 90" xfId="186"/>
    <cellStyle name="20% - Акцент1 91" xfId="187"/>
    <cellStyle name="20% - Акцент1 92" xfId="188"/>
    <cellStyle name="20% - Акцент1 93" xfId="189"/>
    <cellStyle name="20% - Акцент1 94" xfId="190"/>
    <cellStyle name="20% - Акцент1 95" xfId="191"/>
    <cellStyle name="20% - Акцент1 96" xfId="192"/>
    <cellStyle name="20% - Акцент1 97" xfId="193"/>
    <cellStyle name="20% - Акцент1 98" xfId="194"/>
    <cellStyle name="20% - Акцент1 99" xfId="195"/>
    <cellStyle name="20% - Акцент2 10" xfId="196"/>
    <cellStyle name="20% - Акцент2 100" xfId="197"/>
    <cellStyle name="20% - Акцент2 101" xfId="198"/>
    <cellStyle name="20% - Акцент2 102" xfId="199"/>
    <cellStyle name="20% - Акцент2 103" xfId="200"/>
    <cellStyle name="20% - Акцент2 104" xfId="201"/>
    <cellStyle name="20% - Акцент2 105" xfId="202"/>
    <cellStyle name="20% - Акцент2 106" xfId="203"/>
    <cellStyle name="20% - Акцент2 107" xfId="204"/>
    <cellStyle name="20% - Акцент2 108" xfId="205"/>
    <cellStyle name="20% - Акцент2 109" xfId="206"/>
    <cellStyle name="20% - Акцент2 11" xfId="207"/>
    <cellStyle name="20% - Акцент2 110" xfId="208"/>
    <cellStyle name="20% - Акцент2 111" xfId="209"/>
    <cellStyle name="20% - Акцент2 112" xfId="210"/>
    <cellStyle name="20% - Акцент2 113" xfId="211"/>
    <cellStyle name="20% - Акцент2 114" xfId="212"/>
    <cellStyle name="20% - Акцент2 115" xfId="213"/>
    <cellStyle name="20% - Акцент2 116" xfId="214"/>
    <cellStyle name="20% - Акцент2 117" xfId="215"/>
    <cellStyle name="20% - Акцент2 118" xfId="216"/>
    <cellStyle name="20% - Акцент2 119" xfId="217"/>
    <cellStyle name="20% - Акцент2 12" xfId="218"/>
    <cellStyle name="20% - Акцент2 120" xfId="219"/>
    <cellStyle name="20% - Акцент2 121" xfId="220"/>
    <cellStyle name="20% - Акцент2 122" xfId="221"/>
    <cellStyle name="20% - Акцент2 123" xfId="222"/>
    <cellStyle name="20% - Акцент2 124" xfId="223"/>
    <cellStyle name="20% - Акцент2 125" xfId="224"/>
    <cellStyle name="20% - Акцент2 126" xfId="225"/>
    <cellStyle name="20% - Акцент2 127" xfId="226"/>
    <cellStyle name="20% - Акцент2 128" xfId="227"/>
    <cellStyle name="20% - Акцент2 129" xfId="228"/>
    <cellStyle name="20% - Акцент2 13" xfId="229"/>
    <cellStyle name="20% - Акцент2 130" xfId="230"/>
    <cellStyle name="20% - Акцент2 131" xfId="231"/>
    <cellStyle name="20% - Акцент2 132" xfId="232"/>
    <cellStyle name="20% - Акцент2 133" xfId="233"/>
    <cellStyle name="20% - Акцент2 134" xfId="234"/>
    <cellStyle name="20% - Акцент2 135" xfId="235"/>
    <cellStyle name="20% - Акцент2 136" xfId="236"/>
    <cellStyle name="20% - Акцент2 137" xfId="237"/>
    <cellStyle name="20% - Акцент2 138" xfId="238"/>
    <cellStyle name="20% - Акцент2 139" xfId="239"/>
    <cellStyle name="20% - Акцент2 14" xfId="240"/>
    <cellStyle name="20% - Акцент2 140" xfId="241"/>
    <cellStyle name="20% - Акцент2 141" xfId="242"/>
    <cellStyle name="20% - Акцент2 142" xfId="243"/>
    <cellStyle name="20% - Акцент2 143" xfId="244"/>
    <cellStyle name="20% - Акцент2 144" xfId="245"/>
    <cellStyle name="20% - Акцент2 145" xfId="246"/>
    <cellStyle name="20% - Акцент2 146" xfId="247"/>
    <cellStyle name="20% - Акцент2 147" xfId="248"/>
    <cellStyle name="20% - Акцент2 148" xfId="249"/>
    <cellStyle name="20% - Акцент2 149" xfId="250"/>
    <cellStyle name="20% - Акцент2 15" xfId="251"/>
    <cellStyle name="20% - Акцент2 150" xfId="252"/>
    <cellStyle name="20% - Акцент2 151" xfId="253"/>
    <cellStyle name="20% - Акцент2 16" xfId="254"/>
    <cellStyle name="20% - Акцент2 17" xfId="255"/>
    <cellStyle name="20% - Акцент2 18" xfId="256"/>
    <cellStyle name="20% - Акцент2 19" xfId="257"/>
    <cellStyle name="20% - Акцент2 2" xfId="258"/>
    <cellStyle name="20% - Акцент2 2 10" xfId="259"/>
    <cellStyle name="20% - Акцент2 2 11" xfId="260"/>
    <cellStyle name="20% - Акцент2 2 12" xfId="261"/>
    <cellStyle name="20% - Акцент2 2 13" xfId="262"/>
    <cellStyle name="20% - Акцент2 2 2" xfId="263"/>
    <cellStyle name="20% - Акцент2 2 2 2" xfId="264"/>
    <cellStyle name="20% - Акцент2 2 2 3" xfId="265"/>
    <cellStyle name="20% - Акцент2 2 2 4" xfId="266"/>
    <cellStyle name="20% - Акцент2 2 2 5" xfId="267"/>
    <cellStyle name="20% - Акцент2 2 2 6" xfId="268"/>
    <cellStyle name="20% - Акцент2 2 2 7" xfId="269"/>
    <cellStyle name="20% - Акцент2 2 3" xfId="270"/>
    <cellStyle name="20% - Акцент2 2 4" xfId="271"/>
    <cellStyle name="20% - Акцент2 2 5" xfId="272"/>
    <cellStyle name="20% - Акцент2 2 6" xfId="273"/>
    <cellStyle name="20% - Акцент2 2 7" xfId="274"/>
    <cellStyle name="20% - Акцент2 2 8" xfId="275"/>
    <cellStyle name="20% - Акцент2 2 9" xfId="276"/>
    <cellStyle name="20% - Акцент2 20" xfId="277"/>
    <cellStyle name="20% - Акцент2 21" xfId="278"/>
    <cellStyle name="20% - Акцент2 22" xfId="279"/>
    <cellStyle name="20% - Акцент2 23" xfId="280"/>
    <cellStyle name="20% - Акцент2 24" xfId="281"/>
    <cellStyle name="20% - Акцент2 25" xfId="282"/>
    <cellStyle name="20% - Акцент2 26" xfId="283"/>
    <cellStyle name="20% - Акцент2 27" xfId="284"/>
    <cellStyle name="20% - Акцент2 28" xfId="285"/>
    <cellStyle name="20% - Акцент2 29" xfId="286"/>
    <cellStyle name="20% - Акцент2 3" xfId="287"/>
    <cellStyle name="20% - Акцент2 30" xfId="288"/>
    <cellStyle name="20% - Акцент2 31" xfId="289"/>
    <cellStyle name="20% - Акцент2 32" xfId="290"/>
    <cellStyle name="20% - Акцент2 33" xfId="291"/>
    <cellStyle name="20% - Акцент2 34" xfId="292"/>
    <cellStyle name="20% - Акцент2 35" xfId="293"/>
    <cellStyle name="20% - Акцент2 36" xfId="294"/>
    <cellStyle name="20% - Акцент2 37" xfId="295"/>
    <cellStyle name="20% - Акцент2 38" xfId="296"/>
    <cellStyle name="20% - Акцент2 39" xfId="297"/>
    <cellStyle name="20% - Акцент2 4" xfId="298"/>
    <cellStyle name="20% - Акцент2 40" xfId="299"/>
    <cellStyle name="20% - Акцент2 41" xfId="300"/>
    <cellStyle name="20% - Акцент2 42" xfId="301"/>
    <cellStyle name="20% - Акцент2 43" xfId="302"/>
    <cellStyle name="20% - Акцент2 44" xfId="303"/>
    <cellStyle name="20% - Акцент2 45" xfId="304"/>
    <cellStyle name="20% - Акцент2 46" xfId="305"/>
    <cellStyle name="20% - Акцент2 47" xfId="306"/>
    <cellStyle name="20% - Акцент2 48" xfId="307"/>
    <cellStyle name="20% - Акцент2 49" xfId="308"/>
    <cellStyle name="20% - Акцент2 5" xfId="309"/>
    <cellStyle name="20% - Акцент2 50" xfId="310"/>
    <cellStyle name="20% - Акцент2 51" xfId="311"/>
    <cellStyle name="20% - Акцент2 52" xfId="312"/>
    <cellStyle name="20% - Акцент2 53" xfId="313"/>
    <cellStyle name="20% - Акцент2 54" xfId="314"/>
    <cellStyle name="20% - Акцент2 55" xfId="315"/>
    <cellStyle name="20% - Акцент2 56" xfId="316"/>
    <cellStyle name="20% - Акцент2 57" xfId="317"/>
    <cellStyle name="20% - Акцент2 58" xfId="318"/>
    <cellStyle name="20% - Акцент2 59" xfId="319"/>
    <cellStyle name="20% - Акцент2 6" xfId="320"/>
    <cellStyle name="20% - Акцент2 60" xfId="321"/>
    <cellStyle name="20% - Акцент2 61" xfId="322"/>
    <cellStyle name="20% - Акцент2 62" xfId="323"/>
    <cellStyle name="20% - Акцент2 63" xfId="324"/>
    <cellStyle name="20% - Акцент2 64" xfId="325"/>
    <cellStyle name="20% - Акцент2 65" xfId="326"/>
    <cellStyle name="20% - Акцент2 66" xfId="327"/>
    <cellStyle name="20% - Акцент2 67" xfId="328"/>
    <cellStyle name="20% - Акцент2 68" xfId="329"/>
    <cellStyle name="20% - Акцент2 69" xfId="330"/>
    <cellStyle name="20% - Акцент2 7" xfId="331"/>
    <cellStyle name="20% - Акцент2 70" xfId="332"/>
    <cellStyle name="20% - Акцент2 71" xfId="333"/>
    <cellStyle name="20% - Акцент2 72" xfId="334"/>
    <cellStyle name="20% - Акцент2 73" xfId="335"/>
    <cellStyle name="20% - Акцент2 74" xfId="336"/>
    <cellStyle name="20% - Акцент2 75" xfId="337"/>
    <cellStyle name="20% - Акцент2 76" xfId="338"/>
    <cellStyle name="20% - Акцент2 77" xfId="339"/>
    <cellStyle name="20% - Акцент2 78" xfId="340"/>
    <cellStyle name="20% - Акцент2 79" xfId="341"/>
    <cellStyle name="20% - Акцент2 8" xfId="342"/>
    <cellStyle name="20% - Акцент2 80" xfId="343"/>
    <cellStyle name="20% - Акцент2 81" xfId="344"/>
    <cellStyle name="20% - Акцент2 82" xfId="345"/>
    <cellStyle name="20% - Акцент2 83" xfId="346"/>
    <cellStyle name="20% - Акцент2 84" xfId="347"/>
    <cellStyle name="20% - Акцент2 85" xfId="348"/>
    <cellStyle name="20% - Акцент2 86" xfId="349"/>
    <cellStyle name="20% - Акцент2 87" xfId="350"/>
    <cellStyle name="20% - Акцент2 88" xfId="351"/>
    <cellStyle name="20% - Акцент2 89" xfId="352"/>
    <cellStyle name="20% - Акцент2 9" xfId="353"/>
    <cellStyle name="20% - Акцент2 90" xfId="354"/>
    <cellStyle name="20% - Акцент2 91" xfId="355"/>
    <cellStyle name="20% - Акцент2 92" xfId="356"/>
    <cellStyle name="20% - Акцент2 93" xfId="357"/>
    <cellStyle name="20% - Акцент2 94" xfId="358"/>
    <cellStyle name="20% - Акцент2 95" xfId="359"/>
    <cellStyle name="20% - Акцент2 96" xfId="360"/>
    <cellStyle name="20% - Акцент2 97" xfId="361"/>
    <cellStyle name="20% - Акцент2 98" xfId="362"/>
    <cellStyle name="20% - Акцент2 99" xfId="363"/>
    <cellStyle name="20% - Акцент3 10" xfId="364"/>
    <cellStyle name="20% - Акцент3 100" xfId="365"/>
    <cellStyle name="20% - Акцент3 101" xfId="366"/>
    <cellStyle name="20% - Акцент3 102" xfId="367"/>
    <cellStyle name="20% - Акцент3 103" xfId="368"/>
    <cellStyle name="20% - Акцент3 104" xfId="369"/>
    <cellStyle name="20% - Акцент3 105" xfId="370"/>
    <cellStyle name="20% - Акцент3 106" xfId="371"/>
    <cellStyle name="20% - Акцент3 107" xfId="372"/>
    <cellStyle name="20% - Акцент3 108" xfId="373"/>
    <cellStyle name="20% - Акцент3 109" xfId="374"/>
    <cellStyle name="20% - Акцент3 11" xfId="375"/>
    <cellStyle name="20% - Акцент3 110" xfId="376"/>
    <cellStyle name="20% - Акцент3 111" xfId="377"/>
    <cellStyle name="20% - Акцент3 112" xfId="378"/>
    <cellStyle name="20% - Акцент3 113" xfId="379"/>
    <cellStyle name="20% - Акцент3 114" xfId="380"/>
    <cellStyle name="20% - Акцент3 115" xfId="381"/>
    <cellStyle name="20% - Акцент3 116" xfId="382"/>
    <cellStyle name="20% - Акцент3 117" xfId="383"/>
    <cellStyle name="20% - Акцент3 118" xfId="384"/>
    <cellStyle name="20% - Акцент3 119" xfId="385"/>
    <cellStyle name="20% - Акцент3 12" xfId="386"/>
    <cellStyle name="20% - Акцент3 120" xfId="387"/>
    <cellStyle name="20% - Акцент3 121" xfId="388"/>
    <cellStyle name="20% - Акцент3 122" xfId="389"/>
    <cellStyle name="20% - Акцент3 123" xfId="390"/>
    <cellStyle name="20% - Акцент3 124" xfId="391"/>
    <cellStyle name="20% - Акцент3 125" xfId="392"/>
    <cellStyle name="20% - Акцент3 126" xfId="393"/>
    <cellStyle name="20% - Акцент3 127" xfId="394"/>
    <cellStyle name="20% - Акцент3 128" xfId="395"/>
    <cellStyle name="20% - Акцент3 129" xfId="396"/>
    <cellStyle name="20% - Акцент3 13" xfId="397"/>
    <cellStyle name="20% - Акцент3 130" xfId="398"/>
    <cellStyle name="20% - Акцент3 131" xfId="399"/>
    <cellStyle name="20% - Акцент3 132" xfId="400"/>
    <cellStyle name="20% - Акцент3 133" xfId="401"/>
    <cellStyle name="20% - Акцент3 134" xfId="402"/>
    <cellStyle name="20% - Акцент3 135" xfId="403"/>
    <cellStyle name="20% - Акцент3 136" xfId="404"/>
    <cellStyle name="20% - Акцент3 137" xfId="405"/>
    <cellStyle name="20% - Акцент3 138" xfId="406"/>
    <cellStyle name="20% - Акцент3 139" xfId="407"/>
    <cellStyle name="20% - Акцент3 14" xfId="408"/>
    <cellStyle name="20% - Акцент3 140" xfId="409"/>
    <cellStyle name="20% - Акцент3 141" xfId="410"/>
    <cellStyle name="20% - Акцент3 142" xfId="411"/>
    <cellStyle name="20% - Акцент3 143" xfId="412"/>
    <cellStyle name="20% - Акцент3 144" xfId="413"/>
    <cellStyle name="20% - Акцент3 145" xfId="414"/>
    <cellStyle name="20% - Акцент3 146" xfId="415"/>
    <cellStyle name="20% - Акцент3 147" xfId="416"/>
    <cellStyle name="20% - Акцент3 148" xfId="417"/>
    <cellStyle name="20% - Акцент3 149" xfId="418"/>
    <cellStyle name="20% - Акцент3 15" xfId="419"/>
    <cellStyle name="20% - Акцент3 150" xfId="420"/>
    <cellStyle name="20% - Акцент3 151" xfId="421"/>
    <cellStyle name="20% - Акцент3 16" xfId="422"/>
    <cellStyle name="20% - Акцент3 17" xfId="423"/>
    <cellStyle name="20% - Акцент3 18" xfId="424"/>
    <cellStyle name="20% - Акцент3 19" xfId="425"/>
    <cellStyle name="20% - Акцент3 2" xfId="426"/>
    <cellStyle name="20% - Акцент3 2 10" xfId="427"/>
    <cellStyle name="20% - Акцент3 2 11" xfId="428"/>
    <cellStyle name="20% - Акцент3 2 12" xfId="429"/>
    <cellStyle name="20% - Акцент3 2 13" xfId="430"/>
    <cellStyle name="20% - Акцент3 2 2" xfId="431"/>
    <cellStyle name="20% - Акцент3 2 2 2" xfId="432"/>
    <cellStyle name="20% - Акцент3 2 2 3" xfId="433"/>
    <cellStyle name="20% - Акцент3 2 2 4" xfId="434"/>
    <cellStyle name="20% - Акцент3 2 2 5" xfId="435"/>
    <cellStyle name="20% - Акцент3 2 2 6" xfId="436"/>
    <cellStyle name="20% - Акцент3 2 2 7" xfId="437"/>
    <cellStyle name="20% - Акцент3 2 3" xfId="438"/>
    <cellStyle name="20% - Акцент3 2 4" xfId="439"/>
    <cellStyle name="20% - Акцент3 2 5" xfId="440"/>
    <cellStyle name="20% - Акцент3 2 6" xfId="441"/>
    <cellStyle name="20% - Акцент3 2 7" xfId="442"/>
    <cellStyle name="20% - Акцент3 2 8" xfId="443"/>
    <cellStyle name="20% - Акцент3 2 9" xfId="444"/>
    <cellStyle name="20% - Акцент3 20" xfId="445"/>
    <cellStyle name="20% - Акцент3 21" xfId="446"/>
    <cellStyle name="20% - Акцент3 22" xfId="447"/>
    <cellStyle name="20% - Акцент3 23" xfId="448"/>
    <cellStyle name="20% - Акцент3 24" xfId="449"/>
    <cellStyle name="20% - Акцент3 25" xfId="450"/>
    <cellStyle name="20% - Акцент3 26" xfId="451"/>
    <cellStyle name="20% - Акцент3 27" xfId="452"/>
    <cellStyle name="20% - Акцент3 28" xfId="453"/>
    <cellStyle name="20% - Акцент3 29" xfId="454"/>
    <cellStyle name="20% - Акцент3 3" xfId="455"/>
    <cellStyle name="20% - Акцент3 30" xfId="456"/>
    <cellStyle name="20% - Акцент3 31" xfId="457"/>
    <cellStyle name="20% - Акцент3 32" xfId="458"/>
    <cellStyle name="20% - Акцент3 33" xfId="459"/>
    <cellStyle name="20% - Акцент3 34" xfId="460"/>
    <cellStyle name="20% - Акцент3 35" xfId="461"/>
    <cellStyle name="20% - Акцент3 36" xfId="462"/>
    <cellStyle name="20% - Акцент3 37" xfId="463"/>
    <cellStyle name="20% - Акцент3 38" xfId="464"/>
    <cellStyle name="20% - Акцент3 39" xfId="465"/>
    <cellStyle name="20% - Акцент3 4" xfId="466"/>
    <cellStyle name="20% - Акцент3 40" xfId="467"/>
    <cellStyle name="20% - Акцент3 41" xfId="468"/>
    <cellStyle name="20% - Акцент3 42" xfId="469"/>
    <cellStyle name="20% - Акцент3 43" xfId="470"/>
    <cellStyle name="20% - Акцент3 44" xfId="471"/>
    <cellStyle name="20% - Акцент3 45" xfId="472"/>
    <cellStyle name="20% - Акцент3 46" xfId="473"/>
    <cellStyle name="20% - Акцент3 47" xfId="474"/>
    <cellStyle name="20% - Акцент3 48" xfId="475"/>
    <cellStyle name="20% - Акцент3 49" xfId="476"/>
    <cellStyle name="20% - Акцент3 5" xfId="477"/>
    <cellStyle name="20% - Акцент3 50" xfId="478"/>
    <cellStyle name="20% - Акцент3 51" xfId="479"/>
    <cellStyle name="20% - Акцент3 52" xfId="480"/>
    <cellStyle name="20% - Акцент3 53" xfId="481"/>
    <cellStyle name="20% - Акцент3 54" xfId="482"/>
    <cellStyle name="20% - Акцент3 55" xfId="483"/>
    <cellStyle name="20% - Акцент3 56" xfId="484"/>
    <cellStyle name="20% - Акцент3 57" xfId="485"/>
    <cellStyle name="20% - Акцент3 58" xfId="486"/>
    <cellStyle name="20% - Акцент3 59" xfId="487"/>
    <cellStyle name="20% - Акцент3 6" xfId="488"/>
    <cellStyle name="20% - Акцент3 60" xfId="489"/>
    <cellStyle name="20% - Акцент3 61" xfId="490"/>
    <cellStyle name="20% - Акцент3 62" xfId="491"/>
    <cellStyle name="20% - Акцент3 63" xfId="492"/>
    <cellStyle name="20% - Акцент3 64" xfId="493"/>
    <cellStyle name="20% - Акцент3 65" xfId="494"/>
    <cellStyle name="20% - Акцент3 66" xfId="495"/>
    <cellStyle name="20% - Акцент3 67" xfId="496"/>
    <cellStyle name="20% - Акцент3 68" xfId="497"/>
    <cellStyle name="20% - Акцент3 69" xfId="498"/>
    <cellStyle name="20% - Акцент3 7" xfId="499"/>
    <cellStyle name="20% - Акцент3 70" xfId="500"/>
    <cellStyle name="20% - Акцент3 71" xfId="501"/>
    <cellStyle name="20% - Акцент3 72" xfId="502"/>
    <cellStyle name="20% - Акцент3 73" xfId="503"/>
    <cellStyle name="20% - Акцент3 74" xfId="504"/>
    <cellStyle name="20% - Акцент3 75" xfId="505"/>
    <cellStyle name="20% - Акцент3 76" xfId="506"/>
    <cellStyle name="20% - Акцент3 77" xfId="507"/>
    <cellStyle name="20% - Акцент3 78" xfId="508"/>
    <cellStyle name="20% - Акцент3 79" xfId="509"/>
    <cellStyle name="20% - Акцент3 8" xfId="510"/>
    <cellStyle name="20% - Акцент3 80" xfId="511"/>
    <cellStyle name="20% - Акцент3 81" xfId="512"/>
    <cellStyle name="20% - Акцент3 82" xfId="513"/>
    <cellStyle name="20% - Акцент3 83" xfId="514"/>
    <cellStyle name="20% - Акцент3 84" xfId="515"/>
    <cellStyle name="20% - Акцент3 85" xfId="516"/>
    <cellStyle name="20% - Акцент3 86" xfId="517"/>
    <cellStyle name="20% - Акцент3 87" xfId="518"/>
    <cellStyle name="20% - Акцент3 88" xfId="519"/>
    <cellStyle name="20% - Акцент3 89" xfId="520"/>
    <cellStyle name="20% - Акцент3 9" xfId="521"/>
    <cellStyle name="20% - Акцент3 90" xfId="522"/>
    <cellStyle name="20% - Акцент3 91" xfId="523"/>
    <cellStyle name="20% - Акцент3 92" xfId="524"/>
    <cellStyle name="20% - Акцент3 93" xfId="525"/>
    <cellStyle name="20% - Акцент3 94" xfId="526"/>
    <cellStyle name="20% - Акцент3 95" xfId="527"/>
    <cellStyle name="20% - Акцент3 96" xfId="528"/>
    <cellStyle name="20% - Акцент3 97" xfId="529"/>
    <cellStyle name="20% - Акцент3 98" xfId="530"/>
    <cellStyle name="20% - Акцент3 99" xfId="531"/>
    <cellStyle name="20% - Акцент4 10" xfId="532"/>
    <cellStyle name="20% - Акцент4 100" xfId="533"/>
    <cellStyle name="20% - Акцент4 101" xfId="534"/>
    <cellStyle name="20% - Акцент4 102" xfId="535"/>
    <cellStyle name="20% - Акцент4 103" xfId="536"/>
    <cellStyle name="20% - Акцент4 104" xfId="537"/>
    <cellStyle name="20% - Акцент4 105" xfId="538"/>
    <cellStyle name="20% - Акцент4 106" xfId="539"/>
    <cellStyle name="20% - Акцент4 107" xfId="540"/>
    <cellStyle name="20% - Акцент4 108" xfId="541"/>
    <cellStyle name="20% - Акцент4 109" xfId="542"/>
    <cellStyle name="20% - Акцент4 11" xfId="543"/>
    <cellStyle name="20% - Акцент4 110" xfId="544"/>
    <cellStyle name="20% - Акцент4 111" xfId="545"/>
    <cellStyle name="20% - Акцент4 112" xfId="546"/>
    <cellStyle name="20% - Акцент4 113" xfId="547"/>
    <cellStyle name="20% - Акцент4 114" xfId="548"/>
    <cellStyle name="20% - Акцент4 115" xfId="549"/>
    <cellStyle name="20% - Акцент4 116" xfId="550"/>
    <cellStyle name="20% - Акцент4 117" xfId="551"/>
    <cellStyle name="20% - Акцент4 118" xfId="552"/>
    <cellStyle name="20% - Акцент4 119" xfId="553"/>
    <cellStyle name="20% - Акцент4 12" xfId="554"/>
    <cellStyle name="20% - Акцент4 120" xfId="555"/>
    <cellStyle name="20% - Акцент4 121" xfId="556"/>
    <cellStyle name="20% - Акцент4 122" xfId="557"/>
    <cellStyle name="20% - Акцент4 123" xfId="558"/>
    <cellStyle name="20% - Акцент4 124" xfId="559"/>
    <cellStyle name="20% - Акцент4 125" xfId="560"/>
    <cellStyle name="20% - Акцент4 126" xfId="561"/>
    <cellStyle name="20% - Акцент4 127" xfId="562"/>
    <cellStyle name="20% - Акцент4 128" xfId="563"/>
    <cellStyle name="20% - Акцент4 129" xfId="564"/>
    <cellStyle name="20% - Акцент4 13" xfId="565"/>
    <cellStyle name="20% - Акцент4 130" xfId="566"/>
    <cellStyle name="20% - Акцент4 131" xfId="567"/>
    <cellStyle name="20% - Акцент4 132" xfId="568"/>
    <cellStyle name="20% - Акцент4 133" xfId="569"/>
    <cellStyle name="20% - Акцент4 134" xfId="570"/>
    <cellStyle name="20% - Акцент4 135" xfId="571"/>
    <cellStyle name="20% - Акцент4 136" xfId="572"/>
    <cellStyle name="20% - Акцент4 137" xfId="573"/>
    <cellStyle name="20% - Акцент4 138" xfId="574"/>
    <cellStyle name="20% - Акцент4 139" xfId="575"/>
    <cellStyle name="20% - Акцент4 14" xfId="576"/>
    <cellStyle name="20% - Акцент4 140" xfId="577"/>
    <cellStyle name="20% - Акцент4 141" xfId="578"/>
    <cellStyle name="20% - Акцент4 142" xfId="579"/>
    <cellStyle name="20% - Акцент4 143" xfId="580"/>
    <cellStyle name="20% - Акцент4 144" xfId="581"/>
    <cellStyle name="20% - Акцент4 145" xfId="582"/>
    <cellStyle name="20% - Акцент4 146" xfId="583"/>
    <cellStyle name="20% - Акцент4 147" xfId="584"/>
    <cellStyle name="20% - Акцент4 148" xfId="585"/>
    <cellStyle name="20% - Акцент4 149" xfId="586"/>
    <cellStyle name="20% - Акцент4 15" xfId="587"/>
    <cellStyle name="20% - Акцент4 150" xfId="588"/>
    <cellStyle name="20% - Акцент4 151" xfId="589"/>
    <cellStyle name="20% - Акцент4 16" xfId="590"/>
    <cellStyle name="20% - Акцент4 17" xfId="591"/>
    <cellStyle name="20% - Акцент4 18" xfId="592"/>
    <cellStyle name="20% - Акцент4 19" xfId="593"/>
    <cellStyle name="20% - Акцент4 2" xfId="594"/>
    <cellStyle name="20% - Акцент4 2 10" xfId="595"/>
    <cellStyle name="20% - Акцент4 2 11" xfId="596"/>
    <cellStyle name="20% - Акцент4 2 12" xfId="597"/>
    <cellStyle name="20% - Акцент4 2 13" xfId="598"/>
    <cellStyle name="20% - Акцент4 2 2" xfId="599"/>
    <cellStyle name="20% - Акцент4 2 2 2" xfId="600"/>
    <cellStyle name="20% - Акцент4 2 2 3" xfId="601"/>
    <cellStyle name="20% - Акцент4 2 2 4" xfId="602"/>
    <cellStyle name="20% - Акцент4 2 2 5" xfId="603"/>
    <cellStyle name="20% - Акцент4 2 2 6" xfId="604"/>
    <cellStyle name="20% - Акцент4 2 2 7" xfId="605"/>
    <cellStyle name="20% - Акцент4 2 3" xfId="606"/>
    <cellStyle name="20% - Акцент4 2 4" xfId="607"/>
    <cellStyle name="20% - Акцент4 2 5" xfId="608"/>
    <cellStyle name="20% - Акцент4 2 6" xfId="609"/>
    <cellStyle name="20% - Акцент4 2 7" xfId="610"/>
    <cellStyle name="20% - Акцент4 2 8" xfId="611"/>
    <cellStyle name="20% - Акцент4 2 9" xfId="612"/>
    <cellStyle name="20% - Акцент4 20" xfId="613"/>
    <cellStyle name="20% - Акцент4 21" xfId="614"/>
    <cellStyle name="20% - Акцент4 22" xfId="615"/>
    <cellStyle name="20% - Акцент4 23" xfId="616"/>
    <cellStyle name="20% - Акцент4 24" xfId="617"/>
    <cellStyle name="20% - Акцент4 25" xfId="618"/>
    <cellStyle name="20% - Акцент4 26" xfId="619"/>
    <cellStyle name="20% - Акцент4 27" xfId="620"/>
    <cellStyle name="20% - Акцент4 28" xfId="621"/>
    <cellStyle name="20% - Акцент4 29" xfId="622"/>
    <cellStyle name="20% - Акцент4 3" xfId="623"/>
    <cellStyle name="20% - Акцент4 30" xfId="624"/>
    <cellStyle name="20% - Акцент4 31" xfId="625"/>
    <cellStyle name="20% - Акцент4 32" xfId="626"/>
    <cellStyle name="20% - Акцент4 33" xfId="627"/>
    <cellStyle name="20% - Акцент4 34" xfId="628"/>
    <cellStyle name="20% - Акцент4 35" xfId="629"/>
    <cellStyle name="20% - Акцент4 36" xfId="630"/>
    <cellStyle name="20% - Акцент4 37" xfId="631"/>
    <cellStyle name="20% - Акцент4 38" xfId="632"/>
    <cellStyle name="20% - Акцент4 39" xfId="633"/>
    <cellStyle name="20% - Акцент4 4" xfId="634"/>
    <cellStyle name="20% - Акцент4 40" xfId="635"/>
    <cellStyle name="20% - Акцент4 41" xfId="636"/>
    <cellStyle name="20% - Акцент4 42" xfId="637"/>
    <cellStyle name="20% - Акцент4 43" xfId="638"/>
    <cellStyle name="20% - Акцент4 44" xfId="639"/>
    <cellStyle name="20% - Акцент4 45" xfId="640"/>
    <cellStyle name="20% - Акцент4 46" xfId="641"/>
    <cellStyle name="20% - Акцент4 47" xfId="642"/>
    <cellStyle name="20% - Акцент4 48" xfId="643"/>
    <cellStyle name="20% - Акцент4 49" xfId="644"/>
    <cellStyle name="20% - Акцент4 5" xfId="645"/>
    <cellStyle name="20% - Акцент4 50" xfId="646"/>
    <cellStyle name="20% - Акцент4 51" xfId="647"/>
    <cellStyle name="20% - Акцент4 52" xfId="648"/>
    <cellStyle name="20% - Акцент4 53" xfId="649"/>
    <cellStyle name="20% - Акцент4 54" xfId="650"/>
    <cellStyle name="20% - Акцент4 55" xfId="651"/>
    <cellStyle name="20% - Акцент4 56" xfId="652"/>
    <cellStyle name="20% - Акцент4 57" xfId="653"/>
    <cellStyle name="20% - Акцент4 58" xfId="654"/>
    <cellStyle name="20% - Акцент4 59" xfId="655"/>
    <cellStyle name="20% - Акцент4 6" xfId="656"/>
    <cellStyle name="20% - Акцент4 60" xfId="657"/>
    <cellStyle name="20% - Акцент4 61" xfId="658"/>
    <cellStyle name="20% - Акцент4 62" xfId="659"/>
    <cellStyle name="20% - Акцент4 63" xfId="660"/>
    <cellStyle name="20% - Акцент4 64" xfId="661"/>
    <cellStyle name="20% - Акцент4 65" xfId="662"/>
    <cellStyle name="20% - Акцент4 66" xfId="663"/>
    <cellStyle name="20% - Акцент4 67" xfId="664"/>
    <cellStyle name="20% - Акцент4 68" xfId="665"/>
    <cellStyle name="20% - Акцент4 69" xfId="666"/>
    <cellStyle name="20% - Акцент4 7" xfId="667"/>
    <cellStyle name="20% - Акцент4 70" xfId="668"/>
    <cellStyle name="20% - Акцент4 71" xfId="669"/>
    <cellStyle name="20% - Акцент4 72" xfId="670"/>
    <cellStyle name="20% - Акцент4 73" xfId="671"/>
    <cellStyle name="20% - Акцент4 74" xfId="672"/>
    <cellStyle name="20% - Акцент4 75" xfId="673"/>
    <cellStyle name="20% - Акцент4 76" xfId="674"/>
    <cellStyle name="20% - Акцент4 77" xfId="675"/>
    <cellStyle name="20% - Акцент4 78" xfId="676"/>
    <cellStyle name="20% - Акцент4 79" xfId="677"/>
    <cellStyle name="20% - Акцент4 8" xfId="678"/>
    <cellStyle name="20% - Акцент4 80" xfId="679"/>
    <cellStyle name="20% - Акцент4 81" xfId="680"/>
    <cellStyle name="20% - Акцент4 82" xfId="681"/>
    <cellStyle name="20% - Акцент4 83" xfId="682"/>
    <cellStyle name="20% - Акцент4 84" xfId="683"/>
    <cellStyle name="20% - Акцент4 85" xfId="684"/>
    <cellStyle name="20% - Акцент4 86" xfId="685"/>
    <cellStyle name="20% - Акцент4 87" xfId="686"/>
    <cellStyle name="20% - Акцент4 88" xfId="687"/>
    <cellStyle name="20% - Акцент4 89" xfId="688"/>
    <cellStyle name="20% - Акцент4 9" xfId="689"/>
    <cellStyle name="20% - Акцент4 90" xfId="690"/>
    <cellStyle name="20% - Акцент4 91" xfId="691"/>
    <cellStyle name="20% - Акцент4 92" xfId="692"/>
    <cellStyle name="20% - Акцент4 93" xfId="693"/>
    <cellStyle name="20% - Акцент4 94" xfId="694"/>
    <cellStyle name="20% - Акцент4 95" xfId="695"/>
    <cellStyle name="20% - Акцент4 96" xfId="696"/>
    <cellStyle name="20% - Акцент4 97" xfId="697"/>
    <cellStyle name="20% - Акцент4 98" xfId="698"/>
    <cellStyle name="20% - Акцент4 99" xfId="699"/>
    <cellStyle name="20% - Акцент5 10" xfId="700"/>
    <cellStyle name="20% - Акцент5 100" xfId="701"/>
    <cellStyle name="20% - Акцент5 101" xfId="702"/>
    <cellStyle name="20% - Акцент5 102" xfId="703"/>
    <cellStyle name="20% - Акцент5 103" xfId="704"/>
    <cellStyle name="20% - Акцент5 104" xfId="705"/>
    <cellStyle name="20% - Акцент5 105" xfId="706"/>
    <cellStyle name="20% - Акцент5 106" xfId="707"/>
    <cellStyle name="20% - Акцент5 107" xfId="708"/>
    <cellStyle name="20% - Акцент5 108" xfId="709"/>
    <cellStyle name="20% - Акцент5 109" xfId="710"/>
    <cellStyle name="20% - Акцент5 11" xfId="711"/>
    <cellStyle name="20% - Акцент5 110" xfId="712"/>
    <cellStyle name="20% - Акцент5 111" xfId="713"/>
    <cellStyle name="20% - Акцент5 112" xfId="714"/>
    <cellStyle name="20% - Акцент5 113" xfId="715"/>
    <cellStyle name="20% - Акцент5 114" xfId="716"/>
    <cellStyle name="20% - Акцент5 115" xfId="717"/>
    <cellStyle name="20% - Акцент5 116" xfId="718"/>
    <cellStyle name="20% - Акцент5 117" xfId="719"/>
    <cellStyle name="20% - Акцент5 118" xfId="720"/>
    <cellStyle name="20% - Акцент5 119" xfId="721"/>
    <cellStyle name="20% - Акцент5 12" xfId="722"/>
    <cellStyle name="20% - Акцент5 120" xfId="723"/>
    <cellStyle name="20% - Акцент5 121" xfId="724"/>
    <cellStyle name="20% - Акцент5 122" xfId="725"/>
    <cellStyle name="20% - Акцент5 123" xfId="726"/>
    <cellStyle name="20% - Акцент5 124" xfId="727"/>
    <cellStyle name="20% - Акцент5 125" xfId="728"/>
    <cellStyle name="20% - Акцент5 126" xfId="729"/>
    <cellStyle name="20% - Акцент5 127" xfId="730"/>
    <cellStyle name="20% - Акцент5 128" xfId="731"/>
    <cellStyle name="20% - Акцент5 129" xfId="732"/>
    <cellStyle name="20% - Акцент5 13" xfId="733"/>
    <cellStyle name="20% - Акцент5 130" xfId="734"/>
    <cellStyle name="20% - Акцент5 131" xfId="735"/>
    <cellStyle name="20% - Акцент5 132" xfId="736"/>
    <cellStyle name="20% - Акцент5 133" xfId="737"/>
    <cellStyle name="20% - Акцент5 134" xfId="738"/>
    <cellStyle name="20% - Акцент5 135" xfId="739"/>
    <cellStyle name="20% - Акцент5 136" xfId="740"/>
    <cellStyle name="20% - Акцент5 137" xfId="741"/>
    <cellStyle name="20% - Акцент5 138" xfId="742"/>
    <cellStyle name="20% - Акцент5 139" xfId="743"/>
    <cellStyle name="20% - Акцент5 14" xfId="744"/>
    <cellStyle name="20% - Акцент5 140" xfId="745"/>
    <cellStyle name="20% - Акцент5 141" xfId="746"/>
    <cellStyle name="20% - Акцент5 142" xfId="747"/>
    <cellStyle name="20% - Акцент5 143" xfId="748"/>
    <cellStyle name="20% - Акцент5 144" xfId="749"/>
    <cellStyle name="20% - Акцент5 145" xfId="750"/>
    <cellStyle name="20% - Акцент5 146" xfId="751"/>
    <cellStyle name="20% - Акцент5 147" xfId="752"/>
    <cellStyle name="20% - Акцент5 148" xfId="753"/>
    <cellStyle name="20% - Акцент5 149" xfId="754"/>
    <cellStyle name="20% - Акцент5 15" xfId="755"/>
    <cellStyle name="20% - Акцент5 150" xfId="756"/>
    <cellStyle name="20% - Акцент5 151" xfId="757"/>
    <cellStyle name="20% - Акцент5 16" xfId="758"/>
    <cellStyle name="20% - Акцент5 17" xfId="759"/>
    <cellStyle name="20% - Акцент5 18" xfId="760"/>
    <cellStyle name="20% - Акцент5 19" xfId="761"/>
    <cellStyle name="20% - Акцент5 2" xfId="762"/>
    <cellStyle name="20% - Акцент5 2 10" xfId="763"/>
    <cellStyle name="20% - Акцент5 2 11" xfId="764"/>
    <cellStyle name="20% - Акцент5 2 12" xfId="765"/>
    <cellStyle name="20% - Акцент5 2 13" xfId="766"/>
    <cellStyle name="20% - Акцент5 2 2" xfId="767"/>
    <cellStyle name="20% - Акцент5 2 2 2" xfId="768"/>
    <cellStyle name="20% - Акцент5 2 2 3" xfId="769"/>
    <cellStyle name="20% - Акцент5 2 2 4" xfId="770"/>
    <cellStyle name="20% - Акцент5 2 2 5" xfId="771"/>
    <cellStyle name="20% - Акцент5 2 2 6" xfId="772"/>
    <cellStyle name="20% - Акцент5 2 2 7" xfId="773"/>
    <cellStyle name="20% - Акцент5 2 3" xfId="774"/>
    <cellStyle name="20% - Акцент5 2 4" xfId="775"/>
    <cellStyle name="20% - Акцент5 2 5" xfId="776"/>
    <cellStyle name="20% - Акцент5 2 6" xfId="777"/>
    <cellStyle name="20% - Акцент5 2 7" xfId="778"/>
    <cellStyle name="20% - Акцент5 2 8" xfId="779"/>
    <cellStyle name="20% - Акцент5 2 9" xfId="780"/>
    <cellStyle name="20% - Акцент5 20" xfId="781"/>
    <cellStyle name="20% - Акцент5 21" xfId="782"/>
    <cellStyle name="20% - Акцент5 22" xfId="783"/>
    <cellStyle name="20% - Акцент5 23" xfId="784"/>
    <cellStyle name="20% - Акцент5 24" xfId="785"/>
    <cellStyle name="20% - Акцент5 25" xfId="786"/>
    <cellStyle name="20% - Акцент5 26" xfId="787"/>
    <cellStyle name="20% - Акцент5 27" xfId="788"/>
    <cellStyle name="20% - Акцент5 28" xfId="789"/>
    <cellStyle name="20% - Акцент5 29" xfId="790"/>
    <cellStyle name="20% - Акцент5 3" xfId="791"/>
    <cellStyle name="20% - Акцент5 30" xfId="792"/>
    <cellStyle name="20% - Акцент5 31" xfId="793"/>
    <cellStyle name="20% - Акцент5 32" xfId="794"/>
    <cellStyle name="20% - Акцент5 33" xfId="795"/>
    <cellStyle name="20% - Акцент5 34" xfId="796"/>
    <cellStyle name="20% - Акцент5 35" xfId="797"/>
    <cellStyle name="20% - Акцент5 36" xfId="798"/>
    <cellStyle name="20% - Акцент5 37" xfId="799"/>
    <cellStyle name="20% - Акцент5 38" xfId="800"/>
    <cellStyle name="20% - Акцент5 39" xfId="801"/>
    <cellStyle name="20% - Акцент5 4" xfId="802"/>
    <cellStyle name="20% - Акцент5 40" xfId="803"/>
    <cellStyle name="20% - Акцент5 41" xfId="804"/>
    <cellStyle name="20% - Акцент5 42" xfId="805"/>
    <cellStyle name="20% - Акцент5 43" xfId="806"/>
    <cellStyle name="20% - Акцент5 44" xfId="807"/>
    <cellStyle name="20% - Акцент5 45" xfId="808"/>
    <cellStyle name="20% - Акцент5 46" xfId="809"/>
    <cellStyle name="20% - Акцент5 47" xfId="810"/>
    <cellStyle name="20% - Акцент5 48" xfId="811"/>
    <cellStyle name="20% - Акцент5 49" xfId="812"/>
    <cellStyle name="20% - Акцент5 5" xfId="813"/>
    <cellStyle name="20% - Акцент5 50" xfId="814"/>
    <cellStyle name="20% - Акцент5 51" xfId="815"/>
    <cellStyle name="20% - Акцент5 52" xfId="816"/>
    <cellStyle name="20% - Акцент5 53" xfId="817"/>
    <cellStyle name="20% - Акцент5 54" xfId="818"/>
    <cellStyle name="20% - Акцент5 55" xfId="819"/>
    <cellStyle name="20% - Акцент5 56" xfId="820"/>
    <cellStyle name="20% - Акцент5 57" xfId="821"/>
    <cellStyle name="20% - Акцент5 58" xfId="822"/>
    <cellStyle name="20% - Акцент5 59" xfId="823"/>
    <cellStyle name="20% - Акцент5 6" xfId="824"/>
    <cellStyle name="20% - Акцент5 60" xfId="825"/>
    <cellStyle name="20% - Акцент5 61" xfId="826"/>
    <cellStyle name="20% - Акцент5 62" xfId="827"/>
    <cellStyle name="20% - Акцент5 63" xfId="828"/>
    <cellStyle name="20% - Акцент5 64" xfId="829"/>
    <cellStyle name="20% - Акцент5 65" xfId="830"/>
    <cellStyle name="20% - Акцент5 66" xfId="831"/>
    <cellStyle name="20% - Акцент5 67" xfId="832"/>
    <cellStyle name="20% - Акцент5 68" xfId="833"/>
    <cellStyle name="20% - Акцент5 69" xfId="834"/>
    <cellStyle name="20% - Акцент5 7" xfId="835"/>
    <cellStyle name="20% - Акцент5 70" xfId="836"/>
    <cellStyle name="20% - Акцент5 71" xfId="837"/>
    <cellStyle name="20% - Акцент5 72" xfId="838"/>
    <cellStyle name="20% - Акцент5 73" xfId="839"/>
    <cellStyle name="20% - Акцент5 74" xfId="840"/>
    <cellStyle name="20% - Акцент5 75" xfId="841"/>
    <cellStyle name="20% - Акцент5 76" xfId="842"/>
    <cellStyle name="20% - Акцент5 77" xfId="843"/>
    <cellStyle name="20% - Акцент5 78" xfId="844"/>
    <cellStyle name="20% - Акцент5 79" xfId="845"/>
    <cellStyle name="20% - Акцент5 8" xfId="846"/>
    <cellStyle name="20% - Акцент5 80" xfId="847"/>
    <cellStyle name="20% - Акцент5 81" xfId="848"/>
    <cellStyle name="20% - Акцент5 82" xfId="849"/>
    <cellStyle name="20% - Акцент5 83" xfId="850"/>
    <cellStyle name="20% - Акцент5 84" xfId="851"/>
    <cellStyle name="20% - Акцент5 85" xfId="852"/>
    <cellStyle name="20% - Акцент5 86" xfId="853"/>
    <cellStyle name="20% - Акцент5 87" xfId="854"/>
    <cellStyle name="20% - Акцент5 88" xfId="855"/>
    <cellStyle name="20% - Акцент5 89" xfId="856"/>
    <cellStyle name="20% - Акцент5 9" xfId="857"/>
    <cellStyle name="20% - Акцент5 90" xfId="858"/>
    <cellStyle name="20% - Акцент5 91" xfId="859"/>
    <cellStyle name="20% - Акцент5 92" xfId="860"/>
    <cellStyle name="20% - Акцент5 93" xfId="861"/>
    <cellStyle name="20% - Акцент5 94" xfId="862"/>
    <cellStyle name="20% - Акцент5 95" xfId="863"/>
    <cellStyle name="20% - Акцент5 96" xfId="864"/>
    <cellStyle name="20% - Акцент5 97" xfId="865"/>
    <cellStyle name="20% - Акцент5 98" xfId="866"/>
    <cellStyle name="20% - Акцент5 99" xfId="867"/>
    <cellStyle name="20% - Акцент6 10" xfId="868"/>
    <cellStyle name="20% - Акцент6 100" xfId="869"/>
    <cellStyle name="20% - Акцент6 101" xfId="870"/>
    <cellStyle name="20% - Акцент6 102" xfId="871"/>
    <cellStyle name="20% - Акцент6 103" xfId="872"/>
    <cellStyle name="20% - Акцент6 104" xfId="873"/>
    <cellStyle name="20% - Акцент6 105" xfId="874"/>
    <cellStyle name="20% - Акцент6 106" xfId="875"/>
    <cellStyle name="20% - Акцент6 107" xfId="876"/>
    <cellStyle name="20% - Акцент6 108" xfId="877"/>
    <cellStyle name="20% - Акцент6 109" xfId="878"/>
    <cellStyle name="20% - Акцент6 11" xfId="879"/>
    <cellStyle name="20% - Акцент6 110" xfId="880"/>
    <cellStyle name="20% - Акцент6 111" xfId="881"/>
    <cellStyle name="20% - Акцент6 112" xfId="882"/>
    <cellStyle name="20% - Акцент6 113" xfId="883"/>
    <cellStyle name="20% - Акцент6 114" xfId="884"/>
    <cellStyle name="20% - Акцент6 115" xfId="885"/>
    <cellStyle name="20% - Акцент6 116" xfId="886"/>
    <cellStyle name="20% - Акцент6 117" xfId="887"/>
    <cellStyle name="20% - Акцент6 118" xfId="888"/>
    <cellStyle name="20% - Акцент6 119" xfId="889"/>
    <cellStyle name="20% - Акцент6 12" xfId="890"/>
    <cellStyle name="20% - Акцент6 120" xfId="891"/>
    <cellStyle name="20% - Акцент6 121" xfId="892"/>
    <cellStyle name="20% - Акцент6 122" xfId="893"/>
    <cellStyle name="20% - Акцент6 123" xfId="894"/>
    <cellStyle name="20% - Акцент6 124" xfId="895"/>
    <cellStyle name="20% - Акцент6 125" xfId="896"/>
    <cellStyle name="20% - Акцент6 126" xfId="897"/>
    <cellStyle name="20% - Акцент6 127" xfId="898"/>
    <cellStyle name="20% - Акцент6 128" xfId="899"/>
    <cellStyle name="20% - Акцент6 129" xfId="900"/>
    <cellStyle name="20% - Акцент6 13" xfId="901"/>
    <cellStyle name="20% - Акцент6 130" xfId="902"/>
    <cellStyle name="20% - Акцент6 131" xfId="903"/>
    <cellStyle name="20% - Акцент6 132" xfId="904"/>
    <cellStyle name="20% - Акцент6 133" xfId="905"/>
    <cellStyle name="20% - Акцент6 134" xfId="906"/>
    <cellStyle name="20% - Акцент6 135" xfId="907"/>
    <cellStyle name="20% - Акцент6 136" xfId="908"/>
    <cellStyle name="20% - Акцент6 137" xfId="909"/>
    <cellStyle name="20% - Акцент6 138" xfId="910"/>
    <cellStyle name="20% - Акцент6 139" xfId="911"/>
    <cellStyle name="20% - Акцент6 14" xfId="912"/>
    <cellStyle name="20% - Акцент6 140" xfId="913"/>
    <cellStyle name="20% - Акцент6 141" xfId="914"/>
    <cellStyle name="20% - Акцент6 142" xfId="915"/>
    <cellStyle name="20% - Акцент6 143" xfId="916"/>
    <cellStyle name="20% - Акцент6 144" xfId="917"/>
    <cellStyle name="20% - Акцент6 145" xfId="918"/>
    <cellStyle name="20% - Акцент6 146" xfId="919"/>
    <cellStyle name="20% - Акцент6 147" xfId="920"/>
    <cellStyle name="20% - Акцент6 148" xfId="921"/>
    <cellStyle name="20% - Акцент6 149" xfId="922"/>
    <cellStyle name="20% - Акцент6 15" xfId="923"/>
    <cellStyle name="20% - Акцент6 150" xfId="924"/>
    <cellStyle name="20% - Акцент6 151" xfId="925"/>
    <cellStyle name="20% - Акцент6 16" xfId="926"/>
    <cellStyle name="20% - Акцент6 17" xfId="927"/>
    <cellStyle name="20% - Акцент6 18" xfId="928"/>
    <cellStyle name="20% - Акцент6 19" xfId="929"/>
    <cellStyle name="20% - Акцент6 2" xfId="930"/>
    <cellStyle name="20% - Акцент6 2 10" xfId="931"/>
    <cellStyle name="20% - Акцент6 2 11" xfId="932"/>
    <cellStyle name="20% - Акцент6 2 12" xfId="933"/>
    <cellStyle name="20% - Акцент6 2 13" xfId="934"/>
    <cellStyle name="20% - Акцент6 2 2" xfId="935"/>
    <cellStyle name="20% - Акцент6 2 2 2" xfId="936"/>
    <cellStyle name="20% - Акцент6 2 2 3" xfId="937"/>
    <cellStyle name="20% - Акцент6 2 2 4" xfId="938"/>
    <cellStyle name="20% - Акцент6 2 2 5" xfId="939"/>
    <cellStyle name="20% - Акцент6 2 2 6" xfId="940"/>
    <cellStyle name="20% - Акцент6 2 2 7" xfId="941"/>
    <cellStyle name="20% - Акцент6 2 3" xfId="942"/>
    <cellStyle name="20% - Акцент6 2 4" xfId="943"/>
    <cellStyle name="20% - Акцент6 2 5" xfId="944"/>
    <cellStyle name="20% - Акцент6 2 6" xfId="945"/>
    <cellStyle name="20% - Акцент6 2 7" xfId="946"/>
    <cellStyle name="20% - Акцент6 2 8" xfId="947"/>
    <cellStyle name="20% - Акцент6 2 9" xfId="948"/>
    <cellStyle name="20% - Акцент6 20" xfId="949"/>
    <cellStyle name="20% - Акцент6 21" xfId="950"/>
    <cellStyle name="20% - Акцент6 22" xfId="951"/>
    <cellStyle name="20% - Акцент6 23" xfId="952"/>
    <cellStyle name="20% - Акцент6 24" xfId="953"/>
    <cellStyle name="20% - Акцент6 25" xfId="954"/>
    <cellStyle name="20% - Акцент6 26" xfId="955"/>
    <cellStyle name="20% - Акцент6 27" xfId="956"/>
    <cellStyle name="20% - Акцент6 28" xfId="957"/>
    <cellStyle name="20% - Акцент6 29" xfId="958"/>
    <cellStyle name="20% - Акцент6 3" xfId="959"/>
    <cellStyle name="20% - Акцент6 30" xfId="960"/>
    <cellStyle name="20% - Акцент6 31" xfId="961"/>
    <cellStyle name="20% - Акцент6 32" xfId="962"/>
    <cellStyle name="20% - Акцент6 33" xfId="963"/>
    <cellStyle name="20% - Акцент6 34" xfId="964"/>
    <cellStyle name="20% - Акцент6 35" xfId="965"/>
    <cellStyle name="20% - Акцент6 36" xfId="966"/>
    <cellStyle name="20% - Акцент6 37" xfId="967"/>
    <cellStyle name="20% - Акцент6 38" xfId="968"/>
    <cellStyle name="20% - Акцент6 39" xfId="969"/>
    <cellStyle name="20% - Акцент6 4" xfId="970"/>
    <cellStyle name="20% - Акцент6 40" xfId="971"/>
    <cellStyle name="20% - Акцент6 41" xfId="972"/>
    <cellStyle name="20% - Акцент6 42" xfId="973"/>
    <cellStyle name="20% - Акцент6 43" xfId="974"/>
    <cellStyle name="20% - Акцент6 44" xfId="975"/>
    <cellStyle name="20% - Акцент6 45" xfId="976"/>
    <cellStyle name="20% - Акцент6 46" xfId="977"/>
    <cellStyle name="20% - Акцент6 47" xfId="978"/>
    <cellStyle name="20% - Акцент6 48" xfId="979"/>
    <cellStyle name="20% - Акцент6 49" xfId="980"/>
    <cellStyle name="20% - Акцент6 5" xfId="981"/>
    <cellStyle name="20% - Акцент6 50" xfId="982"/>
    <cellStyle name="20% - Акцент6 51" xfId="983"/>
    <cellStyle name="20% - Акцент6 52" xfId="984"/>
    <cellStyle name="20% - Акцент6 53" xfId="985"/>
    <cellStyle name="20% - Акцент6 54" xfId="986"/>
    <cellStyle name="20% - Акцент6 55" xfId="987"/>
    <cellStyle name="20% - Акцент6 56" xfId="988"/>
    <cellStyle name="20% - Акцент6 57" xfId="989"/>
    <cellStyle name="20% - Акцент6 58" xfId="990"/>
    <cellStyle name="20% - Акцент6 59" xfId="991"/>
    <cellStyle name="20% - Акцент6 6" xfId="992"/>
    <cellStyle name="20% - Акцент6 60" xfId="993"/>
    <cellStyle name="20% - Акцент6 61" xfId="994"/>
    <cellStyle name="20% - Акцент6 62" xfId="995"/>
    <cellStyle name="20% - Акцент6 63" xfId="996"/>
    <cellStyle name="20% - Акцент6 64" xfId="997"/>
    <cellStyle name="20% - Акцент6 65" xfId="998"/>
    <cellStyle name="20% - Акцент6 66" xfId="999"/>
    <cellStyle name="20% - Акцент6 67" xfId="1000"/>
    <cellStyle name="20% - Акцент6 68" xfId="1001"/>
    <cellStyle name="20% - Акцент6 69" xfId="1002"/>
    <cellStyle name="20% - Акцент6 7" xfId="1003"/>
    <cellStyle name="20% - Акцент6 70" xfId="1004"/>
    <cellStyle name="20% - Акцент6 71" xfId="1005"/>
    <cellStyle name="20% - Акцент6 72" xfId="1006"/>
    <cellStyle name="20% - Акцент6 73" xfId="1007"/>
    <cellStyle name="20% - Акцент6 74" xfId="1008"/>
    <cellStyle name="20% - Акцент6 75" xfId="1009"/>
    <cellStyle name="20% - Акцент6 76" xfId="1010"/>
    <cellStyle name="20% - Акцент6 77" xfId="1011"/>
    <cellStyle name="20% - Акцент6 78" xfId="1012"/>
    <cellStyle name="20% - Акцент6 79" xfId="1013"/>
    <cellStyle name="20% - Акцент6 8" xfId="1014"/>
    <cellStyle name="20% - Акцент6 80" xfId="1015"/>
    <cellStyle name="20% - Акцент6 81" xfId="1016"/>
    <cellStyle name="20% - Акцент6 82" xfId="1017"/>
    <cellStyle name="20% - Акцент6 83" xfId="1018"/>
    <cellStyle name="20% - Акцент6 84" xfId="1019"/>
    <cellStyle name="20% - Акцент6 85" xfId="1020"/>
    <cellStyle name="20% - Акцент6 86" xfId="1021"/>
    <cellStyle name="20% - Акцент6 87" xfId="1022"/>
    <cellStyle name="20% - Акцент6 88" xfId="1023"/>
    <cellStyle name="20% - Акцент6 89" xfId="1024"/>
    <cellStyle name="20% - Акцент6 9" xfId="1025"/>
    <cellStyle name="20% - Акцент6 90" xfId="1026"/>
    <cellStyle name="20% - Акцент6 91" xfId="1027"/>
    <cellStyle name="20% - Акцент6 92" xfId="1028"/>
    <cellStyle name="20% - Акцент6 93" xfId="1029"/>
    <cellStyle name="20% - Акцент6 94" xfId="1030"/>
    <cellStyle name="20% - Акцент6 95" xfId="1031"/>
    <cellStyle name="20% - Акцент6 96" xfId="1032"/>
    <cellStyle name="20% - Акцент6 97" xfId="1033"/>
    <cellStyle name="20% - Акцент6 98" xfId="1034"/>
    <cellStyle name="20% - Акцент6 99" xfId="1035"/>
    <cellStyle name="40% - Accent1" xfId="1036"/>
    <cellStyle name="40% - Accent1 2" xfId="1037"/>
    <cellStyle name="40% - Accent2" xfId="1038"/>
    <cellStyle name="40% - Accent2 2" xfId="1039"/>
    <cellStyle name="40% - Accent3" xfId="1040"/>
    <cellStyle name="40% - Accent3 2" xfId="1041"/>
    <cellStyle name="40% - Accent4" xfId="1042"/>
    <cellStyle name="40% - Accent4 2" xfId="1043"/>
    <cellStyle name="40% - Accent5" xfId="1044"/>
    <cellStyle name="40% - Accent5 2" xfId="1045"/>
    <cellStyle name="40% - Accent6" xfId="1046"/>
    <cellStyle name="40% - Accent6 2" xfId="1047"/>
    <cellStyle name="40% - Акцент1 10" xfId="1048"/>
    <cellStyle name="40% - Акцент1 100" xfId="1049"/>
    <cellStyle name="40% - Акцент1 101" xfId="1050"/>
    <cellStyle name="40% - Акцент1 102" xfId="1051"/>
    <cellStyle name="40% - Акцент1 103" xfId="1052"/>
    <cellStyle name="40% - Акцент1 104" xfId="1053"/>
    <cellStyle name="40% - Акцент1 105" xfId="1054"/>
    <cellStyle name="40% - Акцент1 106" xfId="1055"/>
    <cellStyle name="40% - Акцент1 107" xfId="1056"/>
    <cellStyle name="40% - Акцент1 108" xfId="1057"/>
    <cellStyle name="40% - Акцент1 109" xfId="1058"/>
    <cellStyle name="40% - Акцент1 11" xfId="1059"/>
    <cellStyle name="40% - Акцент1 110" xfId="1060"/>
    <cellStyle name="40% - Акцент1 111" xfId="1061"/>
    <cellStyle name="40% - Акцент1 112" xfId="1062"/>
    <cellStyle name="40% - Акцент1 113" xfId="1063"/>
    <cellStyle name="40% - Акцент1 114" xfId="1064"/>
    <cellStyle name="40% - Акцент1 115" xfId="1065"/>
    <cellStyle name="40% - Акцент1 116" xfId="1066"/>
    <cellStyle name="40% - Акцент1 117" xfId="1067"/>
    <cellStyle name="40% - Акцент1 118" xfId="1068"/>
    <cellStyle name="40% - Акцент1 119" xfId="1069"/>
    <cellStyle name="40% - Акцент1 12" xfId="1070"/>
    <cellStyle name="40% - Акцент1 120" xfId="1071"/>
    <cellStyle name="40% - Акцент1 121" xfId="1072"/>
    <cellStyle name="40% - Акцент1 122" xfId="1073"/>
    <cellStyle name="40% - Акцент1 123" xfId="1074"/>
    <cellStyle name="40% - Акцент1 124" xfId="1075"/>
    <cellStyle name="40% - Акцент1 125" xfId="1076"/>
    <cellStyle name="40% - Акцент1 126" xfId="1077"/>
    <cellStyle name="40% - Акцент1 127" xfId="1078"/>
    <cellStyle name="40% - Акцент1 128" xfId="1079"/>
    <cellStyle name="40% - Акцент1 129" xfId="1080"/>
    <cellStyle name="40% - Акцент1 13" xfId="1081"/>
    <cellStyle name="40% - Акцент1 130" xfId="1082"/>
    <cellStyle name="40% - Акцент1 131" xfId="1083"/>
    <cellStyle name="40% - Акцент1 132" xfId="1084"/>
    <cellStyle name="40% - Акцент1 133" xfId="1085"/>
    <cellStyle name="40% - Акцент1 134" xfId="1086"/>
    <cellStyle name="40% - Акцент1 135" xfId="1087"/>
    <cellStyle name="40% - Акцент1 136" xfId="1088"/>
    <cellStyle name="40% - Акцент1 137" xfId="1089"/>
    <cellStyle name="40% - Акцент1 138" xfId="1090"/>
    <cellStyle name="40% - Акцент1 139" xfId="1091"/>
    <cellStyle name="40% - Акцент1 14" xfId="1092"/>
    <cellStyle name="40% - Акцент1 140" xfId="1093"/>
    <cellStyle name="40% - Акцент1 141" xfId="1094"/>
    <cellStyle name="40% - Акцент1 142" xfId="1095"/>
    <cellStyle name="40% - Акцент1 143" xfId="1096"/>
    <cellStyle name="40% - Акцент1 144" xfId="1097"/>
    <cellStyle name="40% - Акцент1 145" xfId="1098"/>
    <cellStyle name="40% - Акцент1 146" xfId="1099"/>
    <cellStyle name="40% - Акцент1 147" xfId="1100"/>
    <cellStyle name="40% - Акцент1 148" xfId="1101"/>
    <cellStyle name="40% - Акцент1 149" xfId="1102"/>
    <cellStyle name="40% - Акцент1 15" xfId="1103"/>
    <cellStyle name="40% - Акцент1 150" xfId="1104"/>
    <cellStyle name="40% - Акцент1 151" xfId="1105"/>
    <cellStyle name="40% - Акцент1 16" xfId="1106"/>
    <cellStyle name="40% - Акцент1 17" xfId="1107"/>
    <cellStyle name="40% - Акцент1 18" xfId="1108"/>
    <cellStyle name="40% - Акцент1 19" xfId="1109"/>
    <cellStyle name="40% - Акцент1 2" xfId="1110"/>
    <cellStyle name="40% - Акцент1 2 10" xfId="1111"/>
    <cellStyle name="40% - Акцент1 2 11" xfId="1112"/>
    <cellStyle name="40% - Акцент1 2 12" xfId="1113"/>
    <cellStyle name="40% - Акцент1 2 13" xfId="1114"/>
    <cellStyle name="40% - Акцент1 2 2" xfId="1115"/>
    <cellStyle name="40% - Акцент1 2 2 2" xfId="1116"/>
    <cellStyle name="40% - Акцент1 2 2 3" xfId="1117"/>
    <cellStyle name="40% - Акцент1 2 2 4" xfId="1118"/>
    <cellStyle name="40% - Акцент1 2 2 5" xfId="1119"/>
    <cellStyle name="40% - Акцент1 2 2 6" xfId="1120"/>
    <cellStyle name="40% - Акцент1 2 2 7" xfId="1121"/>
    <cellStyle name="40% - Акцент1 2 3" xfId="1122"/>
    <cellStyle name="40% - Акцент1 2 4" xfId="1123"/>
    <cellStyle name="40% - Акцент1 2 5" xfId="1124"/>
    <cellStyle name="40% - Акцент1 2 6" xfId="1125"/>
    <cellStyle name="40% - Акцент1 2 7" xfId="1126"/>
    <cellStyle name="40% - Акцент1 2 8" xfId="1127"/>
    <cellStyle name="40% - Акцент1 2 9" xfId="1128"/>
    <cellStyle name="40% - Акцент1 20" xfId="1129"/>
    <cellStyle name="40% - Акцент1 21" xfId="1130"/>
    <cellStyle name="40% - Акцент1 22" xfId="1131"/>
    <cellStyle name="40% - Акцент1 23" xfId="1132"/>
    <cellStyle name="40% - Акцент1 24" xfId="1133"/>
    <cellStyle name="40% - Акцент1 25" xfId="1134"/>
    <cellStyle name="40% - Акцент1 26" xfId="1135"/>
    <cellStyle name="40% - Акцент1 27" xfId="1136"/>
    <cellStyle name="40% - Акцент1 28" xfId="1137"/>
    <cellStyle name="40% - Акцент1 29" xfId="1138"/>
    <cellStyle name="40% - Акцент1 3" xfId="1139"/>
    <cellStyle name="40% - Акцент1 30" xfId="1140"/>
    <cellStyle name="40% - Акцент1 31" xfId="1141"/>
    <cellStyle name="40% - Акцент1 32" xfId="1142"/>
    <cellStyle name="40% - Акцент1 33" xfId="1143"/>
    <cellStyle name="40% - Акцент1 34" xfId="1144"/>
    <cellStyle name="40% - Акцент1 35" xfId="1145"/>
    <cellStyle name="40% - Акцент1 36" xfId="1146"/>
    <cellStyle name="40% - Акцент1 37" xfId="1147"/>
    <cellStyle name="40% - Акцент1 38" xfId="1148"/>
    <cellStyle name="40% - Акцент1 39" xfId="1149"/>
    <cellStyle name="40% - Акцент1 4" xfId="1150"/>
    <cellStyle name="40% - Акцент1 40" xfId="1151"/>
    <cellStyle name="40% - Акцент1 41" xfId="1152"/>
    <cellStyle name="40% - Акцент1 42" xfId="1153"/>
    <cellStyle name="40% - Акцент1 43" xfId="1154"/>
    <cellStyle name="40% - Акцент1 44" xfId="1155"/>
    <cellStyle name="40% - Акцент1 45" xfId="1156"/>
    <cellStyle name="40% - Акцент1 46" xfId="1157"/>
    <cellStyle name="40% - Акцент1 47" xfId="1158"/>
    <cellStyle name="40% - Акцент1 48" xfId="1159"/>
    <cellStyle name="40% - Акцент1 49" xfId="1160"/>
    <cellStyle name="40% - Акцент1 5" xfId="1161"/>
    <cellStyle name="40% - Акцент1 50" xfId="1162"/>
    <cellStyle name="40% - Акцент1 51" xfId="1163"/>
    <cellStyle name="40% - Акцент1 52" xfId="1164"/>
    <cellStyle name="40% - Акцент1 53" xfId="1165"/>
    <cellStyle name="40% - Акцент1 54" xfId="1166"/>
    <cellStyle name="40% - Акцент1 55" xfId="1167"/>
    <cellStyle name="40% - Акцент1 56" xfId="1168"/>
    <cellStyle name="40% - Акцент1 57" xfId="1169"/>
    <cellStyle name="40% - Акцент1 58" xfId="1170"/>
    <cellStyle name="40% - Акцент1 59" xfId="1171"/>
    <cellStyle name="40% - Акцент1 6" xfId="1172"/>
    <cellStyle name="40% - Акцент1 60" xfId="1173"/>
    <cellStyle name="40% - Акцент1 61" xfId="1174"/>
    <cellStyle name="40% - Акцент1 62" xfId="1175"/>
    <cellStyle name="40% - Акцент1 63" xfId="1176"/>
    <cellStyle name="40% - Акцент1 64" xfId="1177"/>
    <cellStyle name="40% - Акцент1 65" xfId="1178"/>
    <cellStyle name="40% - Акцент1 66" xfId="1179"/>
    <cellStyle name="40% - Акцент1 67" xfId="1180"/>
    <cellStyle name="40% - Акцент1 68" xfId="1181"/>
    <cellStyle name="40% - Акцент1 69" xfId="1182"/>
    <cellStyle name="40% - Акцент1 7" xfId="1183"/>
    <cellStyle name="40% - Акцент1 70" xfId="1184"/>
    <cellStyle name="40% - Акцент1 71" xfId="1185"/>
    <cellStyle name="40% - Акцент1 72" xfId="1186"/>
    <cellStyle name="40% - Акцент1 73" xfId="1187"/>
    <cellStyle name="40% - Акцент1 74" xfId="1188"/>
    <cellStyle name="40% - Акцент1 75" xfId="1189"/>
    <cellStyle name="40% - Акцент1 76" xfId="1190"/>
    <cellStyle name="40% - Акцент1 77" xfId="1191"/>
    <cellStyle name="40% - Акцент1 78" xfId="1192"/>
    <cellStyle name="40% - Акцент1 79" xfId="1193"/>
    <cellStyle name="40% - Акцент1 8" xfId="1194"/>
    <cellStyle name="40% - Акцент1 80" xfId="1195"/>
    <cellStyle name="40% - Акцент1 81" xfId="1196"/>
    <cellStyle name="40% - Акцент1 82" xfId="1197"/>
    <cellStyle name="40% - Акцент1 83" xfId="1198"/>
    <cellStyle name="40% - Акцент1 84" xfId="1199"/>
    <cellStyle name="40% - Акцент1 85" xfId="1200"/>
    <cellStyle name="40% - Акцент1 86" xfId="1201"/>
    <cellStyle name="40% - Акцент1 87" xfId="1202"/>
    <cellStyle name="40% - Акцент1 88" xfId="1203"/>
    <cellStyle name="40% - Акцент1 89" xfId="1204"/>
    <cellStyle name="40% - Акцент1 9" xfId="1205"/>
    <cellStyle name="40% - Акцент1 90" xfId="1206"/>
    <cellStyle name="40% - Акцент1 91" xfId="1207"/>
    <cellStyle name="40% - Акцент1 92" xfId="1208"/>
    <cellStyle name="40% - Акцент1 93" xfId="1209"/>
    <cellStyle name="40% - Акцент1 94" xfId="1210"/>
    <cellStyle name="40% - Акцент1 95" xfId="1211"/>
    <cellStyle name="40% - Акцент1 96" xfId="1212"/>
    <cellStyle name="40% - Акцент1 97" xfId="1213"/>
    <cellStyle name="40% - Акцент1 98" xfId="1214"/>
    <cellStyle name="40% - Акцент1 99" xfId="1215"/>
    <cellStyle name="40% - Акцент2 10" xfId="1216"/>
    <cellStyle name="40% - Акцент2 100" xfId="1217"/>
    <cellStyle name="40% - Акцент2 101" xfId="1218"/>
    <cellStyle name="40% - Акцент2 102" xfId="1219"/>
    <cellStyle name="40% - Акцент2 103" xfId="1220"/>
    <cellStyle name="40% - Акцент2 104" xfId="1221"/>
    <cellStyle name="40% - Акцент2 105" xfId="1222"/>
    <cellStyle name="40% - Акцент2 106" xfId="1223"/>
    <cellStyle name="40% - Акцент2 107" xfId="1224"/>
    <cellStyle name="40% - Акцент2 108" xfId="1225"/>
    <cellStyle name="40% - Акцент2 109" xfId="1226"/>
    <cellStyle name="40% - Акцент2 11" xfId="1227"/>
    <cellStyle name="40% - Акцент2 110" xfId="1228"/>
    <cellStyle name="40% - Акцент2 111" xfId="1229"/>
    <cellStyle name="40% - Акцент2 112" xfId="1230"/>
    <cellStyle name="40% - Акцент2 113" xfId="1231"/>
    <cellStyle name="40% - Акцент2 114" xfId="1232"/>
    <cellStyle name="40% - Акцент2 115" xfId="1233"/>
    <cellStyle name="40% - Акцент2 116" xfId="1234"/>
    <cellStyle name="40% - Акцент2 117" xfId="1235"/>
    <cellStyle name="40% - Акцент2 118" xfId="1236"/>
    <cellStyle name="40% - Акцент2 119" xfId="1237"/>
    <cellStyle name="40% - Акцент2 12" xfId="1238"/>
    <cellStyle name="40% - Акцент2 120" xfId="1239"/>
    <cellStyle name="40% - Акцент2 121" xfId="1240"/>
    <cellStyle name="40% - Акцент2 122" xfId="1241"/>
    <cellStyle name="40% - Акцент2 123" xfId="1242"/>
    <cellStyle name="40% - Акцент2 124" xfId="1243"/>
    <cellStyle name="40% - Акцент2 125" xfId="1244"/>
    <cellStyle name="40% - Акцент2 126" xfId="1245"/>
    <cellStyle name="40% - Акцент2 127" xfId="1246"/>
    <cellStyle name="40% - Акцент2 128" xfId="1247"/>
    <cellStyle name="40% - Акцент2 129" xfId="1248"/>
    <cellStyle name="40% - Акцент2 13" xfId="1249"/>
    <cellStyle name="40% - Акцент2 130" xfId="1250"/>
    <cellStyle name="40% - Акцент2 131" xfId="1251"/>
    <cellStyle name="40% - Акцент2 132" xfId="1252"/>
    <cellStyle name="40% - Акцент2 133" xfId="1253"/>
    <cellStyle name="40% - Акцент2 134" xfId="1254"/>
    <cellStyle name="40% - Акцент2 135" xfId="1255"/>
    <cellStyle name="40% - Акцент2 136" xfId="1256"/>
    <cellStyle name="40% - Акцент2 137" xfId="1257"/>
    <cellStyle name="40% - Акцент2 138" xfId="1258"/>
    <cellStyle name="40% - Акцент2 139" xfId="1259"/>
    <cellStyle name="40% - Акцент2 14" xfId="1260"/>
    <cellStyle name="40% - Акцент2 140" xfId="1261"/>
    <cellStyle name="40% - Акцент2 141" xfId="1262"/>
    <cellStyle name="40% - Акцент2 142" xfId="1263"/>
    <cellStyle name="40% - Акцент2 143" xfId="1264"/>
    <cellStyle name="40% - Акцент2 144" xfId="1265"/>
    <cellStyle name="40% - Акцент2 145" xfId="1266"/>
    <cellStyle name="40% - Акцент2 146" xfId="1267"/>
    <cellStyle name="40% - Акцент2 147" xfId="1268"/>
    <cellStyle name="40% - Акцент2 148" xfId="1269"/>
    <cellStyle name="40% - Акцент2 149" xfId="1270"/>
    <cellStyle name="40% - Акцент2 15" xfId="1271"/>
    <cellStyle name="40% - Акцент2 150" xfId="1272"/>
    <cellStyle name="40% - Акцент2 151" xfId="1273"/>
    <cellStyle name="40% - Акцент2 16" xfId="1274"/>
    <cellStyle name="40% - Акцент2 17" xfId="1275"/>
    <cellStyle name="40% - Акцент2 18" xfId="1276"/>
    <cellStyle name="40% - Акцент2 19" xfId="1277"/>
    <cellStyle name="40% - Акцент2 2" xfId="1278"/>
    <cellStyle name="40% - Акцент2 2 10" xfId="1279"/>
    <cellStyle name="40% - Акцент2 2 11" xfId="1280"/>
    <cellStyle name="40% - Акцент2 2 12" xfId="1281"/>
    <cellStyle name="40% - Акцент2 2 13" xfId="1282"/>
    <cellStyle name="40% - Акцент2 2 2" xfId="1283"/>
    <cellStyle name="40% - Акцент2 2 2 2" xfId="1284"/>
    <cellStyle name="40% - Акцент2 2 2 3" xfId="1285"/>
    <cellStyle name="40% - Акцент2 2 2 4" xfId="1286"/>
    <cellStyle name="40% - Акцент2 2 2 5" xfId="1287"/>
    <cellStyle name="40% - Акцент2 2 2 6" xfId="1288"/>
    <cellStyle name="40% - Акцент2 2 2 7" xfId="1289"/>
    <cellStyle name="40% - Акцент2 2 3" xfId="1290"/>
    <cellStyle name="40% - Акцент2 2 4" xfId="1291"/>
    <cellStyle name="40% - Акцент2 2 5" xfId="1292"/>
    <cellStyle name="40% - Акцент2 2 6" xfId="1293"/>
    <cellStyle name="40% - Акцент2 2 7" xfId="1294"/>
    <cellStyle name="40% - Акцент2 2 8" xfId="1295"/>
    <cellStyle name="40% - Акцент2 2 9" xfId="1296"/>
    <cellStyle name="40% - Акцент2 20" xfId="1297"/>
    <cellStyle name="40% - Акцент2 21" xfId="1298"/>
    <cellStyle name="40% - Акцент2 22" xfId="1299"/>
    <cellStyle name="40% - Акцент2 23" xfId="1300"/>
    <cellStyle name="40% - Акцент2 24" xfId="1301"/>
    <cellStyle name="40% - Акцент2 25" xfId="1302"/>
    <cellStyle name="40% - Акцент2 26" xfId="1303"/>
    <cellStyle name="40% - Акцент2 27" xfId="1304"/>
    <cellStyle name="40% - Акцент2 28" xfId="1305"/>
    <cellStyle name="40% - Акцент2 29" xfId="1306"/>
    <cellStyle name="40% - Акцент2 3" xfId="1307"/>
    <cellStyle name="40% - Акцент2 30" xfId="1308"/>
    <cellStyle name="40% - Акцент2 31" xfId="1309"/>
    <cellStyle name="40% - Акцент2 32" xfId="1310"/>
    <cellStyle name="40% - Акцент2 33" xfId="1311"/>
    <cellStyle name="40% - Акцент2 34" xfId="1312"/>
    <cellStyle name="40% - Акцент2 35" xfId="1313"/>
    <cellStyle name="40% - Акцент2 36" xfId="1314"/>
    <cellStyle name="40% - Акцент2 37" xfId="1315"/>
    <cellStyle name="40% - Акцент2 38" xfId="1316"/>
    <cellStyle name="40% - Акцент2 39" xfId="1317"/>
    <cellStyle name="40% - Акцент2 4" xfId="1318"/>
    <cellStyle name="40% - Акцент2 40" xfId="1319"/>
    <cellStyle name="40% - Акцент2 41" xfId="1320"/>
    <cellStyle name="40% - Акцент2 42" xfId="1321"/>
    <cellStyle name="40% - Акцент2 43" xfId="1322"/>
    <cellStyle name="40% - Акцент2 44" xfId="1323"/>
    <cellStyle name="40% - Акцент2 45" xfId="1324"/>
    <cellStyle name="40% - Акцент2 46" xfId="1325"/>
    <cellStyle name="40% - Акцент2 47" xfId="1326"/>
    <cellStyle name="40% - Акцент2 48" xfId="1327"/>
    <cellStyle name="40% - Акцент2 49" xfId="1328"/>
    <cellStyle name="40% - Акцент2 5" xfId="1329"/>
    <cellStyle name="40% - Акцент2 50" xfId="1330"/>
    <cellStyle name="40% - Акцент2 51" xfId="1331"/>
    <cellStyle name="40% - Акцент2 52" xfId="1332"/>
    <cellStyle name="40% - Акцент2 53" xfId="1333"/>
    <cellStyle name="40% - Акцент2 54" xfId="1334"/>
    <cellStyle name="40% - Акцент2 55" xfId="1335"/>
    <cellStyle name="40% - Акцент2 56" xfId="1336"/>
    <cellStyle name="40% - Акцент2 57" xfId="1337"/>
    <cellStyle name="40% - Акцент2 58" xfId="1338"/>
    <cellStyle name="40% - Акцент2 59" xfId="1339"/>
    <cellStyle name="40% - Акцент2 6" xfId="1340"/>
    <cellStyle name="40% - Акцент2 60" xfId="1341"/>
    <cellStyle name="40% - Акцент2 61" xfId="1342"/>
    <cellStyle name="40% - Акцент2 62" xfId="1343"/>
    <cellStyle name="40% - Акцент2 63" xfId="1344"/>
    <cellStyle name="40% - Акцент2 64" xfId="1345"/>
    <cellStyle name="40% - Акцент2 65" xfId="1346"/>
    <cellStyle name="40% - Акцент2 66" xfId="1347"/>
    <cellStyle name="40% - Акцент2 67" xfId="1348"/>
    <cellStyle name="40% - Акцент2 68" xfId="1349"/>
    <cellStyle name="40% - Акцент2 69" xfId="1350"/>
    <cellStyle name="40% - Акцент2 7" xfId="1351"/>
    <cellStyle name="40% - Акцент2 70" xfId="1352"/>
    <cellStyle name="40% - Акцент2 71" xfId="1353"/>
    <cellStyle name="40% - Акцент2 72" xfId="1354"/>
    <cellStyle name="40% - Акцент2 73" xfId="1355"/>
    <cellStyle name="40% - Акцент2 74" xfId="1356"/>
    <cellStyle name="40% - Акцент2 75" xfId="1357"/>
    <cellStyle name="40% - Акцент2 76" xfId="1358"/>
    <cellStyle name="40% - Акцент2 77" xfId="1359"/>
    <cellStyle name="40% - Акцент2 78" xfId="1360"/>
    <cellStyle name="40% - Акцент2 79" xfId="1361"/>
    <cellStyle name="40% - Акцент2 8" xfId="1362"/>
    <cellStyle name="40% - Акцент2 80" xfId="1363"/>
    <cellStyle name="40% - Акцент2 81" xfId="1364"/>
    <cellStyle name="40% - Акцент2 82" xfId="1365"/>
    <cellStyle name="40% - Акцент2 83" xfId="1366"/>
    <cellStyle name="40% - Акцент2 84" xfId="1367"/>
    <cellStyle name="40% - Акцент2 85" xfId="1368"/>
    <cellStyle name="40% - Акцент2 86" xfId="1369"/>
    <cellStyle name="40% - Акцент2 87" xfId="1370"/>
    <cellStyle name="40% - Акцент2 88" xfId="1371"/>
    <cellStyle name="40% - Акцент2 89" xfId="1372"/>
    <cellStyle name="40% - Акцент2 9" xfId="1373"/>
    <cellStyle name="40% - Акцент2 90" xfId="1374"/>
    <cellStyle name="40% - Акцент2 91" xfId="1375"/>
    <cellStyle name="40% - Акцент2 92" xfId="1376"/>
    <cellStyle name="40% - Акцент2 93" xfId="1377"/>
    <cellStyle name="40% - Акцент2 94" xfId="1378"/>
    <cellStyle name="40% - Акцент2 95" xfId="1379"/>
    <cellStyle name="40% - Акцент2 96" xfId="1380"/>
    <cellStyle name="40% - Акцент2 97" xfId="1381"/>
    <cellStyle name="40% - Акцент2 98" xfId="1382"/>
    <cellStyle name="40% - Акцент2 99" xfId="1383"/>
    <cellStyle name="40% - Акцент3 10" xfId="1384"/>
    <cellStyle name="40% - Акцент3 100" xfId="1385"/>
    <cellStyle name="40% - Акцент3 101" xfId="1386"/>
    <cellStyle name="40% - Акцент3 102" xfId="1387"/>
    <cellStyle name="40% - Акцент3 103" xfId="1388"/>
    <cellStyle name="40% - Акцент3 104" xfId="1389"/>
    <cellStyle name="40% - Акцент3 105" xfId="1390"/>
    <cellStyle name="40% - Акцент3 106" xfId="1391"/>
    <cellStyle name="40% - Акцент3 107" xfId="1392"/>
    <cellStyle name="40% - Акцент3 108" xfId="1393"/>
    <cellStyle name="40% - Акцент3 109" xfId="1394"/>
    <cellStyle name="40% - Акцент3 11" xfId="1395"/>
    <cellStyle name="40% - Акцент3 110" xfId="1396"/>
    <cellStyle name="40% - Акцент3 111" xfId="1397"/>
    <cellStyle name="40% - Акцент3 112" xfId="1398"/>
    <cellStyle name="40% - Акцент3 113" xfId="1399"/>
    <cellStyle name="40% - Акцент3 114" xfId="1400"/>
    <cellStyle name="40% - Акцент3 115" xfId="1401"/>
    <cellStyle name="40% - Акцент3 116" xfId="1402"/>
    <cellStyle name="40% - Акцент3 117" xfId="1403"/>
    <cellStyle name="40% - Акцент3 118" xfId="1404"/>
    <cellStyle name="40% - Акцент3 119" xfId="1405"/>
    <cellStyle name="40% - Акцент3 12" xfId="1406"/>
    <cellStyle name="40% - Акцент3 120" xfId="1407"/>
    <cellStyle name="40% - Акцент3 121" xfId="1408"/>
    <cellStyle name="40% - Акцент3 122" xfId="1409"/>
    <cellStyle name="40% - Акцент3 123" xfId="1410"/>
    <cellStyle name="40% - Акцент3 124" xfId="1411"/>
    <cellStyle name="40% - Акцент3 125" xfId="1412"/>
    <cellStyle name="40% - Акцент3 126" xfId="1413"/>
    <cellStyle name="40% - Акцент3 127" xfId="1414"/>
    <cellStyle name="40% - Акцент3 128" xfId="1415"/>
    <cellStyle name="40% - Акцент3 129" xfId="1416"/>
    <cellStyle name="40% - Акцент3 13" xfId="1417"/>
    <cellStyle name="40% - Акцент3 130" xfId="1418"/>
    <cellStyle name="40% - Акцент3 131" xfId="1419"/>
    <cellStyle name="40% - Акцент3 132" xfId="1420"/>
    <cellStyle name="40% - Акцент3 133" xfId="1421"/>
    <cellStyle name="40% - Акцент3 134" xfId="1422"/>
    <cellStyle name="40% - Акцент3 135" xfId="1423"/>
    <cellStyle name="40% - Акцент3 136" xfId="1424"/>
    <cellStyle name="40% - Акцент3 137" xfId="1425"/>
    <cellStyle name="40% - Акцент3 138" xfId="1426"/>
    <cellStyle name="40% - Акцент3 139" xfId="1427"/>
    <cellStyle name="40% - Акцент3 14" xfId="1428"/>
    <cellStyle name="40% - Акцент3 140" xfId="1429"/>
    <cellStyle name="40% - Акцент3 141" xfId="1430"/>
    <cellStyle name="40% - Акцент3 142" xfId="1431"/>
    <cellStyle name="40% - Акцент3 143" xfId="1432"/>
    <cellStyle name="40% - Акцент3 144" xfId="1433"/>
    <cellStyle name="40% - Акцент3 145" xfId="1434"/>
    <cellStyle name="40% - Акцент3 146" xfId="1435"/>
    <cellStyle name="40% - Акцент3 147" xfId="1436"/>
    <cellStyle name="40% - Акцент3 148" xfId="1437"/>
    <cellStyle name="40% - Акцент3 149" xfId="1438"/>
    <cellStyle name="40% - Акцент3 15" xfId="1439"/>
    <cellStyle name="40% - Акцент3 150" xfId="1440"/>
    <cellStyle name="40% - Акцент3 151" xfId="1441"/>
    <cellStyle name="40% - Акцент3 16" xfId="1442"/>
    <cellStyle name="40% - Акцент3 17" xfId="1443"/>
    <cellStyle name="40% - Акцент3 18" xfId="1444"/>
    <cellStyle name="40% - Акцент3 19" xfId="1445"/>
    <cellStyle name="40% - Акцент3 2" xfId="1446"/>
    <cellStyle name="40% - Акцент3 2 10" xfId="1447"/>
    <cellStyle name="40% - Акцент3 2 11" xfId="1448"/>
    <cellStyle name="40% - Акцент3 2 12" xfId="1449"/>
    <cellStyle name="40% - Акцент3 2 13" xfId="1450"/>
    <cellStyle name="40% - Акцент3 2 2" xfId="1451"/>
    <cellStyle name="40% - Акцент3 2 2 2" xfId="1452"/>
    <cellStyle name="40% - Акцент3 2 2 3" xfId="1453"/>
    <cellStyle name="40% - Акцент3 2 2 4" xfId="1454"/>
    <cellStyle name="40% - Акцент3 2 2 5" xfId="1455"/>
    <cellStyle name="40% - Акцент3 2 2 6" xfId="1456"/>
    <cellStyle name="40% - Акцент3 2 2 7" xfId="1457"/>
    <cellStyle name="40% - Акцент3 2 3" xfId="1458"/>
    <cellStyle name="40% - Акцент3 2 4" xfId="1459"/>
    <cellStyle name="40% - Акцент3 2 5" xfId="1460"/>
    <cellStyle name="40% - Акцент3 2 6" xfId="1461"/>
    <cellStyle name="40% - Акцент3 2 7" xfId="1462"/>
    <cellStyle name="40% - Акцент3 2 8" xfId="1463"/>
    <cellStyle name="40% - Акцент3 2 9" xfId="1464"/>
    <cellStyle name="40% - Акцент3 20" xfId="1465"/>
    <cellStyle name="40% - Акцент3 21" xfId="1466"/>
    <cellStyle name="40% - Акцент3 22" xfId="1467"/>
    <cellStyle name="40% - Акцент3 23" xfId="1468"/>
    <cellStyle name="40% - Акцент3 24" xfId="1469"/>
    <cellStyle name="40% - Акцент3 25" xfId="1470"/>
    <cellStyle name="40% - Акцент3 26" xfId="1471"/>
    <cellStyle name="40% - Акцент3 27" xfId="1472"/>
    <cellStyle name="40% - Акцент3 28" xfId="1473"/>
    <cellStyle name="40% - Акцент3 29" xfId="1474"/>
    <cellStyle name="40% - Акцент3 3" xfId="1475"/>
    <cellStyle name="40% - Акцент3 30" xfId="1476"/>
    <cellStyle name="40% - Акцент3 31" xfId="1477"/>
    <cellStyle name="40% - Акцент3 32" xfId="1478"/>
    <cellStyle name="40% - Акцент3 33" xfId="1479"/>
    <cellStyle name="40% - Акцент3 34" xfId="1480"/>
    <cellStyle name="40% - Акцент3 35" xfId="1481"/>
    <cellStyle name="40% - Акцент3 36" xfId="1482"/>
    <cellStyle name="40% - Акцент3 37" xfId="1483"/>
    <cellStyle name="40% - Акцент3 38" xfId="1484"/>
    <cellStyle name="40% - Акцент3 39" xfId="1485"/>
    <cellStyle name="40% - Акцент3 4" xfId="1486"/>
    <cellStyle name="40% - Акцент3 40" xfId="1487"/>
    <cellStyle name="40% - Акцент3 41" xfId="1488"/>
    <cellStyle name="40% - Акцент3 42" xfId="1489"/>
    <cellStyle name="40% - Акцент3 43" xfId="1490"/>
    <cellStyle name="40% - Акцент3 44" xfId="1491"/>
    <cellStyle name="40% - Акцент3 45" xfId="1492"/>
    <cellStyle name="40% - Акцент3 46" xfId="1493"/>
    <cellStyle name="40% - Акцент3 47" xfId="1494"/>
    <cellStyle name="40% - Акцент3 48" xfId="1495"/>
    <cellStyle name="40% - Акцент3 49" xfId="1496"/>
    <cellStyle name="40% - Акцент3 5" xfId="1497"/>
    <cellStyle name="40% - Акцент3 50" xfId="1498"/>
    <cellStyle name="40% - Акцент3 51" xfId="1499"/>
    <cellStyle name="40% - Акцент3 52" xfId="1500"/>
    <cellStyle name="40% - Акцент3 53" xfId="1501"/>
    <cellStyle name="40% - Акцент3 54" xfId="1502"/>
    <cellStyle name="40% - Акцент3 55" xfId="1503"/>
    <cellStyle name="40% - Акцент3 56" xfId="1504"/>
    <cellStyle name="40% - Акцент3 57" xfId="1505"/>
    <cellStyle name="40% - Акцент3 58" xfId="1506"/>
    <cellStyle name="40% - Акцент3 59" xfId="1507"/>
    <cellStyle name="40% - Акцент3 6" xfId="1508"/>
    <cellStyle name="40% - Акцент3 60" xfId="1509"/>
    <cellStyle name="40% - Акцент3 61" xfId="1510"/>
    <cellStyle name="40% - Акцент3 62" xfId="1511"/>
    <cellStyle name="40% - Акцент3 63" xfId="1512"/>
    <cellStyle name="40% - Акцент3 64" xfId="1513"/>
    <cellStyle name="40% - Акцент3 65" xfId="1514"/>
    <cellStyle name="40% - Акцент3 66" xfId="1515"/>
    <cellStyle name="40% - Акцент3 67" xfId="1516"/>
    <cellStyle name="40% - Акцент3 68" xfId="1517"/>
    <cellStyle name="40% - Акцент3 69" xfId="1518"/>
    <cellStyle name="40% - Акцент3 7" xfId="1519"/>
    <cellStyle name="40% - Акцент3 70" xfId="1520"/>
    <cellStyle name="40% - Акцент3 71" xfId="1521"/>
    <cellStyle name="40% - Акцент3 72" xfId="1522"/>
    <cellStyle name="40% - Акцент3 73" xfId="1523"/>
    <cellStyle name="40% - Акцент3 74" xfId="1524"/>
    <cellStyle name="40% - Акцент3 75" xfId="1525"/>
    <cellStyle name="40% - Акцент3 76" xfId="1526"/>
    <cellStyle name="40% - Акцент3 77" xfId="1527"/>
    <cellStyle name="40% - Акцент3 78" xfId="1528"/>
    <cellStyle name="40% - Акцент3 79" xfId="1529"/>
    <cellStyle name="40% - Акцент3 8" xfId="1530"/>
    <cellStyle name="40% - Акцент3 80" xfId="1531"/>
    <cellStyle name="40% - Акцент3 81" xfId="1532"/>
    <cellStyle name="40% - Акцент3 82" xfId="1533"/>
    <cellStyle name="40% - Акцент3 83" xfId="1534"/>
    <cellStyle name="40% - Акцент3 84" xfId="1535"/>
    <cellStyle name="40% - Акцент3 85" xfId="1536"/>
    <cellStyle name="40% - Акцент3 86" xfId="1537"/>
    <cellStyle name="40% - Акцент3 87" xfId="1538"/>
    <cellStyle name="40% - Акцент3 88" xfId="1539"/>
    <cellStyle name="40% - Акцент3 89" xfId="1540"/>
    <cellStyle name="40% - Акцент3 9" xfId="1541"/>
    <cellStyle name="40% - Акцент3 90" xfId="1542"/>
    <cellStyle name="40% - Акцент3 91" xfId="1543"/>
    <cellStyle name="40% - Акцент3 92" xfId="1544"/>
    <cellStyle name="40% - Акцент3 93" xfId="1545"/>
    <cellStyle name="40% - Акцент3 94" xfId="1546"/>
    <cellStyle name="40% - Акцент3 95" xfId="1547"/>
    <cellStyle name="40% - Акцент3 96" xfId="1548"/>
    <cellStyle name="40% - Акцент3 97" xfId="1549"/>
    <cellStyle name="40% - Акцент3 98" xfId="1550"/>
    <cellStyle name="40% - Акцент3 99" xfId="1551"/>
    <cellStyle name="40% - Акцент4 10" xfId="1552"/>
    <cellStyle name="40% - Акцент4 100" xfId="1553"/>
    <cellStyle name="40% - Акцент4 101" xfId="1554"/>
    <cellStyle name="40% - Акцент4 102" xfId="1555"/>
    <cellStyle name="40% - Акцент4 103" xfId="1556"/>
    <cellStyle name="40% - Акцент4 104" xfId="1557"/>
    <cellStyle name="40% - Акцент4 105" xfId="1558"/>
    <cellStyle name="40% - Акцент4 106" xfId="1559"/>
    <cellStyle name="40% - Акцент4 107" xfId="1560"/>
    <cellStyle name="40% - Акцент4 108" xfId="1561"/>
    <cellStyle name="40% - Акцент4 109" xfId="1562"/>
    <cellStyle name="40% - Акцент4 11" xfId="1563"/>
    <cellStyle name="40% - Акцент4 110" xfId="1564"/>
    <cellStyle name="40% - Акцент4 111" xfId="1565"/>
    <cellStyle name="40% - Акцент4 112" xfId="1566"/>
    <cellStyle name="40% - Акцент4 113" xfId="1567"/>
    <cellStyle name="40% - Акцент4 114" xfId="1568"/>
    <cellStyle name="40% - Акцент4 115" xfId="1569"/>
    <cellStyle name="40% - Акцент4 116" xfId="1570"/>
    <cellStyle name="40% - Акцент4 117" xfId="1571"/>
    <cellStyle name="40% - Акцент4 118" xfId="1572"/>
    <cellStyle name="40% - Акцент4 119" xfId="1573"/>
    <cellStyle name="40% - Акцент4 12" xfId="1574"/>
    <cellStyle name="40% - Акцент4 120" xfId="1575"/>
    <cellStyle name="40% - Акцент4 121" xfId="1576"/>
    <cellStyle name="40% - Акцент4 122" xfId="1577"/>
    <cellStyle name="40% - Акцент4 123" xfId="1578"/>
    <cellStyle name="40% - Акцент4 124" xfId="1579"/>
    <cellStyle name="40% - Акцент4 125" xfId="1580"/>
    <cellStyle name="40% - Акцент4 126" xfId="1581"/>
    <cellStyle name="40% - Акцент4 127" xfId="1582"/>
    <cellStyle name="40% - Акцент4 128" xfId="1583"/>
    <cellStyle name="40% - Акцент4 129" xfId="1584"/>
    <cellStyle name="40% - Акцент4 13" xfId="1585"/>
    <cellStyle name="40% - Акцент4 130" xfId="1586"/>
    <cellStyle name="40% - Акцент4 131" xfId="1587"/>
    <cellStyle name="40% - Акцент4 132" xfId="1588"/>
    <cellStyle name="40% - Акцент4 133" xfId="1589"/>
    <cellStyle name="40% - Акцент4 134" xfId="1590"/>
    <cellStyle name="40% - Акцент4 135" xfId="1591"/>
    <cellStyle name="40% - Акцент4 136" xfId="1592"/>
    <cellStyle name="40% - Акцент4 137" xfId="1593"/>
    <cellStyle name="40% - Акцент4 138" xfId="1594"/>
    <cellStyle name="40% - Акцент4 139" xfId="1595"/>
    <cellStyle name="40% - Акцент4 14" xfId="1596"/>
    <cellStyle name="40% - Акцент4 140" xfId="1597"/>
    <cellStyle name="40% - Акцент4 141" xfId="1598"/>
    <cellStyle name="40% - Акцент4 142" xfId="1599"/>
    <cellStyle name="40% - Акцент4 143" xfId="1600"/>
    <cellStyle name="40% - Акцент4 144" xfId="1601"/>
    <cellStyle name="40% - Акцент4 145" xfId="1602"/>
    <cellStyle name="40% - Акцент4 146" xfId="1603"/>
    <cellStyle name="40% - Акцент4 147" xfId="1604"/>
    <cellStyle name="40% - Акцент4 148" xfId="1605"/>
    <cellStyle name="40% - Акцент4 149" xfId="1606"/>
    <cellStyle name="40% - Акцент4 15" xfId="1607"/>
    <cellStyle name="40% - Акцент4 150" xfId="1608"/>
    <cellStyle name="40% - Акцент4 151" xfId="1609"/>
    <cellStyle name="40% - Акцент4 16" xfId="1610"/>
    <cellStyle name="40% - Акцент4 17" xfId="1611"/>
    <cellStyle name="40% - Акцент4 18" xfId="1612"/>
    <cellStyle name="40% - Акцент4 19" xfId="1613"/>
    <cellStyle name="40% - Акцент4 2" xfId="1614"/>
    <cellStyle name="40% - Акцент4 2 10" xfId="1615"/>
    <cellStyle name="40% - Акцент4 2 11" xfId="1616"/>
    <cellStyle name="40% - Акцент4 2 12" xfId="1617"/>
    <cellStyle name="40% - Акцент4 2 13" xfId="1618"/>
    <cellStyle name="40% - Акцент4 2 2" xfId="1619"/>
    <cellStyle name="40% - Акцент4 2 2 2" xfId="1620"/>
    <cellStyle name="40% - Акцент4 2 2 3" xfId="1621"/>
    <cellStyle name="40% - Акцент4 2 2 4" xfId="1622"/>
    <cellStyle name="40% - Акцент4 2 2 5" xfId="1623"/>
    <cellStyle name="40% - Акцент4 2 2 6" xfId="1624"/>
    <cellStyle name="40% - Акцент4 2 2 7" xfId="1625"/>
    <cellStyle name="40% - Акцент4 2 3" xfId="1626"/>
    <cellStyle name="40% - Акцент4 2 4" xfId="1627"/>
    <cellStyle name="40% - Акцент4 2 5" xfId="1628"/>
    <cellStyle name="40% - Акцент4 2 6" xfId="1629"/>
    <cellStyle name="40% - Акцент4 2 7" xfId="1630"/>
    <cellStyle name="40% - Акцент4 2 8" xfId="1631"/>
    <cellStyle name="40% - Акцент4 2 9" xfId="1632"/>
    <cellStyle name="40% - Акцент4 20" xfId="1633"/>
    <cellStyle name="40% - Акцент4 21" xfId="1634"/>
    <cellStyle name="40% - Акцент4 22" xfId="1635"/>
    <cellStyle name="40% - Акцент4 23" xfId="1636"/>
    <cellStyle name="40% - Акцент4 24" xfId="1637"/>
    <cellStyle name="40% - Акцент4 25" xfId="1638"/>
    <cellStyle name="40% - Акцент4 26" xfId="1639"/>
    <cellStyle name="40% - Акцент4 27" xfId="1640"/>
    <cellStyle name="40% - Акцент4 28" xfId="1641"/>
    <cellStyle name="40% - Акцент4 29" xfId="1642"/>
    <cellStyle name="40% - Акцент4 3" xfId="1643"/>
    <cellStyle name="40% - Акцент4 30" xfId="1644"/>
    <cellStyle name="40% - Акцент4 31" xfId="1645"/>
    <cellStyle name="40% - Акцент4 32" xfId="1646"/>
    <cellStyle name="40% - Акцент4 33" xfId="1647"/>
    <cellStyle name="40% - Акцент4 34" xfId="1648"/>
    <cellStyle name="40% - Акцент4 35" xfId="1649"/>
    <cellStyle name="40% - Акцент4 36" xfId="1650"/>
    <cellStyle name="40% - Акцент4 37" xfId="1651"/>
    <cellStyle name="40% - Акцент4 38" xfId="1652"/>
    <cellStyle name="40% - Акцент4 39" xfId="1653"/>
    <cellStyle name="40% - Акцент4 4" xfId="1654"/>
    <cellStyle name="40% - Акцент4 40" xfId="1655"/>
    <cellStyle name="40% - Акцент4 41" xfId="1656"/>
    <cellStyle name="40% - Акцент4 42" xfId="1657"/>
    <cellStyle name="40% - Акцент4 43" xfId="1658"/>
    <cellStyle name="40% - Акцент4 44" xfId="1659"/>
    <cellStyle name="40% - Акцент4 45" xfId="1660"/>
    <cellStyle name="40% - Акцент4 46" xfId="1661"/>
    <cellStyle name="40% - Акцент4 47" xfId="1662"/>
    <cellStyle name="40% - Акцент4 48" xfId="1663"/>
    <cellStyle name="40% - Акцент4 49" xfId="1664"/>
    <cellStyle name="40% - Акцент4 5" xfId="1665"/>
    <cellStyle name="40% - Акцент4 50" xfId="1666"/>
    <cellStyle name="40% - Акцент4 51" xfId="1667"/>
    <cellStyle name="40% - Акцент4 52" xfId="1668"/>
    <cellStyle name="40% - Акцент4 53" xfId="1669"/>
    <cellStyle name="40% - Акцент4 54" xfId="1670"/>
    <cellStyle name="40% - Акцент4 55" xfId="1671"/>
    <cellStyle name="40% - Акцент4 56" xfId="1672"/>
    <cellStyle name="40% - Акцент4 57" xfId="1673"/>
    <cellStyle name="40% - Акцент4 58" xfId="1674"/>
    <cellStyle name="40% - Акцент4 59" xfId="1675"/>
    <cellStyle name="40% - Акцент4 6" xfId="1676"/>
    <cellStyle name="40% - Акцент4 60" xfId="1677"/>
    <cellStyle name="40% - Акцент4 61" xfId="1678"/>
    <cellStyle name="40% - Акцент4 62" xfId="1679"/>
    <cellStyle name="40% - Акцент4 63" xfId="1680"/>
    <cellStyle name="40% - Акцент4 64" xfId="1681"/>
    <cellStyle name="40% - Акцент4 65" xfId="1682"/>
    <cellStyle name="40% - Акцент4 66" xfId="1683"/>
    <cellStyle name="40% - Акцент4 67" xfId="1684"/>
    <cellStyle name="40% - Акцент4 68" xfId="1685"/>
    <cellStyle name="40% - Акцент4 69" xfId="1686"/>
    <cellStyle name="40% - Акцент4 7" xfId="1687"/>
    <cellStyle name="40% - Акцент4 70" xfId="1688"/>
    <cellStyle name="40% - Акцент4 71" xfId="1689"/>
    <cellStyle name="40% - Акцент4 72" xfId="1690"/>
    <cellStyle name="40% - Акцент4 73" xfId="1691"/>
    <cellStyle name="40% - Акцент4 74" xfId="1692"/>
    <cellStyle name="40% - Акцент4 75" xfId="1693"/>
    <cellStyle name="40% - Акцент4 76" xfId="1694"/>
    <cellStyle name="40% - Акцент4 77" xfId="1695"/>
    <cellStyle name="40% - Акцент4 78" xfId="1696"/>
    <cellStyle name="40% - Акцент4 79" xfId="1697"/>
    <cellStyle name="40% - Акцент4 8" xfId="1698"/>
    <cellStyle name="40% - Акцент4 80" xfId="1699"/>
    <cellStyle name="40% - Акцент4 81" xfId="1700"/>
    <cellStyle name="40% - Акцент4 82" xfId="1701"/>
    <cellStyle name="40% - Акцент4 83" xfId="1702"/>
    <cellStyle name="40% - Акцент4 84" xfId="1703"/>
    <cellStyle name="40% - Акцент4 85" xfId="1704"/>
    <cellStyle name="40% - Акцент4 86" xfId="1705"/>
    <cellStyle name="40% - Акцент4 87" xfId="1706"/>
    <cellStyle name="40% - Акцент4 88" xfId="1707"/>
    <cellStyle name="40% - Акцент4 89" xfId="1708"/>
    <cellStyle name="40% - Акцент4 9" xfId="1709"/>
    <cellStyle name="40% - Акцент4 90" xfId="1710"/>
    <cellStyle name="40% - Акцент4 91" xfId="1711"/>
    <cellStyle name="40% - Акцент4 92" xfId="1712"/>
    <cellStyle name="40% - Акцент4 93" xfId="1713"/>
    <cellStyle name="40% - Акцент4 94" xfId="1714"/>
    <cellStyle name="40% - Акцент4 95" xfId="1715"/>
    <cellStyle name="40% - Акцент4 96" xfId="1716"/>
    <cellStyle name="40% - Акцент4 97" xfId="1717"/>
    <cellStyle name="40% - Акцент4 98" xfId="1718"/>
    <cellStyle name="40% - Акцент4 99" xfId="1719"/>
    <cellStyle name="40% - Акцент5 10" xfId="1720"/>
    <cellStyle name="40% - Акцент5 100" xfId="1721"/>
    <cellStyle name="40% - Акцент5 101" xfId="1722"/>
    <cellStyle name="40% - Акцент5 102" xfId="1723"/>
    <cellStyle name="40% - Акцент5 103" xfId="1724"/>
    <cellStyle name="40% - Акцент5 104" xfId="1725"/>
    <cellStyle name="40% - Акцент5 105" xfId="1726"/>
    <cellStyle name="40% - Акцент5 106" xfId="1727"/>
    <cellStyle name="40% - Акцент5 107" xfId="1728"/>
    <cellStyle name="40% - Акцент5 108" xfId="1729"/>
    <cellStyle name="40% - Акцент5 109" xfId="1730"/>
    <cellStyle name="40% - Акцент5 11" xfId="1731"/>
    <cellStyle name="40% - Акцент5 110" xfId="1732"/>
    <cellStyle name="40% - Акцент5 111" xfId="1733"/>
    <cellStyle name="40% - Акцент5 112" xfId="1734"/>
    <cellStyle name="40% - Акцент5 113" xfId="1735"/>
    <cellStyle name="40% - Акцент5 114" xfId="1736"/>
    <cellStyle name="40% - Акцент5 115" xfId="1737"/>
    <cellStyle name="40% - Акцент5 116" xfId="1738"/>
    <cellStyle name="40% - Акцент5 117" xfId="1739"/>
    <cellStyle name="40% - Акцент5 118" xfId="1740"/>
    <cellStyle name="40% - Акцент5 119" xfId="1741"/>
    <cellStyle name="40% - Акцент5 12" xfId="1742"/>
    <cellStyle name="40% - Акцент5 120" xfId="1743"/>
    <cellStyle name="40% - Акцент5 121" xfId="1744"/>
    <cellStyle name="40% - Акцент5 122" xfId="1745"/>
    <cellStyle name="40% - Акцент5 123" xfId="1746"/>
    <cellStyle name="40% - Акцент5 124" xfId="1747"/>
    <cellStyle name="40% - Акцент5 125" xfId="1748"/>
    <cellStyle name="40% - Акцент5 126" xfId="1749"/>
    <cellStyle name="40% - Акцент5 127" xfId="1750"/>
    <cellStyle name="40% - Акцент5 128" xfId="1751"/>
    <cellStyle name="40% - Акцент5 129" xfId="1752"/>
    <cellStyle name="40% - Акцент5 13" xfId="1753"/>
    <cellStyle name="40% - Акцент5 130" xfId="1754"/>
    <cellStyle name="40% - Акцент5 131" xfId="1755"/>
    <cellStyle name="40% - Акцент5 132" xfId="1756"/>
    <cellStyle name="40% - Акцент5 133" xfId="1757"/>
    <cellStyle name="40% - Акцент5 134" xfId="1758"/>
    <cellStyle name="40% - Акцент5 135" xfId="1759"/>
    <cellStyle name="40% - Акцент5 136" xfId="1760"/>
    <cellStyle name="40% - Акцент5 137" xfId="1761"/>
    <cellStyle name="40% - Акцент5 138" xfId="1762"/>
    <cellStyle name="40% - Акцент5 139" xfId="1763"/>
    <cellStyle name="40% - Акцент5 14" xfId="1764"/>
    <cellStyle name="40% - Акцент5 140" xfId="1765"/>
    <cellStyle name="40% - Акцент5 141" xfId="1766"/>
    <cellStyle name="40% - Акцент5 142" xfId="1767"/>
    <cellStyle name="40% - Акцент5 143" xfId="1768"/>
    <cellStyle name="40% - Акцент5 144" xfId="1769"/>
    <cellStyle name="40% - Акцент5 145" xfId="1770"/>
    <cellStyle name="40% - Акцент5 146" xfId="1771"/>
    <cellStyle name="40% - Акцент5 147" xfId="1772"/>
    <cellStyle name="40% - Акцент5 148" xfId="1773"/>
    <cellStyle name="40% - Акцент5 149" xfId="1774"/>
    <cellStyle name="40% - Акцент5 15" xfId="1775"/>
    <cellStyle name="40% - Акцент5 150" xfId="1776"/>
    <cellStyle name="40% - Акцент5 151" xfId="1777"/>
    <cellStyle name="40% - Акцент5 16" xfId="1778"/>
    <cellStyle name="40% - Акцент5 17" xfId="1779"/>
    <cellStyle name="40% - Акцент5 18" xfId="1780"/>
    <cellStyle name="40% - Акцент5 19" xfId="1781"/>
    <cellStyle name="40% - Акцент5 2" xfId="1782"/>
    <cellStyle name="40% - Акцент5 2 10" xfId="1783"/>
    <cellStyle name="40% - Акцент5 2 11" xfId="1784"/>
    <cellStyle name="40% - Акцент5 2 12" xfId="1785"/>
    <cellStyle name="40% - Акцент5 2 13" xfId="1786"/>
    <cellStyle name="40% - Акцент5 2 2" xfId="1787"/>
    <cellStyle name="40% - Акцент5 2 2 2" xfId="1788"/>
    <cellStyle name="40% - Акцент5 2 2 3" xfId="1789"/>
    <cellStyle name="40% - Акцент5 2 2 4" xfId="1790"/>
    <cellStyle name="40% - Акцент5 2 2 5" xfId="1791"/>
    <cellStyle name="40% - Акцент5 2 2 6" xfId="1792"/>
    <cellStyle name="40% - Акцент5 2 2 7" xfId="1793"/>
    <cellStyle name="40% - Акцент5 2 3" xfId="1794"/>
    <cellStyle name="40% - Акцент5 2 4" xfId="1795"/>
    <cellStyle name="40% - Акцент5 2 5" xfId="1796"/>
    <cellStyle name="40% - Акцент5 2 6" xfId="1797"/>
    <cellStyle name="40% - Акцент5 2 7" xfId="1798"/>
    <cellStyle name="40% - Акцент5 2 8" xfId="1799"/>
    <cellStyle name="40% - Акцент5 2 9" xfId="1800"/>
    <cellStyle name="40% - Акцент5 20" xfId="1801"/>
    <cellStyle name="40% - Акцент5 21" xfId="1802"/>
    <cellStyle name="40% - Акцент5 22" xfId="1803"/>
    <cellStyle name="40% - Акцент5 23" xfId="1804"/>
    <cellStyle name="40% - Акцент5 24" xfId="1805"/>
    <cellStyle name="40% - Акцент5 25" xfId="1806"/>
    <cellStyle name="40% - Акцент5 26" xfId="1807"/>
    <cellStyle name="40% - Акцент5 27" xfId="1808"/>
    <cellStyle name="40% - Акцент5 28" xfId="1809"/>
    <cellStyle name="40% - Акцент5 29" xfId="1810"/>
    <cellStyle name="40% - Акцент5 3" xfId="1811"/>
    <cellStyle name="40% - Акцент5 30" xfId="1812"/>
    <cellStyle name="40% - Акцент5 31" xfId="1813"/>
    <cellStyle name="40% - Акцент5 32" xfId="1814"/>
    <cellStyle name="40% - Акцент5 33" xfId="1815"/>
    <cellStyle name="40% - Акцент5 34" xfId="1816"/>
    <cellStyle name="40% - Акцент5 35" xfId="1817"/>
    <cellStyle name="40% - Акцент5 36" xfId="1818"/>
    <cellStyle name="40% - Акцент5 37" xfId="1819"/>
    <cellStyle name="40% - Акцент5 38" xfId="1820"/>
    <cellStyle name="40% - Акцент5 39" xfId="1821"/>
    <cellStyle name="40% - Акцент5 4" xfId="1822"/>
    <cellStyle name="40% - Акцент5 40" xfId="1823"/>
    <cellStyle name="40% - Акцент5 41" xfId="1824"/>
    <cellStyle name="40% - Акцент5 42" xfId="1825"/>
    <cellStyle name="40% - Акцент5 43" xfId="1826"/>
    <cellStyle name="40% - Акцент5 44" xfId="1827"/>
    <cellStyle name="40% - Акцент5 45" xfId="1828"/>
    <cellStyle name="40% - Акцент5 46" xfId="1829"/>
    <cellStyle name="40% - Акцент5 47" xfId="1830"/>
    <cellStyle name="40% - Акцент5 48" xfId="1831"/>
    <cellStyle name="40% - Акцент5 49" xfId="1832"/>
    <cellStyle name="40% - Акцент5 5" xfId="1833"/>
    <cellStyle name="40% - Акцент5 50" xfId="1834"/>
    <cellStyle name="40% - Акцент5 51" xfId="1835"/>
    <cellStyle name="40% - Акцент5 52" xfId="1836"/>
    <cellStyle name="40% - Акцент5 53" xfId="1837"/>
    <cellStyle name="40% - Акцент5 54" xfId="1838"/>
    <cellStyle name="40% - Акцент5 55" xfId="1839"/>
    <cellStyle name="40% - Акцент5 56" xfId="1840"/>
    <cellStyle name="40% - Акцент5 57" xfId="1841"/>
    <cellStyle name="40% - Акцент5 58" xfId="1842"/>
    <cellStyle name="40% - Акцент5 59" xfId="1843"/>
    <cellStyle name="40% - Акцент5 6" xfId="1844"/>
    <cellStyle name="40% - Акцент5 60" xfId="1845"/>
    <cellStyle name="40% - Акцент5 61" xfId="1846"/>
    <cellStyle name="40% - Акцент5 62" xfId="1847"/>
    <cellStyle name="40% - Акцент5 63" xfId="1848"/>
    <cellStyle name="40% - Акцент5 64" xfId="1849"/>
    <cellStyle name="40% - Акцент5 65" xfId="1850"/>
    <cellStyle name="40% - Акцент5 66" xfId="1851"/>
    <cellStyle name="40% - Акцент5 67" xfId="1852"/>
    <cellStyle name="40% - Акцент5 68" xfId="1853"/>
    <cellStyle name="40% - Акцент5 69" xfId="1854"/>
    <cellStyle name="40% - Акцент5 7" xfId="1855"/>
    <cellStyle name="40% - Акцент5 70" xfId="1856"/>
    <cellStyle name="40% - Акцент5 71" xfId="1857"/>
    <cellStyle name="40% - Акцент5 72" xfId="1858"/>
    <cellStyle name="40% - Акцент5 73" xfId="1859"/>
    <cellStyle name="40% - Акцент5 74" xfId="1860"/>
    <cellStyle name="40% - Акцент5 75" xfId="1861"/>
    <cellStyle name="40% - Акцент5 76" xfId="1862"/>
    <cellStyle name="40% - Акцент5 77" xfId="1863"/>
    <cellStyle name="40% - Акцент5 78" xfId="1864"/>
    <cellStyle name="40% - Акцент5 79" xfId="1865"/>
    <cellStyle name="40% - Акцент5 8" xfId="1866"/>
    <cellStyle name="40% - Акцент5 80" xfId="1867"/>
    <cellStyle name="40% - Акцент5 81" xfId="1868"/>
    <cellStyle name="40% - Акцент5 82" xfId="1869"/>
    <cellStyle name="40% - Акцент5 83" xfId="1870"/>
    <cellStyle name="40% - Акцент5 84" xfId="1871"/>
    <cellStyle name="40% - Акцент5 85" xfId="1872"/>
    <cellStyle name="40% - Акцент5 86" xfId="1873"/>
    <cellStyle name="40% - Акцент5 87" xfId="1874"/>
    <cellStyle name="40% - Акцент5 88" xfId="1875"/>
    <cellStyle name="40% - Акцент5 89" xfId="1876"/>
    <cellStyle name="40% - Акцент5 9" xfId="1877"/>
    <cellStyle name="40% - Акцент5 90" xfId="1878"/>
    <cellStyle name="40% - Акцент5 91" xfId="1879"/>
    <cellStyle name="40% - Акцент5 92" xfId="1880"/>
    <cellStyle name="40% - Акцент5 93" xfId="1881"/>
    <cellStyle name="40% - Акцент5 94" xfId="1882"/>
    <cellStyle name="40% - Акцент5 95" xfId="1883"/>
    <cellStyle name="40% - Акцент5 96" xfId="1884"/>
    <cellStyle name="40% - Акцент5 97" xfId="1885"/>
    <cellStyle name="40% - Акцент5 98" xfId="1886"/>
    <cellStyle name="40% - Акцент5 99" xfId="1887"/>
    <cellStyle name="40% - Акцент6 10" xfId="1888"/>
    <cellStyle name="40% - Акцент6 100" xfId="1889"/>
    <cellStyle name="40% - Акцент6 101" xfId="1890"/>
    <cellStyle name="40% - Акцент6 102" xfId="1891"/>
    <cellStyle name="40% - Акцент6 103" xfId="1892"/>
    <cellStyle name="40% - Акцент6 104" xfId="1893"/>
    <cellStyle name="40% - Акцент6 105" xfId="1894"/>
    <cellStyle name="40% - Акцент6 106" xfId="1895"/>
    <cellStyle name="40% - Акцент6 107" xfId="1896"/>
    <cellStyle name="40% - Акцент6 108" xfId="1897"/>
    <cellStyle name="40% - Акцент6 109" xfId="1898"/>
    <cellStyle name="40% - Акцент6 11" xfId="1899"/>
    <cellStyle name="40% - Акцент6 110" xfId="1900"/>
    <cellStyle name="40% - Акцент6 111" xfId="1901"/>
    <cellStyle name="40% - Акцент6 112" xfId="1902"/>
    <cellStyle name="40% - Акцент6 113" xfId="1903"/>
    <cellStyle name="40% - Акцент6 114" xfId="1904"/>
    <cellStyle name="40% - Акцент6 115" xfId="1905"/>
    <cellStyle name="40% - Акцент6 116" xfId="1906"/>
    <cellStyle name="40% - Акцент6 117" xfId="1907"/>
    <cellStyle name="40% - Акцент6 118" xfId="1908"/>
    <cellStyle name="40% - Акцент6 119" xfId="1909"/>
    <cellStyle name="40% - Акцент6 12" xfId="1910"/>
    <cellStyle name="40% - Акцент6 120" xfId="1911"/>
    <cellStyle name="40% - Акцент6 121" xfId="1912"/>
    <cellStyle name="40% - Акцент6 122" xfId="1913"/>
    <cellStyle name="40% - Акцент6 123" xfId="1914"/>
    <cellStyle name="40% - Акцент6 124" xfId="1915"/>
    <cellStyle name="40% - Акцент6 125" xfId="1916"/>
    <cellStyle name="40% - Акцент6 126" xfId="1917"/>
    <cellStyle name="40% - Акцент6 127" xfId="1918"/>
    <cellStyle name="40% - Акцент6 128" xfId="1919"/>
    <cellStyle name="40% - Акцент6 129" xfId="1920"/>
    <cellStyle name="40% - Акцент6 13" xfId="1921"/>
    <cellStyle name="40% - Акцент6 130" xfId="1922"/>
    <cellStyle name="40% - Акцент6 131" xfId="1923"/>
    <cellStyle name="40% - Акцент6 132" xfId="1924"/>
    <cellStyle name="40% - Акцент6 133" xfId="1925"/>
    <cellStyle name="40% - Акцент6 134" xfId="1926"/>
    <cellStyle name="40% - Акцент6 135" xfId="1927"/>
    <cellStyle name="40% - Акцент6 136" xfId="1928"/>
    <cellStyle name="40% - Акцент6 137" xfId="1929"/>
    <cellStyle name="40% - Акцент6 138" xfId="1930"/>
    <cellStyle name="40% - Акцент6 139" xfId="1931"/>
    <cellStyle name="40% - Акцент6 14" xfId="1932"/>
    <cellStyle name="40% - Акцент6 140" xfId="1933"/>
    <cellStyle name="40% - Акцент6 141" xfId="1934"/>
    <cellStyle name="40% - Акцент6 142" xfId="1935"/>
    <cellStyle name="40% - Акцент6 143" xfId="1936"/>
    <cellStyle name="40% - Акцент6 144" xfId="1937"/>
    <cellStyle name="40% - Акцент6 145" xfId="1938"/>
    <cellStyle name="40% - Акцент6 146" xfId="1939"/>
    <cellStyle name="40% - Акцент6 147" xfId="1940"/>
    <cellStyle name="40% - Акцент6 148" xfId="1941"/>
    <cellStyle name="40% - Акцент6 149" xfId="1942"/>
    <cellStyle name="40% - Акцент6 15" xfId="1943"/>
    <cellStyle name="40% - Акцент6 150" xfId="1944"/>
    <cellStyle name="40% - Акцент6 151" xfId="1945"/>
    <cellStyle name="40% - Акцент6 16" xfId="1946"/>
    <cellStyle name="40% - Акцент6 17" xfId="1947"/>
    <cellStyle name="40% - Акцент6 18" xfId="1948"/>
    <cellStyle name="40% - Акцент6 19" xfId="1949"/>
    <cellStyle name="40% - Акцент6 2" xfId="1950"/>
    <cellStyle name="40% - Акцент6 2 10" xfId="1951"/>
    <cellStyle name="40% - Акцент6 2 11" xfId="1952"/>
    <cellStyle name="40% - Акцент6 2 12" xfId="1953"/>
    <cellStyle name="40% - Акцент6 2 13" xfId="1954"/>
    <cellStyle name="40% - Акцент6 2 2" xfId="1955"/>
    <cellStyle name="40% - Акцент6 2 2 2" xfId="1956"/>
    <cellStyle name="40% - Акцент6 2 2 3" xfId="1957"/>
    <cellStyle name="40% - Акцент6 2 2 4" xfId="1958"/>
    <cellStyle name="40% - Акцент6 2 2 5" xfId="1959"/>
    <cellStyle name="40% - Акцент6 2 2 6" xfId="1960"/>
    <cellStyle name="40% - Акцент6 2 2 7" xfId="1961"/>
    <cellStyle name="40% - Акцент6 2 3" xfId="1962"/>
    <cellStyle name="40% - Акцент6 2 4" xfId="1963"/>
    <cellStyle name="40% - Акцент6 2 5" xfId="1964"/>
    <cellStyle name="40% - Акцент6 2 6" xfId="1965"/>
    <cellStyle name="40% - Акцент6 2 7" xfId="1966"/>
    <cellStyle name="40% - Акцент6 2 8" xfId="1967"/>
    <cellStyle name="40% - Акцент6 2 9" xfId="1968"/>
    <cellStyle name="40% - Акцент6 20" xfId="1969"/>
    <cellStyle name="40% - Акцент6 21" xfId="1970"/>
    <cellStyle name="40% - Акцент6 22" xfId="1971"/>
    <cellStyle name="40% - Акцент6 23" xfId="1972"/>
    <cellStyle name="40% - Акцент6 24" xfId="1973"/>
    <cellStyle name="40% - Акцент6 25" xfId="1974"/>
    <cellStyle name="40% - Акцент6 26" xfId="1975"/>
    <cellStyle name="40% - Акцент6 27" xfId="1976"/>
    <cellStyle name="40% - Акцент6 28" xfId="1977"/>
    <cellStyle name="40% - Акцент6 29" xfId="1978"/>
    <cellStyle name="40% - Акцент6 3" xfId="1979"/>
    <cellStyle name="40% - Акцент6 30" xfId="1980"/>
    <cellStyle name="40% - Акцент6 31" xfId="1981"/>
    <cellStyle name="40% - Акцент6 32" xfId="1982"/>
    <cellStyle name="40% - Акцент6 33" xfId="1983"/>
    <cellStyle name="40% - Акцент6 34" xfId="1984"/>
    <cellStyle name="40% - Акцент6 35" xfId="1985"/>
    <cellStyle name="40% - Акцент6 36" xfId="1986"/>
    <cellStyle name="40% - Акцент6 37" xfId="1987"/>
    <cellStyle name="40% - Акцент6 38" xfId="1988"/>
    <cellStyle name="40% - Акцент6 39" xfId="1989"/>
    <cellStyle name="40% - Акцент6 4" xfId="1990"/>
    <cellStyle name="40% - Акцент6 40" xfId="1991"/>
    <cellStyle name="40% - Акцент6 41" xfId="1992"/>
    <cellStyle name="40% - Акцент6 42" xfId="1993"/>
    <cellStyle name="40% - Акцент6 43" xfId="1994"/>
    <cellStyle name="40% - Акцент6 44" xfId="1995"/>
    <cellStyle name="40% - Акцент6 45" xfId="1996"/>
    <cellStyle name="40% - Акцент6 46" xfId="1997"/>
    <cellStyle name="40% - Акцент6 47" xfId="1998"/>
    <cellStyle name="40% - Акцент6 48" xfId="1999"/>
    <cellStyle name="40% - Акцент6 49" xfId="2000"/>
    <cellStyle name="40% - Акцент6 5" xfId="2001"/>
    <cellStyle name="40% - Акцент6 50" xfId="2002"/>
    <cellStyle name="40% - Акцент6 51" xfId="2003"/>
    <cellStyle name="40% - Акцент6 52" xfId="2004"/>
    <cellStyle name="40% - Акцент6 53" xfId="2005"/>
    <cellStyle name="40% - Акцент6 54" xfId="2006"/>
    <cellStyle name="40% - Акцент6 55" xfId="2007"/>
    <cellStyle name="40% - Акцент6 56" xfId="2008"/>
    <cellStyle name="40% - Акцент6 57" xfId="2009"/>
    <cellStyle name="40% - Акцент6 58" xfId="2010"/>
    <cellStyle name="40% - Акцент6 59" xfId="2011"/>
    <cellStyle name="40% - Акцент6 6" xfId="2012"/>
    <cellStyle name="40% - Акцент6 60" xfId="2013"/>
    <cellStyle name="40% - Акцент6 61" xfId="2014"/>
    <cellStyle name="40% - Акцент6 62" xfId="2015"/>
    <cellStyle name="40% - Акцент6 63" xfId="2016"/>
    <cellStyle name="40% - Акцент6 64" xfId="2017"/>
    <cellStyle name="40% - Акцент6 65" xfId="2018"/>
    <cellStyle name="40% - Акцент6 66" xfId="2019"/>
    <cellStyle name="40% - Акцент6 67" xfId="2020"/>
    <cellStyle name="40% - Акцент6 68" xfId="2021"/>
    <cellStyle name="40% - Акцент6 69" xfId="2022"/>
    <cellStyle name="40% - Акцент6 7" xfId="2023"/>
    <cellStyle name="40% - Акцент6 70" xfId="2024"/>
    <cellStyle name="40% - Акцент6 71" xfId="2025"/>
    <cellStyle name="40% - Акцент6 72" xfId="2026"/>
    <cellStyle name="40% - Акцент6 73" xfId="2027"/>
    <cellStyle name="40% - Акцент6 74" xfId="2028"/>
    <cellStyle name="40% - Акцент6 75" xfId="2029"/>
    <cellStyle name="40% - Акцент6 76" xfId="2030"/>
    <cellStyle name="40% - Акцент6 77" xfId="2031"/>
    <cellStyle name="40% - Акцент6 78" xfId="2032"/>
    <cellStyle name="40% - Акцент6 79" xfId="2033"/>
    <cellStyle name="40% - Акцент6 8" xfId="2034"/>
    <cellStyle name="40% - Акцент6 80" xfId="2035"/>
    <cellStyle name="40% - Акцент6 81" xfId="2036"/>
    <cellStyle name="40% - Акцент6 82" xfId="2037"/>
    <cellStyle name="40% - Акцент6 83" xfId="2038"/>
    <cellStyle name="40% - Акцент6 84" xfId="2039"/>
    <cellStyle name="40% - Акцент6 85" xfId="2040"/>
    <cellStyle name="40% - Акцент6 86" xfId="2041"/>
    <cellStyle name="40% - Акцент6 87" xfId="2042"/>
    <cellStyle name="40% - Акцент6 88" xfId="2043"/>
    <cellStyle name="40% - Акцент6 89" xfId="2044"/>
    <cellStyle name="40% - Акцент6 9" xfId="2045"/>
    <cellStyle name="40% - Акцент6 90" xfId="2046"/>
    <cellStyle name="40% - Акцент6 91" xfId="2047"/>
    <cellStyle name="40% - Акцент6 92" xfId="2048"/>
    <cellStyle name="40% - Акцент6 93" xfId="2049"/>
    <cellStyle name="40% - Акцент6 94" xfId="2050"/>
    <cellStyle name="40% - Акцент6 95" xfId="2051"/>
    <cellStyle name="40% - Акцент6 96" xfId="2052"/>
    <cellStyle name="40% - Акцент6 97" xfId="2053"/>
    <cellStyle name="40% - Акцент6 98" xfId="2054"/>
    <cellStyle name="40% - Акцент6 99" xfId="2055"/>
    <cellStyle name="60% - Accent1" xfId="2056"/>
    <cellStyle name="60% - Accent1 2" xfId="2057"/>
    <cellStyle name="60% - Accent2" xfId="2058"/>
    <cellStyle name="60% - Accent2 2" xfId="2059"/>
    <cellStyle name="60% - Accent3" xfId="2060"/>
    <cellStyle name="60% - Accent3 2" xfId="2061"/>
    <cellStyle name="60% - Accent4" xfId="2062"/>
    <cellStyle name="60% - Accent4 2" xfId="2063"/>
    <cellStyle name="60% - Accent5" xfId="2064"/>
    <cellStyle name="60% - Accent5 2" xfId="2065"/>
    <cellStyle name="60% - Accent6" xfId="2066"/>
    <cellStyle name="60% - Accent6 2" xfId="2067"/>
    <cellStyle name="60% - Акцент1 10" xfId="2068"/>
    <cellStyle name="60% - Акцент1 100" xfId="2069"/>
    <cellStyle name="60% - Акцент1 101" xfId="2070"/>
    <cellStyle name="60% - Акцент1 102" xfId="2071"/>
    <cellStyle name="60% - Акцент1 103" xfId="2072"/>
    <cellStyle name="60% - Акцент1 104" xfId="2073"/>
    <cellStyle name="60% - Акцент1 105" xfId="2074"/>
    <cellStyle name="60% - Акцент1 106" xfId="2075"/>
    <cellStyle name="60% - Акцент1 107" xfId="2076"/>
    <cellStyle name="60% - Акцент1 108" xfId="2077"/>
    <cellStyle name="60% - Акцент1 109" xfId="2078"/>
    <cellStyle name="60% - Акцент1 11" xfId="2079"/>
    <cellStyle name="60% - Акцент1 110" xfId="2080"/>
    <cellStyle name="60% - Акцент1 111" xfId="2081"/>
    <cellStyle name="60% - Акцент1 112" xfId="2082"/>
    <cellStyle name="60% - Акцент1 113" xfId="2083"/>
    <cellStyle name="60% - Акцент1 114" xfId="2084"/>
    <cellStyle name="60% - Акцент1 115" xfId="2085"/>
    <cellStyle name="60% - Акцент1 116" xfId="2086"/>
    <cellStyle name="60% - Акцент1 117" xfId="2087"/>
    <cellStyle name="60% - Акцент1 118" xfId="2088"/>
    <cellStyle name="60% - Акцент1 119" xfId="2089"/>
    <cellStyle name="60% - Акцент1 12" xfId="2090"/>
    <cellStyle name="60% - Акцент1 120" xfId="2091"/>
    <cellStyle name="60% - Акцент1 121" xfId="2092"/>
    <cellStyle name="60% - Акцент1 122" xfId="2093"/>
    <cellStyle name="60% - Акцент1 123" xfId="2094"/>
    <cellStyle name="60% - Акцент1 124" xfId="2095"/>
    <cellStyle name="60% - Акцент1 125" xfId="2096"/>
    <cellStyle name="60% - Акцент1 126" xfId="2097"/>
    <cellStyle name="60% - Акцент1 127" xfId="2098"/>
    <cellStyle name="60% - Акцент1 128" xfId="2099"/>
    <cellStyle name="60% - Акцент1 129" xfId="2100"/>
    <cellStyle name="60% - Акцент1 13" xfId="2101"/>
    <cellStyle name="60% - Акцент1 130" xfId="2102"/>
    <cellStyle name="60% - Акцент1 131" xfId="2103"/>
    <cellStyle name="60% - Акцент1 132" xfId="2104"/>
    <cellStyle name="60% - Акцент1 133" xfId="2105"/>
    <cellStyle name="60% - Акцент1 134" xfId="2106"/>
    <cellStyle name="60% - Акцент1 135" xfId="2107"/>
    <cellStyle name="60% - Акцент1 136" xfId="2108"/>
    <cellStyle name="60% - Акцент1 137" xfId="2109"/>
    <cellStyle name="60% - Акцент1 138" xfId="2110"/>
    <cellStyle name="60% - Акцент1 139" xfId="2111"/>
    <cellStyle name="60% - Акцент1 14" xfId="2112"/>
    <cellStyle name="60% - Акцент1 140" xfId="2113"/>
    <cellStyle name="60% - Акцент1 141" xfId="2114"/>
    <cellStyle name="60% - Акцент1 142" xfId="2115"/>
    <cellStyle name="60% - Акцент1 143" xfId="2116"/>
    <cellStyle name="60% - Акцент1 144" xfId="2117"/>
    <cellStyle name="60% - Акцент1 145" xfId="2118"/>
    <cellStyle name="60% - Акцент1 146" xfId="2119"/>
    <cellStyle name="60% - Акцент1 147" xfId="2120"/>
    <cellStyle name="60% - Акцент1 148" xfId="2121"/>
    <cellStyle name="60% - Акцент1 149" xfId="2122"/>
    <cellStyle name="60% - Акцент1 15" xfId="2123"/>
    <cellStyle name="60% - Акцент1 150" xfId="2124"/>
    <cellStyle name="60% - Акцент1 151" xfId="2125"/>
    <cellStyle name="60% - Акцент1 16" xfId="2126"/>
    <cellStyle name="60% - Акцент1 17" xfId="2127"/>
    <cellStyle name="60% - Акцент1 18" xfId="2128"/>
    <cellStyle name="60% - Акцент1 19" xfId="2129"/>
    <cellStyle name="60% - Акцент1 2" xfId="2130"/>
    <cellStyle name="60% - Акцент1 2 10" xfId="2131"/>
    <cellStyle name="60% - Акцент1 2 11" xfId="2132"/>
    <cellStyle name="60% - Акцент1 2 12" xfId="2133"/>
    <cellStyle name="60% - Акцент1 2 13" xfId="2134"/>
    <cellStyle name="60% - Акцент1 2 2" xfId="2135"/>
    <cellStyle name="60% - Акцент1 2 2 2" xfId="2136"/>
    <cellStyle name="60% - Акцент1 2 2 3" xfId="2137"/>
    <cellStyle name="60% - Акцент1 2 2 4" xfId="2138"/>
    <cellStyle name="60% - Акцент1 2 2 5" xfId="2139"/>
    <cellStyle name="60% - Акцент1 2 2 6" xfId="2140"/>
    <cellStyle name="60% - Акцент1 2 2 7" xfId="2141"/>
    <cellStyle name="60% - Акцент1 2 3" xfId="2142"/>
    <cellStyle name="60% - Акцент1 2 4" xfId="2143"/>
    <cellStyle name="60% - Акцент1 2 5" xfId="2144"/>
    <cellStyle name="60% - Акцент1 2 6" xfId="2145"/>
    <cellStyle name="60% - Акцент1 2 7" xfId="2146"/>
    <cellStyle name="60% - Акцент1 2 8" xfId="2147"/>
    <cellStyle name="60% - Акцент1 2 9" xfId="2148"/>
    <cellStyle name="60% - Акцент1 20" xfId="2149"/>
    <cellStyle name="60% - Акцент1 21" xfId="2150"/>
    <cellStyle name="60% - Акцент1 22" xfId="2151"/>
    <cellStyle name="60% - Акцент1 23" xfId="2152"/>
    <cellStyle name="60% - Акцент1 24" xfId="2153"/>
    <cellStyle name="60% - Акцент1 25" xfId="2154"/>
    <cellStyle name="60% - Акцент1 26" xfId="2155"/>
    <cellStyle name="60% - Акцент1 27" xfId="2156"/>
    <cellStyle name="60% - Акцент1 28" xfId="2157"/>
    <cellStyle name="60% - Акцент1 29" xfId="2158"/>
    <cellStyle name="60% - Акцент1 3" xfId="2159"/>
    <cellStyle name="60% - Акцент1 30" xfId="2160"/>
    <cellStyle name="60% - Акцент1 31" xfId="2161"/>
    <cellStyle name="60% - Акцент1 32" xfId="2162"/>
    <cellStyle name="60% - Акцент1 33" xfId="2163"/>
    <cellStyle name="60% - Акцент1 34" xfId="2164"/>
    <cellStyle name="60% - Акцент1 35" xfId="2165"/>
    <cellStyle name="60% - Акцент1 36" xfId="2166"/>
    <cellStyle name="60% - Акцент1 37" xfId="2167"/>
    <cellStyle name="60% - Акцент1 38" xfId="2168"/>
    <cellStyle name="60% - Акцент1 39" xfId="2169"/>
    <cellStyle name="60% - Акцент1 4" xfId="2170"/>
    <cellStyle name="60% - Акцент1 40" xfId="2171"/>
    <cellStyle name="60% - Акцент1 41" xfId="2172"/>
    <cellStyle name="60% - Акцент1 42" xfId="2173"/>
    <cellStyle name="60% - Акцент1 43" xfId="2174"/>
    <cellStyle name="60% - Акцент1 44" xfId="2175"/>
    <cellStyle name="60% - Акцент1 45" xfId="2176"/>
    <cellStyle name="60% - Акцент1 46" xfId="2177"/>
    <cellStyle name="60% - Акцент1 47" xfId="2178"/>
    <cellStyle name="60% - Акцент1 48" xfId="2179"/>
    <cellStyle name="60% - Акцент1 49" xfId="2180"/>
    <cellStyle name="60% - Акцент1 5" xfId="2181"/>
    <cellStyle name="60% - Акцент1 50" xfId="2182"/>
    <cellStyle name="60% - Акцент1 51" xfId="2183"/>
    <cellStyle name="60% - Акцент1 52" xfId="2184"/>
    <cellStyle name="60% - Акцент1 53" xfId="2185"/>
    <cellStyle name="60% - Акцент1 54" xfId="2186"/>
    <cellStyle name="60% - Акцент1 55" xfId="2187"/>
    <cellStyle name="60% - Акцент1 56" xfId="2188"/>
    <cellStyle name="60% - Акцент1 57" xfId="2189"/>
    <cellStyle name="60% - Акцент1 58" xfId="2190"/>
    <cellStyle name="60% - Акцент1 59" xfId="2191"/>
    <cellStyle name="60% - Акцент1 6" xfId="2192"/>
    <cellStyle name="60% - Акцент1 60" xfId="2193"/>
    <cellStyle name="60% - Акцент1 61" xfId="2194"/>
    <cellStyle name="60% - Акцент1 62" xfId="2195"/>
    <cellStyle name="60% - Акцент1 63" xfId="2196"/>
    <cellStyle name="60% - Акцент1 64" xfId="2197"/>
    <cellStyle name="60% - Акцент1 65" xfId="2198"/>
    <cellStyle name="60% - Акцент1 66" xfId="2199"/>
    <cellStyle name="60% - Акцент1 67" xfId="2200"/>
    <cellStyle name="60% - Акцент1 68" xfId="2201"/>
    <cellStyle name="60% - Акцент1 69" xfId="2202"/>
    <cellStyle name="60% - Акцент1 7" xfId="2203"/>
    <cellStyle name="60% - Акцент1 70" xfId="2204"/>
    <cellStyle name="60% - Акцент1 71" xfId="2205"/>
    <cellStyle name="60% - Акцент1 72" xfId="2206"/>
    <cellStyle name="60% - Акцент1 73" xfId="2207"/>
    <cellStyle name="60% - Акцент1 74" xfId="2208"/>
    <cellStyle name="60% - Акцент1 75" xfId="2209"/>
    <cellStyle name="60% - Акцент1 76" xfId="2210"/>
    <cellStyle name="60% - Акцент1 77" xfId="2211"/>
    <cellStyle name="60% - Акцент1 78" xfId="2212"/>
    <cellStyle name="60% - Акцент1 79" xfId="2213"/>
    <cellStyle name="60% - Акцент1 8" xfId="2214"/>
    <cellStyle name="60% - Акцент1 80" xfId="2215"/>
    <cellStyle name="60% - Акцент1 81" xfId="2216"/>
    <cellStyle name="60% - Акцент1 82" xfId="2217"/>
    <cellStyle name="60% - Акцент1 83" xfId="2218"/>
    <cellStyle name="60% - Акцент1 84" xfId="2219"/>
    <cellStyle name="60% - Акцент1 85" xfId="2220"/>
    <cellStyle name="60% - Акцент1 86" xfId="2221"/>
    <cellStyle name="60% - Акцент1 87" xfId="2222"/>
    <cellStyle name="60% - Акцент1 88" xfId="2223"/>
    <cellStyle name="60% - Акцент1 89" xfId="2224"/>
    <cellStyle name="60% - Акцент1 9" xfId="2225"/>
    <cellStyle name="60% - Акцент1 90" xfId="2226"/>
    <cellStyle name="60% - Акцент1 91" xfId="2227"/>
    <cellStyle name="60% - Акцент1 92" xfId="2228"/>
    <cellStyle name="60% - Акцент1 93" xfId="2229"/>
    <cellStyle name="60% - Акцент1 94" xfId="2230"/>
    <cellStyle name="60% - Акцент1 95" xfId="2231"/>
    <cellStyle name="60% - Акцент1 96" xfId="2232"/>
    <cellStyle name="60% - Акцент1 97" xfId="2233"/>
    <cellStyle name="60% - Акцент1 98" xfId="2234"/>
    <cellStyle name="60% - Акцент1 99" xfId="2235"/>
    <cellStyle name="60% - Акцент2 10" xfId="2236"/>
    <cellStyle name="60% - Акцент2 100" xfId="2237"/>
    <cellStyle name="60% - Акцент2 101" xfId="2238"/>
    <cellStyle name="60% - Акцент2 102" xfId="2239"/>
    <cellStyle name="60% - Акцент2 103" xfId="2240"/>
    <cellStyle name="60% - Акцент2 104" xfId="2241"/>
    <cellStyle name="60% - Акцент2 105" xfId="2242"/>
    <cellStyle name="60% - Акцент2 106" xfId="2243"/>
    <cellStyle name="60% - Акцент2 107" xfId="2244"/>
    <cellStyle name="60% - Акцент2 108" xfId="2245"/>
    <cellStyle name="60% - Акцент2 109" xfId="2246"/>
    <cellStyle name="60% - Акцент2 11" xfId="2247"/>
    <cellStyle name="60% - Акцент2 110" xfId="2248"/>
    <cellStyle name="60% - Акцент2 111" xfId="2249"/>
    <cellStyle name="60% - Акцент2 112" xfId="2250"/>
    <cellStyle name="60% - Акцент2 113" xfId="2251"/>
    <cellStyle name="60% - Акцент2 114" xfId="2252"/>
    <cellStyle name="60% - Акцент2 115" xfId="2253"/>
    <cellStyle name="60% - Акцент2 116" xfId="2254"/>
    <cellStyle name="60% - Акцент2 117" xfId="2255"/>
    <cellStyle name="60% - Акцент2 118" xfId="2256"/>
    <cellStyle name="60% - Акцент2 119" xfId="2257"/>
    <cellStyle name="60% - Акцент2 12" xfId="2258"/>
    <cellStyle name="60% - Акцент2 120" xfId="2259"/>
    <cellStyle name="60% - Акцент2 121" xfId="2260"/>
    <cellStyle name="60% - Акцент2 122" xfId="2261"/>
    <cellStyle name="60% - Акцент2 123" xfId="2262"/>
    <cellStyle name="60% - Акцент2 124" xfId="2263"/>
    <cellStyle name="60% - Акцент2 125" xfId="2264"/>
    <cellStyle name="60% - Акцент2 126" xfId="2265"/>
    <cellStyle name="60% - Акцент2 127" xfId="2266"/>
    <cellStyle name="60% - Акцент2 128" xfId="2267"/>
    <cellStyle name="60% - Акцент2 129" xfId="2268"/>
    <cellStyle name="60% - Акцент2 13" xfId="2269"/>
    <cellStyle name="60% - Акцент2 130" xfId="2270"/>
    <cellStyle name="60% - Акцент2 131" xfId="2271"/>
    <cellStyle name="60% - Акцент2 132" xfId="2272"/>
    <cellStyle name="60% - Акцент2 133" xfId="2273"/>
    <cellStyle name="60% - Акцент2 134" xfId="2274"/>
    <cellStyle name="60% - Акцент2 135" xfId="2275"/>
    <cellStyle name="60% - Акцент2 136" xfId="2276"/>
    <cellStyle name="60% - Акцент2 137" xfId="2277"/>
    <cellStyle name="60% - Акцент2 138" xfId="2278"/>
    <cellStyle name="60% - Акцент2 139" xfId="2279"/>
    <cellStyle name="60% - Акцент2 14" xfId="2280"/>
    <cellStyle name="60% - Акцент2 140" xfId="2281"/>
    <cellStyle name="60% - Акцент2 141" xfId="2282"/>
    <cellStyle name="60% - Акцент2 142" xfId="2283"/>
    <cellStyle name="60% - Акцент2 143" xfId="2284"/>
    <cellStyle name="60% - Акцент2 144" xfId="2285"/>
    <cellStyle name="60% - Акцент2 145" xfId="2286"/>
    <cellStyle name="60% - Акцент2 146" xfId="2287"/>
    <cellStyle name="60% - Акцент2 147" xfId="2288"/>
    <cellStyle name="60% - Акцент2 148" xfId="2289"/>
    <cellStyle name="60% - Акцент2 149" xfId="2290"/>
    <cellStyle name="60% - Акцент2 15" xfId="2291"/>
    <cellStyle name="60% - Акцент2 150" xfId="2292"/>
    <cellStyle name="60% - Акцент2 151" xfId="2293"/>
    <cellStyle name="60% - Акцент2 16" xfId="2294"/>
    <cellStyle name="60% - Акцент2 17" xfId="2295"/>
    <cellStyle name="60% - Акцент2 18" xfId="2296"/>
    <cellStyle name="60% - Акцент2 19" xfId="2297"/>
    <cellStyle name="60% - Акцент2 2" xfId="2298"/>
    <cellStyle name="60% - Акцент2 2 10" xfId="2299"/>
    <cellStyle name="60% - Акцент2 2 11" xfId="2300"/>
    <cellStyle name="60% - Акцент2 2 12" xfId="2301"/>
    <cellStyle name="60% - Акцент2 2 13" xfId="2302"/>
    <cellStyle name="60% - Акцент2 2 2" xfId="2303"/>
    <cellStyle name="60% - Акцент2 2 2 2" xfId="2304"/>
    <cellStyle name="60% - Акцент2 2 2 3" xfId="2305"/>
    <cellStyle name="60% - Акцент2 2 2 4" xfId="2306"/>
    <cellStyle name="60% - Акцент2 2 2 5" xfId="2307"/>
    <cellStyle name="60% - Акцент2 2 2 6" xfId="2308"/>
    <cellStyle name="60% - Акцент2 2 2 7" xfId="2309"/>
    <cellStyle name="60% - Акцент2 2 3" xfId="2310"/>
    <cellStyle name="60% - Акцент2 2 4" xfId="2311"/>
    <cellStyle name="60% - Акцент2 2 5" xfId="2312"/>
    <cellStyle name="60% - Акцент2 2 6" xfId="2313"/>
    <cellStyle name="60% - Акцент2 2 7" xfId="2314"/>
    <cellStyle name="60% - Акцент2 2 8" xfId="2315"/>
    <cellStyle name="60% - Акцент2 2 9" xfId="2316"/>
    <cellStyle name="60% - Акцент2 20" xfId="2317"/>
    <cellStyle name="60% - Акцент2 21" xfId="2318"/>
    <cellStyle name="60% - Акцент2 22" xfId="2319"/>
    <cellStyle name="60% - Акцент2 23" xfId="2320"/>
    <cellStyle name="60% - Акцент2 24" xfId="2321"/>
    <cellStyle name="60% - Акцент2 25" xfId="2322"/>
    <cellStyle name="60% - Акцент2 26" xfId="2323"/>
    <cellStyle name="60% - Акцент2 27" xfId="2324"/>
    <cellStyle name="60% - Акцент2 28" xfId="2325"/>
    <cellStyle name="60% - Акцент2 29" xfId="2326"/>
    <cellStyle name="60% - Акцент2 3" xfId="2327"/>
    <cellStyle name="60% - Акцент2 30" xfId="2328"/>
    <cellStyle name="60% - Акцент2 31" xfId="2329"/>
    <cellStyle name="60% - Акцент2 32" xfId="2330"/>
    <cellStyle name="60% - Акцент2 33" xfId="2331"/>
    <cellStyle name="60% - Акцент2 34" xfId="2332"/>
    <cellStyle name="60% - Акцент2 35" xfId="2333"/>
    <cellStyle name="60% - Акцент2 36" xfId="2334"/>
    <cellStyle name="60% - Акцент2 37" xfId="2335"/>
    <cellStyle name="60% - Акцент2 38" xfId="2336"/>
    <cellStyle name="60% - Акцент2 39" xfId="2337"/>
    <cellStyle name="60% - Акцент2 4" xfId="2338"/>
    <cellStyle name="60% - Акцент2 40" xfId="2339"/>
    <cellStyle name="60% - Акцент2 41" xfId="2340"/>
    <cellStyle name="60% - Акцент2 42" xfId="2341"/>
    <cellStyle name="60% - Акцент2 43" xfId="2342"/>
    <cellStyle name="60% - Акцент2 44" xfId="2343"/>
    <cellStyle name="60% - Акцент2 45" xfId="2344"/>
    <cellStyle name="60% - Акцент2 46" xfId="2345"/>
    <cellStyle name="60% - Акцент2 47" xfId="2346"/>
    <cellStyle name="60% - Акцент2 48" xfId="2347"/>
    <cellStyle name="60% - Акцент2 49" xfId="2348"/>
    <cellStyle name="60% - Акцент2 5" xfId="2349"/>
    <cellStyle name="60% - Акцент2 50" xfId="2350"/>
    <cellStyle name="60% - Акцент2 51" xfId="2351"/>
    <cellStyle name="60% - Акцент2 52" xfId="2352"/>
    <cellStyle name="60% - Акцент2 53" xfId="2353"/>
    <cellStyle name="60% - Акцент2 54" xfId="2354"/>
    <cellStyle name="60% - Акцент2 55" xfId="2355"/>
    <cellStyle name="60% - Акцент2 56" xfId="2356"/>
    <cellStyle name="60% - Акцент2 57" xfId="2357"/>
    <cellStyle name="60% - Акцент2 58" xfId="2358"/>
    <cellStyle name="60% - Акцент2 59" xfId="2359"/>
    <cellStyle name="60% - Акцент2 6" xfId="2360"/>
    <cellStyle name="60% - Акцент2 60" xfId="2361"/>
    <cellStyle name="60% - Акцент2 61" xfId="2362"/>
    <cellStyle name="60% - Акцент2 62" xfId="2363"/>
    <cellStyle name="60% - Акцент2 63" xfId="2364"/>
    <cellStyle name="60% - Акцент2 64" xfId="2365"/>
    <cellStyle name="60% - Акцент2 65" xfId="2366"/>
    <cellStyle name="60% - Акцент2 66" xfId="2367"/>
    <cellStyle name="60% - Акцент2 67" xfId="2368"/>
    <cellStyle name="60% - Акцент2 68" xfId="2369"/>
    <cellStyle name="60% - Акцент2 69" xfId="2370"/>
    <cellStyle name="60% - Акцент2 7" xfId="2371"/>
    <cellStyle name="60% - Акцент2 70" xfId="2372"/>
    <cellStyle name="60% - Акцент2 71" xfId="2373"/>
    <cellStyle name="60% - Акцент2 72" xfId="2374"/>
    <cellStyle name="60% - Акцент2 73" xfId="2375"/>
    <cellStyle name="60% - Акцент2 74" xfId="2376"/>
    <cellStyle name="60% - Акцент2 75" xfId="2377"/>
    <cellStyle name="60% - Акцент2 76" xfId="2378"/>
    <cellStyle name="60% - Акцент2 77" xfId="2379"/>
    <cellStyle name="60% - Акцент2 78" xfId="2380"/>
    <cellStyle name="60% - Акцент2 79" xfId="2381"/>
    <cellStyle name="60% - Акцент2 8" xfId="2382"/>
    <cellStyle name="60% - Акцент2 80" xfId="2383"/>
    <cellStyle name="60% - Акцент2 81" xfId="2384"/>
    <cellStyle name="60% - Акцент2 82" xfId="2385"/>
    <cellStyle name="60% - Акцент2 83" xfId="2386"/>
    <cellStyle name="60% - Акцент2 84" xfId="2387"/>
    <cellStyle name="60% - Акцент2 85" xfId="2388"/>
    <cellStyle name="60% - Акцент2 86" xfId="2389"/>
    <cellStyle name="60% - Акцент2 87" xfId="2390"/>
    <cellStyle name="60% - Акцент2 88" xfId="2391"/>
    <cellStyle name="60% - Акцент2 89" xfId="2392"/>
    <cellStyle name="60% - Акцент2 9" xfId="2393"/>
    <cellStyle name="60% - Акцент2 90" xfId="2394"/>
    <cellStyle name="60% - Акцент2 91" xfId="2395"/>
    <cellStyle name="60% - Акцент2 92" xfId="2396"/>
    <cellStyle name="60% - Акцент2 93" xfId="2397"/>
    <cellStyle name="60% - Акцент2 94" xfId="2398"/>
    <cellStyle name="60% - Акцент2 95" xfId="2399"/>
    <cellStyle name="60% - Акцент2 96" xfId="2400"/>
    <cellStyle name="60% - Акцент2 97" xfId="2401"/>
    <cellStyle name="60% - Акцент2 98" xfId="2402"/>
    <cellStyle name="60% - Акцент2 99" xfId="2403"/>
    <cellStyle name="60% - Акцент3 10" xfId="2404"/>
    <cellStyle name="60% - Акцент3 100" xfId="2405"/>
    <cellStyle name="60% - Акцент3 101" xfId="2406"/>
    <cellStyle name="60% - Акцент3 102" xfId="2407"/>
    <cellStyle name="60% - Акцент3 103" xfId="2408"/>
    <cellStyle name="60% - Акцент3 104" xfId="2409"/>
    <cellStyle name="60% - Акцент3 105" xfId="2410"/>
    <cellStyle name="60% - Акцент3 106" xfId="2411"/>
    <cellStyle name="60% - Акцент3 107" xfId="2412"/>
    <cellStyle name="60% - Акцент3 108" xfId="2413"/>
    <cellStyle name="60% - Акцент3 109" xfId="2414"/>
    <cellStyle name="60% - Акцент3 11" xfId="2415"/>
    <cellStyle name="60% - Акцент3 110" xfId="2416"/>
    <cellStyle name="60% - Акцент3 111" xfId="2417"/>
    <cellStyle name="60% - Акцент3 112" xfId="2418"/>
    <cellStyle name="60% - Акцент3 113" xfId="2419"/>
    <cellStyle name="60% - Акцент3 114" xfId="2420"/>
    <cellStyle name="60% - Акцент3 115" xfId="2421"/>
    <cellStyle name="60% - Акцент3 116" xfId="2422"/>
    <cellStyle name="60% - Акцент3 117" xfId="2423"/>
    <cellStyle name="60% - Акцент3 118" xfId="2424"/>
    <cellStyle name="60% - Акцент3 119" xfId="2425"/>
    <cellStyle name="60% - Акцент3 12" xfId="2426"/>
    <cellStyle name="60% - Акцент3 120" xfId="2427"/>
    <cellStyle name="60% - Акцент3 121" xfId="2428"/>
    <cellStyle name="60% - Акцент3 122" xfId="2429"/>
    <cellStyle name="60% - Акцент3 123" xfId="2430"/>
    <cellStyle name="60% - Акцент3 124" xfId="2431"/>
    <cellStyle name="60% - Акцент3 125" xfId="2432"/>
    <cellStyle name="60% - Акцент3 126" xfId="2433"/>
    <cellStyle name="60% - Акцент3 127" xfId="2434"/>
    <cellStyle name="60% - Акцент3 128" xfId="2435"/>
    <cellStyle name="60% - Акцент3 129" xfId="2436"/>
    <cellStyle name="60% - Акцент3 13" xfId="2437"/>
    <cellStyle name="60% - Акцент3 130" xfId="2438"/>
    <cellStyle name="60% - Акцент3 131" xfId="2439"/>
    <cellStyle name="60% - Акцент3 132" xfId="2440"/>
    <cellStyle name="60% - Акцент3 133" xfId="2441"/>
    <cellStyle name="60% - Акцент3 134" xfId="2442"/>
    <cellStyle name="60% - Акцент3 135" xfId="2443"/>
    <cellStyle name="60% - Акцент3 136" xfId="2444"/>
    <cellStyle name="60% - Акцент3 137" xfId="2445"/>
    <cellStyle name="60% - Акцент3 138" xfId="2446"/>
    <cellStyle name="60% - Акцент3 139" xfId="2447"/>
    <cellStyle name="60% - Акцент3 14" xfId="2448"/>
    <cellStyle name="60% - Акцент3 140" xfId="2449"/>
    <cellStyle name="60% - Акцент3 141" xfId="2450"/>
    <cellStyle name="60% - Акцент3 142" xfId="2451"/>
    <cellStyle name="60% - Акцент3 143" xfId="2452"/>
    <cellStyle name="60% - Акцент3 144" xfId="2453"/>
    <cellStyle name="60% - Акцент3 145" xfId="2454"/>
    <cellStyle name="60% - Акцент3 146" xfId="2455"/>
    <cellStyle name="60% - Акцент3 147" xfId="2456"/>
    <cellStyle name="60% - Акцент3 148" xfId="2457"/>
    <cellStyle name="60% - Акцент3 149" xfId="2458"/>
    <cellStyle name="60% - Акцент3 15" xfId="2459"/>
    <cellStyle name="60% - Акцент3 150" xfId="2460"/>
    <cellStyle name="60% - Акцент3 151" xfId="2461"/>
    <cellStyle name="60% - Акцент3 16" xfId="2462"/>
    <cellStyle name="60% - Акцент3 17" xfId="2463"/>
    <cellStyle name="60% - Акцент3 18" xfId="2464"/>
    <cellStyle name="60% - Акцент3 19" xfId="2465"/>
    <cellStyle name="60% - Акцент3 2" xfId="2466"/>
    <cellStyle name="60% - Акцент3 2 10" xfId="2467"/>
    <cellStyle name="60% - Акцент3 2 11" xfId="2468"/>
    <cellStyle name="60% - Акцент3 2 12" xfId="2469"/>
    <cellStyle name="60% - Акцент3 2 13" xfId="2470"/>
    <cellStyle name="60% - Акцент3 2 2" xfId="2471"/>
    <cellStyle name="60% - Акцент3 2 2 2" xfId="2472"/>
    <cellStyle name="60% - Акцент3 2 2 3" xfId="2473"/>
    <cellStyle name="60% - Акцент3 2 2 4" xfId="2474"/>
    <cellStyle name="60% - Акцент3 2 2 5" xfId="2475"/>
    <cellStyle name="60% - Акцент3 2 2 6" xfId="2476"/>
    <cellStyle name="60% - Акцент3 2 2 7" xfId="2477"/>
    <cellStyle name="60% - Акцент3 2 3" xfId="2478"/>
    <cellStyle name="60% - Акцент3 2 4" xfId="2479"/>
    <cellStyle name="60% - Акцент3 2 5" xfId="2480"/>
    <cellStyle name="60% - Акцент3 2 6" xfId="2481"/>
    <cellStyle name="60% - Акцент3 2 7" xfId="2482"/>
    <cellStyle name="60% - Акцент3 2 8" xfId="2483"/>
    <cellStyle name="60% - Акцент3 2 9" xfId="2484"/>
    <cellStyle name="60% - Акцент3 20" xfId="2485"/>
    <cellStyle name="60% - Акцент3 21" xfId="2486"/>
    <cellStyle name="60% - Акцент3 22" xfId="2487"/>
    <cellStyle name="60% - Акцент3 23" xfId="2488"/>
    <cellStyle name="60% - Акцент3 24" xfId="2489"/>
    <cellStyle name="60% - Акцент3 25" xfId="2490"/>
    <cellStyle name="60% - Акцент3 26" xfId="2491"/>
    <cellStyle name="60% - Акцент3 27" xfId="2492"/>
    <cellStyle name="60% - Акцент3 28" xfId="2493"/>
    <cellStyle name="60% - Акцент3 29" xfId="2494"/>
    <cellStyle name="60% - Акцент3 3" xfId="2495"/>
    <cellStyle name="60% - Акцент3 30" xfId="2496"/>
    <cellStyle name="60% - Акцент3 31" xfId="2497"/>
    <cellStyle name="60% - Акцент3 32" xfId="2498"/>
    <cellStyle name="60% - Акцент3 33" xfId="2499"/>
    <cellStyle name="60% - Акцент3 34" xfId="2500"/>
    <cellStyle name="60% - Акцент3 35" xfId="2501"/>
    <cellStyle name="60% - Акцент3 36" xfId="2502"/>
    <cellStyle name="60% - Акцент3 37" xfId="2503"/>
    <cellStyle name="60% - Акцент3 38" xfId="2504"/>
    <cellStyle name="60% - Акцент3 39" xfId="2505"/>
    <cellStyle name="60% - Акцент3 4" xfId="2506"/>
    <cellStyle name="60% - Акцент3 40" xfId="2507"/>
    <cellStyle name="60% - Акцент3 41" xfId="2508"/>
    <cellStyle name="60% - Акцент3 42" xfId="2509"/>
    <cellStyle name="60% - Акцент3 43" xfId="2510"/>
    <cellStyle name="60% - Акцент3 44" xfId="2511"/>
    <cellStyle name="60% - Акцент3 45" xfId="2512"/>
    <cellStyle name="60% - Акцент3 46" xfId="2513"/>
    <cellStyle name="60% - Акцент3 47" xfId="2514"/>
    <cellStyle name="60% - Акцент3 48" xfId="2515"/>
    <cellStyle name="60% - Акцент3 49" xfId="2516"/>
    <cellStyle name="60% - Акцент3 5" xfId="2517"/>
    <cellStyle name="60% - Акцент3 50" xfId="2518"/>
    <cellStyle name="60% - Акцент3 51" xfId="2519"/>
    <cellStyle name="60% - Акцент3 52" xfId="2520"/>
    <cellStyle name="60% - Акцент3 53" xfId="2521"/>
    <cellStyle name="60% - Акцент3 54" xfId="2522"/>
    <cellStyle name="60% - Акцент3 55" xfId="2523"/>
    <cellStyle name="60% - Акцент3 56" xfId="2524"/>
    <cellStyle name="60% - Акцент3 57" xfId="2525"/>
    <cellStyle name="60% - Акцент3 58" xfId="2526"/>
    <cellStyle name="60% - Акцент3 59" xfId="2527"/>
    <cellStyle name="60% - Акцент3 6" xfId="2528"/>
    <cellStyle name="60% - Акцент3 60" xfId="2529"/>
    <cellStyle name="60% - Акцент3 61" xfId="2530"/>
    <cellStyle name="60% - Акцент3 62" xfId="2531"/>
    <cellStyle name="60% - Акцент3 63" xfId="2532"/>
    <cellStyle name="60% - Акцент3 64" xfId="2533"/>
    <cellStyle name="60% - Акцент3 65" xfId="2534"/>
    <cellStyle name="60% - Акцент3 66" xfId="2535"/>
    <cellStyle name="60% - Акцент3 67" xfId="2536"/>
    <cellStyle name="60% - Акцент3 68" xfId="2537"/>
    <cellStyle name="60% - Акцент3 69" xfId="2538"/>
    <cellStyle name="60% - Акцент3 7" xfId="2539"/>
    <cellStyle name="60% - Акцент3 70" xfId="2540"/>
    <cellStyle name="60% - Акцент3 71" xfId="2541"/>
    <cellStyle name="60% - Акцент3 72" xfId="2542"/>
    <cellStyle name="60% - Акцент3 73" xfId="2543"/>
    <cellStyle name="60% - Акцент3 74" xfId="2544"/>
    <cellStyle name="60% - Акцент3 75" xfId="2545"/>
    <cellStyle name="60% - Акцент3 76" xfId="2546"/>
    <cellStyle name="60% - Акцент3 77" xfId="2547"/>
    <cellStyle name="60% - Акцент3 78" xfId="2548"/>
    <cellStyle name="60% - Акцент3 79" xfId="2549"/>
    <cellStyle name="60% - Акцент3 8" xfId="2550"/>
    <cellStyle name="60% - Акцент3 80" xfId="2551"/>
    <cellStyle name="60% - Акцент3 81" xfId="2552"/>
    <cellStyle name="60% - Акцент3 82" xfId="2553"/>
    <cellStyle name="60% - Акцент3 83" xfId="2554"/>
    <cellStyle name="60% - Акцент3 84" xfId="2555"/>
    <cellStyle name="60% - Акцент3 85" xfId="2556"/>
    <cellStyle name="60% - Акцент3 86" xfId="2557"/>
    <cellStyle name="60% - Акцент3 87" xfId="2558"/>
    <cellStyle name="60% - Акцент3 88" xfId="2559"/>
    <cellStyle name="60% - Акцент3 89" xfId="2560"/>
    <cellStyle name="60% - Акцент3 9" xfId="2561"/>
    <cellStyle name="60% - Акцент3 90" xfId="2562"/>
    <cellStyle name="60% - Акцент3 91" xfId="2563"/>
    <cellStyle name="60% - Акцент3 92" xfId="2564"/>
    <cellStyle name="60% - Акцент3 93" xfId="2565"/>
    <cellStyle name="60% - Акцент3 94" xfId="2566"/>
    <cellStyle name="60% - Акцент3 95" xfId="2567"/>
    <cellStyle name="60% - Акцент3 96" xfId="2568"/>
    <cellStyle name="60% - Акцент3 97" xfId="2569"/>
    <cellStyle name="60% - Акцент3 98" xfId="2570"/>
    <cellStyle name="60% - Акцент3 99" xfId="2571"/>
    <cellStyle name="60% - Акцент4 10" xfId="2572"/>
    <cellStyle name="60% - Акцент4 100" xfId="2573"/>
    <cellStyle name="60% - Акцент4 101" xfId="2574"/>
    <cellStyle name="60% - Акцент4 102" xfId="2575"/>
    <cellStyle name="60% - Акцент4 103" xfId="2576"/>
    <cellStyle name="60% - Акцент4 104" xfId="2577"/>
    <cellStyle name="60% - Акцент4 105" xfId="2578"/>
    <cellStyle name="60% - Акцент4 106" xfId="2579"/>
    <cellStyle name="60% - Акцент4 107" xfId="2580"/>
    <cellStyle name="60% - Акцент4 108" xfId="2581"/>
    <cellStyle name="60% - Акцент4 109" xfId="2582"/>
    <cellStyle name="60% - Акцент4 11" xfId="2583"/>
    <cellStyle name="60% - Акцент4 110" xfId="2584"/>
    <cellStyle name="60% - Акцент4 111" xfId="2585"/>
    <cellStyle name="60% - Акцент4 112" xfId="2586"/>
    <cellStyle name="60% - Акцент4 113" xfId="2587"/>
    <cellStyle name="60% - Акцент4 114" xfId="2588"/>
    <cellStyle name="60% - Акцент4 115" xfId="2589"/>
    <cellStyle name="60% - Акцент4 116" xfId="2590"/>
    <cellStyle name="60% - Акцент4 117" xfId="2591"/>
    <cellStyle name="60% - Акцент4 118" xfId="2592"/>
    <cellStyle name="60% - Акцент4 119" xfId="2593"/>
    <cellStyle name="60% - Акцент4 12" xfId="2594"/>
    <cellStyle name="60% - Акцент4 120" xfId="2595"/>
    <cellStyle name="60% - Акцент4 121" xfId="2596"/>
    <cellStyle name="60% - Акцент4 122" xfId="2597"/>
    <cellStyle name="60% - Акцент4 123" xfId="2598"/>
    <cellStyle name="60% - Акцент4 124" xfId="2599"/>
    <cellStyle name="60% - Акцент4 125" xfId="2600"/>
    <cellStyle name="60% - Акцент4 126" xfId="2601"/>
    <cellStyle name="60% - Акцент4 127" xfId="2602"/>
    <cellStyle name="60% - Акцент4 128" xfId="2603"/>
    <cellStyle name="60% - Акцент4 129" xfId="2604"/>
    <cellStyle name="60% - Акцент4 13" xfId="2605"/>
    <cellStyle name="60% - Акцент4 130" xfId="2606"/>
    <cellStyle name="60% - Акцент4 131" xfId="2607"/>
    <cellStyle name="60% - Акцент4 132" xfId="2608"/>
    <cellStyle name="60% - Акцент4 133" xfId="2609"/>
    <cellStyle name="60% - Акцент4 134" xfId="2610"/>
    <cellStyle name="60% - Акцент4 135" xfId="2611"/>
    <cellStyle name="60% - Акцент4 136" xfId="2612"/>
    <cellStyle name="60% - Акцент4 137" xfId="2613"/>
    <cellStyle name="60% - Акцент4 138" xfId="2614"/>
    <cellStyle name="60% - Акцент4 139" xfId="2615"/>
    <cellStyle name="60% - Акцент4 14" xfId="2616"/>
    <cellStyle name="60% - Акцент4 140" xfId="2617"/>
    <cellStyle name="60% - Акцент4 141" xfId="2618"/>
    <cellStyle name="60% - Акцент4 142" xfId="2619"/>
    <cellStyle name="60% - Акцент4 143" xfId="2620"/>
    <cellStyle name="60% - Акцент4 144" xfId="2621"/>
    <cellStyle name="60% - Акцент4 145" xfId="2622"/>
    <cellStyle name="60% - Акцент4 146" xfId="2623"/>
    <cellStyle name="60% - Акцент4 147" xfId="2624"/>
    <cellStyle name="60% - Акцент4 148" xfId="2625"/>
    <cellStyle name="60% - Акцент4 149" xfId="2626"/>
    <cellStyle name="60% - Акцент4 15" xfId="2627"/>
    <cellStyle name="60% - Акцент4 150" xfId="2628"/>
    <cellStyle name="60% - Акцент4 151" xfId="2629"/>
    <cellStyle name="60% - Акцент4 16" xfId="2630"/>
    <cellStyle name="60% - Акцент4 17" xfId="2631"/>
    <cellStyle name="60% - Акцент4 18" xfId="2632"/>
    <cellStyle name="60% - Акцент4 19" xfId="2633"/>
    <cellStyle name="60% - Акцент4 2" xfId="2634"/>
    <cellStyle name="60% - Акцент4 2 10" xfId="2635"/>
    <cellStyle name="60% - Акцент4 2 11" xfId="2636"/>
    <cellStyle name="60% - Акцент4 2 12" xfId="2637"/>
    <cellStyle name="60% - Акцент4 2 13" xfId="2638"/>
    <cellStyle name="60% - Акцент4 2 2" xfId="2639"/>
    <cellStyle name="60% - Акцент4 2 2 2" xfId="2640"/>
    <cellStyle name="60% - Акцент4 2 2 3" xfId="2641"/>
    <cellStyle name="60% - Акцент4 2 2 4" xfId="2642"/>
    <cellStyle name="60% - Акцент4 2 2 5" xfId="2643"/>
    <cellStyle name="60% - Акцент4 2 2 6" xfId="2644"/>
    <cellStyle name="60% - Акцент4 2 2 7" xfId="2645"/>
    <cellStyle name="60% - Акцент4 2 3" xfId="2646"/>
    <cellStyle name="60% - Акцент4 2 4" xfId="2647"/>
    <cellStyle name="60% - Акцент4 2 5" xfId="2648"/>
    <cellStyle name="60% - Акцент4 2 6" xfId="2649"/>
    <cellStyle name="60% - Акцент4 2 7" xfId="2650"/>
    <cellStyle name="60% - Акцент4 2 8" xfId="2651"/>
    <cellStyle name="60% - Акцент4 2 9" xfId="2652"/>
    <cellStyle name="60% - Акцент4 20" xfId="2653"/>
    <cellStyle name="60% - Акцент4 21" xfId="2654"/>
    <cellStyle name="60% - Акцент4 22" xfId="2655"/>
    <cellStyle name="60% - Акцент4 23" xfId="2656"/>
    <cellStyle name="60% - Акцент4 24" xfId="2657"/>
    <cellStyle name="60% - Акцент4 25" xfId="2658"/>
    <cellStyle name="60% - Акцент4 26" xfId="2659"/>
    <cellStyle name="60% - Акцент4 27" xfId="2660"/>
    <cellStyle name="60% - Акцент4 28" xfId="2661"/>
    <cellStyle name="60% - Акцент4 29" xfId="2662"/>
    <cellStyle name="60% - Акцент4 3" xfId="2663"/>
    <cellStyle name="60% - Акцент4 30" xfId="2664"/>
    <cellStyle name="60% - Акцент4 31" xfId="2665"/>
    <cellStyle name="60% - Акцент4 32" xfId="2666"/>
    <cellStyle name="60% - Акцент4 33" xfId="2667"/>
    <cellStyle name="60% - Акцент4 34" xfId="2668"/>
    <cellStyle name="60% - Акцент4 35" xfId="2669"/>
    <cellStyle name="60% - Акцент4 36" xfId="2670"/>
    <cellStyle name="60% - Акцент4 37" xfId="2671"/>
    <cellStyle name="60% - Акцент4 38" xfId="2672"/>
    <cellStyle name="60% - Акцент4 39" xfId="2673"/>
    <cellStyle name="60% - Акцент4 4" xfId="2674"/>
    <cellStyle name="60% - Акцент4 40" xfId="2675"/>
    <cellStyle name="60% - Акцент4 41" xfId="2676"/>
    <cellStyle name="60% - Акцент4 42" xfId="2677"/>
    <cellStyle name="60% - Акцент4 43" xfId="2678"/>
    <cellStyle name="60% - Акцент4 44" xfId="2679"/>
    <cellStyle name="60% - Акцент4 45" xfId="2680"/>
    <cellStyle name="60% - Акцент4 46" xfId="2681"/>
    <cellStyle name="60% - Акцент4 47" xfId="2682"/>
    <cellStyle name="60% - Акцент4 48" xfId="2683"/>
    <cellStyle name="60% - Акцент4 49" xfId="2684"/>
    <cellStyle name="60% - Акцент4 5" xfId="2685"/>
    <cellStyle name="60% - Акцент4 50" xfId="2686"/>
    <cellStyle name="60% - Акцент4 51" xfId="2687"/>
    <cellStyle name="60% - Акцент4 52" xfId="2688"/>
    <cellStyle name="60% - Акцент4 53" xfId="2689"/>
    <cellStyle name="60% - Акцент4 54" xfId="2690"/>
    <cellStyle name="60% - Акцент4 55" xfId="2691"/>
    <cellStyle name="60% - Акцент4 56" xfId="2692"/>
    <cellStyle name="60% - Акцент4 57" xfId="2693"/>
    <cellStyle name="60% - Акцент4 58" xfId="2694"/>
    <cellStyle name="60% - Акцент4 59" xfId="2695"/>
    <cellStyle name="60% - Акцент4 6" xfId="2696"/>
    <cellStyle name="60% - Акцент4 60" xfId="2697"/>
    <cellStyle name="60% - Акцент4 61" xfId="2698"/>
    <cellStyle name="60% - Акцент4 62" xfId="2699"/>
    <cellStyle name="60% - Акцент4 63" xfId="2700"/>
    <cellStyle name="60% - Акцент4 64" xfId="2701"/>
    <cellStyle name="60% - Акцент4 65" xfId="2702"/>
    <cellStyle name="60% - Акцент4 66" xfId="2703"/>
    <cellStyle name="60% - Акцент4 67" xfId="2704"/>
    <cellStyle name="60% - Акцент4 68" xfId="2705"/>
    <cellStyle name="60% - Акцент4 69" xfId="2706"/>
    <cellStyle name="60% - Акцент4 7" xfId="2707"/>
    <cellStyle name="60% - Акцент4 70" xfId="2708"/>
    <cellStyle name="60% - Акцент4 71" xfId="2709"/>
    <cellStyle name="60% - Акцент4 72" xfId="2710"/>
    <cellStyle name="60% - Акцент4 73" xfId="2711"/>
    <cellStyle name="60% - Акцент4 74" xfId="2712"/>
    <cellStyle name="60% - Акцент4 75" xfId="2713"/>
    <cellStyle name="60% - Акцент4 76" xfId="2714"/>
    <cellStyle name="60% - Акцент4 77" xfId="2715"/>
    <cellStyle name="60% - Акцент4 78" xfId="2716"/>
    <cellStyle name="60% - Акцент4 79" xfId="2717"/>
    <cellStyle name="60% - Акцент4 8" xfId="2718"/>
    <cellStyle name="60% - Акцент4 80" xfId="2719"/>
    <cellStyle name="60% - Акцент4 81" xfId="2720"/>
    <cellStyle name="60% - Акцент4 82" xfId="2721"/>
    <cellStyle name="60% - Акцент4 83" xfId="2722"/>
    <cellStyle name="60% - Акцент4 84" xfId="2723"/>
    <cellStyle name="60% - Акцент4 85" xfId="2724"/>
    <cellStyle name="60% - Акцент4 86" xfId="2725"/>
    <cellStyle name="60% - Акцент4 87" xfId="2726"/>
    <cellStyle name="60% - Акцент4 88" xfId="2727"/>
    <cellStyle name="60% - Акцент4 89" xfId="2728"/>
    <cellStyle name="60% - Акцент4 9" xfId="2729"/>
    <cellStyle name="60% - Акцент4 90" xfId="2730"/>
    <cellStyle name="60% - Акцент4 91" xfId="2731"/>
    <cellStyle name="60% - Акцент4 92" xfId="2732"/>
    <cellStyle name="60% - Акцент4 93" xfId="2733"/>
    <cellStyle name="60% - Акцент4 94" xfId="2734"/>
    <cellStyle name="60% - Акцент4 95" xfId="2735"/>
    <cellStyle name="60% - Акцент4 96" xfId="2736"/>
    <cellStyle name="60% - Акцент4 97" xfId="2737"/>
    <cellStyle name="60% - Акцент4 98" xfId="2738"/>
    <cellStyle name="60% - Акцент4 99" xfId="2739"/>
    <cellStyle name="60% - Акцент5 10" xfId="2740"/>
    <cellStyle name="60% - Акцент5 100" xfId="2741"/>
    <cellStyle name="60% - Акцент5 101" xfId="2742"/>
    <cellStyle name="60% - Акцент5 102" xfId="2743"/>
    <cellStyle name="60% - Акцент5 103" xfId="2744"/>
    <cellStyle name="60% - Акцент5 104" xfId="2745"/>
    <cellStyle name="60% - Акцент5 105" xfId="2746"/>
    <cellStyle name="60% - Акцент5 106" xfId="2747"/>
    <cellStyle name="60% - Акцент5 107" xfId="2748"/>
    <cellStyle name="60% - Акцент5 108" xfId="2749"/>
    <cellStyle name="60% - Акцент5 109" xfId="2750"/>
    <cellStyle name="60% - Акцент5 11" xfId="2751"/>
    <cellStyle name="60% - Акцент5 110" xfId="2752"/>
    <cellStyle name="60% - Акцент5 111" xfId="2753"/>
    <cellStyle name="60% - Акцент5 112" xfId="2754"/>
    <cellStyle name="60% - Акцент5 113" xfId="2755"/>
    <cellStyle name="60% - Акцент5 114" xfId="2756"/>
    <cellStyle name="60% - Акцент5 115" xfId="2757"/>
    <cellStyle name="60% - Акцент5 116" xfId="2758"/>
    <cellStyle name="60% - Акцент5 117" xfId="2759"/>
    <cellStyle name="60% - Акцент5 118" xfId="2760"/>
    <cellStyle name="60% - Акцент5 119" xfId="2761"/>
    <cellStyle name="60% - Акцент5 12" xfId="2762"/>
    <cellStyle name="60% - Акцент5 120" xfId="2763"/>
    <cellStyle name="60% - Акцент5 121" xfId="2764"/>
    <cellStyle name="60% - Акцент5 122" xfId="2765"/>
    <cellStyle name="60% - Акцент5 123" xfId="2766"/>
    <cellStyle name="60% - Акцент5 124" xfId="2767"/>
    <cellStyle name="60% - Акцент5 125" xfId="2768"/>
    <cellStyle name="60% - Акцент5 126" xfId="2769"/>
    <cellStyle name="60% - Акцент5 127" xfId="2770"/>
    <cellStyle name="60% - Акцент5 128" xfId="2771"/>
    <cellStyle name="60% - Акцент5 129" xfId="2772"/>
    <cellStyle name="60% - Акцент5 13" xfId="2773"/>
    <cellStyle name="60% - Акцент5 130" xfId="2774"/>
    <cellStyle name="60% - Акцент5 131" xfId="2775"/>
    <cellStyle name="60% - Акцент5 132" xfId="2776"/>
    <cellStyle name="60% - Акцент5 133" xfId="2777"/>
    <cellStyle name="60% - Акцент5 134" xfId="2778"/>
    <cellStyle name="60% - Акцент5 135" xfId="2779"/>
    <cellStyle name="60% - Акцент5 136" xfId="2780"/>
    <cellStyle name="60% - Акцент5 137" xfId="2781"/>
    <cellStyle name="60% - Акцент5 138" xfId="2782"/>
    <cellStyle name="60% - Акцент5 139" xfId="2783"/>
    <cellStyle name="60% - Акцент5 14" xfId="2784"/>
    <cellStyle name="60% - Акцент5 140" xfId="2785"/>
    <cellStyle name="60% - Акцент5 141" xfId="2786"/>
    <cellStyle name="60% - Акцент5 142" xfId="2787"/>
    <cellStyle name="60% - Акцент5 143" xfId="2788"/>
    <cellStyle name="60% - Акцент5 144" xfId="2789"/>
    <cellStyle name="60% - Акцент5 145" xfId="2790"/>
    <cellStyle name="60% - Акцент5 146" xfId="2791"/>
    <cellStyle name="60% - Акцент5 147" xfId="2792"/>
    <cellStyle name="60% - Акцент5 148" xfId="2793"/>
    <cellStyle name="60% - Акцент5 149" xfId="2794"/>
    <cellStyle name="60% - Акцент5 15" xfId="2795"/>
    <cellStyle name="60% - Акцент5 150" xfId="2796"/>
    <cellStyle name="60% - Акцент5 151" xfId="2797"/>
    <cellStyle name="60% - Акцент5 16" xfId="2798"/>
    <cellStyle name="60% - Акцент5 17" xfId="2799"/>
    <cellStyle name="60% - Акцент5 18" xfId="2800"/>
    <cellStyle name="60% - Акцент5 19" xfId="2801"/>
    <cellStyle name="60% - Акцент5 2" xfId="2802"/>
    <cellStyle name="60% - Акцент5 2 10" xfId="2803"/>
    <cellStyle name="60% - Акцент5 2 11" xfId="2804"/>
    <cellStyle name="60% - Акцент5 2 12" xfId="2805"/>
    <cellStyle name="60% - Акцент5 2 13" xfId="2806"/>
    <cellStyle name="60% - Акцент5 2 2" xfId="2807"/>
    <cellStyle name="60% - Акцент5 2 2 2" xfId="2808"/>
    <cellStyle name="60% - Акцент5 2 2 3" xfId="2809"/>
    <cellStyle name="60% - Акцент5 2 2 4" xfId="2810"/>
    <cellStyle name="60% - Акцент5 2 2 5" xfId="2811"/>
    <cellStyle name="60% - Акцент5 2 2 6" xfId="2812"/>
    <cellStyle name="60% - Акцент5 2 2 7" xfId="2813"/>
    <cellStyle name="60% - Акцент5 2 3" xfId="2814"/>
    <cellStyle name="60% - Акцент5 2 4" xfId="2815"/>
    <cellStyle name="60% - Акцент5 2 5" xfId="2816"/>
    <cellStyle name="60% - Акцент5 2 6" xfId="2817"/>
    <cellStyle name="60% - Акцент5 2 7" xfId="2818"/>
    <cellStyle name="60% - Акцент5 2 8" xfId="2819"/>
    <cellStyle name="60% - Акцент5 2 9" xfId="2820"/>
    <cellStyle name="60% - Акцент5 20" xfId="2821"/>
    <cellStyle name="60% - Акцент5 21" xfId="2822"/>
    <cellStyle name="60% - Акцент5 22" xfId="2823"/>
    <cellStyle name="60% - Акцент5 23" xfId="2824"/>
    <cellStyle name="60% - Акцент5 24" xfId="2825"/>
    <cellStyle name="60% - Акцент5 25" xfId="2826"/>
    <cellStyle name="60% - Акцент5 26" xfId="2827"/>
    <cellStyle name="60% - Акцент5 27" xfId="2828"/>
    <cellStyle name="60% - Акцент5 28" xfId="2829"/>
    <cellStyle name="60% - Акцент5 29" xfId="2830"/>
    <cellStyle name="60% - Акцент5 3" xfId="2831"/>
    <cellStyle name="60% - Акцент5 30" xfId="2832"/>
    <cellStyle name="60% - Акцент5 31" xfId="2833"/>
    <cellStyle name="60% - Акцент5 32" xfId="2834"/>
    <cellStyle name="60% - Акцент5 33" xfId="2835"/>
    <cellStyle name="60% - Акцент5 34" xfId="2836"/>
    <cellStyle name="60% - Акцент5 35" xfId="2837"/>
    <cellStyle name="60% - Акцент5 36" xfId="2838"/>
    <cellStyle name="60% - Акцент5 37" xfId="2839"/>
    <cellStyle name="60% - Акцент5 38" xfId="2840"/>
    <cellStyle name="60% - Акцент5 39" xfId="2841"/>
    <cellStyle name="60% - Акцент5 4" xfId="2842"/>
    <cellStyle name="60% - Акцент5 40" xfId="2843"/>
    <cellStyle name="60% - Акцент5 41" xfId="2844"/>
    <cellStyle name="60% - Акцент5 42" xfId="2845"/>
    <cellStyle name="60% - Акцент5 43" xfId="2846"/>
    <cellStyle name="60% - Акцент5 44" xfId="2847"/>
    <cellStyle name="60% - Акцент5 45" xfId="2848"/>
    <cellStyle name="60% - Акцент5 46" xfId="2849"/>
    <cellStyle name="60% - Акцент5 47" xfId="2850"/>
    <cellStyle name="60% - Акцент5 48" xfId="2851"/>
    <cellStyle name="60% - Акцент5 49" xfId="2852"/>
    <cellStyle name="60% - Акцент5 5" xfId="2853"/>
    <cellStyle name="60% - Акцент5 50" xfId="2854"/>
    <cellStyle name="60% - Акцент5 51" xfId="2855"/>
    <cellStyle name="60% - Акцент5 52" xfId="2856"/>
    <cellStyle name="60% - Акцент5 53" xfId="2857"/>
    <cellStyle name="60% - Акцент5 54" xfId="2858"/>
    <cellStyle name="60% - Акцент5 55" xfId="2859"/>
    <cellStyle name="60% - Акцент5 56" xfId="2860"/>
    <cellStyle name="60% - Акцент5 57" xfId="2861"/>
    <cellStyle name="60% - Акцент5 58" xfId="2862"/>
    <cellStyle name="60% - Акцент5 59" xfId="2863"/>
    <cellStyle name="60% - Акцент5 6" xfId="2864"/>
    <cellStyle name="60% - Акцент5 60" xfId="2865"/>
    <cellStyle name="60% - Акцент5 61" xfId="2866"/>
    <cellStyle name="60% - Акцент5 62" xfId="2867"/>
    <cellStyle name="60% - Акцент5 63" xfId="2868"/>
    <cellStyle name="60% - Акцент5 64" xfId="2869"/>
    <cellStyle name="60% - Акцент5 65" xfId="2870"/>
    <cellStyle name="60% - Акцент5 66" xfId="2871"/>
    <cellStyle name="60% - Акцент5 67" xfId="2872"/>
    <cellStyle name="60% - Акцент5 68" xfId="2873"/>
    <cellStyle name="60% - Акцент5 69" xfId="2874"/>
    <cellStyle name="60% - Акцент5 7" xfId="2875"/>
    <cellStyle name="60% - Акцент5 70" xfId="2876"/>
    <cellStyle name="60% - Акцент5 71" xfId="2877"/>
    <cellStyle name="60% - Акцент5 72" xfId="2878"/>
    <cellStyle name="60% - Акцент5 73" xfId="2879"/>
    <cellStyle name="60% - Акцент5 74" xfId="2880"/>
    <cellStyle name="60% - Акцент5 75" xfId="2881"/>
    <cellStyle name="60% - Акцент5 76" xfId="2882"/>
    <cellStyle name="60% - Акцент5 77" xfId="2883"/>
    <cellStyle name="60% - Акцент5 78" xfId="2884"/>
    <cellStyle name="60% - Акцент5 79" xfId="2885"/>
    <cellStyle name="60% - Акцент5 8" xfId="2886"/>
    <cellStyle name="60% - Акцент5 80" xfId="2887"/>
    <cellStyle name="60% - Акцент5 81" xfId="2888"/>
    <cellStyle name="60% - Акцент5 82" xfId="2889"/>
    <cellStyle name="60% - Акцент5 83" xfId="2890"/>
    <cellStyle name="60% - Акцент5 84" xfId="2891"/>
    <cellStyle name="60% - Акцент5 85" xfId="2892"/>
    <cellStyle name="60% - Акцент5 86" xfId="2893"/>
    <cellStyle name="60% - Акцент5 87" xfId="2894"/>
    <cellStyle name="60% - Акцент5 88" xfId="2895"/>
    <cellStyle name="60% - Акцент5 89" xfId="2896"/>
    <cellStyle name="60% - Акцент5 9" xfId="2897"/>
    <cellStyle name="60% - Акцент5 90" xfId="2898"/>
    <cellStyle name="60% - Акцент5 91" xfId="2899"/>
    <cellStyle name="60% - Акцент5 92" xfId="2900"/>
    <cellStyle name="60% - Акцент5 93" xfId="2901"/>
    <cellStyle name="60% - Акцент5 94" xfId="2902"/>
    <cellStyle name="60% - Акцент5 95" xfId="2903"/>
    <cellStyle name="60% - Акцент5 96" xfId="2904"/>
    <cellStyle name="60% - Акцент5 97" xfId="2905"/>
    <cellStyle name="60% - Акцент5 98" xfId="2906"/>
    <cellStyle name="60% - Акцент5 99" xfId="2907"/>
    <cellStyle name="60% - Акцент6 10" xfId="2908"/>
    <cellStyle name="60% - Акцент6 100" xfId="2909"/>
    <cellStyle name="60% - Акцент6 101" xfId="2910"/>
    <cellStyle name="60% - Акцент6 102" xfId="2911"/>
    <cellStyle name="60% - Акцент6 103" xfId="2912"/>
    <cellStyle name="60% - Акцент6 104" xfId="2913"/>
    <cellStyle name="60% - Акцент6 105" xfId="2914"/>
    <cellStyle name="60% - Акцент6 106" xfId="2915"/>
    <cellStyle name="60% - Акцент6 107" xfId="2916"/>
    <cellStyle name="60% - Акцент6 108" xfId="2917"/>
    <cellStyle name="60% - Акцент6 109" xfId="2918"/>
    <cellStyle name="60% - Акцент6 11" xfId="2919"/>
    <cellStyle name="60% - Акцент6 110" xfId="2920"/>
    <cellStyle name="60% - Акцент6 111" xfId="2921"/>
    <cellStyle name="60% - Акцент6 112" xfId="2922"/>
    <cellStyle name="60% - Акцент6 113" xfId="2923"/>
    <cellStyle name="60% - Акцент6 114" xfId="2924"/>
    <cellStyle name="60% - Акцент6 115" xfId="2925"/>
    <cellStyle name="60% - Акцент6 116" xfId="2926"/>
    <cellStyle name="60% - Акцент6 117" xfId="2927"/>
    <cellStyle name="60% - Акцент6 118" xfId="2928"/>
    <cellStyle name="60% - Акцент6 119" xfId="2929"/>
    <cellStyle name="60% - Акцент6 12" xfId="2930"/>
    <cellStyle name="60% - Акцент6 120" xfId="2931"/>
    <cellStyle name="60% - Акцент6 121" xfId="2932"/>
    <cellStyle name="60% - Акцент6 122" xfId="2933"/>
    <cellStyle name="60% - Акцент6 123" xfId="2934"/>
    <cellStyle name="60% - Акцент6 124" xfId="2935"/>
    <cellStyle name="60% - Акцент6 125" xfId="2936"/>
    <cellStyle name="60% - Акцент6 126" xfId="2937"/>
    <cellStyle name="60% - Акцент6 127" xfId="2938"/>
    <cellStyle name="60% - Акцент6 128" xfId="2939"/>
    <cellStyle name="60% - Акцент6 129" xfId="2940"/>
    <cellStyle name="60% - Акцент6 13" xfId="2941"/>
    <cellStyle name="60% - Акцент6 130" xfId="2942"/>
    <cellStyle name="60% - Акцент6 131" xfId="2943"/>
    <cellStyle name="60% - Акцент6 132" xfId="2944"/>
    <cellStyle name="60% - Акцент6 133" xfId="2945"/>
    <cellStyle name="60% - Акцент6 134" xfId="2946"/>
    <cellStyle name="60% - Акцент6 135" xfId="2947"/>
    <cellStyle name="60% - Акцент6 136" xfId="2948"/>
    <cellStyle name="60% - Акцент6 137" xfId="2949"/>
    <cellStyle name="60% - Акцент6 138" xfId="2950"/>
    <cellStyle name="60% - Акцент6 139" xfId="2951"/>
    <cellStyle name="60% - Акцент6 14" xfId="2952"/>
    <cellStyle name="60% - Акцент6 140" xfId="2953"/>
    <cellStyle name="60% - Акцент6 141" xfId="2954"/>
    <cellStyle name="60% - Акцент6 142" xfId="2955"/>
    <cellStyle name="60% - Акцент6 143" xfId="2956"/>
    <cellStyle name="60% - Акцент6 144" xfId="2957"/>
    <cellStyle name="60% - Акцент6 145" xfId="2958"/>
    <cellStyle name="60% - Акцент6 146" xfId="2959"/>
    <cellStyle name="60% - Акцент6 147" xfId="2960"/>
    <cellStyle name="60% - Акцент6 148" xfId="2961"/>
    <cellStyle name="60% - Акцент6 149" xfId="2962"/>
    <cellStyle name="60% - Акцент6 15" xfId="2963"/>
    <cellStyle name="60% - Акцент6 150" xfId="2964"/>
    <cellStyle name="60% - Акцент6 151" xfId="2965"/>
    <cellStyle name="60% - Акцент6 16" xfId="2966"/>
    <cellStyle name="60% - Акцент6 17" xfId="2967"/>
    <cellStyle name="60% - Акцент6 18" xfId="2968"/>
    <cellStyle name="60% - Акцент6 19" xfId="2969"/>
    <cellStyle name="60% - Акцент6 2" xfId="2970"/>
    <cellStyle name="60% - Акцент6 2 10" xfId="2971"/>
    <cellStyle name="60% - Акцент6 2 11" xfId="2972"/>
    <cellStyle name="60% - Акцент6 2 12" xfId="2973"/>
    <cellStyle name="60% - Акцент6 2 13" xfId="2974"/>
    <cellStyle name="60% - Акцент6 2 2" xfId="2975"/>
    <cellStyle name="60% - Акцент6 2 2 2" xfId="2976"/>
    <cellStyle name="60% - Акцент6 2 2 3" xfId="2977"/>
    <cellStyle name="60% - Акцент6 2 2 4" xfId="2978"/>
    <cellStyle name="60% - Акцент6 2 2 5" xfId="2979"/>
    <cellStyle name="60% - Акцент6 2 2 6" xfId="2980"/>
    <cellStyle name="60% - Акцент6 2 2 7" xfId="2981"/>
    <cellStyle name="60% - Акцент6 2 3" xfId="2982"/>
    <cellStyle name="60% - Акцент6 2 4" xfId="2983"/>
    <cellStyle name="60% - Акцент6 2 5" xfId="2984"/>
    <cellStyle name="60% - Акцент6 2 6" xfId="2985"/>
    <cellStyle name="60% - Акцент6 2 7" xfId="2986"/>
    <cellStyle name="60% - Акцент6 2 8" xfId="2987"/>
    <cellStyle name="60% - Акцент6 2 9" xfId="2988"/>
    <cellStyle name="60% - Акцент6 20" xfId="2989"/>
    <cellStyle name="60% - Акцент6 21" xfId="2990"/>
    <cellStyle name="60% - Акцент6 22" xfId="2991"/>
    <cellStyle name="60% - Акцент6 23" xfId="2992"/>
    <cellStyle name="60% - Акцент6 24" xfId="2993"/>
    <cellStyle name="60% - Акцент6 25" xfId="2994"/>
    <cellStyle name="60% - Акцент6 26" xfId="2995"/>
    <cellStyle name="60% - Акцент6 27" xfId="2996"/>
    <cellStyle name="60% - Акцент6 28" xfId="2997"/>
    <cellStyle name="60% - Акцент6 29" xfId="2998"/>
    <cellStyle name="60% - Акцент6 3" xfId="2999"/>
    <cellStyle name="60% - Акцент6 30" xfId="3000"/>
    <cellStyle name="60% - Акцент6 31" xfId="3001"/>
    <cellStyle name="60% - Акцент6 32" xfId="3002"/>
    <cellStyle name="60% - Акцент6 33" xfId="3003"/>
    <cellStyle name="60% - Акцент6 34" xfId="3004"/>
    <cellStyle name="60% - Акцент6 35" xfId="3005"/>
    <cellStyle name="60% - Акцент6 36" xfId="3006"/>
    <cellStyle name="60% - Акцент6 37" xfId="3007"/>
    <cellStyle name="60% - Акцент6 38" xfId="3008"/>
    <cellStyle name="60% - Акцент6 39" xfId="3009"/>
    <cellStyle name="60% - Акцент6 4" xfId="3010"/>
    <cellStyle name="60% - Акцент6 40" xfId="3011"/>
    <cellStyle name="60% - Акцент6 41" xfId="3012"/>
    <cellStyle name="60% - Акцент6 42" xfId="3013"/>
    <cellStyle name="60% - Акцент6 43" xfId="3014"/>
    <cellStyle name="60% - Акцент6 44" xfId="3015"/>
    <cellStyle name="60% - Акцент6 45" xfId="3016"/>
    <cellStyle name="60% - Акцент6 46" xfId="3017"/>
    <cellStyle name="60% - Акцент6 47" xfId="3018"/>
    <cellStyle name="60% - Акцент6 48" xfId="3019"/>
    <cellStyle name="60% - Акцент6 49" xfId="3020"/>
    <cellStyle name="60% - Акцент6 5" xfId="3021"/>
    <cellStyle name="60% - Акцент6 50" xfId="3022"/>
    <cellStyle name="60% - Акцент6 51" xfId="3023"/>
    <cellStyle name="60% - Акцент6 52" xfId="3024"/>
    <cellStyle name="60% - Акцент6 53" xfId="3025"/>
    <cellStyle name="60% - Акцент6 54" xfId="3026"/>
    <cellStyle name="60% - Акцент6 55" xfId="3027"/>
    <cellStyle name="60% - Акцент6 56" xfId="3028"/>
    <cellStyle name="60% - Акцент6 57" xfId="3029"/>
    <cellStyle name="60% - Акцент6 58" xfId="3030"/>
    <cellStyle name="60% - Акцент6 59" xfId="3031"/>
    <cellStyle name="60% - Акцент6 6" xfId="3032"/>
    <cellStyle name="60% - Акцент6 60" xfId="3033"/>
    <cellStyle name="60% - Акцент6 61" xfId="3034"/>
    <cellStyle name="60% - Акцент6 62" xfId="3035"/>
    <cellStyle name="60% - Акцент6 63" xfId="3036"/>
    <cellStyle name="60% - Акцент6 64" xfId="3037"/>
    <cellStyle name="60% - Акцент6 65" xfId="3038"/>
    <cellStyle name="60% - Акцент6 66" xfId="3039"/>
    <cellStyle name="60% - Акцент6 67" xfId="3040"/>
    <cellStyle name="60% - Акцент6 68" xfId="3041"/>
    <cellStyle name="60% - Акцент6 69" xfId="3042"/>
    <cellStyle name="60% - Акцент6 7" xfId="3043"/>
    <cellStyle name="60% - Акцент6 70" xfId="3044"/>
    <cellStyle name="60% - Акцент6 71" xfId="3045"/>
    <cellStyle name="60% - Акцент6 72" xfId="3046"/>
    <cellStyle name="60% - Акцент6 73" xfId="3047"/>
    <cellStyle name="60% - Акцент6 74" xfId="3048"/>
    <cellStyle name="60% - Акцент6 75" xfId="3049"/>
    <cellStyle name="60% - Акцент6 76" xfId="3050"/>
    <cellStyle name="60% - Акцент6 77" xfId="3051"/>
    <cellStyle name="60% - Акцент6 78" xfId="3052"/>
    <cellStyle name="60% - Акцент6 79" xfId="3053"/>
    <cellStyle name="60% - Акцент6 8" xfId="3054"/>
    <cellStyle name="60% - Акцент6 80" xfId="3055"/>
    <cellStyle name="60% - Акцент6 81" xfId="3056"/>
    <cellStyle name="60% - Акцент6 82" xfId="3057"/>
    <cellStyle name="60% - Акцент6 83" xfId="3058"/>
    <cellStyle name="60% - Акцент6 84" xfId="3059"/>
    <cellStyle name="60% - Акцент6 85" xfId="3060"/>
    <cellStyle name="60% - Акцент6 86" xfId="3061"/>
    <cellStyle name="60% - Акцент6 87" xfId="3062"/>
    <cellStyle name="60% - Акцент6 88" xfId="3063"/>
    <cellStyle name="60% - Акцент6 89" xfId="3064"/>
    <cellStyle name="60% - Акцент6 9" xfId="3065"/>
    <cellStyle name="60% - Акцент6 90" xfId="3066"/>
    <cellStyle name="60% - Акцент6 91" xfId="3067"/>
    <cellStyle name="60% - Акцент6 92" xfId="3068"/>
    <cellStyle name="60% - Акцент6 93" xfId="3069"/>
    <cellStyle name="60% - Акцент6 94" xfId="3070"/>
    <cellStyle name="60% - Акцент6 95" xfId="3071"/>
    <cellStyle name="60% - Акцент6 96" xfId="3072"/>
    <cellStyle name="60% - Акцент6 97" xfId="3073"/>
    <cellStyle name="60% - Акцент6 98" xfId="3074"/>
    <cellStyle name="60% - Акцент6 99" xfId="3075"/>
    <cellStyle name="Accent1" xfId="3076"/>
    <cellStyle name="Accent1 2" xfId="3077"/>
    <cellStyle name="Accent2" xfId="3078"/>
    <cellStyle name="Accent2 2" xfId="3079"/>
    <cellStyle name="Accent3" xfId="3080"/>
    <cellStyle name="Accent3 2" xfId="3081"/>
    <cellStyle name="Accent4" xfId="3082"/>
    <cellStyle name="Accent4 2" xfId="3083"/>
    <cellStyle name="Accent5" xfId="3084"/>
    <cellStyle name="Accent5 2" xfId="3085"/>
    <cellStyle name="Accent6" xfId="3086"/>
    <cellStyle name="Accent6 2" xfId="3087"/>
    <cellStyle name="Bad" xfId="3088"/>
    <cellStyle name="Bad 2" xfId="3089"/>
    <cellStyle name="Calculation" xfId="3090"/>
    <cellStyle name="Calculation 2" xfId="3091"/>
    <cellStyle name="Check Cell" xfId="3092"/>
    <cellStyle name="Check Cell 2" xfId="3093"/>
    <cellStyle name="Excel Built-in Normal" xfId="14"/>
    <cellStyle name="Explanatory Text" xfId="3094"/>
    <cellStyle name="Explanatory Text 2" xfId="3095"/>
    <cellStyle name="Good" xfId="3096"/>
    <cellStyle name="Good 2" xfId="3097"/>
    <cellStyle name="Heading 1" xfId="3098"/>
    <cellStyle name="Heading 1 2" xfId="3099"/>
    <cellStyle name="Heading 2" xfId="3100"/>
    <cellStyle name="Heading 2 2" xfId="3101"/>
    <cellStyle name="Heading 3" xfId="3102"/>
    <cellStyle name="Heading 3 2" xfId="3103"/>
    <cellStyle name="Heading 4" xfId="3104"/>
    <cellStyle name="Heading 4 2" xfId="3105"/>
    <cellStyle name="Input" xfId="3106"/>
    <cellStyle name="Input 2" xfId="3107"/>
    <cellStyle name="Linked Cell" xfId="3108"/>
    <cellStyle name="Linked Cell 2" xfId="3109"/>
    <cellStyle name="Neutral" xfId="3110"/>
    <cellStyle name="Neutral 2" xfId="3111"/>
    <cellStyle name="Normal" xfId="44194"/>
    <cellStyle name="Note" xfId="3112"/>
    <cellStyle name="Note 2" xfId="3113"/>
    <cellStyle name="Output" xfId="3114"/>
    <cellStyle name="Output 2" xfId="3115"/>
    <cellStyle name="TableStyleLight1" xfId="3116"/>
    <cellStyle name="Title" xfId="3117"/>
    <cellStyle name="Title 2" xfId="3118"/>
    <cellStyle name="Total" xfId="3119"/>
    <cellStyle name="Total 2" xfId="3120"/>
    <cellStyle name="Warning Text" xfId="3121"/>
    <cellStyle name="Warning Text 2" xfId="3122"/>
    <cellStyle name="Акцент1 10" xfId="3123"/>
    <cellStyle name="Акцент1 100" xfId="3124"/>
    <cellStyle name="Акцент1 101" xfId="3125"/>
    <cellStyle name="Акцент1 102" xfId="3126"/>
    <cellStyle name="Акцент1 103" xfId="3127"/>
    <cellStyle name="Акцент1 104" xfId="3128"/>
    <cellStyle name="Акцент1 105" xfId="3129"/>
    <cellStyle name="Акцент1 106" xfId="3130"/>
    <cellStyle name="Акцент1 107" xfId="3131"/>
    <cellStyle name="Акцент1 108" xfId="3132"/>
    <cellStyle name="Акцент1 109" xfId="3133"/>
    <cellStyle name="Акцент1 11" xfId="3134"/>
    <cellStyle name="Акцент1 110" xfId="3135"/>
    <cellStyle name="Акцент1 111" xfId="3136"/>
    <cellStyle name="Акцент1 112" xfId="3137"/>
    <cellStyle name="Акцент1 113" xfId="3138"/>
    <cellStyle name="Акцент1 114" xfId="3139"/>
    <cellStyle name="Акцент1 115" xfId="3140"/>
    <cellStyle name="Акцент1 116" xfId="3141"/>
    <cellStyle name="Акцент1 117" xfId="3142"/>
    <cellStyle name="Акцент1 118" xfId="3143"/>
    <cellStyle name="Акцент1 119" xfId="3144"/>
    <cellStyle name="Акцент1 12" xfId="3145"/>
    <cellStyle name="Акцент1 120" xfId="3146"/>
    <cellStyle name="Акцент1 121" xfId="3147"/>
    <cellStyle name="Акцент1 122" xfId="3148"/>
    <cellStyle name="Акцент1 123" xfId="3149"/>
    <cellStyle name="Акцент1 124" xfId="3150"/>
    <cellStyle name="Акцент1 125" xfId="3151"/>
    <cellStyle name="Акцент1 126" xfId="3152"/>
    <cellStyle name="Акцент1 127" xfId="3153"/>
    <cellStyle name="Акцент1 128" xfId="3154"/>
    <cellStyle name="Акцент1 129" xfId="3155"/>
    <cellStyle name="Акцент1 13" xfId="3156"/>
    <cellStyle name="Акцент1 130" xfId="3157"/>
    <cellStyle name="Акцент1 131" xfId="3158"/>
    <cellStyle name="Акцент1 132" xfId="3159"/>
    <cellStyle name="Акцент1 133" xfId="3160"/>
    <cellStyle name="Акцент1 134" xfId="3161"/>
    <cellStyle name="Акцент1 135" xfId="3162"/>
    <cellStyle name="Акцент1 136" xfId="3163"/>
    <cellStyle name="Акцент1 137" xfId="3164"/>
    <cellStyle name="Акцент1 138" xfId="3165"/>
    <cellStyle name="Акцент1 139" xfId="3166"/>
    <cellStyle name="Акцент1 14" xfId="3167"/>
    <cellStyle name="Акцент1 140" xfId="3168"/>
    <cellStyle name="Акцент1 141" xfId="3169"/>
    <cellStyle name="Акцент1 142" xfId="3170"/>
    <cellStyle name="Акцент1 143" xfId="3171"/>
    <cellStyle name="Акцент1 144" xfId="3172"/>
    <cellStyle name="Акцент1 145" xfId="3173"/>
    <cellStyle name="Акцент1 146" xfId="3174"/>
    <cellStyle name="Акцент1 147" xfId="3175"/>
    <cellStyle name="Акцент1 148" xfId="3176"/>
    <cellStyle name="Акцент1 149" xfId="3177"/>
    <cellStyle name="Акцент1 15" xfId="3178"/>
    <cellStyle name="Акцент1 150" xfId="3179"/>
    <cellStyle name="Акцент1 151" xfId="3180"/>
    <cellStyle name="Акцент1 16" xfId="3181"/>
    <cellStyle name="Акцент1 17" xfId="3182"/>
    <cellStyle name="Акцент1 18" xfId="3183"/>
    <cellStyle name="Акцент1 19" xfId="3184"/>
    <cellStyle name="Акцент1 2" xfId="3185"/>
    <cellStyle name="Акцент1 2 10" xfId="3186"/>
    <cellStyle name="Акцент1 2 11" xfId="3187"/>
    <cellStyle name="Акцент1 2 12" xfId="3188"/>
    <cellStyle name="Акцент1 2 13" xfId="3189"/>
    <cellStyle name="Акцент1 2 2" xfId="3190"/>
    <cellStyle name="Акцент1 2 2 2" xfId="3191"/>
    <cellStyle name="Акцент1 2 2 3" xfId="3192"/>
    <cellStyle name="Акцент1 2 2 4" xfId="3193"/>
    <cellStyle name="Акцент1 2 2 5" xfId="3194"/>
    <cellStyle name="Акцент1 2 2 6" xfId="3195"/>
    <cellStyle name="Акцент1 2 2 7" xfId="3196"/>
    <cellStyle name="Акцент1 2 3" xfId="3197"/>
    <cellStyle name="Акцент1 2 4" xfId="3198"/>
    <cellStyle name="Акцент1 2 5" xfId="3199"/>
    <cellStyle name="Акцент1 2 6" xfId="3200"/>
    <cellStyle name="Акцент1 2 7" xfId="3201"/>
    <cellStyle name="Акцент1 2 8" xfId="3202"/>
    <cellStyle name="Акцент1 2 9" xfId="3203"/>
    <cellStyle name="Акцент1 20" xfId="3204"/>
    <cellStyle name="Акцент1 21" xfId="3205"/>
    <cellStyle name="Акцент1 22" xfId="3206"/>
    <cellStyle name="Акцент1 23" xfId="3207"/>
    <cellStyle name="Акцент1 24" xfId="3208"/>
    <cellStyle name="Акцент1 25" xfId="3209"/>
    <cellStyle name="Акцент1 26" xfId="3210"/>
    <cellStyle name="Акцент1 27" xfId="3211"/>
    <cellStyle name="Акцент1 28" xfId="3212"/>
    <cellStyle name="Акцент1 29" xfId="3213"/>
    <cellStyle name="Акцент1 3" xfId="3214"/>
    <cellStyle name="Акцент1 30" xfId="3215"/>
    <cellStyle name="Акцент1 31" xfId="3216"/>
    <cellStyle name="Акцент1 32" xfId="3217"/>
    <cellStyle name="Акцент1 33" xfId="3218"/>
    <cellStyle name="Акцент1 34" xfId="3219"/>
    <cellStyle name="Акцент1 35" xfId="3220"/>
    <cellStyle name="Акцент1 36" xfId="3221"/>
    <cellStyle name="Акцент1 37" xfId="3222"/>
    <cellStyle name="Акцент1 38" xfId="3223"/>
    <cellStyle name="Акцент1 39" xfId="3224"/>
    <cellStyle name="Акцент1 4" xfId="3225"/>
    <cellStyle name="Акцент1 40" xfId="3226"/>
    <cellStyle name="Акцент1 41" xfId="3227"/>
    <cellStyle name="Акцент1 42" xfId="3228"/>
    <cellStyle name="Акцент1 43" xfId="3229"/>
    <cellStyle name="Акцент1 44" xfId="3230"/>
    <cellStyle name="Акцент1 45" xfId="3231"/>
    <cellStyle name="Акцент1 46" xfId="3232"/>
    <cellStyle name="Акцент1 47" xfId="3233"/>
    <cellStyle name="Акцент1 48" xfId="3234"/>
    <cellStyle name="Акцент1 49" xfId="3235"/>
    <cellStyle name="Акцент1 5" xfId="3236"/>
    <cellStyle name="Акцент1 50" xfId="3237"/>
    <cellStyle name="Акцент1 51" xfId="3238"/>
    <cellStyle name="Акцент1 52" xfId="3239"/>
    <cellStyle name="Акцент1 53" xfId="3240"/>
    <cellStyle name="Акцент1 54" xfId="3241"/>
    <cellStyle name="Акцент1 55" xfId="3242"/>
    <cellStyle name="Акцент1 56" xfId="3243"/>
    <cellStyle name="Акцент1 57" xfId="3244"/>
    <cellStyle name="Акцент1 58" xfId="3245"/>
    <cellStyle name="Акцент1 59" xfId="3246"/>
    <cellStyle name="Акцент1 6" xfId="3247"/>
    <cellStyle name="Акцент1 60" xfId="3248"/>
    <cellStyle name="Акцент1 61" xfId="3249"/>
    <cellStyle name="Акцент1 62" xfId="3250"/>
    <cellStyle name="Акцент1 63" xfId="3251"/>
    <cellStyle name="Акцент1 64" xfId="3252"/>
    <cellStyle name="Акцент1 65" xfId="3253"/>
    <cellStyle name="Акцент1 66" xfId="3254"/>
    <cellStyle name="Акцент1 67" xfId="3255"/>
    <cellStyle name="Акцент1 68" xfId="3256"/>
    <cellStyle name="Акцент1 69" xfId="3257"/>
    <cellStyle name="Акцент1 7" xfId="3258"/>
    <cellStyle name="Акцент1 70" xfId="3259"/>
    <cellStyle name="Акцент1 71" xfId="3260"/>
    <cellStyle name="Акцент1 72" xfId="3261"/>
    <cellStyle name="Акцент1 73" xfId="3262"/>
    <cellStyle name="Акцент1 74" xfId="3263"/>
    <cellStyle name="Акцент1 75" xfId="3264"/>
    <cellStyle name="Акцент1 76" xfId="3265"/>
    <cellStyle name="Акцент1 77" xfId="3266"/>
    <cellStyle name="Акцент1 78" xfId="3267"/>
    <cellStyle name="Акцент1 79" xfId="3268"/>
    <cellStyle name="Акцент1 8" xfId="3269"/>
    <cellStyle name="Акцент1 80" xfId="3270"/>
    <cellStyle name="Акцент1 81" xfId="3271"/>
    <cellStyle name="Акцент1 82" xfId="3272"/>
    <cellStyle name="Акцент1 83" xfId="3273"/>
    <cellStyle name="Акцент1 84" xfId="3274"/>
    <cellStyle name="Акцент1 85" xfId="3275"/>
    <cellStyle name="Акцент1 86" xfId="3276"/>
    <cellStyle name="Акцент1 87" xfId="3277"/>
    <cellStyle name="Акцент1 88" xfId="3278"/>
    <cellStyle name="Акцент1 89" xfId="3279"/>
    <cellStyle name="Акцент1 9" xfId="3280"/>
    <cellStyle name="Акцент1 90" xfId="3281"/>
    <cellStyle name="Акцент1 91" xfId="3282"/>
    <cellStyle name="Акцент1 92" xfId="3283"/>
    <cellStyle name="Акцент1 93" xfId="3284"/>
    <cellStyle name="Акцент1 94" xfId="3285"/>
    <cellStyle name="Акцент1 95" xfId="3286"/>
    <cellStyle name="Акцент1 96" xfId="3287"/>
    <cellStyle name="Акцент1 97" xfId="3288"/>
    <cellStyle name="Акцент1 98" xfId="3289"/>
    <cellStyle name="Акцент1 99" xfId="3290"/>
    <cellStyle name="Акцент2 10" xfId="3291"/>
    <cellStyle name="Акцент2 100" xfId="3292"/>
    <cellStyle name="Акцент2 101" xfId="3293"/>
    <cellStyle name="Акцент2 102" xfId="3294"/>
    <cellStyle name="Акцент2 103" xfId="3295"/>
    <cellStyle name="Акцент2 104" xfId="3296"/>
    <cellStyle name="Акцент2 105" xfId="3297"/>
    <cellStyle name="Акцент2 106" xfId="3298"/>
    <cellStyle name="Акцент2 107" xfId="3299"/>
    <cellStyle name="Акцент2 108" xfId="3300"/>
    <cellStyle name="Акцент2 109" xfId="3301"/>
    <cellStyle name="Акцент2 11" xfId="3302"/>
    <cellStyle name="Акцент2 110" xfId="3303"/>
    <cellStyle name="Акцент2 111" xfId="3304"/>
    <cellStyle name="Акцент2 112" xfId="3305"/>
    <cellStyle name="Акцент2 113" xfId="3306"/>
    <cellStyle name="Акцент2 114" xfId="3307"/>
    <cellStyle name="Акцент2 115" xfId="3308"/>
    <cellStyle name="Акцент2 116" xfId="3309"/>
    <cellStyle name="Акцент2 117" xfId="3310"/>
    <cellStyle name="Акцент2 118" xfId="3311"/>
    <cellStyle name="Акцент2 119" xfId="3312"/>
    <cellStyle name="Акцент2 12" xfId="3313"/>
    <cellStyle name="Акцент2 120" xfId="3314"/>
    <cellStyle name="Акцент2 121" xfId="3315"/>
    <cellStyle name="Акцент2 122" xfId="3316"/>
    <cellStyle name="Акцент2 123" xfId="3317"/>
    <cellStyle name="Акцент2 124" xfId="3318"/>
    <cellStyle name="Акцент2 125" xfId="3319"/>
    <cellStyle name="Акцент2 126" xfId="3320"/>
    <cellStyle name="Акцент2 127" xfId="3321"/>
    <cellStyle name="Акцент2 128" xfId="3322"/>
    <cellStyle name="Акцент2 129" xfId="3323"/>
    <cellStyle name="Акцент2 13" xfId="3324"/>
    <cellStyle name="Акцент2 130" xfId="3325"/>
    <cellStyle name="Акцент2 131" xfId="3326"/>
    <cellStyle name="Акцент2 132" xfId="3327"/>
    <cellStyle name="Акцент2 133" xfId="3328"/>
    <cellStyle name="Акцент2 134" xfId="3329"/>
    <cellStyle name="Акцент2 135" xfId="3330"/>
    <cellStyle name="Акцент2 136" xfId="3331"/>
    <cellStyle name="Акцент2 137" xfId="3332"/>
    <cellStyle name="Акцент2 138" xfId="3333"/>
    <cellStyle name="Акцент2 139" xfId="3334"/>
    <cellStyle name="Акцент2 14" xfId="3335"/>
    <cellStyle name="Акцент2 140" xfId="3336"/>
    <cellStyle name="Акцент2 141" xfId="3337"/>
    <cellStyle name="Акцент2 142" xfId="3338"/>
    <cellStyle name="Акцент2 143" xfId="3339"/>
    <cellStyle name="Акцент2 144" xfId="3340"/>
    <cellStyle name="Акцент2 145" xfId="3341"/>
    <cellStyle name="Акцент2 146" xfId="3342"/>
    <cellStyle name="Акцент2 147" xfId="3343"/>
    <cellStyle name="Акцент2 148" xfId="3344"/>
    <cellStyle name="Акцент2 149" xfId="3345"/>
    <cellStyle name="Акцент2 15" xfId="3346"/>
    <cellStyle name="Акцент2 150" xfId="3347"/>
    <cellStyle name="Акцент2 151" xfId="3348"/>
    <cellStyle name="Акцент2 16" xfId="3349"/>
    <cellStyle name="Акцент2 17" xfId="3350"/>
    <cellStyle name="Акцент2 18" xfId="3351"/>
    <cellStyle name="Акцент2 19" xfId="3352"/>
    <cellStyle name="Акцент2 2" xfId="3353"/>
    <cellStyle name="Акцент2 2 10" xfId="3354"/>
    <cellStyle name="Акцент2 2 11" xfId="3355"/>
    <cellStyle name="Акцент2 2 12" xfId="3356"/>
    <cellStyle name="Акцент2 2 13" xfId="3357"/>
    <cellStyle name="Акцент2 2 2" xfId="3358"/>
    <cellStyle name="Акцент2 2 2 2" xfId="3359"/>
    <cellStyle name="Акцент2 2 2 3" xfId="3360"/>
    <cellStyle name="Акцент2 2 2 4" xfId="3361"/>
    <cellStyle name="Акцент2 2 2 5" xfId="3362"/>
    <cellStyle name="Акцент2 2 2 6" xfId="3363"/>
    <cellStyle name="Акцент2 2 2 7" xfId="3364"/>
    <cellStyle name="Акцент2 2 3" xfId="3365"/>
    <cellStyle name="Акцент2 2 4" xfId="3366"/>
    <cellStyle name="Акцент2 2 5" xfId="3367"/>
    <cellStyle name="Акцент2 2 6" xfId="3368"/>
    <cellStyle name="Акцент2 2 7" xfId="3369"/>
    <cellStyle name="Акцент2 2 8" xfId="3370"/>
    <cellStyle name="Акцент2 2 9" xfId="3371"/>
    <cellStyle name="Акцент2 20" xfId="3372"/>
    <cellStyle name="Акцент2 21" xfId="3373"/>
    <cellStyle name="Акцент2 22" xfId="3374"/>
    <cellStyle name="Акцент2 23" xfId="3375"/>
    <cellStyle name="Акцент2 24" xfId="3376"/>
    <cellStyle name="Акцент2 25" xfId="3377"/>
    <cellStyle name="Акцент2 26" xfId="3378"/>
    <cellStyle name="Акцент2 27" xfId="3379"/>
    <cellStyle name="Акцент2 28" xfId="3380"/>
    <cellStyle name="Акцент2 29" xfId="3381"/>
    <cellStyle name="Акцент2 3" xfId="3382"/>
    <cellStyle name="Акцент2 30" xfId="3383"/>
    <cellStyle name="Акцент2 31" xfId="3384"/>
    <cellStyle name="Акцент2 32" xfId="3385"/>
    <cellStyle name="Акцент2 33" xfId="3386"/>
    <cellStyle name="Акцент2 34" xfId="3387"/>
    <cellStyle name="Акцент2 35" xfId="3388"/>
    <cellStyle name="Акцент2 36" xfId="3389"/>
    <cellStyle name="Акцент2 37" xfId="3390"/>
    <cellStyle name="Акцент2 38" xfId="3391"/>
    <cellStyle name="Акцент2 39" xfId="3392"/>
    <cellStyle name="Акцент2 4" xfId="3393"/>
    <cellStyle name="Акцент2 40" xfId="3394"/>
    <cellStyle name="Акцент2 41" xfId="3395"/>
    <cellStyle name="Акцент2 42" xfId="3396"/>
    <cellStyle name="Акцент2 43" xfId="3397"/>
    <cellStyle name="Акцент2 44" xfId="3398"/>
    <cellStyle name="Акцент2 45" xfId="3399"/>
    <cellStyle name="Акцент2 46" xfId="3400"/>
    <cellStyle name="Акцент2 47" xfId="3401"/>
    <cellStyle name="Акцент2 48" xfId="3402"/>
    <cellStyle name="Акцент2 49" xfId="3403"/>
    <cellStyle name="Акцент2 5" xfId="3404"/>
    <cellStyle name="Акцент2 50" xfId="3405"/>
    <cellStyle name="Акцент2 51" xfId="3406"/>
    <cellStyle name="Акцент2 52" xfId="3407"/>
    <cellStyle name="Акцент2 53" xfId="3408"/>
    <cellStyle name="Акцент2 54" xfId="3409"/>
    <cellStyle name="Акцент2 55" xfId="3410"/>
    <cellStyle name="Акцент2 56" xfId="3411"/>
    <cellStyle name="Акцент2 57" xfId="3412"/>
    <cellStyle name="Акцент2 58" xfId="3413"/>
    <cellStyle name="Акцент2 59" xfId="3414"/>
    <cellStyle name="Акцент2 6" xfId="3415"/>
    <cellStyle name="Акцент2 60" xfId="3416"/>
    <cellStyle name="Акцент2 61" xfId="3417"/>
    <cellStyle name="Акцент2 62" xfId="3418"/>
    <cellStyle name="Акцент2 63" xfId="3419"/>
    <cellStyle name="Акцент2 64" xfId="3420"/>
    <cellStyle name="Акцент2 65" xfId="3421"/>
    <cellStyle name="Акцент2 66" xfId="3422"/>
    <cellStyle name="Акцент2 67" xfId="3423"/>
    <cellStyle name="Акцент2 68" xfId="3424"/>
    <cellStyle name="Акцент2 69" xfId="3425"/>
    <cellStyle name="Акцент2 7" xfId="3426"/>
    <cellStyle name="Акцент2 70" xfId="3427"/>
    <cellStyle name="Акцент2 71" xfId="3428"/>
    <cellStyle name="Акцент2 72" xfId="3429"/>
    <cellStyle name="Акцент2 73" xfId="3430"/>
    <cellStyle name="Акцент2 74" xfId="3431"/>
    <cellStyle name="Акцент2 75" xfId="3432"/>
    <cellStyle name="Акцент2 76" xfId="3433"/>
    <cellStyle name="Акцент2 77" xfId="3434"/>
    <cellStyle name="Акцент2 78" xfId="3435"/>
    <cellStyle name="Акцент2 79" xfId="3436"/>
    <cellStyle name="Акцент2 8" xfId="3437"/>
    <cellStyle name="Акцент2 80" xfId="3438"/>
    <cellStyle name="Акцент2 81" xfId="3439"/>
    <cellStyle name="Акцент2 82" xfId="3440"/>
    <cellStyle name="Акцент2 83" xfId="3441"/>
    <cellStyle name="Акцент2 84" xfId="3442"/>
    <cellStyle name="Акцент2 85" xfId="3443"/>
    <cellStyle name="Акцент2 86" xfId="3444"/>
    <cellStyle name="Акцент2 87" xfId="3445"/>
    <cellStyle name="Акцент2 88" xfId="3446"/>
    <cellStyle name="Акцент2 89" xfId="3447"/>
    <cellStyle name="Акцент2 9" xfId="3448"/>
    <cellStyle name="Акцент2 90" xfId="3449"/>
    <cellStyle name="Акцент2 91" xfId="3450"/>
    <cellStyle name="Акцент2 92" xfId="3451"/>
    <cellStyle name="Акцент2 93" xfId="3452"/>
    <cellStyle name="Акцент2 94" xfId="3453"/>
    <cellStyle name="Акцент2 95" xfId="3454"/>
    <cellStyle name="Акцент2 96" xfId="3455"/>
    <cellStyle name="Акцент2 97" xfId="3456"/>
    <cellStyle name="Акцент2 98" xfId="3457"/>
    <cellStyle name="Акцент2 99" xfId="3458"/>
    <cellStyle name="Акцент3 10" xfId="3459"/>
    <cellStyle name="Акцент3 100" xfId="3460"/>
    <cellStyle name="Акцент3 101" xfId="3461"/>
    <cellStyle name="Акцент3 102" xfId="3462"/>
    <cellStyle name="Акцент3 103" xfId="3463"/>
    <cellStyle name="Акцент3 104" xfId="3464"/>
    <cellStyle name="Акцент3 105" xfId="3465"/>
    <cellStyle name="Акцент3 106" xfId="3466"/>
    <cellStyle name="Акцент3 107" xfId="3467"/>
    <cellStyle name="Акцент3 108" xfId="3468"/>
    <cellStyle name="Акцент3 109" xfId="3469"/>
    <cellStyle name="Акцент3 11" xfId="3470"/>
    <cellStyle name="Акцент3 110" xfId="3471"/>
    <cellStyle name="Акцент3 111" xfId="3472"/>
    <cellStyle name="Акцент3 112" xfId="3473"/>
    <cellStyle name="Акцент3 113" xfId="3474"/>
    <cellStyle name="Акцент3 114" xfId="3475"/>
    <cellStyle name="Акцент3 115" xfId="3476"/>
    <cellStyle name="Акцент3 116" xfId="3477"/>
    <cellStyle name="Акцент3 117" xfId="3478"/>
    <cellStyle name="Акцент3 118" xfId="3479"/>
    <cellStyle name="Акцент3 119" xfId="3480"/>
    <cellStyle name="Акцент3 12" xfId="3481"/>
    <cellStyle name="Акцент3 120" xfId="3482"/>
    <cellStyle name="Акцент3 121" xfId="3483"/>
    <cellStyle name="Акцент3 122" xfId="3484"/>
    <cellStyle name="Акцент3 123" xfId="3485"/>
    <cellStyle name="Акцент3 124" xfId="3486"/>
    <cellStyle name="Акцент3 125" xfId="3487"/>
    <cellStyle name="Акцент3 126" xfId="3488"/>
    <cellStyle name="Акцент3 127" xfId="3489"/>
    <cellStyle name="Акцент3 128" xfId="3490"/>
    <cellStyle name="Акцент3 129" xfId="3491"/>
    <cellStyle name="Акцент3 13" xfId="3492"/>
    <cellStyle name="Акцент3 130" xfId="3493"/>
    <cellStyle name="Акцент3 131" xfId="3494"/>
    <cellStyle name="Акцент3 132" xfId="3495"/>
    <cellStyle name="Акцент3 133" xfId="3496"/>
    <cellStyle name="Акцент3 134" xfId="3497"/>
    <cellStyle name="Акцент3 135" xfId="3498"/>
    <cellStyle name="Акцент3 136" xfId="3499"/>
    <cellStyle name="Акцент3 137" xfId="3500"/>
    <cellStyle name="Акцент3 138" xfId="3501"/>
    <cellStyle name="Акцент3 139" xfId="3502"/>
    <cellStyle name="Акцент3 14" xfId="3503"/>
    <cellStyle name="Акцент3 140" xfId="3504"/>
    <cellStyle name="Акцент3 141" xfId="3505"/>
    <cellStyle name="Акцент3 142" xfId="3506"/>
    <cellStyle name="Акцент3 143" xfId="3507"/>
    <cellStyle name="Акцент3 144" xfId="3508"/>
    <cellStyle name="Акцент3 145" xfId="3509"/>
    <cellStyle name="Акцент3 146" xfId="3510"/>
    <cellStyle name="Акцент3 147" xfId="3511"/>
    <cellStyle name="Акцент3 148" xfId="3512"/>
    <cellStyle name="Акцент3 149" xfId="3513"/>
    <cellStyle name="Акцент3 15" xfId="3514"/>
    <cellStyle name="Акцент3 150" xfId="3515"/>
    <cellStyle name="Акцент3 151" xfId="3516"/>
    <cellStyle name="Акцент3 16" xfId="3517"/>
    <cellStyle name="Акцент3 17" xfId="3518"/>
    <cellStyle name="Акцент3 18" xfId="3519"/>
    <cellStyle name="Акцент3 19" xfId="3520"/>
    <cellStyle name="Акцент3 2" xfId="3521"/>
    <cellStyle name="Акцент3 2 10" xfId="3522"/>
    <cellStyle name="Акцент3 2 11" xfId="3523"/>
    <cellStyle name="Акцент3 2 12" xfId="3524"/>
    <cellStyle name="Акцент3 2 13" xfId="3525"/>
    <cellStyle name="Акцент3 2 2" xfId="3526"/>
    <cellStyle name="Акцент3 2 2 2" xfId="3527"/>
    <cellStyle name="Акцент3 2 2 3" xfId="3528"/>
    <cellStyle name="Акцент3 2 2 4" xfId="3529"/>
    <cellStyle name="Акцент3 2 2 5" xfId="3530"/>
    <cellStyle name="Акцент3 2 2 6" xfId="3531"/>
    <cellStyle name="Акцент3 2 2 7" xfId="3532"/>
    <cellStyle name="Акцент3 2 3" xfId="3533"/>
    <cellStyle name="Акцент3 2 4" xfId="3534"/>
    <cellStyle name="Акцент3 2 5" xfId="3535"/>
    <cellStyle name="Акцент3 2 6" xfId="3536"/>
    <cellStyle name="Акцент3 2 7" xfId="3537"/>
    <cellStyle name="Акцент3 2 8" xfId="3538"/>
    <cellStyle name="Акцент3 2 9" xfId="3539"/>
    <cellStyle name="Акцент3 20" xfId="3540"/>
    <cellStyle name="Акцент3 21" xfId="3541"/>
    <cellStyle name="Акцент3 22" xfId="3542"/>
    <cellStyle name="Акцент3 23" xfId="3543"/>
    <cellStyle name="Акцент3 24" xfId="3544"/>
    <cellStyle name="Акцент3 25" xfId="3545"/>
    <cellStyle name="Акцент3 26" xfId="3546"/>
    <cellStyle name="Акцент3 27" xfId="3547"/>
    <cellStyle name="Акцент3 28" xfId="3548"/>
    <cellStyle name="Акцент3 29" xfId="3549"/>
    <cellStyle name="Акцент3 3" xfId="3550"/>
    <cellStyle name="Акцент3 30" xfId="3551"/>
    <cellStyle name="Акцент3 31" xfId="3552"/>
    <cellStyle name="Акцент3 32" xfId="3553"/>
    <cellStyle name="Акцент3 33" xfId="3554"/>
    <cellStyle name="Акцент3 34" xfId="3555"/>
    <cellStyle name="Акцент3 35" xfId="3556"/>
    <cellStyle name="Акцент3 36" xfId="3557"/>
    <cellStyle name="Акцент3 37" xfId="3558"/>
    <cellStyle name="Акцент3 38" xfId="3559"/>
    <cellStyle name="Акцент3 39" xfId="3560"/>
    <cellStyle name="Акцент3 4" xfId="3561"/>
    <cellStyle name="Акцент3 40" xfId="3562"/>
    <cellStyle name="Акцент3 41" xfId="3563"/>
    <cellStyle name="Акцент3 42" xfId="3564"/>
    <cellStyle name="Акцент3 43" xfId="3565"/>
    <cellStyle name="Акцент3 44" xfId="3566"/>
    <cellStyle name="Акцент3 45" xfId="3567"/>
    <cellStyle name="Акцент3 46" xfId="3568"/>
    <cellStyle name="Акцент3 47" xfId="3569"/>
    <cellStyle name="Акцент3 48" xfId="3570"/>
    <cellStyle name="Акцент3 49" xfId="3571"/>
    <cellStyle name="Акцент3 5" xfId="3572"/>
    <cellStyle name="Акцент3 50" xfId="3573"/>
    <cellStyle name="Акцент3 51" xfId="3574"/>
    <cellStyle name="Акцент3 52" xfId="3575"/>
    <cellStyle name="Акцент3 53" xfId="3576"/>
    <cellStyle name="Акцент3 54" xfId="3577"/>
    <cellStyle name="Акцент3 55" xfId="3578"/>
    <cellStyle name="Акцент3 56" xfId="3579"/>
    <cellStyle name="Акцент3 57" xfId="3580"/>
    <cellStyle name="Акцент3 58" xfId="3581"/>
    <cellStyle name="Акцент3 59" xfId="3582"/>
    <cellStyle name="Акцент3 6" xfId="3583"/>
    <cellStyle name="Акцент3 60" xfId="3584"/>
    <cellStyle name="Акцент3 61" xfId="3585"/>
    <cellStyle name="Акцент3 62" xfId="3586"/>
    <cellStyle name="Акцент3 63" xfId="3587"/>
    <cellStyle name="Акцент3 64" xfId="3588"/>
    <cellStyle name="Акцент3 65" xfId="3589"/>
    <cellStyle name="Акцент3 66" xfId="3590"/>
    <cellStyle name="Акцент3 67" xfId="3591"/>
    <cellStyle name="Акцент3 68" xfId="3592"/>
    <cellStyle name="Акцент3 69" xfId="3593"/>
    <cellStyle name="Акцент3 7" xfId="3594"/>
    <cellStyle name="Акцент3 70" xfId="3595"/>
    <cellStyle name="Акцент3 71" xfId="3596"/>
    <cellStyle name="Акцент3 72" xfId="3597"/>
    <cellStyle name="Акцент3 73" xfId="3598"/>
    <cellStyle name="Акцент3 74" xfId="3599"/>
    <cellStyle name="Акцент3 75" xfId="3600"/>
    <cellStyle name="Акцент3 76" xfId="3601"/>
    <cellStyle name="Акцент3 77" xfId="3602"/>
    <cellStyle name="Акцент3 78" xfId="3603"/>
    <cellStyle name="Акцент3 79" xfId="3604"/>
    <cellStyle name="Акцент3 8" xfId="3605"/>
    <cellStyle name="Акцент3 80" xfId="3606"/>
    <cellStyle name="Акцент3 81" xfId="3607"/>
    <cellStyle name="Акцент3 82" xfId="3608"/>
    <cellStyle name="Акцент3 83" xfId="3609"/>
    <cellStyle name="Акцент3 84" xfId="3610"/>
    <cellStyle name="Акцент3 85" xfId="3611"/>
    <cellStyle name="Акцент3 86" xfId="3612"/>
    <cellStyle name="Акцент3 87" xfId="3613"/>
    <cellStyle name="Акцент3 88" xfId="3614"/>
    <cellStyle name="Акцент3 89" xfId="3615"/>
    <cellStyle name="Акцент3 9" xfId="3616"/>
    <cellStyle name="Акцент3 90" xfId="3617"/>
    <cellStyle name="Акцент3 91" xfId="3618"/>
    <cellStyle name="Акцент3 92" xfId="3619"/>
    <cellStyle name="Акцент3 93" xfId="3620"/>
    <cellStyle name="Акцент3 94" xfId="3621"/>
    <cellStyle name="Акцент3 95" xfId="3622"/>
    <cellStyle name="Акцент3 96" xfId="3623"/>
    <cellStyle name="Акцент3 97" xfId="3624"/>
    <cellStyle name="Акцент3 98" xfId="3625"/>
    <cellStyle name="Акцент3 99" xfId="3626"/>
    <cellStyle name="Акцент4 10" xfId="3627"/>
    <cellStyle name="Акцент4 100" xfId="3628"/>
    <cellStyle name="Акцент4 101" xfId="3629"/>
    <cellStyle name="Акцент4 102" xfId="3630"/>
    <cellStyle name="Акцент4 103" xfId="3631"/>
    <cellStyle name="Акцент4 104" xfId="3632"/>
    <cellStyle name="Акцент4 105" xfId="3633"/>
    <cellStyle name="Акцент4 106" xfId="3634"/>
    <cellStyle name="Акцент4 107" xfId="3635"/>
    <cellStyle name="Акцент4 108" xfId="3636"/>
    <cellStyle name="Акцент4 109" xfId="3637"/>
    <cellStyle name="Акцент4 11" xfId="3638"/>
    <cellStyle name="Акцент4 110" xfId="3639"/>
    <cellStyle name="Акцент4 111" xfId="3640"/>
    <cellStyle name="Акцент4 112" xfId="3641"/>
    <cellStyle name="Акцент4 113" xfId="3642"/>
    <cellStyle name="Акцент4 114" xfId="3643"/>
    <cellStyle name="Акцент4 115" xfId="3644"/>
    <cellStyle name="Акцент4 116" xfId="3645"/>
    <cellStyle name="Акцент4 117" xfId="3646"/>
    <cellStyle name="Акцент4 118" xfId="3647"/>
    <cellStyle name="Акцент4 119" xfId="3648"/>
    <cellStyle name="Акцент4 12" xfId="3649"/>
    <cellStyle name="Акцент4 120" xfId="3650"/>
    <cellStyle name="Акцент4 121" xfId="3651"/>
    <cellStyle name="Акцент4 122" xfId="3652"/>
    <cellStyle name="Акцент4 123" xfId="3653"/>
    <cellStyle name="Акцент4 124" xfId="3654"/>
    <cellStyle name="Акцент4 125" xfId="3655"/>
    <cellStyle name="Акцент4 126" xfId="3656"/>
    <cellStyle name="Акцент4 127" xfId="3657"/>
    <cellStyle name="Акцент4 128" xfId="3658"/>
    <cellStyle name="Акцент4 129" xfId="3659"/>
    <cellStyle name="Акцент4 13" xfId="3660"/>
    <cellStyle name="Акцент4 130" xfId="3661"/>
    <cellStyle name="Акцент4 131" xfId="3662"/>
    <cellStyle name="Акцент4 132" xfId="3663"/>
    <cellStyle name="Акцент4 133" xfId="3664"/>
    <cellStyle name="Акцент4 134" xfId="3665"/>
    <cellStyle name="Акцент4 135" xfId="3666"/>
    <cellStyle name="Акцент4 136" xfId="3667"/>
    <cellStyle name="Акцент4 137" xfId="3668"/>
    <cellStyle name="Акцент4 138" xfId="3669"/>
    <cellStyle name="Акцент4 139" xfId="3670"/>
    <cellStyle name="Акцент4 14" xfId="3671"/>
    <cellStyle name="Акцент4 140" xfId="3672"/>
    <cellStyle name="Акцент4 141" xfId="3673"/>
    <cellStyle name="Акцент4 142" xfId="3674"/>
    <cellStyle name="Акцент4 143" xfId="3675"/>
    <cellStyle name="Акцент4 144" xfId="3676"/>
    <cellStyle name="Акцент4 145" xfId="3677"/>
    <cellStyle name="Акцент4 146" xfId="3678"/>
    <cellStyle name="Акцент4 147" xfId="3679"/>
    <cellStyle name="Акцент4 148" xfId="3680"/>
    <cellStyle name="Акцент4 149" xfId="3681"/>
    <cellStyle name="Акцент4 15" xfId="3682"/>
    <cellStyle name="Акцент4 150" xfId="3683"/>
    <cellStyle name="Акцент4 151" xfId="3684"/>
    <cellStyle name="Акцент4 16" xfId="3685"/>
    <cellStyle name="Акцент4 17" xfId="3686"/>
    <cellStyle name="Акцент4 18" xfId="3687"/>
    <cellStyle name="Акцент4 19" xfId="3688"/>
    <cellStyle name="Акцент4 2" xfId="3689"/>
    <cellStyle name="Акцент4 2 10" xfId="3690"/>
    <cellStyle name="Акцент4 2 11" xfId="3691"/>
    <cellStyle name="Акцент4 2 12" xfId="3692"/>
    <cellStyle name="Акцент4 2 13" xfId="3693"/>
    <cellStyle name="Акцент4 2 2" xfId="3694"/>
    <cellStyle name="Акцент4 2 2 2" xfId="3695"/>
    <cellStyle name="Акцент4 2 2 3" xfId="3696"/>
    <cellStyle name="Акцент4 2 2 4" xfId="3697"/>
    <cellStyle name="Акцент4 2 2 5" xfId="3698"/>
    <cellStyle name="Акцент4 2 2 6" xfId="3699"/>
    <cellStyle name="Акцент4 2 2 7" xfId="3700"/>
    <cellStyle name="Акцент4 2 3" xfId="3701"/>
    <cellStyle name="Акцент4 2 4" xfId="3702"/>
    <cellStyle name="Акцент4 2 5" xfId="3703"/>
    <cellStyle name="Акцент4 2 6" xfId="3704"/>
    <cellStyle name="Акцент4 2 7" xfId="3705"/>
    <cellStyle name="Акцент4 2 8" xfId="3706"/>
    <cellStyle name="Акцент4 2 9" xfId="3707"/>
    <cellStyle name="Акцент4 20" xfId="3708"/>
    <cellStyle name="Акцент4 21" xfId="3709"/>
    <cellStyle name="Акцент4 22" xfId="3710"/>
    <cellStyle name="Акцент4 23" xfId="3711"/>
    <cellStyle name="Акцент4 24" xfId="3712"/>
    <cellStyle name="Акцент4 25" xfId="3713"/>
    <cellStyle name="Акцент4 26" xfId="3714"/>
    <cellStyle name="Акцент4 27" xfId="3715"/>
    <cellStyle name="Акцент4 28" xfId="3716"/>
    <cellStyle name="Акцент4 29" xfId="3717"/>
    <cellStyle name="Акцент4 3" xfId="3718"/>
    <cellStyle name="Акцент4 30" xfId="3719"/>
    <cellStyle name="Акцент4 31" xfId="3720"/>
    <cellStyle name="Акцент4 32" xfId="3721"/>
    <cellStyle name="Акцент4 33" xfId="3722"/>
    <cellStyle name="Акцент4 34" xfId="3723"/>
    <cellStyle name="Акцент4 35" xfId="3724"/>
    <cellStyle name="Акцент4 36" xfId="3725"/>
    <cellStyle name="Акцент4 37" xfId="3726"/>
    <cellStyle name="Акцент4 38" xfId="3727"/>
    <cellStyle name="Акцент4 39" xfId="3728"/>
    <cellStyle name="Акцент4 4" xfId="3729"/>
    <cellStyle name="Акцент4 40" xfId="3730"/>
    <cellStyle name="Акцент4 41" xfId="3731"/>
    <cellStyle name="Акцент4 42" xfId="3732"/>
    <cellStyle name="Акцент4 43" xfId="3733"/>
    <cellStyle name="Акцент4 44" xfId="3734"/>
    <cellStyle name="Акцент4 45" xfId="3735"/>
    <cellStyle name="Акцент4 46" xfId="3736"/>
    <cellStyle name="Акцент4 47" xfId="3737"/>
    <cellStyle name="Акцент4 48" xfId="3738"/>
    <cellStyle name="Акцент4 49" xfId="3739"/>
    <cellStyle name="Акцент4 5" xfId="3740"/>
    <cellStyle name="Акцент4 50" xfId="3741"/>
    <cellStyle name="Акцент4 51" xfId="3742"/>
    <cellStyle name="Акцент4 52" xfId="3743"/>
    <cellStyle name="Акцент4 53" xfId="3744"/>
    <cellStyle name="Акцент4 54" xfId="3745"/>
    <cellStyle name="Акцент4 55" xfId="3746"/>
    <cellStyle name="Акцент4 56" xfId="3747"/>
    <cellStyle name="Акцент4 57" xfId="3748"/>
    <cellStyle name="Акцент4 58" xfId="3749"/>
    <cellStyle name="Акцент4 59" xfId="3750"/>
    <cellStyle name="Акцент4 6" xfId="3751"/>
    <cellStyle name="Акцент4 60" xfId="3752"/>
    <cellStyle name="Акцент4 61" xfId="3753"/>
    <cellStyle name="Акцент4 62" xfId="3754"/>
    <cellStyle name="Акцент4 63" xfId="3755"/>
    <cellStyle name="Акцент4 64" xfId="3756"/>
    <cellStyle name="Акцент4 65" xfId="3757"/>
    <cellStyle name="Акцент4 66" xfId="3758"/>
    <cellStyle name="Акцент4 67" xfId="3759"/>
    <cellStyle name="Акцент4 68" xfId="3760"/>
    <cellStyle name="Акцент4 69" xfId="3761"/>
    <cellStyle name="Акцент4 7" xfId="3762"/>
    <cellStyle name="Акцент4 70" xfId="3763"/>
    <cellStyle name="Акцент4 71" xfId="3764"/>
    <cellStyle name="Акцент4 72" xfId="3765"/>
    <cellStyle name="Акцент4 73" xfId="3766"/>
    <cellStyle name="Акцент4 74" xfId="3767"/>
    <cellStyle name="Акцент4 75" xfId="3768"/>
    <cellStyle name="Акцент4 76" xfId="3769"/>
    <cellStyle name="Акцент4 77" xfId="3770"/>
    <cellStyle name="Акцент4 78" xfId="3771"/>
    <cellStyle name="Акцент4 79" xfId="3772"/>
    <cellStyle name="Акцент4 8" xfId="3773"/>
    <cellStyle name="Акцент4 80" xfId="3774"/>
    <cellStyle name="Акцент4 81" xfId="3775"/>
    <cellStyle name="Акцент4 82" xfId="3776"/>
    <cellStyle name="Акцент4 83" xfId="3777"/>
    <cellStyle name="Акцент4 84" xfId="3778"/>
    <cellStyle name="Акцент4 85" xfId="3779"/>
    <cellStyle name="Акцент4 86" xfId="3780"/>
    <cellStyle name="Акцент4 87" xfId="3781"/>
    <cellStyle name="Акцент4 88" xfId="3782"/>
    <cellStyle name="Акцент4 89" xfId="3783"/>
    <cellStyle name="Акцент4 9" xfId="3784"/>
    <cellStyle name="Акцент4 90" xfId="3785"/>
    <cellStyle name="Акцент4 91" xfId="3786"/>
    <cellStyle name="Акцент4 92" xfId="3787"/>
    <cellStyle name="Акцент4 93" xfId="3788"/>
    <cellStyle name="Акцент4 94" xfId="3789"/>
    <cellStyle name="Акцент4 95" xfId="3790"/>
    <cellStyle name="Акцент4 96" xfId="3791"/>
    <cellStyle name="Акцент4 97" xfId="3792"/>
    <cellStyle name="Акцент4 98" xfId="3793"/>
    <cellStyle name="Акцент4 99" xfId="3794"/>
    <cellStyle name="Акцент5 10" xfId="3795"/>
    <cellStyle name="Акцент5 100" xfId="3796"/>
    <cellStyle name="Акцент5 101" xfId="3797"/>
    <cellStyle name="Акцент5 102" xfId="3798"/>
    <cellStyle name="Акцент5 103" xfId="3799"/>
    <cellStyle name="Акцент5 104" xfId="3800"/>
    <cellStyle name="Акцент5 105" xfId="3801"/>
    <cellStyle name="Акцент5 106" xfId="3802"/>
    <cellStyle name="Акцент5 107" xfId="3803"/>
    <cellStyle name="Акцент5 108" xfId="3804"/>
    <cellStyle name="Акцент5 109" xfId="3805"/>
    <cellStyle name="Акцент5 11" xfId="3806"/>
    <cellStyle name="Акцент5 110" xfId="3807"/>
    <cellStyle name="Акцент5 111" xfId="3808"/>
    <cellStyle name="Акцент5 112" xfId="3809"/>
    <cellStyle name="Акцент5 113" xfId="3810"/>
    <cellStyle name="Акцент5 114" xfId="3811"/>
    <cellStyle name="Акцент5 115" xfId="3812"/>
    <cellStyle name="Акцент5 116" xfId="3813"/>
    <cellStyle name="Акцент5 117" xfId="3814"/>
    <cellStyle name="Акцент5 118" xfId="3815"/>
    <cellStyle name="Акцент5 119" xfId="3816"/>
    <cellStyle name="Акцент5 12" xfId="3817"/>
    <cellStyle name="Акцент5 120" xfId="3818"/>
    <cellStyle name="Акцент5 121" xfId="3819"/>
    <cellStyle name="Акцент5 122" xfId="3820"/>
    <cellStyle name="Акцент5 123" xfId="3821"/>
    <cellStyle name="Акцент5 124" xfId="3822"/>
    <cellStyle name="Акцент5 125" xfId="3823"/>
    <cellStyle name="Акцент5 126" xfId="3824"/>
    <cellStyle name="Акцент5 127" xfId="3825"/>
    <cellStyle name="Акцент5 128" xfId="3826"/>
    <cellStyle name="Акцент5 129" xfId="3827"/>
    <cellStyle name="Акцент5 13" xfId="3828"/>
    <cellStyle name="Акцент5 130" xfId="3829"/>
    <cellStyle name="Акцент5 131" xfId="3830"/>
    <cellStyle name="Акцент5 132" xfId="3831"/>
    <cellStyle name="Акцент5 133" xfId="3832"/>
    <cellStyle name="Акцент5 134" xfId="3833"/>
    <cellStyle name="Акцент5 135" xfId="3834"/>
    <cellStyle name="Акцент5 136" xfId="3835"/>
    <cellStyle name="Акцент5 137" xfId="3836"/>
    <cellStyle name="Акцент5 138" xfId="3837"/>
    <cellStyle name="Акцент5 139" xfId="3838"/>
    <cellStyle name="Акцент5 14" xfId="3839"/>
    <cellStyle name="Акцент5 140" xfId="3840"/>
    <cellStyle name="Акцент5 141" xfId="3841"/>
    <cellStyle name="Акцент5 142" xfId="3842"/>
    <cellStyle name="Акцент5 143" xfId="3843"/>
    <cellStyle name="Акцент5 144" xfId="3844"/>
    <cellStyle name="Акцент5 145" xfId="3845"/>
    <cellStyle name="Акцент5 146" xfId="3846"/>
    <cellStyle name="Акцент5 147" xfId="3847"/>
    <cellStyle name="Акцент5 148" xfId="3848"/>
    <cellStyle name="Акцент5 149" xfId="3849"/>
    <cellStyle name="Акцент5 15" xfId="3850"/>
    <cellStyle name="Акцент5 150" xfId="3851"/>
    <cellStyle name="Акцент5 151" xfId="3852"/>
    <cellStyle name="Акцент5 16" xfId="3853"/>
    <cellStyle name="Акцент5 17" xfId="3854"/>
    <cellStyle name="Акцент5 18" xfId="3855"/>
    <cellStyle name="Акцент5 19" xfId="3856"/>
    <cellStyle name="Акцент5 2" xfId="3857"/>
    <cellStyle name="Акцент5 2 10" xfId="3858"/>
    <cellStyle name="Акцент5 2 11" xfId="3859"/>
    <cellStyle name="Акцент5 2 12" xfId="3860"/>
    <cellStyle name="Акцент5 2 13" xfId="3861"/>
    <cellStyle name="Акцент5 2 2" xfId="3862"/>
    <cellStyle name="Акцент5 2 2 2" xfId="3863"/>
    <cellStyle name="Акцент5 2 2 3" xfId="3864"/>
    <cellStyle name="Акцент5 2 2 4" xfId="3865"/>
    <cellStyle name="Акцент5 2 2 5" xfId="3866"/>
    <cellStyle name="Акцент5 2 2 6" xfId="3867"/>
    <cellStyle name="Акцент5 2 2 7" xfId="3868"/>
    <cellStyle name="Акцент5 2 3" xfId="3869"/>
    <cellStyle name="Акцент5 2 4" xfId="3870"/>
    <cellStyle name="Акцент5 2 5" xfId="3871"/>
    <cellStyle name="Акцент5 2 6" xfId="3872"/>
    <cellStyle name="Акцент5 2 7" xfId="3873"/>
    <cellStyle name="Акцент5 2 8" xfId="3874"/>
    <cellStyle name="Акцент5 2 9" xfId="3875"/>
    <cellStyle name="Акцент5 20" xfId="3876"/>
    <cellStyle name="Акцент5 21" xfId="3877"/>
    <cellStyle name="Акцент5 22" xfId="3878"/>
    <cellStyle name="Акцент5 23" xfId="3879"/>
    <cellStyle name="Акцент5 24" xfId="3880"/>
    <cellStyle name="Акцент5 25" xfId="3881"/>
    <cellStyle name="Акцент5 26" xfId="3882"/>
    <cellStyle name="Акцент5 27" xfId="3883"/>
    <cellStyle name="Акцент5 28" xfId="3884"/>
    <cellStyle name="Акцент5 29" xfId="3885"/>
    <cellStyle name="Акцент5 3" xfId="3886"/>
    <cellStyle name="Акцент5 30" xfId="3887"/>
    <cellStyle name="Акцент5 31" xfId="3888"/>
    <cellStyle name="Акцент5 32" xfId="3889"/>
    <cellStyle name="Акцент5 33" xfId="3890"/>
    <cellStyle name="Акцент5 34" xfId="3891"/>
    <cellStyle name="Акцент5 35" xfId="3892"/>
    <cellStyle name="Акцент5 36" xfId="3893"/>
    <cellStyle name="Акцент5 37" xfId="3894"/>
    <cellStyle name="Акцент5 38" xfId="3895"/>
    <cellStyle name="Акцент5 39" xfId="3896"/>
    <cellStyle name="Акцент5 4" xfId="3897"/>
    <cellStyle name="Акцент5 40" xfId="3898"/>
    <cellStyle name="Акцент5 41" xfId="3899"/>
    <cellStyle name="Акцент5 42" xfId="3900"/>
    <cellStyle name="Акцент5 43" xfId="3901"/>
    <cellStyle name="Акцент5 44" xfId="3902"/>
    <cellStyle name="Акцент5 45" xfId="3903"/>
    <cellStyle name="Акцент5 46" xfId="3904"/>
    <cellStyle name="Акцент5 47" xfId="3905"/>
    <cellStyle name="Акцент5 48" xfId="3906"/>
    <cellStyle name="Акцент5 49" xfId="3907"/>
    <cellStyle name="Акцент5 5" xfId="3908"/>
    <cellStyle name="Акцент5 50" xfId="3909"/>
    <cellStyle name="Акцент5 51" xfId="3910"/>
    <cellStyle name="Акцент5 52" xfId="3911"/>
    <cellStyle name="Акцент5 53" xfId="3912"/>
    <cellStyle name="Акцент5 54" xfId="3913"/>
    <cellStyle name="Акцент5 55" xfId="3914"/>
    <cellStyle name="Акцент5 56" xfId="3915"/>
    <cellStyle name="Акцент5 57" xfId="3916"/>
    <cellStyle name="Акцент5 58" xfId="3917"/>
    <cellStyle name="Акцент5 59" xfId="3918"/>
    <cellStyle name="Акцент5 6" xfId="3919"/>
    <cellStyle name="Акцент5 60" xfId="3920"/>
    <cellStyle name="Акцент5 61" xfId="3921"/>
    <cellStyle name="Акцент5 62" xfId="3922"/>
    <cellStyle name="Акцент5 63" xfId="3923"/>
    <cellStyle name="Акцент5 64" xfId="3924"/>
    <cellStyle name="Акцент5 65" xfId="3925"/>
    <cellStyle name="Акцент5 66" xfId="3926"/>
    <cellStyle name="Акцент5 67" xfId="3927"/>
    <cellStyle name="Акцент5 68" xfId="3928"/>
    <cellStyle name="Акцент5 69" xfId="3929"/>
    <cellStyle name="Акцент5 7" xfId="3930"/>
    <cellStyle name="Акцент5 70" xfId="3931"/>
    <cellStyle name="Акцент5 71" xfId="3932"/>
    <cellStyle name="Акцент5 72" xfId="3933"/>
    <cellStyle name="Акцент5 73" xfId="3934"/>
    <cellStyle name="Акцент5 74" xfId="3935"/>
    <cellStyle name="Акцент5 75" xfId="3936"/>
    <cellStyle name="Акцент5 76" xfId="3937"/>
    <cellStyle name="Акцент5 77" xfId="3938"/>
    <cellStyle name="Акцент5 78" xfId="3939"/>
    <cellStyle name="Акцент5 79" xfId="3940"/>
    <cellStyle name="Акцент5 8" xfId="3941"/>
    <cellStyle name="Акцент5 80" xfId="3942"/>
    <cellStyle name="Акцент5 81" xfId="3943"/>
    <cellStyle name="Акцент5 82" xfId="3944"/>
    <cellStyle name="Акцент5 83" xfId="3945"/>
    <cellStyle name="Акцент5 84" xfId="3946"/>
    <cellStyle name="Акцент5 85" xfId="3947"/>
    <cellStyle name="Акцент5 86" xfId="3948"/>
    <cellStyle name="Акцент5 87" xfId="3949"/>
    <cellStyle name="Акцент5 88" xfId="3950"/>
    <cellStyle name="Акцент5 89" xfId="3951"/>
    <cellStyle name="Акцент5 9" xfId="3952"/>
    <cellStyle name="Акцент5 90" xfId="3953"/>
    <cellStyle name="Акцент5 91" xfId="3954"/>
    <cellStyle name="Акцент5 92" xfId="3955"/>
    <cellStyle name="Акцент5 93" xfId="3956"/>
    <cellStyle name="Акцент5 94" xfId="3957"/>
    <cellStyle name="Акцент5 95" xfId="3958"/>
    <cellStyle name="Акцент5 96" xfId="3959"/>
    <cellStyle name="Акцент5 97" xfId="3960"/>
    <cellStyle name="Акцент5 98" xfId="3961"/>
    <cellStyle name="Акцент5 99" xfId="3962"/>
    <cellStyle name="Акцент6 10" xfId="3963"/>
    <cellStyle name="Акцент6 100" xfId="3964"/>
    <cellStyle name="Акцент6 101" xfId="3965"/>
    <cellStyle name="Акцент6 102" xfId="3966"/>
    <cellStyle name="Акцент6 103" xfId="3967"/>
    <cellStyle name="Акцент6 104" xfId="3968"/>
    <cellStyle name="Акцент6 105" xfId="3969"/>
    <cellStyle name="Акцент6 106" xfId="3970"/>
    <cellStyle name="Акцент6 107" xfId="3971"/>
    <cellStyle name="Акцент6 108" xfId="3972"/>
    <cellStyle name="Акцент6 109" xfId="3973"/>
    <cellStyle name="Акцент6 11" xfId="3974"/>
    <cellStyle name="Акцент6 110" xfId="3975"/>
    <cellStyle name="Акцент6 111" xfId="3976"/>
    <cellStyle name="Акцент6 112" xfId="3977"/>
    <cellStyle name="Акцент6 113" xfId="3978"/>
    <cellStyle name="Акцент6 114" xfId="3979"/>
    <cellStyle name="Акцент6 115" xfId="3980"/>
    <cellStyle name="Акцент6 116" xfId="3981"/>
    <cellStyle name="Акцент6 117" xfId="3982"/>
    <cellStyle name="Акцент6 118" xfId="3983"/>
    <cellStyle name="Акцент6 119" xfId="3984"/>
    <cellStyle name="Акцент6 12" xfId="3985"/>
    <cellStyle name="Акцент6 120" xfId="3986"/>
    <cellStyle name="Акцент6 121" xfId="3987"/>
    <cellStyle name="Акцент6 122" xfId="3988"/>
    <cellStyle name="Акцент6 123" xfId="3989"/>
    <cellStyle name="Акцент6 124" xfId="3990"/>
    <cellStyle name="Акцент6 125" xfId="3991"/>
    <cellStyle name="Акцент6 126" xfId="3992"/>
    <cellStyle name="Акцент6 127" xfId="3993"/>
    <cellStyle name="Акцент6 128" xfId="3994"/>
    <cellStyle name="Акцент6 129" xfId="3995"/>
    <cellStyle name="Акцент6 13" xfId="3996"/>
    <cellStyle name="Акцент6 130" xfId="3997"/>
    <cellStyle name="Акцент6 131" xfId="3998"/>
    <cellStyle name="Акцент6 132" xfId="3999"/>
    <cellStyle name="Акцент6 133" xfId="4000"/>
    <cellStyle name="Акцент6 134" xfId="4001"/>
    <cellStyle name="Акцент6 135" xfId="4002"/>
    <cellStyle name="Акцент6 136" xfId="4003"/>
    <cellStyle name="Акцент6 137" xfId="4004"/>
    <cellStyle name="Акцент6 138" xfId="4005"/>
    <cellStyle name="Акцент6 139" xfId="4006"/>
    <cellStyle name="Акцент6 14" xfId="4007"/>
    <cellStyle name="Акцент6 140" xfId="4008"/>
    <cellStyle name="Акцент6 141" xfId="4009"/>
    <cellStyle name="Акцент6 142" xfId="4010"/>
    <cellStyle name="Акцент6 143" xfId="4011"/>
    <cellStyle name="Акцент6 144" xfId="4012"/>
    <cellStyle name="Акцент6 145" xfId="4013"/>
    <cellStyle name="Акцент6 146" xfId="4014"/>
    <cellStyle name="Акцент6 147" xfId="4015"/>
    <cellStyle name="Акцент6 148" xfId="4016"/>
    <cellStyle name="Акцент6 149" xfId="4017"/>
    <cellStyle name="Акцент6 15" xfId="4018"/>
    <cellStyle name="Акцент6 150" xfId="4019"/>
    <cellStyle name="Акцент6 151" xfId="4020"/>
    <cellStyle name="Акцент6 16" xfId="4021"/>
    <cellStyle name="Акцент6 17" xfId="4022"/>
    <cellStyle name="Акцент6 18" xfId="4023"/>
    <cellStyle name="Акцент6 19" xfId="4024"/>
    <cellStyle name="Акцент6 2" xfId="4025"/>
    <cellStyle name="Акцент6 2 10" xfId="4026"/>
    <cellStyle name="Акцент6 2 11" xfId="4027"/>
    <cellStyle name="Акцент6 2 12" xfId="4028"/>
    <cellStyle name="Акцент6 2 13" xfId="4029"/>
    <cellStyle name="Акцент6 2 2" xfId="4030"/>
    <cellStyle name="Акцент6 2 2 2" xfId="4031"/>
    <cellStyle name="Акцент6 2 2 3" xfId="4032"/>
    <cellStyle name="Акцент6 2 2 4" xfId="4033"/>
    <cellStyle name="Акцент6 2 2 5" xfId="4034"/>
    <cellStyle name="Акцент6 2 2 6" xfId="4035"/>
    <cellStyle name="Акцент6 2 2 7" xfId="4036"/>
    <cellStyle name="Акцент6 2 3" xfId="4037"/>
    <cellStyle name="Акцент6 2 4" xfId="4038"/>
    <cellStyle name="Акцент6 2 5" xfId="4039"/>
    <cellStyle name="Акцент6 2 6" xfId="4040"/>
    <cellStyle name="Акцент6 2 7" xfId="4041"/>
    <cellStyle name="Акцент6 2 8" xfId="4042"/>
    <cellStyle name="Акцент6 2 9" xfId="4043"/>
    <cellStyle name="Акцент6 20" xfId="4044"/>
    <cellStyle name="Акцент6 21" xfId="4045"/>
    <cellStyle name="Акцент6 22" xfId="4046"/>
    <cellStyle name="Акцент6 23" xfId="4047"/>
    <cellStyle name="Акцент6 24" xfId="4048"/>
    <cellStyle name="Акцент6 25" xfId="4049"/>
    <cellStyle name="Акцент6 26" xfId="4050"/>
    <cellStyle name="Акцент6 27" xfId="4051"/>
    <cellStyle name="Акцент6 28" xfId="4052"/>
    <cellStyle name="Акцент6 29" xfId="4053"/>
    <cellStyle name="Акцент6 3" xfId="4054"/>
    <cellStyle name="Акцент6 30" xfId="4055"/>
    <cellStyle name="Акцент6 31" xfId="4056"/>
    <cellStyle name="Акцент6 32" xfId="4057"/>
    <cellStyle name="Акцент6 33" xfId="4058"/>
    <cellStyle name="Акцент6 34" xfId="4059"/>
    <cellStyle name="Акцент6 35" xfId="4060"/>
    <cellStyle name="Акцент6 36" xfId="4061"/>
    <cellStyle name="Акцент6 37" xfId="4062"/>
    <cellStyle name="Акцент6 38" xfId="4063"/>
    <cellStyle name="Акцент6 39" xfId="4064"/>
    <cellStyle name="Акцент6 4" xfId="4065"/>
    <cellStyle name="Акцент6 40" xfId="4066"/>
    <cellStyle name="Акцент6 41" xfId="4067"/>
    <cellStyle name="Акцент6 42" xfId="4068"/>
    <cellStyle name="Акцент6 43" xfId="4069"/>
    <cellStyle name="Акцент6 44" xfId="4070"/>
    <cellStyle name="Акцент6 45" xfId="4071"/>
    <cellStyle name="Акцент6 46" xfId="4072"/>
    <cellStyle name="Акцент6 47" xfId="4073"/>
    <cellStyle name="Акцент6 48" xfId="4074"/>
    <cellStyle name="Акцент6 49" xfId="4075"/>
    <cellStyle name="Акцент6 5" xfId="4076"/>
    <cellStyle name="Акцент6 50" xfId="4077"/>
    <cellStyle name="Акцент6 51" xfId="4078"/>
    <cellStyle name="Акцент6 52" xfId="4079"/>
    <cellStyle name="Акцент6 53" xfId="4080"/>
    <cellStyle name="Акцент6 54" xfId="4081"/>
    <cellStyle name="Акцент6 55" xfId="4082"/>
    <cellStyle name="Акцент6 56" xfId="4083"/>
    <cellStyle name="Акцент6 57" xfId="4084"/>
    <cellStyle name="Акцент6 58" xfId="4085"/>
    <cellStyle name="Акцент6 59" xfId="4086"/>
    <cellStyle name="Акцент6 6" xfId="4087"/>
    <cellStyle name="Акцент6 60" xfId="4088"/>
    <cellStyle name="Акцент6 61" xfId="4089"/>
    <cellStyle name="Акцент6 62" xfId="4090"/>
    <cellStyle name="Акцент6 63" xfId="4091"/>
    <cellStyle name="Акцент6 64" xfId="4092"/>
    <cellStyle name="Акцент6 65" xfId="4093"/>
    <cellStyle name="Акцент6 66" xfId="4094"/>
    <cellStyle name="Акцент6 67" xfId="4095"/>
    <cellStyle name="Акцент6 68" xfId="4096"/>
    <cellStyle name="Акцент6 69" xfId="4097"/>
    <cellStyle name="Акцент6 7" xfId="4098"/>
    <cellStyle name="Акцент6 70" xfId="4099"/>
    <cellStyle name="Акцент6 71" xfId="4100"/>
    <cellStyle name="Акцент6 72" xfId="4101"/>
    <cellStyle name="Акцент6 73" xfId="4102"/>
    <cellStyle name="Акцент6 74" xfId="4103"/>
    <cellStyle name="Акцент6 75" xfId="4104"/>
    <cellStyle name="Акцент6 76" xfId="4105"/>
    <cellStyle name="Акцент6 77" xfId="4106"/>
    <cellStyle name="Акцент6 78" xfId="4107"/>
    <cellStyle name="Акцент6 79" xfId="4108"/>
    <cellStyle name="Акцент6 8" xfId="4109"/>
    <cellStyle name="Акцент6 80" xfId="4110"/>
    <cellStyle name="Акцент6 81" xfId="4111"/>
    <cellStyle name="Акцент6 82" xfId="4112"/>
    <cellStyle name="Акцент6 83" xfId="4113"/>
    <cellStyle name="Акцент6 84" xfId="4114"/>
    <cellStyle name="Акцент6 85" xfId="4115"/>
    <cellStyle name="Акцент6 86" xfId="4116"/>
    <cellStyle name="Акцент6 87" xfId="4117"/>
    <cellStyle name="Акцент6 88" xfId="4118"/>
    <cellStyle name="Акцент6 89" xfId="4119"/>
    <cellStyle name="Акцент6 9" xfId="4120"/>
    <cellStyle name="Акцент6 90" xfId="4121"/>
    <cellStyle name="Акцент6 91" xfId="4122"/>
    <cellStyle name="Акцент6 92" xfId="4123"/>
    <cellStyle name="Акцент6 93" xfId="4124"/>
    <cellStyle name="Акцент6 94" xfId="4125"/>
    <cellStyle name="Акцент6 95" xfId="4126"/>
    <cellStyle name="Акцент6 96" xfId="4127"/>
    <cellStyle name="Акцент6 97" xfId="4128"/>
    <cellStyle name="Акцент6 98" xfId="4129"/>
    <cellStyle name="Акцент6 99" xfId="4130"/>
    <cellStyle name="Ввод  10" xfId="4131"/>
    <cellStyle name="Ввод  100" xfId="4132"/>
    <cellStyle name="Ввод  101" xfId="4133"/>
    <cellStyle name="Ввод  102" xfId="4134"/>
    <cellStyle name="Ввод  103" xfId="4135"/>
    <cellStyle name="Ввод  104" xfId="4136"/>
    <cellStyle name="Ввод  105" xfId="4137"/>
    <cellStyle name="Ввод  106" xfId="4138"/>
    <cellStyle name="Ввод  107" xfId="4139"/>
    <cellStyle name="Ввод  108" xfId="4140"/>
    <cellStyle name="Ввод  109" xfId="4141"/>
    <cellStyle name="Ввод  11" xfId="4142"/>
    <cellStyle name="Ввод  110" xfId="4143"/>
    <cellStyle name="Ввод  111" xfId="4144"/>
    <cellStyle name="Ввод  112" xfId="4145"/>
    <cellStyle name="Ввод  113" xfId="4146"/>
    <cellStyle name="Ввод  114" xfId="4147"/>
    <cellStyle name="Ввод  115" xfId="4148"/>
    <cellStyle name="Ввод  116" xfId="4149"/>
    <cellStyle name="Ввод  117" xfId="4150"/>
    <cellStyle name="Ввод  118" xfId="4151"/>
    <cellStyle name="Ввод  119" xfId="4152"/>
    <cellStyle name="Ввод  12" xfId="4153"/>
    <cellStyle name="Ввод  120" xfId="4154"/>
    <cellStyle name="Ввод  121" xfId="4155"/>
    <cellStyle name="Ввод  122" xfId="4156"/>
    <cellStyle name="Ввод  123" xfId="4157"/>
    <cellStyle name="Ввод  124" xfId="4158"/>
    <cellStyle name="Ввод  125" xfId="4159"/>
    <cellStyle name="Ввод  126" xfId="4160"/>
    <cellStyle name="Ввод  127" xfId="4161"/>
    <cellStyle name="Ввод  128" xfId="4162"/>
    <cellStyle name="Ввод  129" xfId="4163"/>
    <cellStyle name="Ввод  13" xfId="4164"/>
    <cellStyle name="Ввод  130" xfId="4165"/>
    <cellStyle name="Ввод  131" xfId="4166"/>
    <cellStyle name="Ввод  132" xfId="4167"/>
    <cellStyle name="Ввод  133" xfId="4168"/>
    <cellStyle name="Ввод  134" xfId="4169"/>
    <cellStyle name="Ввод  135" xfId="4170"/>
    <cellStyle name="Ввод  136" xfId="4171"/>
    <cellStyle name="Ввод  137" xfId="4172"/>
    <cellStyle name="Ввод  138" xfId="4173"/>
    <cellStyle name="Ввод  139" xfId="4174"/>
    <cellStyle name="Ввод  14" xfId="4175"/>
    <cellStyle name="Ввод  140" xfId="4176"/>
    <cellStyle name="Ввод  141" xfId="4177"/>
    <cellStyle name="Ввод  142" xfId="4178"/>
    <cellStyle name="Ввод  143" xfId="4179"/>
    <cellStyle name="Ввод  144" xfId="4180"/>
    <cellStyle name="Ввод  145" xfId="4181"/>
    <cellStyle name="Ввод  146" xfId="4182"/>
    <cellStyle name="Ввод  147" xfId="4183"/>
    <cellStyle name="Ввод  148" xfId="4184"/>
    <cellStyle name="Ввод  149" xfId="4185"/>
    <cellStyle name="Ввод  15" xfId="4186"/>
    <cellStyle name="Ввод  150" xfId="4187"/>
    <cellStyle name="Ввод  151" xfId="4188"/>
    <cellStyle name="Ввод  16" xfId="4189"/>
    <cellStyle name="Ввод  17" xfId="4190"/>
    <cellStyle name="Ввод  18" xfId="4191"/>
    <cellStyle name="Ввод  19" xfId="4192"/>
    <cellStyle name="Ввод  2" xfId="4193"/>
    <cellStyle name="Ввод  2 10" xfId="4194"/>
    <cellStyle name="Ввод  2 11" xfId="4195"/>
    <cellStyle name="Ввод  2 12" xfId="4196"/>
    <cellStyle name="Ввод  2 13" xfId="4197"/>
    <cellStyle name="Ввод  2 2" xfId="4198"/>
    <cellStyle name="Ввод  2 2 2" xfId="4199"/>
    <cellStyle name="Ввод  2 2 3" xfId="4200"/>
    <cellStyle name="Ввод  2 2 4" xfId="4201"/>
    <cellStyle name="Ввод  2 2 5" xfId="4202"/>
    <cellStyle name="Ввод  2 2 6" xfId="4203"/>
    <cellStyle name="Ввод  2 2 7" xfId="4204"/>
    <cellStyle name="Ввод  2 3" xfId="4205"/>
    <cellStyle name="Ввод  2 4" xfId="4206"/>
    <cellStyle name="Ввод  2 5" xfId="4207"/>
    <cellStyle name="Ввод  2 6" xfId="4208"/>
    <cellStyle name="Ввод  2 7" xfId="4209"/>
    <cellStyle name="Ввод  2 8" xfId="4210"/>
    <cellStyle name="Ввод  2 9" xfId="4211"/>
    <cellStyle name="Ввод  20" xfId="4212"/>
    <cellStyle name="Ввод  21" xfId="4213"/>
    <cellStyle name="Ввод  22" xfId="4214"/>
    <cellStyle name="Ввод  23" xfId="4215"/>
    <cellStyle name="Ввод  24" xfId="4216"/>
    <cellStyle name="Ввод  25" xfId="4217"/>
    <cellStyle name="Ввод  26" xfId="4218"/>
    <cellStyle name="Ввод  27" xfId="4219"/>
    <cellStyle name="Ввод  28" xfId="4220"/>
    <cellStyle name="Ввод  29" xfId="4221"/>
    <cellStyle name="Ввод  3" xfId="4222"/>
    <cellStyle name="Ввод  30" xfId="4223"/>
    <cellStyle name="Ввод  31" xfId="4224"/>
    <cellStyle name="Ввод  32" xfId="4225"/>
    <cellStyle name="Ввод  33" xfId="4226"/>
    <cellStyle name="Ввод  34" xfId="4227"/>
    <cellStyle name="Ввод  35" xfId="4228"/>
    <cellStyle name="Ввод  36" xfId="4229"/>
    <cellStyle name="Ввод  37" xfId="4230"/>
    <cellStyle name="Ввод  38" xfId="4231"/>
    <cellStyle name="Ввод  39" xfId="4232"/>
    <cellStyle name="Ввод  4" xfId="4233"/>
    <cellStyle name="Ввод  40" xfId="4234"/>
    <cellStyle name="Ввод  41" xfId="4235"/>
    <cellStyle name="Ввод  42" xfId="4236"/>
    <cellStyle name="Ввод  43" xfId="4237"/>
    <cellStyle name="Ввод  44" xfId="4238"/>
    <cellStyle name="Ввод  45" xfId="4239"/>
    <cellStyle name="Ввод  46" xfId="4240"/>
    <cellStyle name="Ввод  47" xfId="4241"/>
    <cellStyle name="Ввод  48" xfId="4242"/>
    <cellStyle name="Ввод  49" xfId="4243"/>
    <cellStyle name="Ввод  5" xfId="4244"/>
    <cellStyle name="Ввод  50" xfId="4245"/>
    <cellStyle name="Ввод  51" xfId="4246"/>
    <cellStyle name="Ввод  52" xfId="4247"/>
    <cellStyle name="Ввод  53" xfId="4248"/>
    <cellStyle name="Ввод  54" xfId="4249"/>
    <cellStyle name="Ввод  55" xfId="4250"/>
    <cellStyle name="Ввод  56" xfId="4251"/>
    <cellStyle name="Ввод  57" xfId="4252"/>
    <cellStyle name="Ввод  58" xfId="4253"/>
    <cellStyle name="Ввод  59" xfId="4254"/>
    <cellStyle name="Ввод  6" xfId="4255"/>
    <cellStyle name="Ввод  60" xfId="4256"/>
    <cellStyle name="Ввод  61" xfId="4257"/>
    <cellStyle name="Ввод  62" xfId="4258"/>
    <cellStyle name="Ввод  62 2" xfId="4259"/>
    <cellStyle name="Ввод  62 2 2" xfId="4260"/>
    <cellStyle name="Ввод  62 2 3" xfId="4261"/>
    <cellStyle name="Ввод  62 2 4" xfId="4262"/>
    <cellStyle name="Ввод  62 2 5" xfId="4263"/>
    <cellStyle name="Ввод  62 2 6" xfId="4264"/>
    <cellStyle name="Ввод  62 3" xfId="4265"/>
    <cellStyle name="Ввод  62 4" xfId="4266"/>
    <cellStyle name="Ввод  62 5" xfId="4267"/>
    <cellStyle name="Ввод  62 6" xfId="4268"/>
    <cellStyle name="Ввод  62 7" xfId="4269"/>
    <cellStyle name="Ввод  62 8" xfId="4270"/>
    <cellStyle name="Ввод  63" xfId="4271"/>
    <cellStyle name="Ввод  63 2" xfId="4272"/>
    <cellStyle name="Ввод  63 2 2" xfId="4273"/>
    <cellStyle name="Ввод  63 2 3" xfId="4274"/>
    <cellStyle name="Ввод  63 2 4" xfId="4275"/>
    <cellStyle name="Ввод  63 2 5" xfId="4276"/>
    <cellStyle name="Ввод  63 2 6" xfId="4277"/>
    <cellStyle name="Ввод  63 3" xfId="4278"/>
    <cellStyle name="Ввод  63 4" xfId="4279"/>
    <cellStyle name="Ввод  63 5" xfId="4280"/>
    <cellStyle name="Ввод  63 6" xfId="4281"/>
    <cellStyle name="Ввод  63 7" xfId="4282"/>
    <cellStyle name="Ввод  63 8" xfId="4283"/>
    <cellStyle name="Ввод  64" xfId="4284"/>
    <cellStyle name="Ввод  64 2" xfId="4285"/>
    <cellStyle name="Ввод  64 2 2" xfId="4286"/>
    <cellStyle name="Ввод  64 2 3" xfId="4287"/>
    <cellStyle name="Ввод  64 2 4" xfId="4288"/>
    <cellStyle name="Ввод  64 2 5" xfId="4289"/>
    <cellStyle name="Ввод  64 2 6" xfId="4290"/>
    <cellStyle name="Ввод  64 3" xfId="4291"/>
    <cellStyle name="Ввод  64 4" xfId="4292"/>
    <cellStyle name="Ввод  64 5" xfId="4293"/>
    <cellStyle name="Ввод  64 6" xfId="4294"/>
    <cellStyle name="Ввод  64 7" xfId="4295"/>
    <cellStyle name="Ввод  64 8" xfId="4296"/>
    <cellStyle name="Ввод  65" xfId="4297"/>
    <cellStyle name="Ввод  65 2" xfId="4298"/>
    <cellStyle name="Ввод  65 2 2" xfId="4299"/>
    <cellStyle name="Ввод  65 2 3" xfId="4300"/>
    <cellStyle name="Ввод  65 2 4" xfId="4301"/>
    <cellStyle name="Ввод  65 2 5" xfId="4302"/>
    <cellStyle name="Ввод  65 2 6" xfId="4303"/>
    <cellStyle name="Ввод  65 3" xfId="4304"/>
    <cellStyle name="Ввод  65 4" xfId="4305"/>
    <cellStyle name="Ввод  65 5" xfId="4306"/>
    <cellStyle name="Ввод  65 6" xfId="4307"/>
    <cellStyle name="Ввод  65 7" xfId="4308"/>
    <cellStyle name="Ввод  65 8" xfId="4309"/>
    <cellStyle name="Ввод  66" xfId="4310"/>
    <cellStyle name="Ввод  66 2" xfId="4311"/>
    <cellStyle name="Ввод  66 2 2" xfId="4312"/>
    <cellStyle name="Ввод  66 2 3" xfId="4313"/>
    <cellStyle name="Ввод  66 2 4" xfId="4314"/>
    <cellStyle name="Ввод  66 2 5" xfId="4315"/>
    <cellStyle name="Ввод  66 2 6" xfId="4316"/>
    <cellStyle name="Ввод  66 3" xfId="4317"/>
    <cellStyle name="Ввод  66 4" xfId="4318"/>
    <cellStyle name="Ввод  66 5" xfId="4319"/>
    <cellStyle name="Ввод  66 6" xfId="4320"/>
    <cellStyle name="Ввод  66 7" xfId="4321"/>
    <cellStyle name="Ввод  66 8" xfId="4322"/>
    <cellStyle name="Ввод  67" xfId="4323"/>
    <cellStyle name="Ввод  67 2" xfId="4324"/>
    <cellStyle name="Ввод  67 2 2" xfId="4325"/>
    <cellStyle name="Ввод  67 2 3" xfId="4326"/>
    <cellStyle name="Ввод  67 2 4" xfId="4327"/>
    <cellStyle name="Ввод  67 2 5" xfId="4328"/>
    <cellStyle name="Ввод  67 2 6" xfId="4329"/>
    <cellStyle name="Ввод  67 3" xfId="4330"/>
    <cellStyle name="Ввод  67 4" xfId="4331"/>
    <cellStyle name="Ввод  67 5" xfId="4332"/>
    <cellStyle name="Ввод  67 6" xfId="4333"/>
    <cellStyle name="Ввод  67 7" xfId="4334"/>
    <cellStyle name="Ввод  67 8" xfId="4335"/>
    <cellStyle name="Ввод  68" xfId="4336"/>
    <cellStyle name="Ввод  68 2" xfId="4337"/>
    <cellStyle name="Ввод  68 2 2" xfId="4338"/>
    <cellStyle name="Ввод  68 2 3" xfId="4339"/>
    <cellStyle name="Ввод  68 2 4" xfId="4340"/>
    <cellStyle name="Ввод  68 2 5" xfId="4341"/>
    <cellStyle name="Ввод  68 2 6" xfId="4342"/>
    <cellStyle name="Ввод  68 3" xfId="4343"/>
    <cellStyle name="Ввод  68 4" xfId="4344"/>
    <cellStyle name="Ввод  68 5" xfId="4345"/>
    <cellStyle name="Ввод  68 6" xfId="4346"/>
    <cellStyle name="Ввод  68 7" xfId="4347"/>
    <cellStyle name="Ввод  68 8" xfId="4348"/>
    <cellStyle name="Ввод  69" xfId="4349"/>
    <cellStyle name="Ввод  69 2" xfId="4350"/>
    <cellStyle name="Ввод  69 2 2" xfId="4351"/>
    <cellStyle name="Ввод  69 2 3" xfId="4352"/>
    <cellStyle name="Ввод  69 2 4" xfId="4353"/>
    <cellStyle name="Ввод  69 2 5" xfId="4354"/>
    <cellStyle name="Ввод  69 2 6" xfId="4355"/>
    <cellStyle name="Ввод  69 3" xfId="4356"/>
    <cellStyle name="Ввод  69 4" xfId="4357"/>
    <cellStyle name="Ввод  69 5" xfId="4358"/>
    <cellStyle name="Ввод  69 6" xfId="4359"/>
    <cellStyle name="Ввод  69 7" xfId="4360"/>
    <cellStyle name="Ввод  69 8" xfId="4361"/>
    <cellStyle name="Ввод  7" xfId="4362"/>
    <cellStyle name="Ввод  7 2" xfId="4363"/>
    <cellStyle name="Ввод  7 2 2" xfId="4364"/>
    <cellStyle name="Ввод  7 2 3" xfId="4365"/>
    <cellStyle name="Ввод  7 2 4" xfId="4366"/>
    <cellStyle name="Ввод  7 2 5" xfId="4367"/>
    <cellStyle name="Ввод  7 2 6" xfId="4368"/>
    <cellStyle name="Ввод  7 3" xfId="4369"/>
    <cellStyle name="Ввод  7 4" xfId="4370"/>
    <cellStyle name="Ввод  7 5" xfId="4371"/>
    <cellStyle name="Ввод  7 6" xfId="4372"/>
    <cellStyle name="Ввод  7 7" xfId="4373"/>
    <cellStyle name="Ввод  7 8" xfId="4374"/>
    <cellStyle name="Ввод  70" xfId="4375"/>
    <cellStyle name="Ввод  70 2" xfId="4376"/>
    <cellStyle name="Ввод  70 2 2" xfId="4377"/>
    <cellStyle name="Ввод  70 2 3" xfId="4378"/>
    <cellStyle name="Ввод  70 2 4" xfId="4379"/>
    <cellStyle name="Ввод  70 2 5" xfId="4380"/>
    <cellStyle name="Ввод  70 2 6" xfId="4381"/>
    <cellStyle name="Ввод  70 3" xfId="4382"/>
    <cellStyle name="Ввод  70 4" xfId="4383"/>
    <cellStyle name="Ввод  70 5" xfId="4384"/>
    <cellStyle name="Ввод  70 6" xfId="4385"/>
    <cellStyle name="Ввод  70 7" xfId="4386"/>
    <cellStyle name="Ввод  70 8" xfId="4387"/>
    <cellStyle name="Ввод  71" xfId="4388"/>
    <cellStyle name="Ввод  71 2" xfId="4389"/>
    <cellStyle name="Ввод  71 2 2" xfId="4390"/>
    <cellStyle name="Ввод  71 2 3" xfId="4391"/>
    <cellStyle name="Ввод  71 2 4" xfId="4392"/>
    <cellStyle name="Ввод  71 2 5" xfId="4393"/>
    <cellStyle name="Ввод  71 2 6" xfId="4394"/>
    <cellStyle name="Ввод  71 3" xfId="4395"/>
    <cellStyle name="Ввод  71 4" xfId="4396"/>
    <cellStyle name="Ввод  71 5" xfId="4397"/>
    <cellStyle name="Ввод  71 6" xfId="4398"/>
    <cellStyle name="Ввод  71 7" xfId="4399"/>
    <cellStyle name="Ввод  71 8" xfId="4400"/>
    <cellStyle name="Ввод  72" xfId="4401"/>
    <cellStyle name="Ввод  72 2" xfId="4402"/>
    <cellStyle name="Ввод  72 2 2" xfId="4403"/>
    <cellStyle name="Ввод  72 2 3" xfId="4404"/>
    <cellStyle name="Ввод  72 2 4" xfId="4405"/>
    <cellStyle name="Ввод  72 2 5" xfId="4406"/>
    <cellStyle name="Ввод  72 2 6" xfId="4407"/>
    <cellStyle name="Ввод  72 3" xfId="4408"/>
    <cellStyle name="Ввод  72 4" xfId="4409"/>
    <cellStyle name="Ввод  72 5" xfId="4410"/>
    <cellStyle name="Ввод  72 6" xfId="4411"/>
    <cellStyle name="Ввод  72 7" xfId="4412"/>
    <cellStyle name="Ввод  72 8" xfId="4413"/>
    <cellStyle name="Ввод  73" xfId="4414"/>
    <cellStyle name="Ввод  73 2" xfId="4415"/>
    <cellStyle name="Ввод  73 2 2" xfId="4416"/>
    <cellStyle name="Ввод  73 2 3" xfId="4417"/>
    <cellStyle name="Ввод  73 2 4" xfId="4418"/>
    <cellStyle name="Ввод  73 2 5" xfId="4419"/>
    <cellStyle name="Ввод  73 2 6" xfId="4420"/>
    <cellStyle name="Ввод  73 3" xfId="4421"/>
    <cellStyle name="Ввод  73 4" xfId="4422"/>
    <cellStyle name="Ввод  73 5" xfId="4423"/>
    <cellStyle name="Ввод  73 6" xfId="4424"/>
    <cellStyle name="Ввод  73 7" xfId="4425"/>
    <cellStyle name="Ввод  73 8" xfId="4426"/>
    <cellStyle name="Ввод  74" xfId="4427"/>
    <cellStyle name="Ввод  74 2" xfId="4428"/>
    <cellStyle name="Ввод  74 2 2" xfId="4429"/>
    <cellStyle name="Ввод  74 2 3" xfId="4430"/>
    <cellStyle name="Ввод  74 2 4" xfId="4431"/>
    <cellStyle name="Ввод  74 2 5" xfId="4432"/>
    <cellStyle name="Ввод  74 2 6" xfId="4433"/>
    <cellStyle name="Ввод  74 3" xfId="4434"/>
    <cellStyle name="Ввод  74 4" xfId="4435"/>
    <cellStyle name="Ввод  74 5" xfId="4436"/>
    <cellStyle name="Ввод  74 6" xfId="4437"/>
    <cellStyle name="Ввод  74 7" xfId="4438"/>
    <cellStyle name="Ввод  74 8" xfId="4439"/>
    <cellStyle name="Ввод  75" xfId="4440"/>
    <cellStyle name="Ввод  75 2" xfId="4441"/>
    <cellStyle name="Ввод  75 2 2" xfId="4442"/>
    <cellStyle name="Ввод  75 2 3" xfId="4443"/>
    <cellStyle name="Ввод  75 2 4" xfId="4444"/>
    <cellStyle name="Ввод  75 2 5" xfId="4445"/>
    <cellStyle name="Ввод  75 2 6" xfId="4446"/>
    <cellStyle name="Ввод  75 3" xfId="4447"/>
    <cellStyle name="Ввод  75 4" xfId="4448"/>
    <cellStyle name="Ввод  75 5" xfId="4449"/>
    <cellStyle name="Ввод  75 6" xfId="4450"/>
    <cellStyle name="Ввод  75 7" xfId="4451"/>
    <cellStyle name="Ввод  75 8" xfId="4452"/>
    <cellStyle name="Ввод  76" xfId="4453"/>
    <cellStyle name="Ввод  76 2" xfId="4454"/>
    <cellStyle name="Ввод  76 2 2" xfId="4455"/>
    <cellStyle name="Ввод  76 2 3" xfId="4456"/>
    <cellStyle name="Ввод  76 2 4" xfId="4457"/>
    <cellStyle name="Ввод  76 2 5" xfId="4458"/>
    <cellStyle name="Ввод  76 2 6" xfId="4459"/>
    <cellStyle name="Ввод  76 3" xfId="4460"/>
    <cellStyle name="Ввод  76 4" xfId="4461"/>
    <cellStyle name="Ввод  76 5" xfId="4462"/>
    <cellStyle name="Ввод  76 6" xfId="4463"/>
    <cellStyle name="Ввод  76 7" xfId="4464"/>
    <cellStyle name="Ввод  76 8" xfId="4465"/>
    <cellStyle name="Ввод  77" xfId="4466"/>
    <cellStyle name="Ввод  77 2" xfId="4467"/>
    <cellStyle name="Ввод  77 2 2" xfId="4468"/>
    <cellStyle name="Ввод  77 2 3" xfId="4469"/>
    <cellStyle name="Ввод  77 2 4" xfId="4470"/>
    <cellStyle name="Ввод  77 2 5" xfId="4471"/>
    <cellStyle name="Ввод  77 2 6" xfId="4472"/>
    <cellStyle name="Ввод  77 3" xfId="4473"/>
    <cellStyle name="Ввод  77 4" xfId="4474"/>
    <cellStyle name="Ввод  77 5" xfId="4475"/>
    <cellStyle name="Ввод  77 6" xfId="4476"/>
    <cellStyle name="Ввод  77 7" xfId="4477"/>
    <cellStyle name="Ввод  77 8" xfId="4478"/>
    <cellStyle name="Ввод  78" xfId="4479"/>
    <cellStyle name="Ввод  78 2" xfId="4480"/>
    <cellStyle name="Ввод  78 2 2" xfId="4481"/>
    <cellStyle name="Ввод  78 2 3" xfId="4482"/>
    <cellStyle name="Ввод  78 2 4" xfId="4483"/>
    <cellStyle name="Ввод  78 2 5" xfId="4484"/>
    <cellStyle name="Ввод  78 2 6" xfId="4485"/>
    <cellStyle name="Ввод  78 3" xfId="4486"/>
    <cellStyle name="Ввод  78 4" xfId="4487"/>
    <cellStyle name="Ввод  78 5" xfId="4488"/>
    <cellStyle name="Ввод  78 6" xfId="4489"/>
    <cellStyle name="Ввод  78 7" xfId="4490"/>
    <cellStyle name="Ввод  78 8" xfId="4491"/>
    <cellStyle name="Ввод  79" xfId="4492"/>
    <cellStyle name="Ввод  79 2" xfId="4493"/>
    <cellStyle name="Ввод  79 2 2" xfId="4494"/>
    <cellStyle name="Ввод  79 2 3" xfId="4495"/>
    <cellStyle name="Ввод  79 2 4" xfId="4496"/>
    <cellStyle name="Ввод  79 2 5" xfId="4497"/>
    <cellStyle name="Ввод  79 2 6" xfId="4498"/>
    <cellStyle name="Ввод  79 3" xfId="4499"/>
    <cellStyle name="Ввод  79 4" xfId="4500"/>
    <cellStyle name="Ввод  79 5" xfId="4501"/>
    <cellStyle name="Ввод  79 6" xfId="4502"/>
    <cellStyle name="Ввод  79 7" xfId="4503"/>
    <cellStyle name="Ввод  79 8" xfId="4504"/>
    <cellStyle name="Ввод  8" xfId="4505"/>
    <cellStyle name="Ввод  8 2" xfId="4506"/>
    <cellStyle name="Ввод  8 2 2" xfId="4507"/>
    <cellStyle name="Ввод  8 2 3" xfId="4508"/>
    <cellStyle name="Ввод  8 2 4" xfId="4509"/>
    <cellStyle name="Ввод  8 2 5" xfId="4510"/>
    <cellStyle name="Ввод  8 2 6" xfId="4511"/>
    <cellStyle name="Ввод  8 3" xfId="4512"/>
    <cellStyle name="Ввод  8 4" xfId="4513"/>
    <cellStyle name="Ввод  8 5" xfId="4514"/>
    <cellStyle name="Ввод  8 6" xfId="4515"/>
    <cellStyle name="Ввод  8 7" xfId="4516"/>
    <cellStyle name="Ввод  8 8" xfId="4517"/>
    <cellStyle name="Ввод  80" xfId="4518"/>
    <cellStyle name="Ввод  80 2" xfId="4519"/>
    <cellStyle name="Ввод  80 2 2" xfId="4520"/>
    <cellStyle name="Ввод  80 2 3" xfId="4521"/>
    <cellStyle name="Ввод  80 2 4" xfId="4522"/>
    <cellStyle name="Ввод  80 2 5" xfId="4523"/>
    <cellStyle name="Ввод  80 2 6" xfId="4524"/>
    <cellStyle name="Ввод  80 3" xfId="4525"/>
    <cellStyle name="Ввод  80 4" xfId="4526"/>
    <cellStyle name="Ввод  80 5" xfId="4527"/>
    <cellStyle name="Ввод  80 6" xfId="4528"/>
    <cellStyle name="Ввод  80 7" xfId="4529"/>
    <cellStyle name="Ввод  80 8" xfId="4530"/>
    <cellStyle name="Ввод  81" xfId="4531"/>
    <cellStyle name="Ввод  81 2" xfId="4532"/>
    <cellStyle name="Ввод  81 2 2" xfId="4533"/>
    <cellStyle name="Ввод  81 2 3" xfId="4534"/>
    <cellStyle name="Ввод  81 2 4" xfId="4535"/>
    <cellStyle name="Ввод  81 2 5" xfId="4536"/>
    <cellStyle name="Ввод  81 2 6" xfId="4537"/>
    <cellStyle name="Ввод  81 3" xfId="4538"/>
    <cellStyle name="Ввод  81 4" xfId="4539"/>
    <cellStyle name="Ввод  81 5" xfId="4540"/>
    <cellStyle name="Ввод  81 6" xfId="4541"/>
    <cellStyle name="Ввод  81 7" xfId="4542"/>
    <cellStyle name="Ввод  81 8" xfId="4543"/>
    <cellStyle name="Ввод  82" xfId="4544"/>
    <cellStyle name="Ввод  82 2" xfId="4545"/>
    <cellStyle name="Ввод  82 2 2" xfId="4546"/>
    <cellStyle name="Ввод  82 2 3" xfId="4547"/>
    <cellStyle name="Ввод  82 2 4" xfId="4548"/>
    <cellStyle name="Ввод  82 2 5" xfId="4549"/>
    <cellStyle name="Ввод  82 2 6" xfId="4550"/>
    <cellStyle name="Ввод  82 3" xfId="4551"/>
    <cellStyle name="Ввод  82 4" xfId="4552"/>
    <cellStyle name="Ввод  82 5" xfId="4553"/>
    <cellStyle name="Ввод  82 6" xfId="4554"/>
    <cellStyle name="Ввод  82 7" xfId="4555"/>
    <cellStyle name="Ввод  82 8" xfId="4556"/>
    <cellStyle name="Ввод  83" xfId="4557"/>
    <cellStyle name="Ввод  83 2" xfId="4558"/>
    <cellStyle name="Ввод  83 2 2" xfId="4559"/>
    <cellStyle name="Ввод  83 2 3" xfId="4560"/>
    <cellStyle name="Ввод  83 2 4" xfId="4561"/>
    <cellStyle name="Ввод  83 2 5" xfId="4562"/>
    <cellStyle name="Ввод  83 2 6" xfId="4563"/>
    <cellStyle name="Ввод  83 3" xfId="4564"/>
    <cellStyle name="Ввод  83 4" xfId="4565"/>
    <cellStyle name="Ввод  83 5" xfId="4566"/>
    <cellStyle name="Ввод  83 6" xfId="4567"/>
    <cellStyle name="Ввод  83 7" xfId="4568"/>
    <cellStyle name="Ввод  83 8" xfId="4569"/>
    <cellStyle name="Ввод  84" xfId="4570"/>
    <cellStyle name="Ввод  84 2" xfId="4571"/>
    <cellStyle name="Ввод  84 2 2" xfId="4572"/>
    <cellStyle name="Ввод  84 2 3" xfId="4573"/>
    <cellStyle name="Ввод  84 2 4" xfId="4574"/>
    <cellStyle name="Ввод  84 2 5" xfId="4575"/>
    <cellStyle name="Ввод  84 2 6" xfId="4576"/>
    <cellStyle name="Ввод  84 3" xfId="4577"/>
    <cellStyle name="Ввод  84 4" xfId="4578"/>
    <cellStyle name="Ввод  84 5" xfId="4579"/>
    <cellStyle name="Ввод  84 6" xfId="4580"/>
    <cellStyle name="Ввод  84 7" xfId="4581"/>
    <cellStyle name="Ввод  84 8" xfId="4582"/>
    <cellStyle name="Ввод  85" xfId="4583"/>
    <cellStyle name="Ввод  85 2" xfId="4584"/>
    <cellStyle name="Ввод  85 2 2" xfId="4585"/>
    <cellStyle name="Ввод  85 2 3" xfId="4586"/>
    <cellStyle name="Ввод  85 2 4" xfId="4587"/>
    <cellStyle name="Ввод  85 2 5" xfId="4588"/>
    <cellStyle name="Ввод  85 2 6" xfId="4589"/>
    <cellStyle name="Ввод  85 3" xfId="4590"/>
    <cellStyle name="Ввод  85 4" xfId="4591"/>
    <cellStyle name="Ввод  85 5" xfId="4592"/>
    <cellStyle name="Ввод  85 6" xfId="4593"/>
    <cellStyle name="Ввод  85 7" xfId="4594"/>
    <cellStyle name="Ввод  85 8" xfId="4595"/>
    <cellStyle name="Ввод  86" xfId="4596"/>
    <cellStyle name="Ввод  86 2" xfId="4597"/>
    <cellStyle name="Ввод  86 2 2" xfId="4598"/>
    <cellStyle name="Ввод  86 2 3" xfId="4599"/>
    <cellStyle name="Ввод  86 2 4" xfId="4600"/>
    <cellStyle name="Ввод  86 2 5" xfId="4601"/>
    <cellStyle name="Ввод  86 2 6" xfId="4602"/>
    <cellStyle name="Ввод  86 3" xfId="4603"/>
    <cellStyle name="Ввод  86 4" xfId="4604"/>
    <cellStyle name="Ввод  86 5" xfId="4605"/>
    <cellStyle name="Ввод  86 6" xfId="4606"/>
    <cellStyle name="Ввод  86 7" xfId="4607"/>
    <cellStyle name="Ввод  86 8" xfId="4608"/>
    <cellStyle name="Ввод  87" xfId="4609"/>
    <cellStyle name="Ввод  87 2" xfId="4610"/>
    <cellStyle name="Ввод  87 2 2" xfId="4611"/>
    <cellStyle name="Ввод  87 2 3" xfId="4612"/>
    <cellStyle name="Ввод  87 2 4" xfId="4613"/>
    <cellStyle name="Ввод  87 2 5" xfId="4614"/>
    <cellStyle name="Ввод  87 2 6" xfId="4615"/>
    <cellStyle name="Ввод  87 3" xfId="4616"/>
    <cellStyle name="Ввод  87 4" xfId="4617"/>
    <cellStyle name="Ввод  87 5" xfId="4618"/>
    <cellStyle name="Ввод  87 6" xfId="4619"/>
    <cellStyle name="Ввод  87 7" xfId="4620"/>
    <cellStyle name="Ввод  87 8" xfId="4621"/>
    <cellStyle name="Ввод  88" xfId="4622"/>
    <cellStyle name="Ввод  88 2" xfId="4623"/>
    <cellStyle name="Ввод  88 2 2" xfId="4624"/>
    <cellStyle name="Ввод  88 2 3" xfId="4625"/>
    <cellStyle name="Ввод  88 2 4" xfId="4626"/>
    <cellStyle name="Ввод  88 2 5" xfId="4627"/>
    <cellStyle name="Ввод  88 2 6" xfId="4628"/>
    <cellStyle name="Ввод  88 3" xfId="4629"/>
    <cellStyle name="Ввод  88 4" xfId="4630"/>
    <cellStyle name="Ввод  88 5" xfId="4631"/>
    <cellStyle name="Ввод  88 6" xfId="4632"/>
    <cellStyle name="Ввод  88 7" xfId="4633"/>
    <cellStyle name="Ввод  88 8" xfId="4634"/>
    <cellStyle name="Ввод  89" xfId="4635"/>
    <cellStyle name="Ввод  89 2" xfId="4636"/>
    <cellStyle name="Ввод  89 2 2" xfId="4637"/>
    <cellStyle name="Ввод  89 2 3" xfId="4638"/>
    <cellStyle name="Ввод  89 2 4" xfId="4639"/>
    <cellStyle name="Ввод  89 2 5" xfId="4640"/>
    <cellStyle name="Ввод  89 2 6" xfId="4641"/>
    <cellStyle name="Ввод  89 3" xfId="4642"/>
    <cellStyle name="Ввод  89 4" xfId="4643"/>
    <cellStyle name="Ввод  89 5" xfId="4644"/>
    <cellStyle name="Ввод  89 6" xfId="4645"/>
    <cellStyle name="Ввод  89 7" xfId="4646"/>
    <cellStyle name="Ввод  89 8" xfId="4647"/>
    <cellStyle name="Ввод  9" xfId="4648"/>
    <cellStyle name="Ввод  9 2" xfId="4649"/>
    <cellStyle name="Ввод  9 2 2" xfId="4650"/>
    <cellStyle name="Ввод  9 2 3" xfId="4651"/>
    <cellStyle name="Ввод  9 2 4" xfId="4652"/>
    <cellStyle name="Ввод  9 2 5" xfId="4653"/>
    <cellStyle name="Ввод  9 2 6" xfId="4654"/>
    <cellStyle name="Ввод  9 3" xfId="4655"/>
    <cellStyle name="Ввод  9 4" xfId="4656"/>
    <cellStyle name="Ввод  9 5" xfId="4657"/>
    <cellStyle name="Ввод  9 6" xfId="4658"/>
    <cellStyle name="Ввод  9 7" xfId="4659"/>
    <cellStyle name="Ввод  9 8" xfId="4660"/>
    <cellStyle name="Ввод  90" xfId="4661"/>
    <cellStyle name="Ввод  90 2" xfId="4662"/>
    <cellStyle name="Ввод  90 2 2" xfId="4663"/>
    <cellStyle name="Ввод  90 2 3" xfId="4664"/>
    <cellStyle name="Ввод  90 2 4" xfId="4665"/>
    <cellStyle name="Ввод  90 2 5" xfId="4666"/>
    <cellStyle name="Ввод  90 2 6" xfId="4667"/>
    <cellStyle name="Ввод  90 3" xfId="4668"/>
    <cellStyle name="Ввод  90 4" xfId="4669"/>
    <cellStyle name="Ввод  90 5" xfId="4670"/>
    <cellStyle name="Ввод  90 6" xfId="4671"/>
    <cellStyle name="Ввод  90 7" xfId="4672"/>
    <cellStyle name="Ввод  90 8" xfId="4673"/>
    <cellStyle name="Ввод  91" xfId="4674"/>
    <cellStyle name="Ввод  91 2" xfId="4675"/>
    <cellStyle name="Ввод  91 2 2" xfId="4676"/>
    <cellStyle name="Ввод  91 2 3" xfId="4677"/>
    <cellStyle name="Ввод  91 2 4" xfId="4678"/>
    <cellStyle name="Ввод  91 2 5" xfId="4679"/>
    <cellStyle name="Ввод  91 2 6" xfId="4680"/>
    <cellStyle name="Ввод  91 3" xfId="4681"/>
    <cellStyle name="Ввод  91 4" xfId="4682"/>
    <cellStyle name="Ввод  91 5" xfId="4683"/>
    <cellStyle name="Ввод  91 6" xfId="4684"/>
    <cellStyle name="Ввод  91 7" xfId="4685"/>
    <cellStyle name="Ввод  91 8" xfId="4686"/>
    <cellStyle name="Ввод  92" xfId="4687"/>
    <cellStyle name="Ввод  92 2" xfId="4688"/>
    <cellStyle name="Ввод  92 2 2" xfId="4689"/>
    <cellStyle name="Ввод  92 2 3" xfId="4690"/>
    <cellStyle name="Ввод  92 2 4" xfId="4691"/>
    <cellStyle name="Ввод  92 2 5" xfId="4692"/>
    <cellStyle name="Ввод  92 2 6" xfId="4693"/>
    <cellStyle name="Ввод  92 3" xfId="4694"/>
    <cellStyle name="Ввод  92 4" xfId="4695"/>
    <cellStyle name="Ввод  92 5" xfId="4696"/>
    <cellStyle name="Ввод  92 6" xfId="4697"/>
    <cellStyle name="Ввод  92 7" xfId="4698"/>
    <cellStyle name="Ввод  92 8" xfId="4699"/>
    <cellStyle name="Ввод  93" xfId="4700"/>
    <cellStyle name="Ввод  93 2" xfId="4701"/>
    <cellStyle name="Ввод  93 2 2" xfId="4702"/>
    <cellStyle name="Ввод  93 2 3" xfId="4703"/>
    <cellStyle name="Ввод  93 2 4" xfId="4704"/>
    <cellStyle name="Ввод  93 2 5" xfId="4705"/>
    <cellStyle name="Ввод  93 2 6" xfId="4706"/>
    <cellStyle name="Ввод  93 3" xfId="4707"/>
    <cellStyle name="Ввод  93 4" xfId="4708"/>
    <cellStyle name="Ввод  93 5" xfId="4709"/>
    <cellStyle name="Ввод  93 6" xfId="4710"/>
    <cellStyle name="Ввод  93 7" xfId="4711"/>
    <cellStyle name="Ввод  93 8" xfId="4712"/>
    <cellStyle name="Ввод  94" xfId="4713"/>
    <cellStyle name="Ввод  94 2" xfId="4714"/>
    <cellStyle name="Ввод  94 2 2" xfId="4715"/>
    <cellStyle name="Ввод  94 2 3" xfId="4716"/>
    <cellStyle name="Ввод  94 2 4" xfId="4717"/>
    <cellStyle name="Ввод  94 2 5" xfId="4718"/>
    <cellStyle name="Ввод  94 2 6" xfId="4719"/>
    <cellStyle name="Ввод  94 3" xfId="4720"/>
    <cellStyle name="Ввод  94 4" xfId="4721"/>
    <cellStyle name="Ввод  94 5" xfId="4722"/>
    <cellStyle name="Ввод  94 6" xfId="4723"/>
    <cellStyle name="Ввод  94 7" xfId="4724"/>
    <cellStyle name="Ввод  94 8" xfId="4725"/>
    <cellStyle name="Ввод  95" xfId="4726"/>
    <cellStyle name="Ввод  95 2" xfId="4727"/>
    <cellStyle name="Ввод  95 2 2" xfId="4728"/>
    <cellStyle name="Ввод  95 2 3" xfId="4729"/>
    <cellStyle name="Ввод  95 2 4" xfId="4730"/>
    <cellStyle name="Ввод  95 2 5" xfId="4731"/>
    <cellStyle name="Ввод  95 2 6" xfId="4732"/>
    <cellStyle name="Ввод  95 3" xfId="4733"/>
    <cellStyle name="Ввод  95 4" xfId="4734"/>
    <cellStyle name="Ввод  95 5" xfId="4735"/>
    <cellStyle name="Ввод  95 6" xfId="4736"/>
    <cellStyle name="Ввод  95 7" xfId="4737"/>
    <cellStyle name="Ввод  95 8" xfId="4738"/>
    <cellStyle name="Ввод  96" xfId="4739"/>
    <cellStyle name="Ввод  96 2" xfId="4740"/>
    <cellStyle name="Ввод  96 2 2" xfId="4741"/>
    <cellStyle name="Ввод  96 2 3" xfId="4742"/>
    <cellStyle name="Ввод  96 2 4" xfId="4743"/>
    <cellStyle name="Ввод  96 2 5" xfId="4744"/>
    <cellStyle name="Ввод  96 2 6" xfId="4745"/>
    <cellStyle name="Ввод  96 3" xfId="4746"/>
    <cellStyle name="Ввод  96 4" xfId="4747"/>
    <cellStyle name="Ввод  96 5" xfId="4748"/>
    <cellStyle name="Ввод  96 6" xfId="4749"/>
    <cellStyle name="Ввод  96 7" xfId="4750"/>
    <cellStyle name="Ввод  96 8" xfId="4751"/>
    <cellStyle name="Ввод  97" xfId="4752"/>
    <cellStyle name="Ввод  97 2" xfId="4753"/>
    <cellStyle name="Ввод  97 2 2" xfId="4754"/>
    <cellStyle name="Ввод  97 2 3" xfId="4755"/>
    <cellStyle name="Ввод  97 2 4" xfId="4756"/>
    <cellStyle name="Ввод  97 2 5" xfId="4757"/>
    <cellStyle name="Ввод  97 2 6" xfId="4758"/>
    <cellStyle name="Ввод  97 3" xfId="4759"/>
    <cellStyle name="Ввод  97 4" xfId="4760"/>
    <cellStyle name="Ввод  97 5" xfId="4761"/>
    <cellStyle name="Ввод  97 6" xfId="4762"/>
    <cellStyle name="Ввод  97 7" xfId="4763"/>
    <cellStyle name="Ввод  97 8" xfId="4764"/>
    <cellStyle name="Ввод  98" xfId="4765"/>
    <cellStyle name="Ввод  98 2" xfId="4766"/>
    <cellStyle name="Ввод  98 2 2" xfId="4767"/>
    <cellStyle name="Ввод  98 2 3" xfId="4768"/>
    <cellStyle name="Ввод  98 2 4" xfId="4769"/>
    <cellStyle name="Ввод  98 2 5" xfId="4770"/>
    <cellStyle name="Ввод  98 2 6" xfId="4771"/>
    <cellStyle name="Ввод  98 3" xfId="4772"/>
    <cellStyle name="Ввод  98 4" xfId="4773"/>
    <cellStyle name="Ввод  98 5" xfId="4774"/>
    <cellStyle name="Ввод  98 6" xfId="4775"/>
    <cellStyle name="Ввод  98 7" xfId="4776"/>
    <cellStyle name="Ввод  98 8" xfId="4777"/>
    <cellStyle name="Ввод  99" xfId="4778"/>
    <cellStyle name="Ввод  99 2" xfId="4779"/>
    <cellStyle name="Ввод  99 2 2" xfId="4780"/>
    <cellStyle name="Ввод  99 2 3" xfId="4781"/>
    <cellStyle name="Ввод  99 2 4" xfId="4782"/>
    <cellStyle name="Ввод  99 2 5" xfId="4783"/>
    <cellStyle name="Ввод  99 2 6" xfId="4784"/>
    <cellStyle name="Ввод  99 3" xfId="4785"/>
    <cellStyle name="Ввод  99 4" xfId="4786"/>
    <cellStyle name="Ввод  99 5" xfId="4787"/>
    <cellStyle name="Ввод  99 6" xfId="4788"/>
    <cellStyle name="Ввод  99 7" xfId="4789"/>
    <cellStyle name="Ввод  99 8" xfId="4790"/>
    <cellStyle name="Вывод 10" xfId="4791"/>
    <cellStyle name="Вывод 10 2" xfId="4792"/>
    <cellStyle name="Вывод 10 2 2" xfId="4793"/>
    <cellStyle name="Вывод 10 2 3" xfId="4794"/>
    <cellStyle name="Вывод 10 2 4" xfId="4795"/>
    <cellStyle name="Вывод 10 2 5" xfId="4796"/>
    <cellStyle name="Вывод 10 2 6" xfId="4797"/>
    <cellStyle name="Вывод 10 3" xfId="4798"/>
    <cellStyle name="Вывод 10 4" xfId="4799"/>
    <cellStyle name="Вывод 10 5" xfId="4800"/>
    <cellStyle name="Вывод 10 6" xfId="4801"/>
    <cellStyle name="Вывод 10 7" xfId="4802"/>
    <cellStyle name="Вывод 10 8" xfId="4803"/>
    <cellStyle name="Вывод 100" xfId="4804"/>
    <cellStyle name="Вывод 100 2" xfId="4805"/>
    <cellStyle name="Вывод 100 2 2" xfId="4806"/>
    <cellStyle name="Вывод 100 2 3" xfId="4807"/>
    <cellStyle name="Вывод 100 2 4" xfId="4808"/>
    <cellStyle name="Вывод 100 2 5" xfId="4809"/>
    <cellStyle name="Вывод 100 2 6" xfId="4810"/>
    <cellStyle name="Вывод 100 3" xfId="4811"/>
    <cellStyle name="Вывод 100 4" xfId="4812"/>
    <cellStyle name="Вывод 100 5" xfId="4813"/>
    <cellStyle name="Вывод 100 6" xfId="4814"/>
    <cellStyle name="Вывод 100 7" xfId="4815"/>
    <cellStyle name="Вывод 100 8" xfId="4816"/>
    <cellStyle name="Вывод 101" xfId="4817"/>
    <cellStyle name="Вывод 101 2" xfId="4818"/>
    <cellStyle name="Вывод 101 2 2" xfId="4819"/>
    <cellStyle name="Вывод 101 2 3" xfId="4820"/>
    <cellStyle name="Вывод 101 2 4" xfId="4821"/>
    <cellStyle name="Вывод 101 2 5" xfId="4822"/>
    <cellStyle name="Вывод 101 2 6" xfId="4823"/>
    <cellStyle name="Вывод 101 3" xfId="4824"/>
    <cellStyle name="Вывод 101 4" xfId="4825"/>
    <cellStyle name="Вывод 101 5" xfId="4826"/>
    <cellStyle name="Вывод 101 6" xfId="4827"/>
    <cellStyle name="Вывод 101 7" xfId="4828"/>
    <cellStyle name="Вывод 101 8" xfId="4829"/>
    <cellStyle name="Вывод 102" xfId="4830"/>
    <cellStyle name="Вывод 102 2" xfId="4831"/>
    <cellStyle name="Вывод 102 2 2" xfId="4832"/>
    <cellStyle name="Вывод 102 2 3" xfId="4833"/>
    <cellStyle name="Вывод 102 2 4" xfId="4834"/>
    <cellStyle name="Вывод 102 2 5" xfId="4835"/>
    <cellStyle name="Вывод 102 2 6" xfId="4836"/>
    <cellStyle name="Вывод 102 3" xfId="4837"/>
    <cellStyle name="Вывод 102 4" xfId="4838"/>
    <cellStyle name="Вывод 102 5" xfId="4839"/>
    <cellStyle name="Вывод 102 6" xfId="4840"/>
    <cellStyle name="Вывод 102 7" xfId="4841"/>
    <cellStyle name="Вывод 102 8" xfId="4842"/>
    <cellStyle name="Вывод 103" xfId="4843"/>
    <cellStyle name="Вывод 103 2" xfId="4844"/>
    <cellStyle name="Вывод 103 2 2" xfId="4845"/>
    <cellStyle name="Вывод 103 2 3" xfId="4846"/>
    <cellStyle name="Вывод 103 2 4" xfId="4847"/>
    <cellStyle name="Вывод 103 2 5" xfId="4848"/>
    <cellStyle name="Вывод 103 2 6" xfId="4849"/>
    <cellStyle name="Вывод 103 3" xfId="4850"/>
    <cellStyle name="Вывод 103 4" xfId="4851"/>
    <cellStyle name="Вывод 103 5" xfId="4852"/>
    <cellStyle name="Вывод 103 6" xfId="4853"/>
    <cellStyle name="Вывод 103 7" xfId="4854"/>
    <cellStyle name="Вывод 103 8" xfId="4855"/>
    <cellStyle name="Вывод 104" xfId="4856"/>
    <cellStyle name="Вывод 104 2" xfId="4857"/>
    <cellStyle name="Вывод 104 2 2" xfId="4858"/>
    <cellStyle name="Вывод 104 2 3" xfId="4859"/>
    <cellStyle name="Вывод 104 2 4" xfId="4860"/>
    <cellStyle name="Вывод 104 2 5" xfId="4861"/>
    <cellStyle name="Вывод 104 2 6" xfId="4862"/>
    <cellStyle name="Вывод 104 3" xfId="4863"/>
    <cellStyle name="Вывод 104 4" xfId="4864"/>
    <cellStyle name="Вывод 104 5" xfId="4865"/>
    <cellStyle name="Вывод 104 6" xfId="4866"/>
    <cellStyle name="Вывод 104 7" xfId="4867"/>
    <cellStyle name="Вывод 104 8" xfId="4868"/>
    <cellStyle name="Вывод 105" xfId="4869"/>
    <cellStyle name="Вывод 105 2" xfId="4870"/>
    <cellStyle name="Вывод 105 2 2" xfId="4871"/>
    <cellStyle name="Вывод 105 2 3" xfId="4872"/>
    <cellStyle name="Вывод 105 2 4" xfId="4873"/>
    <cellStyle name="Вывод 105 2 5" xfId="4874"/>
    <cellStyle name="Вывод 105 2 6" xfId="4875"/>
    <cellStyle name="Вывод 105 3" xfId="4876"/>
    <cellStyle name="Вывод 105 4" xfId="4877"/>
    <cellStyle name="Вывод 105 5" xfId="4878"/>
    <cellStyle name="Вывод 105 6" xfId="4879"/>
    <cellStyle name="Вывод 105 7" xfId="4880"/>
    <cellStyle name="Вывод 105 8" xfId="4881"/>
    <cellStyle name="Вывод 106" xfId="4882"/>
    <cellStyle name="Вывод 106 2" xfId="4883"/>
    <cellStyle name="Вывод 106 2 2" xfId="4884"/>
    <cellStyle name="Вывод 106 2 3" xfId="4885"/>
    <cellStyle name="Вывод 106 2 4" xfId="4886"/>
    <cellStyle name="Вывод 106 2 5" xfId="4887"/>
    <cellStyle name="Вывод 106 2 6" xfId="4888"/>
    <cellStyle name="Вывод 106 3" xfId="4889"/>
    <cellStyle name="Вывод 106 4" xfId="4890"/>
    <cellStyle name="Вывод 106 5" xfId="4891"/>
    <cellStyle name="Вывод 106 6" xfId="4892"/>
    <cellStyle name="Вывод 106 7" xfId="4893"/>
    <cellStyle name="Вывод 106 8" xfId="4894"/>
    <cellStyle name="Вывод 107" xfId="4895"/>
    <cellStyle name="Вывод 107 2" xfId="4896"/>
    <cellStyle name="Вывод 107 2 2" xfId="4897"/>
    <cellStyle name="Вывод 107 2 3" xfId="4898"/>
    <cellStyle name="Вывод 107 2 4" xfId="4899"/>
    <cellStyle name="Вывод 107 2 5" xfId="4900"/>
    <cellStyle name="Вывод 107 2 6" xfId="4901"/>
    <cellStyle name="Вывод 107 3" xfId="4902"/>
    <cellStyle name="Вывод 107 4" xfId="4903"/>
    <cellStyle name="Вывод 107 5" xfId="4904"/>
    <cellStyle name="Вывод 107 6" xfId="4905"/>
    <cellStyle name="Вывод 107 7" xfId="4906"/>
    <cellStyle name="Вывод 107 8" xfId="4907"/>
    <cellStyle name="Вывод 108" xfId="4908"/>
    <cellStyle name="Вывод 108 2" xfId="4909"/>
    <cellStyle name="Вывод 108 2 2" xfId="4910"/>
    <cellStyle name="Вывод 108 2 3" xfId="4911"/>
    <cellStyle name="Вывод 108 2 4" xfId="4912"/>
    <cellStyle name="Вывод 108 2 5" xfId="4913"/>
    <cellStyle name="Вывод 108 2 6" xfId="4914"/>
    <cellStyle name="Вывод 108 3" xfId="4915"/>
    <cellStyle name="Вывод 108 4" xfId="4916"/>
    <cellStyle name="Вывод 108 5" xfId="4917"/>
    <cellStyle name="Вывод 108 6" xfId="4918"/>
    <cellStyle name="Вывод 108 7" xfId="4919"/>
    <cellStyle name="Вывод 108 8" xfId="4920"/>
    <cellStyle name="Вывод 109" xfId="4921"/>
    <cellStyle name="Вывод 109 2" xfId="4922"/>
    <cellStyle name="Вывод 109 2 2" xfId="4923"/>
    <cellStyle name="Вывод 109 2 3" xfId="4924"/>
    <cellStyle name="Вывод 109 2 4" xfId="4925"/>
    <cellStyle name="Вывод 109 2 5" xfId="4926"/>
    <cellStyle name="Вывод 109 2 6" xfId="4927"/>
    <cellStyle name="Вывод 109 3" xfId="4928"/>
    <cellStyle name="Вывод 109 4" xfId="4929"/>
    <cellStyle name="Вывод 109 5" xfId="4930"/>
    <cellStyle name="Вывод 109 6" xfId="4931"/>
    <cellStyle name="Вывод 109 7" xfId="4932"/>
    <cellStyle name="Вывод 109 8" xfId="4933"/>
    <cellStyle name="Вывод 11" xfId="4934"/>
    <cellStyle name="Вывод 11 2" xfId="4935"/>
    <cellStyle name="Вывод 11 2 2" xfId="4936"/>
    <cellStyle name="Вывод 11 2 3" xfId="4937"/>
    <cellStyle name="Вывод 11 2 4" xfId="4938"/>
    <cellStyle name="Вывод 11 2 5" xfId="4939"/>
    <cellStyle name="Вывод 11 2 6" xfId="4940"/>
    <cellStyle name="Вывод 11 3" xfId="4941"/>
    <cellStyle name="Вывод 11 4" xfId="4942"/>
    <cellStyle name="Вывод 11 5" xfId="4943"/>
    <cellStyle name="Вывод 11 6" xfId="4944"/>
    <cellStyle name="Вывод 11 7" xfId="4945"/>
    <cellStyle name="Вывод 11 8" xfId="4946"/>
    <cellStyle name="Вывод 110" xfId="4947"/>
    <cellStyle name="Вывод 110 2" xfId="4948"/>
    <cellStyle name="Вывод 110 2 2" xfId="4949"/>
    <cellStyle name="Вывод 110 2 3" xfId="4950"/>
    <cellStyle name="Вывод 110 2 4" xfId="4951"/>
    <cellStyle name="Вывод 110 2 5" xfId="4952"/>
    <cellStyle name="Вывод 110 2 6" xfId="4953"/>
    <cellStyle name="Вывод 110 3" xfId="4954"/>
    <cellStyle name="Вывод 110 4" xfId="4955"/>
    <cellStyle name="Вывод 110 5" xfId="4956"/>
    <cellStyle name="Вывод 110 6" xfId="4957"/>
    <cellStyle name="Вывод 110 7" xfId="4958"/>
    <cellStyle name="Вывод 110 8" xfId="4959"/>
    <cellStyle name="Вывод 111" xfId="4960"/>
    <cellStyle name="Вывод 111 2" xfId="4961"/>
    <cellStyle name="Вывод 111 2 2" xfId="4962"/>
    <cellStyle name="Вывод 111 2 3" xfId="4963"/>
    <cellStyle name="Вывод 111 2 4" xfId="4964"/>
    <cellStyle name="Вывод 111 2 5" xfId="4965"/>
    <cellStyle name="Вывод 111 2 6" xfId="4966"/>
    <cellStyle name="Вывод 111 3" xfId="4967"/>
    <cellStyle name="Вывод 111 4" xfId="4968"/>
    <cellStyle name="Вывод 111 5" xfId="4969"/>
    <cellStyle name="Вывод 111 6" xfId="4970"/>
    <cellStyle name="Вывод 111 7" xfId="4971"/>
    <cellStyle name="Вывод 111 8" xfId="4972"/>
    <cellStyle name="Вывод 112" xfId="4973"/>
    <cellStyle name="Вывод 112 2" xfId="4974"/>
    <cellStyle name="Вывод 112 2 2" xfId="4975"/>
    <cellStyle name="Вывод 112 2 3" xfId="4976"/>
    <cellStyle name="Вывод 112 2 4" xfId="4977"/>
    <cellStyle name="Вывод 112 2 5" xfId="4978"/>
    <cellStyle name="Вывод 112 2 6" xfId="4979"/>
    <cellStyle name="Вывод 112 3" xfId="4980"/>
    <cellStyle name="Вывод 112 4" xfId="4981"/>
    <cellStyle name="Вывод 112 5" xfId="4982"/>
    <cellStyle name="Вывод 112 6" xfId="4983"/>
    <cellStyle name="Вывод 112 7" xfId="4984"/>
    <cellStyle name="Вывод 112 8" xfId="4985"/>
    <cellStyle name="Вывод 113" xfId="4986"/>
    <cellStyle name="Вывод 113 2" xfId="4987"/>
    <cellStyle name="Вывод 113 2 2" xfId="4988"/>
    <cellStyle name="Вывод 113 2 3" xfId="4989"/>
    <cellStyle name="Вывод 113 2 4" xfId="4990"/>
    <cellStyle name="Вывод 113 2 5" xfId="4991"/>
    <cellStyle name="Вывод 113 2 6" xfId="4992"/>
    <cellStyle name="Вывод 113 3" xfId="4993"/>
    <cellStyle name="Вывод 113 4" xfId="4994"/>
    <cellStyle name="Вывод 113 5" xfId="4995"/>
    <cellStyle name="Вывод 113 6" xfId="4996"/>
    <cellStyle name="Вывод 113 7" xfId="4997"/>
    <cellStyle name="Вывод 113 8" xfId="4998"/>
    <cellStyle name="Вывод 114" xfId="4999"/>
    <cellStyle name="Вывод 114 2" xfId="5000"/>
    <cellStyle name="Вывод 114 2 2" xfId="5001"/>
    <cellStyle name="Вывод 114 2 3" xfId="5002"/>
    <cellStyle name="Вывод 114 2 4" xfId="5003"/>
    <cellStyle name="Вывод 114 2 5" xfId="5004"/>
    <cellStyle name="Вывод 114 2 6" xfId="5005"/>
    <cellStyle name="Вывод 114 3" xfId="5006"/>
    <cellStyle name="Вывод 114 4" xfId="5007"/>
    <cellStyle name="Вывод 114 5" xfId="5008"/>
    <cellStyle name="Вывод 114 6" xfId="5009"/>
    <cellStyle name="Вывод 114 7" xfId="5010"/>
    <cellStyle name="Вывод 114 8" xfId="5011"/>
    <cellStyle name="Вывод 115" xfId="5012"/>
    <cellStyle name="Вывод 115 2" xfId="5013"/>
    <cellStyle name="Вывод 115 2 2" xfId="5014"/>
    <cellStyle name="Вывод 115 2 3" xfId="5015"/>
    <cellStyle name="Вывод 115 2 4" xfId="5016"/>
    <cellStyle name="Вывод 115 2 5" xfId="5017"/>
    <cellStyle name="Вывод 115 2 6" xfId="5018"/>
    <cellStyle name="Вывод 115 3" xfId="5019"/>
    <cellStyle name="Вывод 115 4" xfId="5020"/>
    <cellStyle name="Вывод 115 5" xfId="5021"/>
    <cellStyle name="Вывод 115 6" xfId="5022"/>
    <cellStyle name="Вывод 115 7" xfId="5023"/>
    <cellStyle name="Вывод 115 8" xfId="5024"/>
    <cellStyle name="Вывод 116" xfId="5025"/>
    <cellStyle name="Вывод 116 2" xfId="5026"/>
    <cellStyle name="Вывод 116 2 2" xfId="5027"/>
    <cellStyle name="Вывод 116 2 3" xfId="5028"/>
    <cellStyle name="Вывод 116 2 4" xfId="5029"/>
    <cellStyle name="Вывод 116 2 5" xfId="5030"/>
    <cellStyle name="Вывод 116 2 6" xfId="5031"/>
    <cellStyle name="Вывод 116 3" xfId="5032"/>
    <cellStyle name="Вывод 116 4" xfId="5033"/>
    <cellStyle name="Вывод 116 5" xfId="5034"/>
    <cellStyle name="Вывод 116 6" xfId="5035"/>
    <cellStyle name="Вывод 116 7" xfId="5036"/>
    <cellStyle name="Вывод 116 8" xfId="5037"/>
    <cellStyle name="Вывод 117" xfId="5038"/>
    <cellStyle name="Вывод 117 2" xfId="5039"/>
    <cellStyle name="Вывод 117 2 2" xfId="5040"/>
    <cellStyle name="Вывод 117 2 3" xfId="5041"/>
    <cellStyle name="Вывод 117 2 4" xfId="5042"/>
    <cellStyle name="Вывод 117 2 5" xfId="5043"/>
    <cellStyle name="Вывод 117 2 6" xfId="5044"/>
    <cellStyle name="Вывод 117 3" xfId="5045"/>
    <cellStyle name="Вывод 117 4" xfId="5046"/>
    <cellStyle name="Вывод 117 5" xfId="5047"/>
    <cellStyle name="Вывод 117 6" xfId="5048"/>
    <cellStyle name="Вывод 117 7" xfId="5049"/>
    <cellStyle name="Вывод 117 8" xfId="5050"/>
    <cellStyle name="Вывод 118" xfId="5051"/>
    <cellStyle name="Вывод 118 2" xfId="5052"/>
    <cellStyle name="Вывод 118 2 2" xfId="5053"/>
    <cellStyle name="Вывод 118 2 3" xfId="5054"/>
    <cellStyle name="Вывод 118 2 4" xfId="5055"/>
    <cellStyle name="Вывод 118 2 5" xfId="5056"/>
    <cellStyle name="Вывод 118 2 6" xfId="5057"/>
    <cellStyle name="Вывод 118 3" xfId="5058"/>
    <cellStyle name="Вывод 118 4" xfId="5059"/>
    <cellStyle name="Вывод 118 5" xfId="5060"/>
    <cellStyle name="Вывод 118 6" xfId="5061"/>
    <cellStyle name="Вывод 118 7" xfId="5062"/>
    <cellStyle name="Вывод 118 8" xfId="5063"/>
    <cellStyle name="Вывод 119" xfId="5064"/>
    <cellStyle name="Вывод 119 2" xfId="5065"/>
    <cellStyle name="Вывод 119 2 2" xfId="5066"/>
    <cellStyle name="Вывод 119 2 3" xfId="5067"/>
    <cellStyle name="Вывод 119 2 4" xfId="5068"/>
    <cellStyle name="Вывод 119 2 5" xfId="5069"/>
    <cellStyle name="Вывод 119 2 6" xfId="5070"/>
    <cellStyle name="Вывод 119 3" xfId="5071"/>
    <cellStyle name="Вывод 119 4" xfId="5072"/>
    <cellStyle name="Вывод 119 5" xfId="5073"/>
    <cellStyle name="Вывод 119 6" xfId="5074"/>
    <cellStyle name="Вывод 119 7" xfId="5075"/>
    <cellStyle name="Вывод 119 8" xfId="5076"/>
    <cellStyle name="Вывод 12" xfId="5077"/>
    <cellStyle name="Вывод 12 2" xfId="5078"/>
    <cellStyle name="Вывод 12 2 2" xfId="5079"/>
    <cellStyle name="Вывод 12 2 3" xfId="5080"/>
    <cellStyle name="Вывод 12 2 4" xfId="5081"/>
    <cellStyle name="Вывод 12 2 5" xfId="5082"/>
    <cellStyle name="Вывод 12 2 6" xfId="5083"/>
    <cellStyle name="Вывод 12 3" xfId="5084"/>
    <cellStyle name="Вывод 12 4" xfId="5085"/>
    <cellStyle name="Вывод 12 5" xfId="5086"/>
    <cellStyle name="Вывод 12 6" xfId="5087"/>
    <cellStyle name="Вывод 12 7" xfId="5088"/>
    <cellStyle name="Вывод 12 8" xfId="5089"/>
    <cellStyle name="Вывод 120" xfId="5090"/>
    <cellStyle name="Вывод 120 2" xfId="5091"/>
    <cellStyle name="Вывод 120 2 2" xfId="5092"/>
    <cellStyle name="Вывод 120 2 3" xfId="5093"/>
    <cellStyle name="Вывод 120 2 4" xfId="5094"/>
    <cellStyle name="Вывод 120 2 5" xfId="5095"/>
    <cellStyle name="Вывод 120 2 6" xfId="5096"/>
    <cellStyle name="Вывод 120 3" xfId="5097"/>
    <cellStyle name="Вывод 120 4" xfId="5098"/>
    <cellStyle name="Вывод 120 5" xfId="5099"/>
    <cellStyle name="Вывод 120 6" xfId="5100"/>
    <cellStyle name="Вывод 120 7" xfId="5101"/>
    <cellStyle name="Вывод 120 8" xfId="5102"/>
    <cellStyle name="Вывод 121" xfId="5103"/>
    <cellStyle name="Вывод 121 2" xfId="5104"/>
    <cellStyle name="Вывод 121 2 2" xfId="5105"/>
    <cellStyle name="Вывод 121 2 3" xfId="5106"/>
    <cellStyle name="Вывод 121 2 4" xfId="5107"/>
    <cellStyle name="Вывод 121 2 5" xfId="5108"/>
    <cellStyle name="Вывод 121 2 6" xfId="5109"/>
    <cellStyle name="Вывод 121 3" xfId="5110"/>
    <cellStyle name="Вывод 121 4" xfId="5111"/>
    <cellStyle name="Вывод 121 5" xfId="5112"/>
    <cellStyle name="Вывод 121 6" xfId="5113"/>
    <cellStyle name="Вывод 121 7" xfId="5114"/>
    <cellStyle name="Вывод 121 8" xfId="5115"/>
    <cellStyle name="Вывод 122" xfId="5116"/>
    <cellStyle name="Вывод 122 2" xfId="5117"/>
    <cellStyle name="Вывод 122 2 2" xfId="5118"/>
    <cellStyle name="Вывод 122 2 3" xfId="5119"/>
    <cellStyle name="Вывод 122 2 4" xfId="5120"/>
    <cellStyle name="Вывод 122 2 5" xfId="5121"/>
    <cellStyle name="Вывод 122 2 6" xfId="5122"/>
    <cellStyle name="Вывод 122 3" xfId="5123"/>
    <cellStyle name="Вывод 122 4" xfId="5124"/>
    <cellStyle name="Вывод 122 5" xfId="5125"/>
    <cellStyle name="Вывод 122 6" xfId="5126"/>
    <cellStyle name="Вывод 122 7" xfId="5127"/>
    <cellStyle name="Вывод 122 8" xfId="5128"/>
    <cellStyle name="Вывод 123" xfId="5129"/>
    <cellStyle name="Вывод 123 2" xfId="5130"/>
    <cellStyle name="Вывод 123 2 2" xfId="5131"/>
    <cellStyle name="Вывод 123 2 3" xfId="5132"/>
    <cellStyle name="Вывод 123 2 4" xfId="5133"/>
    <cellStyle name="Вывод 123 2 5" xfId="5134"/>
    <cellStyle name="Вывод 123 2 6" xfId="5135"/>
    <cellStyle name="Вывод 123 3" xfId="5136"/>
    <cellStyle name="Вывод 123 4" xfId="5137"/>
    <cellStyle name="Вывод 123 5" xfId="5138"/>
    <cellStyle name="Вывод 123 6" xfId="5139"/>
    <cellStyle name="Вывод 123 7" xfId="5140"/>
    <cellStyle name="Вывод 123 8" xfId="5141"/>
    <cellStyle name="Вывод 124" xfId="5142"/>
    <cellStyle name="Вывод 124 2" xfId="5143"/>
    <cellStyle name="Вывод 124 2 2" xfId="5144"/>
    <cellStyle name="Вывод 124 2 3" xfId="5145"/>
    <cellStyle name="Вывод 124 2 4" xfId="5146"/>
    <cellStyle name="Вывод 124 2 5" xfId="5147"/>
    <cellStyle name="Вывод 124 2 6" xfId="5148"/>
    <cellStyle name="Вывод 124 3" xfId="5149"/>
    <cellStyle name="Вывод 124 4" xfId="5150"/>
    <cellStyle name="Вывод 124 5" xfId="5151"/>
    <cellStyle name="Вывод 124 6" xfId="5152"/>
    <cellStyle name="Вывод 124 7" xfId="5153"/>
    <cellStyle name="Вывод 124 8" xfId="5154"/>
    <cellStyle name="Вывод 125" xfId="5155"/>
    <cellStyle name="Вывод 125 2" xfId="5156"/>
    <cellStyle name="Вывод 125 2 2" xfId="5157"/>
    <cellStyle name="Вывод 125 2 3" xfId="5158"/>
    <cellStyle name="Вывод 125 2 4" xfId="5159"/>
    <cellStyle name="Вывод 125 2 5" xfId="5160"/>
    <cellStyle name="Вывод 125 2 6" xfId="5161"/>
    <cellStyle name="Вывод 125 3" xfId="5162"/>
    <cellStyle name="Вывод 125 4" xfId="5163"/>
    <cellStyle name="Вывод 125 5" xfId="5164"/>
    <cellStyle name="Вывод 125 6" xfId="5165"/>
    <cellStyle name="Вывод 125 7" xfId="5166"/>
    <cellStyle name="Вывод 125 8" xfId="5167"/>
    <cellStyle name="Вывод 126" xfId="5168"/>
    <cellStyle name="Вывод 126 2" xfId="5169"/>
    <cellStyle name="Вывод 126 2 2" xfId="5170"/>
    <cellStyle name="Вывод 126 2 3" xfId="5171"/>
    <cellStyle name="Вывод 126 2 4" xfId="5172"/>
    <cellStyle name="Вывод 126 2 5" xfId="5173"/>
    <cellStyle name="Вывод 126 2 6" xfId="5174"/>
    <cellStyle name="Вывод 126 3" xfId="5175"/>
    <cellStyle name="Вывод 126 4" xfId="5176"/>
    <cellStyle name="Вывод 126 5" xfId="5177"/>
    <cellStyle name="Вывод 126 6" xfId="5178"/>
    <cellStyle name="Вывод 126 7" xfId="5179"/>
    <cellStyle name="Вывод 126 8" xfId="5180"/>
    <cellStyle name="Вывод 127" xfId="5181"/>
    <cellStyle name="Вывод 127 2" xfId="5182"/>
    <cellStyle name="Вывод 127 2 2" xfId="5183"/>
    <cellStyle name="Вывод 127 2 3" xfId="5184"/>
    <cellStyle name="Вывод 127 2 4" xfId="5185"/>
    <cellStyle name="Вывод 127 2 5" xfId="5186"/>
    <cellStyle name="Вывод 127 2 6" xfId="5187"/>
    <cellStyle name="Вывод 127 3" xfId="5188"/>
    <cellStyle name="Вывод 127 4" xfId="5189"/>
    <cellStyle name="Вывод 127 5" xfId="5190"/>
    <cellStyle name="Вывод 127 6" xfId="5191"/>
    <cellStyle name="Вывод 127 7" xfId="5192"/>
    <cellStyle name="Вывод 127 8" xfId="5193"/>
    <cellStyle name="Вывод 128" xfId="5194"/>
    <cellStyle name="Вывод 128 2" xfId="5195"/>
    <cellStyle name="Вывод 128 2 2" xfId="5196"/>
    <cellStyle name="Вывод 128 2 3" xfId="5197"/>
    <cellStyle name="Вывод 128 2 4" xfId="5198"/>
    <cellStyle name="Вывод 128 2 5" xfId="5199"/>
    <cellStyle name="Вывод 128 2 6" xfId="5200"/>
    <cellStyle name="Вывод 128 3" xfId="5201"/>
    <cellStyle name="Вывод 128 4" xfId="5202"/>
    <cellStyle name="Вывод 128 5" xfId="5203"/>
    <cellStyle name="Вывод 128 6" xfId="5204"/>
    <cellStyle name="Вывод 128 7" xfId="5205"/>
    <cellStyle name="Вывод 128 8" xfId="5206"/>
    <cellStyle name="Вывод 129" xfId="5207"/>
    <cellStyle name="Вывод 129 2" xfId="5208"/>
    <cellStyle name="Вывод 129 2 2" xfId="5209"/>
    <cellStyle name="Вывод 129 2 3" xfId="5210"/>
    <cellStyle name="Вывод 129 2 4" xfId="5211"/>
    <cellStyle name="Вывод 129 2 5" xfId="5212"/>
    <cellStyle name="Вывод 129 2 6" xfId="5213"/>
    <cellStyle name="Вывод 129 3" xfId="5214"/>
    <cellStyle name="Вывод 129 4" xfId="5215"/>
    <cellStyle name="Вывод 129 5" xfId="5216"/>
    <cellStyle name="Вывод 129 6" xfId="5217"/>
    <cellStyle name="Вывод 129 7" xfId="5218"/>
    <cellStyle name="Вывод 129 8" xfId="5219"/>
    <cellStyle name="Вывод 13" xfId="5220"/>
    <cellStyle name="Вывод 13 2" xfId="5221"/>
    <cellStyle name="Вывод 13 2 2" xfId="5222"/>
    <cellStyle name="Вывод 13 2 3" xfId="5223"/>
    <cellStyle name="Вывод 13 2 4" xfId="5224"/>
    <cellStyle name="Вывод 13 2 5" xfId="5225"/>
    <cellStyle name="Вывод 13 2 6" xfId="5226"/>
    <cellStyle name="Вывод 13 3" xfId="5227"/>
    <cellStyle name="Вывод 13 4" xfId="5228"/>
    <cellStyle name="Вывод 13 5" xfId="5229"/>
    <cellStyle name="Вывод 13 6" xfId="5230"/>
    <cellStyle name="Вывод 13 7" xfId="5231"/>
    <cellStyle name="Вывод 13 8" xfId="5232"/>
    <cellStyle name="Вывод 130" xfId="5233"/>
    <cellStyle name="Вывод 130 2" xfId="5234"/>
    <cellStyle name="Вывод 130 2 2" xfId="5235"/>
    <cellStyle name="Вывод 130 2 3" xfId="5236"/>
    <cellStyle name="Вывод 130 2 4" xfId="5237"/>
    <cellStyle name="Вывод 130 2 5" xfId="5238"/>
    <cellStyle name="Вывод 130 2 6" xfId="5239"/>
    <cellStyle name="Вывод 130 3" xfId="5240"/>
    <cellStyle name="Вывод 130 4" xfId="5241"/>
    <cellStyle name="Вывод 130 5" xfId="5242"/>
    <cellStyle name="Вывод 130 6" xfId="5243"/>
    <cellStyle name="Вывод 130 7" xfId="5244"/>
    <cellStyle name="Вывод 130 8" xfId="5245"/>
    <cellStyle name="Вывод 131" xfId="5246"/>
    <cellStyle name="Вывод 131 2" xfId="5247"/>
    <cellStyle name="Вывод 131 2 2" xfId="5248"/>
    <cellStyle name="Вывод 131 2 3" xfId="5249"/>
    <cellStyle name="Вывод 131 2 4" xfId="5250"/>
    <cellStyle name="Вывод 131 2 5" xfId="5251"/>
    <cellStyle name="Вывод 131 2 6" xfId="5252"/>
    <cellStyle name="Вывод 131 3" xfId="5253"/>
    <cellStyle name="Вывод 131 4" xfId="5254"/>
    <cellStyle name="Вывод 131 5" xfId="5255"/>
    <cellStyle name="Вывод 131 6" xfId="5256"/>
    <cellStyle name="Вывод 131 7" xfId="5257"/>
    <cellStyle name="Вывод 131 8" xfId="5258"/>
    <cellStyle name="Вывод 132" xfId="5259"/>
    <cellStyle name="Вывод 132 2" xfId="5260"/>
    <cellStyle name="Вывод 132 2 2" xfId="5261"/>
    <cellStyle name="Вывод 132 2 3" xfId="5262"/>
    <cellStyle name="Вывод 132 2 4" xfId="5263"/>
    <cellStyle name="Вывод 132 2 5" xfId="5264"/>
    <cellStyle name="Вывод 132 2 6" xfId="5265"/>
    <cellStyle name="Вывод 132 3" xfId="5266"/>
    <cellStyle name="Вывод 132 4" xfId="5267"/>
    <cellStyle name="Вывод 132 5" xfId="5268"/>
    <cellStyle name="Вывод 132 6" xfId="5269"/>
    <cellStyle name="Вывод 132 7" xfId="5270"/>
    <cellStyle name="Вывод 132 8" xfId="5271"/>
    <cellStyle name="Вывод 133" xfId="5272"/>
    <cellStyle name="Вывод 133 2" xfId="5273"/>
    <cellStyle name="Вывод 133 2 2" xfId="5274"/>
    <cellStyle name="Вывод 133 2 3" xfId="5275"/>
    <cellStyle name="Вывод 133 2 4" xfId="5276"/>
    <cellStyle name="Вывод 133 2 5" xfId="5277"/>
    <cellStyle name="Вывод 133 2 6" xfId="5278"/>
    <cellStyle name="Вывод 133 3" xfId="5279"/>
    <cellStyle name="Вывод 133 4" xfId="5280"/>
    <cellStyle name="Вывод 133 5" xfId="5281"/>
    <cellStyle name="Вывод 133 6" xfId="5282"/>
    <cellStyle name="Вывод 133 7" xfId="5283"/>
    <cellStyle name="Вывод 133 8" xfId="5284"/>
    <cellStyle name="Вывод 134" xfId="5285"/>
    <cellStyle name="Вывод 134 2" xfId="5286"/>
    <cellStyle name="Вывод 134 2 2" xfId="5287"/>
    <cellStyle name="Вывод 134 2 3" xfId="5288"/>
    <cellStyle name="Вывод 134 2 4" xfId="5289"/>
    <cellStyle name="Вывод 134 2 5" xfId="5290"/>
    <cellStyle name="Вывод 134 2 6" xfId="5291"/>
    <cellStyle name="Вывод 134 3" xfId="5292"/>
    <cellStyle name="Вывод 134 4" xfId="5293"/>
    <cellStyle name="Вывод 134 5" xfId="5294"/>
    <cellStyle name="Вывод 134 6" xfId="5295"/>
    <cellStyle name="Вывод 134 7" xfId="5296"/>
    <cellStyle name="Вывод 134 8" xfId="5297"/>
    <cellStyle name="Вывод 135" xfId="5298"/>
    <cellStyle name="Вывод 135 2" xfId="5299"/>
    <cellStyle name="Вывод 135 2 2" xfId="5300"/>
    <cellStyle name="Вывод 135 2 3" xfId="5301"/>
    <cellStyle name="Вывод 135 2 4" xfId="5302"/>
    <cellStyle name="Вывод 135 2 5" xfId="5303"/>
    <cellStyle name="Вывод 135 2 6" xfId="5304"/>
    <cellStyle name="Вывод 135 3" xfId="5305"/>
    <cellStyle name="Вывод 135 4" xfId="5306"/>
    <cellStyle name="Вывод 135 5" xfId="5307"/>
    <cellStyle name="Вывод 135 6" xfId="5308"/>
    <cellStyle name="Вывод 135 7" xfId="5309"/>
    <cellStyle name="Вывод 135 8" xfId="5310"/>
    <cellStyle name="Вывод 136" xfId="5311"/>
    <cellStyle name="Вывод 136 2" xfId="5312"/>
    <cellStyle name="Вывод 136 2 2" xfId="5313"/>
    <cellStyle name="Вывод 136 2 3" xfId="5314"/>
    <cellStyle name="Вывод 136 2 4" xfId="5315"/>
    <cellStyle name="Вывод 136 2 5" xfId="5316"/>
    <cellStyle name="Вывод 136 2 6" xfId="5317"/>
    <cellStyle name="Вывод 136 3" xfId="5318"/>
    <cellStyle name="Вывод 136 4" xfId="5319"/>
    <cellStyle name="Вывод 136 5" xfId="5320"/>
    <cellStyle name="Вывод 136 6" xfId="5321"/>
    <cellStyle name="Вывод 136 7" xfId="5322"/>
    <cellStyle name="Вывод 136 8" xfId="5323"/>
    <cellStyle name="Вывод 137" xfId="5324"/>
    <cellStyle name="Вывод 137 2" xfId="5325"/>
    <cellStyle name="Вывод 137 2 2" xfId="5326"/>
    <cellStyle name="Вывод 137 2 3" xfId="5327"/>
    <cellStyle name="Вывод 137 2 4" xfId="5328"/>
    <cellStyle name="Вывод 137 2 5" xfId="5329"/>
    <cellStyle name="Вывод 137 2 6" xfId="5330"/>
    <cellStyle name="Вывод 137 3" xfId="5331"/>
    <cellStyle name="Вывод 137 4" xfId="5332"/>
    <cellStyle name="Вывод 137 5" xfId="5333"/>
    <cellStyle name="Вывод 137 6" xfId="5334"/>
    <cellStyle name="Вывод 137 7" xfId="5335"/>
    <cellStyle name="Вывод 137 8" xfId="5336"/>
    <cellStyle name="Вывод 138" xfId="5337"/>
    <cellStyle name="Вывод 138 2" xfId="5338"/>
    <cellStyle name="Вывод 138 2 2" xfId="5339"/>
    <cellStyle name="Вывод 138 2 3" xfId="5340"/>
    <cellStyle name="Вывод 138 2 4" xfId="5341"/>
    <cellStyle name="Вывод 138 2 5" xfId="5342"/>
    <cellStyle name="Вывод 138 2 6" xfId="5343"/>
    <cellStyle name="Вывод 138 3" xfId="5344"/>
    <cellStyle name="Вывод 138 4" xfId="5345"/>
    <cellStyle name="Вывод 138 5" xfId="5346"/>
    <cellStyle name="Вывод 138 6" xfId="5347"/>
    <cellStyle name="Вывод 138 7" xfId="5348"/>
    <cellStyle name="Вывод 138 8" xfId="5349"/>
    <cellStyle name="Вывод 139" xfId="5350"/>
    <cellStyle name="Вывод 139 2" xfId="5351"/>
    <cellStyle name="Вывод 139 2 2" xfId="5352"/>
    <cellStyle name="Вывод 139 2 3" xfId="5353"/>
    <cellStyle name="Вывод 139 2 4" xfId="5354"/>
    <cellStyle name="Вывод 139 2 5" xfId="5355"/>
    <cellStyle name="Вывод 139 2 6" xfId="5356"/>
    <cellStyle name="Вывод 139 3" xfId="5357"/>
    <cellStyle name="Вывод 139 4" xfId="5358"/>
    <cellStyle name="Вывод 139 5" xfId="5359"/>
    <cellStyle name="Вывод 139 6" xfId="5360"/>
    <cellStyle name="Вывод 139 7" xfId="5361"/>
    <cellStyle name="Вывод 139 8" xfId="5362"/>
    <cellStyle name="Вывод 14" xfId="5363"/>
    <cellStyle name="Вывод 14 2" xfId="5364"/>
    <cellStyle name="Вывод 14 2 2" xfId="5365"/>
    <cellStyle name="Вывод 14 2 3" xfId="5366"/>
    <cellStyle name="Вывод 14 2 4" xfId="5367"/>
    <cellStyle name="Вывод 14 2 5" xfId="5368"/>
    <cellStyle name="Вывод 14 2 6" xfId="5369"/>
    <cellStyle name="Вывод 14 3" xfId="5370"/>
    <cellStyle name="Вывод 14 4" xfId="5371"/>
    <cellStyle name="Вывод 14 5" xfId="5372"/>
    <cellStyle name="Вывод 14 6" xfId="5373"/>
    <cellStyle name="Вывод 14 7" xfId="5374"/>
    <cellStyle name="Вывод 14 8" xfId="5375"/>
    <cellStyle name="Вывод 140" xfId="5376"/>
    <cellStyle name="Вывод 140 2" xfId="5377"/>
    <cellStyle name="Вывод 140 2 2" xfId="5378"/>
    <cellStyle name="Вывод 140 2 3" xfId="5379"/>
    <cellStyle name="Вывод 140 2 4" xfId="5380"/>
    <cellStyle name="Вывод 140 2 5" xfId="5381"/>
    <cellStyle name="Вывод 140 2 6" xfId="5382"/>
    <cellStyle name="Вывод 140 3" xfId="5383"/>
    <cellStyle name="Вывод 140 4" xfId="5384"/>
    <cellStyle name="Вывод 140 5" xfId="5385"/>
    <cellStyle name="Вывод 140 6" xfId="5386"/>
    <cellStyle name="Вывод 140 7" xfId="5387"/>
    <cellStyle name="Вывод 140 8" xfId="5388"/>
    <cellStyle name="Вывод 141" xfId="5389"/>
    <cellStyle name="Вывод 141 2" xfId="5390"/>
    <cellStyle name="Вывод 141 2 2" xfId="5391"/>
    <cellStyle name="Вывод 141 2 3" xfId="5392"/>
    <cellStyle name="Вывод 141 2 4" xfId="5393"/>
    <cellStyle name="Вывод 141 2 5" xfId="5394"/>
    <cellStyle name="Вывод 141 2 6" xfId="5395"/>
    <cellStyle name="Вывод 141 3" xfId="5396"/>
    <cellStyle name="Вывод 141 4" xfId="5397"/>
    <cellStyle name="Вывод 141 5" xfId="5398"/>
    <cellStyle name="Вывод 141 6" xfId="5399"/>
    <cellStyle name="Вывод 141 7" xfId="5400"/>
    <cellStyle name="Вывод 141 8" xfId="5401"/>
    <cellStyle name="Вывод 142" xfId="5402"/>
    <cellStyle name="Вывод 142 2" xfId="5403"/>
    <cellStyle name="Вывод 142 2 2" xfId="5404"/>
    <cellStyle name="Вывод 142 2 3" xfId="5405"/>
    <cellStyle name="Вывод 142 2 4" xfId="5406"/>
    <cellStyle name="Вывод 142 2 5" xfId="5407"/>
    <cellStyle name="Вывод 142 2 6" xfId="5408"/>
    <cellStyle name="Вывод 142 3" xfId="5409"/>
    <cellStyle name="Вывод 142 4" xfId="5410"/>
    <cellStyle name="Вывод 142 5" xfId="5411"/>
    <cellStyle name="Вывод 142 6" xfId="5412"/>
    <cellStyle name="Вывод 142 7" xfId="5413"/>
    <cellStyle name="Вывод 142 8" xfId="5414"/>
    <cellStyle name="Вывод 143" xfId="5415"/>
    <cellStyle name="Вывод 143 2" xfId="5416"/>
    <cellStyle name="Вывод 143 2 2" xfId="5417"/>
    <cellStyle name="Вывод 143 2 3" xfId="5418"/>
    <cellStyle name="Вывод 143 2 4" xfId="5419"/>
    <cellStyle name="Вывод 143 2 5" xfId="5420"/>
    <cellStyle name="Вывод 143 2 6" xfId="5421"/>
    <cellStyle name="Вывод 143 3" xfId="5422"/>
    <cellStyle name="Вывод 143 4" xfId="5423"/>
    <cellStyle name="Вывод 143 5" xfId="5424"/>
    <cellStyle name="Вывод 143 6" xfId="5425"/>
    <cellStyle name="Вывод 143 7" xfId="5426"/>
    <cellStyle name="Вывод 143 8" xfId="5427"/>
    <cellStyle name="Вывод 144" xfId="5428"/>
    <cellStyle name="Вывод 144 2" xfId="5429"/>
    <cellStyle name="Вывод 144 2 2" xfId="5430"/>
    <cellStyle name="Вывод 144 2 3" xfId="5431"/>
    <cellStyle name="Вывод 144 2 4" xfId="5432"/>
    <cellStyle name="Вывод 144 2 5" xfId="5433"/>
    <cellStyle name="Вывод 144 2 6" xfId="5434"/>
    <cellStyle name="Вывод 144 3" xfId="5435"/>
    <cellStyle name="Вывод 144 4" xfId="5436"/>
    <cellStyle name="Вывод 144 5" xfId="5437"/>
    <cellStyle name="Вывод 144 6" xfId="5438"/>
    <cellStyle name="Вывод 144 7" xfId="5439"/>
    <cellStyle name="Вывод 144 8" xfId="5440"/>
    <cellStyle name="Вывод 145" xfId="5441"/>
    <cellStyle name="Вывод 145 2" xfId="5442"/>
    <cellStyle name="Вывод 145 2 2" xfId="5443"/>
    <cellStyle name="Вывод 145 2 3" xfId="5444"/>
    <cellStyle name="Вывод 145 2 4" xfId="5445"/>
    <cellStyle name="Вывод 145 2 5" xfId="5446"/>
    <cellStyle name="Вывод 145 2 6" xfId="5447"/>
    <cellStyle name="Вывод 145 3" xfId="5448"/>
    <cellStyle name="Вывод 145 4" xfId="5449"/>
    <cellStyle name="Вывод 145 5" xfId="5450"/>
    <cellStyle name="Вывод 145 6" xfId="5451"/>
    <cellStyle name="Вывод 145 7" xfId="5452"/>
    <cellStyle name="Вывод 145 8" xfId="5453"/>
    <cellStyle name="Вывод 146" xfId="5454"/>
    <cellStyle name="Вывод 146 2" xfId="5455"/>
    <cellStyle name="Вывод 146 2 2" xfId="5456"/>
    <cellStyle name="Вывод 146 2 3" xfId="5457"/>
    <cellStyle name="Вывод 146 2 4" xfId="5458"/>
    <cellStyle name="Вывод 146 2 5" xfId="5459"/>
    <cellStyle name="Вывод 146 2 6" xfId="5460"/>
    <cellStyle name="Вывод 146 3" xfId="5461"/>
    <cellStyle name="Вывод 146 4" xfId="5462"/>
    <cellStyle name="Вывод 146 5" xfId="5463"/>
    <cellStyle name="Вывод 146 6" xfId="5464"/>
    <cellStyle name="Вывод 146 7" xfId="5465"/>
    <cellStyle name="Вывод 146 8" xfId="5466"/>
    <cellStyle name="Вывод 147" xfId="5467"/>
    <cellStyle name="Вывод 147 2" xfId="5468"/>
    <cellStyle name="Вывод 147 2 2" xfId="5469"/>
    <cellStyle name="Вывод 147 2 3" xfId="5470"/>
    <cellStyle name="Вывод 147 2 4" xfId="5471"/>
    <cellStyle name="Вывод 147 2 5" xfId="5472"/>
    <cellStyle name="Вывод 147 2 6" xfId="5473"/>
    <cellStyle name="Вывод 147 3" xfId="5474"/>
    <cellStyle name="Вывод 147 4" xfId="5475"/>
    <cellStyle name="Вывод 147 5" xfId="5476"/>
    <cellStyle name="Вывод 147 6" xfId="5477"/>
    <cellStyle name="Вывод 147 7" xfId="5478"/>
    <cellStyle name="Вывод 147 8" xfId="5479"/>
    <cellStyle name="Вывод 148" xfId="5480"/>
    <cellStyle name="Вывод 148 2" xfId="5481"/>
    <cellStyle name="Вывод 148 2 2" xfId="5482"/>
    <cellStyle name="Вывод 148 2 3" xfId="5483"/>
    <cellStyle name="Вывод 148 2 4" xfId="5484"/>
    <cellStyle name="Вывод 148 2 5" xfId="5485"/>
    <cellStyle name="Вывод 148 2 6" xfId="5486"/>
    <cellStyle name="Вывод 148 3" xfId="5487"/>
    <cellStyle name="Вывод 148 4" xfId="5488"/>
    <cellStyle name="Вывод 148 5" xfId="5489"/>
    <cellStyle name="Вывод 148 6" xfId="5490"/>
    <cellStyle name="Вывод 148 7" xfId="5491"/>
    <cellStyle name="Вывод 148 8" xfId="5492"/>
    <cellStyle name="Вывод 149" xfId="5493"/>
    <cellStyle name="Вывод 149 2" xfId="5494"/>
    <cellStyle name="Вывод 149 2 2" xfId="5495"/>
    <cellStyle name="Вывод 149 2 3" xfId="5496"/>
    <cellStyle name="Вывод 149 2 4" xfId="5497"/>
    <cellStyle name="Вывод 149 2 5" xfId="5498"/>
    <cellStyle name="Вывод 149 2 6" xfId="5499"/>
    <cellStyle name="Вывод 149 3" xfId="5500"/>
    <cellStyle name="Вывод 149 4" xfId="5501"/>
    <cellStyle name="Вывод 149 5" xfId="5502"/>
    <cellStyle name="Вывод 149 6" xfId="5503"/>
    <cellStyle name="Вывод 149 7" xfId="5504"/>
    <cellStyle name="Вывод 149 8" xfId="5505"/>
    <cellStyle name="Вывод 15" xfId="5506"/>
    <cellStyle name="Вывод 15 2" xfId="5507"/>
    <cellStyle name="Вывод 15 2 2" xfId="5508"/>
    <cellStyle name="Вывод 15 2 3" xfId="5509"/>
    <cellStyle name="Вывод 15 2 4" xfId="5510"/>
    <cellStyle name="Вывод 15 2 5" xfId="5511"/>
    <cellStyle name="Вывод 15 2 6" xfId="5512"/>
    <cellStyle name="Вывод 15 3" xfId="5513"/>
    <cellStyle name="Вывод 15 4" xfId="5514"/>
    <cellStyle name="Вывод 15 5" xfId="5515"/>
    <cellStyle name="Вывод 15 6" xfId="5516"/>
    <cellStyle name="Вывод 15 7" xfId="5517"/>
    <cellStyle name="Вывод 15 8" xfId="5518"/>
    <cellStyle name="Вывод 150" xfId="5519"/>
    <cellStyle name="Вывод 150 2" xfId="5520"/>
    <cellStyle name="Вывод 150 2 2" xfId="5521"/>
    <cellStyle name="Вывод 150 2 3" xfId="5522"/>
    <cellStyle name="Вывод 150 2 4" xfId="5523"/>
    <cellStyle name="Вывод 150 2 5" xfId="5524"/>
    <cellStyle name="Вывод 150 2 6" xfId="5525"/>
    <cellStyle name="Вывод 150 3" xfId="5526"/>
    <cellStyle name="Вывод 150 4" xfId="5527"/>
    <cellStyle name="Вывод 150 5" xfId="5528"/>
    <cellStyle name="Вывод 150 6" xfId="5529"/>
    <cellStyle name="Вывод 150 7" xfId="5530"/>
    <cellStyle name="Вывод 150 8" xfId="5531"/>
    <cellStyle name="Вывод 151" xfId="5532"/>
    <cellStyle name="Вывод 151 2" xfId="5533"/>
    <cellStyle name="Вывод 151 2 2" xfId="5534"/>
    <cellStyle name="Вывод 151 2 3" xfId="5535"/>
    <cellStyle name="Вывод 151 2 4" xfId="5536"/>
    <cellStyle name="Вывод 151 2 5" xfId="5537"/>
    <cellStyle name="Вывод 151 2 6" xfId="5538"/>
    <cellStyle name="Вывод 151 3" xfId="5539"/>
    <cellStyle name="Вывод 151 4" xfId="5540"/>
    <cellStyle name="Вывод 151 5" xfId="5541"/>
    <cellStyle name="Вывод 151 6" xfId="5542"/>
    <cellStyle name="Вывод 151 7" xfId="5543"/>
    <cellStyle name="Вывод 151 8" xfId="5544"/>
    <cellStyle name="Вывод 16" xfId="5545"/>
    <cellStyle name="Вывод 16 2" xfId="5546"/>
    <cellStyle name="Вывод 16 2 2" xfId="5547"/>
    <cellStyle name="Вывод 16 2 3" xfId="5548"/>
    <cellStyle name="Вывод 16 2 4" xfId="5549"/>
    <cellStyle name="Вывод 16 2 5" xfId="5550"/>
    <cellStyle name="Вывод 16 2 6" xfId="5551"/>
    <cellStyle name="Вывод 16 3" xfId="5552"/>
    <cellStyle name="Вывод 16 4" xfId="5553"/>
    <cellStyle name="Вывод 16 5" xfId="5554"/>
    <cellStyle name="Вывод 16 6" xfId="5555"/>
    <cellStyle name="Вывод 16 7" xfId="5556"/>
    <cellStyle name="Вывод 16 8" xfId="5557"/>
    <cellStyle name="Вывод 17" xfId="5558"/>
    <cellStyle name="Вывод 17 2" xfId="5559"/>
    <cellStyle name="Вывод 17 2 2" xfId="5560"/>
    <cellStyle name="Вывод 17 2 3" xfId="5561"/>
    <cellStyle name="Вывод 17 2 4" xfId="5562"/>
    <cellStyle name="Вывод 17 2 5" xfId="5563"/>
    <cellStyle name="Вывод 17 2 6" xfId="5564"/>
    <cellStyle name="Вывод 17 3" xfId="5565"/>
    <cellStyle name="Вывод 17 4" xfId="5566"/>
    <cellStyle name="Вывод 17 5" xfId="5567"/>
    <cellStyle name="Вывод 17 6" xfId="5568"/>
    <cellStyle name="Вывод 17 7" xfId="5569"/>
    <cellStyle name="Вывод 17 8" xfId="5570"/>
    <cellStyle name="Вывод 18" xfId="5571"/>
    <cellStyle name="Вывод 18 2" xfId="5572"/>
    <cellStyle name="Вывод 18 2 2" xfId="5573"/>
    <cellStyle name="Вывод 18 2 3" xfId="5574"/>
    <cellStyle name="Вывод 18 2 4" xfId="5575"/>
    <cellStyle name="Вывод 18 2 5" xfId="5576"/>
    <cellStyle name="Вывод 18 2 6" xfId="5577"/>
    <cellStyle name="Вывод 18 3" xfId="5578"/>
    <cellStyle name="Вывод 18 4" xfId="5579"/>
    <cellStyle name="Вывод 18 5" xfId="5580"/>
    <cellStyle name="Вывод 18 6" xfId="5581"/>
    <cellStyle name="Вывод 18 7" xfId="5582"/>
    <cellStyle name="Вывод 18 8" xfId="5583"/>
    <cellStyle name="Вывод 19" xfId="5584"/>
    <cellStyle name="Вывод 19 2" xfId="5585"/>
    <cellStyle name="Вывод 19 2 2" xfId="5586"/>
    <cellStyle name="Вывод 19 2 3" xfId="5587"/>
    <cellStyle name="Вывод 19 2 4" xfId="5588"/>
    <cellStyle name="Вывод 19 2 5" xfId="5589"/>
    <cellStyle name="Вывод 19 2 6" xfId="5590"/>
    <cellStyle name="Вывод 19 3" xfId="5591"/>
    <cellStyle name="Вывод 19 4" xfId="5592"/>
    <cellStyle name="Вывод 19 5" xfId="5593"/>
    <cellStyle name="Вывод 19 6" xfId="5594"/>
    <cellStyle name="Вывод 19 7" xfId="5595"/>
    <cellStyle name="Вывод 19 8" xfId="5596"/>
    <cellStyle name="Вывод 2" xfId="5597"/>
    <cellStyle name="Вывод 2 10" xfId="5598"/>
    <cellStyle name="Вывод 2 10 2" xfId="5599"/>
    <cellStyle name="Вывод 2 10 2 2" xfId="5600"/>
    <cellStyle name="Вывод 2 10 2 3" xfId="5601"/>
    <cellStyle name="Вывод 2 10 2 4" xfId="5602"/>
    <cellStyle name="Вывод 2 10 2 5" xfId="5603"/>
    <cellStyle name="Вывод 2 10 2 6" xfId="5604"/>
    <cellStyle name="Вывод 2 10 3" xfId="5605"/>
    <cellStyle name="Вывод 2 10 4" xfId="5606"/>
    <cellStyle name="Вывод 2 10 5" xfId="5607"/>
    <cellStyle name="Вывод 2 10 6" xfId="5608"/>
    <cellStyle name="Вывод 2 10 7" xfId="5609"/>
    <cellStyle name="Вывод 2 10 8" xfId="5610"/>
    <cellStyle name="Вывод 2 11" xfId="5611"/>
    <cellStyle name="Вывод 2 11 2" xfId="5612"/>
    <cellStyle name="Вывод 2 11 2 2" xfId="5613"/>
    <cellStyle name="Вывод 2 11 2 3" xfId="5614"/>
    <cellStyle name="Вывод 2 11 2 4" xfId="5615"/>
    <cellStyle name="Вывод 2 11 2 5" xfId="5616"/>
    <cellStyle name="Вывод 2 11 2 6" xfId="5617"/>
    <cellStyle name="Вывод 2 11 3" xfId="5618"/>
    <cellStyle name="Вывод 2 11 4" xfId="5619"/>
    <cellStyle name="Вывод 2 11 5" xfId="5620"/>
    <cellStyle name="Вывод 2 11 6" xfId="5621"/>
    <cellStyle name="Вывод 2 11 7" xfId="5622"/>
    <cellStyle name="Вывод 2 11 8" xfId="5623"/>
    <cellStyle name="Вывод 2 12" xfId="5624"/>
    <cellStyle name="Вывод 2 12 2" xfId="5625"/>
    <cellStyle name="Вывод 2 12 2 2" xfId="5626"/>
    <cellStyle name="Вывод 2 12 2 3" xfId="5627"/>
    <cellStyle name="Вывод 2 12 2 4" xfId="5628"/>
    <cellStyle name="Вывод 2 12 2 5" xfId="5629"/>
    <cellStyle name="Вывод 2 12 2 6" xfId="5630"/>
    <cellStyle name="Вывод 2 12 3" xfId="5631"/>
    <cellStyle name="Вывод 2 12 4" xfId="5632"/>
    <cellStyle name="Вывод 2 12 5" xfId="5633"/>
    <cellStyle name="Вывод 2 12 6" xfId="5634"/>
    <cellStyle name="Вывод 2 12 7" xfId="5635"/>
    <cellStyle name="Вывод 2 12 8" xfId="5636"/>
    <cellStyle name="Вывод 2 13" xfId="5637"/>
    <cellStyle name="Вывод 2 13 2" xfId="5638"/>
    <cellStyle name="Вывод 2 13 2 2" xfId="5639"/>
    <cellStyle name="Вывод 2 13 2 3" xfId="5640"/>
    <cellStyle name="Вывод 2 13 2 4" xfId="5641"/>
    <cellStyle name="Вывод 2 13 2 5" xfId="5642"/>
    <cellStyle name="Вывод 2 13 2 6" xfId="5643"/>
    <cellStyle name="Вывод 2 13 3" xfId="5644"/>
    <cellStyle name="Вывод 2 13 4" xfId="5645"/>
    <cellStyle name="Вывод 2 13 5" xfId="5646"/>
    <cellStyle name="Вывод 2 13 6" xfId="5647"/>
    <cellStyle name="Вывод 2 13 7" xfId="5648"/>
    <cellStyle name="Вывод 2 13 8" xfId="5649"/>
    <cellStyle name="Вывод 2 14" xfId="5650"/>
    <cellStyle name="Вывод 2 14 2" xfId="5651"/>
    <cellStyle name="Вывод 2 14 3" xfId="5652"/>
    <cellStyle name="Вывод 2 14 4" xfId="5653"/>
    <cellStyle name="Вывод 2 14 5" xfId="5654"/>
    <cellStyle name="Вывод 2 14 6" xfId="5655"/>
    <cellStyle name="Вывод 2 15" xfId="5656"/>
    <cellStyle name="Вывод 2 16" xfId="5657"/>
    <cellStyle name="Вывод 2 17" xfId="5658"/>
    <cellStyle name="Вывод 2 18" xfId="5659"/>
    <cellStyle name="Вывод 2 19" xfId="5660"/>
    <cellStyle name="Вывод 2 2" xfId="5661"/>
    <cellStyle name="Вывод 2 2 10" xfId="5662"/>
    <cellStyle name="Вывод 2 2 11" xfId="5663"/>
    <cellStyle name="Вывод 2 2 12" xfId="5664"/>
    <cellStyle name="Вывод 2 2 13" xfId="5665"/>
    <cellStyle name="Вывод 2 2 14" xfId="5666"/>
    <cellStyle name="Вывод 2 2 2" xfId="5667"/>
    <cellStyle name="Вывод 2 2 2 2" xfId="5668"/>
    <cellStyle name="Вывод 2 2 2 3" xfId="5669"/>
    <cellStyle name="Вывод 2 2 2 4" xfId="5670"/>
    <cellStyle name="Вывод 2 2 2 5" xfId="5671"/>
    <cellStyle name="Вывод 2 2 2 6" xfId="5672"/>
    <cellStyle name="Вывод 2 2 3" xfId="5673"/>
    <cellStyle name="Вывод 2 2 4" xfId="5674"/>
    <cellStyle name="Вывод 2 2 5" xfId="5675"/>
    <cellStyle name="Вывод 2 2 6" xfId="5676"/>
    <cellStyle name="Вывод 2 2 7" xfId="5677"/>
    <cellStyle name="Вывод 2 2 8" xfId="5678"/>
    <cellStyle name="Вывод 2 2 9" xfId="5679"/>
    <cellStyle name="Вывод 2 20" xfId="5680"/>
    <cellStyle name="Вывод 2 21" xfId="5681"/>
    <cellStyle name="Вывод 2 22" xfId="5682"/>
    <cellStyle name="Вывод 2 23" xfId="5683"/>
    <cellStyle name="Вывод 2 24" xfId="5684"/>
    <cellStyle name="Вывод 2 25" xfId="5685"/>
    <cellStyle name="Вывод 2 26" xfId="5686"/>
    <cellStyle name="Вывод 2 3" xfId="5687"/>
    <cellStyle name="Вывод 2 3 2" xfId="5688"/>
    <cellStyle name="Вывод 2 3 2 2" xfId="5689"/>
    <cellStyle name="Вывод 2 3 2 3" xfId="5690"/>
    <cellStyle name="Вывод 2 3 2 4" xfId="5691"/>
    <cellStyle name="Вывод 2 3 2 5" xfId="5692"/>
    <cellStyle name="Вывод 2 3 2 6" xfId="5693"/>
    <cellStyle name="Вывод 2 3 3" xfId="5694"/>
    <cellStyle name="Вывод 2 3 4" xfId="5695"/>
    <cellStyle name="Вывод 2 3 5" xfId="5696"/>
    <cellStyle name="Вывод 2 3 6" xfId="5697"/>
    <cellStyle name="Вывод 2 3 7" xfId="5698"/>
    <cellStyle name="Вывод 2 3 8" xfId="5699"/>
    <cellStyle name="Вывод 2 4" xfId="5700"/>
    <cellStyle name="Вывод 2 4 2" xfId="5701"/>
    <cellStyle name="Вывод 2 4 2 2" xfId="5702"/>
    <cellStyle name="Вывод 2 4 2 3" xfId="5703"/>
    <cellStyle name="Вывод 2 4 2 4" xfId="5704"/>
    <cellStyle name="Вывод 2 4 2 5" xfId="5705"/>
    <cellStyle name="Вывод 2 4 2 6" xfId="5706"/>
    <cellStyle name="Вывод 2 4 3" xfId="5707"/>
    <cellStyle name="Вывод 2 4 4" xfId="5708"/>
    <cellStyle name="Вывод 2 4 5" xfId="5709"/>
    <cellStyle name="Вывод 2 4 6" xfId="5710"/>
    <cellStyle name="Вывод 2 4 7" xfId="5711"/>
    <cellStyle name="Вывод 2 4 8" xfId="5712"/>
    <cellStyle name="Вывод 2 5" xfId="5713"/>
    <cellStyle name="Вывод 2 5 2" xfId="5714"/>
    <cellStyle name="Вывод 2 5 2 2" xfId="5715"/>
    <cellStyle name="Вывод 2 5 2 3" xfId="5716"/>
    <cellStyle name="Вывод 2 5 2 4" xfId="5717"/>
    <cellStyle name="Вывод 2 5 2 5" xfId="5718"/>
    <cellStyle name="Вывод 2 5 2 6" xfId="5719"/>
    <cellStyle name="Вывод 2 5 3" xfId="5720"/>
    <cellStyle name="Вывод 2 5 4" xfId="5721"/>
    <cellStyle name="Вывод 2 5 5" xfId="5722"/>
    <cellStyle name="Вывод 2 5 6" xfId="5723"/>
    <cellStyle name="Вывод 2 5 7" xfId="5724"/>
    <cellStyle name="Вывод 2 5 8" xfId="5725"/>
    <cellStyle name="Вывод 2 6" xfId="5726"/>
    <cellStyle name="Вывод 2 6 2" xfId="5727"/>
    <cellStyle name="Вывод 2 6 2 2" xfId="5728"/>
    <cellStyle name="Вывод 2 6 2 3" xfId="5729"/>
    <cellStyle name="Вывод 2 6 2 4" xfId="5730"/>
    <cellStyle name="Вывод 2 6 2 5" xfId="5731"/>
    <cellStyle name="Вывод 2 6 2 6" xfId="5732"/>
    <cellStyle name="Вывод 2 6 3" xfId="5733"/>
    <cellStyle name="Вывод 2 6 4" xfId="5734"/>
    <cellStyle name="Вывод 2 6 5" xfId="5735"/>
    <cellStyle name="Вывод 2 6 6" xfId="5736"/>
    <cellStyle name="Вывод 2 6 7" xfId="5737"/>
    <cellStyle name="Вывод 2 6 8" xfId="5738"/>
    <cellStyle name="Вывод 2 7" xfId="5739"/>
    <cellStyle name="Вывод 2 7 2" xfId="5740"/>
    <cellStyle name="Вывод 2 7 2 2" xfId="5741"/>
    <cellStyle name="Вывод 2 7 2 3" xfId="5742"/>
    <cellStyle name="Вывод 2 7 2 4" xfId="5743"/>
    <cellStyle name="Вывод 2 7 2 5" xfId="5744"/>
    <cellStyle name="Вывод 2 7 2 6" xfId="5745"/>
    <cellStyle name="Вывод 2 7 3" xfId="5746"/>
    <cellStyle name="Вывод 2 7 4" xfId="5747"/>
    <cellStyle name="Вывод 2 7 5" xfId="5748"/>
    <cellStyle name="Вывод 2 7 6" xfId="5749"/>
    <cellStyle name="Вывод 2 7 7" xfId="5750"/>
    <cellStyle name="Вывод 2 7 8" xfId="5751"/>
    <cellStyle name="Вывод 2 8" xfId="5752"/>
    <cellStyle name="Вывод 2 8 2" xfId="5753"/>
    <cellStyle name="Вывод 2 8 2 2" xfId="5754"/>
    <cellStyle name="Вывод 2 8 2 3" xfId="5755"/>
    <cellStyle name="Вывод 2 8 2 4" xfId="5756"/>
    <cellStyle name="Вывод 2 8 2 5" xfId="5757"/>
    <cellStyle name="Вывод 2 8 2 6" xfId="5758"/>
    <cellStyle name="Вывод 2 8 3" xfId="5759"/>
    <cellStyle name="Вывод 2 8 4" xfId="5760"/>
    <cellStyle name="Вывод 2 8 5" xfId="5761"/>
    <cellStyle name="Вывод 2 8 6" xfId="5762"/>
    <cellStyle name="Вывод 2 8 7" xfId="5763"/>
    <cellStyle name="Вывод 2 8 8" xfId="5764"/>
    <cellStyle name="Вывод 2 9" xfId="5765"/>
    <cellStyle name="Вывод 2 9 2" xfId="5766"/>
    <cellStyle name="Вывод 2 9 2 2" xfId="5767"/>
    <cellStyle name="Вывод 2 9 2 3" xfId="5768"/>
    <cellStyle name="Вывод 2 9 2 4" xfId="5769"/>
    <cellStyle name="Вывод 2 9 2 5" xfId="5770"/>
    <cellStyle name="Вывод 2 9 2 6" xfId="5771"/>
    <cellStyle name="Вывод 2 9 3" xfId="5772"/>
    <cellStyle name="Вывод 2 9 4" xfId="5773"/>
    <cellStyle name="Вывод 2 9 5" xfId="5774"/>
    <cellStyle name="Вывод 2 9 6" xfId="5775"/>
    <cellStyle name="Вывод 2 9 7" xfId="5776"/>
    <cellStyle name="Вывод 2 9 8" xfId="5777"/>
    <cellStyle name="Вывод 20" xfId="5778"/>
    <cellStyle name="Вывод 20 2" xfId="5779"/>
    <cellStyle name="Вывод 20 2 2" xfId="5780"/>
    <cellStyle name="Вывод 20 2 3" xfId="5781"/>
    <cellStyle name="Вывод 20 2 4" xfId="5782"/>
    <cellStyle name="Вывод 20 2 5" xfId="5783"/>
    <cellStyle name="Вывод 20 2 6" xfId="5784"/>
    <cellStyle name="Вывод 20 3" xfId="5785"/>
    <cellStyle name="Вывод 20 4" xfId="5786"/>
    <cellStyle name="Вывод 20 5" xfId="5787"/>
    <cellStyle name="Вывод 20 6" xfId="5788"/>
    <cellStyle name="Вывод 20 7" xfId="5789"/>
    <cellStyle name="Вывод 20 8" xfId="5790"/>
    <cellStyle name="Вывод 21" xfId="5791"/>
    <cellStyle name="Вывод 21 2" xfId="5792"/>
    <cellStyle name="Вывод 21 2 2" xfId="5793"/>
    <cellStyle name="Вывод 21 2 3" xfId="5794"/>
    <cellStyle name="Вывод 21 2 4" xfId="5795"/>
    <cellStyle name="Вывод 21 2 5" xfId="5796"/>
    <cellStyle name="Вывод 21 2 6" xfId="5797"/>
    <cellStyle name="Вывод 21 3" xfId="5798"/>
    <cellStyle name="Вывод 21 4" xfId="5799"/>
    <cellStyle name="Вывод 21 5" xfId="5800"/>
    <cellStyle name="Вывод 21 6" xfId="5801"/>
    <cellStyle name="Вывод 21 7" xfId="5802"/>
    <cellStyle name="Вывод 21 8" xfId="5803"/>
    <cellStyle name="Вывод 22" xfId="5804"/>
    <cellStyle name="Вывод 22 2" xfId="5805"/>
    <cellStyle name="Вывод 22 2 2" xfId="5806"/>
    <cellStyle name="Вывод 22 2 3" xfId="5807"/>
    <cellStyle name="Вывод 22 2 4" xfId="5808"/>
    <cellStyle name="Вывод 22 2 5" xfId="5809"/>
    <cellStyle name="Вывод 22 2 6" xfId="5810"/>
    <cellStyle name="Вывод 22 3" xfId="5811"/>
    <cellStyle name="Вывод 22 4" xfId="5812"/>
    <cellStyle name="Вывод 22 5" xfId="5813"/>
    <cellStyle name="Вывод 22 6" xfId="5814"/>
    <cellStyle name="Вывод 22 7" xfId="5815"/>
    <cellStyle name="Вывод 22 8" xfId="5816"/>
    <cellStyle name="Вывод 23" xfId="5817"/>
    <cellStyle name="Вывод 23 2" xfId="5818"/>
    <cellStyle name="Вывод 23 2 2" xfId="5819"/>
    <cellStyle name="Вывод 23 2 3" xfId="5820"/>
    <cellStyle name="Вывод 23 2 4" xfId="5821"/>
    <cellStyle name="Вывод 23 2 5" xfId="5822"/>
    <cellStyle name="Вывод 23 2 6" xfId="5823"/>
    <cellStyle name="Вывод 23 3" xfId="5824"/>
    <cellStyle name="Вывод 23 4" xfId="5825"/>
    <cellStyle name="Вывод 23 5" xfId="5826"/>
    <cellStyle name="Вывод 23 6" xfId="5827"/>
    <cellStyle name="Вывод 23 7" xfId="5828"/>
    <cellStyle name="Вывод 23 8" xfId="5829"/>
    <cellStyle name="Вывод 24" xfId="5830"/>
    <cellStyle name="Вывод 24 2" xfId="5831"/>
    <cellStyle name="Вывод 24 2 2" xfId="5832"/>
    <cellStyle name="Вывод 24 2 3" xfId="5833"/>
    <cellStyle name="Вывод 24 2 4" xfId="5834"/>
    <cellStyle name="Вывод 24 2 5" xfId="5835"/>
    <cellStyle name="Вывод 24 2 6" xfId="5836"/>
    <cellStyle name="Вывод 24 3" xfId="5837"/>
    <cellStyle name="Вывод 24 4" xfId="5838"/>
    <cellStyle name="Вывод 24 5" xfId="5839"/>
    <cellStyle name="Вывод 24 6" xfId="5840"/>
    <cellStyle name="Вывод 24 7" xfId="5841"/>
    <cellStyle name="Вывод 24 8" xfId="5842"/>
    <cellStyle name="Вывод 25" xfId="5843"/>
    <cellStyle name="Вывод 25 2" xfId="5844"/>
    <cellStyle name="Вывод 25 2 2" xfId="5845"/>
    <cellStyle name="Вывод 25 2 3" xfId="5846"/>
    <cellStyle name="Вывод 25 2 4" xfId="5847"/>
    <cellStyle name="Вывод 25 2 5" xfId="5848"/>
    <cellStyle name="Вывод 25 2 6" xfId="5849"/>
    <cellStyle name="Вывод 25 3" xfId="5850"/>
    <cellStyle name="Вывод 25 4" xfId="5851"/>
    <cellStyle name="Вывод 25 5" xfId="5852"/>
    <cellStyle name="Вывод 25 6" xfId="5853"/>
    <cellStyle name="Вывод 25 7" xfId="5854"/>
    <cellStyle name="Вывод 25 8" xfId="5855"/>
    <cellStyle name="Вывод 26" xfId="5856"/>
    <cellStyle name="Вывод 26 2" xfId="5857"/>
    <cellStyle name="Вывод 26 2 2" xfId="5858"/>
    <cellStyle name="Вывод 26 2 3" xfId="5859"/>
    <cellStyle name="Вывод 26 2 4" xfId="5860"/>
    <cellStyle name="Вывод 26 2 5" xfId="5861"/>
    <cellStyle name="Вывод 26 2 6" xfId="5862"/>
    <cellStyle name="Вывод 26 3" xfId="5863"/>
    <cellStyle name="Вывод 26 4" xfId="5864"/>
    <cellStyle name="Вывод 26 5" xfId="5865"/>
    <cellStyle name="Вывод 26 6" xfId="5866"/>
    <cellStyle name="Вывод 26 7" xfId="5867"/>
    <cellStyle name="Вывод 26 8" xfId="5868"/>
    <cellStyle name="Вывод 27" xfId="5869"/>
    <cellStyle name="Вывод 27 2" xfId="5870"/>
    <cellStyle name="Вывод 27 2 2" xfId="5871"/>
    <cellStyle name="Вывод 27 2 3" xfId="5872"/>
    <cellStyle name="Вывод 27 2 4" xfId="5873"/>
    <cellStyle name="Вывод 27 2 5" xfId="5874"/>
    <cellStyle name="Вывод 27 2 6" xfId="5875"/>
    <cellStyle name="Вывод 27 3" xfId="5876"/>
    <cellStyle name="Вывод 27 4" xfId="5877"/>
    <cellStyle name="Вывод 27 5" xfId="5878"/>
    <cellStyle name="Вывод 27 6" xfId="5879"/>
    <cellStyle name="Вывод 27 7" xfId="5880"/>
    <cellStyle name="Вывод 27 8" xfId="5881"/>
    <cellStyle name="Вывод 28" xfId="5882"/>
    <cellStyle name="Вывод 28 2" xfId="5883"/>
    <cellStyle name="Вывод 28 2 2" xfId="5884"/>
    <cellStyle name="Вывод 28 2 3" xfId="5885"/>
    <cellStyle name="Вывод 28 2 4" xfId="5886"/>
    <cellStyle name="Вывод 28 2 5" xfId="5887"/>
    <cellStyle name="Вывод 28 2 6" xfId="5888"/>
    <cellStyle name="Вывод 28 3" xfId="5889"/>
    <cellStyle name="Вывод 28 4" xfId="5890"/>
    <cellStyle name="Вывод 28 5" xfId="5891"/>
    <cellStyle name="Вывод 28 6" xfId="5892"/>
    <cellStyle name="Вывод 28 7" xfId="5893"/>
    <cellStyle name="Вывод 28 8" xfId="5894"/>
    <cellStyle name="Вывод 29" xfId="5895"/>
    <cellStyle name="Вывод 29 2" xfId="5896"/>
    <cellStyle name="Вывод 29 2 2" xfId="5897"/>
    <cellStyle name="Вывод 29 2 3" xfId="5898"/>
    <cellStyle name="Вывод 29 2 4" xfId="5899"/>
    <cellStyle name="Вывод 29 2 5" xfId="5900"/>
    <cellStyle name="Вывод 29 2 6" xfId="5901"/>
    <cellStyle name="Вывод 29 3" xfId="5902"/>
    <cellStyle name="Вывод 29 4" xfId="5903"/>
    <cellStyle name="Вывод 29 5" xfId="5904"/>
    <cellStyle name="Вывод 29 6" xfId="5905"/>
    <cellStyle name="Вывод 29 7" xfId="5906"/>
    <cellStyle name="Вывод 29 8" xfId="5907"/>
    <cellStyle name="Вывод 3" xfId="5908"/>
    <cellStyle name="Вывод 3 2" xfId="5909"/>
    <cellStyle name="Вывод 3 2 2" xfId="5910"/>
    <cellStyle name="Вывод 3 2 3" xfId="5911"/>
    <cellStyle name="Вывод 3 2 4" xfId="5912"/>
    <cellStyle name="Вывод 3 2 5" xfId="5913"/>
    <cellStyle name="Вывод 3 2 6" xfId="5914"/>
    <cellStyle name="Вывод 3 3" xfId="5915"/>
    <cellStyle name="Вывод 3 4" xfId="5916"/>
    <cellStyle name="Вывод 3 5" xfId="5917"/>
    <cellStyle name="Вывод 3 6" xfId="5918"/>
    <cellStyle name="Вывод 3 7" xfId="5919"/>
    <cellStyle name="Вывод 3 8" xfId="5920"/>
    <cellStyle name="Вывод 30" xfId="5921"/>
    <cellStyle name="Вывод 30 2" xfId="5922"/>
    <cellStyle name="Вывод 30 2 2" xfId="5923"/>
    <cellStyle name="Вывод 30 2 3" xfId="5924"/>
    <cellStyle name="Вывод 30 2 4" xfId="5925"/>
    <cellStyle name="Вывод 30 2 5" xfId="5926"/>
    <cellStyle name="Вывод 30 2 6" xfId="5927"/>
    <cellStyle name="Вывод 30 3" xfId="5928"/>
    <cellStyle name="Вывод 30 4" xfId="5929"/>
    <cellStyle name="Вывод 30 5" xfId="5930"/>
    <cellStyle name="Вывод 30 6" xfId="5931"/>
    <cellStyle name="Вывод 30 7" xfId="5932"/>
    <cellStyle name="Вывод 30 8" xfId="5933"/>
    <cellStyle name="Вывод 31" xfId="5934"/>
    <cellStyle name="Вывод 31 2" xfId="5935"/>
    <cellStyle name="Вывод 31 2 2" xfId="5936"/>
    <cellStyle name="Вывод 31 2 3" xfId="5937"/>
    <cellStyle name="Вывод 31 2 4" xfId="5938"/>
    <cellStyle name="Вывод 31 2 5" xfId="5939"/>
    <cellStyle name="Вывод 31 2 6" xfId="5940"/>
    <cellStyle name="Вывод 31 3" xfId="5941"/>
    <cellStyle name="Вывод 31 4" xfId="5942"/>
    <cellStyle name="Вывод 31 5" xfId="5943"/>
    <cellStyle name="Вывод 31 6" xfId="5944"/>
    <cellStyle name="Вывод 31 7" xfId="5945"/>
    <cellStyle name="Вывод 31 8" xfId="5946"/>
    <cellStyle name="Вывод 32" xfId="5947"/>
    <cellStyle name="Вывод 32 2" xfId="5948"/>
    <cellStyle name="Вывод 32 2 2" xfId="5949"/>
    <cellStyle name="Вывод 32 2 3" xfId="5950"/>
    <cellStyle name="Вывод 32 2 4" xfId="5951"/>
    <cellStyle name="Вывод 32 2 5" xfId="5952"/>
    <cellStyle name="Вывод 32 2 6" xfId="5953"/>
    <cellStyle name="Вывод 32 3" xfId="5954"/>
    <cellStyle name="Вывод 32 4" xfId="5955"/>
    <cellStyle name="Вывод 32 5" xfId="5956"/>
    <cellStyle name="Вывод 32 6" xfId="5957"/>
    <cellStyle name="Вывод 32 7" xfId="5958"/>
    <cellStyle name="Вывод 32 8" xfId="5959"/>
    <cellStyle name="Вывод 33" xfId="5960"/>
    <cellStyle name="Вывод 33 2" xfId="5961"/>
    <cellStyle name="Вывод 33 2 2" xfId="5962"/>
    <cellStyle name="Вывод 33 2 3" xfId="5963"/>
    <cellStyle name="Вывод 33 2 4" xfId="5964"/>
    <cellStyle name="Вывод 33 2 5" xfId="5965"/>
    <cellStyle name="Вывод 33 2 6" xfId="5966"/>
    <cellStyle name="Вывод 33 3" xfId="5967"/>
    <cellStyle name="Вывод 33 4" xfId="5968"/>
    <cellStyle name="Вывод 33 5" xfId="5969"/>
    <cellStyle name="Вывод 33 6" xfId="5970"/>
    <cellStyle name="Вывод 33 7" xfId="5971"/>
    <cellStyle name="Вывод 33 8" xfId="5972"/>
    <cellStyle name="Вывод 34" xfId="5973"/>
    <cellStyle name="Вывод 34 2" xfId="5974"/>
    <cellStyle name="Вывод 34 2 2" xfId="5975"/>
    <cellStyle name="Вывод 34 2 3" xfId="5976"/>
    <cellStyle name="Вывод 34 2 4" xfId="5977"/>
    <cellStyle name="Вывод 34 2 5" xfId="5978"/>
    <cellStyle name="Вывод 34 2 6" xfId="5979"/>
    <cellStyle name="Вывод 34 3" xfId="5980"/>
    <cellStyle name="Вывод 34 4" xfId="5981"/>
    <cellStyle name="Вывод 34 5" xfId="5982"/>
    <cellStyle name="Вывод 34 6" xfId="5983"/>
    <cellStyle name="Вывод 34 7" xfId="5984"/>
    <cellStyle name="Вывод 34 8" xfId="5985"/>
    <cellStyle name="Вывод 35" xfId="5986"/>
    <cellStyle name="Вывод 35 2" xfId="5987"/>
    <cellStyle name="Вывод 35 2 2" xfId="5988"/>
    <cellStyle name="Вывод 35 2 3" xfId="5989"/>
    <cellStyle name="Вывод 35 2 4" xfId="5990"/>
    <cellStyle name="Вывод 35 2 5" xfId="5991"/>
    <cellStyle name="Вывод 35 2 6" xfId="5992"/>
    <cellStyle name="Вывод 35 3" xfId="5993"/>
    <cellStyle name="Вывод 35 4" xfId="5994"/>
    <cellStyle name="Вывод 35 5" xfId="5995"/>
    <cellStyle name="Вывод 35 6" xfId="5996"/>
    <cellStyle name="Вывод 35 7" xfId="5997"/>
    <cellStyle name="Вывод 35 8" xfId="5998"/>
    <cellStyle name="Вывод 36" xfId="5999"/>
    <cellStyle name="Вывод 36 2" xfId="6000"/>
    <cellStyle name="Вывод 36 2 2" xfId="6001"/>
    <cellStyle name="Вывод 36 2 3" xfId="6002"/>
    <cellStyle name="Вывод 36 2 4" xfId="6003"/>
    <cellStyle name="Вывод 36 2 5" xfId="6004"/>
    <cellStyle name="Вывод 36 2 6" xfId="6005"/>
    <cellStyle name="Вывод 36 3" xfId="6006"/>
    <cellStyle name="Вывод 36 4" xfId="6007"/>
    <cellStyle name="Вывод 36 5" xfId="6008"/>
    <cellStyle name="Вывод 36 6" xfId="6009"/>
    <cellStyle name="Вывод 36 7" xfId="6010"/>
    <cellStyle name="Вывод 36 8" xfId="6011"/>
    <cellStyle name="Вывод 37" xfId="6012"/>
    <cellStyle name="Вывод 37 2" xfId="6013"/>
    <cellStyle name="Вывод 37 2 2" xfId="6014"/>
    <cellStyle name="Вывод 37 2 3" xfId="6015"/>
    <cellStyle name="Вывод 37 2 4" xfId="6016"/>
    <cellStyle name="Вывод 37 2 5" xfId="6017"/>
    <cellStyle name="Вывод 37 2 6" xfId="6018"/>
    <cellStyle name="Вывод 37 3" xfId="6019"/>
    <cellStyle name="Вывод 37 4" xfId="6020"/>
    <cellStyle name="Вывод 37 5" xfId="6021"/>
    <cellStyle name="Вывод 37 6" xfId="6022"/>
    <cellStyle name="Вывод 37 7" xfId="6023"/>
    <cellStyle name="Вывод 37 8" xfId="6024"/>
    <cellStyle name="Вывод 38" xfId="6025"/>
    <cellStyle name="Вывод 38 2" xfId="6026"/>
    <cellStyle name="Вывод 38 2 2" xfId="6027"/>
    <cellStyle name="Вывод 38 2 3" xfId="6028"/>
    <cellStyle name="Вывод 38 2 4" xfId="6029"/>
    <cellStyle name="Вывод 38 2 5" xfId="6030"/>
    <cellStyle name="Вывод 38 2 6" xfId="6031"/>
    <cellStyle name="Вывод 38 3" xfId="6032"/>
    <cellStyle name="Вывод 38 4" xfId="6033"/>
    <cellStyle name="Вывод 38 5" xfId="6034"/>
    <cellStyle name="Вывод 38 6" xfId="6035"/>
    <cellStyle name="Вывод 38 7" xfId="6036"/>
    <cellStyle name="Вывод 38 8" xfId="6037"/>
    <cellStyle name="Вывод 39" xfId="6038"/>
    <cellStyle name="Вывод 39 2" xfId="6039"/>
    <cellStyle name="Вывод 39 2 2" xfId="6040"/>
    <cellStyle name="Вывод 39 2 3" xfId="6041"/>
    <cellStyle name="Вывод 39 2 4" xfId="6042"/>
    <cellStyle name="Вывод 39 2 5" xfId="6043"/>
    <cellStyle name="Вывод 39 2 6" xfId="6044"/>
    <cellStyle name="Вывод 39 3" xfId="6045"/>
    <cellStyle name="Вывод 39 4" xfId="6046"/>
    <cellStyle name="Вывод 39 5" xfId="6047"/>
    <cellStyle name="Вывод 39 6" xfId="6048"/>
    <cellStyle name="Вывод 39 7" xfId="6049"/>
    <cellStyle name="Вывод 39 8" xfId="6050"/>
    <cellStyle name="Вывод 4" xfId="6051"/>
    <cellStyle name="Вывод 4 2" xfId="6052"/>
    <cellStyle name="Вывод 4 2 2" xfId="6053"/>
    <cellStyle name="Вывод 4 2 3" xfId="6054"/>
    <cellStyle name="Вывод 4 2 4" xfId="6055"/>
    <cellStyle name="Вывод 4 2 5" xfId="6056"/>
    <cellStyle name="Вывод 4 2 6" xfId="6057"/>
    <cellStyle name="Вывод 4 3" xfId="6058"/>
    <cellStyle name="Вывод 4 4" xfId="6059"/>
    <cellStyle name="Вывод 4 5" xfId="6060"/>
    <cellStyle name="Вывод 4 6" xfId="6061"/>
    <cellStyle name="Вывод 4 7" xfId="6062"/>
    <cellStyle name="Вывод 4 8" xfId="6063"/>
    <cellStyle name="Вывод 40" xfId="6064"/>
    <cellStyle name="Вывод 40 2" xfId="6065"/>
    <cellStyle name="Вывод 40 2 2" xfId="6066"/>
    <cellStyle name="Вывод 40 2 3" xfId="6067"/>
    <cellStyle name="Вывод 40 2 4" xfId="6068"/>
    <cellStyle name="Вывод 40 2 5" xfId="6069"/>
    <cellStyle name="Вывод 40 2 6" xfId="6070"/>
    <cellStyle name="Вывод 40 3" xfId="6071"/>
    <cellStyle name="Вывод 40 4" xfId="6072"/>
    <cellStyle name="Вывод 40 5" xfId="6073"/>
    <cellStyle name="Вывод 40 6" xfId="6074"/>
    <cellStyle name="Вывод 40 7" xfId="6075"/>
    <cellStyle name="Вывод 40 8" xfId="6076"/>
    <cellStyle name="Вывод 41" xfId="6077"/>
    <cellStyle name="Вывод 41 2" xfId="6078"/>
    <cellStyle name="Вывод 41 2 2" xfId="6079"/>
    <cellStyle name="Вывод 41 2 3" xfId="6080"/>
    <cellStyle name="Вывод 41 2 4" xfId="6081"/>
    <cellStyle name="Вывод 41 2 5" xfId="6082"/>
    <cellStyle name="Вывод 41 2 6" xfId="6083"/>
    <cellStyle name="Вывод 41 3" xfId="6084"/>
    <cellStyle name="Вывод 41 4" xfId="6085"/>
    <cellStyle name="Вывод 41 5" xfId="6086"/>
    <cellStyle name="Вывод 41 6" xfId="6087"/>
    <cellStyle name="Вывод 41 7" xfId="6088"/>
    <cellStyle name="Вывод 41 8" xfId="6089"/>
    <cellStyle name="Вывод 42" xfId="6090"/>
    <cellStyle name="Вывод 42 2" xfId="6091"/>
    <cellStyle name="Вывод 42 2 2" xfId="6092"/>
    <cellStyle name="Вывод 42 2 3" xfId="6093"/>
    <cellStyle name="Вывод 42 2 4" xfId="6094"/>
    <cellStyle name="Вывод 42 2 5" xfId="6095"/>
    <cellStyle name="Вывод 42 2 6" xfId="6096"/>
    <cellStyle name="Вывод 42 3" xfId="6097"/>
    <cellStyle name="Вывод 42 4" xfId="6098"/>
    <cellStyle name="Вывод 42 5" xfId="6099"/>
    <cellStyle name="Вывод 42 6" xfId="6100"/>
    <cellStyle name="Вывод 42 7" xfId="6101"/>
    <cellStyle name="Вывод 42 8" xfId="6102"/>
    <cellStyle name="Вывод 43" xfId="6103"/>
    <cellStyle name="Вывод 43 2" xfId="6104"/>
    <cellStyle name="Вывод 43 2 2" xfId="6105"/>
    <cellStyle name="Вывод 43 2 3" xfId="6106"/>
    <cellStyle name="Вывод 43 2 4" xfId="6107"/>
    <cellStyle name="Вывод 43 2 5" xfId="6108"/>
    <cellStyle name="Вывод 43 2 6" xfId="6109"/>
    <cellStyle name="Вывод 43 3" xfId="6110"/>
    <cellStyle name="Вывод 43 4" xfId="6111"/>
    <cellStyle name="Вывод 43 5" xfId="6112"/>
    <cellStyle name="Вывод 43 6" xfId="6113"/>
    <cellStyle name="Вывод 43 7" xfId="6114"/>
    <cellStyle name="Вывод 43 8" xfId="6115"/>
    <cellStyle name="Вывод 44" xfId="6116"/>
    <cellStyle name="Вывод 44 2" xfId="6117"/>
    <cellStyle name="Вывод 44 2 2" xfId="6118"/>
    <cellStyle name="Вывод 44 2 3" xfId="6119"/>
    <cellStyle name="Вывод 44 2 4" xfId="6120"/>
    <cellStyle name="Вывод 44 2 5" xfId="6121"/>
    <cellStyle name="Вывод 44 2 6" xfId="6122"/>
    <cellStyle name="Вывод 44 3" xfId="6123"/>
    <cellStyle name="Вывод 44 4" xfId="6124"/>
    <cellStyle name="Вывод 44 5" xfId="6125"/>
    <cellStyle name="Вывод 44 6" xfId="6126"/>
    <cellStyle name="Вывод 44 7" xfId="6127"/>
    <cellStyle name="Вывод 44 8" xfId="6128"/>
    <cellStyle name="Вывод 45" xfId="6129"/>
    <cellStyle name="Вывод 45 2" xfId="6130"/>
    <cellStyle name="Вывод 45 2 2" xfId="6131"/>
    <cellStyle name="Вывод 45 2 3" xfId="6132"/>
    <cellStyle name="Вывод 45 2 4" xfId="6133"/>
    <cellStyle name="Вывод 45 2 5" xfId="6134"/>
    <cellStyle name="Вывод 45 2 6" xfId="6135"/>
    <cellStyle name="Вывод 45 3" xfId="6136"/>
    <cellStyle name="Вывод 45 4" xfId="6137"/>
    <cellStyle name="Вывод 45 5" xfId="6138"/>
    <cellStyle name="Вывод 45 6" xfId="6139"/>
    <cellStyle name="Вывод 45 7" xfId="6140"/>
    <cellStyle name="Вывод 45 8" xfId="6141"/>
    <cellStyle name="Вывод 46" xfId="6142"/>
    <cellStyle name="Вывод 46 2" xfId="6143"/>
    <cellStyle name="Вывод 46 2 2" xfId="6144"/>
    <cellStyle name="Вывод 46 2 3" xfId="6145"/>
    <cellStyle name="Вывод 46 2 4" xfId="6146"/>
    <cellStyle name="Вывод 46 2 5" xfId="6147"/>
    <cellStyle name="Вывод 46 2 6" xfId="6148"/>
    <cellStyle name="Вывод 46 3" xfId="6149"/>
    <cellStyle name="Вывод 46 4" xfId="6150"/>
    <cellStyle name="Вывод 46 5" xfId="6151"/>
    <cellStyle name="Вывод 46 6" xfId="6152"/>
    <cellStyle name="Вывод 46 7" xfId="6153"/>
    <cellStyle name="Вывод 46 8" xfId="6154"/>
    <cellStyle name="Вывод 47" xfId="6155"/>
    <cellStyle name="Вывод 47 2" xfId="6156"/>
    <cellStyle name="Вывод 47 2 2" xfId="6157"/>
    <cellStyle name="Вывод 47 2 3" xfId="6158"/>
    <cellStyle name="Вывод 47 2 4" xfId="6159"/>
    <cellStyle name="Вывод 47 2 5" xfId="6160"/>
    <cellStyle name="Вывод 47 2 6" xfId="6161"/>
    <cellStyle name="Вывод 47 3" xfId="6162"/>
    <cellStyle name="Вывод 47 4" xfId="6163"/>
    <cellStyle name="Вывод 47 5" xfId="6164"/>
    <cellStyle name="Вывод 47 6" xfId="6165"/>
    <cellStyle name="Вывод 47 7" xfId="6166"/>
    <cellStyle name="Вывод 47 8" xfId="6167"/>
    <cellStyle name="Вывод 48" xfId="6168"/>
    <cellStyle name="Вывод 48 2" xfId="6169"/>
    <cellStyle name="Вывод 48 2 2" xfId="6170"/>
    <cellStyle name="Вывод 48 2 3" xfId="6171"/>
    <cellStyle name="Вывод 48 2 4" xfId="6172"/>
    <cellStyle name="Вывод 48 2 5" xfId="6173"/>
    <cellStyle name="Вывод 48 2 6" xfId="6174"/>
    <cellStyle name="Вывод 48 3" xfId="6175"/>
    <cellStyle name="Вывод 48 4" xfId="6176"/>
    <cellStyle name="Вывод 48 5" xfId="6177"/>
    <cellStyle name="Вывод 48 6" xfId="6178"/>
    <cellStyle name="Вывод 48 7" xfId="6179"/>
    <cellStyle name="Вывод 48 8" xfId="6180"/>
    <cellStyle name="Вывод 49" xfId="6181"/>
    <cellStyle name="Вывод 49 2" xfId="6182"/>
    <cellStyle name="Вывод 49 2 2" xfId="6183"/>
    <cellStyle name="Вывод 49 2 3" xfId="6184"/>
    <cellStyle name="Вывод 49 2 4" xfId="6185"/>
    <cellStyle name="Вывод 49 2 5" xfId="6186"/>
    <cellStyle name="Вывод 49 2 6" xfId="6187"/>
    <cellStyle name="Вывод 49 3" xfId="6188"/>
    <cellStyle name="Вывод 49 4" xfId="6189"/>
    <cellStyle name="Вывод 49 5" xfId="6190"/>
    <cellStyle name="Вывод 49 6" xfId="6191"/>
    <cellStyle name="Вывод 49 7" xfId="6192"/>
    <cellStyle name="Вывод 49 8" xfId="6193"/>
    <cellStyle name="Вывод 5" xfId="6194"/>
    <cellStyle name="Вывод 5 2" xfId="6195"/>
    <cellStyle name="Вывод 5 2 2" xfId="6196"/>
    <cellStyle name="Вывод 5 2 3" xfId="6197"/>
    <cellStyle name="Вывод 5 2 4" xfId="6198"/>
    <cellStyle name="Вывод 5 2 5" xfId="6199"/>
    <cellStyle name="Вывод 5 2 6" xfId="6200"/>
    <cellStyle name="Вывод 5 3" xfId="6201"/>
    <cellStyle name="Вывод 5 4" xfId="6202"/>
    <cellStyle name="Вывод 5 5" xfId="6203"/>
    <cellStyle name="Вывод 5 6" xfId="6204"/>
    <cellStyle name="Вывод 5 7" xfId="6205"/>
    <cellStyle name="Вывод 5 8" xfId="6206"/>
    <cellStyle name="Вывод 50" xfId="6207"/>
    <cellStyle name="Вывод 50 2" xfId="6208"/>
    <cellStyle name="Вывод 50 2 2" xfId="6209"/>
    <cellStyle name="Вывод 50 2 3" xfId="6210"/>
    <cellStyle name="Вывод 50 2 4" xfId="6211"/>
    <cellStyle name="Вывод 50 2 5" xfId="6212"/>
    <cellStyle name="Вывод 50 2 6" xfId="6213"/>
    <cellStyle name="Вывод 50 3" xfId="6214"/>
    <cellStyle name="Вывод 50 4" xfId="6215"/>
    <cellStyle name="Вывод 50 5" xfId="6216"/>
    <cellStyle name="Вывод 50 6" xfId="6217"/>
    <cellStyle name="Вывод 50 7" xfId="6218"/>
    <cellStyle name="Вывод 50 8" xfId="6219"/>
    <cellStyle name="Вывод 51" xfId="6220"/>
    <cellStyle name="Вывод 51 2" xfId="6221"/>
    <cellStyle name="Вывод 51 2 2" xfId="6222"/>
    <cellStyle name="Вывод 51 2 3" xfId="6223"/>
    <cellStyle name="Вывод 51 2 4" xfId="6224"/>
    <cellStyle name="Вывод 51 2 5" xfId="6225"/>
    <cellStyle name="Вывод 51 2 6" xfId="6226"/>
    <cellStyle name="Вывод 51 3" xfId="6227"/>
    <cellStyle name="Вывод 51 4" xfId="6228"/>
    <cellStyle name="Вывод 51 5" xfId="6229"/>
    <cellStyle name="Вывод 51 6" xfId="6230"/>
    <cellStyle name="Вывод 51 7" xfId="6231"/>
    <cellStyle name="Вывод 51 8" xfId="6232"/>
    <cellStyle name="Вывод 52" xfId="6233"/>
    <cellStyle name="Вывод 52 2" xfId="6234"/>
    <cellStyle name="Вывод 52 2 2" xfId="6235"/>
    <cellStyle name="Вывод 52 2 3" xfId="6236"/>
    <cellStyle name="Вывод 52 2 4" xfId="6237"/>
    <cellStyle name="Вывод 52 2 5" xfId="6238"/>
    <cellStyle name="Вывод 52 2 6" xfId="6239"/>
    <cellStyle name="Вывод 52 3" xfId="6240"/>
    <cellStyle name="Вывод 52 4" xfId="6241"/>
    <cellStyle name="Вывод 52 5" xfId="6242"/>
    <cellStyle name="Вывод 52 6" xfId="6243"/>
    <cellStyle name="Вывод 52 7" xfId="6244"/>
    <cellStyle name="Вывод 52 8" xfId="6245"/>
    <cellStyle name="Вывод 53" xfId="6246"/>
    <cellStyle name="Вывод 53 2" xfId="6247"/>
    <cellStyle name="Вывод 53 2 2" xfId="6248"/>
    <cellStyle name="Вывод 53 2 3" xfId="6249"/>
    <cellStyle name="Вывод 53 2 4" xfId="6250"/>
    <cellStyle name="Вывод 53 2 5" xfId="6251"/>
    <cellStyle name="Вывод 53 2 6" xfId="6252"/>
    <cellStyle name="Вывод 53 3" xfId="6253"/>
    <cellStyle name="Вывод 53 4" xfId="6254"/>
    <cellStyle name="Вывод 53 5" xfId="6255"/>
    <cellStyle name="Вывод 53 6" xfId="6256"/>
    <cellStyle name="Вывод 53 7" xfId="6257"/>
    <cellStyle name="Вывод 53 8" xfId="6258"/>
    <cellStyle name="Вывод 54" xfId="6259"/>
    <cellStyle name="Вывод 54 2" xfId="6260"/>
    <cellStyle name="Вывод 54 2 2" xfId="6261"/>
    <cellStyle name="Вывод 54 2 3" xfId="6262"/>
    <cellStyle name="Вывод 54 2 4" xfId="6263"/>
    <cellStyle name="Вывод 54 2 5" xfId="6264"/>
    <cellStyle name="Вывод 54 2 6" xfId="6265"/>
    <cellStyle name="Вывод 54 3" xfId="6266"/>
    <cellStyle name="Вывод 54 4" xfId="6267"/>
    <cellStyle name="Вывод 54 5" xfId="6268"/>
    <cellStyle name="Вывод 54 6" xfId="6269"/>
    <cellStyle name="Вывод 54 7" xfId="6270"/>
    <cellStyle name="Вывод 54 8" xfId="6271"/>
    <cellStyle name="Вывод 55" xfId="6272"/>
    <cellStyle name="Вывод 55 2" xfId="6273"/>
    <cellStyle name="Вывод 55 2 2" xfId="6274"/>
    <cellStyle name="Вывод 55 2 3" xfId="6275"/>
    <cellStyle name="Вывод 55 2 4" xfId="6276"/>
    <cellStyle name="Вывод 55 2 5" xfId="6277"/>
    <cellStyle name="Вывод 55 2 6" xfId="6278"/>
    <cellStyle name="Вывод 55 3" xfId="6279"/>
    <cellStyle name="Вывод 55 4" xfId="6280"/>
    <cellStyle name="Вывод 55 5" xfId="6281"/>
    <cellStyle name="Вывод 55 6" xfId="6282"/>
    <cellStyle name="Вывод 55 7" xfId="6283"/>
    <cellStyle name="Вывод 55 8" xfId="6284"/>
    <cellStyle name="Вывод 56" xfId="6285"/>
    <cellStyle name="Вывод 56 2" xfId="6286"/>
    <cellStyle name="Вывод 56 2 2" xfId="6287"/>
    <cellStyle name="Вывод 56 2 3" xfId="6288"/>
    <cellStyle name="Вывод 56 2 4" xfId="6289"/>
    <cellStyle name="Вывод 56 2 5" xfId="6290"/>
    <cellStyle name="Вывод 56 2 6" xfId="6291"/>
    <cellStyle name="Вывод 56 3" xfId="6292"/>
    <cellStyle name="Вывод 56 4" xfId="6293"/>
    <cellStyle name="Вывод 56 5" xfId="6294"/>
    <cellStyle name="Вывод 56 6" xfId="6295"/>
    <cellStyle name="Вывод 56 7" xfId="6296"/>
    <cellStyle name="Вывод 56 8" xfId="6297"/>
    <cellStyle name="Вывод 57" xfId="6298"/>
    <cellStyle name="Вывод 57 2" xfId="6299"/>
    <cellStyle name="Вывод 57 2 2" xfId="6300"/>
    <cellStyle name="Вывод 57 2 3" xfId="6301"/>
    <cellStyle name="Вывод 57 2 4" xfId="6302"/>
    <cellStyle name="Вывод 57 2 5" xfId="6303"/>
    <cellStyle name="Вывод 57 2 6" xfId="6304"/>
    <cellStyle name="Вывод 57 3" xfId="6305"/>
    <cellStyle name="Вывод 57 4" xfId="6306"/>
    <cellStyle name="Вывод 57 5" xfId="6307"/>
    <cellStyle name="Вывод 57 6" xfId="6308"/>
    <cellStyle name="Вывод 57 7" xfId="6309"/>
    <cellStyle name="Вывод 57 8" xfId="6310"/>
    <cellStyle name="Вывод 58" xfId="6311"/>
    <cellStyle name="Вывод 58 2" xfId="6312"/>
    <cellStyle name="Вывод 58 2 2" xfId="6313"/>
    <cellStyle name="Вывод 58 2 3" xfId="6314"/>
    <cellStyle name="Вывод 58 2 4" xfId="6315"/>
    <cellStyle name="Вывод 58 2 5" xfId="6316"/>
    <cellStyle name="Вывод 58 2 6" xfId="6317"/>
    <cellStyle name="Вывод 58 3" xfId="6318"/>
    <cellStyle name="Вывод 58 4" xfId="6319"/>
    <cellStyle name="Вывод 58 5" xfId="6320"/>
    <cellStyle name="Вывод 58 6" xfId="6321"/>
    <cellStyle name="Вывод 58 7" xfId="6322"/>
    <cellStyle name="Вывод 58 8" xfId="6323"/>
    <cellStyle name="Вывод 59" xfId="6324"/>
    <cellStyle name="Вывод 59 2" xfId="6325"/>
    <cellStyle name="Вывод 59 2 2" xfId="6326"/>
    <cellStyle name="Вывод 59 2 3" xfId="6327"/>
    <cellStyle name="Вывод 59 2 4" xfId="6328"/>
    <cellStyle name="Вывод 59 2 5" xfId="6329"/>
    <cellStyle name="Вывод 59 2 6" xfId="6330"/>
    <cellStyle name="Вывод 59 3" xfId="6331"/>
    <cellStyle name="Вывод 59 4" xfId="6332"/>
    <cellStyle name="Вывод 59 5" xfId="6333"/>
    <cellStyle name="Вывод 59 6" xfId="6334"/>
    <cellStyle name="Вывод 59 7" xfId="6335"/>
    <cellStyle name="Вывод 59 8" xfId="6336"/>
    <cellStyle name="Вывод 6" xfId="6337"/>
    <cellStyle name="Вывод 6 2" xfId="6338"/>
    <cellStyle name="Вывод 6 2 2" xfId="6339"/>
    <cellStyle name="Вывод 6 2 3" xfId="6340"/>
    <cellStyle name="Вывод 6 2 4" xfId="6341"/>
    <cellStyle name="Вывод 6 2 5" xfId="6342"/>
    <cellStyle name="Вывод 6 2 6" xfId="6343"/>
    <cellStyle name="Вывод 6 3" xfId="6344"/>
    <cellStyle name="Вывод 6 4" xfId="6345"/>
    <cellStyle name="Вывод 6 5" xfId="6346"/>
    <cellStyle name="Вывод 6 6" xfId="6347"/>
    <cellStyle name="Вывод 6 7" xfId="6348"/>
    <cellStyle name="Вывод 6 8" xfId="6349"/>
    <cellStyle name="Вывод 60" xfId="6350"/>
    <cellStyle name="Вывод 60 2" xfId="6351"/>
    <cellStyle name="Вывод 60 2 2" xfId="6352"/>
    <cellStyle name="Вывод 60 2 3" xfId="6353"/>
    <cellStyle name="Вывод 60 2 4" xfId="6354"/>
    <cellStyle name="Вывод 60 2 5" xfId="6355"/>
    <cellStyle name="Вывод 60 2 6" xfId="6356"/>
    <cellStyle name="Вывод 60 3" xfId="6357"/>
    <cellStyle name="Вывод 60 4" xfId="6358"/>
    <cellStyle name="Вывод 60 5" xfId="6359"/>
    <cellStyle name="Вывод 60 6" xfId="6360"/>
    <cellStyle name="Вывод 60 7" xfId="6361"/>
    <cellStyle name="Вывод 60 8" xfId="6362"/>
    <cellStyle name="Вывод 61" xfId="6363"/>
    <cellStyle name="Вывод 61 2" xfId="6364"/>
    <cellStyle name="Вывод 61 2 2" xfId="6365"/>
    <cellStyle name="Вывод 61 2 3" xfId="6366"/>
    <cellStyle name="Вывод 61 2 4" xfId="6367"/>
    <cellStyle name="Вывод 61 2 5" xfId="6368"/>
    <cellStyle name="Вывод 61 2 6" xfId="6369"/>
    <cellStyle name="Вывод 61 3" xfId="6370"/>
    <cellStyle name="Вывод 61 4" xfId="6371"/>
    <cellStyle name="Вывод 61 5" xfId="6372"/>
    <cellStyle name="Вывод 61 6" xfId="6373"/>
    <cellStyle name="Вывод 61 7" xfId="6374"/>
    <cellStyle name="Вывод 61 8" xfId="6375"/>
    <cellStyle name="Вывод 62" xfId="6376"/>
    <cellStyle name="Вывод 62 2" xfId="6377"/>
    <cellStyle name="Вывод 62 2 2" xfId="6378"/>
    <cellStyle name="Вывод 62 2 3" xfId="6379"/>
    <cellStyle name="Вывод 62 2 4" xfId="6380"/>
    <cellStyle name="Вывод 62 2 5" xfId="6381"/>
    <cellStyle name="Вывод 62 2 6" xfId="6382"/>
    <cellStyle name="Вывод 62 3" xfId="6383"/>
    <cellStyle name="Вывод 62 4" xfId="6384"/>
    <cellStyle name="Вывод 62 5" xfId="6385"/>
    <cellStyle name="Вывод 62 6" xfId="6386"/>
    <cellStyle name="Вывод 62 7" xfId="6387"/>
    <cellStyle name="Вывод 62 8" xfId="6388"/>
    <cellStyle name="Вывод 63" xfId="6389"/>
    <cellStyle name="Вывод 63 2" xfId="6390"/>
    <cellStyle name="Вывод 63 2 2" xfId="6391"/>
    <cellStyle name="Вывод 63 2 3" xfId="6392"/>
    <cellStyle name="Вывод 63 2 4" xfId="6393"/>
    <cellStyle name="Вывод 63 2 5" xfId="6394"/>
    <cellStyle name="Вывод 63 2 6" xfId="6395"/>
    <cellStyle name="Вывод 63 3" xfId="6396"/>
    <cellStyle name="Вывод 63 4" xfId="6397"/>
    <cellStyle name="Вывод 63 5" xfId="6398"/>
    <cellStyle name="Вывод 63 6" xfId="6399"/>
    <cellStyle name="Вывод 63 7" xfId="6400"/>
    <cellStyle name="Вывод 63 8" xfId="6401"/>
    <cellStyle name="Вывод 64" xfId="6402"/>
    <cellStyle name="Вывод 64 2" xfId="6403"/>
    <cellStyle name="Вывод 64 2 2" xfId="6404"/>
    <cellStyle name="Вывод 64 2 3" xfId="6405"/>
    <cellStyle name="Вывод 64 2 4" xfId="6406"/>
    <cellStyle name="Вывод 64 2 5" xfId="6407"/>
    <cellStyle name="Вывод 64 2 6" xfId="6408"/>
    <cellStyle name="Вывод 64 3" xfId="6409"/>
    <cellStyle name="Вывод 64 4" xfId="6410"/>
    <cellStyle name="Вывод 64 5" xfId="6411"/>
    <cellStyle name="Вывод 64 6" xfId="6412"/>
    <cellStyle name="Вывод 64 7" xfId="6413"/>
    <cellStyle name="Вывод 64 8" xfId="6414"/>
    <cellStyle name="Вывод 65" xfId="6415"/>
    <cellStyle name="Вывод 65 2" xfId="6416"/>
    <cellStyle name="Вывод 65 2 2" xfId="6417"/>
    <cellStyle name="Вывод 65 2 3" xfId="6418"/>
    <cellStyle name="Вывод 65 2 4" xfId="6419"/>
    <cellStyle name="Вывод 65 2 5" xfId="6420"/>
    <cellStyle name="Вывод 65 2 6" xfId="6421"/>
    <cellStyle name="Вывод 65 3" xfId="6422"/>
    <cellStyle name="Вывод 65 4" xfId="6423"/>
    <cellStyle name="Вывод 65 5" xfId="6424"/>
    <cellStyle name="Вывод 65 6" xfId="6425"/>
    <cellStyle name="Вывод 65 7" xfId="6426"/>
    <cellStyle name="Вывод 65 8" xfId="6427"/>
    <cellStyle name="Вывод 66" xfId="6428"/>
    <cellStyle name="Вывод 66 2" xfId="6429"/>
    <cellStyle name="Вывод 66 2 2" xfId="6430"/>
    <cellStyle name="Вывод 66 2 3" xfId="6431"/>
    <cellStyle name="Вывод 66 2 4" xfId="6432"/>
    <cellStyle name="Вывод 66 2 5" xfId="6433"/>
    <cellStyle name="Вывод 66 2 6" xfId="6434"/>
    <cellStyle name="Вывод 66 3" xfId="6435"/>
    <cellStyle name="Вывод 66 4" xfId="6436"/>
    <cellStyle name="Вывод 66 5" xfId="6437"/>
    <cellStyle name="Вывод 66 6" xfId="6438"/>
    <cellStyle name="Вывод 66 7" xfId="6439"/>
    <cellStyle name="Вывод 66 8" xfId="6440"/>
    <cellStyle name="Вывод 67" xfId="6441"/>
    <cellStyle name="Вывод 67 2" xfId="6442"/>
    <cellStyle name="Вывод 67 2 2" xfId="6443"/>
    <cellStyle name="Вывод 67 2 3" xfId="6444"/>
    <cellStyle name="Вывод 67 2 4" xfId="6445"/>
    <cellStyle name="Вывод 67 2 5" xfId="6446"/>
    <cellStyle name="Вывод 67 2 6" xfId="6447"/>
    <cellStyle name="Вывод 67 3" xfId="6448"/>
    <cellStyle name="Вывод 67 4" xfId="6449"/>
    <cellStyle name="Вывод 67 5" xfId="6450"/>
    <cellStyle name="Вывод 67 6" xfId="6451"/>
    <cellStyle name="Вывод 67 7" xfId="6452"/>
    <cellStyle name="Вывод 67 8" xfId="6453"/>
    <cellStyle name="Вывод 68" xfId="6454"/>
    <cellStyle name="Вывод 68 2" xfId="6455"/>
    <cellStyle name="Вывод 68 2 2" xfId="6456"/>
    <cellStyle name="Вывод 68 2 3" xfId="6457"/>
    <cellStyle name="Вывод 68 2 4" xfId="6458"/>
    <cellStyle name="Вывод 68 2 5" xfId="6459"/>
    <cellStyle name="Вывод 68 2 6" xfId="6460"/>
    <cellStyle name="Вывод 68 3" xfId="6461"/>
    <cellStyle name="Вывод 68 4" xfId="6462"/>
    <cellStyle name="Вывод 68 5" xfId="6463"/>
    <cellStyle name="Вывод 68 6" xfId="6464"/>
    <cellStyle name="Вывод 68 7" xfId="6465"/>
    <cellStyle name="Вывод 68 8" xfId="6466"/>
    <cellStyle name="Вывод 69" xfId="6467"/>
    <cellStyle name="Вывод 69 2" xfId="6468"/>
    <cellStyle name="Вывод 69 2 2" xfId="6469"/>
    <cellStyle name="Вывод 69 2 3" xfId="6470"/>
    <cellStyle name="Вывод 69 2 4" xfId="6471"/>
    <cellStyle name="Вывод 69 2 5" xfId="6472"/>
    <cellStyle name="Вывод 69 2 6" xfId="6473"/>
    <cellStyle name="Вывод 69 3" xfId="6474"/>
    <cellStyle name="Вывод 69 4" xfId="6475"/>
    <cellStyle name="Вывод 69 5" xfId="6476"/>
    <cellStyle name="Вывод 69 6" xfId="6477"/>
    <cellStyle name="Вывод 69 7" xfId="6478"/>
    <cellStyle name="Вывод 69 8" xfId="6479"/>
    <cellStyle name="Вывод 7" xfId="6480"/>
    <cellStyle name="Вывод 7 2" xfId="6481"/>
    <cellStyle name="Вывод 7 2 2" xfId="6482"/>
    <cellStyle name="Вывод 7 2 3" xfId="6483"/>
    <cellStyle name="Вывод 7 2 4" xfId="6484"/>
    <cellStyle name="Вывод 7 2 5" xfId="6485"/>
    <cellStyle name="Вывод 7 2 6" xfId="6486"/>
    <cellStyle name="Вывод 7 3" xfId="6487"/>
    <cellStyle name="Вывод 7 4" xfId="6488"/>
    <cellStyle name="Вывод 7 5" xfId="6489"/>
    <cellStyle name="Вывод 7 6" xfId="6490"/>
    <cellStyle name="Вывод 7 7" xfId="6491"/>
    <cellStyle name="Вывод 7 8" xfId="6492"/>
    <cellStyle name="Вывод 70" xfId="6493"/>
    <cellStyle name="Вывод 70 2" xfId="6494"/>
    <cellStyle name="Вывод 70 2 2" xfId="6495"/>
    <cellStyle name="Вывод 70 2 3" xfId="6496"/>
    <cellStyle name="Вывод 70 2 4" xfId="6497"/>
    <cellStyle name="Вывод 70 2 5" xfId="6498"/>
    <cellStyle name="Вывод 70 2 6" xfId="6499"/>
    <cellStyle name="Вывод 70 3" xfId="6500"/>
    <cellStyle name="Вывод 70 4" xfId="6501"/>
    <cellStyle name="Вывод 70 5" xfId="6502"/>
    <cellStyle name="Вывод 70 6" xfId="6503"/>
    <cellStyle name="Вывод 70 7" xfId="6504"/>
    <cellStyle name="Вывод 70 8" xfId="6505"/>
    <cellStyle name="Вывод 71" xfId="6506"/>
    <cellStyle name="Вывод 71 2" xfId="6507"/>
    <cellStyle name="Вывод 71 2 2" xfId="6508"/>
    <cellStyle name="Вывод 71 2 3" xfId="6509"/>
    <cellStyle name="Вывод 71 2 4" xfId="6510"/>
    <cellStyle name="Вывод 71 2 5" xfId="6511"/>
    <cellStyle name="Вывод 71 2 6" xfId="6512"/>
    <cellStyle name="Вывод 71 3" xfId="6513"/>
    <cellStyle name="Вывод 71 4" xfId="6514"/>
    <cellStyle name="Вывод 71 5" xfId="6515"/>
    <cellStyle name="Вывод 71 6" xfId="6516"/>
    <cellStyle name="Вывод 71 7" xfId="6517"/>
    <cellStyle name="Вывод 71 8" xfId="6518"/>
    <cellStyle name="Вывод 72" xfId="6519"/>
    <cellStyle name="Вывод 72 2" xfId="6520"/>
    <cellStyle name="Вывод 72 2 2" xfId="6521"/>
    <cellStyle name="Вывод 72 2 3" xfId="6522"/>
    <cellStyle name="Вывод 72 2 4" xfId="6523"/>
    <cellStyle name="Вывод 72 2 5" xfId="6524"/>
    <cellStyle name="Вывод 72 2 6" xfId="6525"/>
    <cellStyle name="Вывод 72 3" xfId="6526"/>
    <cellStyle name="Вывод 72 4" xfId="6527"/>
    <cellStyle name="Вывод 72 5" xfId="6528"/>
    <cellStyle name="Вывод 72 6" xfId="6529"/>
    <cellStyle name="Вывод 72 7" xfId="6530"/>
    <cellStyle name="Вывод 72 8" xfId="6531"/>
    <cellStyle name="Вывод 73" xfId="6532"/>
    <cellStyle name="Вывод 73 2" xfId="6533"/>
    <cellStyle name="Вывод 73 2 2" xfId="6534"/>
    <cellStyle name="Вывод 73 2 3" xfId="6535"/>
    <cellStyle name="Вывод 73 2 4" xfId="6536"/>
    <cellStyle name="Вывод 73 2 5" xfId="6537"/>
    <cellStyle name="Вывод 73 2 6" xfId="6538"/>
    <cellStyle name="Вывод 73 3" xfId="6539"/>
    <cellStyle name="Вывод 73 4" xfId="6540"/>
    <cellStyle name="Вывод 73 5" xfId="6541"/>
    <cellStyle name="Вывод 73 6" xfId="6542"/>
    <cellStyle name="Вывод 73 7" xfId="6543"/>
    <cellStyle name="Вывод 73 8" xfId="6544"/>
    <cellStyle name="Вывод 74" xfId="6545"/>
    <cellStyle name="Вывод 74 2" xfId="6546"/>
    <cellStyle name="Вывод 74 2 2" xfId="6547"/>
    <cellStyle name="Вывод 74 2 3" xfId="6548"/>
    <cellStyle name="Вывод 74 2 4" xfId="6549"/>
    <cellStyle name="Вывод 74 2 5" xfId="6550"/>
    <cellStyle name="Вывод 74 2 6" xfId="6551"/>
    <cellStyle name="Вывод 74 3" xfId="6552"/>
    <cellStyle name="Вывод 74 4" xfId="6553"/>
    <cellStyle name="Вывод 74 5" xfId="6554"/>
    <cellStyle name="Вывод 74 6" xfId="6555"/>
    <cellStyle name="Вывод 74 7" xfId="6556"/>
    <cellStyle name="Вывод 74 8" xfId="6557"/>
    <cellStyle name="Вывод 75" xfId="6558"/>
    <cellStyle name="Вывод 75 2" xfId="6559"/>
    <cellStyle name="Вывод 75 2 2" xfId="6560"/>
    <cellStyle name="Вывод 75 2 3" xfId="6561"/>
    <cellStyle name="Вывод 75 2 4" xfId="6562"/>
    <cellStyle name="Вывод 75 2 5" xfId="6563"/>
    <cellStyle name="Вывод 75 2 6" xfId="6564"/>
    <cellStyle name="Вывод 75 3" xfId="6565"/>
    <cellStyle name="Вывод 75 4" xfId="6566"/>
    <cellStyle name="Вывод 75 5" xfId="6567"/>
    <cellStyle name="Вывод 75 6" xfId="6568"/>
    <cellStyle name="Вывод 75 7" xfId="6569"/>
    <cellStyle name="Вывод 75 8" xfId="6570"/>
    <cellStyle name="Вывод 76" xfId="6571"/>
    <cellStyle name="Вывод 76 2" xfId="6572"/>
    <cellStyle name="Вывод 76 2 2" xfId="6573"/>
    <cellStyle name="Вывод 76 2 3" xfId="6574"/>
    <cellStyle name="Вывод 76 2 4" xfId="6575"/>
    <cellStyle name="Вывод 76 2 5" xfId="6576"/>
    <cellStyle name="Вывод 76 2 6" xfId="6577"/>
    <cellStyle name="Вывод 76 3" xfId="6578"/>
    <cellStyle name="Вывод 76 4" xfId="6579"/>
    <cellStyle name="Вывод 76 5" xfId="6580"/>
    <cellStyle name="Вывод 76 6" xfId="6581"/>
    <cellStyle name="Вывод 76 7" xfId="6582"/>
    <cellStyle name="Вывод 76 8" xfId="6583"/>
    <cellStyle name="Вывод 77" xfId="6584"/>
    <cellStyle name="Вывод 77 2" xfId="6585"/>
    <cellStyle name="Вывод 77 2 2" xfId="6586"/>
    <cellStyle name="Вывод 77 2 3" xfId="6587"/>
    <cellStyle name="Вывод 77 2 4" xfId="6588"/>
    <cellStyle name="Вывод 77 2 5" xfId="6589"/>
    <cellStyle name="Вывод 77 2 6" xfId="6590"/>
    <cellStyle name="Вывод 77 3" xfId="6591"/>
    <cellStyle name="Вывод 77 4" xfId="6592"/>
    <cellStyle name="Вывод 77 5" xfId="6593"/>
    <cellStyle name="Вывод 77 6" xfId="6594"/>
    <cellStyle name="Вывод 77 7" xfId="6595"/>
    <cellStyle name="Вывод 77 8" xfId="6596"/>
    <cellStyle name="Вывод 78" xfId="6597"/>
    <cellStyle name="Вывод 78 2" xfId="6598"/>
    <cellStyle name="Вывод 78 2 2" xfId="6599"/>
    <cellStyle name="Вывод 78 2 3" xfId="6600"/>
    <cellStyle name="Вывод 78 2 4" xfId="6601"/>
    <cellStyle name="Вывод 78 2 5" xfId="6602"/>
    <cellStyle name="Вывод 78 2 6" xfId="6603"/>
    <cellStyle name="Вывод 78 3" xfId="6604"/>
    <cellStyle name="Вывод 78 4" xfId="6605"/>
    <cellStyle name="Вывод 78 5" xfId="6606"/>
    <cellStyle name="Вывод 78 6" xfId="6607"/>
    <cellStyle name="Вывод 78 7" xfId="6608"/>
    <cellStyle name="Вывод 78 8" xfId="6609"/>
    <cellStyle name="Вывод 79" xfId="6610"/>
    <cellStyle name="Вывод 79 2" xfId="6611"/>
    <cellStyle name="Вывод 79 2 2" xfId="6612"/>
    <cellStyle name="Вывод 79 2 3" xfId="6613"/>
    <cellStyle name="Вывод 79 2 4" xfId="6614"/>
    <cellStyle name="Вывод 79 2 5" xfId="6615"/>
    <cellStyle name="Вывод 79 2 6" xfId="6616"/>
    <cellStyle name="Вывод 79 3" xfId="6617"/>
    <cellStyle name="Вывод 79 4" xfId="6618"/>
    <cellStyle name="Вывод 79 5" xfId="6619"/>
    <cellStyle name="Вывод 79 6" xfId="6620"/>
    <cellStyle name="Вывод 79 7" xfId="6621"/>
    <cellStyle name="Вывод 79 8" xfId="6622"/>
    <cellStyle name="Вывод 8" xfId="6623"/>
    <cellStyle name="Вывод 8 2" xfId="6624"/>
    <cellStyle name="Вывод 8 2 2" xfId="6625"/>
    <cellStyle name="Вывод 8 2 3" xfId="6626"/>
    <cellStyle name="Вывод 8 2 4" xfId="6627"/>
    <cellStyle name="Вывод 8 2 5" xfId="6628"/>
    <cellStyle name="Вывод 8 2 6" xfId="6629"/>
    <cellStyle name="Вывод 8 3" xfId="6630"/>
    <cellStyle name="Вывод 8 4" xfId="6631"/>
    <cellStyle name="Вывод 8 5" xfId="6632"/>
    <cellStyle name="Вывод 8 6" xfId="6633"/>
    <cellStyle name="Вывод 8 7" xfId="6634"/>
    <cellStyle name="Вывод 8 8" xfId="6635"/>
    <cellStyle name="Вывод 80" xfId="6636"/>
    <cellStyle name="Вывод 80 2" xfId="6637"/>
    <cellStyle name="Вывод 80 2 2" xfId="6638"/>
    <cellStyle name="Вывод 80 2 3" xfId="6639"/>
    <cellStyle name="Вывод 80 2 4" xfId="6640"/>
    <cellStyle name="Вывод 80 2 5" xfId="6641"/>
    <cellStyle name="Вывод 80 2 6" xfId="6642"/>
    <cellStyle name="Вывод 80 3" xfId="6643"/>
    <cellStyle name="Вывод 80 4" xfId="6644"/>
    <cellStyle name="Вывод 80 5" xfId="6645"/>
    <cellStyle name="Вывод 80 6" xfId="6646"/>
    <cellStyle name="Вывод 80 7" xfId="6647"/>
    <cellStyle name="Вывод 80 8" xfId="6648"/>
    <cellStyle name="Вывод 81" xfId="6649"/>
    <cellStyle name="Вывод 81 2" xfId="6650"/>
    <cellStyle name="Вывод 81 2 2" xfId="6651"/>
    <cellStyle name="Вывод 81 2 3" xfId="6652"/>
    <cellStyle name="Вывод 81 2 4" xfId="6653"/>
    <cellStyle name="Вывод 81 2 5" xfId="6654"/>
    <cellStyle name="Вывод 81 2 6" xfId="6655"/>
    <cellStyle name="Вывод 81 3" xfId="6656"/>
    <cellStyle name="Вывод 81 4" xfId="6657"/>
    <cellStyle name="Вывод 81 5" xfId="6658"/>
    <cellStyle name="Вывод 81 6" xfId="6659"/>
    <cellStyle name="Вывод 81 7" xfId="6660"/>
    <cellStyle name="Вывод 81 8" xfId="6661"/>
    <cellStyle name="Вывод 82" xfId="6662"/>
    <cellStyle name="Вывод 82 2" xfId="6663"/>
    <cellStyle name="Вывод 82 2 2" xfId="6664"/>
    <cellStyle name="Вывод 82 2 3" xfId="6665"/>
    <cellStyle name="Вывод 82 2 4" xfId="6666"/>
    <cellStyle name="Вывод 82 2 5" xfId="6667"/>
    <cellStyle name="Вывод 82 2 6" xfId="6668"/>
    <cellStyle name="Вывод 82 3" xfId="6669"/>
    <cellStyle name="Вывод 82 4" xfId="6670"/>
    <cellStyle name="Вывод 82 5" xfId="6671"/>
    <cellStyle name="Вывод 82 6" xfId="6672"/>
    <cellStyle name="Вывод 82 7" xfId="6673"/>
    <cellStyle name="Вывод 82 8" xfId="6674"/>
    <cellStyle name="Вывод 83" xfId="6675"/>
    <cellStyle name="Вывод 83 2" xfId="6676"/>
    <cellStyle name="Вывод 83 2 2" xfId="6677"/>
    <cellStyle name="Вывод 83 2 3" xfId="6678"/>
    <cellStyle name="Вывод 83 2 4" xfId="6679"/>
    <cellStyle name="Вывод 83 2 5" xfId="6680"/>
    <cellStyle name="Вывод 83 2 6" xfId="6681"/>
    <cellStyle name="Вывод 83 3" xfId="6682"/>
    <cellStyle name="Вывод 83 4" xfId="6683"/>
    <cellStyle name="Вывод 83 5" xfId="6684"/>
    <cellStyle name="Вывод 83 6" xfId="6685"/>
    <cellStyle name="Вывод 83 7" xfId="6686"/>
    <cellStyle name="Вывод 83 8" xfId="6687"/>
    <cellStyle name="Вывод 84" xfId="6688"/>
    <cellStyle name="Вывод 84 2" xfId="6689"/>
    <cellStyle name="Вывод 84 2 2" xfId="6690"/>
    <cellStyle name="Вывод 84 2 3" xfId="6691"/>
    <cellStyle name="Вывод 84 2 4" xfId="6692"/>
    <cellStyle name="Вывод 84 2 5" xfId="6693"/>
    <cellStyle name="Вывод 84 2 6" xfId="6694"/>
    <cellStyle name="Вывод 84 3" xfId="6695"/>
    <cellStyle name="Вывод 84 4" xfId="6696"/>
    <cellStyle name="Вывод 84 5" xfId="6697"/>
    <cellStyle name="Вывод 84 6" xfId="6698"/>
    <cellStyle name="Вывод 84 7" xfId="6699"/>
    <cellStyle name="Вывод 84 8" xfId="6700"/>
    <cellStyle name="Вывод 85" xfId="6701"/>
    <cellStyle name="Вывод 85 2" xfId="6702"/>
    <cellStyle name="Вывод 85 2 2" xfId="6703"/>
    <cellStyle name="Вывод 85 2 3" xfId="6704"/>
    <cellStyle name="Вывод 85 2 4" xfId="6705"/>
    <cellStyle name="Вывод 85 2 5" xfId="6706"/>
    <cellStyle name="Вывод 85 2 6" xfId="6707"/>
    <cellStyle name="Вывод 85 3" xfId="6708"/>
    <cellStyle name="Вывод 85 4" xfId="6709"/>
    <cellStyle name="Вывод 85 5" xfId="6710"/>
    <cellStyle name="Вывод 85 6" xfId="6711"/>
    <cellStyle name="Вывод 85 7" xfId="6712"/>
    <cellStyle name="Вывод 85 8" xfId="6713"/>
    <cellStyle name="Вывод 86" xfId="6714"/>
    <cellStyle name="Вывод 86 2" xfId="6715"/>
    <cellStyle name="Вывод 86 2 2" xfId="6716"/>
    <cellStyle name="Вывод 86 2 3" xfId="6717"/>
    <cellStyle name="Вывод 86 2 4" xfId="6718"/>
    <cellStyle name="Вывод 86 2 5" xfId="6719"/>
    <cellStyle name="Вывод 86 2 6" xfId="6720"/>
    <cellStyle name="Вывод 86 3" xfId="6721"/>
    <cellStyle name="Вывод 86 4" xfId="6722"/>
    <cellStyle name="Вывод 86 5" xfId="6723"/>
    <cellStyle name="Вывод 86 6" xfId="6724"/>
    <cellStyle name="Вывод 86 7" xfId="6725"/>
    <cellStyle name="Вывод 86 8" xfId="6726"/>
    <cellStyle name="Вывод 87" xfId="6727"/>
    <cellStyle name="Вывод 87 2" xfId="6728"/>
    <cellStyle name="Вывод 87 2 2" xfId="6729"/>
    <cellStyle name="Вывод 87 2 3" xfId="6730"/>
    <cellStyle name="Вывод 87 2 4" xfId="6731"/>
    <cellStyle name="Вывод 87 2 5" xfId="6732"/>
    <cellStyle name="Вывод 87 2 6" xfId="6733"/>
    <cellStyle name="Вывод 87 3" xfId="6734"/>
    <cellStyle name="Вывод 87 4" xfId="6735"/>
    <cellStyle name="Вывод 87 5" xfId="6736"/>
    <cellStyle name="Вывод 87 6" xfId="6737"/>
    <cellStyle name="Вывод 87 7" xfId="6738"/>
    <cellStyle name="Вывод 87 8" xfId="6739"/>
    <cellStyle name="Вывод 88" xfId="6740"/>
    <cellStyle name="Вывод 88 2" xfId="6741"/>
    <cellStyle name="Вывод 88 2 2" xfId="6742"/>
    <cellStyle name="Вывод 88 2 3" xfId="6743"/>
    <cellStyle name="Вывод 88 2 4" xfId="6744"/>
    <cellStyle name="Вывод 88 2 5" xfId="6745"/>
    <cellStyle name="Вывод 88 2 6" xfId="6746"/>
    <cellStyle name="Вывод 88 3" xfId="6747"/>
    <cellStyle name="Вывод 88 4" xfId="6748"/>
    <cellStyle name="Вывод 88 5" xfId="6749"/>
    <cellStyle name="Вывод 88 6" xfId="6750"/>
    <cellStyle name="Вывод 88 7" xfId="6751"/>
    <cellStyle name="Вывод 88 8" xfId="6752"/>
    <cellStyle name="Вывод 89" xfId="6753"/>
    <cellStyle name="Вывод 89 2" xfId="6754"/>
    <cellStyle name="Вывод 89 2 2" xfId="6755"/>
    <cellStyle name="Вывод 89 2 3" xfId="6756"/>
    <cellStyle name="Вывод 89 2 4" xfId="6757"/>
    <cellStyle name="Вывод 89 2 5" xfId="6758"/>
    <cellStyle name="Вывод 89 2 6" xfId="6759"/>
    <cellStyle name="Вывод 89 3" xfId="6760"/>
    <cellStyle name="Вывод 89 4" xfId="6761"/>
    <cellStyle name="Вывод 89 5" xfId="6762"/>
    <cellStyle name="Вывод 89 6" xfId="6763"/>
    <cellStyle name="Вывод 89 7" xfId="6764"/>
    <cellStyle name="Вывод 89 8" xfId="6765"/>
    <cellStyle name="Вывод 9" xfId="6766"/>
    <cellStyle name="Вывод 9 2" xfId="6767"/>
    <cellStyle name="Вывод 9 2 2" xfId="6768"/>
    <cellStyle name="Вывод 9 2 3" xfId="6769"/>
    <cellStyle name="Вывод 9 2 4" xfId="6770"/>
    <cellStyle name="Вывод 9 2 5" xfId="6771"/>
    <cellStyle name="Вывод 9 2 6" xfId="6772"/>
    <cellStyle name="Вывод 9 3" xfId="6773"/>
    <cellStyle name="Вывод 9 4" xfId="6774"/>
    <cellStyle name="Вывод 9 5" xfId="6775"/>
    <cellStyle name="Вывод 9 6" xfId="6776"/>
    <cellStyle name="Вывод 9 7" xfId="6777"/>
    <cellStyle name="Вывод 9 8" xfId="6778"/>
    <cellStyle name="Вывод 90" xfId="6779"/>
    <cellStyle name="Вывод 90 2" xfId="6780"/>
    <cellStyle name="Вывод 90 2 2" xfId="6781"/>
    <cellStyle name="Вывод 90 2 3" xfId="6782"/>
    <cellStyle name="Вывод 90 2 4" xfId="6783"/>
    <cellStyle name="Вывод 90 2 5" xfId="6784"/>
    <cellStyle name="Вывод 90 2 6" xfId="6785"/>
    <cellStyle name="Вывод 90 3" xfId="6786"/>
    <cellStyle name="Вывод 90 4" xfId="6787"/>
    <cellStyle name="Вывод 90 5" xfId="6788"/>
    <cellStyle name="Вывод 90 6" xfId="6789"/>
    <cellStyle name="Вывод 90 7" xfId="6790"/>
    <cellStyle name="Вывод 90 8" xfId="6791"/>
    <cellStyle name="Вывод 91" xfId="6792"/>
    <cellStyle name="Вывод 91 2" xfId="6793"/>
    <cellStyle name="Вывод 91 2 2" xfId="6794"/>
    <cellStyle name="Вывод 91 2 3" xfId="6795"/>
    <cellStyle name="Вывод 91 2 4" xfId="6796"/>
    <cellStyle name="Вывод 91 2 5" xfId="6797"/>
    <cellStyle name="Вывод 91 2 6" xfId="6798"/>
    <cellStyle name="Вывод 91 3" xfId="6799"/>
    <cellStyle name="Вывод 91 4" xfId="6800"/>
    <cellStyle name="Вывод 91 5" xfId="6801"/>
    <cellStyle name="Вывод 91 6" xfId="6802"/>
    <cellStyle name="Вывод 91 7" xfId="6803"/>
    <cellStyle name="Вывод 91 8" xfId="6804"/>
    <cellStyle name="Вывод 92" xfId="6805"/>
    <cellStyle name="Вывод 92 2" xfId="6806"/>
    <cellStyle name="Вывод 92 2 2" xfId="6807"/>
    <cellStyle name="Вывод 92 2 3" xfId="6808"/>
    <cellStyle name="Вывод 92 2 4" xfId="6809"/>
    <cellStyle name="Вывод 92 2 5" xfId="6810"/>
    <cellStyle name="Вывод 92 2 6" xfId="6811"/>
    <cellStyle name="Вывод 92 3" xfId="6812"/>
    <cellStyle name="Вывод 92 4" xfId="6813"/>
    <cellStyle name="Вывод 92 5" xfId="6814"/>
    <cellStyle name="Вывод 92 6" xfId="6815"/>
    <cellStyle name="Вывод 92 7" xfId="6816"/>
    <cellStyle name="Вывод 92 8" xfId="6817"/>
    <cellStyle name="Вывод 93" xfId="6818"/>
    <cellStyle name="Вывод 93 2" xfId="6819"/>
    <cellStyle name="Вывод 93 2 2" xfId="6820"/>
    <cellStyle name="Вывод 93 2 3" xfId="6821"/>
    <cellStyle name="Вывод 93 2 4" xfId="6822"/>
    <cellStyle name="Вывод 93 2 5" xfId="6823"/>
    <cellStyle name="Вывод 93 2 6" xfId="6824"/>
    <cellStyle name="Вывод 93 3" xfId="6825"/>
    <cellStyle name="Вывод 93 4" xfId="6826"/>
    <cellStyle name="Вывод 93 5" xfId="6827"/>
    <cellStyle name="Вывод 93 6" xfId="6828"/>
    <cellStyle name="Вывод 93 7" xfId="6829"/>
    <cellStyle name="Вывод 93 8" xfId="6830"/>
    <cellStyle name="Вывод 94" xfId="6831"/>
    <cellStyle name="Вывод 94 2" xfId="6832"/>
    <cellStyle name="Вывод 94 2 2" xfId="6833"/>
    <cellStyle name="Вывод 94 2 3" xfId="6834"/>
    <cellStyle name="Вывод 94 2 4" xfId="6835"/>
    <cellStyle name="Вывод 94 2 5" xfId="6836"/>
    <cellStyle name="Вывод 94 2 6" xfId="6837"/>
    <cellStyle name="Вывод 94 3" xfId="6838"/>
    <cellStyle name="Вывод 94 4" xfId="6839"/>
    <cellStyle name="Вывод 94 5" xfId="6840"/>
    <cellStyle name="Вывод 94 6" xfId="6841"/>
    <cellStyle name="Вывод 94 7" xfId="6842"/>
    <cellStyle name="Вывод 94 8" xfId="6843"/>
    <cellStyle name="Вывод 95" xfId="6844"/>
    <cellStyle name="Вывод 95 2" xfId="6845"/>
    <cellStyle name="Вывод 95 2 2" xfId="6846"/>
    <cellStyle name="Вывод 95 2 3" xfId="6847"/>
    <cellStyle name="Вывод 95 2 4" xfId="6848"/>
    <cellStyle name="Вывод 95 2 5" xfId="6849"/>
    <cellStyle name="Вывод 95 2 6" xfId="6850"/>
    <cellStyle name="Вывод 95 3" xfId="6851"/>
    <cellStyle name="Вывод 95 4" xfId="6852"/>
    <cellStyle name="Вывод 95 5" xfId="6853"/>
    <cellStyle name="Вывод 95 6" xfId="6854"/>
    <cellStyle name="Вывод 95 7" xfId="6855"/>
    <cellStyle name="Вывод 95 8" xfId="6856"/>
    <cellStyle name="Вывод 96" xfId="6857"/>
    <cellStyle name="Вывод 96 2" xfId="6858"/>
    <cellStyle name="Вывод 96 2 2" xfId="6859"/>
    <cellStyle name="Вывод 96 2 3" xfId="6860"/>
    <cellStyle name="Вывод 96 2 4" xfId="6861"/>
    <cellStyle name="Вывод 96 2 5" xfId="6862"/>
    <cellStyle name="Вывод 96 2 6" xfId="6863"/>
    <cellStyle name="Вывод 96 3" xfId="6864"/>
    <cellStyle name="Вывод 96 4" xfId="6865"/>
    <cellStyle name="Вывод 96 5" xfId="6866"/>
    <cellStyle name="Вывод 96 6" xfId="6867"/>
    <cellStyle name="Вывод 96 7" xfId="6868"/>
    <cellStyle name="Вывод 96 8" xfId="6869"/>
    <cellStyle name="Вывод 97" xfId="6870"/>
    <cellStyle name="Вывод 97 2" xfId="6871"/>
    <cellStyle name="Вывод 97 2 2" xfId="6872"/>
    <cellStyle name="Вывод 97 2 3" xfId="6873"/>
    <cellStyle name="Вывод 97 2 4" xfId="6874"/>
    <cellStyle name="Вывод 97 2 5" xfId="6875"/>
    <cellStyle name="Вывод 97 2 6" xfId="6876"/>
    <cellStyle name="Вывод 97 3" xfId="6877"/>
    <cellStyle name="Вывод 97 4" xfId="6878"/>
    <cellStyle name="Вывод 97 5" xfId="6879"/>
    <cellStyle name="Вывод 97 6" xfId="6880"/>
    <cellStyle name="Вывод 97 7" xfId="6881"/>
    <cellStyle name="Вывод 97 8" xfId="6882"/>
    <cellStyle name="Вывод 98" xfId="6883"/>
    <cellStyle name="Вывод 98 2" xfId="6884"/>
    <cellStyle name="Вывод 98 2 2" xfId="6885"/>
    <cellStyle name="Вывод 98 2 3" xfId="6886"/>
    <cellStyle name="Вывод 98 2 4" xfId="6887"/>
    <cellStyle name="Вывод 98 2 5" xfId="6888"/>
    <cellStyle name="Вывод 98 2 6" xfId="6889"/>
    <cellStyle name="Вывод 98 3" xfId="6890"/>
    <cellStyle name="Вывод 98 4" xfId="6891"/>
    <cellStyle name="Вывод 98 5" xfId="6892"/>
    <cellStyle name="Вывод 98 6" xfId="6893"/>
    <cellStyle name="Вывод 98 7" xfId="6894"/>
    <cellStyle name="Вывод 98 8" xfId="6895"/>
    <cellStyle name="Вывод 99" xfId="6896"/>
    <cellStyle name="Вывод 99 2" xfId="6897"/>
    <cellStyle name="Вывод 99 2 2" xfId="6898"/>
    <cellStyle name="Вывод 99 2 3" xfId="6899"/>
    <cellStyle name="Вывод 99 2 4" xfId="6900"/>
    <cellStyle name="Вывод 99 2 5" xfId="6901"/>
    <cellStyle name="Вывод 99 2 6" xfId="6902"/>
    <cellStyle name="Вывод 99 3" xfId="6903"/>
    <cellStyle name="Вывод 99 4" xfId="6904"/>
    <cellStyle name="Вывод 99 5" xfId="6905"/>
    <cellStyle name="Вывод 99 6" xfId="6906"/>
    <cellStyle name="Вывод 99 7" xfId="6907"/>
    <cellStyle name="Вывод 99 8" xfId="6908"/>
    <cellStyle name="Вычисление 10" xfId="6909"/>
    <cellStyle name="Вычисление 10 2" xfId="6910"/>
    <cellStyle name="Вычисление 10 2 2" xfId="6911"/>
    <cellStyle name="Вычисление 10 2 3" xfId="6912"/>
    <cellStyle name="Вычисление 10 2 4" xfId="6913"/>
    <cellStyle name="Вычисление 10 2 5" xfId="6914"/>
    <cellStyle name="Вычисление 10 2 6" xfId="6915"/>
    <cellStyle name="Вычисление 10 3" xfId="6916"/>
    <cellStyle name="Вычисление 10 4" xfId="6917"/>
    <cellStyle name="Вычисление 10 5" xfId="6918"/>
    <cellStyle name="Вычисление 10 6" xfId="6919"/>
    <cellStyle name="Вычисление 10 7" xfId="6920"/>
    <cellStyle name="Вычисление 10 8" xfId="6921"/>
    <cellStyle name="Вычисление 100" xfId="6922"/>
    <cellStyle name="Вычисление 100 2" xfId="6923"/>
    <cellStyle name="Вычисление 100 2 2" xfId="6924"/>
    <cellStyle name="Вычисление 100 2 3" xfId="6925"/>
    <cellStyle name="Вычисление 100 2 4" xfId="6926"/>
    <cellStyle name="Вычисление 100 2 5" xfId="6927"/>
    <cellStyle name="Вычисление 100 2 6" xfId="6928"/>
    <cellStyle name="Вычисление 100 3" xfId="6929"/>
    <cellStyle name="Вычисление 100 4" xfId="6930"/>
    <cellStyle name="Вычисление 100 5" xfId="6931"/>
    <cellStyle name="Вычисление 100 6" xfId="6932"/>
    <cellStyle name="Вычисление 100 7" xfId="6933"/>
    <cellStyle name="Вычисление 100 8" xfId="6934"/>
    <cellStyle name="Вычисление 101" xfId="6935"/>
    <cellStyle name="Вычисление 101 2" xfId="6936"/>
    <cellStyle name="Вычисление 101 2 2" xfId="6937"/>
    <cellStyle name="Вычисление 101 2 3" xfId="6938"/>
    <cellStyle name="Вычисление 101 2 4" xfId="6939"/>
    <cellStyle name="Вычисление 101 2 5" xfId="6940"/>
    <cellStyle name="Вычисление 101 2 6" xfId="6941"/>
    <cellStyle name="Вычисление 101 3" xfId="6942"/>
    <cellStyle name="Вычисление 101 4" xfId="6943"/>
    <cellStyle name="Вычисление 101 5" xfId="6944"/>
    <cellStyle name="Вычисление 101 6" xfId="6945"/>
    <cellStyle name="Вычисление 101 7" xfId="6946"/>
    <cellStyle name="Вычисление 101 8" xfId="6947"/>
    <cellStyle name="Вычисление 102" xfId="6948"/>
    <cellStyle name="Вычисление 102 2" xfId="6949"/>
    <cellStyle name="Вычисление 102 2 2" xfId="6950"/>
    <cellStyle name="Вычисление 102 2 3" xfId="6951"/>
    <cellStyle name="Вычисление 102 2 4" xfId="6952"/>
    <cellStyle name="Вычисление 102 2 5" xfId="6953"/>
    <cellStyle name="Вычисление 102 2 6" xfId="6954"/>
    <cellStyle name="Вычисление 102 3" xfId="6955"/>
    <cellStyle name="Вычисление 102 4" xfId="6956"/>
    <cellStyle name="Вычисление 102 5" xfId="6957"/>
    <cellStyle name="Вычисление 102 6" xfId="6958"/>
    <cellStyle name="Вычисление 102 7" xfId="6959"/>
    <cellStyle name="Вычисление 102 8" xfId="6960"/>
    <cellStyle name="Вычисление 103" xfId="6961"/>
    <cellStyle name="Вычисление 103 2" xfId="6962"/>
    <cellStyle name="Вычисление 103 2 2" xfId="6963"/>
    <cellStyle name="Вычисление 103 2 3" xfId="6964"/>
    <cellStyle name="Вычисление 103 2 4" xfId="6965"/>
    <cellStyle name="Вычисление 103 2 5" xfId="6966"/>
    <cellStyle name="Вычисление 103 2 6" xfId="6967"/>
    <cellStyle name="Вычисление 103 3" xfId="6968"/>
    <cellStyle name="Вычисление 103 4" xfId="6969"/>
    <cellStyle name="Вычисление 103 5" xfId="6970"/>
    <cellStyle name="Вычисление 103 6" xfId="6971"/>
    <cellStyle name="Вычисление 103 7" xfId="6972"/>
    <cellStyle name="Вычисление 103 8" xfId="6973"/>
    <cellStyle name="Вычисление 104" xfId="6974"/>
    <cellStyle name="Вычисление 104 2" xfId="6975"/>
    <cellStyle name="Вычисление 104 2 2" xfId="6976"/>
    <cellStyle name="Вычисление 104 2 3" xfId="6977"/>
    <cellStyle name="Вычисление 104 2 4" xfId="6978"/>
    <cellStyle name="Вычисление 104 2 5" xfId="6979"/>
    <cellStyle name="Вычисление 104 2 6" xfId="6980"/>
    <cellStyle name="Вычисление 104 3" xfId="6981"/>
    <cellStyle name="Вычисление 104 4" xfId="6982"/>
    <cellStyle name="Вычисление 104 5" xfId="6983"/>
    <cellStyle name="Вычисление 104 6" xfId="6984"/>
    <cellStyle name="Вычисление 104 7" xfId="6985"/>
    <cellStyle name="Вычисление 104 8" xfId="6986"/>
    <cellStyle name="Вычисление 105" xfId="6987"/>
    <cellStyle name="Вычисление 105 2" xfId="6988"/>
    <cellStyle name="Вычисление 105 2 2" xfId="6989"/>
    <cellStyle name="Вычисление 105 2 3" xfId="6990"/>
    <cellStyle name="Вычисление 105 2 4" xfId="6991"/>
    <cellStyle name="Вычисление 105 2 5" xfId="6992"/>
    <cellStyle name="Вычисление 105 2 6" xfId="6993"/>
    <cellStyle name="Вычисление 105 3" xfId="6994"/>
    <cellStyle name="Вычисление 105 4" xfId="6995"/>
    <cellStyle name="Вычисление 105 5" xfId="6996"/>
    <cellStyle name="Вычисление 105 6" xfId="6997"/>
    <cellStyle name="Вычисление 105 7" xfId="6998"/>
    <cellStyle name="Вычисление 105 8" xfId="6999"/>
    <cellStyle name="Вычисление 106" xfId="7000"/>
    <cellStyle name="Вычисление 106 2" xfId="7001"/>
    <cellStyle name="Вычисление 106 2 2" xfId="7002"/>
    <cellStyle name="Вычисление 106 2 3" xfId="7003"/>
    <cellStyle name="Вычисление 106 2 4" xfId="7004"/>
    <cellStyle name="Вычисление 106 2 5" xfId="7005"/>
    <cellStyle name="Вычисление 106 2 6" xfId="7006"/>
    <cellStyle name="Вычисление 106 3" xfId="7007"/>
    <cellStyle name="Вычисление 106 4" xfId="7008"/>
    <cellStyle name="Вычисление 106 5" xfId="7009"/>
    <cellStyle name="Вычисление 106 6" xfId="7010"/>
    <cellStyle name="Вычисление 106 7" xfId="7011"/>
    <cellStyle name="Вычисление 106 8" xfId="7012"/>
    <cellStyle name="Вычисление 107" xfId="7013"/>
    <cellStyle name="Вычисление 107 2" xfId="7014"/>
    <cellStyle name="Вычисление 107 2 2" xfId="7015"/>
    <cellStyle name="Вычисление 107 2 3" xfId="7016"/>
    <cellStyle name="Вычисление 107 2 4" xfId="7017"/>
    <cellStyle name="Вычисление 107 2 5" xfId="7018"/>
    <cellStyle name="Вычисление 107 2 6" xfId="7019"/>
    <cellStyle name="Вычисление 107 3" xfId="7020"/>
    <cellStyle name="Вычисление 107 4" xfId="7021"/>
    <cellStyle name="Вычисление 107 5" xfId="7022"/>
    <cellStyle name="Вычисление 107 6" xfId="7023"/>
    <cellStyle name="Вычисление 107 7" xfId="7024"/>
    <cellStyle name="Вычисление 107 8" xfId="7025"/>
    <cellStyle name="Вычисление 108" xfId="7026"/>
    <cellStyle name="Вычисление 108 2" xfId="7027"/>
    <cellStyle name="Вычисление 108 2 2" xfId="7028"/>
    <cellStyle name="Вычисление 108 2 3" xfId="7029"/>
    <cellStyle name="Вычисление 108 2 4" xfId="7030"/>
    <cellStyle name="Вычисление 108 2 5" xfId="7031"/>
    <cellStyle name="Вычисление 108 2 6" xfId="7032"/>
    <cellStyle name="Вычисление 108 3" xfId="7033"/>
    <cellStyle name="Вычисление 108 4" xfId="7034"/>
    <cellStyle name="Вычисление 108 5" xfId="7035"/>
    <cellStyle name="Вычисление 108 6" xfId="7036"/>
    <cellStyle name="Вычисление 108 7" xfId="7037"/>
    <cellStyle name="Вычисление 108 8" xfId="7038"/>
    <cellStyle name="Вычисление 109" xfId="7039"/>
    <cellStyle name="Вычисление 109 2" xfId="7040"/>
    <cellStyle name="Вычисление 109 2 2" xfId="7041"/>
    <cellStyle name="Вычисление 109 2 3" xfId="7042"/>
    <cellStyle name="Вычисление 109 2 4" xfId="7043"/>
    <cellStyle name="Вычисление 109 2 5" xfId="7044"/>
    <cellStyle name="Вычисление 109 2 6" xfId="7045"/>
    <cellStyle name="Вычисление 109 3" xfId="7046"/>
    <cellStyle name="Вычисление 109 4" xfId="7047"/>
    <cellStyle name="Вычисление 109 5" xfId="7048"/>
    <cellStyle name="Вычисление 109 6" xfId="7049"/>
    <cellStyle name="Вычисление 109 7" xfId="7050"/>
    <cellStyle name="Вычисление 109 8" xfId="7051"/>
    <cellStyle name="Вычисление 11" xfId="7052"/>
    <cellStyle name="Вычисление 11 2" xfId="7053"/>
    <cellStyle name="Вычисление 11 2 2" xfId="7054"/>
    <cellStyle name="Вычисление 11 2 3" xfId="7055"/>
    <cellStyle name="Вычисление 11 2 4" xfId="7056"/>
    <cellStyle name="Вычисление 11 2 5" xfId="7057"/>
    <cellStyle name="Вычисление 11 2 6" xfId="7058"/>
    <cellStyle name="Вычисление 11 3" xfId="7059"/>
    <cellStyle name="Вычисление 11 4" xfId="7060"/>
    <cellStyle name="Вычисление 11 5" xfId="7061"/>
    <cellStyle name="Вычисление 11 6" xfId="7062"/>
    <cellStyle name="Вычисление 11 7" xfId="7063"/>
    <cellStyle name="Вычисление 11 8" xfId="7064"/>
    <cellStyle name="Вычисление 110" xfId="7065"/>
    <cellStyle name="Вычисление 110 2" xfId="7066"/>
    <cellStyle name="Вычисление 110 2 2" xfId="7067"/>
    <cellStyle name="Вычисление 110 2 3" xfId="7068"/>
    <cellStyle name="Вычисление 110 2 4" xfId="7069"/>
    <cellStyle name="Вычисление 110 2 5" xfId="7070"/>
    <cellStyle name="Вычисление 110 2 6" xfId="7071"/>
    <cellStyle name="Вычисление 110 3" xfId="7072"/>
    <cellStyle name="Вычисление 110 4" xfId="7073"/>
    <cellStyle name="Вычисление 110 5" xfId="7074"/>
    <cellStyle name="Вычисление 110 6" xfId="7075"/>
    <cellStyle name="Вычисление 110 7" xfId="7076"/>
    <cellStyle name="Вычисление 110 8" xfId="7077"/>
    <cellStyle name="Вычисление 111" xfId="7078"/>
    <cellStyle name="Вычисление 111 2" xfId="7079"/>
    <cellStyle name="Вычисление 111 2 2" xfId="7080"/>
    <cellStyle name="Вычисление 111 2 3" xfId="7081"/>
    <cellStyle name="Вычисление 111 2 4" xfId="7082"/>
    <cellStyle name="Вычисление 111 2 5" xfId="7083"/>
    <cellStyle name="Вычисление 111 2 6" xfId="7084"/>
    <cellStyle name="Вычисление 111 3" xfId="7085"/>
    <cellStyle name="Вычисление 111 4" xfId="7086"/>
    <cellStyle name="Вычисление 111 5" xfId="7087"/>
    <cellStyle name="Вычисление 111 6" xfId="7088"/>
    <cellStyle name="Вычисление 111 7" xfId="7089"/>
    <cellStyle name="Вычисление 111 8" xfId="7090"/>
    <cellStyle name="Вычисление 112" xfId="7091"/>
    <cellStyle name="Вычисление 112 2" xfId="7092"/>
    <cellStyle name="Вычисление 112 2 2" xfId="7093"/>
    <cellStyle name="Вычисление 112 2 3" xfId="7094"/>
    <cellStyle name="Вычисление 112 2 4" xfId="7095"/>
    <cellStyle name="Вычисление 112 2 5" xfId="7096"/>
    <cellStyle name="Вычисление 112 2 6" xfId="7097"/>
    <cellStyle name="Вычисление 112 3" xfId="7098"/>
    <cellStyle name="Вычисление 112 4" xfId="7099"/>
    <cellStyle name="Вычисление 112 5" xfId="7100"/>
    <cellStyle name="Вычисление 112 6" xfId="7101"/>
    <cellStyle name="Вычисление 112 7" xfId="7102"/>
    <cellStyle name="Вычисление 112 8" xfId="7103"/>
    <cellStyle name="Вычисление 113" xfId="7104"/>
    <cellStyle name="Вычисление 113 2" xfId="7105"/>
    <cellStyle name="Вычисление 113 2 2" xfId="7106"/>
    <cellStyle name="Вычисление 113 2 3" xfId="7107"/>
    <cellStyle name="Вычисление 113 2 4" xfId="7108"/>
    <cellStyle name="Вычисление 113 2 5" xfId="7109"/>
    <cellStyle name="Вычисление 113 2 6" xfId="7110"/>
    <cellStyle name="Вычисление 113 3" xfId="7111"/>
    <cellStyle name="Вычисление 113 4" xfId="7112"/>
    <cellStyle name="Вычисление 113 5" xfId="7113"/>
    <cellStyle name="Вычисление 113 6" xfId="7114"/>
    <cellStyle name="Вычисление 113 7" xfId="7115"/>
    <cellStyle name="Вычисление 113 8" xfId="7116"/>
    <cellStyle name="Вычисление 114" xfId="7117"/>
    <cellStyle name="Вычисление 114 2" xfId="7118"/>
    <cellStyle name="Вычисление 114 2 2" xfId="7119"/>
    <cellStyle name="Вычисление 114 2 3" xfId="7120"/>
    <cellStyle name="Вычисление 114 2 4" xfId="7121"/>
    <cellStyle name="Вычисление 114 2 5" xfId="7122"/>
    <cellStyle name="Вычисление 114 2 6" xfId="7123"/>
    <cellStyle name="Вычисление 114 3" xfId="7124"/>
    <cellStyle name="Вычисление 114 4" xfId="7125"/>
    <cellStyle name="Вычисление 114 5" xfId="7126"/>
    <cellStyle name="Вычисление 114 6" xfId="7127"/>
    <cellStyle name="Вычисление 114 7" xfId="7128"/>
    <cellStyle name="Вычисление 114 8" xfId="7129"/>
    <cellStyle name="Вычисление 115" xfId="7130"/>
    <cellStyle name="Вычисление 115 2" xfId="7131"/>
    <cellStyle name="Вычисление 115 2 2" xfId="7132"/>
    <cellStyle name="Вычисление 115 2 3" xfId="7133"/>
    <cellStyle name="Вычисление 115 2 4" xfId="7134"/>
    <cellStyle name="Вычисление 115 2 5" xfId="7135"/>
    <cellStyle name="Вычисление 115 2 6" xfId="7136"/>
    <cellStyle name="Вычисление 115 3" xfId="7137"/>
    <cellStyle name="Вычисление 115 4" xfId="7138"/>
    <cellStyle name="Вычисление 115 5" xfId="7139"/>
    <cellStyle name="Вычисление 115 6" xfId="7140"/>
    <cellStyle name="Вычисление 115 7" xfId="7141"/>
    <cellStyle name="Вычисление 115 8" xfId="7142"/>
    <cellStyle name="Вычисление 116" xfId="7143"/>
    <cellStyle name="Вычисление 116 2" xfId="7144"/>
    <cellStyle name="Вычисление 116 2 2" xfId="7145"/>
    <cellStyle name="Вычисление 116 2 3" xfId="7146"/>
    <cellStyle name="Вычисление 116 2 4" xfId="7147"/>
    <cellStyle name="Вычисление 116 2 5" xfId="7148"/>
    <cellStyle name="Вычисление 116 2 6" xfId="7149"/>
    <cellStyle name="Вычисление 116 3" xfId="7150"/>
    <cellStyle name="Вычисление 116 4" xfId="7151"/>
    <cellStyle name="Вычисление 116 5" xfId="7152"/>
    <cellStyle name="Вычисление 116 6" xfId="7153"/>
    <cellStyle name="Вычисление 116 7" xfId="7154"/>
    <cellStyle name="Вычисление 116 8" xfId="7155"/>
    <cellStyle name="Вычисление 117" xfId="7156"/>
    <cellStyle name="Вычисление 117 2" xfId="7157"/>
    <cellStyle name="Вычисление 117 2 2" xfId="7158"/>
    <cellStyle name="Вычисление 117 2 3" xfId="7159"/>
    <cellStyle name="Вычисление 117 2 4" xfId="7160"/>
    <cellStyle name="Вычисление 117 2 5" xfId="7161"/>
    <cellStyle name="Вычисление 117 2 6" xfId="7162"/>
    <cellStyle name="Вычисление 117 3" xfId="7163"/>
    <cellStyle name="Вычисление 117 4" xfId="7164"/>
    <cellStyle name="Вычисление 117 5" xfId="7165"/>
    <cellStyle name="Вычисление 117 6" xfId="7166"/>
    <cellStyle name="Вычисление 117 7" xfId="7167"/>
    <cellStyle name="Вычисление 117 8" xfId="7168"/>
    <cellStyle name="Вычисление 118" xfId="7169"/>
    <cellStyle name="Вычисление 118 2" xfId="7170"/>
    <cellStyle name="Вычисление 118 2 2" xfId="7171"/>
    <cellStyle name="Вычисление 118 2 3" xfId="7172"/>
    <cellStyle name="Вычисление 118 2 4" xfId="7173"/>
    <cellStyle name="Вычисление 118 2 5" xfId="7174"/>
    <cellStyle name="Вычисление 118 2 6" xfId="7175"/>
    <cellStyle name="Вычисление 118 3" xfId="7176"/>
    <cellStyle name="Вычисление 118 4" xfId="7177"/>
    <cellStyle name="Вычисление 118 5" xfId="7178"/>
    <cellStyle name="Вычисление 118 6" xfId="7179"/>
    <cellStyle name="Вычисление 118 7" xfId="7180"/>
    <cellStyle name="Вычисление 118 8" xfId="7181"/>
    <cellStyle name="Вычисление 119" xfId="7182"/>
    <cellStyle name="Вычисление 119 2" xfId="7183"/>
    <cellStyle name="Вычисление 119 2 2" xfId="7184"/>
    <cellStyle name="Вычисление 119 2 3" xfId="7185"/>
    <cellStyle name="Вычисление 119 2 4" xfId="7186"/>
    <cellStyle name="Вычисление 119 2 5" xfId="7187"/>
    <cellStyle name="Вычисление 119 2 6" xfId="7188"/>
    <cellStyle name="Вычисление 119 3" xfId="7189"/>
    <cellStyle name="Вычисление 119 4" xfId="7190"/>
    <cellStyle name="Вычисление 119 5" xfId="7191"/>
    <cellStyle name="Вычисление 119 6" xfId="7192"/>
    <cellStyle name="Вычисление 119 7" xfId="7193"/>
    <cellStyle name="Вычисление 119 8" xfId="7194"/>
    <cellStyle name="Вычисление 12" xfId="7195"/>
    <cellStyle name="Вычисление 12 2" xfId="7196"/>
    <cellStyle name="Вычисление 12 2 2" xfId="7197"/>
    <cellStyle name="Вычисление 12 2 3" xfId="7198"/>
    <cellStyle name="Вычисление 12 2 4" xfId="7199"/>
    <cellStyle name="Вычисление 12 2 5" xfId="7200"/>
    <cellStyle name="Вычисление 12 2 6" xfId="7201"/>
    <cellStyle name="Вычисление 12 3" xfId="7202"/>
    <cellStyle name="Вычисление 12 4" xfId="7203"/>
    <cellStyle name="Вычисление 12 5" xfId="7204"/>
    <cellStyle name="Вычисление 12 6" xfId="7205"/>
    <cellStyle name="Вычисление 12 7" xfId="7206"/>
    <cellStyle name="Вычисление 12 8" xfId="7207"/>
    <cellStyle name="Вычисление 120" xfId="7208"/>
    <cellStyle name="Вычисление 120 2" xfId="7209"/>
    <cellStyle name="Вычисление 120 2 2" xfId="7210"/>
    <cellStyle name="Вычисление 120 2 3" xfId="7211"/>
    <cellStyle name="Вычисление 120 2 4" xfId="7212"/>
    <cellStyle name="Вычисление 120 2 5" xfId="7213"/>
    <cellStyle name="Вычисление 120 2 6" xfId="7214"/>
    <cellStyle name="Вычисление 120 3" xfId="7215"/>
    <cellStyle name="Вычисление 120 4" xfId="7216"/>
    <cellStyle name="Вычисление 120 5" xfId="7217"/>
    <cellStyle name="Вычисление 120 6" xfId="7218"/>
    <cellStyle name="Вычисление 120 7" xfId="7219"/>
    <cellStyle name="Вычисление 120 8" xfId="7220"/>
    <cellStyle name="Вычисление 121" xfId="7221"/>
    <cellStyle name="Вычисление 121 2" xfId="7222"/>
    <cellStyle name="Вычисление 121 2 2" xfId="7223"/>
    <cellStyle name="Вычисление 121 2 3" xfId="7224"/>
    <cellStyle name="Вычисление 121 2 4" xfId="7225"/>
    <cellStyle name="Вычисление 121 2 5" xfId="7226"/>
    <cellStyle name="Вычисление 121 2 6" xfId="7227"/>
    <cellStyle name="Вычисление 121 3" xfId="7228"/>
    <cellStyle name="Вычисление 121 4" xfId="7229"/>
    <cellStyle name="Вычисление 121 5" xfId="7230"/>
    <cellStyle name="Вычисление 121 6" xfId="7231"/>
    <cellStyle name="Вычисление 121 7" xfId="7232"/>
    <cellStyle name="Вычисление 121 8" xfId="7233"/>
    <cellStyle name="Вычисление 122" xfId="7234"/>
    <cellStyle name="Вычисление 122 2" xfId="7235"/>
    <cellStyle name="Вычисление 122 2 2" xfId="7236"/>
    <cellStyle name="Вычисление 122 2 3" xfId="7237"/>
    <cellStyle name="Вычисление 122 2 4" xfId="7238"/>
    <cellStyle name="Вычисление 122 2 5" xfId="7239"/>
    <cellStyle name="Вычисление 122 2 6" xfId="7240"/>
    <cellStyle name="Вычисление 122 3" xfId="7241"/>
    <cellStyle name="Вычисление 122 4" xfId="7242"/>
    <cellStyle name="Вычисление 122 5" xfId="7243"/>
    <cellStyle name="Вычисление 122 6" xfId="7244"/>
    <cellStyle name="Вычисление 122 7" xfId="7245"/>
    <cellStyle name="Вычисление 122 8" xfId="7246"/>
    <cellStyle name="Вычисление 123" xfId="7247"/>
    <cellStyle name="Вычисление 123 2" xfId="7248"/>
    <cellStyle name="Вычисление 123 2 2" xfId="7249"/>
    <cellStyle name="Вычисление 123 2 3" xfId="7250"/>
    <cellStyle name="Вычисление 123 2 4" xfId="7251"/>
    <cellStyle name="Вычисление 123 2 5" xfId="7252"/>
    <cellStyle name="Вычисление 123 2 6" xfId="7253"/>
    <cellStyle name="Вычисление 123 3" xfId="7254"/>
    <cellStyle name="Вычисление 123 4" xfId="7255"/>
    <cellStyle name="Вычисление 123 5" xfId="7256"/>
    <cellStyle name="Вычисление 123 6" xfId="7257"/>
    <cellStyle name="Вычисление 123 7" xfId="7258"/>
    <cellStyle name="Вычисление 123 8" xfId="7259"/>
    <cellStyle name="Вычисление 124" xfId="7260"/>
    <cellStyle name="Вычисление 124 2" xfId="7261"/>
    <cellStyle name="Вычисление 124 2 2" xfId="7262"/>
    <cellStyle name="Вычисление 124 2 3" xfId="7263"/>
    <cellStyle name="Вычисление 124 2 4" xfId="7264"/>
    <cellStyle name="Вычисление 124 2 5" xfId="7265"/>
    <cellStyle name="Вычисление 124 2 6" xfId="7266"/>
    <cellStyle name="Вычисление 124 3" xfId="7267"/>
    <cellStyle name="Вычисление 124 4" xfId="7268"/>
    <cellStyle name="Вычисление 124 5" xfId="7269"/>
    <cellStyle name="Вычисление 124 6" xfId="7270"/>
    <cellStyle name="Вычисление 124 7" xfId="7271"/>
    <cellStyle name="Вычисление 124 8" xfId="7272"/>
    <cellStyle name="Вычисление 125" xfId="7273"/>
    <cellStyle name="Вычисление 125 2" xfId="7274"/>
    <cellStyle name="Вычисление 125 2 2" xfId="7275"/>
    <cellStyle name="Вычисление 125 2 3" xfId="7276"/>
    <cellStyle name="Вычисление 125 2 4" xfId="7277"/>
    <cellStyle name="Вычисление 125 2 5" xfId="7278"/>
    <cellStyle name="Вычисление 125 2 6" xfId="7279"/>
    <cellStyle name="Вычисление 125 3" xfId="7280"/>
    <cellStyle name="Вычисление 125 4" xfId="7281"/>
    <cellStyle name="Вычисление 125 5" xfId="7282"/>
    <cellStyle name="Вычисление 125 6" xfId="7283"/>
    <cellStyle name="Вычисление 125 7" xfId="7284"/>
    <cellStyle name="Вычисление 125 8" xfId="7285"/>
    <cellStyle name="Вычисление 126" xfId="7286"/>
    <cellStyle name="Вычисление 126 2" xfId="7287"/>
    <cellStyle name="Вычисление 126 2 2" xfId="7288"/>
    <cellStyle name="Вычисление 126 2 3" xfId="7289"/>
    <cellStyle name="Вычисление 126 2 4" xfId="7290"/>
    <cellStyle name="Вычисление 126 2 5" xfId="7291"/>
    <cellStyle name="Вычисление 126 2 6" xfId="7292"/>
    <cellStyle name="Вычисление 126 3" xfId="7293"/>
    <cellStyle name="Вычисление 126 4" xfId="7294"/>
    <cellStyle name="Вычисление 126 5" xfId="7295"/>
    <cellStyle name="Вычисление 126 6" xfId="7296"/>
    <cellStyle name="Вычисление 126 7" xfId="7297"/>
    <cellStyle name="Вычисление 126 8" xfId="7298"/>
    <cellStyle name="Вычисление 127" xfId="7299"/>
    <cellStyle name="Вычисление 127 2" xfId="7300"/>
    <cellStyle name="Вычисление 127 2 2" xfId="7301"/>
    <cellStyle name="Вычисление 127 2 3" xfId="7302"/>
    <cellStyle name="Вычисление 127 2 4" xfId="7303"/>
    <cellStyle name="Вычисление 127 2 5" xfId="7304"/>
    <cellStyle name="Вычисление 127 2 6" xfId="7305"/>
    <cellStyle name="Вычисление 127 3" xfId="7306"/>
    <cellStyle name="Вычисление 127 4" xfId="7307"/>
    <cellStyle name="Вычисление 127 5" xfId="7308"/>
    <cellStyle name="Вычисление 127 6" xfId="7309"/>
    <cellStyle name="Вычисление 127 7" xfId="7310"/>
    <cellStyle name="Вычисление 127 8" xfId="7311"/>
    <cellStyle name="Вычисление 128" xfId="7312"/>
    <cellStyle name="Вычисление 128 2" xfId="7313"/>
    <cellStyle name="Вычисление 128 2 2" xfId="7314"/>
    <cellStyle name="Вычисление 128 2 3" xfId="7315"/>
    <cellStyle name="Вычисление 128 2 4" xfId="7316"/>
    <cellStyle name="Вычисление 128 2 5" xfId="7317"/>
    <cellStyle name="Вычисление 128 2 6" xfId="7318"/>
    <cellStyle name="Вычисление 128 3" xfId="7319"/>
    <cellStyle name="Вычисление 128 4" xfId="7320"/>
    <cellStyle name="Вычисление 128 5" xfId="7321"/>
    <cellStyle name="Вычисление 128 6" xfId="7322"/>
    <cellStyle name="Вычисление 128 7" xfId="7323"/>
    <cellStyle name="Вычисление 128 8" xfId="7324"/>
    <cellStyle name="Вычисление 129" xfId="7325"/>
    <cellStyle name="Вычисление 129 2" xfId="7326"/>
    <cellStyle name="Вычисление 129 2 2" xfId="7327"/>
    <cellStyle name="Вычисление 129 2 3" xfId="7328"/>
    <cellStyle name="Вычисление 129 2 4" xfId="7329"/>
    <cellStyle name="Вычисление 129 2 5" xfId="7330"/>
    <cellStyle name="Вычисление 129 2 6" xfId="7331"/>
    <cellStyle name="Вычисление 129 3" xfId="7332"/>
    <cellStyle name="Вычисление 129 4" xfId="7333"/>
    <cellStyle name="Вычисление 129 5" xfId="7334"/>
    <cellStyle name="Вычисление 129 6" xfId="7335"/>
    <cellStyle name="Вычисление 129 7" xfId="7336"/>
    <cellStyle name="Вычисление 129 8" xfId="7337"/>
    <cellStyle name="Вычисление 13" xfId="7338"/>
    <cellStyle name="Вычисление 13 2" xfId="7339"/>
    <cellStyle name="Вычисление 13 2 2" xfId="7340"/>
    <cellStyle name="Вычисление 13 2 3" xfId="7341"/>
    <cellStyle name="Вычисление 13 2 4" xfId="7342"/>
    <cellStyle name="Вычисление 13 2 5" xfId="7343"/>
    <cellStyle name="Вычисление 13 2 6" xfId="7344"/>
    <cellStyle name="Вычисление 13 3" xfId="7345"/>
    <cellStyle name="Вычисление 13 4" xfId="7346"/>
    <cellStyle name="Вычисление 13 5" xfId="7347"/>
    <cellStyle name="Вычисление 13 6" xfId="7348"/>
    <cellStyle name="Вычисление 13 7" xfId="7349"/>
    <cellStyle name="Вычисление 13 8" xfId="7350"/>
    <cellStyle name="Вычисление 130" xfId="7351"/>
    <cellStyle name="Вычисление 130 2" xfId="7352"/>
    <cellStyle name="Вычисление 130 2 2" xfId="7353"/>
    <cellStyle name="Вычисление 130 2 3" xfId="7354"/>
    <cellStyle name="Вычисление 130 2 4" xfId="7355"/>
    <cellStyle name="Вычисление 130 2 5" xfId="7356"/>
    <cellStyle name="Вычисление 130 2 6" xfId="7357"/>
    <cellStyle name="Вычисление 130 3" xfId="7358"/>
    <cellStyle name="Вычисление 130 4" xfId="7359"/>
    <cellStyle name="Вычисление 130 5" xfId="7360"/>
    <cellStyle name="Вычисление 130 6" xfId="7361"/>
    <cellStyle name="Вычисление 130 7" xfId="7362"/>
    <cellStyle name="Вычисление 130 8" xfId="7363"/>
    <cellStyle name="Вычисление 131" xfId="7364"/>
    <cellStyle name="Вычисление 131 2" xfId="7365"/>
    <cellStyle name="Вычисление 131 2 2" xfId="7366"/>
    <cellStyle name="Вычисление 131 2 3" xfId="7367"/>
    <cellStyle name="Вычисление 131 2 4" xfId="7368"/>
    <cellStyle name="Вычисление 131 2 5" xfId="7369"/>
    <cellStyle name="Вычисление 131 2 6" xfId="7370"/>
    <cellStyle name="Вычисление 131 3" xfId="7371"/>
    <cellStyle name="Вычисление 131 4" xfId="7372"/>
    <cellStyle name="Вычисление 131 5" xfId="7373"/>
    <cellStyle name="Вычисление 131 6" xfId="7374"/>
    <cellStyle name="Вычисление 131 7" xfId="7375"/>
    <cellStyle name="Вычисление 131 8" xfId="7376"/>
    <cellStyle name="Вычисление 132" xfId="7377"/>
    <cellStyle name="Вычисление 132 2" xfId="7378"/>
    <cellStyle name="Вычисление 132 2 2" xfId="7379"/>
    <cellStyle name="Вычисление 132 2 3" xfId="7380"/>
    <cellStyle name="Вычисление 132 2 4" xfId="7381"/>
    <cellStyle name="Вычисление 132 2 5" xfId="7382"/>
    <cellStyle name="Вычисление 132 2 6" xfId="7383"/>
    <cellStyle name="Вычисление 132 3" xfId="7384"/>
    <cellStyle name="Вычисление 132 4" xfId="7385"/>
    <cellStyle name="Вычисление 132 5" xfId="7386"/>
    <cellStyle name="Вычисление 132 6" xfId="7387"/>
    <cellStyle name="Вычисление 132 7" xfId="7388"/>
    <cellStyle name="Вычисление 132 8" xfId="7389"/>
    <cellStyle name="Вычисление 133" xfId="7390"/>
    <cellStyle name="Вычисление 133 2" xfId="7391"/>
    <cellStyle name="Вычисление 133 2 2" xfId="7392"/>
    <cellStyle name="Вычисление 133 2 3" xfId="7393"/>
    <cellStyle name="Вычисление 133 2 4" xfId="7394"/>
    <cellStyle name="Вычисление 133 2 5" xfId="7395"/>
    <cellStyle name="Вычисление 133 2 6" xfId="7396"/>
    <cellStyle name="Вычисление 133 3" xfId="7397"/>
    <cellStyle name="Вычисление 133 4" xfId="7398"/>
    <cellStyle name="Вычисление 133 5" xfId="7399"/>
    <cellStyle name="Вычисление 133 6" xfId="7400"/>
    <cellStyle name="Вычисление 133 7" xfId="7401"/>
    <cellStyle name="Вычисление 133 8" xfId="7402"/>
    <cellStyle name="Вычисление 134" xfId="7403"/>
    <cellStyle name="Вычисление 134 2" xfId="7404"/>
    <cellStyle name="Вычисление 134 2 2" xfId="7405"/>
    <cellStyle name="Вычисление 134 2 3" xfId="7406"/>
    <cellStyle name="Вычисление 134 2 4" xfId="7407"/>
    <cellStyle name="Вычисление 134 2 5" xfId="7408"/>
    <cellStyle name="Вычисление 134 2 6" xfId="7409"/>
    <cellStyle name="Вычисление 134 3" xfId="7410"/>
    <cellStyle name="Вычисление 134 4" xfId="7411"/>
    <cellStyle name="Вычисление 134 5" xfId="7412"/>
    <cellStyle name="Вычисление 134 6" xfId="7413"/>
    <cellStyle name="Вычисление 134 7" xfId="7414"/>
    <cellStyle name="Вычисление 134 8" xfId="7415"/>
    <cellStyle name="Вычисление 135" xfId="7416"/>
    <cellStyle name="Вычисление 135 2" xfId="7417"/>
    <cellStyle name="Вычисление 135 2 2" xfId="7418"/>
    <cellStyle name="Вычисление 135 2 3" xfId="7419"/>
    <cellStyle name="Вычисление 135 2 4" xfId="7420"/>
    <cellStyle name="Вычисление 135 2 5" xfId="7421"/>
    <cellStyle name="Вычисление 135 2 6" xfId="7422"/>
    <cellStyle name="Вычисление 135 3" xfId="7423"/>
    <cellStyle name="Вычисление 135 4" xfId="7424"/>
    <cellStyle name="Вычисление 135 5" xfId="7425"/>
    <cellStyle name="Вычисление 135 6" xfId="7426"/>
    <cellStyle name="Вычисление 135 7" xfId="7427"/>
    <cellStyle name="Вычисление 135 8" xfId="7428"/>
    <cellStyle name="Вычисление 136" xfId="7429"/>
    <cellStyle name="Вычисление 136 2" xfId="7430"/>
    <cellStyle name="Вычисление 136 2 2" xfId="7431"/>
    <cellStyle name="Вычисление 136 2 3" xfId="7432"/>
    <cellStyle name="Вычисление 136 2 4" xfId="7433"/>
    <cellStyle name="Вычисление 136 2 5" xfId="7434"/>
    <cellStyle name="Вычисление 136 2 6" xfId="7435"/>
    <cellStyle name="Вычисление 136 3" xfId="7436"/>
    <cellStyle name="Вычисление 136 4" xfId="7437"/>
    <cellStyle name="Вычисление 136 5" xfId="7438"/>
    <cellStyle name="Вычисление 136 6" xfId="7439"/>
    <cellStyle name="Вычисление 136 7" xfId="7440"/>
    <cellStyle name="Вычисление 136 8" xfId="7441"/>
    <cellStyle name="Вычисление 137" xfId="7442"/>
    <cellStyle name="Вычисление 137 2" xfId="7443"/>
    <cellStyle name="Вычисление 137 2 2" xfId="7444"/>
    <cellStyle name="Вычисление 137 2 3" xfId="7445"/>
    <cellStyle name="Вычисление 137 2 4" xfId="7446"/>
    <cellStyle name="Вычисление 137 2 5" xfId="7447"/>
    <cellStyle name="Вычисление 137 2 6" xfId="7448"/>
    <cellStyle name="Вычисление 137 3" xfId="7449"/>
    <cellStyle name="Вычисление 137 4" xfId="7450"/>
    <cellStyle name="Вычисление 137 5" xfId="7451"/>
    <cellStyle name="Вычисление 137 6" xfId="7452"/>
    <cellStyle name="Вычисление 137 7" xfId="7453"/>
    <cellStyle name="Вычисление 137 8" xfId="7454"/>
    <cellStyle name="Вычисление 138" xfId="7455"/>
    <cellStyle name="Вычисление 138 2" xfId="7456"/>
    <cellStyle name="Вычисление 138 2 2" xfId="7457"/>
    <cellStyle name="Вычисление 138 2 3" xfId="7458"/>
    <cellStyle name="Вычисление 138 2 4" xfId="7459"/>
    <cellStyle name="Вычисление 138 2 5" xfId="7460"/>
    <cellStyle name="Вычисление 138 2 6" xfId="7461"/>
    <cellStyle name="Вычисление 138 3" xfId="7462"/>
    <cellStyle name="Вычисление 138 4" xfId="7463"/>
    <cellStyle name="Вычисление 138 5" xfId="7464"/>
    <cellStyle name="Вычисление 138 6" xfId="7465"/>
    <cellStyle name="Вычисление 138 7" xfId="7466"/>
    <cellStyle name="Вычисление 138 8" xfId="7467"/>
    <cellStyle name="Вычисление 139" xfId="7468"/>
    <cellStyle name="Вычисление 139 2" xfId="7469"/>
    <cellStyle name="Вычисление 139 2 2" xfId="7470"/>
    <cellStyle name="Вычисление 139 2 3" xfId="7471"/>
    <cellStyle name="Вычисление 139 2 4" xfId="7472"/>
    <cellStyle name="Вычисление 139 2 5" xfId="7473"/>
    <cellStyle name="Вычисление 139 2 6" xfId="7474"/>
    <cellStyle name="Вычисление 139 3" xfId="7475"/>
    <cellStyle name="Вычисление 139 4" xfId="7476"/>
    <cellStyle name="Вычисление 139 5" xfId="7477"/>
    <cellStyle name="Вычисление 139 6" xfId="7478"/>
    <cellStyle name="Вычисление 139 7" xfId="7479"/>
    <cellStyle name="Вычисление 139 8" xfId="7480"/>
    <cellStyle name="Вычисление 14" xfId="7481"/>
    <cellStyle name="Вычисление 14 2" xfId="7482"/>
    <cellStyle name="Вычисление 14 2 2" xfId="7483"/>
    <cellStyle name="Вычисление 14 2 3" xfId="7484"/>
    <cellStyle name="Вычисление 14 2 4" xfId="7485"/>
    <cellStyle name="Вычисление 14 2 5" xfId="7486"/>
    <cellStyle name="Вычисление 14 2 6" xfId="7487"/>
    <cellStyle name="Вычисление 14 3" xfId="7488"/>
    <cellStyle name="Вычисление 14 4" xfId="7489"/>
    <cellStyle name="Вычисление 14 5" xfId="7490"/>
    <cellStyle name="Вычисление 14 6" xfId="7491"/>
    <cellStyle name="Вычисление 14 7" xfId="7492"/>
    <cellStyle name="Вычисление 14 8" xfId="7493"/>
    <cellStyle name="Вычисление 140" xfId="7494"/>
    <cellStyle name="Вычисление 140 2" xfId="7495"/>
    <cellStyle name="Вычисление 140 2 2" xfId="7496"/>
    <cellStyle name="Вычисление 140 2 3" xfId="7497"/>
    <cellStyle name="Вычисление 140 2 4" xfId="7498"/>
    <cellStyle name="Вычисление 140 2 5" xfId="7499"/>
    <cellStyle name="Вычисление 140 2 6" xfId="7500"/>
    <cellStyle name="Вычисление 140 3" xfId="7501"/>
    <cellStyle name="Вычисление 140 4" xfId="7502"/>
    <cellStyle name="Вычисление 140 5" xfId="7503"/>
    <cellStyle name="Вычисление 140 6" xfId="7504"/>
    <cellStyle name="Вычисление 140 7" xfId="7505"/>
    <cellStyle name="Вычисление 140 8" xfId="7506"/>
    <cellStyle name="Вычисление 141" xfId="7507"/>
    <cellStyle name="Вычисление 141 2" xfId="7508"/>
    <cellStyle name="Вычисление 141 2 2" xfId="7509"/>
    <cellStyle name="Вычисление 141 2 3" xfId="7510"/>
    <cellStyle name="Вычисление 141 2 4" xfId="7511"/>
    <cellStyle name="Вычисление 141 2 5" xfId="7512"/>
    <cellStyle name="Вычисление 141 2 6" xfId="7513"/>
    <cellStyle name="Вычисление 141 3" xfId="7514"/>
    <cellStyle name="Вычисление 141 4" xfId="7515"/>
    <cellStyle name="Вычисление 141 5" xfId="7516"/>
    <cellStyle name="Вычисление 141 6" xfId="7517"/>
    <cellStyle name="Вычисление 141 7" xfId="7518"/>
    <cellStyle name="Вычисление 141 8" xfId="7519"/>
    <cellStyle name="Вычисление 142" xfId="7520"/>
    <cellStyle name="Вычисление 142 2" xfId="7521"/>
    <cellStyle name="Вычисление 142 2 2" xfId="7522"/>
    <cellStyle name="Вычисление 142 2 3" xfId="7523"/>
    <cellStyle name="Вычисление 142 2 4" xfId="7524"/>
    <cellStyle name="Вычисление 142 2 5" xfId="7525"/>
    <cellStyle name="Вычисление 142 2 6" xfId="7526"/>
    <cellStyle name="Вычисление 142 3" xfId="7527"/>
    <cellStyle name="Вычисление 142 4" xfId="7528"/>
    <cellStyle name="Вычисление 142 5" xfId="7529"/>
    <cellStyle name="Вычисление 142 6" xfId="7530"/>
    <cellStyle name="Вычисление 142 7" xfId="7531"/>
    <cellStyle name="Вычисление 142 8" xfId="7532"/>
    <cellStyle name="Вычисление 143" xfId="7533"/>
    <cellStyle name="Вычисление 143 2" xfId="7534"/>
    <cellStyle name="Вычисление 143 2 2" xfId="7535"/>
    <cellStyle name="Вычисление 143 2 3" xfId="7536"/>
    <cellStyle name="Вычисление 143 2 4" xfId="7537"/>
    <cellStyle name="Вычисление 143 2 5" xfId="7538"/>
    <cellStyle name="Вычисление 143 2 6" xfId="7539"/>
    <cellStyle name="Вычисление 143 3" xfId="7540"/>
    <cellStyle name="Вычисление 143 4" xfId="7541"/>
    <cellStyle name="Вычисление 143 5" xfId="7542"/>
    <cellStyle name="Вычисление 143 6" xfId="7543"/>
    <cellStyle name="Вычисление 143 7" xfId="7544"/>
    <cellStyle name="Вычисление 143 8" xfId="7545"/>
    <cellStyle name="Вычисление 144" xfId="7546"/>
    <cellStyle name="Вычисление 144 2" xfId="7547"/>
    <cellStyle name="Вычисление 144 2 2" xfId="7548"/>
    <cellStyle name="Вычисление 144 2 3" xfId="7549"/>
    <cellStyle name="Вычисление 144 2 4" xfId="7550"/>
    <cellStyle name="Вычисление 144 2 5" xfId="7551"/>
    <cellStyle name="Вычисление 144 2 6" xfId="7552"/>
    <cellStyle name="Вычисление 144 3" xfId="7553"/>
    <cellStyle name="Вычисление 144 4" xfId="7554"/>
    <cellStyle name="Вычисление 144 5" xfId="7555"/>
    <cellStyle name="Вычисление 144 6" xfId="7556"/>
    <cellStyle name="Вычисление 144 7" xfId="7557"/>
    <cellStyle name="Вычисление 144 8" xfId="7558"/>
    <cellStyle name="Вычисление 145" xfId="7559"/>
    <cellStyle name="Вычисление 145 2" xfId="7560"/>
    <cellStyle name="Вычисление 145 2 2" xfId="7561"/>
    <cellStyle name="Вычисление 145 2 3" xfId="7562"/>
    <cellStyle name="Вычисление 145 2 4" xfId="7563"/>
    <cellStyle name="Вычисление 145 2 5" xfId="7564"/>
    <cellStyle name="Вычисление 145 2 6" xfId="7565"/>
    <cellStyle name="Вычисление 145 3" xfId="7566"/>
    <cellStyle name="Вычисление 145 4" xfId="7567"/>
    <cellStyle name="Вычисление 145 5" xfId="7568"/>
    <cellStyle name="Вычисление 145 6" xfId="7569"/>
    <cellStyle name="Вычисление 145 7" xfId="7570"/>
    <cellStyle name="Вычисление 145 8" xfId="7571"/>
    <cellStyle name="Вычисление 146" xfId="7572"/>
    <cellStyle name="Вычисление 146 2" xfId="7573"/>
    <cellStyle name="Вычисление 146 2 2" xfId="7574"/>
    <cellStyle name="Вычисление 146 2 3" xfId="7575"/>
    <cellStyle name="Вычисление 146 2 4" xfId="7576"/>
    <cellStyle name="Вычисление 146 2 5" xfId="7577"/>
    <cellStyle name="Вычисление 146 2 6" xfId="7578"/>
    <cellStyle name="Вычисление 146 3" xfId="7579"/>
    <cellStyle name="Вычисление 146 4" xfId="7580"/>
    <cellStyle name="Вычисление 146 5" xfId="7581"/>
    <cellStyle name="Вычисление 146 6" xfId="7582"/>
    <cellStyle name="Вычисление 146 7" xfId="7583"/>
    <cellStyle name="Вычисление 146 8" xfId="7584"/>
    <cellStyle name="Вычисление 147" xfId="7585"/>
    <cellStyle name="Вычисление 147 2" xfId="7586"/>
    <cellStyle name="Вычисление 147 2 2" xfId="7587"/>
    <cellStyle name="Вычисление 147 2 3" xfId="7588"/>
    <cellStyle name="Вычисление 147 2 4" xfId="7589"/>
    <cellStyle name="Вычисление 147 2 5" xfId="7590"/>
    <cellStyle name="Вычисление 147 2 6" xfId="7591"/>
    <cellStyle name="Вычисление 147 3" xfId="7592"/>
    <cellStyle name="Вычисление 147 4" xfId="7593"/>
    <cellStyle name="Вычисление 147 5" xfId="7594"/>
    <cellStyle name="Вычисление 147 6" xfId="7595"/>
    <cellStyle name="Вычисление 147 7" xfId="7596"/>
    <cellStyle name="Вычисление 147 8" xfId="7597"/>
    <cellStyle name="Вычисление 148" xfId="7598"/>
    <cellStyle name="Вычисление 148 2" xfId="7599"/>
    <cellStyle name="Вычисление 148 2 2" xfId="7600"/>
    <cellStyle name="Вычисление 148 2 3" xfId="7601"/>
    <cellStyle name="Вычисление 148 2 4" xfId="7602"/>
    <cellStyle name="Вычисление 148 2 5" xfId="7603"/>
    <cellStyle name="Вычисление 148 2 6" xfId="7604"/>
    <cellStyle name="Вычисление 148 3" xfId="7605"/>
    <cellStyle name="Вычисление 148 4" xfId="7606"/>
    <cellStyle name="Вычисление 148 5" xfId="7607"/>
    <cellStyle name="Вычисление 148 6" xfId="7608"/>
    <cellStyle name="Вычисление 148 7" xfId="7609"/>
    <cellStyle name="Вычисление 148 8" xfId="7610"/>
    <cellStyle name="Вычисление 149" xfId="7611"/>
    <cellStyle name="Вычисление 149 2" xfId="7612"/>
    <cellStyle name="Вычисление 149 2 2" xfId="7613"/>
    <cellStyle name="Вычисление 149 2 3" xfId="7614"/>
    <cellStyle name="Вычисление 149 2 4" xfId="7615"/>
    <cellStyle name="Вычисление 149 2 5" xfId="7616"/>
    <cellStyle name="Вычисление 149 2 6" xfId="7617"/>
    <cellStyle name="Вычисление 149 3" xfId="7618"/>
    <cellStyle name="Вычисление 149 4" xfId="7619"/>
    <cellStyle name="Вычисление 149 5" xfId="7620"/>
    <cellStyle name="Вычисление 149 6" xfId="7621"/>
    <cellStyle name="Вычисление 149 7" xfId="7622"/>
    <cellStyle name="Вычисление 149 8" xfId="7623"/>
    <cellStyle name="Вычисление 15" xfId="7624"/>
    <cellStyle name="Вычисление 15 2" xfId="7625"/>
    <cellStyle name="Вычисление 15 2 2" xfId="7626"/>
    <cellStyle name="Вычисление 15 2 3" xfId="7627"/>
    <cellStyle name="Вычисление 15 2 4" xfId="7628"/>
    <cellStyle name="Вычисление 15 2 5" xfId="7629"/>
    <cellStyle name="Вычисление 15 2 6" xfId="7630"/>
    <cellStyle name="Вычисление 15 3" xfId="7631"/>
    <cellStyle name="Вычисление 15 4" xfId="7632"/>
    <cellStyle name="Вычисление 15 5" xfId="7633"/>
    <cellStyle name="Вычисление 15 6" xfId="7634"/>
    <cellStyle name="Вычисление 15 7" xfId="7635"/>
    <cellStyle name="Вычисление 15 8" xfId="7636"/>
    <cellStyle name="Вычисление 150" xfId="7637"/>
    <cellStyle name="Вычисление 150 2" xfId="7638"/>
    <cellStyle name="Вычисление 150 2 2" xfId="7639"/>
    <cellStyle name="Вычисление 150 2 3" xfId="7640"/>
    <cellStyle name="Вычисление 150 2 4" xfId="7641"/>
    <cellStyle name="Вычисление 150 2 5" xfId="7642"/>
    <cellStyle name="Вычисление 150 2 6" xfId="7643"/>
    <cellStyle name="Вычисление 150 3" xfId="7644"/>
    <cellStyle name="Вычисление 150 4" xfId="7645"/>
    <cellStyle name="Вычисление 150 5" xfId="7646"/>
    <cellStyle name="Вычисление 150 6" xfId="7647"/>
    <cellStyle name="Вычисление 150 7" xfId="7648"/>
    <cellStyle name="Вычисление 150 8" xfId="7649"/>
    <cellStyle name="Вычисление 151" xfId="7650"/>
    <cellStyle name="Вычисление 151 2" xfId="7651"/>
    <cellStyle name="Вычисление 151 2 2" xfId="7652"/>
    <cellStyle name="Вычисление 151 2 3" xfId="7653"/>
    <cellStyle name="Вычисление 151 2 4" xfId="7654"/>
    <cellStyle name="Вычисление 151 2 5" xfId="7655"/>
    <cellStyle name="Вычисление 151 2 6" xfId="7656"/>
    <cellStyle name="Вычисление 151 3" xfId="7657"/>
    <cellStyle name="Вычисление 151 4" xfId="7658"/>
    <cellStyle name="Вычисление 151 5" xfId="7659"/>
    <cellStyle name="Вычисление 151 6" xfId="7660"/>
    <cellStyle name="Вычисление 151 7" xfId="7661"/>
    <cellStyle name="Вычисление 151 8" xfId="7662"/>
    <cellStyle name="Вычисление 16" xfId="7663"/>
    <cellStyle name="Вычисление 16 2" xfId="7664"/>
    <cellStyle name="Вычисление 16 2 2" xfId="7665"/>
    <cellStyle name="Вычисление 16 2 3" xfId="7666"/>
    <cellStyle name="Вычисление 16 2 4" xfId="7667"/>
    <cellStyle name="Вычисление 16 2 5" xfId="7668"/>
    <cellStyle name="Вычисление 16 2 6" xfId="7669"/>
    <cellStyle name="Вычисление 16 3" xfId="7670"/>
    <cellStyle name="Вычисление 16 4" xfId="7671"/>
    <cellStyle name="Вычисление 16 5" xfId="7672"/>
    <cellStyle name="Вычисление 16 6" xfId="7673"/>
    <cellStyle name="Вычисление 16 7" xfId="7674"/>
    <cellStyle name="Вычисление 16 8" xfId="7675"/>
    <cellStyle name="Вычисление 17" xfId="7676"/>
    <cellStyle name="Вычисление 17 2" xfId="7677"/>
    <cellStyle name="Вычисление 17 2 2" xfId="7678"/>
    <cellStyle name="Вычисление 17 2 3" xfId="7679"/>
    <cellStyle name="Вычисление 17 2 4" xfId="7680"/>
    <cellStyle name="Вычисление 17 2 5" xfId="7681"/>
    <cellStyle name="Вычисление 17 2 6" xfId="7682"/>
    <cellStyle name="Вычисление 17 3" xfId="7683"/>
    <cellStyle name="Вычисление 17 4" xfId="7684"/>
    <cellStyle name="Вычисление 17 5" xfId="7685"/>
    <cellStyle name="Вычисление 17 6" xfId="7686"/>
    <cellStyle name="Вычисление 17 7" xfId="7687"/>
    <cellStyle name="Вычисление 17 8" xfId="7688"/>
    <cellStyle name="Вычисление 18" xfId="7689"/>
    <cellStyle name="Вычисление 18 2" xfId="7690"/>
    <cellStyle name="Вычисление 18 2 2" xfId="7691"/>
    <cellStyle name="Вычисление 18 2 3" xfId="7692"/>
    <cellStyle name="Вычисление 18 2 4" xfId="7693"/>
    <cellStyle name="Вычисление 18 2 5" xfId="7694"/>
    <cellStyle name="Вычисление 18 2 6" xfId="7695"/>
    <cellStyle name="Вычисление 18 3" xfId="7696"/>
    <cellStyle name="Вычисление 18 4" xfId="7697"/>
    <cellStyle name="Вычисление 18 5" xfId="7698"/>
    <cellStyle name="Вычисление 18 6" xfId="7699"/>
    <cellStyle name="Вычисление 18 7" xfId="7700"/>
    <cellStyle name="Вычисление 18 8" xfId="7701"/>
    <cellStyle name="Вычисление 19" xfId="7702"/>
    <cellStyle name="Вычисление 19 2" xfId="7703"/>
    <cellStyle name="Вычисление 19 2 2" xfId="7704"/>
    <cellStyle name="Вычисление 19 2 3" xfId="7705"/>
    <cellStyle name="Вычисление 19 2 4" xfId="7706"/>
    <cellStyle name="Вычисление 19 2 5" xfId="7707"/>
    <cellStyle name="Вычисление 19 2 6" xfId="7708"/>
    <cellStyle name="Вычисление 19 3" xfId="7709"/>
    <cellStyle name="Вычисление 19 4" xfId="7710"/>
    <cellStyle name="Вычисление 19 5" xfId="7711"/>
    <cellStyle name="Вычисление 19 6" xfId="7712"/>
    <cellStyle name="Вычисление 19 7" xfId="7713"/>
    <cellStyle name="Вычисление 19 8" xfId="7714"/>
    <cellStyle name="Вычисление 2" xfId="7715"/>
    <cellStyle name="Вычисление 2 10" xfId="7716"/>
    <cellStyle name="Вычисление 2 10 2" xfId="7717"/>
    <cellStyle name="Вычисление 2 10 2 2" xfId="7718"/>
    <cellStyle name="Вычисление 2 10 2 3" xfId="7719"/>
    <cellStyle name="Вычисление 2 10 2 4" xfId="7720"/>
    <cellStyle name="Вычисление 2 10 2 5" xfId="7721"/>
    <cellStyle name="Вычисление 2 10 2 6" xfId="7722"/>
    <cellStyle name="Вычисление 2 10 3" xfId="7723"/>
    <cellStyle name="Вычисление 2 10 4" xfId="7724"/>
    <cellStyle name="Вычисление 2 10 5" xfId="7725"/>
    <cellStyle name="Вычисление 2 10 6" xfId="7726"/>
    <cellStyle name="Вычисление 2 10 7" xfId="7727"/>
    <cellStyle name="Вычисление 2 10 8" xfId="7728"/>
    <cellStyle name="Вычисление 2 11" xfId="7729"/>
    <cellStyle name="Вычисление 2 11 2" xfId="7730"/>
    <cellStyle name="Вычисление 2 11 2 2" xfId="7731"/>
    <cellStyle name="Вычисление 2 11 2 3" xfId="7732"/>
    <cellStyle name="Вычисление 2 11 2 4" xfId="7733"/>
    <cellStyle name="Вычисление 2 11 2 5" xfId="7734"/>
    <cellStyle name="Вычисление 2 11 2 6" xfId="7735"/>
    <cellStyle name="Вычисление 2 11 3" xfId="7736"/>
    <cellStyle name="Вычисление 2 11 4" xfId="7737"/>
    <cellStyle name="Вычисление 2 11 5" xfId="7738"/>
    <cellStyle name="Вычисление 2 11 6" xfId="7739"/>
    <cellStyle name="Вычисление 2 11 7" xfId="7740"/>
    <cellStyle name="Вычисление 2 11 8" xfId="7741"/>
    <cellStyle name="Вычисление 2 12" xfId="7742"/>
    <cellStyle name="Вычисление 2 12 2" xfId="7743"/>
    <cellStyle name="Вычисление 2 12 2 2" xfId="7744"/>
    <cellStyle name="Вычисление 2 12 2 3" xfId="7745"/>
    <cellStyle name="Вычисление 2 12 2 4" xfId="7746"/>
    <cellStyle name="Вычисление 2 12 2 5" xfId="7747"/>
    <cellStyle name="Вычисление 2 12 2 6" xfId="7748"/>
    <cellStyle name="Вычисление 2 12 3" xfId="7749"/>
    <cellStyle name="Вычисление 2 12 4" xfId="7750"/>
    <cellStyle name="Вычисление 2 12 5" xfId="7751"/>
    <cellStyle name="Вычисление 2 12 6" xfId="7752"/>
    <cellStyle name="Вычисление 2 12 7" xfId="7753"/>
    <cellStyle name="Вычисление 2 12 8" xfId="7754"/>
    <cellStyle name="Вычисление 2 13" xfId="7755"/>
    <cellStyle name="Вычисление 2 13 2" xfId="7756"/>
    <cellStyle name="Вычисление 2 13 2 2" xfId="7757"/>
    <cellStyle name="Вычисление 2 13 2 3" xfId="7758"/>
    <cellStyle name="Вычисление 2 13 2 4" xfId="7759"/>
    <cellStyle name="Вычисление 2 13 2 5" xfId="7760"/>
    <cellStyle name="Вычисление 2 13 2 6" xfId="7761"/>
    <cellStyle name="Вычисление 2 13 3" xfId="7762"/>
    <cellStyle name="Вычисление 2 13 4" xfId="7763"/>
    <cellStyle name="Вычисление 2 13 5" xfId="7764"/>
    <cellStyle name="Вычисление 2 13 6" xfId="7765"/>
    <cellStyle name="Вычисление 2 13 7" xfId="7766"/>
    <cellStyle name="Вычисление 2 13 8" xfId="7767"/>
    <cellStyle name="Вычисление 2 14" xfId="7768"/>
    <cellStyle name="Вычисление 2 14 2" xfId="7769"/>
    <cellStyle name="Вычисление 2 14 3" xfId="7770"/>
    <cellStyle name="Вычисление 2 14 4" xfId="7771"/>
    <cellStyle name="Вычисление 2 14 5" xfId="7772"/>
    <cellStyle name="Вычисление 2 14 6" xfId="7773"/>
    <cellStyle name="Вычисление 2 15" xfId="7774"/>
    <cellStyle name="Вычисление 2 16" xfId="7775"/>
    <cellStyle name="Вычисление 2 17" xfId="7776"/>
    <cellStyle name="Вычисление 2 18" xfId="7777"/>
    <cellStyle name="Вычисление 2 19" xfId="7778"/>
    <cellStyle name="Вычисление 2 2" xfId="7779"/>
    <cellStyle name="Вычисление 2 2 10" xfId="7780"/>
    <cellStyle name="Вычисление 2 2 11" xfId="7781"/>
    <cellStyle name="Вычисление 2 2 12" xfId="7782"/>
    <cellStyle name="Вычисление 2 2 13" xfId="7783"/>
    <cellStyle name="Вычисление 2 2 14" xfId="7784"/>
    <cellStyle name="Вычисление 2 2 2" xfId="7785"/>
    <cellStyle name="Вычисление 2 2 2 2" xfId="7786"/>
    <cellStyle name="Вычисление 2 2 2 3" xfId="7787"/>
    <cellStyle name="Вычисление 2 2 2 4" xfId="7788"/>
    <cellStyle name="Вычисление 2 2 2 5" xfId="7789"/>
    <cellStyle name="Вычисление 2 2 2 6" xfId="7790"/>
    <cellStyle name="Вычисление 2 2 3" xfId="7791"/>
    <cellStyle name="Вычисление 2 2 4" xfId="7792"/>
    <cellStyle name="Вычисление 2 2 5" xfId="7793"/>
    <cellStyle name="Вычисление 2 2 6" xfId="7794"/>
    <cellStyle name="Вычисление 2 2 7" xfId="7795"/>
    <cellStyle name="Вычисление 2 2 8" xfId="7796"/>
    <cellStyle name="Вычисление 2 2 9" xfId="7797"/>
    <cellStyle name="Вычисление 2 20" xfId="7798"/>
    <cellStyle name="Вычисление 2 21" xfId="7799"/>
    <cellStyle name="Вычисление 2 22" xfId="7800"/>
    <cellStyle name="Вычисление 2 23" xfId="7801"/>
    <cellStyle name="Вычисление 2 24" xfId="7802"/>
    <cellStyle name="Вычисление 2 25" xfId="7803"/>
    <cellStyle name="Вычисление 2 26" xfId="7804"/>
    <cellStyle name="Вычисление 2 3" xfId="7805"/>
    <cellStyle name="Вычисление 2 3 2" xfId="7806"/>
    <cellStyle name="Вычисление 2 3 2 2" xfId="7807"/>
    <cellStyle name="Вычисление 2 3 2 3" xfId="7808"/>
    <cellStyle name="Вычисление 2 3 2 4" xfId="7809"/>
    <cellStyle name="Вычисление 2 3 2 5" xfId="7810"/>
    <cellStyle name="Вычисление 2 3 2 6" xfId="7811"/>
    <cellStyle name="Вычисление 2 3 3" xfId="7812"/>
    <cellStyle name="Вычисление 2 3 4" xfId="7813"/>
    <cellStyle name="Вычисление 2 3 5" xfId="7814"/>
    <cellStyle name="Вычисление 2 3 6" xfId="7815"/>
    <cellStyle name="Вычисление 2 3 7" xfId="7816"/>
    <cellStyle name="Вычисление 2 3 8" xfId="7817"/>
    <cellStyle name="Вычисление 2 4" xfId="7818"/>
    <cellStyle name="Вычисление 2 4 2" xfId="7819"/>
    <cellStyle name="Вычисление 2 4 2 2" xfId="7820"/>
    <cellStyle name="Вычисление 2 4 2 3" xfId="7821"/>
    <cellStyle name="Вычисление 2 4 2 4" xfId="7822"/>
    <cellStyle name="Вычисление 2 4 2 5" xfId="7823"/>
    <cellStyle name="Вычисление 2 4 2 6" xfId="7824"/>
    <cellStyle name="Вычисление 2 4 3" xfId="7825"/>
    <cellStyle name="Вычисление 2 4 4" xfId="7826"/>
    <cellStyle name="Вычисление 2 4 5" xfId="7827"/>
    <cellStyle name="Вычисление 2 4 6" xfId="7828"/>
    <cellStyle name="Вычисление 2 4 7" xfId="7829"/>
    <cellStyle name="Вычисление 2 4 8" xfId="7830"/>
    <cellStyle name="Вычисление 2 5" xfId="7831"/>
    <cellStyle name="Вычисление 2 5 2" xfId="7832"/>
    <cellStyle name="Вычисление 2 5 2 2" xfId="7833"/>
    <cellStyle name="Вычисление 2 5 2 3" xfId="7834"/>
    <cellStyle name="Вычисление 2 5 2 4" xfId="7835"/>
    <cellStyle name="Вычисление 2 5 2 5" xfId="7836"/>
    <cellStyle name="Вычисление 2 5 2 6" xfId="7837"/>
    <cellStyle name="Вычисление 2 5 3" xfId="7838"/>
    <cellStyle name="Вычисление 2 5 4" xfId="7839"/>
    <cellStyle name="Вычисление 2 5 5" xfId="7840"/>
    <cellStyle name="Вычисление 2 5 6" xfId="7841"/>
    <cellStyle name="Вычисление 2 5 7" xfId="7842"/>
    <cellStyle name="Вычисление 2 5 8" xfId="7843"/>
    <cellStyle name="Вычисление 2 6" xfId="7844"/>
    <cellStyle name="Вычисление 2 6 2" xfId="7845"/>
    <cellStyle name="Вычисление 2 6 2 2" xfId="7846"/>
    <cellStyle name="Вычисление 2 6 2 3" xfId="7847"/>
    <cellStyle name="Вычисление 2 6 2 4" xfId="7848"/>
    <cellStyle name="Вычисление 2 6 2 5" xfId="7849"/>
    <cellStyle name="Вычисление 2 6 2 6" xfId="7850"/>
    <cellStyle name="Вычисление 2 6 3" xfId="7851"/>
    <cellStyle name="Вычисление 2 6 4" xfId="7852"/>
    <cellStyle name="Вычисление 2 6 5" xfId="7853"/>
    <cellStyle name="Вычисление 2 6 6" xfId="7854"/>
    <cellStyle name="Вычисление 2 6 7" xfId="7855"/>
    <cellStyle name="Вычисление 2 6 8" xfId="7856"/>
    <cellStyle name="Вычисление 2 7" xfId="7857"/>
    <cellStyle name="Вычисление 2 7 2" xfId="7858"/>
    <cellStyle name="Вычисление 2 7 2 2" xfId="7859"/>
    <cellStyle name="Вычисление 2 7 2 3" xfId="7860"/>
    <cellStyle name="Вычисление 2 7 2 4" xfId="7861"/>
    <cellStyle name="Вычисление 2 7 2 5" xfId="7862"/>
    <cellStyle name="Вычисление 2 7 2 6" xfId="7863"/>
    <cellStyle name="Вычисление 2 7 3" xfId="7864"/>
    <cellStyle name="Вычисление 2 7 4" xfId="7865"/>
    <cellStyle name="Вычисление 2 7 5" xfId="7866"/>
    <cellStyle name="Вычисление 2 7 6" xfId="7867"/>
    <cellStyle name="Вычисление 2 7 7" xfId="7868"/>
    <cellStyle name="Вычисление 2 7 8" xfId="7869"/>
    <cellStyle name="Вычисление 2 8" xfId="7870"/>
    <cellStyle name="Вычисление 2 8 2" xfId="7871"/>
    <cellStyle name="Вычисление 2 8 2 2" xfId="7872"/>
    <cellStyle name="Вычисление 2 8 2 3" xfId="7873"/>
    <cellStyle name="Вычисление 2 8 2 4" xfId="7874"/>
    <cellStyle name="Вычисление 2 8 2 5" xfId="7875"/>
    <cellStyle name="Вычисление 2 8 2 6" xfId="7876"/>
    <cellStyle name="Вычисление 2 8 3" xfId="7877"/>
    <cellStyle name="Вычисление 2 8 4" xfId="7878"/>
    <cellStyle name="Вычисление 2 8 5" xfId="7879"/>
    <cellStyle name="Вычисление 2 8 6" xfId="7880"/>
    <cellStyle name="Вычисление 2 8 7" xfId="7881"/>
    <cellStyle name="Вычисление 2 8 8" xfId="7882"/>
    <cellStyle name="Вычисление 2 9" xfId="7883"/>
    <cellStyle name="Вычисление 2 9 2" xfId="7884"/>
    <cellStyle name="Вычисление 2 9 2 2" xfId="7885"/>
    <cellStyle name="Вычисление 2 9 2 3" xfId="7886"/>
    <cellStyle name="Вычисление 2 9 2 4" xfId="7887"/>
    <cellStyle name="Вычисление 2 9 2 5" xfId="7888"/>
    <cellStyle name="Вычисление 2 9 2 6" xfId="7889"/>
    <cellStyle name="Вычисление 2 9 3" xfId="7890"/>
    <cellStyle name="Вычисление 2 9 4" xfId="7891"/>
    <cellStyle name="Вычисление 2 9 5" xfId="7892"/>
    <cellStyle name="Вычисление 2 9 6" xfId="7893"/>
    <cellStyle name="Вычисление 2 9 7" xfId="7894"/>
    <cellStyle name="Вычисление 2 9 8" xfId="7895"/>
    <cellStyle name="Вычисление 20" xfId="7896"/>
    <cellStyle name="Вычисление 20 2" xfId="7897"/>
    <cellStyle name="Вычисление 20 2 2" xfId="7898"/>
    <cellStyle name="Вычисление 20 2 3" xfId="7899"/>
    <cellStyle name="Вычисление 20 2 4" xfId="7900"/>
    <cellStyle name="Вычисление 20 2 5" xfId="7901"/>
    <cellStyle name="Вычисление 20 2 6" xfId="7902"/>
    <cellStyle name="Вычисление 20 3" xfId="7903"/>
    <cellStyle name="Вычисление 20 4" xfId="7904"/>
    <cellStyle name="Вычисление 20 5" xfId="7905"/>
    <cellStyle name="Вычисление 20 6" xfId="7906"/>
    <cellStyle name="Вычисление 20 7" xfId="7907"/>
    <cellStyle name="Вычисление 20 8" xfId="7908"/>
    <cellStyle name="Вычисление 21" xfId="7909"/>
    <cellStyle name="Вычисление 21 2" xfId="7910"/>
    <cellStyle name="Вычисление 21 2 2" xfId="7911"/>
    <cellStyle name="Вычисление 21 2 3" xfId="7912"/>
    <cellStyle name="Вычисление 21 2 4" xfId="7913"/>
    <cellStyle name="Вычисление 21 2 5" xfId="7914"/>
    <cellStyle name="Вычисление 21 2 6" xfId="7915"/>
    <cellStyle name="Вычисление 21 3" xfId="7916"/>
    <cellStyle name="Вычисление 21 4" xfId="7917"/>
    <cellStyle name="Вычисление 21 5" xfId="7918"/>
    <cellStyle name="Вычисление 21 6" xfId="7919"/>
    <cellStyle name="Вычисление 21 7" xfId="7920"/>
    <cellStyle name="Вычисление 21 8" xfId="7921"/>
    <cellStyle name="Вычисление 22" xfId="7922"/>
    <cellStyle name="Вычисление 22 2" xfId="7923"/>
    <cellStyle name="Вычисление 22 2 2" xfId="7924"/>
    <cellStyle name="Вычисление 22 2 3" xfId="7925"/>
    <cellStyle name="Вычисление 22 2 4" xfId="7926"/>
    <cellStyle name="Вычисление 22 2 5" xfId="7927"/>
    <cellStyle name="Вычисление 22 2 6" xfId="7928"/>
    <cellStyle name="Вычисление 22 3" xfId="7929"/>
    <cellStyle name="Вычисление 22 4" xfId="7930"/>
    <cellStyle name="Вычисление 22 5" xfId="7931"/>
    <cellStyle name="Вычисление 22 6" xfId="7932"/>
    <cellStyle name="Вычисление 22 7" xfId="7933"/>
    <cellStyle name="Вычисление 22 8" xfId="7934"/>
    <cellStyle name="Вычисление 23" xfId="7935"/>
    <cellStyle name="Вычисление 23 2" xfId="7936"/>
    <cellStyle name="Вычисление 23 2 2" xfId="7937"/>
    <cellStyle name="Вычисление 23 2 3" xfId="7938"/>
    <cellStyle name="Вычисление 23 2 4" xfId="7939"/>
    <cellStyle name="Вычисление 23 2 5" xfId="7940"/>
    <cellStyle name="Вычисление 23 2 6" xfId="7941"/>
    <cellStyle name="Вычисление 23 3" xfId="7942"/>
    <cellStyle name="Вычисление 23 4" xfId="7943"/>
    <cellStyle name="Вычисление 23 5" xfId="7944"/>
    <cellStyle name="Вычисление 23 6" xfId="7945"/>
    <cellStyle name="Вычисление 23 7" xfId="7946"/>
    <cellStyle name="Вычисление 23 8" xfId="7947"/>
    <cellStyle name="Вычисление 24" xfId="7948"/>
    <cellStyle name="Вычисление 24 2" xfId="7949"/>
    <cellStyle name="Вычисление 24 2 2" xfId="7950"/>
    <cellStyle name="Вычисление 24 2 3" xfId="7951"/>
    <cellStyle name="Вычисление 24 2 4" xfId="7952"/>
    <cellStyle name="Вычисление 24 2 5" xfId="7953"/>
    <cellStyle name="Вычисление 24 2 6" xfId="7954"/>
    <cellStyle name="Вычисление 24 3" xfId="7955"/>
    <cellStyle name="Вычисление 24 4" xfId="7956"/>
    <cellStyle name="Вычисление 24 5" xfId="7957"/>
    <cellStyle name="Вычисление 24 6" xfId="7958"/>
    <cellStyle name="Вычисление 24 7" xfId="7959"/>
    <cellStyle name="Вычисление 24 8" xfId="7960"/>
    <cellStyle name="Вычисление 25" xfId="7961"/>
    <cellStyle name="Вычисление 25 2" xfId="7962"/>
    <cellStyle name="Вычисление 25 2 2" xfId="7963"/>
    <cellStyle name="Вычисление 25 2 3" xfId="7964"/>
    <cellStyle name="Вычисление 25 2 4" xfId="7965"/>
    <cellStyle name="Вычисление 25 2 5" xfId="7966"/>
    <cellStyle name="Вычисление 25 2 6" xfId="7967"/>
    <cellStyle name="Вычисление 25 3" xfId="7968"/>
    <cellStyle name="Вычисление 25 4" xfId="7969"/>
    <cellStyle name="Вычисление 25 5" xfId="7970"/>
    <cellStyle name="Вычисление 25 6" xfId="7971"/>
    <cellStyle name="Вычисление 25 7" xfId="7972"/>
    <cellStyle name="Вычисление 25 8" xfId="7973"/>
    <cellStyle name="Вычисление 26" xfId="7974"/>
    <cellStyle name="Вычисление 26 2" xfId="7975"/>
    <cellStyle name="Вычисление 26 2 2" xfId="7976"/>
    <cellStyle name="Вычисление 26 2 3" xfId="7977"/>
    <cellStyle name="Вычисление 26 2 4" xfId="7978"/>
    <cellStyle name="Вычисление 26 2 5" xfId="7979"/>
    <cellStyle name="Вычисление 26 2 6" xfId="7980"/>
    <cellStyle name="Вычисление 26 3" xfId="7981"/>
    <cellStyle name="Вычисление 26 4" xfId="7982"/>
    <cellStyle name="Вычисление 26 5" xfId="7983"/>
    <cellStyle name="Вычисление 26 6" xfId="7984"/>
    <cellStyle name="Вычисление 26 7" xfId="7985"/>
    <cellStyle name="Вычисление 26 8" xfId="7986"/>
    <cellStyle name="Вычисление 27" xfId="7987"/>
    <cellStyle name="Вычисление 27 2" xfId="7988"/>
    <cellStyle name="Вычисление 27 2 2" xfId="7989"/>
    <cellStyle name="Вычисление 27 2 3" xfId="7990"/>
    <cellStyle name="Вычисление 27 2 4" xfId="7991"/>
    <cellStyle name="Вычисление 27 2 5" xfId="7992"/>
    <cellStyle name="Вычисление 27 2 6" xfId="7993"/>
    <cellStyle name="Вычисление 27 3" xfId="7994"/>
    <cellStyle name="Вычисление 27 4" xfId="7995"/>
    <cellStyle name="Вычисление 27 5" xfId="7996"/>
    <cellStyle name="Вычисление 27 6" xfId="7997"/>
    <cellStyle name="Вычисление 27 7" xfId="7998"/>
    <cellStyle name="Вычисление 27 8" xfId="7999"/>
    <cellStyle name="Вычисление 28" xfId="8000"/>
    <cellStyle name="Вычисление 28 2" xfId="8001"/>
    <cellStyle name="Вычисление 28 2 2" xfId="8002"/>
    <cellStyle name="Вычисление 28 2 3" xfId="8003"/>
    <cellStyle name="Вычисление 28 2 4" xfId="8004"/>
    <cellStyle name="Вычисление 28 2 5" xfId="8005"/>
    <cellStyle name="Вычисление 28 2 6" xfId="8006"/>
    <cellStyle name="Вычисление 28 3" xfId="8007"/>
    <cellStyle name="Вычисление 28 4" xfId="8008"/>
    <cellStyle name="Вычисление 28 5" xfId="8009"/>
    <cellStyle name="Вычисление 28 6" xfId="8010"/>
    <cellStyle name="Вычисление 28 7" xfId="8011"/>
    <cellStyle name="Вычисление 28 8" xfId="8012"/>
    <cellStyle name="Вычисление 29" xfId="8013"/>
    <cellStyle name="Вычисление 29 2" xfId="8014"/>
    <cellStyle name="Вычисление 29 2 2" xfId="8015"/>
    <cellStyle name="Вычисление 29 2 3" xfId="8016"/>
    <cellStyle name="Вычисление 29 2 4" xfId="8017"/>
    <cellStyle name="Вычисление 29 2 5" xfId="8018"/>
    <cellStyle name="Вычисление 29 2 6" xfId="8019"/>
    <cellStyle name="Вычисление 29 3" xfId="8020"/>
    <cellStyle name="Вычисление 29 4" xfId="8021"/>
    <cellStyle name="Вычисление 29 5" xfId="8022"/>
    <cellStyle name="Вычисление 29 6" xfId="8023"/>
    <cellStyle name="Вычисление 29 7" xfId="8024"/>
    <cellStyle name="Вычисление 29 8" xfId="8025"/>
    <cellStyle name="Вычисление 3" xfId="8026"/>
    <cellStyle name="Вычисление 3 2" xfId="8027"/>
    <cellStyle name="Вычисление 3 2 2" xfId="8028"/>
    <cellStyle name="Вычисление 3 2 3" xfId="8029"/>
    <cellStyle name="Вычисление 3 2 4" xfId="8030"/>
    <cellStyle name="Вычисление 3 2 5" xfId="8031"/>
    <cellStyle name="Вычисление 3 2 6" xfId="8032"/>
    <cellStyle name="Вычисление 3 3" xfId="8033"/>
    <cellStyle name="Вычисление 3 4" xfId="8034"/>
    <cellStyle name="Вычисление 3 5" xfId="8035"/>
    <cellStyle name="Вычисление 3 6" xfId="8036"/>
    <cellStyle name="Вычисление 3 7" xfId="8037"/>
    <cellStyle name="Вычисление 3 8" xfId="8038"/>
    <cellStyle name="Вычисление 30" xfId="8039"/>
    <cellStyle name="Вычисление 30 2" xfId="8040"/>
    <cellStyle name="Вычисление 30 2 2" xfId="8041"/>
    <cellStyle name="Вычисление 30 2 3" xfId="8042"/>
    <cellStyle name="Вычисление 30 2 4" xfId="8043"/>
    <cellStyle name="Вычисление 30 2 5" xfId="8044"/>
    <cellStyle name="Вычисление 30 2 6" xfId="8045"/>
    <cellStyle name="Вычисление 30 3" xfId="8046"/>
    <cellStyle name="Вычисление 30 4" xfId="8047"/>
    <cellStyle name="Вычисление 30 5" xfId="8048"/>
    <cellStyle name="Вычисление 30 6" xfId="8049"/>
    <cellStyle name="Вычисление 30 7" xfId="8050"/>
    <cellStyle name="Вычисление 30 8" xfId="8051"/>
    <cellStyle name="Вычисление 31" xfId="8052"/>
    <cellStyle name="Вычисление 31 2" xfId="8053"/>
    <cellStyle name="Вычисление 31 2 2" xfId="8054"/>
    <cellStyle name="Вычисление 31 2 3" xfId="8055"/>
    <cellStyle name="Вычисление 31 2 4" xfId="8056"/>
    <cellStyle name="Вычисление 31 2 5" xfId="8057"/>
    <cellStyle name="Вычисление 31 2 6" xfId="8058"/>
    <cellStyle name="Вычисление 31 3" xfId="8059"/>
    <cellStyle name="Вычисление 31 4" xfId="8060"/>
    <cellStyle name="Вычисление 31 5" xfId="8061"/>
    <cellStyle name="Вычисление 31 6" xfId="8062"/>
    <cellStyle name="Вычисление 31 7" xfId="8063"/>
    <cellStyle name="Вычисление 31 8" xfId="8064"/>
    <cellStyle name="Вычисление 32" xfId="8065"/>
    <cellStyle name="Вычисление 32 2" xfId="8066"/>
    <cellStyle name="Вычисление 32 2 2" xfId="8067"/>
    <cellStyle name="Вычисление 32 2 3" xfId="8068"/>
    <cellStyle name="Вычисление 32 2 4" xfId="8069"/>
    <cellStyle name="Вычисление 32 2 5" xfId="8070"/>
    <cellStyle name="Вычисление 32 2 6" xfId="8071"/>
    <cellStyle name="Вычисление 32 3" xfId="8072"/>
    <cellStyle name="Вычисление 32 4" xfId="8073"/>
    <cellStyle name="Вычисление 32 5" xfId="8074"/>
    <cellStyle name="Вычисление 32 6" xfId="8075"/>
    <cellStyle name="Вычисление 32 7" xfId="8076"/>
    <cellStyle name="Вычисление 32 8" xfId="8077"/>
    <cellStyle name="Вычисление 33" xfId="8078"/>
    <cellStyle name="Вычисление 33 2" xfId="8079"/>
    <cellStyle name="Вычисление 33 2 2" xfId="8080"/>
    <cellStyle name="Вычисление 33 2 3" xfId="8081"/>
    <cellStyle name="Вычисление 33 2 4" xfId="8082"/>
    <cellStyle name="Вычисление 33 2 5" xfId="8083"/>
    <cellStyle name="Вычисление 33 2 6" xfId="8084"/>
    <cellStyle name="Вычисление 33 3" xfId="8085"/>
    <cellStyle name="Вычисление 33 4" xfId="8086"/>
    <cellStyle name="Вычисление 33 5" xfId="8087"/>
    <cellStyle name="Вычисление 33 6" xfId="8088"/>
    <cellStyle name="Вычисление 33 7" xfId="8089"/>
    <cellStyle name="Вычисление 33 8" xfId="8090"/>
    <cellStyle name="Вычисление 34" xfId="8091"/>
    <cellStyle name="Вычисление 34 2" xfId="8092"/>
    <cellStyle name="Вычисление 34 2 2" xfId="8093"/>
    <cellStyle name="Вычисление 34 2 3" xfId="8094"/>
    <cellStyle name="Вычисление 34 2 4" xfId="8095"/>
    <cellStyle name="Вычисление 34 2 5" xfId="8096"/>
    <cellStyle name="Вычисление 34 2 6" xfId="8097"/>
    <cellStyle name="Вычисление 34 3" xfId="8098"/>
    <cellStyle name="Вычисление 34 4" xfId="8099"/>
    <cellStyle name="Вычисление 34 5" xfId="8100"/>
    <cellStyle name="Вычисление 34 6" xfId="8101"/>
    <cellStyle name="Вычисление 34 7" xfId="8102"/>
    <cellStyle name="Вычисление 34 8" xfId="8103"/>
    <cellStyle name="Вычисление 35" xfId="8104"/>
    <cellStyle name="Вычисление 35 2" xfId="8105"/>
    <cellStyle name="Вычисление 35 2 2" xfId="8106"/>
    <cellStyle name="Вычисление 35 2 3" xfId="8107"/>
    <cellStyle name="Вычисление 35 2 4" xfId="8108"/>
    <cellStyle name="Вычисление 35 2 5" xfId="8109"/>
    <cellStyle name="Вычисление 35 2 6" xfId="8110"/>
    <cellStyle name="Вычисление 35 3" xfId="8111"/>
    <cellStyle name="Вычисление 35 4" xfId="8112"/>
    <cellStyle name="Вычисление 35 5" xfId="8113"/>
    <cellStyle name="Вычисление 35 6" xfId="8114"/>
    <cellStyle name="Вычисление 35 7" xfId="8115"/>
    <cellStyle name="Вычисление 35 8" xfId="8116"/>
    <cellStyle name="Вычисление 36" xfId="8117"/>
    <cellStyle name="Вычисление 36 2" xfId="8118"/>
    <cellStyle name="Вычисление 36 2 2" xfId="8119"/>
    <cellStyle name="Вычисление 36 2 3" xfId="8120"/>
    <cellStyle name="Вычисление 36 2 4" xfId="8121"/>
    <cellStyle name="Вычисление 36 2 5" xfId="8122"/>
    <cellStyle name="Вычисление 36 2 6" xfId="8123"/>
    <cellStyle name="Вычисление 36 3" xfId="8124"/>
    <cellStyle name="Вычисление 36 4" xfId="8125"/>
    <cellStyle name="Вычисление 36 5" xfId="8126"/>
    <cellStyle name="Вычисление 36 6" xfId="8127"/>
    <cellStyle name="Вычисление 36 7" xfId="8128"/>
    <cellStyle name="Вычисление 36 8" xfId="8129"/>
    <cellStyle name="Вычисление 37" xfId="8130"/>
    <cellStyle name="Вычисление 37 2" xfId="8131"/>
    <cellStyle name="Вычисление 37 2 2" xfId="8132"/>
    <cellStyle name="Вычисление 37 2 3" xfId="8133"/>
    <cellStyle name="Вычисление 37 2 4" xfId="8134"/>
    <cellStyle name="Вычисление 37 2 5" xfId="8135"/>
    <cellStyle name="Вычисление 37 2 6" xfId="8136"/>
    <cellStyle name="Вычисление 37 3" xfId="8137"/>
    <cellStyle name="Вычисление 37 4" xfId="8138"/>
    <cellStyle name="Вычисление 37 5" xfId="8139"/>
    <cellStyle name="Вычисление 37 6" xfId="8140"/>
    <cellStyle name="Вычисление 37 7" xfId="8141"/>
    <cellStyle name="Вычисление 37 8" xfId="8142"/>
    <cellStyle name="Вычисление 38" xfId="8143"/>
    <cellStyle name="Вычисление 38 2" xfId="8144"/>
    <cellStyle name="Вычисление 38 2 2" xfId="8145"/>
    <cellStyle name="Вычисление 38 2 3" xfId="8146"/>
    <cellStyle name="Вычисление 38 2 4" xfId="8147"/>
    <cellStyle name="Вычисление 38 2 5" xfId="8148"/>
    <cellStyle name="Вычисление 38 2 6" xfId="8149"/>
    <cellStyle name="Вычисление 38 3" xfId="8150"/>
    <cellStyle name="Вычисление 38 4" xfId="8151"/>
    <cellStyle name="Вычисление 38 5" xfId="8152"/>
    <cellStyle name="Вычисление 38 6" xfId="8153"/>
    <cellStyle name="Вычисление 38 7" xfId="8154"/>
    <cellStyle name="Вычисление 38 8" xfId="8155"/>
    <cellStyle name="Вычисление 39" xfId="8156"/>
    <cellStyle name="Вычисление 39 2" xfId="8157"/>
    <cellStyle name="Вычисление 39 2 2" xfId="8158"/>
    <cellStyle name="Вычисление 39 2 3" xfId="8159"/>
    <cellStyle name="Вычисление 39 2 4" xfId="8160"/>
    <cellStyle name="Вычисление 39 2 5" xfId="8161"/>
    <cellStyle name="Вычисление 39 2 6" xfId="8162"/>
    <cellStyle name="Вычисление 39 3" xfId="8163"/>
    <cellStyle name="Вычисление 39 4" xfId="8164"/>
    <cellStyle name="Вычисление 39 5" xfId="8165"/>
    <cellStyle name="Вычисление 39 6" xfId="8166"/>
    <cellStyle name="Вычисление 39 7" xfId="8167"/>
    <cellStyle name="Вычисление 39 8" xfId="8168"/>
    <cellStyle name="Вычисление 4" xfId="8169"/>
    <cellStyle name="Вычисление 4 2" xfId="8170"/>
    <cellStyle name="Вычисление 4 2 2" xfId="8171"/>
    <cellStyle name="Вычисление 4 2 3" xfId="8172"/>
    <cellStyle name="Вычисление 4 2 4" xfId="8173"/>
    <cellStyle name="Вычисление 4 2 5" xfId="8174"/>
    <cellStyle name="Вычисление 4 2 6" xfId="8175"/>
    <cellStyle name="Вычисление 4 3" xfId="8176"/>
    <cellStyle name="Вычисление 4 4" xfId="8177"/>
    <cellStyle name="Вычисление 4 5" xfId="8178"/>
    <cellStyle name="Вычисление 4 6" xfId="8179"/>
    <cellStyle name="Вычисление 4 7" xfId="8180"/>
    <cellStyle name="Вычисление 4 8" xfId="8181"/>
    <cellStyle name="Вычисление 40" xfId="8182"/>
    <cellStyle name="Вычисление 40 2" xfId="8183"/>
    <cellStyle name="Вычисление 40 2 2" xfId="8184"/>
    <cellStyle name="Вычисление 40 2 3" xfId="8185"/>
    <cellStyle name="Вычисление 40 2 4" xfId="8186"/>
    <cellStyle name="Вычисление 40 2 5" xfId="8187"/>
    <cellStyle name="Вычисление 40 2 6" xfId="8188"/>
    <cellStyle name="Вычисление 40 3" xfId="8189"/>
    <cellStyle name="Вычисление 40 4" xfId="8190"/>
    <cellStyle name="Вычисление 40 5" xfId="8191"/>
    <cellStyle name="Вычисление 40 6" xfId="8192"/>
    <cellStyle name="Вычисление 40 7" xfId="8193"/>
    <cellStyle name="Вычисление 40 8" xfId="8194"/>
    <cellStyle name="Вычисление 41" xfId="8195"/>
    <cellStyle name="Вычисление 41 2" xfId="8196"/>
    <cellStyle name="Вычисление 41 2 2" xfId="8197"/>
    <cellStyle name="Вычисление 41 2 3" xfId="8198"/>
    <cellStyle name="Вычисление 41 2 4" xfId="8199"/>
    <cellStyle name="Вычисление 41 2 5" xfId="8200"/>
    <cellStyle name="Вычисление 41 2 6" xfId="8201"/>
    <cellStyle name="Вычисление 41 3" xfId="8202"/>
    <cellStyle name="Вычисление 41 4" xfId="8203"/>
    <cellStyle name="Вычисление 41 5" xfId="8204"/>
    <cellStyle name="Вычисление 41 6" xfId="8205"/>
    <cellStyle name="Вычисление 41 7" xfId="8206"/>
    <cellStyle name="Вычисление 41 8" xfId="8207"/>
    <cellStyle name="Вычисление 42" xfId="8208"/>
    <cellStyle name="Вычисление 42 2" xfId="8209"/>
    <cellStyle name="Вычисление 42 2 2" xfId="8210"/>
    <cellStyle name="Вычисление 42 2 3" xfId="8211"/>
    <cellStyle name="Вычисление 42 2 4" xfId="8212"/>
    <cellStyle name="Вычисление 42 2 5" xfId="8213"/>
    <cellStyle name="Вычисление 42 2 6" xfId="8214"/>
    <cellStyle name="Вычисление 42 3" xfId="8215"/>
    <cellStyle name="Вычисление 42 4" xfId="8216"/>
    <cellStyle name="Вычисление 42 5" xfId="8217"/>
    <cellStyle name="Вычисление 42 6" xfId="8218"/>
    <cellStyle name="Вычисление 42 7" xfId="8219"/>
    <cellStyle name="Вычисление 42 8" xfId="8220"/>
    <cellStyle name="Вычисление 43" xfId="8221"/>
    <cellStyle name="Вычисление 43 2" xfId="8222"/>
    <cellStyle name="Вычисление 43 2 2" xfId="8223"/>
    <cellStyle name="Вычисление 43 2 3" xfId="8224"/>
    <cellStyle name="Вычисление 43 2 4" xfId="8225"/>
    <cellStyle name="Вычисление 43 2 5" xfId="8226"/>
    <cellStyle name="Вычисление 43 2 6" xfId="8227"/>
    <cellStyle name="Вычисление 43 3" xfId="8228"/>
    <cellStyle name="Вычисление 43 4" xfId="8229"/>
    <cellStyle name="Вычисление 43 5" xfId="8230"/>
    <cellStyle name="Вычисление 43 6" xfId="8231"/>
    <cellStyle name="Вычисление 43 7" xfId="8232"/>
    <cellStyle name="Вычисление 43 8" xfId="8233"/>
    <cellStyle name="Вычисление 44" xfId="8234"/>
    <cellStyle name="Вычисление 44 2" xfId="8235"/>
    <cellStyle name="Вычисление 44 2 2" xfId="8236"/>
    <cellStyle name="Вычисление 44 2 3" xfId="8237"/>
    <cellStyle name="Вычисление 44 2 4" xfId="8238"/>
    <cellStyle name="Вычисление 44 2 5" xfId="8239"/>
    <cellStyle name="Вычисление 44 2 6" xfId="8240"/>
    <cellStyle name="Вычисление 44 3" xfId="8241"/>
    <cellStyle name="Вычисление 44 4" xfId="8242"/>
    <cellStyle name="Вычисление 44 5" xfId="8243"/>
    <cellStyle name="Вычисление 44 6" xfId="8244"/>
    <cellStyle name="Вычисление 44 7" xfId="8245"/>
    <cellStyle name="Вычисление 44 8" xfId="8246"/>
    <cellStyle name="Вычисление 45" xfId="8247"/>
    <cellStyle name="Вычисление 45 2" xfId="8248"/>
    <cellStyle name="Вычисление 45 2 2" xfId="8249"/>
    <cellStyle name="Вычисление 45 2 3" xfId="8250"/>
    <cellStyle name="Вычисление 45 2 4" xfId="8251"/>
    <cellStyle name="Вычисление 45 2 5" xfId="8252"/>
    <cellStyle name="Вычисление 45 2 6" xfId="8253"/>
    <cellStyle name="Вычисление 45 3" xfId="8254"/>
    <cellStyle name="Вычисление 45 4" xfId="8255"/>
    <cellStyle name="Вычисление 45 5" xfId="8256"/>
    <cellStyle name="Вычисление 45 6" xfId="8257"/>
    <cellStyle name="Вычисление 45 7" xfId="8258"/>
    <cellStyle name="Вычисление 45 8" xfId="8259"/>
    <cellStyle name="Вычисление 46" xfId="8260"/>
    <cellStyle name="Вычисление 46 2" xfId="8261"/>
    <cellStyle name="Вычисление 46 2 2" xfId="8262"/>
    <cellStyle name="Вычисление 46 2 3" xfId="8263"/>
    <cellStyle name="Вычисление 46 2 4" xfId="8264"/>
    <cellStyle name="Вычисление 46 2 5" xfId="8265"/>
    <cellStyle name="Вычисление 46 2 6" xfId="8266"/>
    <cellStyle name="Вычисление 46 3" xfId="8267"/>
    <cellStyle name="Вычисление 46 4" xfId="8268"/>
    <cellStyle name="Вычисление 46 5" xfId="8269"/>
    <cellStyle name="Вычисление 46 6" xfId="8270"/>
    <cellStyle name="Вычисление 46 7" xfId="8271"/>
    <cellStyle name="Вычисление 46 8" xfId="8272"/>
    <cellStyle name="Вычисление 47" xfId="8273"/>
    <cellStyle name="Вычисление 47 2" xfId="8274"/>
    <cellStyle name="Вычисление 47 2 2" xfId="8275"/>
    <cellStyle name="Вычисление 47 2 3" xfId="8276"/>
    <cellStyle name="Вычисление 47 2 4" xfId="8277"/>
    <cellStyle name="Вычисление 47 2 5" xfId="8278"/>
    <cellStyle name="Вычисление 47 2 6" xfId="8279"/>
    <cellStyle name="Вычисление 47 3" xfId="8280"/>
    <cellStyle name="Вычисление 47 4" xfId="8281"/>
    <cellStyle name="Вычисление 47 5" xfId="8282"/>
    <cellStyle name="Вычисление 47 6" xfId="8283"/>
    <cellStyle name="Вычисление 47 7" xfId="8284"/>
    <cellStyle name="Вычисление 47 8" xfId="8285"/>
    <cellStyle name="Вычисление 48" xfId="8286"/>
    <cellStyle name="Вычисление 48 2" xfId="8287"/>
    <cellStyle name="Вычисление 48 2 2" xfId="8288"/>
    <cellStyle name="Вычисление 48 2 3" xfId="8289"/>
    <cellStyle name="Вычисление 48 2 4" xfId="8290"/>
    <cellStyle name="Вычисление 48 2 5" xfId="8291"/>
    <cellStyle name="Вычисление 48 2 6" xfId="8292"/>
    <cellStyle name="Вычисление 48 3" xfId="8293"/>
    <cellStyle name="Вычисление 48 4" xfId="8294"/>
    <cellStyle name="Вычисление 48 5" xfId="8295"/>
    <cellStyle name="Вычисление 48 6" xfId="8296"/>
    <cellStyle name="Вычисление 48 7" xfId="8297"/>
    <cellStyle name="Вычисление 48 8" xfId="8298"/>
    <cellStyle name="Вычисление 49" xfId="8299"/>
    <cellStyle name="Вычисление 49 2" xfId="8300"/>
    <cellStyle name="Вычисление 49 2 2" xfId="8301"/>
    <cellStyle name="Вычисление 49 2 3" xfId="8302"/>
    <cellStyle name="Вычисление 49 2 4" xfId="8303"/>
    <cellStyle name="Вычисление 49 2 5" xfId="8304"/>
    <cellStyle name="Вычисление 49 2 6" xfId="8305"/>
    <cellStyle name="Вычисление 49 3" xfId="8306"/>
    <cellStyle name="Вычисление 49 4" xfId="8307"/>
    <cellStyle name="Вычисление 49 5" xfId="8308"/>
    <cellStyle name="Вычисление 49 6" xfId="8309"/>
    <cellStyle name="Вычисление 49 7" xfId="8310"/>
    <cellStyle name="Вычисление 49 8" xfId="8311"/>
    <cellStyle name="Вычисление 5" xfId="8312"/>
    <cellStyle name="Вычисление 5 2" xfId="8313"/>
    <cellStyle name="Вычисление 5 2 2" xfId="8314"/>
    <cellStyle name="Вычисление 5 2 3" xfId="8315"/>
    <cellStyle name="Вычисление 5 2 4" xfId="8316"/>
    <cellStyle name="Вычисление 5 2 5" xfId="8317"/>
    <cellStyle name="Вычисление 5 2 6" xfId="8318"/>
    <cellStyle name="Вычисление 5 3" xfId="8319"/>
    <cellStyle name="Вычисление 5 4" xfId="8320"/>
    <cellStyle name="Вычисление 5 5" xfId="8321"/>
    <cellStyle name="Вычисление 5 6" xfId="8322"/>
    <cellStyle name="Вычисление 5 7" xfId="8323"/>
    <cellStyle name="Вычисление 5 8" xfId="8324"/>
    <cellStyle name="Вычисление 50" xfId="8325"/>
    <cellStyle name="Вычисление 50 2" xfId="8326"/>
    <cellStyle name="Вычисление 50 2 2" xfId="8327"/>
    <cellStyle name="Вычисление 50 2 3" xfId="8328"/>
    <cellStyle name="Вычисление 50 2 4" xfId="8329"/>
    <cellStyle name="Вычисление 50 2 5" xfId="8330"/>
    <cellStyle name="Вычисление 50 2 6" xfId="8331"/>
    <cellStyle name="Вычисление 50 3" xfId="8332"/>
    <cellStyle name="Вычисление 50 4" xfId="8333"/>
    <cellStyle name="Вычисление 50 5" xfId="8334"/>
    <cellStyle name="Вычисление 50 6" xfId="8335"/>
    <cellStyle name="Вычисление 50 7" xfId="8336"/>
    <cellStyle name="Вычисление 50 8" xfId="8337"/>
    <cellStyle name="Вычисление 51" xfId="8338"/>
    <cellStyle name="Вычисление 51 2" xfId="8339"/>
    <cellStyle name="Вычисление 51 2 2" xfId="8340"/>
    <cellStyle name="Вычисление 51 2 3" xfId="8341"/>
    <cellStyle name="Вычисление 51 2 4" xfId="8342"/>
    <cellStyle name="Вычисление 51 2 5" xfId="8343"/>
    <cellStyle name="Вычисление 51 2 6" xfId="8344"/>
    <cellStyle name="Вычисление 51 3" xfId="8345"/>
    <cellStyle name="Вычисление 51 4" xfId="8346"/>
    <cellStyle name="Вычисление 51 5" xfId="8347"/>
    <cellStyle name="Вычисление 51 6" xfId="8348"/>
    <cellStyle name="Вычисление 51 7" xfId="8349"/>
    <cellStyle name="Вычисление 51 8" xfId="8350"/>
    <cellStyle name="Вычисление 52" xfId="8351"/>
    <cellStyle name="Вычисление 52 2" xfId="8352"/>
    <cellStyle name="Вычисление 52 2 2" xfId="8353"/>
    <cellStyle name="Вычисление 52 2 3" xfId="8354"/>
    <cellStyle name="Вычисление 52 2 4" xfId="8355"/>
    <cellStyle name="Вычисление 52 2 5" xfId="8356"/>
    <cellStyle name="Вычисление 52 2 6" xfId="8357"/>
    <cellStyle name="Вычисление 52 3" xfId="8358"/>
    <cellStyle name="Вычисление 52 4" xfId="8359"/>
    <cellStyle name="Вычисление 52 5" xfId="8360"/>
    <cellStyle name="Вычисление 52 6" xfId="8361"/>
    <cellStyle name="Вычисление 52 7" xfId="8362"/>
    <cellStyle name="Вычисление 52 8" xfId="8363"/>
    <cellStyle name="Вычисление 53" xfId="8364"/>
    <cellStyle name="Вычисление 53 2" xfId="8365"/>
    <cellStyle name="Вычисление 53 2 2" xfId="8366"/>
    <cellStyle name="Вычисление 53 2 3" xfId="8367"/>
    <cellStyle name="Вычисление 53 2 4" xfId="8368"/>
    <cellStyle name="Вычисление 53 2 5" xfId="8369"/>
    <cellStyle name="Вычисление 53 2 6" xfId="8370"/>
    <cellStyle name="Вычисление 53 3" xfId="8371"/>
    <cellStyle name="Вычисление 53 4" xfId="8372"/>
    <cellStyle name="Вычисление 53 5" xfId="8373"/>
    <cellStyle name="Вычисление 53 6" xfId="8374"/>
    <cellStyle name="Вычисление 53 7" xfId="8375"/>
    <cellStyle name="Вычисление 53 8" xfId="8376"/>
    <cellStyle name="Вычисление 54" xfId="8377"/>
    <cellStyle name="Вычисление 54 2" xfId="8378"/>
    <cellStyle name="Вычисление 54 2 2" xfId="8379"/>
    <cellStyle name="Вычисление 54 2 3" xfId="8380"/>
    <cellStyle name="Вычисление 54 2 4" xfId="8381"/>
    <cellStyle name="Вычисление 54 2 5" xfId="8382"/>
    <cellStyle name="Вычисление 54 2 6" xfId="8383"/>
    <cellStyle name="Вычисление 54 3" xfId="8384"/>
    <cellStyle name="Вычисление 54 4" xfId="8385"/>
    <cellStyle name="Вычисление 54 5" xfId="8386"/>
    <cellStyle name="Вычисление 54 6" xfId="8387"/>
    <cellStyle name="Вычисление 54 7" xfId="8388"/>
    <cellStyle name="Вычисление 54 8" xfId="8389"/>
    <cellStyle name="Вычисление 55" xfId="8390"/>
    <cellStyle name="Вычисление 55 2" xfId="8391"/>
    <cellStyle name="Вычисление 55 2 2" xfId="8392"/>
    <cellStyle name="Вычисление 55 2 3" xfId="8393"/>
    <cellStyle name="Вычисление 55 2 4" xfId="8394"/>
    <cellStyle name="Вычисление 55 2 5" xfId="8395"/>
    <cellStyle name="Вычисление 55 2 6" xfId="8396"/>
    <cellStyle name="Вычисление 55 3" xfId="8397"/>
    <cellStyle name="Вычисление 55 4" xfId="8398"/>
    <cellStyle name="Вычисление 55 5" xfId="8399"/>
    <cellStyle name="Вычисление 55 6" xfId="8400"/>
    <cellStyle name="Вычисление 55 7" xfId="8401"/>
    <cellStyle name="Вычисление 55 8" xfId="8402"/>
    <cellStyle name="Вычисление 56" xfId="8403"/>
    <cellStyle name="Вычисление 56 2" xfId="8404"/>
    <cellStyle name="Вычисление 56 2 2" xfId="8405"/>
    <cellStyle name="Вычисление 56 2 3" xfId="8406"/>
    <cellStyle name="Вычисление 56 2 4" xfId="8407"/>
    <cellStyle name="Вычисление 56 2 5" xfId="8408"/>
    <cellStyle name="Вычисление 56 2 6" xfId="8409"/>
    <cellStyle name="Вычисление 56 3" xfId="8410"/>
    <cellStyle name="Вычисление 56 4" xfId="8411"/>
    <cellStyle name="Вычисление 56 5" xfId="8412"/>
    <cellStyle name="Вычисление 56 6" xfId="8413"/>
    <cellStyle name="Вычисление 56 7" xfId="8414"/>
    <cellStyle name="Вычисление 56 8" xfId="8415"/>
    <cellStyle name="Вычисление 57" xfId="8416"/>
    <cellStyle name="Вычисление 57 2" xfId="8417"/>
    <cellStyle name="Вычисление 57 2 2" xfId="8418"/>
    <cellStyle name="Вычисление 57 2 3" xfId="8419"/>
    <cellStyle name="Вычисление 57 2 4" xfId="8420"/>
    <cellStyle name="Вычисление 57 2 5" xfId="8421"/>
    <cellStyle name="Вычисление 57 2 6" xfId="8422"/>
    <cellStyle name="Вычисление 57 3" xfId="8423"/>
    <cellStyle name="Вычисление 57 4" xfId="8424"/>
    <cellStyle name="Вычисление 57 5" xfId="8425"/>
    <cellStyle name="Вычисление 57 6" xfId="8426"/>
    <cellStyle name="Вычисление 57 7" xfId="8427"/>
    <cellStyle name="Вычисление 57 8" xfId="8428"/>
    <cellStyle name="Вычисление 58" xfId="8429"/>
    <cellStyle name="Вычисление 58 2" xfId="8430"/>
    <cellStyle name="Вычисление 58 2 2" xfId="8431"/>
    <cellStyle name="Вычисление 58 2 3" xfId="8432"/>
    <cellStyle name="Вычисление 58 2 4" xfId="8433"/>
    <cellStyle name="Вычисление 58 2 5" xfId="8434"/>
    <cellStyle name="Вычисление 58 2 6" xfId="8435"/>
    <cellStyle name="Вычисление 58 3" xfId="8436"/>
    <cellStyle name="Вычисление 58 4" xfId="8437"/>
    <cellStyle name="Вычисление 58 5" xfId="8438"/>
    <cellStyle name="Вычисление 58 6" xfId="8439"/>
    <cellStyle name="Вычисление 58 7" xfId="8440"/>
    <cellStyle name="Вычисление 58 8" xfId="8441"/>
    <cellStyle name="Вычисление 59" xfId="8442"/>
    <cellStyle name="Вычисление 59 2" xfId="8443"/>
    <cellStyle name="Вычисление 59 2 2" xfId="8444"/>
    <cellStyle name="Вычисление 59 2 3" xfId="8445"/>
    <cellStyle name="Вычисление 59 2 4" xfId="8446"/>
    <cellStyle name="Вычисление 59 2 5" xfId="8447"/>
    <cellStyle name="Вычисление 59 2 6" xfId="8448"/>
    <cellStyle name="Вычисление 59 3" xfId="8449"/>
    <cellStyle name="Вычисление 59 4" xfId="8450"/>
    <cellStyle name="Вычисление 59 5" xfId="8451"/>
    <cellStyle name="Вычисление 59 6" xfId="8452"/>
    <cellStyle name="Вычисление 59 7" xfId="8453"/>
    <cellStyle name="Вычисление 59 8" xfId="8454"/>
    <cellStyle name="Вычисление 6" xfId="8455"/>
    <cellStyle name="Вычисление 6 2" xfId="8456"/>
    <cellStyle name="Вычисление 6 2 2" xfId="8457"/>
    <cellStyle name="Вычисление 6 2 3" xfId="8458"/>
    <cellStyle name="Вычисление 6 2 4" xfId="8459"/>
    <cellStyle name="Вычисление 6 2 5" xfId="8460"/>
    <cellStyle name="Вычисление 6 2 6" xfId="8461"/>
    <cellStyle name="Вычисление 6 3" xfId="8462"/>
    <cellStyle name="Вычисление 6 4" xfId="8463"/>
    <cellStyle name="Вычисление 6 5" xfId="8464"/>
    <cellStyle name="Вычисление 6 6" xfId="8465"/>
    <cellStyle name="Вычисление 6 7" xfId="8466"/>
    <cellStyle name="Вычисление 6 8" xfId="8467"/>
    <cellStyle name="Вычисление 60" xfId="8468"/>
    <cellStyle name="Вычисление 60 2" xfId="8469"/>
    <cellStyle name="Вычисление 60 2 2" xfId="8470"/>
    <cellStyle name="Вычисление 60 2 3" xfId="8471"/>
    <cellStyle name="Вычисление 60 2 4" xfId="8472"/>
    <cellStyle name="Вычисление 60 2 5" xfId="8473"/>
    <cellStyle name="Вычисление 60 2 6" xfId="8474"/>
    <cellStyle name="Вычисление 60 3" xfId="8475"/>
    <cellStyle name="Вычисление 60 4" xfId="8476"/>
    <cellStyle name="Вычисление 60 5" xfId="8477"/>
    <cellStyle name="Вычисление 60 6" xfId="8478"/>
    <cellStyle name="Вычисление 60 7" xfId="8479"/>
    <cellStyle name="Вычисление 60 8" xfId="8480"/>
    <cellStyle name="Вычисление 61" xfId="8481"/>
    <cellStyle name="Вычисление 61 2" xfId="8482"/>
    <cellStyle name="Вычисление 61 2 2" xfId="8483"/>
    <cellStyle name="Вычисление 61 2 3" xfId="8484"/>
    <cellStyle name="Вычисление 61 2 4" xfId="8485"/>
    <cellStyle name="Вычисление 61 2 5" xfId="8486"/>
    <cellStyle name="Вычисление 61 2 6" xfId="8487"/>
    <cellStyle name="Вычисление 61 3" xfId="8488"/>
    <cellStyle name="Вычисление 61 4" xfId="8489"/>
    <cellStyle name="Вычисление 61 5" xfId="8490"/>
    <cellStyle name="Вычисление 61 6" xfId="8491"/>
    <cellStyle name="Вычисление 61 7" xfId="8492"/>
    <cellStyle name="Вычисление 61 8" xfId="8493"/>
    <cellStyle name="Вычисление 62" xfId="8494"/>
    <cellStyle name="Вычисление 62 2" xfId="8495"/>
    <cellStyle name="Вычисление 62 2 2" xfId="8496"/>
    <cellStyle name="Вычисление 62 2 3" xfId="8497"/>
    <cellStyle name="Вычисление 62 2 4" xfId="8498"/>
    <cellStyle name="Вычисление 62 2 5" xfId="8499"/>
    <cellStyle name="Вычисление 62 2 6" xfId="8500"/>
    <cellStyle name="Вычисление 62 3" xfId="8501"/>
    <cellStyle name="Вычисление 62 4" xfId="8502"/>
    <cellStyle name="Вычисление 62 5" xfId="8503"/>
    <cellStyle name="Вычисление 62 6" xfId="8504"/>
    <cellStyle name="Вычисление 62 7" xfId="8505"/>
    <cellStyle name="Вычисление 62 8" xfId="8506"/>
    <cellStyle name="Вычисление 63" xfId="8507"/>
    <cellStyle name="Вычисление 63 2" xfId="8508"/>
    <cellStyle name="Вычисление 63 2 2" xfId="8509"/>
    <cellStyle name="Вычисление 63 2 3" xfId="8510"/>
    <cellStyle name="Вычисление 63 2 4" xfId="8511"/>
    <cellStyle name="Вычисление 63 2 5" xfId="8512"/>
    <cellStyle name="Вычисление 63 2 6" xfId="8513"/>
    <cellStyle name="Вычисление 63 3" xfId="8514"/>
    <cellStyle name="Вычисление 63 4" xfId="8515"/>
    <cellStyle name="Вычисление 63 5" xfId="8516"/>
    <cellStyle name="Вычисление 63 6" xfId="8517"/>
    <cellStyle name="Вычисление 63 7" xfId="8518"/>
    <cellStyle name="Вычисление 63 8" xfId="8519"/>
    <cellStyle name="Вычисление 64" xfId="8520"/>
    <cellStyle name="Вычисление 64 2" xfId="8521"/>
    <cellStyle name="Вычисление 64 2 2" xfId="8522"/>
    <cellStyle name="Вычисление 64 2 3" xfId="8523"/>
    <cellStyle name="Вычисление 64 2 4" xfId="8524"/>
    <cellStyle name="Вычисление 64 2 5" xfId="8525"/>
    <cellStyle name="Вычисление 64 2 6" xfId="8526"/>
    <cellStyle name="Вычисление 64 3" xfId="8527"/>
    <cellStyle name="Вычисление 64 4" xfId="8528"/>
    <cellStyle name="Вычисление 64 5" xfId="8529"/>
    <cellStyle name="Вычисление 64 6" xfId="8530"/>
    <cellStyle name="Вычисление 64 7" xfId="8531"/>
    <cellStyle name="Вычисление 64 8" xfId="8532"/>
    <cellStyle name="Вычисление 65" xfId="8533"/>
    <cellStyle name="Вычисление 65 2" xfId="8534"/>
    <cellStyle name="Вычисление 65 2 2" xfId="8535"/>
    <cellStyle name="Вычисление 65 2 3" xfId="8536"/>
    <cellStyle name="Вычисление 65 2 4" xfId="8537"/>
    <cellStyle name="Вычисление 65 2 5" xfId="8538"/>
    <cellStyle name="Вычисление 65 2 6" xfId="8539"/>
    <cellStyle name="Вычисление 65 3" xfId="8540"/>
    <cellStyle name="Вычисление 65 4" xfId="8541"/>
    <cellStyle name="Вычисление 65 5" xfId="8542"/>
    <cellStyle name="Вычисление 65 6" xfId="8543"/>
    <cellStyle name="Вычисление 65 7" xfId="8544"/>
    <cellStyle name="Вычисление 65 8" xfId="8545"/>
    <cellStyle name="Вычисление 66" xfId="8546"/>
    <cellStyle name="Вычисление 66 2" xfId="8547"/>
    <cellStyle name="Вычисление 66 2 2" xfId="8548"/>
    <cellStyle name="Вычисление 66 2 3" xfId="8549"/>
    <cellStyle name="Вычисление 66 2 4" xfId="8550"/>
    <cellStyle name="Вычисление 66 2 5" xfId="8551"/>
    <cellStyle name="Вычисление 66 2 6" xfId="8552"/>
    <cellStyle name="Вычисление 66 3" xfId="8553"/>
    <cellStyle name="Вычисление 66 4" xfId="8554"/>
    <cellStyle name="Вычисление 66 5" xfId="8555"/>
    <cellStyle name="Вычисление 66 6" xfId="8556"/>
    <cellStyle name="Вычисление 66 7" xfId="8557"/>
    <cellStyle name="Вычисление 66 8" xfId="8558"/>
    <cellStyle name="Вычисление 67" xfId="8559"/>
    <cellStyle name="Вычисление 67 2" xfId="8560"/>
    <cellStyle name="Вычисление 67 2 2" xfId="8561"/>
    <cellStyle name="Вычисление 67 2 3" xfId="8562"/>
    <cellStyle name="Вычисление 67 2 4" xfId="8563"/>
    <cellStyle name="Вычисление 67 2 5" xfId="8564"/>
    <cellStyle name="Вычисление 67 2 6" xfId="8565"/>
    <cellStyle name="Вычисление 67 3" xfId="8566"/>
    <cellStyle name="Вычисление 67 4" xfId="8567"/>
    <cellStyle name="Вычисление 67 5" xfId="8568"/>
    <cellStyle name="Вычисление 67 6" xfId="8569"/>
    <cellStyle name="Вычисление 67 7" xfId="8570"/>
    <cellStyle name="Вычисление 67 8" xfId="8571"/>
    <cellStyle name="Вычисление 68" xfId="8572"/>
    <cellStyle name="Вычисление 68 2" xfId="8573"/>
    <cellStyle name="Вычисление 68 2 2" xfId="8574"/>
    <cellStyle name="Вычисление 68 2 3" xfId="8575"/>
    <cellStyle name="Вычисление 68 2 4" xfId="8576"/>
    <cellStyle name="Вычисление 68 2 5" xfId="8577"/>
    <cellStyle name="Вычисление 68 2 6" xfId="8578"/>
    <cellStyle name="Вычисление 68 3" xfId="8579"/>
    <cellStyle name="Вычисление 68 4" xfId="8580"/>
    <cellStyle name="Вычисление 68 5" xfId="8581"/>
    <cellStyle name="Вычисление 68 6" xfId="8582"/>
    <cellStyle name="Вычисление 68 7" xfId="8583"/>
    <cellStyle name="Вычисление 68 8" xfId="8584"/>
    <cellStyle name="Вычисление 69" xfId="8585"/>
    <cellStyle name="Вычисление 69 2" xfId="8586"/>
    <cellStyle name="Вычисление 69 2 2" xfId="8587"/>
    <cellStyle name="Вычисление 69 2 3" xfId="8588"/>
    <cellStyle name="Вычисление 69 2 4" xfId="8589"/>
    <cellStyle name="Вычисление 69 2 5" xfId="8590"/>
    <cellStyle name="Вычисление 69 2 6" xfId="8591"/>
    <cellStyle name="Вычисление 69 3" xfId="8592"/>
    <cellStyle name="Вычисление 69 4" xfId="8593"/>
    <cellStyle name="Вычисление 69 5" xfId="8594"/>
    <cellStyle name="Вычисление 69 6" xfId="8595"/>
    <cellStyle name="Вычисление 69 7" xfId="8596"/>
    <cellStyle name="Вычисление 69 8" xfId="8597"/>
    <cellStyle name="Вычисление 7" xfId="8598"/>
    <cellStyle name="Вычисление 7 2" xfId="8599"/>
    <cellStyle name="Вычисление 7 2 2" xfId="8600"/>
    <cellStyle name="Вычисление 7 2 3" xfId="8601"/>
    <cellStyle name="Вычисление 7 2 4" xfId="8602"/>
    <cellStyle name="Вычисление 7 2 5" xfId="8603"/>
    <cellStyle name="Вычисление 7 2 6" xfId="8604"/>
    <cellStyle name="Вычисление 7 3" xfId="8605"/>
    <cellStyle name="Вычисление 7 4" xfId="8606"/>
    <cellStyle name="Вычисление 7 5" xfId="8607"/>
    <cellStyle name="Вычисление 7 6" xfId="8608"/>
    <cellStyle name="Вычисление 7 7" xfId="8609"/>
    <cellStyle name="Вычисление 7 8" xfId="8610"/>
    <cellStyle name="Вычисление 70" xfId="8611"/>
    <cellStyle name="Вычисление 70 2" xfId="8612"/>
    <cellStyle name="Вычисление 70 2 2" xfId="8613"/>
    <cellStyle name="Вычисление 70 2 3" xfId="8614"/>
    <cellStyle name="Вычисление 70 2 4" xfId="8615"/>
    <cellStyle name="Вычисление 70 2 5" xfId="8616"/>
    <cellStyle name="Вычисление 70 2 6" xfId="8617"/>
    <cellStyle name="Вычисление 70 3" xfId="8618"/>
    <cellStyle name="Вычисление 70 4" xfId="8619"/>
    <cellStyle name="Вычисление 70 5" xfId="8620"/>
    <cellStyle name="Вычисление 70 6" xfId="8621"/>
    <cellStyle name="Вычисление 70 7" xfId="8622"/>
    <cellStyle name="Вычисление 70 8" xfId="8623"/>
    <cellStyle name="Вычисление 71" xfId="8624"/>
    <cellStyle name="Вычисление 71 2" xfId="8625"/>
    <cellStyle name="Вычисление 71 2 2" xfId="8626"/>
    <cellStyle name="Вычисление 71 2 3" xfId="8627"/>
    <cellStyle name="Вычисление 71 2 4" xfId="8628"/>
    <cellStyle name="Вычисление 71 2 5" xfId="8629"/>
    <cellStyle name="Вычисление 71 2 6" xfId="8630"/>
    <cellStyle name="Вычисление 71 3" xfId="8631"/>
    <cellStyle name="Вычисление 71 4" xfId="8632"/>
    <cellStyle name="Вычисление 71 5" xfId="8633"/>
    <cellStyle name="Вычисление 71 6" xfId="8634"/>
    <cellStyle name="Вычисление 71 7" xfId="8635"/>
    <cellStyle name="Вычисление 71 8" xfId="8636"/>
    <cellStyle name="Вычисление 72" xfId="8637"/>
    <cellStyle name="Вычисление 72 2" xfId="8638"/>
    <cellStyle name="Вычисление 72 2 2" xfId="8639"/>
    <cellStyle name="Вычисление 72 2 3" xfId="8640"/>
    <cellStyle name="Вычисление 72 2 4" xfId="8641"/>
    <cellStyle name="Вычисление 72 2 5" xfId="8642"/>
    <cellStyle name="Вычисление 72 2 6" xfId="8643"/>
    <cellStyle name="Вычисление 72 3" xfId="8644"/>
    <cellStyle name="Вычисление 72 4" xfId="8645"/>
    <cellStyle name="Вычисление 72 5" xfId="8646"/>
    <cellStyle name="Вычисление 72 6" xfId="8647"/>
    <cellStyle name="Вычисление 72 7" xfId="8648"/>
    <cellStyle name="Вычисление 72 8" xfId="8649"/>
    <cellStyle name="Вычисление 73" xfId="8650"/>
    <cellStyle name="Вычисление 73 2" xfId="8651"/>
    <cellStyle name="Вычисление 73 2 2" xfId="8652"/>
    <cellStyle name="Вычисление 73 2 3" xfId="8653"/>
    <cellStyle name="Вычисление 73 2 4" xfId="8654"/>
    <cellStyle name="Вычисление 73 2 5" xfId="8655"/>
    <cellStyle name="Вычисление 73 2 6" xfId="8656"/>
    <cellStyle name="Вычисление 73 3" xfId="8657"/>
    <cellStyle name="Вычисление 73 4" xfId="8658"/>
    <cellStyle name="Вычисление 73 5" xfId="8659"/>
    <cellStyle name="Вычисление 73 6" xfId="8660"/>
    <cellStyle name="Вычисление 73 7" xfId="8661"/>
    <cellStyle name="Вычисление 73 8" xfId="8662"/>
    <cellStyle name="Вычисление 74" xfId="8663"/>
    <cellStyle name="Вычисление 74 2" xfId="8664"/>
    <cellStyle name="Вычисление 74 2 2" xfId="8665"/>
    <cellStyle name="Вычисление 74 2 3" xfId="8666"/>
    <cellStyle name="Вычисление 74 2 4" xfId="8667"/>
    <cellStyle name="Вычисление 74 2 5" xfId="8668"/>
    <cellStyle name="Вычисление 74 2 6" xfId="8669"/>
    <cellStyle name="Вычисление 74 3" xfId="8670"/>
    <cellStyle name="Вычисление 74 4" xfId="8671"/>
    <cellStyle name="Вычисление 74 5" xfId="8672"/>
    <cellStyle name="Вычисление 74 6" xfId="8673"/>
    <cellStyle name="Вычисление 74 7" xfId="8674"/>
    <cellStyle name="Вычисление 74 8" xfId="8675"/>
    <cellStyle name="Вычисление 75" xfId="8676"/>
    <cellStyle name="Вычисление 75 2" xfId="8677"/>
    <cellStyle name="Вычисление 75 2 2" xfId="8678"/>
    <cellStyle name="Вычисление 75 2 3" xfId="8679"/>
    <cellStyle name="Вычисление 75 2 4" xfId="8680"/>
    <cellStyle name="Вычисление 75 2 5" xfId="8681"/>
    <cellStyle name="Вычисление 75 2 6" xfId="8682"/>
    <cellStyle name="Вычисление 75 3" xfId="8683"/>
    <cellStyle name="Вычисление 75 4" xfId="8684"/>
    <cellStyle name="Вычисление 75 5" xfId="8685"/>
    <cellStyle name="Вычисление 75 6" xfId="8686"/>
    <cellStyle name="Вычисление 75 7" xfId="8687"/>
    <cellStyle name="Вычисление 75 8" xfId="8688"/>
    <cellStyle name="Вычисление 76" xfId="8689"/>
    <cellStyle name="Вычисление 76 2" xfId="8690"/>
    <cellStyle name="Вычисление 76 2 2" xfId="8691"/>
    <cellStyle name="Вычисление 76 2 3" xfId="8692"/>
    <cellStyle name="Вычисление 76 2 4" xfId="8693"/>
    <cellStyle name="Вычисление 76 2 5" xfId="8694"/>
    <cellStyle name="Вычисление 76 2 6" xfId="8695"/>
    <cellStyle name="Вычисление 76 3" xfId="8696"/>
    <cellStyle name="Вычисление 76 4" xfId="8697"/>
    <cellStyle name="Вычисление 76 5" xfId="8698"/>
    <cellStyle name="Вычисление 76 6" xfId="8699"/>
    <cellStyle name="Вычисление 76 7" xfId="8700"/>
    <cellStyle name="Вычисление 76 8" xfId="8701"/>
    <cellStyle name="Вычисление 77" xfId="8702"/>
    <cellStyle name="Вычисление 77 2" xfId="8703"/>
    <cellStyle name="Вычисление 77 2 2" xfId="8704"/>
    <cellStyle name="Вычисление 77 2 3" xfId="8705"/>
    <cellStyle name="Вычисление 77 2 4" xfId="8706"/>
    <cellStyle name="Вычисление 77 2 5" xfId="8707"/>
    <cellStyle name="Вычисление 77 2 6" xfId="8708"/>
    <cellStyle name="Вычисление 77 3" xfId="8709"/>
    <cellStyle name="Вычисление 77 4" xfId="8710"/>
    <cellStyle name="Вычисление 77 5" xfId="8711"/>
    <cellStyle name="Вычисление 77 6" xfId="8712"/>
    <cellStyle name="Вычисление 77 7" xfId="8713"/>
    <cellStyle name="Вычисление 77 8" xfId="8714"/>
    <cellStyle name="Вычисление 78" xfId="8715"/>
    <cellStyle name="Вычисление 78 2" xfId="8716"/>
    <cellStyle name="Вычисление 78 2 2" xfId="8717"/>
    <cellStyle name="Вычисление 78 2 3" xfId="8718"/>
    <cellStyle name="Вычисление 78 2 4" xfId="8719"/>
    <cellStyle name="Вычисление 78 2 5" xfId="8720"/>
    <cellStyle name="Вычисление 78 2 6" xfId="8721"/>
    <cellStyle name="Вычисление 78 3" xfId="8722"/>
    <cellStyle name="Вычисление 78 4" xfId="8723"/>
    <cellStyle name="Вычисление 78 5" xfId="8724"/>
    <cellStyle name="Вычисление 78 6" xfId="8725"/>
    <cellStyle name="Вычисление 78 7" xfId="8726"/>
    <cellStyle name="Вычисление 78 8" xfId="8727"/>
    <cellStyle name="Вычисление 79" xfId="8728"/>
    <cellStyle name="Вычисление 79 2" xfId="8729"/>
    <cellStyle name="Вычисление 79 2 2" xfId="8730"/>
    <cellStyle name="Вычисление 79 2 3" xfId="8731"/>
    <cellStyle name="Вычисление 79 2 4" xfId="8732"/>
    <cellStyle name="Вычисление 79 2 5" xfId="8733"/>
    <cellStyle name="Вычисление 79 2 6" xfId="8734"/>
    <cellStyle name="Вычисление 79 3" xfId="8735"/>
    <cellStyle name="Вычисление 79 4" xfId="8736"/>
    <cellStyle name="Вычисление 79 5" xfId="8737"/>
    <cellStyle name="Вычисление 79 6" xfId="8738"/>
    <cellStyle name="Вычисление 79 7" xfId="8739"/>
    <cellStyle name="Вычисление 79 8" xfId="8740"/>
    <cellStyle name="Вычисление 8" xfId="8741"/>
    <cellStyle name="Вычисление 8 2" xfId="8742"/>
    <cellStyle name="Вычисление 8 2 2" xfId="8743"/>
    <cellStyle name="Вычисление 8 2 3" xfId="8744"/>
    <cellStyle name="Вычисление 8 2 4" xfId="8745"/>
    <cellStyle name="Вычисление 8 2 5" xfId="8746"/>
    <cellStyle name="Вычисление 8 2 6" xfId="8747"/>
    <cellStyle name="Вычисление 8 3" xfId="8748"/>
    <cellStyle name="Вычисление 8 4" xfId="8749"/>
    <cellStyle name="Вычисление 8 5" xfId="8750"/>
    <cellStyle name="Вычисление 8 6" xfId="8751"/>
    <cellStyle name="Вычисление 8 7" xfId="8752"/>
    <cellStyle name="Вычисление 8 8" xfId="8753"/>
    <cellStyle name="Вычисление 80" xfId="8754"/>
    <cellStyle name="Вычисление 80 2" xfId="8755"/>
    <cellStyle name="Вычисление 80 2 2" xfId="8756"/>
    <cellStyle name="Вычисление 80 2 3" xfId="8757"/>
    <cellStyle name="Вычисление 80 2 4" xfId="8758"/>
    <cellStyle name="Вычисление 80 2 5" xfId="8759"/>
    <cellStyle name="Вычисление 80 2 6" xfId="8760"/>
    <cellStyle name="Вычисление 80 3" xfId="8761"/>
    <cellStyle name="Вычисление 80 4" xfId="8762"/>
    <cellStyle name="Вычисление 80 5" xfId="8763"/>
    <cellStyle name="Вычисление 80 6" xfId="8764"/>
    <cellStyle name="Вычисление 80 7" xfId="8765"/>
    <cellStyle name="Вычисление 80 8" xfId="8766"/>
    <cellStyle name="Вычисление 81" xfId="8767"/>
    <cellStyle name="Вычисление 81 2" xfId="8768"/>
    <cellStyle name="Вычисление 81 2 2" xfId="8769"/>
    <cellStyle name="Вычисление 81 2 3" xfId="8770"/>
    <cellStyle name="Вычисление 81 2 4" xfId="8771"/>
    <cellStyle name="Вычисление 81 2 5" xfId="8772"/>
    <cellStyle name="Вычисление 81 2 6" xfId="8773"/>
    <cellStyle name="Вычисление 81 3" xfId="8774"/>
    <cellStyle name="Вычисление 81 4" xfId="8775"/>
    <cellStyle name="Вычисление 81 5" xfId="8776"/>
    <cellStyle name="Вычисление 81 6" xfId="8777"/>
    <cellStyle name="Вычисление 81 7" xfId="8778"/>
    <cellStyle name="Вычисление 81 8" xfId="8779"/>
    <cellStyle name="Вычисление 82" xfId="8780"/>
    <cellStyle name="Вычисление 82 2" xfId="8781"/>
    <cellStyle name="Вычисление 82 2 2" xfId="8782"/>
    <cellStyle name="Вычисление 82 2 3" xfId="8783"/>
    <cellStyle name="Вычисление 82 2 4" xfId="8784"/>
    <cellStyle name="Вычисление 82 2 5" xfId="8785"/>
    <cellStyle name="Вычисление 82 2 6" xfId="8786"/>
    <cellStyle name="Вычисление 82 3" xfId="8787"/>
    <cellStyle name="Вычисление 82 4" xfId="8788"/>
    <cellStyle name="Вычисление 82 5" xfId="8789"/>
    <cellStyle name="Вычисление 82 6" xfId="8790"/>
    <cellStyle name="Вычисление 82 7" xfId="8791"/>
    <cellStyle name="Вычисление 82 8" xfId="8792"/>
    <cellStyle name="Вычисление 83" xfId="8793"/>
    <cellStyle name="Вычисление 83 2" xfId="8794"/>
    <cellStyle name="Вычисление 83 2 2" xfId="8795"/>
    <cellStyle name="Вычисление 83 2 3" xfId="8796"/>
    <cellStyle name="Вычисление 83 2 4" xfId="8797"/>
    <cellStyle name="Вычисление 83 2 5" xfId="8798"/>
    <cellStyle name="Вычисление 83 2 6" xfId="8799"/>
    <cellStyle name="Вычисление 83 3" xfId="8800"/>
    <cellStyle name="Вычисление 83 4" xfId="8801"/>
    <cellStyle name="Вычисление 83 5" xfId="8802"/>
    <cellStyle name="Вычисление 83 6" xfId="8803"/>
    <cellStyle name="Вычисление 83 7" xfId="8804"/>
    <cellStyle name="Вычисление 83 8" xfId="8805"/>
    <cellStyle name="Вычисление 84" xfId="8806"/>
    <cellStyle name="Вычисление 84 2" xfId="8807"/>
    <cellStyle name="Вычисление 84 2 2" xfId="8808"/>
    <cellStyle name="Вычисление 84 2 3" xfId="8809"/>
    <cellStyle name="Вычисление 84 2 4" xfId="8810"/>
    <cellStyle name="Вычисление 84 2 5" xfId="8811"/>
    <cellStyle name="Вычисление 84 2 6" xfId="8812"/>
    <cellStyle name="Вычисление 84 3" xfId="8813"/>
    <cellStyle name="Вычисление 84 4" xfId="8814"/>
    <cellStyle name="Вычисление 84 5" xfId="8815"/>
    <cellStyle name="Вычисление 84 6" xfId="8816"/>
    <cellStyle name="Вычисление 84 7" xfId="8817"/>
    <cellStyle name="Вычисление 84 8" xfId="8818"/>
    <cellStyle name="Вычисление 85" xfId="8819"/>
    <cellStyle name="Вычисление 85 2" xfId="8820"/>
    <cellStyle name="Вычисление 85 2 2" xfId="8821"/>
    <cellStyle name="Вычисление 85 2 3" xfId="8822"/>
    <cellStyle name="Вычисление 85 2 4" xfId="8823"/>
    <cellStyle name="Вычисление 85 2 5" xfId="8824"/>
    <cellStyle name="Вычисление 85 2 6" xfId="8825"/>
    <cellStyle name="Вычисление 85 3" xfId="8826"/>
    <cellStyle name="Вычисление 85 4" xfId="8827"/>
    <cellStyle name="Вычисление 85 5" xfId="8828"/>
    <cellStyle name="Вычисление 85 6" xfId="8829"/>
    <cellStyle name="Вычисление 85 7" xfId="8830"/>
    <cellStyle name="Вычисление 85 8" xfId="8831"/>
    <cellStyle name="Вычисление 86" xfId="8832"/>
    <cellStyle name="Вычисление 86 2" xfId="8833"/>
    <cellStyle name="Вычисление 86 2 2" xfId="8834"/>
    <cellStyle name="Вычисление 86 2 3" xfId="8835"/>
    <cellStyle name="Вычисление 86 2 4" xfId="8836"/>
    <cellStyle name="Вычисление 86 2 5" xfId="8837"/>
    <cellStyle name="Вычисление 86 2 6" xfId="8838"/>
    <cellStyle name="Вычисление 86 3" xfId="8839"/>
    <cellStyle name="Вычисление 86 4" xfId="8840"/>
    <cellStyle name="Вычисление 86 5" xfId="8841"/>
    <cellStyle name="Вычисление 86 6" xfId="8842"/>
    <cellStyle name="Вычисление 86 7" xfId="8843"/>
    <cellStyle name="Вычисление 86 8" xfId="8844"/>
    <cellStyle name="Вычисление 87" xfId="8845"/>
    <cellStyle name="Вычисление 87 2" xfId="8846"/>
    <cellStyle name="Вычисление 87 2 2" xfId="8847"/>
    <cellStyle name="Вычисление 87 2 3" xfId="8848"/>
    <cellStyle name="Вычисление 87 2 4" xfId="8849"/>
    <cellStyle name="Вычисление 87 2 5" xfId="8850"/>
    <cellStyle name="Вычисление 87 2 6" xfId="8851"/>
    <cellStyle name="Вычисление 87 3" xfId="8852"/>
    <cellStyle name="Вычисление 87 4" xfId="8853"/>
    <cellStyle name="Вычисление 87 5" xfId="8854"/>
    <cellStyle name="Вычисление 87 6" xfId="8855"/>
    <cellStyle name="Вычисление 87 7" xfId="8856"/>
    <cellStyle name="Вычисление 87 8" xfId="8857"/>
    <cellStyle name="Вычисление 88" xfId="8858"/>
    <cellStyle name="Вычисление 88 2" xfId="8859"/>
    <cellStyle name="Вычисление 88 2 2" xfId="8860"/>
    <cellStyle name="Вычисление 88 2 3" xfId="8861"/>
    <cellStyle name="Вычисление 88 2 4" xfId="8862"/>
    <cellStyle name="Вычисление 88 2 5" xfId="8863"/>
    <cellStyle name="Вычисление 88 2 6" xfId="8864"/>
    <cellStyle name="Вычисление 88 3" xfId="8865"/>
    <cellStyle name="Вычисление 88 4" xfId="8866"/>
    <cellStyle name="Вычисление 88 5" xfId="8867"/>
    <cellStyle name="Вычисление 88 6" xfId="8868"/>
    <cellStyle name="Вычисление 88 7" xfId="8869"/>
    <cellStyle name="Вычисление 88 8" xfId="8870"/>
    <cellStyle name="Вычисление 89" xfId="8871"/>
    <cellStyle name="Вычисление 89 2" xfId="8872"/>
    <cellStyle name="Вычисление 89 2 2" xfId="8873"/>
    <cellStyle name="Вычисление 89 2 3" xfId="8874"/>
    <cellStyle name="Вычисление 89 2 4" xfId="8875"/>
    <cellStyle name="Вычисление 89 2 5" xfId="8876"/>
    <cellStyle name="Вычисление 89 2 6" xfId="8877"/>
    <cellStyle name="Вычисление 89 3" xfId="8878"/>
    <cellStyle name="Вычисление 89 4" xfId="8879"/>
    <cellStyle name="Вычисление 89 5" xfId="8880"/>
    <cellStyle name="Вычисление 89 6" xfId="8881"/>
    <cellStyle name="Вычисление 89 7" xfId="8882"/>
    <cellStyle name="Вычисление 89 8" xfId="8883"/>
    <cellStyle name="Вычисление 9" xfId="8884"/>
    <cellStyle name="Вычисление 9 2" xfId="8885"/>
    <cellStyle name="Вычисление 9 2 2" xfId="8886"/>
    <cellStyle name="Вычисление 9 2 3" xfId="8887"/>
    <cellStyle name="Вычисление 9 2 4" xfId="8888"/>
    <cellStyle name="Вычисление 9 2 5" xfId="8889"/>
    <cellStyle name="Вычисление 9 2 6" xfId="8890"/>
    <cellStyle name="Вычисление 9 3" xfId="8891"/>
    <cellStyle name="Вычисление 9 4" xfId="8892"/>
    <cellStyle name="Вычисление 9 5" xfId="8893"/>
    <cellStyle name="Вычисление 9 6" xfId="8894"/>
    <cellStyle name="Вычисление 9 7" xfId="8895"/>
    <cellStyle name="Вычисление 9 8" xfId="8896"/>
    <cellStyle name="Вычисление 90" xfId="8897"/>
    <cellStyle name="Вычисление 90 2" xfId="8898"/>
    <cellStyle name="Вычисление 90 2 2" xfId="8899"/>
    <cellStyle name="Вычисление 90 2 3" xfId="8900"/>
    <cellStyle name="Вычисление 90 2 4" xfId="8901"/>
    <cellStyle name="Вычисление 90 2 5" xfId="8902"/>
    <cellStyle name="Вычисление 90 2 6" xfId="8903"/>
    <cellStyle name="Вычисление 90 3" xfId="8904"/>
    <cellStyle name="Вычисление 90 4" xfId="8905"/>
    <cellStyle name="Вычисление 90 5" xfId="8906"/>
    <cellStyle name="Вычисление 90 6" xfId="8907"/>
    <cellStyle name="Вычисление 90 7" xfId="8908"/>
    <cellStyle name="Вычисление 90 8" xfId="8909"/>
    <cellStyle name="Вычисление 91" xfId="8910"/>
    <cellStyle name="Вычисление 91 2" xfId="8911"/>
    <cellStyle name="Вычисление 91 2 2" xfId="8912"/>
    <cellStyle name="Вычисление 91 2 3" xfId="8913"/>
    <cellStyle name="Вычисление 91 2 4" xfId="8914"/>
    <cellStyle name="Вычисление 91 2 5" xfId="8915"/>
    <cellStyle name="Вычисление 91 2 6" xfId="8916"/>
    <cellStyle name="Вычисление 91 3" xfId="8917"/>
    <cellStyle name="Вычисление 91 4" xfId="8918"/>
    <cellStyle name="Вычисление 91 5" xfId="8919"/>
    <cellStyle name="Вычисление 91 6" xfId="8920"/>
    <cellStyle name="Вычисление 91 7" xfId="8921"/>
    <cellStyle name="Вычисление 91 8" xfId="8922"/>
    <cellStyle name="Вычисление 92" xfId="8923"/>
    <cellStyle name="Вычисление 92 2" xfId="8924"/>
    <cellStyle name="Вычисление 92 2 2" xfId="8925"/>
    <cellStyle name="Вычисление 92 2 3" xfId="8926"/>
    <cellStyle name="Вычисление 92 2 4" xfId="8927"/>
    <cellStyle name="Вычисление 92 2 5" xfId="8928"/>
    <cellStyle name="Вычисление 92 2 6" xfId="8929"/>
    <cellStyle name="Вычисление 92 3" xfId="8930"/>
    <cellStyle name="Вычисление 92 4" xfId="8931"/>
    <cellStyle name="Вычисление 92 5" xfId="8932"/>
    <cellStyle name="Вычисление 92 6" xfId="8933"/>
    <cellStyle name="Вычисление 92 7" xfId="8934"/>
    <cellStyle name="Вычисление 92 8" xfId="8935"/>
    <cellStyle name="Вычисление 93" xfId="8936"/>
    <cellStyle name="Вычисление 93 2" xfId="8937"/>
    <cellStyle name="Вычисление 93 2 2" xfId="8938"/>
    <cellStyle name="Вычисление 93 2 3" xfId="8939"/>
    <cellStyle name="Вычисление 93 2 4" xfId="8940"/>
    <cellStyle name="Вычисление 93 2 5" xfId="8941"/>
    <cellStyle name="Вычисление 93 2 6" xfId="8942"/>
    <cellStyle name="Вычисление 93 3" xfId="8943"/>
    <cellStyle name="Вычисление 93 4" xfId="8944"/>
    <cellStyle name="Вычисление 93 5" xfId="8945"/>
    <cellStyle name="Вычисление 93 6" xfId="8946"/>
    <cellStyle name="Вычисление 93 7" xfId="8947"/>
    <cellStyle name="Вычисление 93 8" xfId="8948"/>
    <cellStyle name="Вычисление 94" xfId="8949"/>
    <cellStyle name="Вычисление 94 2" xfId="8950"/>
    <cellStyle name="Вычисление 94 2 2" xfId="8951"/>
    <cellStyle name="Вычисление 94 2 3" xfId="8952"/>
    <cellStyle name="Вычисление 94 2 4" xfId="8953"/>
    <cellStyle name="Вычисление 94 2 5" xfId="8954"/>
    <cellStyle name="Вычисление 94 2 6" xfId="8955"/>
    <cellStyle name="Вычисление 94 3" xfId="8956"/>
    <cellStyle name="Вычисление 94 4" xfId="8957"/>
    <cellStyle name="Вычисление 94 5" xfId="8958"/>
    <cellStyle name="Вычисление 94 6" xfId="8959"/>
    <cellStyle name="Вычисление 94 7" xfId="8960"/>
    <cellStyle name="Вычисление 94 8" xfId="8961"/>
    <cellStyle name="Вычисление 95" xfId="8962"/>
    <cellStyle name="Вычисление 95 2" xfId="8963"/>
    <cellStyle name="Вычисление 95 2 2" xfId="8964"/>
    <cellStyle name="Вычисление 95 2 3" xfId="8965"/>
    <cellStyle name="Вычисление 95 2 4" xfId="8966"/>
    <cellStyle name="Вычисление 95 2 5" xfId="8967"/>
    <cellStyle name="Вычисление 95 2 6" xfId="8968"/>
    <cellStyle name="Вычисление 95 3" xfId="8969"/>
    <cellStyle name="Вычисление 95 4" xfId="8970"/>
    <cellStyle name="Вычисление 95 5" xfId="8971"/>
    <cellStyle name="Вычисление 95 6" xfId="8972"/>
    <cellStyle name="Вычисление 95 7" xfId="8973"/>
    <cellStyle name="Вычисление 95 8" xfId="8974"/>
    <cellStyle name="Вычисление 96" xfId="8975"/>
    <cellStyle name="Вычисление 96 2" xfId="8976"/>
    <cellStyle name="Вычисление 96 2 2" xfId="8977"/>
    <cellStyle name="Вычисление 96 2 3" xfId="8978"/>
    <cellStyle name="Вычисление 96 2 4" xfId="8979"/>
    <cellStyle name="Вычисление 96 2 5" xfId="8980"/>
    <cellStyle name="Вычисление 96 2 6" xfId="8981"/>
    <cellStyle name="Вычисление 96 3" xfId="8982"/>
    <cellStyle name="Вычисление 96 4" xfId="8983"/>
    <cellStyle name="Вычисление 96 5" xfId="8984"/>
    <cellStyle name="Вычисление 96 6" xfId="8985"/>
    <cellStyle name="Вычисление 96 7" xfId="8986"/>
    <cellStyle name="Вычисление 96 8" xfId="8987"/>
    <cellStyle name="Вычисление 97" xfId="8988"/>
    <cellStyle name="Вычисление 97 2" xfId="8989"/>
    <cellStyle name="Вычисление 97 2 2" xfId="8990"/>
    <cellStyle name="Вычисление 97 2 3" xfId="8991"/>
    <cellStyle name="Вычисление 97 2 4" xfId="8992"/>
    <cellStyle name="Вычисление 97 2 5" xfId="8993"/>
    <cellStyle name="Вычисление 97 2 6" xfId="8994"/>
    <cellStyle name="Вычисление 97 3" xfId="8995"/>
    <cellStyle name="Вычисление 97 4" xfId="8996"/>
    <cellStyle name="Вычисление 97 5" xfId="8997"/>
    <cellStyle name="Вычисление 97 6" xfId="8998"/>
    <cellStyle name="Вычисление 97 7" xfId="8999"/>
    <cellStyle name="Вычисление 97 8" xfId="9000"/>
    <cellStyle name="Вычисление 98" xfId="9001"/>
    <cellStyle name="Вычисление 98 2" xfId="9002"/>
    <cellStyle name="Вычисление 98 2 2" xfId="9003"/>
    <cellStyle name="Вычисление 98 2 3" xfId="9004"/>
    <cellStyle name="Вычисление 98 2 4" xfId="9005"/>
    <cellStyle name="Вычисление 98 2 5" xfId="9006"/>
    <cellStyle name="Вычисление 98 2 6" xfId="9007"/>
    <cellStyle name="Вычисление 98 3" xfId="9008"/>
    <cellStyle name="Вычисление 98 4" xfId="9009"/>
    <cellStyle name="Вычисление 98 5" xfId="9010"/>
    <cellStyle name="Вычисление 98 6" xfId="9011"/>
    <cellStyle name="Вычисление 98 7" xfId="9012"/>
    <cellStyle name="Вычисление 98 8" xfId="9013"/>
    <cellStyle name="Вычисление 99" xfId="9014"/>
    <cellStyle name="Вычисление 99 2" xfId="9015"/>
    <cellStyle name="Вычисление 99 2 2" xfId="9016"/>
    <cellStyle name="Вычисление 99 2 3" xfId="9017"/>
    <cellStyle name="Вычисление 99 2 4" xfId="9018"/>
    <cellStyle name="Вычисление 99 2 5" xfId="9019"/>
    <cellStyle name="Вычисление 99 2 6" xfId="9020"/>
    <cellStyle name="Вычисление 99 3" xfId="9021"/>
    <cellStyle name="Вычисление 99 4" xfId="9022"/>
    <cellStyle name="Вычисление 99 5" xfId="9023"/>
    <cellStyle name="Вычисление 99 6" xfId="9024"/>
    <cellStyle name="Вычисление 99 7" xfId="9025"/>
    <cellStyle name="Вычисление 99 8" xfId="9026"/>
    <cellStyle name="Гиперссылка" xfId="2" builtinId="8"/>
    <cellStyle name="Гиперссылка 2 10" xfId="9027"/>
    <cellStyle name="Гиперссылка 2 10 2" xfId="9028"/>
    <cellStyle name="Гиперссылка 2 10 2 2" xfId="9029"/>
    <cellStyle name="Гиперссылка 2 10 2 3" xfId="9030"/>
    <cellStyle name="Гиперссылка 2 10 2 4" xfId="9031"/>
    <cellStyle name="Гиперссылка 2 10 2 5" xfId="9032"/>
    <cellStyle name="Гиперссылка 2 10 2 6" xfId="9033"/>
    <cellStyle name="Гиперссылка 2 10 3" xfId="9034"/>
    <cellStyle name="Гиперссылка 2 10 4" xfId="9035"/>
    <cellStyle name="Гиперссылка 2 10 5" xfId="9036"/>
    <cellStyle name="Гиперссылка 2 10 6" xfId="9037"/>
    <cellStyle name="Гиперссылка 2 10 7" xfId="9038"/>
    <cellStyle name="Гиперссылка 2 10 8" xfId="9039"/>
    <cellStyle name="Гиперссылка 2 100" xfId="9040"/>
    <cellStyle name="Гиперссылка 2 100 2" xfId="9041"/>
    <cellStyle name="Гиперссылка 2 100 2 2" xfId="9042"/>
    <cellStyle name="Гиперссылка 2 100 2 3" xfId="9043"/>
    <cellStyle name="Гиперссылка 2 100 2 4" xfId="9044"/>
    <cellStyle name="Гиперссылка 2 100 2 5" xfId="9045"/>
    <cellStyle name="Гиперссылка 2 100 2 6" xfId="9046"/>
    <cellStyle name="Гиперссылка 2 100 3" xfId="9047"/>
    <cellStyle name="Гиперссылка 2 100 4" xfId="9048"/>
    <cellStyle name="Гиперссылка 2 100 5" xfId="9049"/>
    <cellStyle name="Гиперссылка 2 100 6" xfId="9050"/>
    <cellStyle name="Гиперссылка 2 100 7" xfId="9051"/>
    <cellStyle name="Гиперссылка 2 100 8" xfId="9052"/>
    <cellStyle name="Гиперссылка 2 101" xfId="9053"/>
    <cellStyle name="Гиперссылка 2 101 2" xfId="9054"/>
    <cellStyle name="Гиперссылка 2 101 2 2" xfId="9055"/>
    <cellStyle name="Гиперссылка 2 101 2 3" xfId="9056"/>
    <cellStyle name="Гиперссылка 2 101 2 4" xfId="9057"/>
    <cellStyle name="Гиперссылка 2 101 2 5" xfId="9058"/>
    <cellStyle name="Гиперссылка 2 101 2 6" xfId="9059"/>
    <cellStyle name="Гиперссылка 2 101 3" xfId="9060"/>
    <cellStyle name="Гиперссылка 2 101 4" xfId="9061"/>
    <cellStyle name="Гиперссылка 2 101 5" xfId="9062"/>
    <cellStyle name="Гиперссылка 2 101 6" xfId="9063"/>
    <cellStyle name="Гиперссылка 2 101 7" xfId="9064"/>
    <cellStyle name="Гиперссылка 2 101 8" xfId="9065"/>
    <cellStyle name="Гиперссылка 2 102" xfId="9066"/>
    <cellStyle name="Гиперссылка 2 102 2" xfId="9067"/>
    <cellStyle name="Гиперссылка 2 102 2 2" xfId="9068"/>
    <cellStyle name="Гиперссылка 2 102 2 3" xfId="9069"/>
    <cellStyle name="Гиперссылка 2 102 2 4" xfId="9070"/>
    <cellStyle name="Гиперссылка 2 102 2 5" xfId="9071"/>
    <cellStyle name="Гиперссылка 2 102 2 6" xfId="9072"/>
    <cellStyle name="Гиперссылка 2 102 3" xfId="9073"/>
    <cellStyle name="Гиперссылка 2 102 4" xfId="9074"/>
    <cellStyle name="Гиперссылка 2 102 5" xfId="9075"/>
    <cellStyle name="Гиперссылка 2 102 6" xfId="9076"/>
    <cellStyle name="Гиперссылка 2 102 7" xfId="9077"/>
    <cellStyle name="Гиперссылка 2 102 8" xfId="9078"/>
    <cellStyle name="Гиперссылка 2 103" xfId="9079"/>
    <cellStyle name="Гиперссылка 2 103 2" xfId="9080"/>
    <cellStyle name="Гиперссылка 2 103 2 2" xfId="9081"/>
    <cellStyle name="Гиперссылка 2 103 2 3" xfId="9082"/>
    <cellStyle name="Гиперссылка 2 103 2 4" xfId="9083"/>
    <cellStyle name="Гиперссылка 2 103 2 5" xfId="9084"/>
    <cellStyle name="Гиперссылка 2 103 2 6" xfId="9085"/>
    <cellStyle name="Гиперссылка 2 103 3" xfId="9086"/>
    <cellStyle name="Гиперссылка 2 103 4" xfId="9087"/>
    <cellStyle name="Гиперссылка 2 103 5" xfId="9088"/>
    <cellStyle name="Гиперссылка 2 103 6" xfId="9089"/>
    <cellStyle name="Гиперссылка 2 103 7" xfId="9090"/>
    <cellStyle name="Гиперссылка 2 103 8" xfId="9091"/>
    <cellStyle name="Гиперссылка 2 104" xfId="9092"/>
    <cellStyle name="Гиперссылка 2 104 2" xfId="9093"/>
    <cellStyle name="Гиперссылка 2 104 2 2" xfId="9094"/>
    <cellStyle name="Гиперссылка 2 104 2 3" xfId="9095"/>
    <cellStyle name="Гиперссылка 2 104 2 4" xfId="9096"/>
    <cellStyle name="Гиперссылка 2 104 2 5" xfId="9097"/>
    <cellStyle name="Гиперссылка 2 104 2 6" xfId="9098"/>
    <cellStyle name="Гиперссылка 2 104 3" xfId="9099"/>
    <cellStyle name="Гиперссылка 2 104 4" xfId="9100"/>
    <cellStyle name="Гиперссылка 2 104 5" xfId="9101"/>
    <cellStyle name="Гиперссылка 2 104 6" xfId="9102"/>
    <cellStyle name="Гиперссылка 2 104 7" xfId="9103"/>
    <cellStyle name="Гиперссылка 2 104 8" xfId="9104"/>
    <cellStyle name="Гиперссылка 2 105" xfId="9105"/>
    <cellStyle name="Гиперссылка 2 105 2" xfId="9106"/>
    <cellStyle name="Гиперссылка 2 105 2 2" xfId="9107"/>
    <cellStyle name="Гиперссылка 2 105 2 3" xfId="9108"/>
    <cellStyle name="Гиперссылка 2 105 2 4" xfId="9109"/>
    <cellStyle name="Гиперссылка 2 105 2 5" xfId="9110"/>
    <cellStyle name="Гиперссылка 2 105 2 6" xfId="9111"/>
    <cellStyle name="Гиперссылка 2 105 3" xfId="9112"/>
    <cellStyle name="Гиперссылка 2 105 4" xfId="9113"/>
    <cellStyle name="Гиперссылка 2 105 5" xfId="9114"/>
    <cellStyle name="Гиперссылка 2 105 6" xfId="9115"/>
    <cellStyle name="Гиперссылка 2 105 7" xfId="9116"/>
    <cellStyle name="Гиперссылка 2 105 8" xfId="9117"/>
    <cellStyle name="Гиперссылка 2 106" xfId="9118"/>
    <cellStyle name="Гиперссылка 2 106 2" xfId="9119"/>
    <cellStyle name="Гиперссылка 2 106 2 2" xfId="9120"/>
    <cellStyle name="Гиперссылка 2 106 2 3" xfId="9121"/>
    <cellStyle name="Гиперссылка 2 106 2 4" xfId="9122"/>
    <cellStyle name="Гиперссылка 2 106 2 5" xfId="9123"/>
    <cellStyle name="Гиперссылка 2 106 2 6" xfId="9124"/>
    <cellStyle name="Гиперссылка 2 106 3" xfId="9125"/>
    <cellStyle name="Гиперссылка 2 106 4" xfId="9126"/>
    <cellStyle name="Гиперссылка 2 106 5" xfId="9127"/>
    <cellStyle name="Гиперссылка 2 106 6" xfId="9128"/>
    <cellStyle name="Гиперссылка 2 106 7" xfId="9129"/>
    <cellStyle name="Гиперссылка 2 106 8" xfId="9130"/>
    <cellStyle name="Гиперссылка 2 107" xfId="9131"/>
    <cellStyle name="Гиперссылка 2 107 2" xfId="9132"/>
    <cellStyle name="Гиперссылка 2 107 2 2" xfId="9133"/>
    <cellStyle name="Гиперссылка 2 107 2 3" xfId="9134"/>
    <cellStyle name="Гиперссылка 2 107 2 4" xfId="9135"/>
    <cellStyle name="Гиперссылка 2 107 2 5" xfId="9136"/>
    <cellStyle name="Гиперссылка 2 107 2 6" xfId="9137"/>
    <cellStyle name="Гиперссылка 2 107 3" xfId="9138"/>
    <cellStyle name="Гиперссылка 2 107 4" xfId="9139"/>
    <cellStyle name="Гиперссылка 2 107 5" xfId="9140"/>
    <cellStyle name="Гиперссылка 2 107 6" xfId="9141"/>
    <cellStyle name="Гиперссылка 2 107 7" xfId="9142"/>
    <cellStyle name="Гиперссылка 2 107 8" xfId="9143"/>
    <cellStyle name="Гиперссылка 2 108" xfId="9144"/>
    <cellStyle name="Гиперссылка 2 108 2" xfId="9145"/>
    <cellStyle name="Гиперссылка 2 108 2 2" xfId="9146"/>
    <cellStyle name="Гиперссылка 2 108 2 3" xfId="9147"/>
    <cellStyle name="Гиперссылка 2 108 2 4" xfId="9148"/>
    <cellStyle name="Гиперссылка 2 108 2 5" xfId="9149"/>
    <cellStyle name="Гиперссылка 2 108 2 6" xfId="9150"/>
    <cellStyle name="Гиперссылка 2 108 3" xfId="9151"/>
    <cellStyle name="Гиперссылка 2 108 4" xfId="9152"/>
    <cellStyle name="Гиперссылка 2 108 5" xfId="9153"/>
    <cellStyle name="Гиперссылка 2 108 6" xfId="9154"/>
    <cellStyle name="Гиперссылка 2 108 7" xfId="9155"/>
    <cellStyle name="Гиперссылка 2 108 8" xfId="9156"/>
    <cellStyle name="Гиперссылка 2 109" xfId="9157"/>
    <cellStyle name="Гиперссылка 2 109 2" xfId="9158"/>
    <cellStyle name="Гиперссылка 2 109 2 2" xfId="9159"/>
    <cellStyle name="Гиперссылка 2 109 2 3" xfId="9160"/>
    <cellStyle name="Гиперссылка 2 109 2 4" xfId="9161"/>
    <cellStyle name="Гиперссылка 2 109 2 5" xfId="9162"/>
    <cellStyle name="Гиперссылка 2 109 2 6" xfId="9163"/>
    <cellStyle name="Гиперссылка 2 109 3" xfId="9164"/>
    <cellStyle name="Гиперссылка 2 109 4" xfId="9165"/>
    <cellStyle name="Гиперссылка 2 109 5" xfId="9166"/>
    <cellStyle name="Гиперссылка 2 109 6" xfId="9167"/>
    <cellStyle name="Гиперссылка 2 109 7" xfId="9168"/>
    <cellStyle name="Гиперссылка 2 109 8" xfId="9169"/>
    <cellStyle name="Гиперссылка 2 11" xfId="9170"/>
    <cellStyle name="Гиперссылка 2 11 2" xfId="9171"/>
    <cellStyle name="Гиперссылка 2 11 2 2" xfId="9172"/>
    <cellStyle name="Гиперссылка 2 11 2 3" xfId="9173"/>
    <cellStyle name="Гиперссылка 2 11 2 4" xfId="9174"/>
    <cellStyle name="Гиперссылка 2 11 2 5" xfId="9175"/>
    <cellStyle name="Гиперссылка 2 11 2 6" xfId="9176"/>
    <cellStyle name="Гиперссылка 2 11 3" xfId="9177"/>
    <cellStyle name="Гиперссылка 2 11 4" xfId="9178"/>
    <cellStyle name="Гиперссылка 2 11 5" xfId="9179"/>
    <cellStyle name="Гиперссылка 2 11 6" xfId="9180"/>
    <cellStyle name="Гиперссылка 2 11 7" xfId="9181"/>
    <cellStyle name="Гиперссылка 2 11 8" xfId="9182"/>
    <cellStyle name="Гиперссылка 2 110" xfId="9183"/>
    <cellStyle name="Гиперссылка 2 110 2" xfId="9184"/>
    <cellStyle name="Гиперссылка 2 110 2 2" xfId="9185"/>
    <cellStyle name="Гиперссылка 2 110 2 3" xfId="9186"/>
    <cellStyle name="Гиперссылка 2 110 2 4" xfId="9187"/>
    <cellStyle name="Гиперссылка 2 110 2 5" xfId="9188"/>
    <cellStyle name="Гиперссылка 2 110 2 6" xfId="9189"/>
    <cellStyle name="Гиперссылка 2 110 3" xfId="9190"/>
    <cellStyle name="Гиперссылка 2 110 4" xfId="9191"/>
    <cellStyle name="Гиперссылка 2 110 5" xfId="9192"/>
    <cellStyle name="Гиперссылка 2 110 6" xfId="9193"/>
    <cellStyle name="Гиперссылка 2 110 7" xfId="9194"/>
    <cellStyle name="Гиперссылка 2 110 8" xfId="9195"/>
    <cellStyle name="Гиперссылка 2 111" xfId="9196"/>
    <cellStyle name="Гиперссылка 2 111 2" xfId="9197"/>
    <cellStyle name="Гиперссылка 2 111 2 2" xfId="9198"/>
    <cellStyle name="Гиперссылка 2 111 2 3" xfId="9199"/>
    <cellStyle name="Гиперссылка 2 111 2 4" xfId="9200"/>
    <cellStyle name="Гиперссылка 2 111 2 5" xfId="9201"/>
    <cellStyle name="Гиперссылка 2 111 2 6" xfId="9202"/>
    <cellStyle name="Гиперссылка 2 111 3" xfId="9203"/>
    <cellStyle name="Гиперссылка 2 111 4" xfId="9204"/>
    <cellStyle name="Гиперссылка 2 111 5" xfId="9205"/>
    <cellStyle name="Гиперссылка 2 111 6" xfId="9206"/>
    <cellStyle name="Гиперссылка 2 111 7" xfId="9207"/>
    <cellStyle name="Гиперссылка 2 111 8" xfId="9208"/>
    <cellStyle name="Гиперссылка 2 112" xfId="9209"/>
    <cellStyle name="Гиперссылка 2 112 2" xfId="9210"/>
    <cellStyle name="Гиперссылка 2 112 2 2" xfId="9211"/>
    <cellStyle name="Гиперссылка 2 112 2 3" xfId="9212"/>
    <cellStyle name="Гиперссылка 2 112 2 4" xfId="9213"/>
    <cellStyle name="Гиперссылка 2 112 2 5" xfId="9214"/>
    <cellStyle name="Гиперссылка 2 112 2 6" xfId="9215"/>
    <cellStyle name="Гиперссылка 2 112 3" xfId="9216"/>
    <cellStyle name="Гиперссылка 2 112 4" xfId="9217"/>
    <cellStyle name="Гиперссылка 2 112 5" xfId="9218"/>
    <cellStyle name="Гиперссылка 2 112 6" xfId="9219"/>
    <cellStyle name="Гиперссылка 2 112 7" xfId="9220"/>
    <cellStyle name="Гиперссылка 2 112 8" xfId="9221"/>
    <cellStyle name="Гиперссылка 2 113" xfId="9222"/>
    <cellStyle name="Гиперссылка 2 113 2" xfId="9223"/>
    <cellStyle name="Гиперссылка 2 113 2 2" xfId="9224"/>
    <cellStyle name="Гиперссылка 2 113 2 3" xfId="9225"/>
    <cellStyle name="Гиперссылка 2 113 2 4" xfId="9226"/>
    <cellStyle name="Гиперссылка 2 113 2 5" xfId="9227"/>
    <cellStyle name="Гиперссылка 2 113 2 6" xfId="9228"/>
    <cellStyle name="Гиперссылка 2 113 3" xfId="9229"/>
    <cellStyle name="Гиперссылка 2 113 4" xfId="9230"/>
    <cellStyle name="Гиперссылка 2 113 5" xfId="9231"/>
    <cellStyle name="Гиперссылка 2 113 6" xfId="9232"/>
    <cellStyle name="Гиперссылка 2 113 7" xfId="9233"/>
    <cellStyle name="Гиперссылка 2 113 8" xfId="9234"/>
    <cellStyle name="Гиперссылка 2 114" xfId="9235"/>
    <cellStyle name="Гиперссылка 2 114 2" xfId="9236"/>
    <cellStyle name="Гиперссылка 2 114 2 2" xfId="9237"/>
    <cellStyle name="Гиперссылка 2 114 2 3" xfId="9238"/>
    <cellStyle name="Гиперссылка 2 114 2 4" xfId="9239"/>
    <cellStyle name="Гиперссылка 2 114 2 5" xfId="9240"/>
    <cellStyle name="Гиперссылка 2 114 2 6" xfId="9241"/>
    <cellStyle name="Гиперссылка 2 114 3" xfId="9242"/>
    <cellStyle name="Гиперссылка 2 114 4" xfId="9243"/>
    <cellStyle name="Гиперссылка 2 114 5" xfId="9244"/>
    <cellStyle name="Гиперссылка 2 114 6" xfId="9245"/>
    <cellStyle name="Гиперссылка 2 114 7" xfId="9246"/>
    <cellStyle name="Гиперссылка 2 114 8" xfId="9247"/>
    <cellStyle name="Гиперссылка 2 115" xfId="9248"/>
    <cellStyle name="Гиперссылка 2 115 2" xfId="9249"/>
    <cellStyle name="Гиперссылка 2 115 2 2" xfId="9250"/>
    <cellStyle name="Гиперссылка 2 115 2 3" xfId="9251"/>
    <cellStyle name="Гиперссылка 2 115 2 4" xfId="9252"/>
    <cellStyle name="Гиперссылка 2 115 2 5" xfId="9253"/>
    <cellStyle name="Гиперссылка 2 115 2 6" xfId="9254"/>
    <cellStyle name="Гиперссылка 2 115 3" xfId="9255"/>
    <cellStyle name="Гиперссылка 2 115 4" xfId="9256"/>
    <cellStyle name="Гиперссылка 2 115 5" xfId="9257"/>
    <cellStyle name="Гиперссылка 2 115 6" xfId="9258"/>
    <cellStyle name="Гиперссылка 2 115 7" xfId="9259"/>
    <cellStyle name="Гиперссылка 2 115 8" xfId="9260"/>
    <cellStyle name="Гиперссылка 2 116" xfId="9261"/>
    <cellStyle name="Гиперссылка 2 116 2" xfId="9262"/>
    <cellStyle name="Гиперссылка 2 116 2 2" xfId="9263"/>
    <cellStyle name="Гиперссылка 2 116 2 3" xfId="9264"/>
    <cellStyle name="Гиперссылка 2 116 2 4" xfId="9265"/>
    <cellStyle name="Гиперссылка 2 116 2 5" xfId="9266"/>
    <cellStyle name="Гиперссылка 2 116 2 6" xfId="9267"/>
    <cellStyle name="Гиперссылка 2 116 3" xfId="9268"/>
    <cellStyle name="Гиперссылка 2 116 4" xfId="9269"/>
    <cellStyle name="Гиперссылка 2 116 5" xfId="9270"/>
    <cellStyle name="Гиперссылка 2 116 6" xfId="9271"/>
    <cellStyle name="Гиперссылка 2 116 7" xfId="9272"/>
    <cellStyle name="Гиперссылка 2 116 8" xfId="9273"/>
    <cellStyle name="Гиперссылка 2 117" xfId="9274"/>
    <cellStyle name="Гиперссылка 2 117 2" xfId="9275"/>
    <cellStyle name="Гиперссылка 2 117 2 2" xfId="9276"/>
    <cellStyle name="Гиперссылка 2 117 2 3" xfId="9277"/>
    <cellStyle name="Гиперссылка 2 117 2 4" xfId="9278"/>
    <cellStyle name="Гиперссылка 2 117 2 5" xfId="9279"/>
    <cellStyle name="Гиперссылка 2 117 2 6" xfId="9280"/>
    <cellStyle name="Гиперссылка 2 117 3" xfId="9281"/>
    <cellStyle name="Гиперссылка 2 117 4" xfId="9282"/>
    <cellStyle name="Гиперссылка 2 117 5" xfId="9283"/>
    <cellStyle name="Гиперссылка 2 117 6" xfId="9284"/>
    <cellStyle name="Гиперссылка 2 117 7" xfId="9285"/>
    <cellStyle name="Гиперссылка 2 117 8" xfId="9286"/>
    <cellStyle name="Гиперссылка 2 118" xfId="9287"/>
    <cellStyle name="Гиперссылка 2 118 2" xfId="9288"/>
    <cellStyle name="Гиперссылка 2 118 2 2" xfId="9289"/>
    <cellStyle name="Гиперссылка 2 118 2 3" xfId="9290"/>
    <cellStyle name="Гиперссылка 2 118 2 4" xfId="9291"/>
    <cellStyle name="Гиперссылка 2 118 2 5" xfId="9292"/>
    <cellStyle name="Гиперссылка 2 118 2 6" xfId="9293"/>
    <cellStyle name="Гиперссылка 2 118 3" xfId="9294"/>
    <cellStyle name="Гиперссылка 2 118 4" xfId="9295"/>
    <cellStyle name="Гиперссылка 2 118 5" xfId="9296"/>
    <cellStyle name="Гиперссылка 2 118 6" xfId="9297"/>
    <cellStyle name="Гиперссылка 2 118 7" xfId="9298"/>
    <cellStyle name="Гиперссылка 2 118 8" xfId="9299"/>
    <cellStyle name="Гиперссылка 2 119" xfId="9300"/>
    <cellStyle name="Гиперссылка 2 119 2" xfId="9301"/>
    <cellStyle name="Гиперссылка 2 119 2 2" xfId="9302"/>
    <cellStyle name="Гиперссылка 2 119 2 3" xfId="9303"/>
    <cellStyle name="Гиперссылка 2 119 2 4" xfId="9304"/>
    <cellStyle name="Гиперссылка 2 119 2 5" xfId="9305"/>
    <cellStyle name="Гиперссылка 2 119 2 6" xfId="9306"/>
    <cellStyle name="Гиперссылка 2 119 3" xfId="9307"/>
    <cellStyle name="Гиперссылка 2 119 4" xfId="9308"/>
    <cellStyle name="Гиперссылка 2 119 5" xfId="9309"/>
    <cellStyle name="Гиперссылка 2 119 6" xfId="9310"/>
    <cellStyle name="Гиперссылка 2 119 7" xfId="9311"/>
    <cellStyle name="Гиперссылка 2 119 8" xfId="9312"/>
    <cellStyle name="Гиперссылка 2 12" xfId="9313"/>
    <cellStyle name="Гиперссылка 2 12 2" xfId="9314"/>
    <cellStyle name="Гиперссылка 2 12 2 2" xfId="9315"/>
    <cellStyle name="Гиперссылка 2 12 2 3" xfId="9316"/>
    <cellStyle name="Гиперссылка 2 12 2 4" xfId="9317"/>
    <cellStyle name="Гиперссылка 2 12 2 5" xfId="9318"/>
    <cellStyle name="Гиперссылка 2 12 2 6" xfId="9319"/>
    <cellStyle name="Гиперссылка 2 12 3" xfId="9320"/>
    <cellStyle name="Гиперссылка 2 12 4" xfId="9321"/>
    <cellStyle name="Гиперссылка 2 12 5" xfId="9322"/>
    <cellStyle name="Гиперссылка 2 12 6" xfId="9323"/>
    <cellStyle name="Гиперссылка 2 12 7" xfId="9324"/>
    <cellStyle name="Гиперссылка 2 12 8" xfId="9325"/>
    <cellStyle name="Гиперссылка 2 120" xfId="9326"/>
    <cellStyle name="Гиперссылка 2 120 2" xfId="9327"/>
    <cellStyle name="Гиперссылка 2 120 2 2" xfId="9328"/>
    <cellStyle name="Гиперссылка 2 120 2 3" xfId="9329"/>
    <cellStyle name="Гиперссылка 2 120 2 4" xfId="9330"/>
    <cellStyle name="Гиперссылка 2 120 2 5" xfId="9331"/>
    <cellStyle name="Гиперссылка 2 120 2 6" xfId="9332"/>
    <cellStyle name="Гиперссылка 2 120 3" xfId="9333"/>
    <cellStyle name="Гиперссылка 2 120 4" xfId="9334"/>
    <cellStyle name="Гиперссылка 2 120 5" xfId="9335"/>
    <cellStyle name="Гиперссылка 2 120 6" xfId="9336"/>
    <cellStyle name="Гиперссылка 2 120 7" xfId="9337"/>
    <cellStyle name="Гиперссылка 2 120 8" xfId="9338"/>
    <cellStyle name="Гиперссылка 2 121" xfId="9339"/>
    <cellStyle name="Гиперссылка 2 121 2" xfId="9340"/>
    <cellStyle name="Гиперссылка 2 121 2 2" xfId="9341"/>
    <cellStyle name="Гиперссылка 2 121 2 3" xfId="9342"/>
    <cellStyle name="Гиперссылка 2 121 2 4" xfId="9343"/>
    <cellStyle name="Гиперссылка 2 121 2 5" xfId="9344"/>
    <cellStyle name="Гиперссылка 2 121 2 6" xfId="9345"/>
    <cellStyle name="Гиперссылка 2 121 3" xfId="9346"/>
    <cellStyle name="Гиперссылка 2 121 4" xfId="9347"/>
    <cellStyle name="Гиперссылка 2 121 5" xfId="9348"/>
    <cellStyle name="Гиперссылка 2 121 6" xfId="9349"/>
    <cellStyle name="Гиперссылка 2 121 7" xfId="9350"/>
    <cellStyle name="Гиперссылка 2 121 8" xfId="9351"/>
    <cellStyle name="Гиперссылка 2 122" xfId="9352"/>
    <cellStyle name="Гиперссылка 2 122 2" xfId="9353"/>
    <cellStyle name="Гиперссылка 2 122 2 2" xfId="9354"/>
    <cellStyle name="Гиперссылка 2 122 2 3" xfId="9355"/>
    <cellStyle name="Гиперссылка 2 122 2 4" xfId="9356"/>
    <cellStyle name="Гиперссылка 2 122 2 5" xfId="9357"/>
    <cellStyle name="Гиперссылка 2 122 2 6" xfId="9358"/>
    <cellStyle name="Гиперссылка 2 122 3" xfId="9359"/>
    <cellStyle name="Гиперссылка 2 122 4" xfId="9360"/>
    <cellStyle name="Гиперссылка 2 122 5" xfId="9361"/>
    <cellStyle name="Гиперссылка 2 122 6" xfId="9362"/>
    <cellStyle name="Гиперссылка 2 122 7" xfId="9363"/>
    <cellStyle name="Гиперссылка 2 122 8" xfId="9364"/>
    <cellStyle name="Гиперссылка 2 123" xfId="9365"/>
    <cellStyle name="Гиперссылка 2 123 2" xfId="9366"/>
    <cellStyle name="Гиперссылка 2 123 2 2" xfId="9367"/>
    <cellStyle name="Гиперссылка 2 123 2 3" xfId="9368"/>
    <cellStyle name="Гиперссылка 2 123 2 4" xfId="9369"/>
    <cellStyle name="Гиперссылка 2 123 2 5" xfId="9370"/>
    <cellStyle name="Гиперссылка 2 123 2 6" xfId="9371"/>
    <cellStyle name="Гиперссылка 2 123 3" xfId="9372"/>
    <cellStyle name="Гиперссылка 2 123 4" xfId="9373"/>
    <cellStyle name="Гиперссылка 2 123 5" xfId="9374"/>
    <cellStyle name="Гиперссылка 2 123 6" xfId="9375"/>
    <cellStyle name="Гиперссылка 2 123 7" xfId="9376"/>
    <cellStyle name="Гиперссылка 2 123 8" xfId="9377"/>
    <cellStyle name="Гиперссылка 2 124" xfId="9378"/>
    <cellStyle name="Гиперссылка 2 124 2" xfId="9379"/>
    <cellStyle name="Гиперссылка 2 124 2 2" xfId="9380"/>
    <cellStyle name="Гиперссылка 2 124 2 3" xfId="9381"/>
    <cellStyle name="Гиперссылка 2 124 2 4" xfId="9382"/>
    <cellStyle name="Гиперссылка 2 124 2 5" xfId="9383"/>
    <cellStyle name="Гиперссылка 2 124 2 6" xfId="9384"/>
    <cellStyle name="Гиперссылка 2 124 3" xfId="9385"/>
    <cellStyle name="Гиперссылка 2 124 4" xfId="9386"/>
    <cellStyle name="Гиперссылка 2 124 5" xfId="9387"/>
    <cellStyle name="Гиперссылка 2 124 6" xfId="9388"/>
    <cellStyle name="Гиперссылка 2 124 7" xfId="9389"/>
    <cellStyle name="Гиперссылка 2 124 8" xfId="9390"/>
    <cellStyle name="Гиперссылка 2 125" xfId="9391"/>
    <cellStyle name="Гиперссылка 2 125 2" xfId="9392"/>
    <cellStyle name="Гиперссылка 2 125 2 2" xfId="9393"/>
    <cellStyle name="Гиперссылка 2 125 2 3" xfId="9394"/>
    <cellStyle name="Гиперссылка 2 125 2 4" xfId="9395"/>
    <cellStyle name="Гиперссылка 2 125 2 5" xfId="9396"/>
    <cellStyle name="Гиперссылка 2 125 2 6" xfId="9397"/>
    <cellStyle name="Гиперссылка 2 125 3" xfId="9398"/>
    <cellStyle name="Гиперссылка 2 125 4" xfId="9399"/>
    <cellStyle name="Гиперссылка 2 125 5" xfId="9400"/>
    <cellStyle name="Гиперссылка 2 125 6" xfId="9401"/>
    <cellStyle name="Гиперссылка 2 125 7" xfId="9402"/>
    <cellStyle name="Гиперссылка 2 125 8" xfId="9403"/>
    <cellStyle name="Гиперссылка 2 126" xfId="9404"/>
    <cellStyle name="Гиперссылка 2 126 2" xfId="9405"/>
    <cellStyle name="Гиперссылка 2 126 2 2" xfId="9406"/>
    <cellStyle name="Гиперссылка 2 126 2 3" xfId="9407"/>
    <cellStyle name="Гиперссылка 2 126 2 4" xfId="9408"/>
    <cellStyle name="Гиперссылка 2 126 2 5" xfId="9409"/>
    <cellStyle name="Гиперссылка 2 126 2 6" xfId="9410"/>
    <cellStyle name="Гиперссылка 2 126 3" xfId="9411"/>
    <cellStyle name="Гиперссылка 2 126 4" xfId="9412"/>
    <cellStyle name="Гиперссылка 2 126 5" xfId="9413"/>
    <cellStyle name="Гиперссылка 2 126 6" xfId="9414"/>
    <cellStyle name="Гиперссылка 2 126 7" xfId="9415"/>
    <cellStyle name="Гиперссылка 2 126 8" xfId="9416"/>
    <cellStyle name="Гиперссылка 2 127" xfId="9417"/>
    <cellStyle name="Гиперссылка 2 127 2" xfId="9418"/>
    <cellStyle name="Гиперссылка 2 127 2 2" xfId="9419"/>
    <cellStyle name="Гиперссылка 2 127 2 3" xfId="9420"/>
    <cellStyle name="Гиперссылка 2 127 2 4" xfId="9421"/>
    <cellStyle name="Гиперссылка 2 127 2 5" xfId="9422"/>
    <cellStyle name="Гиперссылка 2 127 2 6" xfId="9423"/>
    <cellStyle name="Гиперссылка 2 127 3" xfId="9424"/>
    <cellStyle name="Гиперссылка 2 127 4" xfId="9425"/>
    <cellStyle name="Гиперссылка 2 127 5" xfId="9426"/>
    <cellStyle name="Гиперссылка 2 127 6" xfId="9427"/>
    <cellStyle name="Гиперссылка 2 127 7" xfId="9428"/>
    <cellStyle name="Гиперссылка 2 127 8" xfId="9429"/>
    <cellStyle name="Гиперссылка 2 128" xfId="9430"/>
    <cellStyle name="Гиперссылка 2 128 2" xfId="9431"/>
    <cellStyle name="Гиперссылка 2 128 2 2" xfId="9432"/>
    <cellStyle name="Гиперссылка 2 128 2 3" xfId="9433"/>
    <cellStyle name="Гиперссылка 2 128 2 4" xfId="9434"/>
    <cellStyle name="Гиперссылка 2 128 2 5" xfId="9435"/>
    <cellStyle name="Гиперссылка 2 128 2 6" xfId="9436"/>
    <cellStyle name="Гиперссылка 2 128 3" xfId="9437"/>
    <cellStyle name="Гиперссылка 2 128 4" xfId="9438"/>
    <cellStyle name="Гиперссылка 2 128 5" xfId="9439"/>
    <cellStyle name="Гиперссылка 2 128 6" xfId="9440"/>
    <cellStyle name="Гиперссылка 2 128 7" xfId="9441"/>
    <cellStyle name="Гиперссылка 2 128 8" xfId="9442"/>
    <cellStyle name="Гиперссылка 2 129" xfId="9443"/>
    <cellStyle name="Гиперссылка 2 129 2" xfId="9444"/>
    <cellStyle name="Гиперссылка 2 129 2 2" xfId="9445"/>
    <cellStyle name="Гиперссылка 2 129 2 3" xfId="9446"/>
    <cellStyle name="Гиперссылка 2 129 2 4" xfId="9447"/>
    <cellStyle name="Гиперссылка 2 129 2 5" xfId="9448"/>
    <cellStyle name="Гиперссылка 2 129 2 6" xfId="9449"/>
    <cellStyle name="Гиперссылка 2 129 3" xfId="9450"/>
    <cellStyle name="Гиперссылка 2 129 4" xfId="9451"/>
    <cellStyle name="Гиперссылка 2 129 5" xfId="9452"/>
    <cellStyle name="Гиперссылка 2 129 6" xfId="9453"/>
    <cellStyle name="Гиперссылка 2 129 7" xfId="9454"/>
    <cellStyle name="Гиперссылка 2 129 8" xfId="9455"/>
    <cellStyle name="Гиперссылка 2 13" xfId="9456"/>
    <cellStyle name="Гиперссылка 2 13 2" xfId="9457"/>
    <cellStyle name="Гиперссылка 2 13 2 2" xfId="9458"/>
    <cellStyle name="Гиперссылка 2 13 2 3" xfId="9459"/>
    <cellStyle name="Гиперссылка 2 13 2 4" xfId="9460"/>
    <cellStyle name="Гиперссылка 2 13 2 5" xfId="9461"/>
    <cellStyle name="Гиперссылка 2 13 2 6" xfId="9462"/>
    <cellStyle name="Гиперссылка 2 13 3" xfId="9463"/>
    <cellStyle name="Гиперссылка 2 13 4" xfId="9464"/>
    <cellStyle name="Гиперссылка 2 13 5" xfId="9465"/>
    <cellStyle name="Гиперссылка 2 13 6" xfId="9466"/>
    <cellStyle name="Гиперссылка 2 13 7" xfId="9467"/>
    <cellStyle name="Гиперссылка 2 13 8" xfId="9468"/>
    <cellStyle name="Гиперссылка 2 130" xfId="9469"/>
    <cellStyle name="Гиперссылка 2 130 2" xfId="9470"/>
    <cellStyle name="Гиперссылка 2 130 2 2" xfId="9471"/>
    <cellStyle name="Гиперссылка 2 130 2 3" xfId="9472"/>
    <cellStyle name="Гиперссылка 2 130 2 4" xfId="9473"/>
    <cellStyle name="Гиперссылка 2 130 2 5" xfId="9474"/>
    <cellStyle name="Гиперссылка 2 130 2 6" xfId="9475"/>
    <cellStyle name="Гиперссылка 2 130 3" xfId="9476"/>
    <cellStyle name="Гиперссылка 2 130 4" xfId="9477"/>
    <cellStyle name="Гиперссылка 2 130 5" xfId="9478"/>
    <cellStyle name="Гиперссылка 2 130 6" xfId="9479"/>
    <cellStyle name="Гиперссылка 2 130 7" xfId="9480"/>
    <cellStyle name="Гиперссылка 2 130 8" xfId="9481"/>
    <cellStyle name="Гиперссылка 2 131" xfId="9482"/>
    <cellStyle name="Гиперссылка 2 131 2" xfId="9483"/>
    <cellStyle name="Гиперссылка 2 131 2 2" xfId="9484"/>
    <cellStyle name="Гиперссылка 2 131 2 3" xfId="9485"/>
    <cellStyle name="Гиперссылка 2 131 2 4" xfId="9486"/>
    <cellStyle name="Гиперссылка 2 131 2 5" xfId="9487"/>
    <cellStyle name="Гиперссылка 2 131 2 6" xfId="9488"/>
    <cellStyle name="Гиперссылка 2 131 3" xfId="9489"/>
    <cellStyle name="Гиперссылка 2 131 4" xfId="9490"/>
    <cellStyle name="Гиперссылка 2 131 5" xfId="9491"/>
    <cellStyle name="Гиперссылка 2 131 6" xfId="9492"/>
    <cellStyle name="Гиперссылка 2 131 7" xfId="9493"/>
    <cellStyle name="Гиперссылка 2 131 8" xfId="9494"/>
    <cellStyle name="Гиперссылка 2 132" xfId="9495"/>
    <cellStyle name="Гиперссылка 2 132 2" xfId="9496"/>
    <cellStyle name="Гиперссылка 2 132 2 2" xfId="9497"/>
    <cellStyle name="Гиперссылка 2 132 2 3" xfId="9498"/>
    <cellStyle name="Гиперссылка 2 132 2 4" xfId="9499"/>
    <cellStyle name="Гиперссылка 2 132 2 5" xfId="9500"/>
    <cellStyle name="Гиперссылка 2 132 2 6" xfId="9501"/>
    <cellStyle name="Гиперссылка 2 132 3" xfId="9502"/>
    <cellStyle name="Гиперссылка 2 132 4" xfId="9503"/>
    <cellStyle name="Гиперссылка 2 132 5" xfId="9504"/>
    <cellStyle name="Гиперссылка 2 132 6" xfId="9505"/>
    <cellStyle name="Гиперссылка 2 132 7" xfId="9506"/>
    <cellStyle name="Гиперссылка 2 132 8" xfId="9507"/>
    <cellStyle name="Гиперссылка 2 133" xfId="9508"/>
    <cellStyle name="Гиперссылка 2 133 2" xfId="9509"/>
    <cellStyle name="Гиперссылка 2 133 2 2" xfId="9510"/>
    <cellStyle name="Гиперссылка 2 133 2 3" xfId="9511"/>
    <cellStyle name="Гиперссылка 2 133 2 4" xfId="9512"/>
    <cellStyle name="Гиперссылка 2 133 2 5" xfId="9513"/>
    <cellStyle name="Гиперссылка 2 133 2 6" xfId="9514"/>
    <cellStyle name="Гиперссылка 2 133 3" xfId="9515"/>
    <cellStyle name="Гиперссылка 2 133 4" xfId="9516"/>
    <cellStyle name="Гиперссылка 2 133 5" xfId="9517"/>
    <cellStyle name="Гиперссылка 2 133 6" xfId="9518"/>
    <cellStyle name="Гиперссылка 2 133 7" xfId="9519"/>
    <cellStyle name="Гиперссылка 2 133 8" xfId="9520"/>
    <cellStyle name="Гиперссылка 2 134" xfId="9521"/>
    <cellStyle name="Гиперссылка 2 134 2" xfId="9522"/>
    <cellStyle name="Гиперссылка 2 134 2 2" xfId="9523"/>
    <cellStyle name="Гиперссылка 2 134 2 3" xfId="9524"/>
    <cellStyle name="Гиперссылка 2 134 2 4" xfId="9525"/>
    <cellStyle name="Гиперссылка 2 134 2 5" xfId="9526"/>
    <cellStyle name="Гиперссылка 2 134 2 6" xfId="9527"/>
    <cellStyle name="Гиперссылка 2 134 3" xfId="9528"/>
    <cellStyle name="Гиперссылка 2 134 4" xfId="9529"/>
    <cellStyle name="Гиперссылка 2 134 5" xfId="9530"/>
    <cellStyle name="Гиперссылка 2 134 6" xfId="9531"/>
    <cellStyle name="Гиперссылка 2 134 7" xfId="9532"/>
    <cellStyle name="Гиперссылка 2 134 8" xfId="9533"/>
    <cellStyle name="Гиперссылка 2 135" xfId="9534"/>
    <cellStyle name="Гиперссылка 2 135 2" xfId="9535"/>
    <cellStyle name="Гиперссылка 2 135 2 2" xfId="9536"/>
    <cellStyle name="Гиперссылка 2 135 2 3" xfId="9537"/>
    <cellStyle name="Гиперссылка 2 135 2 4" xfId="9538"/>
    <cellStyle name="Гиперссылка 2 135 2 5" xfId="9539"/>
    <cellStyle name="Гиперссылка 2 135 2 6" xfId="9540"/>
    <cellStyle name="Гиперссылка 2 135 3" xfId="9541"/>
    <cellStyle name="Гиперссылка 2 135 4" xfId="9542"/>
    <cellStyle name="Гиперссылка 2 135 5" xfId="9543"/>
    <cellStyle name="Гиперссылка 2 135 6" xfId="9544"/>
    <cellStyle name="Гиперссылка 2 135 7" xfId="9545"/>
    <cellStyle name="Гиперссылка 2 135 8" xfId="9546"/>
    <cellStyle name="Гиперссылка 2 14" xfId="9547"/>
    <cellStyle name="Гиперссылка 2 14 2" xfId="9548"/>
    <cellStyle name="Гиперссылка 2 14 2 2" xfId="9549"/>
    <cellStyle name="Гиперссылка 2 14 2 3" xfId="9550"/>
    <cellStyle name="Гиперссылка 2 14 2 4" xfId="9551"/>
    <cellStyle name="Гиперссылка 2 14 2 5" xfId="9552"/>
    <cellStyle name="Гиперссылка 2 14 2 6" xfId="9553"/>
    <cellStyle name="Гиперссылка 2 14 3" xfId="9554"/>
    <cellStyle name="Гиперссылка 2 14 4" xfId="9555"/>
    <cellStyle name="Гиперссылка 2 14 5" xfId="9556"/>
    <cellStyle name="Гиперссылка 2 14 6" xfId="9557"/>
    <cellStyle name="Гиперссылка 2 14 7" xfId="9558"/>
    <cellStyle name="Гиперссылка 2 14 8" xfId="9559"/>
    <cellStyle name="Гиперссылка 2 15" xfId="9560"/>
    <cellStyle name="Гиперссылка 2 15 2" xfId="9561"/>
    <cellStyle name="Гиперссылка 2 15 2 2" xfId="9562"/>
    <cellStyle name="Гиперссылка 2 15 2 3" xfId="9563"/>
    <cellStyle name="Гиперссылка 2 15 2 4" xfId="9564"/>
    <cellStyle name="Гиперссылка 2 15 2 5" xfId="9565"/>
    <cellStyle name="Гиперссылка 2 15 2 6" xfId="9566"/>
    <cellStyle name="Гиперссылка 2 15 3" xfId="9567"/>
    <cellStyle name="Гиперссылка 2 15 4" xfId="9568"/>
    <cellStyle name="Гиперссылка 2 15 5" xfId="9569"/>
    <cellStyle name="Гиперссылка 2 15 6" xfId="9570"/>
    <cellStyle name="Гиперссылка 2 15 7" xfId="9571"/>
    <cellStyle name="Гиперссылка 2 15 8" xfId="9572"/>
    <cellStyle name="Гиперссылка 2 16" xfId="9573"/>
    <cellStyle name="Гиперссылка 2 16 2" xfId="9574"/>
    <cellStyle name="Гиперссылка 2 16 2 2" xfId="9575"/>
    <cellStyle name="Гиперссылка 2 16 2 3" xfId="9576"/>
    <cellStyle name="Гиперссылка 2 16 2 4" xfId="9577"/>
    <cellStyle name="Гиперссылка 2 16 2 5" xfId="9578"/>
    <cellStyle name="Гиперссылка 2 16 2 6" xfId="9579"/>
    <cellStyle name="Гиперссылка 2 16 3" xfId="9580"/>
    <cellStyle name="Гиперссылка 2 16 4" xfId="9581"/>
    <cellStyle name="Гиперссылка 2 16 5" xfId="9582"/>
    <cellStyle name="Гиперссылка 2 16 6" xfId="9583"/>
    <cellStyle name="Гиперссылка 2 16 7" xfId="9584"/>
    <cellStyle name="Гиперссылка 2 16 8" xfId="9585"/>
    <cellStyle name="Гиперссылка 2 17" xfId="9586"/>
    <cellStyle name="Гиперссылка 2 17 2" xfId="9587"/>
    <cellStyle name="Гиперссылка 2 17 2 2" xfId="9588"/>
    <cellStyle name="Гиперссылка 2 17 2 3" xfId="9589"/>
    <cellStyle name="Гиперссылка 2 17 2 4" xfId="9590"/>
    <cellStyle name="Гиперссылка 2 17 2 5" xfId="9591"/>
    <cellStyle name="Гиперссылка 2 17 2 6" xfId="9592"/>
    <cellStyle name="Гиперссылка 2 17 3" xfId="9593"/>
    <cellStyle name="Гиперссылка 2 17 4" xfId="9594"/>
    <cellStyle name="Гиперссылка 2 17 5" xfId="9595"/>
    <cellStyle name="Гиперссылка 2 17 6" xfId="9596"/>
    <cellStyle name="Гиперссылка 2 17 7" xfId="9597"/>
    <cellStyle name="Гиперссылка 2 17 8" xfId="9598"/>
    <cellStyle name="Гиперссылка 2 18" xfId="9599"/>
    <cellStyle name="Гиперссылка 2 18 2" xfId="9600"/>
    <cellStyle name="Гиперссылка 2 18 2 2" xfId="9601"/>
    <cellStyle name="Гиперссылка 2 18 2 3" xfId="9602"/>
    <cellStyle name="Гиперссылка 2 18 2 4" xfId="9603"/>
    <cellStyle name="Гиперссылка 2 18 2 5" xfId="9604"/>
    <cellStyle name="Гиперссылка 2 18 2 6" xfId="9605"/>
    <cellStyle name="Гиперссылка 2 18 3" xfId="9606"/>
    <cellStyle name="Гиперссылка 2 18 4" xfId="9607"/>
    <cellStyle name="Гиперссылка 2 18 5" xfId="9608"/>
    <cellStyle name="Гиперссылка 2 18 6" xfId="9609"/>
    <cellStyle name="Гиперссылка 2 18 7" xfId="9610"/>
    <cellStyle name="Гиперссылка 2 18 8" xfId="9611"/>
    <cellStyle name="Гиперссылка 2 19" xfId="9612"/>
    <cellStyle name="Гиперссылка 2 19 2" xfId="9613"/>
    <cellStyle name="Гиперссылка 2 19 2 2" xfId="9614"/>
    <cellStyle name="Гиперссылка 2 19 2 3" xfId="9615"/>
    <cellStyle name="Гиперссылка 2 19 2 4" xfId="9616"/>
    <cellStyle name="Гиперссылка 2 19 2 5" xfId="9617"/>
    <cellStyle name="Гиперссылка 2 19 2 6" xfId="9618"/>
    <cellStyle name="Гиперссылка 2 19 3" xfId="9619"/>
    <cellStyle name="Гиперссылка 2 19 4" xfId="9620"/>
    <cellStyle name="Гиперссылка 2 19 5" xfId="9621"/>
    <cellStyle name="Гиперссылка 2 19 6" xfId="9622"/>
    <cellStyle name="Гиперссылка 2 19 7" xfId="9623"/>
    <cellStyle name="Гиперссылка 2 19 8" xfId="9624"/>
    <cellStyle name="Гиперссылка 2 2" xfId="9625"/>
    <cellStyle name="Гиперссылка 2 2 2" xfId="9626"/>
    <cellStyle name="Гиперссылка 2 2 2 2" xfId="9627"/>
    <cellStyle name="Гиперссылка 2 2 2 3" xfId="9628"/>
    <cellStyle name="Гиперссылка 2 2 2 4" xfId="9629"/>
    <cellStyle name="Гиперссылка 2 2 2 5" xfId="9630"/>
    <cellStyle name="Гиперссылка 2 2 2 6" xfId="9631"/>
    <cellStyle name="Гиперссылка 2 2 3" xfId="9632"/>
    <cellStyle name="Гиперссылка 2 2 4" xfId="9633"/>
    <cellStyle name="Гиперссылка 2 2 5" xfId="9634"/>
    <cellStyle name="Гиперссылка 2 2 6" xfId="9635"/>
    <cellStyle name="Гиперссылка 2 2 7" xfId="9636"/>
    <cellStyle name="Гиперссылка 2 2 8" xfId="9637"/>
    <cellStyle name="Гиперссылка 2 20" xfId="9638"/>
    <cellStyle name="Гиперссылка 2 20 2" xfId="9639"/>
    <cellStyle name="Гиперссылка 2 20 2 2" xfId="9640"/>
    <cellStyle name="Гиперссылка 2 20 2 3" xfId="9641"/>
    <cellStyle name="Гиперссылка 2 20 2 4" xfId="9642"/>
    <cellStyle name="Гиперссылка 2 20 2 5" xfId="9643"/>
    <cellStyle name="Гиперссылка 2 20 2 6" xfId="9644"/>
    <cellStyle name="Гиперссылка 2 20 3" xfId="9645"/>
    <cellStyle name="Гиперссылка 2 20 4" xfId="9646"/>
    <cellStyle name="Гиперссылка 2 20 5" xfId="9647"/>
    <cellStyle name="Гиперссылка 2 20 6" xfId="9648"/>
    <cellStyle name="Гиперссылка 2 20 7" xfId="9649"/>
    <cellStyle name="Гиперссылка 2 20 8" xfId="9650"/>
    <cellStyle name="Гиперссылка 2 21" xfId="9651"/>
    <cellStyle name="Гиперссылка 2 21 2" xfId="9652"/>
    <cellStyle name="Гиперссылка 2 21 2 2" xfId="9653"/>
    <cellStyle name="Гиперссылка 2 21 2 3" xfId="9654"/>
    <cellStyle name="Гиперссылка 2 21 2 4" xfId="9655"/>
    <cellStyle name="Гиперссылка 2 21 2 5" xfId="9656"/>
    <cellStyle name="Гиперссылка 2 21 2 6" xfId="9657"/>
    <cellStyle name="Гиперссылка 2 21 3" xfId="9658"/>
    <cellStyle name="Гиперссылка 2 21 4" xfId="9659"/>
    <cellStyle name="Гиперссылка 2 21 5" xfId="9660"/>
    <cellStyle name="Гиперссылка 2 21 6" xfId="9661"/>
    <cellStyle name="Гиперссылка 2 21 7" xfId="9662"/>
    <cellStyle name="Гиперссылка 2 21 8" xfId="9663"/>
    <cellStyle name="Гиперссылка 2 22" xfId="9664"/>
    <cellStyle name="Гиперссылка 2 22 2" xfId="9665"/>
    <cellStyle name="Гиперссылка 2 22 2 2" xfId="9666"/>
    <cellStyle name="Гиперссылка 2 22 2 3" xfId="9667"/>
    <cellStyle name="Гиперссылка 2 22 2 4" xfId="9668"/>
    <cellStyle name="Гиперссылка 2 22 2 5" xfId="9669"/>
    <cellStyle name="Гиперссылка 2 22 2 6" xfId="9670"/>
    <cellStyle name="Гиперссылка 2 22 3" xfId="9671"/>
    <cellStyle name="Гиперссылка 2 22 4" xfId="9672"/>
    <cellStyle name="Гиперссылка 2 22 5" xfId="9673"/>
    <cellStyle name="Гиперссылка 2 22 6" xfId="9674"/>
    <cellStyle name="Гиперссылка 2 22 7" xfId="9675"/>
    <cellStyle name="Гиперссылка 2 22 8" xfId="9676"/>
    <cellStyle name="Гиперссылка 2 23" xfId="9677"/>
    <cellStyle name="Гиперссылка 2 23 2" xfId="9678"/>
    <cellStyle name="Гиперссылка 2 23 2 2" xfId="9679"/>
    <cellStyle name="Гиперссылка 2 23 2 3" xfId="9680"/>
    <cellStyle name="Гиперссылка 2 23 2 4" xfId="9681"/>
    <cellStyle name="Гиперссылка 2 23 2 5" xfId="9682"/>
    <cellStyle name="Гиперссылка 2 23 2 6" xfId="9683"/>
    <cellStyle name="Гиперссылка 2 23 3" xfId="9684"/>
    <cellStyle name="Гиперссылка 2 23 4" xfId="9685"/>
    <cellStyle name="Гиперссылка 2 23 5" xfId="9686"/>
    <cellStyle name="Гиперссылка 2 23 6" xfId="9687"/>
    <cellStyle name="Гиперссылка 2 23 7" xfId="9688"/>
    <cellStyle name="Гиперссылка 2 23 8" xfId="9689"/>
    <cellStyle name="Гиперссылка 2 24" xfId="9690"/>
    <cellStyle name="Гиперссылка 2 24 2" xfId="9691"/>
    <cellStyle name="Гиперссылка 2 24 2 2" xfId="9692"/>
    <cellStyle name="Гиперссылка 2 24 2 3" xfId="9693"/>
    <cellStyle name="Гиперссылка 2 24 2 4" xfId="9694"/>
    <cellStyle name="Гиперссылка 2 24 2 5" xfId="9695"/>
    <cellStyle name="Гиперссылка 2 24 2 6" xfId="9696"/>
    <cellStyle name="Гиперссылка 2 24 3" xfId="9697"/>
    <cellStyle name="Гиперссылка 2 24 4" xfId="9698"/>
    <cellStyle name="Гиперссылка 2 24 5" xfId="9699"/>
    <cellStyle name="Гиперссылка 2 24 6" xfId="9700"/>
    <cellStyle name="Гиперссылка 2 24 7" xfId="9701"/>
    <cellStyle name="Гиперссылка 2 24 8" xfId="9702"/>
    <cellStyle name="Гиперссылка 2 25" xfId="9703"/>
    <cellStyle name="Гиперссылка 2 25 2" xfId="9704"/>
    <cellStyle name="Гиперссылка 2 25 2 2" xfId="9705"/>
    <cellStyle name="Гиперссылка 2 25 2 3" xfId="9706"/>
    <cellStyle name="Гиперссылка 2 25 2 4" xfId="9707"/>
    <cellStyle name="Гиперссылка 2 25 2 5" xfId="9708"/>
    <cellStyle name="Гиперссылка 2 25 2 6" xfId="9709"/>
    <cellStyle name="Гиперссылка 2 25 3" xfId="9710"/>
    <cellStyle name="Гиперссылка 2 25 4" xfId="9711"/>
    <cellStyle name="Гиперссылка 2 25 5" xfId="9712"/>
    <cellStyle name="Гиперссылка 2 25 6" xfId="9713"/>
    <cellStyle name="Гиперссылка 2 25 7" xfId="9714"/>
    <cellStyle name="Гиперссылка 2 25 8" xfId="9715"/>
    <cellStyle name="Гиперссылка 2 26" xfId="9716"/>
    <cellStyle name="Гиперссылка 2 26 2" xfId="9717"/>
    <cellStyle name="Гиперссылка 2 26 2 2" xfId="9718"/>
    <cellStyle name="Гиперссылка 2 26 2 3" xfId="9719"/>
    <cellStyle name="Гиперссылка 2 26 2 4" xfId="9720"/>
    <cellStyle name="Гиперссылка 2 26 2 5" xfId="9721"/>
    <cellStyle name="Гиперссылка 2 26 2 6" xfId="9722"/>
    <cellStyle name="Гиперссылка 2 26 3" xfId="9723"/>
    <cellStyle name="Гиперссылка 2 26 4" xfId="9724"/>
    <cellStyle name="Гиперссылка 2 26 5" xfId="9725"/>
    <cellStyle name="Гиперссылка 2 26 6" xfId="9726"/>
    <cellStyle name="Гиперссылка 2 26 7" xfId="9727"/>
    <cellStyle name="Гиперссылка 2 26 8" xfId="9728"/>
    <cellStyle name="Гиперссылка 2 27" xfId="9729"/>
    <cellStyle name="Гиперссылка 2 27 2" xfId="9730"/>
    <cellStyle name="Гиперссылка 2 27 2 2" xfId="9731"/>
    <cellStyle name="Гиперссылка 2 27 2 3" xfId="9732"/>
    <cellStyle name="Гиперссылка 2 27 2 4" xfId="9733"/>
    <cellStyle name="Гиперссылка 2 27 2 5" xfId="9734"/>
    <cellStyle name="Гиперссылка 2 27 2 6" xfId="9735"/>
    <cellStyle name="Гиперссылка 2 27 3" xfId="9736"/>
    <cellStyle name="Гиперссылка 2 27 4" xfId="9737"/>
    <cellStyle name="Гиперссылка 2 27 5" xfId="9738"/>
    <cellStyle name="Гиперссылка 2 27 6" xfId="9739"/>
    <cellStyle name="Гиперссылка 2 27 7" xfId="9740"/>
    <cellStyle name="Гиперссылка 2 27 8" xfId="9741"/>
    <cellStyle name="Гиперссылка 2 28" xfId="9742"/>
    <cellStyle name="Гиперссылка 2 28 2" xfId="9743"/>
    <cellStyle name="Гиперссылка 2 28 2 2" xfId="9744"/>
    <cellStyle name="Гиперссылка 2 28 2 3" xfId="9745"/>
    <cellStyle name="Гиперссылка 2 28 2 4" xfId="9746"/>
    <cellStyle name="Гиперссылка 2 28 2 5" xfId="9747"/>
    <cellStyle name="Гиперссылка 2 28 2 6" xfId="9748"/>
    <cellStyle name="Гиперссылка 2 28 3" xfId="9749"/>
    <cellStyle name="Гиперссылка 2 28 4" xfId="9750"/>
    <cellStyle name="Гиперссылка 2 28 5" xfId="9751"/>
    <cellStyle name="Гиперссылка 2 28 6" xfId="9752"/>
    <cellStyle name="Гиперссылка 2 28 7" xfId="9753"/>
    <cellStyle name="Гиперссылка 2 28 8" xfId="9754"/>
    <cellStyle name="Гиперссылка 2 29" xfId="9755"/>
    <cellStyle name="Гиперссылка 2 29 2" xfId="9756"/>
    <cellStyle name="Гиперссылка 2 29 2 2" xfId="9757"/>
    <cellStyle name="Гиперссылка 2 29 2 3" xfId="9758"/>
    <cellStyle name="Гиперссылка 2 29 2 4" xfId="9759"/>
    <cellStyle name="Гиперссылка 2 29 2 5" xfId="9760"/>
    <cellStyle name="Гиперссылка 2 29 2 6" xfId="9761"/>
    <cellStyle name="Гиперссылка 2 29 3" xfId="9762"/>
    <cellStyle name="Гиперссылка 2 29 4" xfId="9763"/>
    <cellStyle name="Гиперссылка 2 29 5" xfId="9764"/>
    <cellStyle name="Гиперссылка 2 29 6" xfId="9765"/>
    <cellStyle name="Гиперссылка 2 29 7" xfId="9766"/>
    <cellStyle name="Гиперссылка 2 29 8" xfId="9767"/>
    <cellStyle name="Гиперссылка 2 3" xfId="9768"/>
    <cellStyle name="Гиперссылка 2 3 2" xfId="9769"/>
    <cellStyle name="Гиперссылка 2 3 2 2" xfId="9770"/>
    <cellStyle name="Гиперссылка 2 3 2 3" xfId="9771"/>
    <cellStyle name="Гиперссылка 2 3 2 4" xfId="9772"/>
    <cellStyle name="Гиперссылка 2 3 2 5" xfId="9773"/>
    <cellStyle name="Гиперссылка 2 3 2 6" xfId="9774"/>
    <cellStyle name="Гиперссылка 2 3 3" xfId="9775"/>
    <cellStyle name="Гиперссылка 2 3 4" xfId="9776"/>
    <cellStyle name="Гиперссылка 2 3 5" xfId="9777"/>
    <cellStyle name="Гиперссылка 2 3 6" xfId="9778"/>
    <cellStyle name="Гиперссылка 2 3 7" xfId="9779"/>
    <cellStyle name="Гиперссылка 2 3 8" xfId="9780"/>
    <cellStyle name="Гиперссылка 2 30" xfId="9781"/>
    <cellStyle name="Гиперссылка 2 30 2" xfId="9782"/>
    <cellStyle name="Гиперссылка 2 30 2 2" xfId="9783"/>
    <cellStyle name="Гиперссылка 2 30 2 3" xfId="9784"/>
    <cellStyle name="Гиперссылка 2 30 2 4" xfId="9785"/>
    <cellStyle name="Гиперссылка 2 30 2 5" xfId="9786"/>
    <cellStyle name="Гиперссылка 2 30 2 6" xfId="9787"/>
    <cellStyle name="Гиперссылка 2 30 3" xfId="9788"/>
    <cellStyle name="Гиперссылка 2 30 4" xfId="9789"/>
    <cellStyle name="Гиперссылка 2 30 5" xfId="9790"/>
    <cellStyle name="Гиперссылка 2 30 6" xfId="9791"/>
    <cellStyle name="Гиперссылка 2 30 7" xfId="9792"/>
    <cellStyle name="Гиперссылка 2 30 8" xfId="9793"/>
    <cellStyle name="Гиперссылка 2 31" xfId="9794"/>
    <cellStyle name="Гиперссылка 2 31 2" xfId="9795"/>
    <cellStyle name="Гиперссылка 2 31 2 2" xfId="9796"/>
    <cellStyle name="Гиперссылка 2 31 2 3" xfId="9797"/>
    <cellStyle name="Гиперссылка 2 31 2 4" xfId="9798"/>
    <cellStyle name="Гиперссылка 2 31 2 5" xfId="9799"/>
    <cellStyle name="Гиперссылка 2 31 2 6" xfId="9800"/>
    <cellStyle name="Гиперссылка 2 31 3" xfId="9801"/>
    <cellStyle name="Гиперссылка 2 31 4" xfId="9802"/>
    <cellStyle name="Гиперссылка 2 31 5" xfId="9803"/>
    <cellStyle name="Гиперссылка 2 31 6" xfId="9804"/>
    <cellStyle name="Гиперссылка 2 31 7" xfId="9805"/>
    <cellStyle name="Гиперссылка 2 31 8" xfId="9806"/>
    <cellStyle name="Гиперссылка 2 32" xfId="9807"/>
    <cellStyle name="Гиперссылка 2 32 2" xfId="9808"/>
    <cellStyle name="Гиперссылка 2 32 2 2" xfId="9809"/>
    <cellStyle name="Гиперссылка 2 32 2 3" xfId="9810"/>
    <cellStyle name="Гиперссылка 2 32 2 4" xfId="9811"/>
    <cellStyle name="Гиперссылка 2 32 2 5" xfId="9812"/>
    <cellStyle name="Гиперссылка 2 32 2 6" xfId="9813"/>
    <cellStyle name="Гиперссылка 2 32 3" xfId="9814"/>
    <cellStyle name="Гиперссылка 2 32 4" xfId="9815"/>
    <cellStyle name="Гиперссылка 2 32 5" xfId="9816"/>
    <cellStyle name="Гиперссылка 2 32 6" xfId="9817"/>
    <cellStyle name="Гиперссылка 2 32 7" xfId="9818"/>
    <cellStyle name="Гиперссылка 2 32 8" xfId="9819"/>
    <cellStyle name="Гиперссылка 2 33" xfId="9820"/>
    <cellStyle name="Гиперссылка 2 33 2" xfId="9821"/>
    <cellStyle name="Гиперссылка 2 33 2 2" xfId="9822"/>
    <cellStyle name="Гиперссылка 2 33 2 3" xfId="9823"/>
    <cellStyle name="Гиперссылка 2 33 2 4" xfId="9824"/>
    <cellStyle name="Гиперссылка 2 33 2 5" xfId="9825"/>
    <cellStyle name="Гиперссылка 2 33 2 6" xfId="9826"/>
    <cellStyle name="Гиперссылка 2 33 3" xfId="9827"/>
    <cellStyle name="Гиперссылка 2 33 4" xfId="9828"/>
    <cellStyle name="Гиперссылка 2 33 5" xfId="9829"/>
    <cellStyle name="Гиперссылка 2 33 6" xfId="9830"/>
    <cellStyle name="Гиперссылка 2 33 7" xfId="9831"/>
    <cellStyle name="Гиперссылка 2 33 8" xfId="9832"/>
    <cellStyle name="Гиперссылка 2 34" xfId="9833"/>
    <cellStyle name="Гиперссылка 2 34 2" xfId="9834"/>
    <cellStyle name="Гиперссылка 2 34 2 2" xfId="9835"/>
    <cellStyle name="Гиперссылка 2 34 2 3" xfId="9836"/>
    <cellStyle name="Гиперссылка 2 34 2 4" xfId="9837"/>
    <cellStyle name="Гиперссылка 2 34 2 5" xfId="9838"/>
    <cellStyle name="Гиперссылка 2 34 2 6" xfId="9839"/>
    <cellStyle name="Гиперссылка 2 34 3" xfId="9840"/>
    <cellStyle name="Гиперссылка 2 34 4" xfId="9841"/>
    <cellStyle name="Гиперссылка 2 34 5" xfId="9842"/>
    <cellStyle name="Гиперссылка 2 34 6" xfId="9843"/>
    <cellStyle name="Гиперссылка 2 34 7" xfId="9844"/>
    <cellStyle name="Гиперссылка 2 34 8" xfId="9845"/>
    <cellStyle name="Гиперссылка 2 35" xfId="9846"/>
    <cellStyle name="Гиперссылка 2 35 2" xfId="9847"/>
    <cellStyle name="Гиперссылка 2 35 2 2" xfId="9848"/>
    <cellStyle name="Гиперссылка 2 35 2 3" xfId="9849"/>
    <cellStyle name="Гиперссылка 2 35 2 4" xfId="9850"/>
    <cellStyle name="Гиперссылка 2 35 2 5" xfId="9851"/>
    <cellStyle name="Гиперссылка 2 35 2 6" xfId="9852"/>
    <cellStyle name="Гиперссылка 2 35 3" xfId="9853"/>
    <cellStyle name="Гиперссылка 2 35 4" xfId="9854"/>
    <cellStyle name="Гиперссылка 2 35 5" xfId="9855"/>
    <cellStyle name="Гиперссылка 2 35 6" xfId="9856"/>
    <cellStyle name="Гиперссылка 2 35 7" xfId="9857"/>
    <cellStyle name="Гиперссылка 2 35 8" xfId="9858"/>
    <cellStyle name="Гиперссылка 2 36" xfId="9859"/>
    <cellStyle name="Гиперссылка 2 36 2" xfId="9860"/>
    <cellStyle name="Гиперссылка 2 36 2 2" xfId="9861"/>
    <cellStyle name="Гиперссылка 2 36 2 3" xfId="9862"/>
    <cellStyle name="Гиперссылка 2 36 2 4" xfId="9863"/>
    <cellStyle name="Гиперссылка 2 36 2 5" xfId="9864"/>
    <cellStyle name="Гиперссылка 2 36 2 6" xfId="9865"/>
    <cellStyle name="Гиперссылка 2 36 3" xfId="9866"/>
    <cellStyle name="Гиперссылка 2 36 4" xfId="9867"/>
    <cellStyle name="Гиперссылка 2 36 5" xfId="9868"/>
    <cellStyle name="Гиперссылка 2 36 6" xfId="9869"/>
    <cellStyle name="Гиперссылка 2 36 7" xfId="9870"/>
    <cellStyle name="Гиперссылка 2 36 8" xfId="9871"/>
    <cellStyle name="Гиперссылка 2 37" xfId="9872"/>
    <cellStyle name="Гиперссылка 2 37 2" xfId="9873"/>
    <cellStyle name="Гиперссылка 2 37 2 2" xfId="9874"/>
    <cellStyle name="Гиперссылка 2 37 2 3" xfId="9875"/>
    <cellStyle name="Гиперссылка 2 37 2 4" xfId="9876"/>
    <cellStyle name="Гиперссылка 2 37 2 5" xfId="9877"/>
    <cellStyle name="Гиперссылка 2 37 2 6" xfId="9878"/>
    <cellStyle name="Гиперссылка 2 37 3" xfId="9879"/>
    <cellStyle name="Гиперссылка 2 37 4" xfId="9880"/>
    <cellStyle name="Гиперссылка 2 37 5" xfId="9881"/>
    <cellStyle name="Гиперссылка 2 37 6" xfId="9882"/>
    <cellStyle name="Гиперссылка 2 37 7" xfId="9883"/>
    <cellStyle name="Гиперссылка 2 37 8" xfId="9884"/>
    <cellStyle name="Гиперссылка 2 38" xfId="9885"/>
    <cellStyle name="Гиперссылка 2 38 2" xfId="9886"/>
    <cellStyle name="Гиперссылка 2 38 2 2" xfId="9887"/>
    <cellStyle name="Гиперссылка 2 38 2 3" xfId="9888"/>
    <cellStyle name="Гиперссылка 2 38 2 4" xfId="9889"/>
    <cellStyle name="Гиперссылка 2 38 2 5" xfId="9890"/>
    <cellStyle name="Гиперссылка 2 38 2 6" xfId="9891"/>
    <cellStyle name="Гиперссылка 2 38 3" xfId="9892"/>
    <cellStyle name="Гиперссылка 2 38 4" xfId="9893"/>
    <cellStyle name="Гиперссылка 2 38 5" xfId="9894"/>
    <cellStyle name="Гиперссылка 2 38 6" xfId="9895"/>
    <cellStyle name="Гиперссылка 2 38 7" xfId="9896"/>
    <cellStyle name="Гиперссылка 2 38 8" xfId="9897"/>
    <cellStyle name="Гиперссылка 2 39" xfId="9898"/>
    <cellStyle name="Гиперссылка 2 39 2" xfId="9899"/>
    <cellStyle name="Гиперссылка 2 39 2 2" xfId="9900"/>
    <cellStyle name="Гиперссылка 2 39 2 3" xfId="9901"/>
    <cellStyle name="Гиперссылка 2 39 2 4" xfId="9902"/>
    <cellStyle name="Гиперссылка 2 39 2 5" xfId="9903"/>
    <cellStyle name="Гиперссылка 2 39 2 6" xfId="9904"/>
    <cellStyle name="Гиперссылка 2 39 3" xfId="9905"/>
    <cellStyle name="Гиперссылка 2 39 4" xfId="9906"/>
    <cellStyle name="Гиперссылка 2 39 5" xfId="9907"/>
    <cellStyle name="Гиперссылка 2 39 6" xfId="9908"/>
    <cellStyle name="Гиперссылка 2 39 7" xfId="9909"/>
    <cellStyle name="Гиперссылка 2 39 8" xfId="9910"/>
    <cellStyle name="Гиперссылка 2 4" xfId="9911"/>
    <cellStyle name="Гиперссылка 2 4 2" xfId="9912"/>
    <cellStyle name="Гиперссылка 2 4 2 2" xfId="9913"/>
    <cellStyle name="Гиперссылка 2 4 2 3" xfId="9914"/>
    <cellStyle name="Гиперссылка 2 4 2 4" xfId="9915"/>
    <cellStyle name="Гиперссылка 2 4 2 5" xfId="9916"/>
    <cellStyle name="Гиперссылка 2 4 2 6" xfId="9917"/>
    <cellStyle name="Гиперссылка 2 4 3" xfId="9918"/>
    <cellStyle name="Гиперссылка 2 4 4" xfId="9919"/>
    <cellStyle name="Гиперссылка 2 4 5" xfId="9920"/>
    <cellStyle name="Гиперссылка 2 4 6" xfId="9921"/>
    <cellStyle name="Гиперссылка 2 4 7" xfId="9922"/>
    <cellStyle name="Гиперссылка 2 4 8" xfId="9923"/>
    <cellStyle name="Гиперссылка 2 40" xfId="9924"/>
    <cellStyle name="Гиперссылка 2 40 2" xfId="9925"/>
    <cellStyle name="Гиперссылка 2 40 2 2" xfId="9926"/>
    <cellStyle name="Гиперссылка 2 40 2 3" xfId="9927"/>
    <cellStyle name="Гиперссылка 2 40 2 4" xfId="9928"/>
    <cellStyle name="Гиперссылка 2 40 2 5" xfId="9929"/>
    <cellStyle name="Гиперссылка 2 40 2 6" xfId="9930"/>
    <cellStyle name="Гиперссылка 2 40 3" xfId="9931"/>
    <cellStyle name="Гиперссылка 2 40 4" xfId="9932"/>
    <cellStyle name="Гиперссылка 2 40 5" xfId="9933"/>
    <cellStyle name="Гиперссылка 2 40 6" xfId="9934"/>
    <cellStyle name="Гиперссылка 2 40 7" xfId="9935"/>
    <cellStyle name="Гиперссылка 2 40 8" xfId="9936"/>
    <cellStyle name="Гиперссылка 2 41" xfId="9937"/>
    <cellStyle name="Гиперссылка 2 41 2" xfId="9938"/>
    <cellStyle name="Гиперссылка 2 41 2 2" xfId="9939"/>
    <cellStyle name="Гиперссылка 2 41 2 3" xfId="9940"/>
    <cellStyle name="Гиперссылка 2 41 2 4" xfId="9941"/>
    <cellStyle name="Гиперссылка 2 41 2 5" xfId="9942"/>
    <cellStyle name="Гиперссылка 2 41 2 6" xfId="9943"/>
    <cellStyle name="Гиперссылка 2 41 3" xfId="9944"/>
    <cellStyle name="Гиперссылка 2 41 4" xfId="9945"/>
    <cellStyle name="Гиперссылка 2 41 5" xfId="9946"/>
    <cellStyle name="Гиперссылка 2 41 6" xfId="9947"/>
    <cellStyle name="Гиперссылка 2 41 7" xfId="9948"/>
    <cellStyle name="Гиперссылка 2 41 8" xfId="9949"/>
    <cellStyle name="Гиперссылка 2 42" xfId="9950"/>
    <cellStyle name="Гиперссылка 2 42 2" xfId="9951"/>
    <cellStyle name="Гиперссылка 2 42 2 2" xfId="9952"/>
    <cellStyle name="Гиперссылка 2 42 2 3" xfId="9953"/>
    <cellStyle name="Гиперссылка 2 42 2 4" xfId="9954"/>
    <cellStyle name="Гиперссылка 2 42 2 5" xfId="9955"/>
    <cellStyle name="Гиперссылка 2 42 2 6" xfId="9956"/>
    <cellStyle name="Гиперссылка 2 42 3" xfId="9957"/>
    <cellStyle name="Гиперссылка 2 42 4" xfId="9958"/>
    <cellStyle name="Гиперссылка 2 42 5" xfId="9959"/>
    <cellStyle name="Гиперссылка 2 42 6" xfId="9960"/>
    <cellStyle name="Гиперссылка 2 42 7" xfId="9961"/>
    <cellStyle name="Гиперссылка 2 42 8" xfId="9962"/>
    <cellStyle name="Гиперссылка 2 43" xfId="9963"/>
    <cellStyle name="Гиперссылка 2 43 2" xfId="9964"/>
    <cellStyle name="Гиперссылка 2 43 2 2" xfId="9965"/>
    <cellStyle name="Гиперссылка 2 43 2 3" xfId="9966"/>
    <cellStyle name="Гиперссылка 2 43 2 4" xfId="9967"/>
    <cellStyle name="Гиперссылка 2 43 2 5" xfId="9968"/>
    <cellStyle name="Гиперссылка 2 43 2 6" xfId="9969"/>
    <cellStyle name="Гиперссылка 2 43 3" xfId="9970"/>
    <cellStyle name="Гиперссылка 2 43 4" xfId="9971"/>
    <cellStyle name="Гиперссылка 2 43 5" xfId="9972"/>
    <cellStyle name="Гиперссылка 2 43 6" xfId="9973"/>
    <cellStyle name="Гиперссылка 2 43 7" xfId="9974"/>
    <cellStyle name="Гиперссылка 2 43 8" xfId="9975"/>
    <cellStyle name="Гиперссылка 2 44" xfId="9976"/>
    <cellStyle name="Гиперссылка 2 44 2" xfId="9977"/>
    <cellStyle name="Гиперссылка 2 44 2 2" xfId="9978"/>
    <cellStyle name="Гиперссылка 2 44 2 3" xfId="9979"/>
    <cellStyle name="Гиперссылка 2 44 2 4" xfId="9980"/>
    <cellStyle name="Гиперссылка 2 44 2 5" xfId="9981"/>
    <cellStyle name="Гиперссылка 2 44 2 6" xfId="9982"/>
    <cellStyle name="Гиперссылка 2 44 3" xfId="9983"/>
    <cellStyle name="Гиперссылка 2 44 4" xfId="9984"/>
    <cellStyle name="Гиперссылка 2 44 5" xfId="9985"/>
    <cellStyle name="Гиперссылка 2 44 6" xfId="9986"/>
    <cellStyle name="Гиперссылка 2 44 7" xfId="9987"/>
    <cellStyle name="Гиперссылка 2 44 8" xfId="9988"/>
    <cellStyle name="Гиперссылка 2 45" xfId="9989"/>
    <cellStyle name="Гиперссылка 2 45 2" xfId="9990"/>
    <cellStyle name="Гиперссылка 2 45 2 2" xfId="9991"/>
    <cellStyle name="Гиперссылка 2 45 2 3" xfId="9992"/>
    <cellStyle name="Гиперссылка 2 45 2 4" xfId="9993"/>
    <cellStyle name="Гиперссылка 2 45 2 5" xfId="9994"/>
    <cellStyle name="Гиперссылка 2 45 2 6" xfId="9995"/>
    <cellStyle name="Гиперссылка 2 45 3" xfId="9996"/>
    <cellStyle name="Гиперссылка 2 45 4" xfId="9997"/>
    <cellStyle name="Гиперссылка 2 45 5" xfId="9998"/>
    <cellStyle name="Гиперссылка 2 45 6" xfId="9999"/>
    <cellStyle name="Гиперссылка 2 45 7" xfId="10000"/>
    <cellStyle name="Гиперссылка 2 45 8" xfId="10001"/>
    <cellStyle name="Гиперссылка 2 46" xfId="10002"/>
    <cellStyle name="Гиперссылка 2 46 2" xfId="10003"/>
    <cellStyle name="Гиперссылка 2 46 2 2" xfId="10004"/>
    <cellStyle name="Гиперссылка 2 46 2 3" xfId="10005"/>
    <cellStyle name="Гиперссылка 2 46 2 4" xfId="10006"/>
    <cellStyle name="Гиперссылка 2 46 2 5" xfId="10007"/>
    <cellStyle name="Гиперссылка 2 46 2 6" xfId="10008"/>
    <cellStyle name="Гиперссылка 2 46 3" xfId="10009"/>
    <cellStyle name="Гиперссылка 2 46 4" xfId="10010"/>
    <cellStyle name="Гиперссылка 2 46 5" xfId="10011"/>
    <cellStyle name="Гиперссылка 2 46 6" xfId="10012"/>
    <cellStyle name="Гиперссылка 2 46 7" xfId="10013"/>
    <cellStyle name="Гиперссылка 2 46 8" xfId="10014"/>
    <cellStyle name="Гиперссылка 2 47" xfId="10015"/>
    <cellStyle name="Гиперссылка 2 47 2" xfId="10016"/>
    <cellStyle name="Гиперссылка 2 47 2 2" xfId="10017"/>
    <cellStyle name="Гиперссылка 2 47 2 3" xfId="10018"/>
    <cellStyle name="Гиперссылка 2 47 2 4" xfId="10019"/>
    <cellStyle name="Гиперссылка 2 47 2 5" xfId="10020"/>
    <cellStyle name="Гиперссылка 2 47 2 6" xfId="10021"/>
    <cellStyle name="Гиперссылка 2 47 3" xfId="10022"/>
    <cellStyle name="Гиперссылка 2 47 4" xfId="10023"/>
    <cellStyle name="Гиперссылка 2 47 5" xfId="10024"/>
    <cellStyle name="Гиперссылка 2 47 6" xfId="10025"/>
    <cellStyle name="Гиперссылка 2 47 7" xfId="10026"/>
    <cellStyle name="Гиперссылка 2 47 8" xfId="10027"/>
    <cellStyle name="Гиперссылка 2 48" xfId="10028"/>
    <cellStyle name="Гиперссылка 2 48 2" xfId="10029"/>
    <cellStyle name="Гиперссылка 2 48 2 2" xfId="10030"/>
    <cellStyle name="Гиперссылка 2 48 2 3" xfId="10031"/>
    <cellStyle name="Гиперссылка 2 48 2 4" xfId="10032"/>
    <cellStyle name="Гиперссылка 2 48 2 5" xfId="10033"/>
    <cellStyle name="Гиперссылка 2 48 2 6" xfId="10034"/>
    <cellStyle name="Гиперссылка 2 48 3" xfId="10035"/>
    <cellStyle name="Гиперссылка 2 48 4" xfId="10036"/>
    <cellStyle name="Гиперссылка 2 48 5" xfId="10037"/>
    <cellStyle name="Гиперссылка 2 48 6" xfId="10038"/>
    <cellStyle name="Гиперссылка 2 48 7" xfId="10039"/>
    <cellStyle name="Гиперссылка 2 48 8" xfId="10040"/>
    <cellStyle name="Гиперссылка 2 49" xfId="10041"/>
    <cellStyle name="Гиперссылка 2 49 2" xfId="10042"/>
    <cellStyle name="Гиперссылка 2 49 2 2" xfId="10043"/>
    <cellStyle name="Гиперссылка 2 49 2 3" xfId="10044"/>
    <cellStyle name="Гиперссылка 2 49 2 4" xfId="10045"/>
    <cellStyle name="Гиперссылка 2 49 2 5" xfId="10046"/>
    <cellStyle name="Гиперссылка 2 49 2 6" xfId="10047"/>
    <cellStyle name="Гиперссылка 2 49 3" xfId="10048"/>
    <cellStyle name="Гиперссылка 2 49 4" xfId="10049"/>
    <cellStyle name="Гиперссылка 2 49 5" xfId="10050"/>
    <cellStyle name="Гиперссылка 2 49 6" xfId="10051"/>
    <cellStyle name="Гиперссылка 2 49 7" xfId="10052"/>
    <cellStyle name="Гиперссылка 2 49 8" xfId="10053"/>
    <cellStyle name="Гиперссылка 2 5" xfId="10054"/>
    <cellStyle name="Гиперссылка 2 5 2" xfId="10055"/>
    <cellStyle name="Гиперссылка 2 5 2 2" xfId="10056"/>
    <cellStyle name="Гиперссылка 2 5 2 3" xfId="10057"/>
    <cellStyle name="Гиперссылка 2 5 2 4" xfId="10058"/>
    <cellStyle name="Гиперссылка 2 5 2 5" xfId="10059"/>
    <cellStyle name="Гиперссылка 2 5 2 6" xfId="10060"/>
    <cellStyle name="Гиперссылка 2 5 3" xfId="10061"/>
    <cellStyle name="Гиперссылка 2 5 4" xfId="10062"/>
    <cellStyle name="Гиперссылка 2 5 5" xfId="10063"/>
    <cellStyle name="Гиперссылка 2 5 6" xfId="10064"/>
    <cellStyle name="Гиперссылка 2 5 7" xfId="10065"/>
    <cellStyle name="Гиперссылка 2 5 8" xfId="10066"/>
    <cellStyle name="Гиперссылка 2 50" xfId="10067"/>
    <cellStyle name="Гиперссылка 2 50 2" xfId="10068"/>
    <cellStyle name="Гиперссылка 2 50 2 2" xfId="10069"/>
    <cellStyle name="Гиперссылка 2 50 2 3" xfId="10070"/>
    <cellStyle name="Гиперссылка 2 50 2 4" xfId="10071"/>
    <cellStyle name="Гиперссылка 2 50 2 5" xfId="10072"/>
    <cellStyle name="Гиперссылка 2 50 2 6" xfId="10073"/>
    <cellStyle name="Гиперссылка 2 50 3" xfId="10074"/>
    <cellStyle name="Гиперссылка 2 50 4" xfId="10075"/>
    <cellStyle name="Гиперссылка 2 50 5" xfId="10076"/>
    <cellStyle name="Гиперссылка 2 50 6" xfId="10077"/>
    <cellStyle name="Гиперссылка 2 50 7" xfId="10078"/>
    <cellStyle name="Гиперссылка 2 50 8" xfId="10079"/>
    <cellStyle name="Гиперссылка 2 51" xfId="10080"/>
    <cellStyle name="Гиперссылка 2 51 2" xfId="10081"/>
    <cellStyle name="Гиперссылка 2 51 2 2" xfId="10082"/>
    <cellStyle name="Гиперссылка 2 51 2 3" xfId="10083"/>
    <cellStyle name="Гиперссылка 2 51 2 4" xfId="10084"/>
    <cellStyle name="Гиперссылка 2 51 2 5" xfId="10085"/>
    <cellStyle name="Гиперссылка 2 51 2 6" xfId="10086"/>
    <cellStyle name="Гиперссылка 2 51 3" xfId="10087"/>
    <cellStyle name="Гиперссылка 2 51 4" xfId="10088"/>
    <cellStyle name="Гиперссылка 2 51 5" xfId="10089"/>
    <cellStyle name="Гиперссылка 2 51 6" xfId="10090"/>
    <cellStyle name="Гиперссылка 2 51 7" xfId="10091"/>
    <cellStyle name="Гиперссылка 2 51 8" xfId="10092"/>
    <cellStyle name="Гиперссылка 2 52" xfId="10093"/>
    <cellStyle name="Гиперссылка 2 52 2" xfId="10094"/>
    <cellStyle name="Гиперссылка 2 52 2 2" xfId="10095"/>
    <cellStyle name="Гиперссылка 2 52 2 3" xfId="10096"/>
    <cellStyle name="Гиперссылка 2 52 2 4" xfId="10097"/>
    <cellStyle name="Гиперссылка 2 52 2 5" xfId="10098"/>
    <cellStyle name="Гиперссылка 2 52 2 6" xfId="10099"/>
    <cellStyle name="Гиперссылка 2 52 3" xfId="10100"/>
    <cellStyle name="Гиперссылка 2 52 4" xfId="10101"/>
    <cellStyle name="Гиперссылка 2 52 5" xfId="10102"/>
    <cellStyle name="Гиперссылка 2 52 6" xfId="10103"/>
    <cellStyle name="Гиперссылка 2 52 7" xfId="10104"/>
    <cellStyle name="Гиперссылка 2 52 8" xfId="10105"/>
    <cellStyle name="Гиперссылка 2 53" xfId="10106"/>
    <cellStyle name="Гиперссылка 2 53 2" xfId="10107"/>
    <cellStyle name="Гиперссылка 2 53 2 2" xfId="10108"/>
    <cellStyle name="Гиперссылка 2 53 2 3" xfId="10109"/>
    <cellStyle name="Гиперссылка 2 53 2 4" xfId="10110"/>
    <cellStyle name="Гиперссылка 2 53 2 5" xfId="10111"/>
    <cellStyle name="Гиперссылка 2 53 2 6" xfId="10112"/>
    <cellStyle name="Гиперссылка 2 53 3" xfId="10113"/>
    <cellStyle name="Гиперссылка 2 53 4" xfId="10114"/>
    <cellStyle name="Гиперссылка 2 53 5" xfId="10115"/>
    <cellStyle name="Гиперссылка 2 53 6" xfId="10116"/>
    <cellStyle name="Гиперссылка 2 53 7" xfId="10117"/>
    <cellStyle name="Гиперссылка 2 53 8" xfId="10118"/>
    <cellStyle name="Гиперссылка 2 54" xfId="10119"/>
    <cellStyle name="Гиперссылка 2 54 2" xfId="10120"/>
    <cellStyle name="Гиперссылка 2 54 2 2" xfId="10121"/>
    <cellStyle name="Гиперссылка 2 54 2 3" xfId="10122"/>
    <cellStyle name="Гиперссылка 2 54 2 4" xfId="10123"/>
    <cellStyle name="Гиперссылка 2 54 2 5" xfId="10124"/>
    <cellStyle name="Гиперссылка 2 54 2 6" xfId="10125"/>
    <cellStyle name="Гиперссылка 2 54 3" xfId="10126"/>
    <cellStyle name="Гиперссылка 2 54 4" xfId="10127"/>
    <cellStyle name="Гиперссылка 2 54 5" xfId="10128"/>
    <cellStyle name="Гиперссылка 2 54 6" xfId="10129"/>
    <cellStyle name="Гиперссылка 2 54 7" xfId="10130"/>
    <cellStyle name="Гиперссылка 2 54 8" xfId="10131"/>
    <cellStyle name="Гиперссылка 2 55" xfId="10132"/>
    <cellStyle name="Гиперссылка 2 55 2" xfId="10133"/>
    <cellStyle name="Гиперссылка 2 55 2 2" xfId="10134"/>
    <cellStyle name="Гиперссылка 2 55 2 3" xfId="10135"/>
    <cellStyle name="Гиперссылка 2 55 2 4" xfId="10136"/>
    <cellStyle name="Гиперссылка 2 55 2 5" xfId="10137"/>
    <cellStyle name="Гиперссылка 2 55 2 6" xfId="10138"/>
    <cellStyle name="Гиперссылка 2 55 3" xfId="10139"/>
    <cellStyle name="Гиперссылка 2 55 4" xfId="10140"/>
    <cellStyle name="Гиперссылка 2 55 5" xfId="10141"/>
    <cellStyle name="Гиперссылка 2 55 6" xfId="10142"/>
    <cellStyle name="Гиперссылка 2 55 7" xfId="10143"/>
    <cellStyle name="Гиперссылка 2 55 8" xfId="10144"/>
    <cellStyle name="Гиперссылка 2 56" xfId="10145"/>
    <cellStyle name="Гиперссылка 2 56 2" xfId="10146"/>
    <cellStyle name="Гиперссылка 2 56 2 2" xfId="10147"/>
    <cellStyle name="Гиперссылка 2 56 2 3" xfId="10148"/>
    <cellStyle name="Гиперссылка 2 56 2 4" xfId="10149"/>
    <cellStyle name="Гиперссылка 2 56 2 5" xfId="10150"/>
    <cellStyle name="Гиперссылка 2 56 2 6" xfId="10151"/>
    <cellStyle name="Гиперссылка 2 56 3" xfId="10152"/>
    <cellStyle name="Гиперссылка 2 56 4" xfId="10153"/>
    <cellStyle name="Гиперссылка 2 56 5" xfId="10154"/>
    <cellStyle name="Гиперссылка 2 56 6" xfId="10155"/>
    <cellStyle name="Гиперссылка 2 56 7" xfId="10156"/>
    <cellStyle name="Гиперссылка 2 56 8" xfId="10157"/>
    <cellStyle name="Гиперссылка 2 57" xfId="10158"/>
    <cellStyle name="Гиперссылка 2 57 2" xfId="10159"/>
    <cellStyle name="Гиперссылка 2 57 2 2" xfId="10160"/>
    <cellStyle name="Гиперссылка 2 57 2 3" xfId="10161"/>
    <cellStyle name="Гиперссылка 2 57 2 4" xfId="10162"/>
    <cellStyle name="Гиперссылка 2 57 2 5" xfId="10163"/>
    <cellStyle name="Гиперссылка 2 57 2 6" xfId="10164"/>
    <cellStyle name="Гиперссылка 2 57 3" xfId="10165"/>
    <cellStyle name="Гиперссылка 2 57 4" xfId="10166"/>
    <cellStyle name="Гиперссылка 2 57 5" xfId="10167"/>
    <cellStyle name="Гиперссылка 2 57 6" xfId="10168"/>
    <cellStyle name="Гиперссылка 2 57 7" xfId="10169"/>
    <cellStyle name="Гиперссылка 2 57 8" xfId="10170"/>
    <cellStyle name="Гиперссылка 2 58" xfId="10171"/>
    <cellStyle name="Гиперссылка 2 58 2" xfId="10172"/>
    <cellStyle name="Гиперссылка 2 58 2 2" xfId="10173"/>
    <cellStyle name="Гиперссылка 2 58 2 3" xfId="10174"/>
    <cellStyle name="Гиперссылка 2 58 2 4" xfId="10175"/>
    <cellStyle name="Гиперссылка 2 58 2 5" xfId="10176"/>
    <cellStyle name="Гиперссылка 2 58 2 6" xfId="10177"/>
    <cellStyle name="Гиперссылка 2 58 3" xfId="10178"/>
    <cellStyle name="Гиперссылка 2 58 4" xfId="10179"/>
    <cellStyle name="Гиперссылка 2 58 5" xfId="10180"/>
    <cellStyle name="Гиперссылка 2 58 6" xfId="10181"/>
    <cellStyle name="Гиперссылка 2 58 7" xfId="10182"/>
    <cellStyle name="Гиперссылка 2 58 8" xfId="10183"/>
    <cellStyle name="Гиперссылка 2 59" xfId="10184"/>
    <cellStyle name="Гиперссылка 2 59 2" xfId="10185"/>
    <cellStyle name="Гиперссылка 2 59 2 2" xfId="10186"/>
    <cellStyle name="Гиперссылка 2 59 2 3" xfId="10187"/>
    <cellStyle name="Гиперссылка 2 59 2 4" xfId="10188"/>
    <cellStyle name="Гиперссылка 2 59 2 5" xfId="10189"/>
    <cellStyle name="Гиперссылка 2 59 2 6" xfId="10190"/>
    <cellStyle name="Гиперссылка 2 59 3" xfId="10191"/>
    <cellStyle name="Гиперссылка 2 59 4" xfId="10192"/>
    <cellStyle name="Гиперссылка 2 59 5" xfId="10193"/>
    <cellStyle name="Гиперссылка 2 59 6" xfId="10194"/>
    <cellStyle name="Гиперссылка 2 59 7" xfId="10195"/>
    <cellStyle name="Гиперссылка 2 59 8" xfId="10196"/>
    <cellStyle name="Гиперссылка 2 6" xfId="10197"/>
    <cellStyle name="Гиперссылка 2 6 2" xfId="10198"/>
    <cellStyle name="Гиперссылка 2 6 2 2" xfId="10199"/>
    <cellStyle name="Гиперссылка 2 6 2 3" xfId="10200"/>
    <cellStyle name="Гиперссылка 2 6 2 4" xfId="10201"/>
    <cellStyle name="Гиперссылка 2 6 2 5" xfId="10202"/>
    <cellStyle name="Гиперссылка 2 6 2 6" xfId="10203"/>
    <cellStyle name="Гиперссылка 2 6 3" xfId="10204"/>
    <cellStyle name="Гиперссылка 2 6 4" xfId="10205"/>
    <cellStyle name="Гиперссылка 2 6 5" xfId="10206"/>
    <cellStyle name="Гиперссылка 2 6 6" xfId="10207"/>
    <cellStyle name="Гиперссылка 2 6 7" xfId="10208"/>
    <cellStyle name="Гиперссылка 2 6 8" xfId="10209"/>
    <cellStyle name="Гиперссылка 2 60" xfId="10210"/>
    <cellStyle name="Гиперссылка 2 60 2" xfId="10211"/>
    <cellStyle name="Гиперссылка 2 60 2 2" xfId="10212"/>
    <cellStyle name="Гиперссылка 2 60 2 3" xfId="10213"/>
    <cellStyle name="Гиперссылка 2 60 2 4" xfId="10214"/>
    <cellStyle name="Гиперссылка 2 60 2 5" xfId="10215"/>
    <cellStyle name="Гиперссылка 2 60 2 6" xfId="10216"/>
    <cellStyle name="Гиперссылка 2 60 3" xfId="10217"/>
    <cellStyle name="Гиперссылка 2 60 4" xfId="10218"/>
    <cellStyle name="Гиперссылка 2 60 5" xfId="10219"/>
    <cellStyle name="Гиперссылка 2 60 6" xfId="10220"/>
    <cellStyle name="Гиперссылка 2 60 7" xfId="10221"/>
    <cellStyle name="Гиперссылка 2 60 8" xfId="10222"/>
    <cellStyle name="Гиперссылка 2 61" xfId="10223"/>
    <cellStyle name="Гиперссылка 2 61 2" xfId="10224"/>
    <cellStyle name="Гиперссылка 2 61 2 2" xfId="10225"/>
    <cellStyle name="Гиперссылка 2 61 2 3" xfId="10226"/>
    <cellStyle name="Гиперссылка 2 61 2 4" xfId="10227"/>
    <cellStyle name="Гиперссылка 2 61 2 5" xfId="10228"/>
    <cellStyle name="Гиперссылка 2 61 2 6" xfId="10229"/>
    <cellStyle name="Гиперссылка 2 61 3" xfId="10230"/>
    <cellStyle name="Гиперссылка 2 61 4" xfId="10231"/>
    <cellStyle name="Гиперссылка 2 61 5" xfId="10232"/>
    <cellStyle name="Гиперссылка 2 61 6" xfId="10233"/>
    <cellStyle name="Гиперссылка 2 61 7" xfId="10234"/>
    <cellStyle name="Гиперссылка 2 61 8" xfId="10235"/>
    <cellStyle name="Гиперссылка 2 62" xfId="10236"/>
    <cellStyle name="Гиперссылка 2 62 2" xfId="10237"/>
    <cellStyle name="Гиперссылка 2 62 2 2" xfId="10238"/>
    <cellStyle name="Гиперссылка 2 62 2 3" xfId="10239"/>
    <cellStyle name="Гиперссылка 2 62 2 4" xfId="10240"/>
    <cellStyle name="Гиперссылка 2 62 2 5" xfId="10241"/>
    <cellStyle name="Гиперссылка 2 62 2 6" xfId="10242"/>
    <cellStyle name="Гиперссылка 2 62 3" xfId="10243"/>
    <cellStyle name="Гиперссылка 2 62 4" xfId="10244"/>
    <cellStyle name="Гиперссылка 2 62 5" xfId="10245"/>
    <cellStyle name="Гиперссылка 2 62 6" xfId="10246"/>
    <cellStyle name="Гиперссылка 2 62 7" xfId="10247"/>
    <cellStyle name="Гиперссылка 2 62 8" xfId="10248"/>
    <cellStyle name="Гиперссылка 2 63" xfId="10249"/>
    <cellStyle name="Гиперссылка 2 63 2" xfId="10250"/>
    <cellStyle name="Гиперссылка 2 63 2 2" xfId="10251"/>
    <cellStyle name="Гиперссылка 2 63 2 3" xfId="10252"/>
    <cellStyle name="Гиперссылка 2 63 2 4" xfId="10253"/>
    <cellStyle name="Гиперссылка 2 63 2 5" xfId="10254"/>
    <cellStyle name="Гиперссылка 2 63 2 6" xfId="10255"/>
    <cellStyle name="Гиперссылка 2 63 3" xfId="10256"/>
    <cellStyle name="Гиперссылка 2 63 4" xfId="10257"/>
    <cellStyle name="Гиперссылка 2 63 5" xfId="10258"/>
    <cellStyle name="Гиперссылка 2 63 6" xfId="10259"/>
    <cellStyle name="Гиперссылка 2 63 7" xfId="10260"/>
    <cellStyle name="Гиперссылка 2 63 8" xfId="10261"/>
    <cellStyle name="Гиперссылка 2 64" xfId="10262"/>
    <cellStyle name="Гиперссылка 2 64 2" xfId="10263"/>
    <cellStyle name="Гиперссылка 2 64 2 2" xfId="10264"/>
    <cellStyle name="Гиперссылка 2 64 2 3" xfId="10265"/>
    <cellStyle name="Гиперссылка 2 64 2 4" xfId="10266"/>
    <cellStyle name="Гиперссылка 2 64 2 5" xfId="10267"/>
    <cellStyle name="Гиперссылка 2 64 2 6" xfId="10268"/>
    <cellStyle name="Гиперссылка 2 64 3" xfId="10269"/>
    <cellStyle name="Гиперссылка 2 64 4" xfId="10270"/>
    <cellStyle name="Гиперссылка 2 64 5" xfId="10271"/>
    <cellStyle name="Гиперссылка 2 64 6" xfId="10272"/>
    <cellStyle name="Гиперссылка 2 64 7" xfId="10273"/>
    <cellStyle name="Гиперссылка 2 64 8" xfId="10274"/>
    <cellStyle name="Гиперссылка 2 65" xfId="10275"/>
    <cellStyle name="Гиперссылка 2 65 2" xfId="10276"/>
    <cellStyle name="Гиперссылка 2 65 2 2" xfId="10277"/>
    <cellStyle name="Гиперссылка 2 65 2 3" xfId="10278"/>
    <cellStyle name="Гиперссылка 2 65 2 4" xfId="10279"/>
    <cellStyle name="Гиперссылка 2 65 2 5" xfId="10280"/>
    <cellStyle name="Гиперссылка 2 65 2 6" xfId="10281"/>
    <cellStyle name="Гиперссылка 2 65 3" xfId="10282"/>
    <cellStyle name="Гиперссылка 2 65 4" xfId="10283"/>
    <cellStyle name="Гиперссылка 2 65 5" xfId="10284"/>
    <cellStyle name="Гиперссылка 2 65 6" xfId="10285"/>
    <cellStyle name="Гиперссылка 2 65 7" xfId="10286"/>
    <cellStyle name="Гиперссылка 2 65 8" xfId="10287"/>
    <cellStyle name="Гиперссылка 2 66" xfId="10288"/>
    <cellStyle name="Гиперссылка 2 66 2" xfId="10289"/>
    <cellStyle name="Гиперссылка 2 66 2 2" xfId="10290"/>
    <cellStyle name="Гиперссылка 2 66 2 3" xfId="10291"/>
    <cellStyle name="Гиперссылка 2 66 2 4" xfId="10292"/>
    <cellStyle name="Гиперссылка 2 66 2 5" xfId="10293"/>
    <cellStyle name="Гиперссылка 2 66 2 6" xfId="10294"/>
    <cellStyle name="Гиперссылка 2 66 3" xfId="10295"/>
    <cellStyle name="Гиперссылка 2 66 4" xfId="10296"/>
    <cellStyle name="Гиперссылка 2 66 5" xfId="10297"/>
    <cellStyle name="Гиперссылка 2 66 6" xfId="10298"/>
    <cellStyle name="Гиперссылка 2 66 7" xfId="10299"/>
    <cellStyle name="Гиперссылка 2 66 8" xfId="10300"/>
    <cellStyle name="Гиперссылка 2 67" xfId="10301"/>
    <cellStyle name="Гиперссылка 2 67 2" xfId="10302"/>
    <cellStyle name="Гиперссылка 2 67 2 2" xfId="10303"/>
    <cellStyle name="Гиперссылка 2 67 2 3" xfId="10304"/>
    <cellStyle name="Гиперссылка 2 67 2 4" xfId="10305"/>
    <cellStyle name="Гиперссылка 2 67 2 5" xfId="10306"/>
    <cellStyle name="Гиперссылка 2 67 2 6" xfId="10307"/>
    <cellStyle name="Гиперссылка 2 67 3" xfId="10308"/>
    <cellStyle name="Гиперссылка 2 67 4" xfId="10309"/>
    <cellStyle name="Гиперссылка 2 67 5" xfId="10310"/>
    <cellStyle name="Гиперссылка 2 67 6" xfId="10311"/>
    <cellStyle name="Гиперссылка 2 67 7" xfId="10312"/>
    <cellStyle name="Гиперссылка 2 67 8" xfId="10313"/>
    <cellStyle name="Гиперссылка 2 68" xfId="10314"/>
    <cellStyle name="Гиперссылка 2 68 2" xfId="10315"/>
    <cellStyle name="Гиперссылка 2 68 2 2" xfId="10316"/>
    <cellStyle name="Гиперссылка 2 68 2 3" xfId="10317"/>
    <cellStyle name="Гиперссылка 2 68 2 4" xfId="10318"/>
    <cellStyle name="Гиперссылка 2 68 2 5" xfId="10319"/>
    <cellStyle name="Гиперссылка 2 68 2 6" xfId="10320"/>
    <cellStyle name="Гиперссылка 2 68 3" xfId="10321"/>
    <cellStyle name="Гиперссылка 2 68 4" xfId="10322"/>
    <cellStyle name="Гиперссылка 2 68 5" xfId="10323"/>
    <cellStyle name="Гиперссылка 2 68 6" xfId="10324"/>
    <cellStyle name="Гиперссылка 2 68 7" xfId="10325"/>
    <cellStyle name="Гиперссылка 2 68 8" xfId="10326"/>
    <cellStyle name="Гиперссылка 2 69" xfId="10327"/>
    <cellStyle name="Гиперссылка 2 69 2" xfId="10328"/>
    <cellStyle name="Гиперссылка 2 69 2 2" xfId="10329"/>
    <cellStyle name="Гиперссылка 2 69 2 3" xfId="10330"/>
    <cellStyle name="Гиперссылка 2 69 2 4" xfId="10331"/>
    <cellStyle name="Гиперссылка 2 69 2 5" xfId="10332"/>
    <cellStyle name="Гиперссылка 2 69 2 6" xfId="10333"/>
    <cellStyle name="Гиперссылка 2 69 3" xfId="10334"/>
    <cellStyle name="Гиперссылка 2 69 4" xfId="10335"/>
    <cellStyle name="Гиперссылка 2 69 5" xfId="10336"/>
    <cellStyle name="Гиперссылка 2 69 6" xfId="10337"/>
    <cellStyle name="Гиперссылка 2 69 7" xfId="10338"/>
    <cellStyle name="Гиперссылка 2 69 8" xfId="10339"/>
    <cellStyle name="Гиперссылка 2 7" xfId="10340"/>
    <cellStyle name="Гиперссылка 2 7 2" xfId="10341"/>
    <cellStyle name="Гиперссылка 2 7 2 2" xfId="10342"/>
    <cellStyle name="Гиперссылка 2 7 2 3" xfId="10343"/>
    <cellStyle name="Гиперссылка 2 7 2 4" xfId="10344"/>
    <cellStyle name="Гиперссылка 2 7 2 5" xfId="10345"/>
    <cellStyle name="Гиперссылка 2 7 2 6" xfId="10346"/>
    <cellStyle name="Гиперссылка 2 7 3" xfId="10347"/>
    <cellStyle name="Гиперссылка 2 7 4" xfId="10348"/>
    <cellStyle name="Гиперссылка 2 7 5" xfId="10349"/>
    <cellStyle name="Гиперссылка 2 7 6" xfId="10350"/>
    <cellStyle name="Гиперссылка 2 7 7" xfId="10351"/>
    <cellStyle name="Гиперссылка 2 7 8" xfId="10352"/>
    <cellStyle name="Гиперссылка 2 70" xfId="10353"/>
    <cellStyle name="Гиперссылка 2 70 2" xfId="10354"/>
    <cellStyle name="Гиперссылка 2 70 2 2" xfId="10355"/>
    <cellStyle name="Гиперссылка 2 70 2 3" xfId="10356"/>
    <cellStyle name="Гиперссылка 2 70 2 4" xfId="10357"/>
    <cellStyle name="Гиперссылка 2 70 2 5" xfId="10358"/>
    <cellStyle name="Гиперссылка 2 70 2 6" xfId="10359"/>
    <cellStyle name="Гиперссылка 2 70 3" xfId="10360"/>
    <cellStyle name="Гиперссылка 2 70 4" xfId="10361"/>
    <cellStyle name="Гиперссылка 2 70 5" xfId="10362"/>
    <cellStyle name="Гиперссылка 2 70 6" xfId="10363"/>
    <cellStyle name="Гиперссылка 2 70 7" xfId="10364"/>
    <cellStyle name="Гиперссылка 2 70 8" xfId="10365"/>
    <cellStyle name="Гиперссылка 2 71" xfId="10366"/>
    <cellStyle name="Гиперссылка 2 71 2" xfId="10367"/>
    <cellStyle name="Гиперссылка 2 71 2 2" xfId="10368"/>
    <cellStyle name="Гиперссылка 2 71 2 3" xfId="10369"/>
    <cellStyle name="Гиперссылка 2 71 2 4" xfId="10370"/>
    <cellStyle name="Гиперссылка 2 71 2 5" xfId="10371"/>
    <cellStyle name="Гиперссылка 2 71 2 6" xfId="10372"/>
    <cellStyle name="Гиперссылка 2 71 3" xfId="10373"/>
    <cellStyle name="Гиперссылка 2 71 4" xfId="10374"/>
    <cellStyle name="Гиперссылка 2 71 5" xfId="10375"/>
    <cellStyle name="Гиперссылка 2 71 6" xfId="10376"/>
    <cellStyle name="Гиперссылка 2 71 7" xfId="10377"/>
    <cellStyle name="Гиперссылка 2 71 8" xfId="10378"/>
    <cellStyle name="Гиперссылка 2 72" xfId="10379"/>
    <cellStyle name="Гиперссылка 2 72 2" xfId="10380"/>
    <cellStyle name="Гиперссылка 2 72 2 2" xfId="10381"/>
    <cellStyle name="Гиперссылка 2 72 2 3" xfId="10382"/>
    <cellStyle name="Гиперссылка 2 72 2 4" xfId="10383"/>
    <cellStyle name="Гиперссылка 2 72 2 5" xfId="10384"/>
    <cellStyle name="Гиперссылка 2 72 2 6" xfId="10385"/>
    <cellStyle name="Гиперссылка 2 72 3" xfId="10386"/>
    <cellStyle name="Гиперссылка 2 72 4" xfId="10387"/>
    <cellStyle name="Гиперссылка 2 72 5" xfId="10388"/>
    <cellStyle name="Гиперссылка 2 72 6" xfId="10389"/>
    <cellStyle name="Гиперссылка 2 72 7" xfId="10390"/>
    <cellStyle name="Гиперссылка 2 72 8" xfId="10391"/>
    <cellStyle name="Гиперссылка 2 73" xfId="10392"/>
    <cellStyle name="Гиперссылка 2 73 2" xfId="10393"/>
    <cellStyle name="Гиперссылка 2 73 2 2" xfId="10394"/>
    <cellStyle name="Гиперссылка 2 73 2 3" xfId="10395"/>
    <cellStyle name="Гиперссылка 2 73 2 4" xfId="10396"/>
    <cellStyle name="Гиперссылка 2 73 2 5" xfId="10397"/>
    <cellStyle name="Гиперссылка 2 73 2 6" xfId="10398"/>
    <cellStyle name="Гиперссылка 2 73 3" xfId="10399"/>
    <cellStyle name="Гиперссылка 2 73 4" xfId="10400"/>
    <cellStyle name="Гиперссылка 2 73 5" xfId="10401"/>
    <cellStyle name="Гиперссылка 2 73 6" xfId="10402"/>
    <cellStyle name="Гиперссылка 2 73 7" xfId="10403"/>
    <cellStyle name="Гиперссылка 2 73 8" xfId="10404"/>
    <cellStyle name="Гиперссылка 2 74" xfId="10405"/>
    <cellStyle name="Гиперссылка 2 74 2" xfId="10406"/>
    <cellStyle name="Гиперссылка 2 74 2 2" xfId="10407"/>
    <cellStyle name="Гиперссылка 2 74 2 3" xfId="10408"/>
    <cellStyle name="Гиперссылка 2 74 2 4" xfId="10409"/>
    <cellStyle name="Гиперссылка 2 74 2 5" xfId="10410"/>
    <cellStyle name="Гиперссылка 2 74 2 6" xfId="10411"/>
    <cellStyle name="Гиперссылка 2 74 3" xfId="10412"/>
    <cellStyle name="Гиперссылка 2 74 4" xfId="10413"/>
    <cellStyle name="Гиперссылка 2 74 5" xfId="10414"/>
    <cellStyle name="Гиперссылка 2 74 6" xfId="10415"/>
    <cellStyle name="Гиперссылка 2 74 7" xfId="10416"/>
    <cellStyle name="Гиперссылка 2 74 8" xfId="10417"/>
    <cellStyle name="Гиперссылка 2 75" xfId="10418"/>
    <cellStyle name="Гиперссылка 2 75 2" xfId="10419"/>
    <cellStyle name="Гиперссылка 2 75 2 2" xfId="10420"/>
    <cellStyle name="Гиперссылка 2 75 2 3" xfId="10421"/>
    <cellStyle name="Гиперссылка 2 75 2 4" xfId="10422"/>
    <cellStyle name="Гиперссылка 2 75 2 5" xfId="10423"/>
    <cellStyle name="Гиперссылка 2 75 2 6" xfId="10424"/>
    <cellStyle name="Гиперссылка 2 75 3" xfId="10425"/>
    <cellStyle name="Гиперссылка 2 75 4" xfId="10426"/>
    <cellStyle name="Гиперссылка 2 75 5" xfId="10427"/>
    <cellStyle name="Гиперссылка 2 75 6" xfId="10428"/>
    <cellStyle name="Гиперссылка 2 75 7" xfId="10429"/>
    <cellStyle name="Гиперссылка 2 75 8" xfId="10430"/>
    <cellStyle name="Гиперссылка 2 76" xfId="10431"/>
    <cellStyle name="Гиперссылка 2 76 2" xfId="10432"/>
    <cellStyle name="Гиперссылка 2 76 2 2" xfId="10433"/>
    <cellStyle name="Гиперссылка 2 76 2 3" xfId="10434"/>
    <cellStyle name="Гиперссылка 2 76 2 4" xfId="10435"/>
    <cellStyle name="Гиперссылка 2 76 2 5" xfId="10436"/>
    <cellStyle name="Гиперссылка 2 76 2 6" xfId="10437"/>
    <cellStyle name="Гиперссылка 2 76 3" xfId="10438"/>
    <cellStyle name="Гиперссылка 2 76 4" xfId="10439"/>
    <cellStyle name="Гиперссылка 2 76 5" xfId="10440"/>
    <cellStyle name="Гиперссылка 2 76 6" xfId="10441"/>
    <cellStyle name="Гиперссылка 2 76 7" xfId="10442"/>
    <cellStyle name="Гиперссылка 2 76 8" xfId="10443"/>
    <cellStyle name="Гиперссылка 2 77" xfId="10444"/>
    <cellStyle name="Гиперссылка 2 77 2" xfId="10445"/>
    <cellStyle name="Гиперссылка 2 77 2 2" xfId="10446"/>
    <cellStyle name="Гиперссылка 2 77 2 3" xfId="10447"/>
    <cellStyle name="Гиперссылка 2 77 2 4" xfId="10448"/>
    <cellStyle name="Гиперссылка 2 77 2 5" xfId="10449"/>
    <cellStyle name="Гиперссылка 2 77 2 6" xfId="10450"/>
    <cellStyle name="Гиперссылка 2 77 3" xfId="10451"/>
    <cellStyle name="Гиперссылка 2 77 4" xfId="10452"/>
    <cellStyle name="Гиперссылка 2 77 5" xfId="10453"/>
    <cellStyle name="Гиперссылка 2 77 6" xfId="10454"/>
    <cellStyle name="Гиперссылка 2 77 7" xfId="10455"/>
    <cellStyle name="Гиперссылка 2 77 8" xfId="10456"/>
    <cellStyle name="Гиперссылка 2 78" xfId="10457"/>
    <cellStyle name="Гиперссылка 2 78 2" xfId="10458"/>
    <cellStyle name="Гиперссылка 2 78 2 2" xfId="10459"/>
    <cellStyle name="Гиперссылка 2 78 2 3" xfId="10460"/>
    <cellStyle name="Гиперссылка 2 78 2 4" xfId="10461"/>
    <cellStyle name="Гиперссылка 2 78 2 5" xfId="10462"/>
    <cellStyle name="Гиперссылка 2 78 2 6" xfId="10463"/>
    <cellStyle name="Гиперссылка 2 78 3" xfId="10464"/>
    <cellStyle name="Гиперссылка 2 78 4" xfId="10465"/>
    <cellStyle name="Гиперссылка 2 78 5" xfId="10466"/>
    <cellStyle name="Гиперссылка 2 78 6" xfId="10467"/>
    <cellStyle name="Гиперссылка 2 78 7" xfId="10468"/>
    <cellStyle name="Гиперссылка 2 78 8" xfId="10469"/>
    <cellStyle name="Гиперссылка 2 79" xfId="10470"/>
    <cellStyle name="Гиперссылка 2 79 2" xfId="10471"/>
    <cellStyle name="Гиперссылка 2 79 2 2" xfId="10472"/>
    <cellStyle name="Гиперссылка 2 79 2 3" xfId="10473"/>
    <cellStyle name="Гиперссылка 2 79 2 4" xfId="10474"/>
    <cellStyle name="Гиперссылка 2 79 2 5" xfId="10475"/>
    <cellStyle name="Гиперссылка 2 79 2 6" xfId="10476"/>
    <cellStyle name="Гиперссылка 2 79 3" xfId="10477"/>
    <cellStyle name="Гиперссылка 2 79 4" xfId="10478"/>
    <cellStyle name="Гиперссылка 2 79 5" xfId="10479"/>
    <cellStyle name="Гиперссылка 2 79 6" xfId="10480"/>
    <cellStyle name="Гиперссылка 2 79 7" xfId="10481"/>
    <cellStyle name="Гиперссылка 2 79 8" xfId="10482"/>
    <cellStyle name="Гиперссылка 2 8" xfId="10483"/>
    <cellStyle name="Гиперссылка 2 8 2" xfId="10484"/>
    <cellStyle name="Гиперссылка 2 8 2 2" xfId="10485"/>
    <cellStyle name="Гиперссылка 2 8 2 3" xfId="10486"/>
    <cellStyle name="Гиперссылка 2 8 2 4" xfId="10487"/>
    <cellStyle name="Гиперссылка 2 8 2 5" xfId="10488"/>
    <cellStyle name="Гиперссылка 2 8 2 6" xfId="10489"/>
    <cellStyle name="Гиперссылка 2 8 3" xfId="10490"/>
    <cellStyle name="Гиперссылка 2 8 4" xfId="10491"/>
    <cellStyle name="Гиперссылка 2 8 5" xfId="10492"/>
    <cellStyle name="Гиперссылка 2 8 6" xfId="10493"/>
    <cellStyle name="Гиперссылка 2 8 7" xfId="10494"/>
    <cellStyle name="Гиперссылка 2 8 8" xfId="10495"/>
    <cellStyle name="Гиперссылка 2 80" xfId="10496"/>
    <cellStyle name="Гиперссылка 2 80 2" xfId="10497"/>
    <cellStyle name="Гиперссылка 2 80 2 2" xfId="10498"/>
    <cellStyle name="Гиперссылка 2 80 2 3" xfId="10499"/>
    <cellStyle name="Гиперссылка 2 80 2 4" xfId="10500"/>
    <cellStyle name="Гиперссылка 2 80 2 5" xfId="10501"/>
    <cellStyle name="Гиперссылка 2 80 2 6" xfId="10502"/>
    <cellStyle name="Гиперссылка 2 80 3" xfId="10503"/>
    <cellStyle name="Гиперссылка 2 80 4" xfId="10504"/>
    <cellStyle name="Гиперссылка 2 80 5" xfId="10505"/>
    <cellStyle name="Гиперссылка 2 80 6" xfId="10506"/>
    <cellStyle name="Гиперссылка 2 80 7" xfId="10507"/>
    <cellStyle name="Гиперссылка 2 80 8" xfId="10508"/>
    <cellStyle name="Гиперссылка 2 81" xfId="10509"/>
    <cellStyle name="Гиперссылка 2 81 2" xfId="10510"/>
    <cellStyle name="Гиперссылка 2 81 2 2" xfId="10511"/>
    <cellStyle name="Гиперссылка 2 81 2 3" xfId="10512"/>
    <cellStyle name="Гиперссылка 2 81 2 4" xfId="10513"/>
    <cellStyle name="Гиперссылка 2 81 2 5" xfId="10514"/>
    <cellStyle name="Гиперссылка 2 81 2 6" xfId="10515"/>
    <cellStyle name="Гиперссылка 2 81 3" xfId="10516"/>
    <cellStyle name="Гиперссылка 2 81 4" xfId="10517"/>
    <cellStyle name="Гиперссылка 2 81 5" xfId="10518"/>
    <cellStyle name="Гиперссылка 2 81 6" xfId="10519"/>
    <cellStyle name="Гиперссылка 2 81 7" xfId="10520"/>
    <cellStyle name="Гиперссылка 2 81 8" xfId="10521"/>
    <cellStyle name="Гиперссылка 2 82" xfId="10522"/>
    <cellStyle name="Гиперссылка 2 82 2" xfId="10523"/>
    <cellStyle name="Гиперссылка 2 82 2 2" xfId="10524"/>
    <cellStyle name="Гиперссылка 2 82 2 3" xfId="10525"/>
    <cellStyle name="Гиперссылка 2 82 2 4" xfId="10526"/>
    <cellStyle name="Гиперссылка 2 82 2 5" xfId="10527"/>
    <cellStyle name="Гиперссылка 2 82 2 6" xfId="10528"/>
    <cellStyle name="Гиперссылка 2 82 3" xfId="10529"/>
    <cellStyle name="Гиперссылка 2 82 4" xfId="10530"/>
    <cellStyle name="Гиперссылка 2 82 5" xfId="10531"/>
    <cellStyle name="Гиперссылка 2 82 6" xfId="10532"/>
    <cellStyle name="Гиперссылка 2 82 7" xfId="10533"/>
    <cellStyle name="Гиперссылка 2 82 8" xfId="10534"/>
    <cellStyle name="Гиперссылка 2 83" xfId="10535"/>
    <cellStyle name="Гиперссылка 2 83 2" xfId="10536"/>
    <cellStyle name="Гиперссылка 2 83 2 2" xfId="10537"/>
    <cellStyle name="Гиперссылка 2 83 2 3" xfId="10538"/>
    <cellStyle name="Гиперссылка 2 83 2 4" xfId="10539"/>
    <cellStyle name="Гиперссылка 2 83 2 5" xfId="10540"/>
    <cellStyle name="Гиперссылка 2 83 2 6" xfId="10541"/>
    <cellStyle name="Гиперссылка 2 83 3" xfId="10542"/>
    <cellStyle name="Гиперссылка 2 83 4" xfId="10543"/>
    <cellStyle name="Гиперссылка 2 83 5" xfId="10544"/>
    <cellStyle name="Гиперссылка 2 83 6" xfId="10545"/>
    <cellStyle name="Гиперссылка 2 83 7" xfId="10546"/>
    <cellStyle name="Гиперссылка 2 83 8" xfId="10547"/>
    <cellStyle name="Гиперссылка 2 84" xfId="10548"/>
    <cellStyle name="Гиперссылка 2 84 2" xfId="10549"/>
    <cellStyle name="Гиперссылка 2 84 2 2" xfId="10550"/>
    <cellStyle name="Гиперссылка 2 84 2 3" xfId="10551"/>
    <cellStyle name="Гиперссылка 2 84 2 4" xfId="10552"/>
    <cellStyle name="Гиперссылка 2 84 2 5" xfId="10553"/>
    <cellStyle name="Гиперссылка 2 84 2 6" xfId="10554"/>
    <cellStyle name="Гиперссылка 2 84 3" xfId="10555"/>
    <cellStyle name="Гиперссылка 2 84 4" xfId="10556"/>
    <cellStyle name="Гиперссылка 2 84 5" xfId="10557"/>
    <cellStyle name="Гиперссылка 2 84 6" xfId="10558"/>
    <cellStyle name="Гиперссылка 2 84 7" xfId="10559"/>
    <cellStyle name="Гиперссылка 2 84 8" xfId="10560"/>
    <cellStyle name="Гиперссылка 2 85" xfId="10561"/>
    <cellStyle name="Гиперссылка 2 85 2" xfId="10562"/>
    <cellStyle name="Гиперссылка 2 85 2 2" xfId="10563"/>
    <cellStyle name="Гиперссылка 2 85 2 3" xfId="10564"/>
    <cellStyle name="Гиперссылка 2 85 2 4" xfId="10565"/>
    <cellStyle name="Гиперссылка 2 85 2 5" xfId="10566"/>
    <cellStyle name="Гиперссылка 2 85 2 6" xfId="10567"/>
    <cellStyle name="Гиперссылка 2 85 3" xfId="10568"/>
    <cellStyle name="Гиперссылка 2 85 4" xfId="10569"/>
    <cellStyle name="Гиперссылка 2 85 5" xfId="10570"/>
    <cellStyle name="Гиперссылка 2 85 6" xfId="10571"/>
    <cellStyle name="Гиперссылка 2 85 7" xfId="10572"/>
    <cellStyle name="Гиперссылка 2 85 8" xfId="10573"/>
    <cellStyle name="Гиперссылка 2 86" xfId="10574"/>
    <cellStyle name="Гиперссылка 2 86 2" xfId="10575"/>
    <cellStyle name="Гиперссылка 2 86 2 2" xfId="10576"/>
    <cellStyle name="Гиперссылка 2 86 2 3" xfId="10577"/>
    <cellStyle name="Гиперссылка 2 86 2 4" xfId="10578"/>
    <cellStyle name="Гиперссылка 2 86 2 5" xfId="10579"/>
    <cellStyle name="Гиперссылка 2 86 2 6" xfId="10580"/>
    <cellStyle name="Гиперссылка 2 86 3" xfId="10581"/>
    <cellStyle name="Гиперссылка 2 86 4" xfId="10582"/>
    <cellStyle name="Гиперссылка 2 86 5" xfId="10583"/>
    <cellStyle name="Гиперссылка 2 86 6" xfId="10584"/>
    <cellStyle name="Гиперссылка 2 86 7" xfId="10585"/>
    <cellStyle name="Гиперссылка 2 86 8" xfId="10586"/>
    <cellStyle name="Гиперссылка 2 87" xfId="10587"/>
    <cellStyle name="Гиперссылка 2 87 2" xfId="10588"/>
    <cellStyle name="Гиперссылка 2 87 2 2" xfId="10589"/>
    <cellStyle name="Гиперссылка 2 87 2 3" xfId="10590"/>
    <cellStyle name="Гиперссылка 2 87 2 4" xfId="10591"/>
    <cellStyle name="Гиперссылка 2 87 2 5" xfId="10592"/>
    <cellStyle name="Гиперссылка 2 87 2 6" xfId="10593"/>
    <cellStyle name="Гиперссылка 2 87 3" xfId="10594"/>
    <cellStyle name="Гиперссылка 2 87 4" xfId="10595"/>
    <cellStyle name="Гиперссылка 2 87 5" xfId="10596"/>
    <cellStyle name="Гиперссылка 2 87 6" xfId="10597"/>
    <cellStyle name="Гиперссылка 2 87 7" xfId="10598"/>
    <cellStyle name="Гиперссылка 2 87 8" xfId="10599"/>
    <cellStyle name="Гиперссылка 2 88" xfId="10600"/>
    <cellStyle name="Гиперссылка 2 88 2" xfId="10601"/>
    <cellStyle name="Гиперссылка 2 88 2 2" xfId="10602"/>
    <cellStyle name="Гиперссылка 2 88 2 3" xfId="10603"/>
    <cellStyle name="Гиперссылка 2 88 2 4" xfId="10604"/>
    <cellStyle name="Гиперссылка 2 88 2 5" xfId="10605"/>
    <cellStyle name="Гиперссылка 2 88 2 6" xfId="10606"/>
    <cellStyle name="Гиперссылка 2 88 3" xfId="10607"/>
    <cellStyle name="Гиперссылка 2 88 4" xfId="10608"/>
    <cellStyle name="Гиперссылка 2 88 5" xfId="10609"/>
    <cellStyle name="Гиперссылка 2 88 6" xfId="10610"/>
    <cellStyle name="Гиперссылка 2 88 7" xfId="10611"/>
    <cellStyle name="Гиперссылка 2 88 8" xfId="10612"/>
    <cellStyle name="Гиперссылка 2 89" xfId="10613"/>
    <cellStyle name="Гиперссылка 2 89 2" xfId="10614"/>
    <cellStyle name="Гиперссылка 2 89 2 2" xfId="10615"/>
    <cellStyle name="Гиперссылка 2 89 2 3" xfId="10616"/>
    <cellStyle name="Гиперссылка 2 89 2 4" xfId="10617"/>
    <cellStyle name="Гиперссылка 2 89 2 5" xfId="10618"/>
    <cellStyle name="Гиперссылка 2 89 2 6" xfId="10619"/>
    <cellStyle name="Гиперссылка 2 89 3" xfId="10620"/>
    <cellStyle name="Гиперссылка 2 89 4" xfId="10621"/>
    <cellStyle name="Гиперссылка 2 89 5" xfId="10622"/>
    <cellStyle name="Гиперссылка 2 89 6" xfId="10623"/>
    <cellStyle name="Гиперссылка 2 89 7" xfId="10624"/>
    <cellStyle name="Гиперссылка 2 89 8" xfId="10625"/>
    <cellStyle name="Гиперссылка 2 9" xfId="10626"/>
    <cellStyle name="Гиперссылка 2 9 2" xfId="10627"/>
    <cellStyle name="Гиперссылка 2 9 2 2" xfId="10628"/>
    <cellStyle name="Гиперссылка 2 9 2 3" xfId="10629"/>
    <cellStyle name="Гиперссылка 2 9 2 4" xfId="10630"/>
    <cellStyle name="Гиперссылка 2 9 2 5" xfId="10631"/>
    <cellStyle name="Гиперссылка 2 9 2 6" xfId="10632"/>
    <cellStyle name="Гиперссылка 2 9 3" xfId="10633"/>
    <cellStyle name="Гиперссылка 2 9 4" xfId="10634"/>
    <cellStyle name="Гиперссылка 2 9 5" xfId="10635"/>
    <cellStyle name="Гиперссылка 2 9 6" xfId="10636"/>
    <cellStyle name="Гиперссылка 2 9 7" xfId="10637"/>
    <cellStyle name="Гиперссылка 2 9 8" xfId="10638"/>
    <cellStyle name="Гиперссылка 2 90" xfId="10639"/>
    <cellStyle name="Гиперссылка 2 90 2" xfId="10640"/>
    <cellStyle name="Гиперссылка 2 90 2 2" xfId="10641"/>
    <cellStyle name="Гиперссылка 2 90 2 3" xfId="10642"/>
    <cellStyle name="Гиперссылка 2 90 2 4" xfId="10643"/>
    <cellStyle name="Гиперссылка 2 90 2 5" xfId="10644"/>
    <cellStyle name="Гиперссылка 2 90 2 6" xfId="10645"/>
    <cellStyle name="Гиперссылка 2 90 3" xfId="10646"/>
    <cellStyle name="Гиперссылка 2 90 4" xfId="10647"/>
    <cellStyle name="Гиперссылка 2 90 5" xfId="10648"/>
    <cellStyle name="Гиперссылка 2 90 6" xfId="10649"/>
    <cellStyle name="Гиперссылка 2 90 7" xfId="10650"/>
    <cellStyle name="Гиперссылка 2 90 8" xfId="10651"/>
    <cellStyle name="Гиперссылка 2 91" xfId="10652"/>
    <cellStyle name="Гиперссылка 2 91 2" xfId="10653"/>
    <cellStyle name="Гиперссылка 2 91 2 2" xfId="10654"/>
    <cellStyle name="Гиперссылка 2 91 2 3" xfId="10655"/>
    <cellStyle name="Гиперссылка 2 91 2 4" xfId="10656"/>
    <cellStyle name="Гиперссылка 2 91 2 5" xfId="10657"/>
    <cellStyle name="Гиперссылка 2 91 2 6" xfId="10658"/>
    <cellStyle name="Гиперссылка 2 91 3" xfId="10659"/>
    <cellStyle name="Гиперссылка 2 91 4" xfId="10660"/>
    <cellStyle name="Гиперссылка 2 91 5" xfId="10661"/>
    <cellStyle name="Гиперссылка 2 91 6" xfId="10662"/>
    <cellStyle name="Гиперссылка 2 91 7" xfId="10663"/>
    <cellStyle name="Гиперссылка 2 91 8" xfId="10664"/>
    <cellStyle name="Гиперссылка 2 92" xfId="10665"/>
    <cellStyle name="Гиперссылка 2 92 2" xfId="10666"/>
    <cellStyle name="Гиперссылка 2 92 2 2" xfId="10667"/>
    <cellStyle name="Гиперссылка 2 92 2 3" xfId="10668"/>
    <cellStyle name="Гиперссылка 2 92 2 4" xfId="10669"/>
    <cellStyle name="Гиперссылка 2 92 2 5" xfId="10670"/>
    <cellStyle name="Гиперссылка 2 92 2 6" xfId="10671"/>
    <cellStyle name="Гиперссылка 2 92 3" xfId="10672"/>
    <cellStyle name="Гиперссылка 2 92 4" xfId="10673"/>
    <cellStyle name="Гиперссылка 2 92 5" xfId="10674"/>
    <cellStyle name="Гиперссылка 2 92 6" xfId="10675"/>
    <cellStyle name="Гиперссылка 2 92 7" xfId="10676"/>
    <cellStyle name="Гиперссылка 2 92 8" xfId="10677"/>
    <cellStyle name="Гиперссылка 2 93" xfId="10678"/>
    <cellStyle name="Гиперссылка 2 93 2" xfId="10679"/>
    <cellStyle name="Гиперссылка 2 93 2 2" xfId="10680"/>
    <cellStyle name="Гиперссылка 2 93 2 3" xfId="10681"/>
    <cellStyle name="Гиперссылка 2 93 2 4" xfId="10682"/>
    <cellStyle name="Гиперссылка 2 93 2 5" xfId="10683"/>
    <cellStyle name="Гиперссылка 2 93 2 6" xfId="10684"/>
    <cellStyle name="Гиперссылка 2 93 3" xfId="10685"/>
    <cellStyle name="Гиперссылка 2 93 4" xfId="10686"/>
    <cellStyle name="Гиперссылка 2 93 5" xfId="10687"/>
    <cellStyle name="Гиперссылка 2 93 6" xfId="10688"/>
    <cellStyle name="Гиперссылка 2 93 7" xfId="10689"/>
    <cellStyle name="Гиперссылка 2 93 8" xfId="10690"/>
    <cellStyle name="Гиперссылка 2 94" xfId="10691"/>
    <cellStyle name="Гиперссылка 2 94 2" xfId="10692"/>
    <cellStyle name="Гиперссылка 2 94 2 2" xfId="10693"/>
    <cellStyle name="Гиперссылка 2 94 2 3" xfId="10694"/>
    <cellStyle name="Гиперссылка 2 94 2 4" xfId="10695"/>
    <cellStyle name="Гиперссылка 2 94 2 5" xfId="10696"/>
    <cellStyle name="Гиперссылка 2 94 2 6" xfId="10697"/>
    <cellStyle name="Гиперссылка 2 94 3" xfId="10698"/>
    <cellStyle name="Гиперссылка 2 94 4" xfId="10699"/>
    <cellStyle name="Гиперссылка 2 94 5" xfId="10700"/>
    <cellStyle name="Гиперссылка 2 94 6" xfId="10701"/>
    <cellStyle name="Гиперссылка 2 94 7" xfId="10702"/>
    <cellStyle name="Гиперссылка 2 94 8" xfId="10703"/>
    <cellStyle name="Гиперссылка 2 95" xfId="10704"/>
    <cellStyle name="Гиперссылка 2 95 2" xfId="10705"/>
    <cellStyle name="Гиперссылка 2 95 2 2" xfId="10706"/>
    <cellStyle name="Гиперссылка 2 95 2 3" xfId="10707"/>
    <cellStyle name="Гиперссылка 2 95 2 4" xfId="10708"/>
    <cellStyle name="Гиперссылка 2 95 2 5" xfId="10709"/>
    <cellStyle name="Гиперссылка 2 95 2 6" xfId="10710"/>
    <cellStyle name="Гиперссылка 2 95 3" xfId="10711"/>
    <cellStyle name="Гиперссылка 2 95 4" xfId="10712"/>
    <cellStyle name="Гиперссылка 2 95 5" xfId="10713"/>
    <cellStyle name="Гиперссылка 2 95 6" xfId="10714"/>
    <cellStyle name="Гиперссылка 2 95 7" xfId="10715"/>
    <cellStyle name="Гиперссылка 2 95 8" xfId="10716"/>
    <cellStyle name="Гиперссылка 2 96" xfId="10717"/>
    <cellStyle name="Гиперссылка 2 96 2" xfId="10718"/>
    <cellStyle name="Гиперссылка 2 96 2 2" xfId="10719"/>
    <cellStyle name="Гиперссылка 2 96 2 3" xfId="10720"/>
    <cellStyle name="Гиперссылка 2 96 2 4" xfId="10721"/>
    <cellStyle name="Гиперссылка 2 96 2 5" xfId="10722"/>
    <cellStyle name="Гиперссылка 2 96 2 6" xfId="10723"/>
    <cellStyle name="Гиперссылка 2 96 3" xfId="10724"/>
    <cellStyle name="Гиперссылка 2 96 4" xfId="10725"/>
    <cellStyle name="Гиперссылка 2 96 5" xfId="10726"/>
    <cellStyle name="Гиперссылка 2 96 6" xfId="10727"/>
    <cellStyle name="Гиперссылка 2 96 7" xfId="10728"/>
    <cellStyle name="Гиперссылка 2 96 8" xfId="10729"/>
    <cellStyle name="Гиперссылка 2 97" xfId="10730"/>
    <cellStyle name="Гиперссылка 2 97 2" xfId="10731"/>
    <cellStyle name="Гиперссылка 2 97 2 2" xfId="10732"/>
    <cellStyle name="Гиперссылка 2 97 2 3" xfId="10733"/>
    <cellStyle name="Гиперссылка 2 97 2 4" xfId="10734"/>
    <cellStyle name="Гиперссылка 2 97 2 5" xfId="10735"/>
    <cellStyle name="Гиперссылка 2 97 2 6" xfId="10736"/>
    <cellStyle name="Гиперссылка 2 97 3" xfId="10737"/>
    <cellStyle name="Гиперссылка 2 97 4" xfId="10738"/>
    <cellStyle name="Гиперссылка 2 97 5" xfId="10739"/>
    <cellStyle name="Гиперссылка 2 97 6" xfId="10740"/>
    <cellStyle name="Гиперссылка 2 97 7" xfId="10741"/>
    <cellStyle name="Гиперссылка 2 97 8" xfId="10742"/>
    <cellStyle name="Гиперссылка 2 98" xfId="10743"/>
    <cellStyle name="Гиперссылка 2 98 2" xfId="10744"/>
    <cellStyle name="Гиперссылка 2 98 2 2" xfId="10745"/>
    <cellStyle name="Гиперссылка 2 98 2 3" xfId="10746"/>
    <cellStyle name="Гиперссылка 2 98 2 4" xfId="10747"/>
    <cellStyle name="Гиперссылка 2 98 2 5" xfId="10748"/>
    <cellStyle name="Гиперссылка 2 98 2 6" xfId="10749"/>
    <cellStyle name="Гиперссылка 2 98 3" xfId="10750"/>
    <cellStyle name="Гиперссылка 2 98 4" xfId="10751"/>
    <cellStyle name="Гиперссылка 2 98 5" xfId="10752"/>
    <cellStyle name="Гиперссылка 2 98 6" xfId="10753"/>
    <cellStyle name="Гиперссылка 2 98 7" xfId="10754"/>
    <cellStyle name="Гиперссылка 2 98 8" xfId="10755"/>
    <cellStyle name="Гиперссылка 2 99" xfId="10756"/>
    <cellStyle name="Гиперссылка 2 99 2" xfId="10757"/>
    <cellStyle name="Гиперссылка 2 99 2 2" xfId="10758"/>
    <cellStyle name="Гиперссылка 2 99 2 3" xfId="10759"/>
    <cellStyle name="Гиперссылка 2 99 2 4" xfId="10760"/>
    <cellStyle name="Гиперссылка 2 99 2 5" xfId="10761"/>
    <cellStyle name="Гиперссылка 2 99 2 6" xfId="10762"/>
    <cellStyle name="Гиперссылка 2 99 3" xfId="10763"/>
    <cellStyle name="Гиперссылка 2 99 4" xfId="10764"/>
    <cellStyle name="Гиперссылка 2 99 5" xfId="10765"/>
    <cellStyle name="Гиперссылка 2 99 6" xfId="10766"/>
    <cellStyle name="Гиперссылка 2 99 7" xfId="10767"/>
    <cellStyle name="Гиперссылка 2 99 8" xfId="10768"/>
    <cellStyle name="Гиперссылка 33" xfId="10769"/>
    <cellStyle name="Гиперссылка 33 2" xfId="10770"/>
    <cellStyle name="Гиперссылка 33 2 2" xfId="10771"/>
    <cellStyle name="Гиперссылка 33 2 3" xfId="10772"/>
    <cellStyle name="Гиперссылка 33 2 4" xfId="10773"/>
    <cellStyle name="Гиперссылка 33 2 5" xfId="10774"/>
    <cellStyle name="Гиперссылка 33 2 6" xfId="10775"/>
    <cellStyle name="Гиперссылка 33 3" xfId="10776"/>
    <cellStyle name="Гиперссылка 33 4" xfId="10777"/>
    <cellStyle name="Гиперссылка 33 5" xfId="10778"/>
    <cellStyle name="Гиперссылка 33 6" xfId="10779"/>
    <cellStyle name="Гиперссылка 33 7" xfId="10780"/>
    <cellStyle name="Гиперссылка 33 8" xfId="10781"/>
    <cellStyle name="Заголовок 1 10" xfId="10782"/>
    <cellStyle name="Заголовок 1 10 2" xfId="10783"/>
    <cellStyle name="Заголовок 1 10 2 2" xfId="10784"/>
    <cellStyle name="Заголовок 1 10 2 3" xfId="10785"/>
    <cellStyle name="Заголовок 1 10 2 4" xfId="10786"/>
    <cellStyle name="Заголовок 1 10 2 5" xfId="10787"/>
    <cellStyle name="Заголовок 1 10 2 6" xfId="10788"/>
    <cellStyle name="Заголовок 1 10 3" xfId="10789"/>
    <cellStyle name="Заголовок 1 10 4" xfId="10790"/>
    <cellStyle name="Заголовок 1 10 5" xfId="10791"/>
    <cellStyle name="Заголовок 1 10 6" xfId="10792"/>
    <cellStyle name="Заголовок 1 10 7" xfId="10793"/>
    <cellStyle name="Заголовок 1 10 8" xfId="10794"/>
    <cellStyle name="Заголовок 1 100" xfId="10795"/>
    <cellStyle name="Заголовок 1 100 2" xfId="10796"/>
    <cellStyle name="Заголовок 1 100 2 2" xfId="10797"/>
    <cellStyle name="Заголовок 1 100 2 3" xfId="10798"/>
    <cellStyle name="Заголовок 1 100 2 4" xfId="10799"/>
    <cellStyle name="Заголовок 1 100 2 5" xfId="10800"/>
    <cellStyle name="Заголовок 1 100 2 6" xfId="10801"/>
    <cellStyle name="Заголовок 1 100 3" xfId="10802"/>
    <cellStyle name="Заголовок 1 100 4" xfId="10803"/>
    <cellStyle name="Заголовок 1 100 5" xfId="10804"/>
    <cellStyle name="Заголовок 1 100 6" xfId="10805"/>
    <cellStyle name="Заголовок 1 100 7" xfId="10806"/>
    <cellStyle name="Заголовок 1 100 8" xfId="10807"/>
    <cellStyle name="Заголовок 1 101" xfId="10808"/>
    <cellStyle name="Заголовок 1 101 2" xfId="10809"/>
    <cellStyle name="Заголовок 1 101 2 2" xfId="10810"/>
    <cellStyle name="Заголовок 1 101 2 3" xfId="10811"/>
    <cellStyle name="Заголовок 1 101 2 4" xfId="10812"/>
    <cellStyle name="Заголовок 1 101 2 5" xfId="10813"/>
    <cellStyle name="Заголовок 1 101 2 6" xfId="10814"/>
    <cellStyle name="Заголовок 1 101 3" xfId="10815"/>
    <cellStyle name="Заголовок 1 101 4" xfId="10816"/>
    <cellStyle name="Заголовок 1 101 5" xfId="10817"/>
    <cellStyle name="Заголовок 1 101 6" xfId="10818"/>
    <cellStyle name="Заголовок 1 101 7" xfId="10819"/>
    <cellStyle name="Заголовок 1 101 8" xfId="10820"/>
    <cellStyle name="Заголовок 1 102" xfId="10821"/>
    <cellStyle name="Заголовок 1 102 2" xfId="10822"/>
    <cellStyle name="Заголовок 1 102 2 2" xfId="10823"/>
    <cellStyle name="Заголовок 1 102 2 3" xfId="10824"/>
    <cellStyle name="Заголовок 1 102 2 4" xfId="10825"/>
    <cellStyle name="Заголовок 1 102 2 5" xfId="10826"/>
    <cellStyle name="Заголовок 1 102 2 6" xfId="10827"/>
    <cellStyle name="Заголовок 1 102 3" xfId="10828"/>
    <cellStyle name="Заголовок 1 102 4" xfId="10829"/>
    <cellStyle name="Заголовок 1 102 5" xfId="10830"/>
    <cellStyle name="Заголовок 1 102 6" xfId="10831"/>
    <cellStyle name="Заголовок 1 102 7" xfId="10832"/>
    <cellStyle name="Заголовок 1 102 8" xfId="10833"/>
    <cellStyle name="Заголовок 1 103" xfId="10834"/>
    <cellStyle name="Заголовок 1 103 2" xfId="10835"/>
    <cellStyle name="Заголовок 1 103 2 2" xfId="10836"/>
    <cellStyle name="Заголовок 1 103 2 3" xfId="10837"/>
    <cellStyle name="Заголовок 1 103 2 4" xfId="10838"/>
    <cellStyle name="Заголовок 1 103 2 5" xfId="10839"/>
    <cellStyle name="Заголовок 1 103 2 6" xfId="10840"/>
    <cellStyle name="Заголовок 1 103 3" xfId="10841"/>
    <cellStyle name="Заголовок 1 103 4" xfId="10842"/>
    <cellStyle name="Заголовок 1 103 5" xfId="10843"/>
    <cellStyle name="Заголовок 1 103 6" xfId="10844"/>
    <cellStyle name="Заголовок 1 103 7" xfId="10845"/>
    <cellStyle name="Заголовок 1 103 8" xfId="10846"/>
    <cellStyle name="Заголовок 1 104" xfId="10847"/>
    <cellStyle name="Заголовок 1 104 2" xfId="10848"/>
    <cellStyle name="Заголовок 1 104 2 2" xfId="10849"/>
    <cellStyle name="Заголовок 1 104 2 3" xfId="10850"/>
    <cellStyle name="Заголовок 1 104 2 4" xfId="10851"/>
    <cellStyle name="Заголовок 1 104 2 5" xfId="10852"/>
    <cellStyle name="Заголовок 1 104 2 6" xfId="10853"/>
    <cellStyle name="Заголовок 1 104 3" xfId="10854"/>
    <cellStyle name="Заголовок 1 104 4" xfId="10855"/>
    <cellStyle name="Заголовок 1 104 5" xfId="10856"/>
    <cellStyle name="Заголовок 1 104 6" xfId="10857"/>
    <cellStyle name="Заголовок 1 104 7" xfId="10858"/>
    <cellStyle name="Заголовок 1 104 8" xfId="10859"/>
    <cellStyle name="Заголовок 1 105" xfId="10860"/>
    <cellStyle name="Заголовок 1 105 2" xfId="10861"/>
    <cellStyle name="Заголовок 1 105 2 2" xfId="10862"/>
    <cellStyle name="Заголовок 1 105 2 3" xfId="10863"/>
    <cellStyle name="Заголовок 1 105 2 4" xfId="10864"/>
    <cellStyle name="Заголовок 1 105 2 5" xfId="10865"/>
    <cellStyle name="Заголовок 1 105 2 6" xfId="10866"/>
    <cellStyle name="Заголовок 1 105 3" xfId="10867"/>
    <cellStyle name="Заголовок 1 105 4" xfId="10868"/>
    <cellStyle name="Заголовок 1 105 5" xfId="10869"/>
    <cellStyle name="Заголовок 1 105 6" xfId="10870"/>
    <cellStyle name="Заголовок 1 105 7" xfId="10871"/>
    <cellStyle name="Заголовок 1 105 8" xfId="10872"/>
    <cellStyle name="Заголовок 1 106" xfId="10873"/>
    <cellStyle name="Заголовок 1 106 2" xfId="10874"/>
    <cellStyle name="Заголовок 1 106 2 2" xfId="10875"/>
    <cellStyle name="Заголовок 1 106 2 3" xfId="10876"/>
    <cellStyle name="Заголовок 1 106 2 4" xfId="10877"/>
    <cellStyle name="Заголовок 1 106 2 5" xfId="10878"/>
    <cellStyle name="Заголовок 1 106 2 6" xfId="10879"/>
    <cellStyle name="Заголовок 1 106 3" xfId="10880"/>
    <cellStyle name="Заголовок 1 106 4" xfId="10881"/>
    <cellStyle name="Заголовок 1 106 5" xfId="10882"/>
    <cellStyle name="Заголовок 1 106 6" xfId="10883"/>
    <cellStyle name="Заголовок 1 106 7" xfId="10884"/>
    <cellStyle name="Заголовок 1 106 8" xfId="10885"/>
    <cellStyle name="Заголовок 1 107" xfId="10886"/>
    <cellStyle name="Заголовок 1 107 2" xfId="10887"/>
    <cellStyle name="Заголовок 1 107 2 2" xfId="10888"/>
    <cellStyle name="Заголовок 1 107 2 3" xfId="10889"/>
    <cellStyle name="Заголовок 1 107 2 4" xfId="10890"/>
    <cellStyle name="Заголовок 1 107 2 5" xfId="10891"/>
    <cellStyle name="Заголовок 1 107 2 6" xfId="10892"/>
    <cellStyle name="Заголовок 1 107 3" xfId="10893"/>
    <cellStyle name="Заголовок 1 107 4" xfId="10894"/>
    <cellStyle name="Заголовок 1 107 5" xfId="10895"/>
    <cellStyle name="Заголовок 1 107 6" xfId="10896"/>
    <cellStyle name="Заголовок 1 107 7" xfId="10897"/>
    <cellStyle name="Заголовок 1 107 8" xfId="10898"/>
    <cellStyle name="Заголовок 1 108" xfId="10899"/>
    <cellStyle name="Заголовок 1 108 2" xfId="10900"/>
    <cellStyle name="Заголовок 1 108 2 2" xfId="10901"/>
    <cellStyle name="Заголовок 1 108 2 3" xfId="10902"/>
    <cellStyle name="Заголовок 1 108 2 4" xfId="10903"/>
    <cellStyle name="Заголовок 1 108 2 5" xfId="10904"/>
    <cellStyle name="Заголовок 1 108 2 6" xfId="10905"/>
    <cellStyle name="Заголовок 1 108 3" xfId="10906"/>
    <cellStyle name="Заголовок 1 108 4" xfId="10907"/>
    <cellStyle name="Заголовок 1 108 5" xfId="10908"/>
    <cellStyle name="Заголовок 1 108 6" xfId="10909"/>
    <cellStyle name="Заголовок 1 108 7" xfId="10910"/>
    <cellStyle name="Заголовок 1 108 8" xfId="10911"/>
    <cellStyle name="Заголовок 1 109" xfId="10912"/>
    <cellStyle name="Заголовок 1 109 2" xfId="10913"/>
    <cellStyle name="Заголовок 1 109 2 2" xfId="10914"/>
    <cellStyle name="Заголовок 1 109 2 3" xfId="10915"/>
    <cellStyle name="Заголовок 1 109 2 4" xfId="10916"/>
    <cellStyle name="Заголовок 1 109 2 5" xfId="10917"/>
    <cellStyle name="Заголовок 1 109 2 6" xfId="10918"/>
    <cellStyle name="Заголовок 1 109 3" xfId="10919"/>
    <cellStyle name="Заголовок 1 109 4" xfId="10920"/>
    <cellStyle name="Заголовок 1 109 5" xfId="10921"/>
    <cellStyle name="Заголовок 1 109 6" xfId="10922"/>
    <cellStyle name="Заголовок 1 109 7" xfId="10923"/>
    <cellStyle name="Заголовок 1 109 8" xfId="10924"/>
    <cellStyle name="Заголовок 1 11" xfId="10925"/>
    <cellStyle name="Заголовок 1 11 2" xfId="10926"/>
    <cellStyle name="Заголовок 1 11 2 2" xfId="10927"/>
    <cellStyle name="Заголовок 1 11 2 3" xfId="10928"/>
    <cellStyle name="Заголовок 1 11 2 4" xfId="10929"/>
    <cellStyle name="Заголовок 1 11 2 5" xfId="10930"/>
    <cellStyle name="Заголовок 1 11 2 6" xfId="10931"/>
    <cellStyle name="Заголовок 1 11 3" xfId="10932"/>
    <cellStyle name="Заголовок 1 11 4" xfId="10933"/>
    <cellStyle name="Заголовок 1 11 5" xfId="10934"/>
    <cellStyle name="Заголовок 1 11 6" xfId="10935"/>
    <cellStyle name="Заголовок 1 11 7" xfId="10936"/>
    <cellStyle name="Заголовок 1 11 8" xfId="10937"/>
    <cellStyle name="Заголовок 1 110" xfId="10938"/>
    <cellStyle name="Заголовок 1 110 2" xfId="10939"/>
    <cellStyle name="Заголовок 1 110 2 2" xfId="10940"/>
    <cellStyle name="Заголовок 1 110 2 3" xfId="10941"/>
    <cellStyle name="Заголовок 1 110 2 4" xfId="10942"/>
    <cellStyle name="Заголовок 1 110 2 5" xfId="10943"/>
    <cellStyle name="Заголовок 1 110 2 6" xfId="10944"/>
    <cellStyle name="Заголовок 1 110 3" xfId="10945"/>
    <cellStyle name="Заголовок 1 110 4" xfId="10946"/>
    <cellStyle name="Заголовок 1 110 5" xfId="10947"/>
    <cellStyle name="Заголовок 1 110 6" xfId="10948"/>
    <cellStyle name="Заголовок 1 110 7" xfId="10949"/>
    <cellStyle name="Заголовок 1 110 8" xfId="10950"/>
    <cellStyle name="Заголовок 1 111" xfId="10951"/>
    <cellStyle name="Заголовок 1 111 2" xfId="10952"/>
    <cellStyle name="Заголовок 1 111 2 2" xfId="10953"/>
    <cellStyle name="Заголовок 1 111 2 3" xfId="10954"/>
    <cellStyle name="Заголовок 1 111 2 4" xfId="10955"/>
    <cellStyle name="Заголовок 1 111 2 5" xfId="10956"/>
    <cellStyle name="Заголовок 1 111 2 6" xfId="10957"/>
    <cellStyle name="Заголовок 1 111 3" xfId="10958"/>
    <cellStyle name="Заголовок 1 111 4" xfId="10959"/>
    <cellStyle name="Заголовок 1 111 5" xfId="10960"/>
    <cellStyle name="Заголовок 1 111 6" xfId="10961"/>
    <cellStyle name="Заголовок 1 111 7" xfId="10962"/>
    <cellStyle name="Заголовок 1 111 8" xfId="10963"/>
    <cellStyle name="Заголовок 1 112" xfId="10964"/>
    <cellStyle name="Заголовок 1 112 2" xfId="10965"/>
    <cellStyle name="Заголовок 1 112 2 2" xfId="10966"/>
    <cellStyle name="Заголовок 1 112 2 3" xfId="10967"/>
    <cellStyle name="Заголовок 1 112 2 4" xfId="10968"/>
    <cellStyle name="Заголовок 1 112 2 5" xfId="10969"/>
    <cellStyle name="Заголовок 1 112 2 6" xfId="10970"/>
    <cellStyle name="Заголовок 1 112 3" xfId="10971"/>
    <cellStyle name="Заголовок 1 112 4" xfId="10972"/>
    <cellStyle name="Заголовок 1 112 5" xfId="10973"/>
    <cellStyle name="Заголовок 1 112 6" xfId="10974"/>
    <cellStyle name="Заголовок 1 112 7" xfId="10975"/>
    <cellStyle name="Заголовок 1 112 8" xfId="10976"/>
    <cellStyle name="Заголовок 1 113" xfId="10977"/>
    <cellStyle name="Заголовок 1 113 2" xfId="10978"/>
    <cellStyle name="Заголовок 1 113 2 2" xfId="10979"/>
    <cellStyle name="Заголовок 1 113 2 3" xfId="10980"/>
    <cellStyle name="Заголовок 1 113 2 4" xfId="10981"/>
    <cellStyle name="Заголовок 1 113 2 5" xfId="10982"/>
    <cellStyle name="Заголовок 1 113 2 6" xfId="10983"/>
    <cellStyle name="Заголовок 1 113 3" xfId="10984"/>
    <cellStyle name="Заголовок 1 113 4" xfId="10985"/>
    <cellStyle name="Заголовок 1 113 5" xfId="10986"/>
    <cellStyle name="Заголовок 1 113 6" xfId="10987"/>
    <cellStyle name="Заголовок 1 113 7" xfId="10988"/>
    <cellStyle name="Заголовок 1 113 8" xfId="10989"/>
    <cellStyle name="Заголовок 1 114" xfId="10990"/>
    <cellStyle name="Заголовок 1 114 2" xfId="10991"/>
    <cellStyle name="Заголовок 1 114 2 2" xfId="10992"/>
    <cellStyle name="Заголовок 1 114 2 3" xfId="10993"/>
    <cellStyle name="Заголовок 1 114 2 4" xfId="10994"/>
    <cellStyle name="Заголовок 1 114 2 5" xfId="10995"/>
    <cellStyle name="Заголовок 1 114 2 6" xfId="10996"/>
    <cellStyle name="Заголовок 1 114 3" xfId="10997"/>
    <cellStyle name="Заголовок 1 114 4" xfId="10998"/>
    <cellStyle name="Заголовок 1 114 5" xfId="10999"/>
    <cellStyle name="Заголовок 1 114 6" xfId="11000"/>
    <cellStyle name="Заголовок 1 114 7" xfId="11001"/>
    <cellStyle name="Заголовок 1 114 8" xfId="11002"/>
    <cellStyle name="Заголовок 1 115" xfId="11003"/>
    <cellStyle name="Заголовок 1 115 2" xfId="11004"/>
    <cellStyle name="Заголовок 1 115 2 2" xfId="11005"/>
    <cellStyle name="Заголовок 1 115 2 3" xfId="11006"/>
    <cellStyle name="Заголовок 1 115 2 4" xfId="11007"/>
    <cellStyle name="Заголовок 1 115 2 5" xfId="11008"/>
    <cellStyle name="Заголовок 1 115 2 6" xfId="11009"/>
    <cellStyle name="Заголовок 1 115 3" xfId="11010"/>
    <cellStyle name="Заголовок 1 115 4" xfId="11011"/>
    <cellStyle name="Заголовок 1 115 5" xfId="11012"/>
    <cellStyle name="Заголовок 1 115 6" xfId="11013"/>
    <cellStyle name="Заголовок 1 115 7" xfId="11014"/>
    <cellStyle name="Заголовок 1 115 8" xfId="11015"/>
    <cellStyle name="Заголовок 1 116" xfId="11016"/>
    <cellStyle name="Заголовок 1 116 2" xfId="11017"/>
    <cellStyle name="Заголовок 1 116 2 2" xfId="11018"/>
    <cellStyle name="Заголовок 1 116 2 3" xfId="11019"/>
    <cellStyle name="Заголовок 1 116 2 4" xfId="11020"/>
    <cellStyle name="Заголовок 1 116 2 5" xfId="11021"/>
    <cellStyle name="Заголовок 1 116 2 6" xfId="11022"/>
    <cellStyle name="Заголовок 1 116 3" xfId="11023"/>
    <cellStyle name="Заголовок 1 116 4" xfId="11024"/>
    <cellStyle name="Заголовок 1 116 5" xfId="11025"/>
    <cellStyle name="Заголовок 1 116 6" xfId="11026"/>
    <cellStyle name="Заголовок 1 116 7" xfId="11027"/>
    <cellStyle name="Заголовок 1 116 8" xfId="11028"/>
    <cellStyle name="Заголовок 1 117" xfId="11029"/>
    <cellStyle name="Заголовок 1 117 2" xfId="11030"/>
    <cellStyle name="Заголовок 1 117 2 2" xfId="11031"/>
    <cellStyle name="Заголовок 1 117 2 3" xfId="11032"/>
    <cellStyle name="Заголовок 1 117 2 4" xfId="11033"/>
    <cellStyle name="Заголовок 1 117 2 5" xfId="11034"/>
    <cellStyle name="Заголовок 1 117 2 6" xfId="11035"/>
    <cellStyle name="Заголовок 1 117 3" xfId="11036"/>
    <cellStyle name="Заголовок 1 117 4" xfId="11037"/>
    <cellStyle name="Заголовок 1 117 5" xfId="11038"/>
    <cellStyle name="Заголовок 1 117 6" xfId="11039"/>
    <cellStyle name="Заголовок 1 117 7" xfId="11040"/>
    <cellStyle name="Заголовок 1 117 8" xfId="11041"/>
    <cellStyle name="Заголовок 1 118" xfId="11042"/>
    <cellStyle name="Заголовок 1 118 2" xfId="11043"/>
    <cellStyle name="Заголовок 1 118 2 2" xfId="11044"/>
    <cellStyle name="Заголовок 1 118 2 3" xfId="11045"/>
    <cellStyle name="Заголовок 1 118 2 4" xfId="11046"/>
    <cellStyle name="Заголовок 1 118 2 5" xfId="11047"/>
    <cellStyle name="Заголовок 1 118 2 6" xfId="11048"/>
    <cellStyle name="Заголовок 1 118 3" xfId="11049"/>
    <cellStyle name="Заголовок 1 118 4" xfId="11050"/>
    <cellStyle name="Заголовок 1 118 5" xfId="11051"/>
    <cellStyle name="Заголовок 1 118 6" xfId="11052"/>
    <cellStyle name="Заголовок 1 118 7" xfId="11053"/>
    <cellStyle name="Заголовок 1 118 8" xfId="11054"/>
    <cellStyle name="Заголовок 1 119" xfId="11055"/>
    <cellStyle name="Заголовок 1 119 2" xfId="11056"/>
    <cellStyle name="Заголовок 1 119 2 2" xfId="11057"/>
    <cellStyle name="Заголовок 1 119 2 3" xfId="11058"/>
    <cellStyle name="Заголовок 1 119 2 4" xfId="11059"/>
    <cellStyle name="Заголовок 1 119 2 5" xfId="11060"/>
    <cellStyle name="Заголовок 1 119 2 6" xfId="11061"/>
    <cellStyle name="Заголовок 1 119 3" xfId="11062"/>
    <cellStyle name="Заголовок 1 119 4" xfId="11063"/>
    <cellStyle name="Заголовок 1 119 5" xfId="11064"/>
    <cellStyle name="Заголовок 1 119 6" xfId="11065"/>
    <cellStyle name="Заголовок 1 119 7" xfId="11066"/>
    <cellStyle name="Заголовок 1 119 8" xfId="11067"/>
    <cellStyle name="Заголовок 1 12" xfId="11068"/>
    <cellStyle name="Заголовок 1 12 2" xfId="11069"/>
    <cellStyle name="Заголовок 1 12 2 2" xfId="11070"/>
    <cellStyle name="Заголовок 1 12 2 3" xfId="11071"/>
    <cellStyle name="Заголовок 1 12 2 4" xfId="11072"/>
    <cellStyle name="Заголовок 1 12 2 5" xfId="11073"/>
    <cellStyle name="Заголовок 1 12 2 6" xfId="11074"/>
    <cellStyle name="Заголовок 1 12 3" xfId="11075"/>
    <cellStyle name="Заголовок 1 12 4" xfId="11076"/>
    <cellStyle name="Заголовок 1 12 5" xfId="11077"/>
    <cellStyle name="Заголовок 1 12 6" xfId="11078"/>
    <cellStyle name="Заголовок 1 12 7" xfId="11079"/>
    <cellStyle name="Заголовок 1 12 8" xfId="11080"/>
    <cellStyle name="Заголовок 1 120" xfId="11081"/>
    <cellStyle name="Заголовок 1 120 2" xfId="11082"/>
    <cellStyle name="Заголовок 1 120 2 2" xfId="11083"/>
    <cellStyle name="Заголовок 1 120 2 3" xfId="11084"/>
    <cellStyle name="Заголовок 1 120 2 4" xfId="11085"/>
    <cellStyle name="Заголовок 1 120 2 5" xfId="11086"/>
    <cellStyle name="Заголовок 1 120 2 6" xfId="11087"/>
    <cellStyle name="Заголовок 1 120 3" xfId="11088"/>
    <cellStyle name="Заголовок 1 120 4" xfId="11089"/>
    <cellStyle name="Заголовок 1 120 5" xfId="11090"/>
    <cellStyle name="Заголовок 1 120 6" xfId="11091"/>
    <cellStyle name="Заголовок 1 120 7" xfId="11092"/>
    <cellStyle name="Заголовок 1 120 8" xfId="11093"/>
    <cellStyle name="Заголовок 1 121" xfId="11094"/>
    <cellStyle name="Заголовок 1 121 2" xfId="11095"/>
    <cellStyle name="Заголовок 1 121 2 2" xfId="11096"/>
    <cellStyle name="Заголовок 1 121 2 3" xfId="11097"/>
    <cellStyle name="Заголовок 1 121 2 4" xfId="11098"/>
    <cellStyle name="Заголовок 1 121 2 5" xfId="11099"/>
    <cellStyle name="Заголовок 1 121 2 6" xfId="11100"/>
    <cellStyle name="Заголовок 1 121 3" xfId="11101"/>
    <cellStyle name="Заголовок 1 121 4" xfId="11102"/>
    <cellStyle name="Заголовок 1 121 5" xfId="11103"/>
    <cellStyle name="Заголовок 1 121 6" xfId="11104"/>
    <cellStyle name="Заголовок 1 121 7" xfId="11105"/>
    <cellStyle name="Заголовок 1 121 8" xfId="11106"/>
    <cellStyle name="Заголовок 1 122" xfId="11107"/>
    <cellStyle name="Заголовок 1 122 2" xfId="11108"/>
    <cellStyle name="Заголовок 1 122 2 2" xfId="11109"/>
    <cellStyle name="Заголовок 1 122 2 3" xfId="11110"/>
    <cellStyle name="Заголовок 1 122 2 4" xfId="11111"/>
    <cellStyle name="Заголовок 1 122 2 5" xfId="11112"/>
    <cellStyle name="Заголовок 1 122 2 6" xfId="11113"/>
    <cellStyle name="Заголовок 1 122 3" xfId="11114"/>
    <cellStyle name="Заголовок 1 122 4" xfId="11115"/>
    <cellStyle name="Заголовок 1 122 5" xfId="11116"/>
    <cellStyle name="Заголовок 1 122 6" xfId="11117"/>
    <cellStyle name="Заголовок 1 122 7" xfId="11118"/>
    <cellStyle name="Заголовок 1 122 8" xfId="11119"/>
    <cellStyle name="Заголовок 1 123" xfId="11120"/>
    <cellStyle name="Заголовок 1 123 2" xfId="11121"/>
    <cellStyle name="Заголовок 1 123 2 2" xfId="11122"/>
    <cellStyle name="Заголовок 1 123 2 3" xfId="11123"/>
    <cellStyle name="Заголовок 1 123 2 4" xfId="11124"/>
    <cellStyle name="Заголовок 1 123 2 5" xfId="11125"/>
    <cellStyle name="Заголовок 1 123 2 6" xfId="11126"/>
    <cellStyle name="Заголовок 1 123 3" xfId="11127"/>
    <cellStyle name="Заголовок 1 123 4" xfId="11128"/>
    <cellStyle name="Заголовок 1 123 5" xfId="11129"/>
    <cellStyle name="Заголовок 1 123 6" xfId="11130"/>
    <cellStyle name="Заголовок 1 123 7" xfId="11131"/>
    <cellStyle name="Заголовок 1 123 8" xfId="11132"/>
    <cellStyle name="Заголовок 1 124" xfId="11133"/>
    <cellStyle name="Заголовок 1 124 2" xfId="11134"/>
    <cellStyle name="Заголовок 1 124 2 2" xfId="11135"/>
    <cellStyle name="Заголовок 1 124 2 3" xfId="11136"/>
    <cellStyle name="Заголовок 1 124 2 4" xfId="11137"/>
    <cellStyle name="Заголовок 1 124 2 5" xfId="11138"/>
    <cellStyle name="Заголовок 1 124 2 6" xfId="11139"/>
    <cellStyle name="Заголовок 1 124 3" xfId="11140"/>
    <cellStyle name="Заголовок 1 124 4" xfId="11141"/>
    <cellStyle name="Заголовок 1 124 5" xfId="11142"/>
    <cellStyle name="Заголовок 1 124 6" xfId="11143"/>
    <cellStyle name="Заголовок 1 124 7" xfId="11144"/>
    <cellStyle name="Заголовок 1 124 8" xfId="11145"/>
    <cellStyle name="Заголовок 1 125" xfId="11146"/>
    <cellStyle name="Заголовок 1 125 2" xfId="11147"/>
    <cellStyle name="Заголовок 1 125 2 2" xfId="11148"/>
    <cellStyle name="Заголовок 1 125 2 3" xfId="11149"/>
    <cellStyle name="Заголовок 1 125 2 4" xfId="11150"/>
    <cellStyle name="Заголовок 1 125 2 5" xfId="11151"/>
    <cellStyle name="Заголовок 1 125 2 6" xfId="11152"/>
    <cellStyle name="Заголовок 1 125 3" xfId="11153"/>
    <cellStyle name="Заголовок 1 125 4" xfId="11154"/>
    <cellStyle name="Заголовок 1 125 5" xfId="11155"/>
    <cellStyle name="Заголовок 1 125 6" xfId="11156"/>
    <cellStyle name="Заголовок 1 125 7" xfId="11157"/>
    <cellStyle name="Заголовок 1 125 8" xfId="11158"/>
    <cellStyle name="Заголовок 1 126" xfId="11159"/>
    <cellStyle name="Заголовок 1 126 2" xfId="11160"/>
    <cellStyle name="Заголовок 1 126 2 2" xfId="11161"/>
    <cellStyle name="Заголовок 1 126 2 3" xfId="11162"/>
    <cellStyle name="Заголовок 1 126 2 4" xfId="11163"/>
    <cellStyle name="Заголовок 1 126 2 5" xfId="11164"/>
    <cellStyle name="Заголовок 1 126 2 6" xfId="11165"/>
    <cellStyle name="Заголовок 1 126 3" xfId="11166"/>
    <cellStyle name="Заголовок 1 126 4" xfId="11167"/>
    <cellStyle name="Заголовок 1 126 5" xfId="11168"/>
    <cellStyle name="Заголовок 1 126 6" xfId="11169"/>
    <cellStyle name="Заголовок 1 126 7" xfId="11170"/>
    <cellStyle name="Заголовок 1 126 8" xfId="11171"/>
    <cellStyle name="Заголовок 1 127" xfId="11172"/>
    <cellStyle name="Заголовок 1 127 2" xfId="11173"/>
    <cellStyle name="Заголовок 1 127 2 2" xfId="11174"/>
    <cellStyle name="Заголовок 1 127 2 3" xfId="11175"/>
    <cellStyle name="Заголовок 1 127 2 4" xfId="11176"/>
    <cellStyle name="Заголовок 1 127 2 5" xfId="11177"/>
    <cellStyle name="Заголовок 1 127 2 6" xfId="11178"/>
    <cellStyle name="Заголовок 1 127 3" xfId="11179"/>
    <cellStyle name="Заголовок 1 127 4" xfId="11180"/>
    <cellStyle name="Заголовок 1 127 5" xfId="11181"/>
    <cellStyle name="Заголовок 1 127 6" xfId="11182"/>
    <cellStyle name="Заголовок 1 127 7" xfId="11183"/>
    <cellStyle name="Заголовок 1 127 8" xfId="11184"/>
    <cellStyle name="Заголовок 1 128" xfId="11185"/>
    <cellStyle name="Заголовок 1 128 2" xfId="11186"/>
    <cellStyle name="Заголовок 1 128 2 2" xfId="11187"/>
    <cellStyle name="Заголовок 1 128 2 3" xfId="11188"/>
    <cellStyle name="Заголовок 1 128 2 4" xfId="11189"/>
    <cellStyle name="Заголовок 1 128 2 5" xfId="11190"/>
    <cellStyle name="Заголовок 1 128 2 6" xfId="11191"/>
    <cellStyle name="Заголовок 1 128 3" xfId="11192"/>
    <cellStyle name="Заголовок 1 128 4" xfId="11193"/>
    <cellStyle name="Заголовок 1 128 5" xfId="11194"/>
    <cellStyle name="Заголовок 1 128 6" xfId="11195"/>
    <cellStyle name="Заголовок 1 128 7" xfId="11196"/>
    <cellStyle name="Заголовок 1 128 8" xfId="11197"/>
    <cellStyle name="Заголовок 1 129" xfId="11198"/>
    <cellStyle name="Заголовок 1 129 2" xfId="11199"/>
    <cellStyle name="Заголовок 1 129 2 2" xfId="11200"/>
    <cellStyle name="Заголовок 1 129 2 3" xfId="11201"/>
    <cellStyle name="Заголовок 1 129 2 4" xfId="11202"/>
    <cellStyle name="Заголовок 1 129 2 5" xfId="11203"/>
    <cellStyle name="Заголовок 1 129 2 6" xfId="11204"/>
    <cellStyle name="Заголовок 1 129 3" xfId="11205"/>
    <cellStyle name="Заголовок 1 129 4" xfId="11206"/>
    <cellStyle name="Заголовок 1 129 5" xfId="11207"/>
    <cellStyle name="Заголовок 1 129 6" xfId="11208"/>
    <cellStyle name="Заголовок 1 129 7" xfId="11209"/>
    <cellStyle name="Заголовок 1 129 8" xfId="11210"/>
    <cellStyle name="Заголовок 1 13" xfId="11211"/>
    <cellStyle name="Заголовок 1 13 2" xfId="11212"/>
    <cellStyle name="Заголовок 1 13 2 2" xfId="11213"/>
    <cellStyle name="Заголовок 1 13 2 3" xfId="11214"/>
    <cellStyle name="Заголовок 1 13 2 4" xfId="11215"/>
    <cellStyle name="Заголовок 1 13 2 5" xfId="11216"/>
    <cellStyle name="Заголовок 1 13 2 6" xfId="11217"/>
    <cellStyle name="Заголовок 1 13 3" xfId="11218"/>
    <cellStyle name="Заголовок 1 13 4" xfId="11219"/>
    <cellStyle name="Заголовок 1 13 5" xfId="11220"/>
    <cellStyle name="Заголовок 1 13 6" xfId="11221"/>
    <cellStyle name="Заголовок 1 13 7" xfId="11222"/>
    <cellStyle name="Заголовок 1 13 8" xfId="11223"/>
    <cellStyle name="Заголовок 1 130" xfId="11224"/>
    <cellStyle name="Заголовок 1 130 2" xfId="11225"/>
    <cellStyle name="Заголовок 1 130 2 2" xfId="11226"/>
    <cellStyle name="Заголовок 1 130 2 3" xfId="11227"/>
    <cellStyle name="Заголовок 1 130 2 4" xfId="11228"/>
    <cellStyle name="Заголовок 1 130 2 5" xfId="11229"/>
    <cellStyle name="Заголовок 1 130 2 6" xfId="11230"/>
    <cellStyle name="Заголовок 1 130 3" xfId="11231"/>
    <cellStyle name="Заголовок 1 130 4" xfId="11232"/>
    <cellStyle name="Заголовок 1 130 5" xfId="11233"/>
    <cellStyle name="Заголовок 1 130 6" xfId="11234"/>
    <cellStyle name="Заголовок 1 130 7" xfId="11235"/>
    <cellStyle name="Заголовок 1 130 8" xfId="11236"/>
    <cellStyle name="Заголовок 1 131" xfId="11237"/>
    <cellStyle name="Заголовок 1 131 2" xfId="11238"/>
    <cellStyle name="Заголовок 1 131 2 2" xfId="11239"/>
    <cellStyle name="Заголовок 1 131 2 3" xfId="11240"/>
    <cellStyle name="Заголовок 1 131 2 4" xfId="11241"/>
    <cellStyle name="Заголовок 1 131 2 5" xfId="11242"/>
    <cellStyle name="Заголовок 1 131 2 6" xfId="11243"/>
    <cellStyle name="Заголовок 1 131 3" xfId="11244"/>
    <cellStyle name="Заголовок 1 131 4" xfId="11245"/>
    <cellStyle name="Заголовок 1 131 5" xfId="11246"/>
    <cellStyle name="Заголовок 1 131 6" xfId="11247"/>
    <cellStyle name="Заголовок 1 131 7" xfId="11248"/>
    <cellStyle name="Заголовок 1 131 8" xfId="11249"/>
    <cellStyle name="Заголовок 1 132" xfId="11250"/>
    <cellStyle name="Заголовок 1 132 2" xfId="11251"/>
    <cellStyle name="Заголовок 1 132 2 2" xfId="11252"/>
    <cellStyle name="Заголовок 1 132 2 3" xfId="11253"/>
    <cellStyle name="Заголовок 1 132 2 4" xfId="11254"/>
    <cellStyle name="Заголовок 1 132 2 5" xfId="11255"/>
    <cellStyle name="Заголовок 1 132 2 6" xfId="11256"/>
    <cellStyle name="Заголовок 1 132 3" xfId="11257"/>
    <cellStyle name="Заголовок 1 132 4" xfId="11258"/>
    <cellStyle name="Заголовок 1 132 5" xfId="11259"/>
    <cellStyle name="Заголовок 1 132 6" xfId="11260"/>
    <cellStyle name="Заголовок 1 132 7" xfId="11261"/>
    <cellStyle name="Заголовок 1 132 8" xfId="11262"/>
    <cellStyle name="Заголовок 1 133" xfId="11263"/>
    <cellStyle name="Заголовок 1 133 2" xfId="11264"/>
    <cellStyle name="Заголовок 1 133 2 2" xfId="11265"/>
    <cellStyle name="Заголовок 1 133 2 3" xfId="11266"/>
    <cellStyle name="Заголовок 1 133 2 4" xfId="11267"/>
    <cellStyle name="Заголовок 1 133 2 5" xfId="11268"/>
    <cellStyle name="Заголовок 1 133 2 6" xfId="11269"/>
    <cellStyle name="Заголовок 1 133 3" xfId="11270"/>
    <cellStyle name="Заголовок 1 133 4" xfId="11271"/>
    <cellStyle name="Заголовок 1 133 5" xfId="11272"/>
    <cellStyle name="Заголовок 1 133 6" xfId="11273"/>
    <cellStyle name="Заголовок 1 133 7" xfId="11274"/>
    <cellStyle name="Заголовок 1 133 8" xfId="11275"/>
    <cellStyle name="Заголовок 1 134" xfId="11276"/>
    <cellStyle name="Заголовок 1 134 2" xfId="11277"/>
    <cellStyle name="Заголовок 1 134 2 2" xfId="11278"/>
    <cellStyle name="Заголовок 1 134 2 3" xfId="11279"/>
    <cellStyle name="Заголовок 1 134 2 4" xfId="11280"/>
    <cellStyle name="Заголовок 1 134 2 5" xfId="11281"/>
    <cellStyle name="Заголовок 1 134 2 6" xfId="11282"/>
    <cellStyle name="Заголовок 1 134 3" xfId="11283"/>
    <cellStyle name="Заголовок 1 134 4" xfId="11284"/>
    <cellStyle name="Заголовок 1 134 5" xfId="11285"/>
    <cellStyle name="Заголовок 1 134 6" xfId="11286"/>
    <cellStyle name="Заголовок 1 134 7" xfId="11287"/>
    <cellStyle name="Заголовок 1 134 8" xfId="11288"/>
    <cellStyle name="Заголовок 1 135" xfId="11289"/>
    <cellStyle name="Заголовок 1 135 2" xfId="11290"/>
    <cellStyle name="Заголовок 1 135 2 2" xfId="11291"/>
    <cellStyle name="Заголовок 1 135 2 3" xfId="11292"/>
    <cellStyle name="Заголовок 1 135 2 4" xfId="11293"/>
    <cellStyle name="Заголовок 1 135 2 5" xfId="11294"/>
    <cellStyle name="Заголовок 1 135 2 6" xfId="11295"/>
    <cellStyle name="Заголовок 1 135 3" xfId="11296"/>
    <cellStyle name="Заголовок 1 135 4" xfId="11297"/>
    <cellStyle name="Заголовок 1 135 5" xfId="11298"/>
    <cellStyle name="Заголовок 1 135 6" xfId="11299"/>
    <cellStyle name="Заголовок 1 135 7" xfId="11300"/>
    <cellStyle name="Заголовок 1 135 8" xfId="11301"/>
    <cellStyle name="Заголовок 1 136" xfId="11302"/>
    <cellStyle name="Заголовок 1 136 2" xfId="11303"/>
    <cellStyle name="Заголовок 1 136 2 2" xfId="11304"/>
    <cellStyle name="Заголовок 1 136 2 3" xfId="11305"/>
    <cellStyle name="Заголовок 1 136 2 4" xfId="11306"/>
    <cellStyle name="Заголовок 1 136 2 5" xfId="11307"/>
    <cellStyle name="Заголовок 1 136 2 6" xfId="11308"/>
    <cellStyle name="Заголовок 1 136 3" xfId="11309"/>
    <cellStyle name="Заголовок 1 136 4" xfId="11310"/>
    <cellStyle name="Заголовок 1 136 5" xfId="11311"/>
    <cellStyle name="Заголовок 1 136 6" xfId="11312"/>
    <cellStyle name="Заголовок 1 136 7" xfId="11313"/>
    <cellStyle name="Заголовок 1 136 8" xfId="11314"/>
    <cellStyle name="Заголовок 1 137" xfId="11315"/>
    <cellStyle name="Заголовок 1 137 2" xfId="11316"/>
    <cellStyle name="Заголовок 1 137 2 2" xfId="11317"/>
    <cellStyle name="Заголовок 1 137 2 3" xfId="11318"/>
    <cellStyle name="Заголовок 1 137 2 4" xfId="11319"/>
    <cellStyle name="Заголовок 1 137 2 5" xfId="11320"/>
    <cellStyle name="Заголовок 1 137 2 6" xfId="11321"/>
    <cellStyle name="Заголовок 1 137 3" xfId="11322"/>
    <cellStyle name="Заголовок 1 137 4" xfId="11323"/>
    <cellStyle name="Заголовок 1 137 5" xfId="11324"/>
    <cellStyle name="Заголовок 1 137 6" xfId="11325"/>
    <cellStyle name="Заголовок 1 137 7" xfId="11326"/>
    <cellStyle name="Заголовок 1 137 8" xfId="11327"/>
    <cellStyle name="Заголовок 1 138" xfId="11328"/>
    <cellStyle name="Заголовок 1 138 2" xfId="11329"/>
    <cellStyle name="Заголовок 1 138 2 2" xfId="11330"/>
    <cellStyle name="Заголовок 1 138 2 3" xfId="11331"/>
    <cellStyle name="Заголовок 1 138 2 4" xfId="11332"/>
    <cellStyle name="Заголовок 1 138 2 5" xfId="11333"/>
    <cellStyle name="Заголовок 1 138 2 6" xfId="11334"/>
    <cellStyle name="Заголовок 1 138 3" xfId="11335"/>
    <cellStyle name="Заголовок 1 138 4" xfId="11336"/>
    <cellStyle name="Заголовок 1 138 5" xfId="11337"/>
    <cellStyle name="Заголовок 1 138 6" xfId="11338"/>
    <cellStyle name="Заголовок 1 138 7" xfId="11339"/>
    <cellStyle name="Заголовок 1 138 8" xfId="11340"/>
    <cellStyle name="Заголовок 1 139" xfId="11341"/>
    <cellStyle name="Заголовок 1 139 2" xfId="11342"/>
    <cellStyle name="Заголовок 1 139 2 2" xfId="11343"/>
    <cellStyle name="Заголовок 1 139 2 3" xfId="11344"/>
    <cellStyle name="Заголовок 1 139 2 4" xfId="11345"/>
    <cellStyle name="Заголовок 1 139 2 5" xfId="11346"/>
    <cellStyle name="Заголовок 1 139 2 6" xfId="11347"/>
    <cellStyle name="Заголовок 1 139 3" xfId="11348"/>
    <cellStyle name="Заголовок 1 139 4" xfId="11349"/>
    <cellStyle name="Заголовок 1 139 5" xfId="11350"/>
    <cellStyle name="Заголовок 1 139 6" xfId="11351"/>
    <cellStyle name="Заголовок 1 139 7" xfId="11352"/>
    <cellStyle name="Заголовок 1 139 8" xfId="11353"/>
    <cellStyle name="Заголовок 1 14" xfId="11354"/>
    <cellStyle name="Заголовок 1 14 2" xfId="11355"/>
    <cellStyle name="Заголовок 1 14 2 2" xfId="11356"/>
    <cellStyle name="Заголовок 1 14 2 3" xfId="11357"/>
    <cellStyle name="Заголовок 1 14 2 4" xfId="11358"/>
    <cellStyle name="Заголовок 1 14 2 5" xfId="11359"/>
    <cellStyle name="Заголовок 1 14 2 6" xfId="11360"/>
    <cellStyle name="Заголовок 1 14 3" xfId="11361"/>
    <cellStyle name="Заголовок 1 14 4" xfId="11362"/>
    <cellStyle name="Заголовок 1 14 5" xfId="11363"/>
    <cellStyle name="Заголовок 1 14 6" xfId="11364"/>
    <cellStyle name="Заголовок 1 14 7" xfId="11365"/>
    <cellStyle name="Заголовок 1 14 8" xfId="11366"/>
    <cellStyle name="Заголовок 1 140" xfId="11367"/>
    <cellStyle name="Заголовок 1 140 2" xfId="11368"/>
    <cellStyle name="Заголовок 1 140 2 2" xfId="11369"/>
    <cellStyle name="Заголовок 1 140 2 3" xfId="11370"/>
    <cellStyle name="Заголовок 1 140 2 4" xfId="11371"/>
    <cellStyle name="Заголовок 1 140 2 5" xfId="11372"/>
    <cellStyle name="Заголовок 1 140 2 6" xfId="11373"/>
    <cellStyle name="Заголовок 1 140 3" xfId="11374"/>
    <cellStyle name="Заголовок 1 140 4" xfId="11375"/>
    <cellStyle name="Заголовок 1 140 5" xfId="11376"/>
    <cellStyle name="Заголовок 1 140 6" xfId="11377"/>
    <cellStyle name="Заголовок 1 140 7" xfId="11378"/>
    <cellStyle name="Заголовок 1 140 8" xfId="11379"/>
    <cellStyle name="Заголовок 1 141" xfId="11380"/>
    <cellStyle name="Заголовок 1 141 2" xfId="11381"/>
    <cellStyle name="Заголовок 1 141 2 2" xfId="11382"/>
    <cellStyle name="Заголовок 1 141 2 3" xfId="11383"/>
    <cellStyle name="Заголовок 1 141 2 4" xfId="11384"/>
    <cellStyle name="Заголовок 1 141 2 5" xfId="11385"/>
    <cellStyle name="Заголовок 1 141 2 6" xfId="11386"/>
    <cellStyle name="Заголовок 1 141 3" xfId="11387"/>
    <cellStyle name="Заголовок 1 141 4" xfId="11388"/>
    <cellStyle name="Заголовок 1 141 5" xfId="11389"/>
    <cellStyle name="Заголовок 1 141 6" xfId="11390"/>
    <cellStyle name="Заголовок 1 141 7" xfId="11391"/>
    <cellStyle name="Заголовок 1 141 8" xfId="11392"/>
    <cellStyle name="Заголовок 1 142" xfId="11393"/>
    <cellStyle name="Заголовок 1 142 2" xfId="11394"/>
    <cellStyle name="Заголовок 1 142 2 2" xfId="11395"/>
    <cellStyle name="Заголовок 1 142 2 3" xfId="11396"/>
    <cellStyle name="Заголовок 1 142 2 4" xfId="11397"/>
    <cellStyle name="Заголовок 1 142 2 5" xfId="11398"/>
    <cellStyle name="Заголовок 1 142 2 6" xfId="11399"/>
    <cellStyle name="Заголовок 1 142 3" xfId="11400"/>
    <cellStyle name="Заголовок 1 142 4" xfId="11401"/>
    <cellStyle name="Заголовок 1 142 5" xfId="11402"/>
    <cellStyle name="Заголовок 1 142 6" xfId="11403"/>
    <cellStyle name="Заголовок 1 142 7" xfId="11404"/>
    <cellStyle name="Заголовок 1 142 8" xfId="11405"/>
    <cellStyle name="Заголовок 1 143" xfId="11406"/>
    <cellStyle name="Заголовок 1 143 2" xfId="11407"/>
    <cellStyle name="Заголовок 1 143 2 2" xfId="11408"/>
    <cellStyle name="Заголовок 1 143 2 3" xfId="11409"/>
    <cellStyle name="Заголовок 1 143 2 4" xfId="11410"/>
    <cellStyle name="Заголовок 1 143 2 5" xfId="11411"/>
    <cellStyle name="Заголовок 1 143 2 6" xfId="11412"/>
    <cellStyle name="Заголовок 1 143 3" xfId="11413"/>
    <cellStyle name="Заголовок 1 143 4" xfId="11414"/>
    <cellStyle name="Заголовок 1 143 5" xfId="11415"/>
    <cellStyle name="Заголовок 1 143 6" xfId="11416"/>
    <cellStyle name="Заголовок 1 143 7" xfId="11417"/>
    <cellStyle name="Заголовок 1 143 8" xfId="11418"/>
    <cellStyle name="Заголовок 1 144" xfId="11419"/>
    <cellStyle name="Заголовок 1 144 2" xfId="11420"/>
    <cellStyle name="Заголовок 1 144 2 2" xfId="11421"/>
    <cellStyle name="Заголовок 1 144 2 3" xfId="11422"/>
    <cellStyle name="Заголовок 1 144 2 4" xfId="11423"/>
    <cellStyle name="Заголовок 1 144 2 5" xfId="11424"/>
    <cellStyle name="Заголовок 1 144 2 6" xfId="11425"/>
    <cellStyle name="Заголовок 1 144 3" xfId="11426"/>
    <cellStyle name="Заголовок 1 144 4" xfId="11427"/>
    <cellStyle name="Заголовок 1 144 5" xfId="11428"/>
    <cellStyle name="Заголовок 1 144 6" xfId="11429"/>
    <cellStyle name="Заголовок 1 144 7" xfId="11430"/>
    <cellStyle name="Заголовок 1 144 8" xfId="11431"/>
    <cellStyle name="Заголовок 1 145" xfId="11432"/>
    <cellStyle name="Заголовок 1 145 2" xfId="11433"/>
    <cellStyle name="Заголовок 1 145 2 2" xfId="11434"/>
    <cellStyle name="Заголовок 1 145 2 3" xfId="11435"/>
    <cellStyle name="Заголовок 1 145 2 4" xfId="11436"/>
    <cellStyle name="Заголовок 1 145 2 5" xfId="11437"/>
    <cellStyle name="Заголовок 1 145 2 6" xfId="11438"/>
    <cellStyle name="Заголовок 1 145 3" xfId="11439"/>
    <cellStyle name="Заголовок 1 145 4" xfId="11440"/>
    <cellStyle name="Заголовок 1 145 5" xfId="11441"/>
    <cellStyle name="Заголовок 1 145 6" xfId="11442"/>
    <cellStyle name="Заголовок 1 145 7" xfId="11443"/>
    <cellStyle name="Заголовок 1 145 8" xfId="11444"/>
    <cellStyle name="Заголовок 1 146" xfId="11445"/>
    <cellStyle name="Заголовок 1 146 2" xfId="11446"/>
    <cellStyle name="Заголовок 1 146 2 2" xfId="11447"/>
    <cellStyle name="Заголовок 1 146 2 3" xfId="11448"/>
    <cellStyle name="Заголовок 1 146 2 4" xfId="11449"/>
    <cellStyle name="Заголовок 1 146 2 5" xfId="11450"/>
    <cellStyle name="Заголовок 1 146 2 6" xfId="11451"/>
    <cellStyle name="Заголовок 1 146 3" xfId="11452"/>
    <cellStyle name="Заголовок 1 146 4" xfId="11453"/>
    <cellStyle name="Заголовок 1 146 5" xfId="11454"/>
    <cellStyle name="Заголовок 1 146 6" xfId="11455"/>
    <cellStyle name="Заголовок 1 146 7" xfId="11456"/>
    <cellStyle name="Заголовок 1 146 8" xfId="11457"/>
    <cellStyle name="Заголовок 1 147" xfId="11458"/>
    <cellStyle name="Заголовок 1 147 2" xfId="11459"/>
    <cellStyle name="Заголовок 1 147 2 2" xfId="11460"/>
    <cellStyle name="Заголовок 1 147 2 3" xfId="11461"/>
    <cellStyle name="Заголовок 1 147 2 4" xfId="11462"/>
    <cellStyle name="Заголовок 1 147 2 5" xfId="11463"/>
    <cellStyle name="Заголовок 1 147 2 6" xfId="11464"/>
    <cellStyle name="Заголовок 1 147 3" xfId="11465"/>
    <cellStyle name="Заголовок 1 147 4" xfId="11466"/>
    <cellStyle name="Заголовок 1 147 5" xfId="11467"/>
    <cellStyle name="Заголовок 1 147 6" xfId="11468"/>
    <cellStyle name="Заголовок 1 147 7" xfId="11469"/>
    <cellStyle name="Заголовок 1 147 8" xfId="11470"/>
    <cellStyle name="Заголовок 1 148" xfId="11471"/>
    <cellStyle name="Заголовок 1 148 2" xfId="11472"/>
    <cellStyle name="Заголовок 1 148 2 2" xfId="11473"/>
    <cellStyle name="Заголовок 1 148 2 3" xfId="11474"/>
    <cellStyle name="Заголовок 1 148 2 4" xfId="11475"/>
    <cellStyle name="Заголовок 1 148 2 5" xfId="11476"/>
    <cellStyle name="Заголовок 1 148 2 6" xfId="11477"/>
    <cellStyle name="Заголовок 1 148 3" xfId="11478"/>
    <cellStyle name="Заголовок 1 148 4" xfId="11479"/>
    <cellStyle name="Заголовок 1 148 5" xfId="11480"/>
    <cellStyle name="Заголовок 1 148 6" xfId="11481"/>
    <cellStyle name="Заголовок 1 148 7" xfId="11482"/>
    <cellStyle name="Заголовок 1 148 8" xfId="11483"/>
    <cellStyle name="Заголовок 1 149" xfId="11484"/>
    <cellStyle name="Заголовок 1 149 2" xfId="11485"/>
    <cellStyle name="Заголовок 1 149 2 2" xfId="11486"/>
    <cellStyle name="Заголовок 1 149 2 3" xfId="11487"/>
    <cellStyle name="Заголовок 1 149 2 4" xfId="11488"/>
    <cellStyle name="Заголовок 1 149 2 5" xfId="11489"/>
    <cellStyle name="Заголовок 1 149 2 6" xfId="11490"/>
    <cellStyle name="Заголовок 1 149 3" xfId="11491"/>
    <cellStyle name="Заголовок 1 149 4" xfId="11492"/>
    <cellStyle name="Заголовок 1 149 5" xfId="11493"/>
    <cellStyle name="Заголовок 1 149 6" xfId="11494"/>
    <cellStyle name="Заголовок 1 149 7" xfId="11495"/>
    <cellStyle name="Заголовок 1 149 8" xfId="11496"/>
    <cellStyle name="Заголовок 1 15" xfId="11497"/>
    <cellStyle name="Заголовок 1 15 2" xfId="11498"/>
    <cellStyle name="Заголовок 1 15 2 2" xfId="11499"/>
    <cellStyle name="Заголовок 1 15 2 3" xfId="11500"/>
    <cellStyle name="Заголовок 1 15 2 4" xfId="11501"/>
    <cellStyle name="Заголовок 1 15 2 5" xfId="11502"/>
    <cellStyle name="Заголовок 1 15 2 6" xfId="11503"/>
    <cellStyle name="Заголовок 1 15 3" xfId="11504"/>
    <cellStyle name="Заголовок 1 15 4" xfId="11505"/>
    <cellStyle name="Заголовок 1 15 5" xfId="11506"/>
    <cellStyle name="Заголовок 1 15 6" xfId="11507"/>
    <cellStyle name="Заголовок 1 15 7" xfId="11508"/>
    <cellStyle name="Заголовок 1 15 8" xfId="11509"/>
    <cellStyle name="Заголовок 1 150" xfId="11510"/>
    <cellStyle name="Заголовок 1 150 2" xfId="11511"/>
    <cellStyle name="Заголовок 1 150 2 2" xfId="11512"/>
    <cellStyle name="Заголовок 1 150 2 3" xfId="11513"/>
    <cellStyle name="Заголовок 1 150 2 4" xfId="11514"/>
    <cellStyle name="Заголовок 1 150 2 5" xfId="11515"/>
    <cellStyle name="Заголовок 1 150 2 6" xfId="11516"/>
    <cellStyle name="Заголовок 1 150 3" xfId="11517"/>
    <cellStyle name="Заголовок 1 150 4" xfId="11518"/>
    <cellStyle name="Заголовок 1 150 5" xfId="11519"/>
    <cellStyle name="Заголовок 1 150 6" xfId="11520"/>
    <cellStyle name="Заголовок 1 150 7" xfId="11521"/>
    <cellStyle name="Заголовок 1 150 8" xfId="11522"/>
    <cellStyle name="Заголовок 1 151" xfId="11523"/>
    <cellStyle name="Заголовок 1 151 2" xfId="11524"/>
    <cellStyle name="Заголовок 1 151 2 2" xfId="11525"/>
    <cellStyle name="Заголовок 1 151 2 3" xfId="11526"/>
    <cellStyle name="Заголовок 1 151 2 4" xfId="11527"/>
    <cellStyle name="Заголовок 1 151 2 5" xfId="11528"/>
    <cellStyle name="Заголовок 1 151 2 6" xfId="11529"/>
    <cellStyle name="Заголовок 1 151 3" xfId="11530"/>
    <cellStyle name="Заголовок 1 151 4" xfId="11531"/>
    <cellStyle name="Заголовок 1 151 5" xfId="11532"/>
    <cellStyle name="Заголовок 1 151 6" xfId="11533"/>
    <cellStyle name="Заголовок 1 151 7" xfId="11534"/>
    <cellStyle name="Заголовок 1 151 8" xfId="11535"/>
    <cellStyle name="Заголовок 1 16" xfId="11536"/>
    <cellStyle name="Заголовок 1 16 2" xfId="11537"/>
    <cellStyle name="Заголовок 1 16 2 2" xfId="11538"/>
    <cellStyle name="Заголовок 1 16 2 3" xfId="11539"/>
    <cellStyle name="Заголовок 1 16 2 4" xfId="11540"/>
    <cellStyle name="Заголовок 1 16 2 5" xfId="11541"/>
    <cellStyle name="Заголовок 1 16 2 6" xfId="11542"/>
    <cellStyle name="Заголовок 1 16 3" xfId="11543"/>
    <cellStyle name="Заголовок 1 16 4" xfId="11544"/>
    <cellStyle name="Заголовок 1 16 5" xfId="11545"/>
    <cellStyle name="Заголовок 1 16 6" xfId="11546"/>
    <cellStyle name="Заголовок 1 16 7" xfId="11547"/>
    <cellStyle name="Заголовок 1 16 8" xfId="11548"/>
    <cellStyle name="Заголовок 1 17" xfId="11549"/>
    <cellStyle name="Заголовок 1 17 2" xfId="11550"/>
    <cellStyle name="Заголовок 1 17 2 2" xfId="11551"/>
    <cellStyle name="Заголовок 1 17 2 3" xfId="11552"/>
    <cellStyle name="Заголовок 1 17 2 4" xfId="11553"/>
    <cellStyle name="Заголовок 1 17 2 5" xfId="11554"/>
    <cellStyle name="Заголовок 1 17 2 6" xfId="11555"/>
    <cellStyle name="Заголовок 1 17 3" xfId="11556"/>
    <cellStyle name="Заголовок 1 17 4" xfId="11557"/>
    <cellStyle name="Заголовок 1 17 5" xfId="11558"/>
    <cellStyle name="Заголовок 1 17 6" xfId="11559"/>
    <cellStyle name="Заголовок 1 17 7" xfId="11560"/>
    <cellStyle name="Заголовок 1 17 8" xfId="11561"/>
    <cellStyle name="Заголовок 1 18" xfId="11562"/>
    <cellStyle name="Заголовок 1 18 2" xfId="11563"/>
    <cellStyle name="Заголовок 1 18 2 2" xfId="11564"/>
    <cellStyle name="Заголовок 1 18 2 3" xfId="11565"/>
    <cellStyle name="Заголовок 1 18 2 4" xfId="11566"/>
    <cellStyle name="Заголовок 1 18 2 5" xfId="11567"/>
    <cellStyle name="Заголовок 1 18 2 6" xfId="11568"/>
    <cellStyle name="Заголовок 1 18 3" xfId="11569"/>
    <cellStyle name="Заголовок 1 18 4" xfId="11570"/>
    <cellStyle name="Заголовок 1 18 5" xfId="11571"/>
    <cellStyle name="Заголовок 1 18 6" xfId="11572"/>
    <cellStyle name="Заголовок 1 18 7" xfId="11573"/>
    <cellStyle name="Заголовок 1 18 8" xfId="11574"/>
    <cellStyle name="Заголовок 1 19" xfId="11575"/>
    <cellStyle name="Заголовок 1 19 2" xfId="11576"/>
    <cellStyle name="Заголовок 1 19 2 2" xfId="11577"/>
    <cellStyle name="Заголовок 1 19 2 3" xfId="11578"/>
    <cellStyle name="Заголовок 1 19 2 4" xfId="11579"/>
    <cellStyle name="Заголовок 1 19 2 5" xfId="11580"/>
    <cellStyle name="Заголовок 1 19 2 6" xfId="11581"/>
    <cellStyle name="Заголовок 1 19 3" xfId="11582"/>
    <cellStyle name="Заголовок 1 19 4" xfId="11583"/>
    <cellStyle name="Заголовок 1 19 5" xfId="11584"/>
    <cellStyle name="Заголовок 1 19 6" xfId="11585"/>
    <cellStyle name="Заголовок 1 19 7" xfId="11586"/>
    <cellStyle name="Заголовок 1 19 8" xfId="11587"/>
    <cellStyle name="Заголовок 1 2" xfId="11588"/>
    <cellStyle name="Заголовок 1 2 10" xfId="11589"/>
    <cellStyle name="Заголовок 1 2 10 2" xfId="11590"/>
    <cellStyle name="Заголовок 1 2 10 2 2" xfId="11591"/>
    <cellStyle name="Заголовок 1 2 10 2 3" xfId="11592"/>
    <cellStyle name="Заголовок 1 2 10 2 4" xfId="11593"/>
    <cellStyle name="Заголовок 1 2 10 2 5" xfId="11594"/>
    <cellStyle name="Заголовок 1 2 10 2 6" xfId="11595"/>
    <cellStyle name="Заголовок 1 2 10 3" xfId="11596"/>
    <cellStyle name="Заголовок 1 2 10 4" xfId="11597"/>
    <cellStyle name="Заголовок 1 2 10 5" xfId="11598"/>
    <cellStyle name="Заголовок 1 2 10 6" xfId="11599"/>
    <cellStyle name="Заголовок 1 2 10 7" xfId="11600"/>
    <cellStyle name="Заголовок 1 2 10 8" xfId="11601"/>
    <cellStyle name="Заголовок 1 2 11" xfId="11602"/>
    <cellStyle name="Заголовок 1 2 11 2" xfId="11603"/>
    <cellStyle name="Заголовок 1 2 11 2 2" xfId="11604"/>
    <cellStyle name="Заголовок 1 2 11 2 3" xfId="11605"/>
    <cellStyle name="Заголовок 1 2 11 2 4" xfId="11606"/>
    <cellStyle name="Заголовок 1 2 11 2 5" xfId="11607"/>
    <cellStyle name="Заголовок 1 2 11 2 6" xfId="11608"/>
    <cellStyle name="Заголовок 1 2 11 3" xfId="11609"/>
    <cellStyle name="Заголовок 1 2 11 4" xfId="11610"/>
    <cellStyle name="Заголовок 1 2 11 5" xfId="11611"/>
    <cellStyle name="Заголовок 1 2 11 6" xfId="11612"/>
    <cellStyle name="Заголовок 1 2 11 7" xfId="11613"/>
    <cellStyle name="Заголовок 1 2 11 8" xfId="11614"/>
    <cellStyle name="Заголовок 1 2 12" xfId="11615"/>
    <cellStyle name="Заголовок 1 2 12 2" xfId="11616"/>
    <cellStyle name="Заголовок 1 2 12 2 2" xfId="11617"/>
    <cellStyle name="Заголовок 1 2 12 2 3" xfId="11618"/>
    <cellStyle name="Заголовок 1 2 12 2 4" xfId="11619"/>
    <cellStyle name="Заголовок 1 2 12 2 5" xfId="11620"/>
    <cellStyle name="Заголовок 1 2 12 2 6" xfId="11621"/>
    <cellStyle name="Заголовок 1 2 12 3" xfId="11622"/>
    <cellStyle name="Заголовок 1 2 12 4" xfId="11623"/>
    <cellStyle name="Заголовок 1 2 12 5" xfId="11624"/>
    <cellStyle name="Заголовок 1 2 12 6" xfId="11625"/>
    <cellStyle name="Заголовок 1 2 12 7" xfId="11626"/>
    <cellStyle name="Заголовок 1 2 12 8" xfId="11627"/>
    <cellStyle name="Заголовок 1 2 13" xfId="11628"/>
    <cellStyle name="Заголовок 1 2 13 2" xfId="11629"/>
    <cellStyle name="Заголовок 1 2 13 2 2" xfId="11630"/>
    <cellStyle name="Заголовок 1 2 13 2 3" xfId="11631"/>
    <cellStyle name="Заголовок 1 2 13 2 4" xfId="11632"/>
    <cellStyle name="Заголовок 1 2 13 2 5" xfId="11633"/>
    <cellStyle name="Заголовок 1 2 13 2 6" xfId="11634"/>
    <cellStyle name="Заголовок 1 2 13 3" xfId="11635"/>
    <cellStyle name="Заголовок 1 2 13 4" xfId="11636"/>
    <cellStyle name="Заголовок 1 2 13 5" xfId="11637"/>
    <cellStyle name="Заголовок 1 2 13 6" xfId="11638"/>
    <cellStyle name="Заголовок 1 2 13 7" xfId="11639"/>
    <cellStyle name="Заголовок 1 2 13 8" xfId="11640"/>
    <cellStyle name="Заголовок 1 2 14" xfId="11641"/>
    <cellStyle name="Заголовок 1 2 14 2" xfId="11642"/>
    <cellStyle name="Заголовок 1 2 14 3" xfId="11643"/>
    <cellStyle name="Заголовок 1 2 14 4" xfId="11644"/>
    <cellStyle name="Заголовок 1 2 14 5" xfId="11645"/>
    <cellStyle name="Заголовок 1 2 14 6" xfId="11646"/>
    <cellStyle name="Заголовок 1 2 15" xfId="11647"/>
    <cellStyle name="Заголовок 1 2 16" xfId="11648"/>
    <cellStyle name="Заголовок 1 2 17" xfId="11649"/>
    <cellStyle name="Заголовок 1 2 18" xfId="11650"/>
    <cellStyle name="Заголовок 1 2 19" xfId="11651"/>
    <cellStyle name="Заголовок 1 2 2" xfId="11652"/>
    <cellStyle name="Заголовок 1 2 2 10" xfId="11653"/>
    <cellStyle name="Заголовок 1 2 2 11" xfId="11654"/>
    <cellStyle name="Заголовок 1 2 2 12" xfId="11655"/>
    <cellStyle name="Заголовок 1 2 2 13" xfId="11656"/>
    <cellStyle name="Заголовок 1 2 2 14" xfId="11657"/>
    <cellStyle name="Заголовок 1 2 2 2" xfId="11658"/>
    <cellStyle name="Заголовок 1 2 2 2 2" xfId="11659"/>
    <cellStyle name="Заголовок 1 2 2 2 3" xfId="11660"/>
    <cellStyle name="Заголовок 1 2 2 2 4" xfId="11661"/>
    <cellStyle name="Заголовок 1 2 2 2 5" xfId="11662"/>
    <cellStyle name="Заголовок 1 2 2 2 6" xfId="11663"/>
    <cellStyle name="Заголовок 1 2 2 3" xfId="11664"/>
    <cellStyle name="Заголовок 1 2 2 4" xfId="11665"/>
    <cellStyle name="Заголовок 1 2 2 5" xfId="11666"/>
    <cellStyle name="Заголовок 1 2 2 6" xfId="11667"/>
    <cellStyle name="Заголовок 1 2 2 7" xfId="11668"/>
    <cellStyle name="Заголовок 1 2 2 8" xfId="11669"/>
    <cellStyle name="Заголовок 1 2 2 9" xfId="11670"/>
    <cellStyle name="Заголовок 1 2 20" xfId="11671"/>
    <cellStyle name="Заголовок 1 2 21" xfId="11672"/>
    <cellStyle name="Заголовок 1 2 22" xfId="11673"/>
    <cellStyle name="Заголовок 1 2 23" xfId="11674"/>
    <cellStyle name="Заголовок 1 2 24" xfId="11675"/>
    <cellStyle name="Заголовок 1 2 25" xfId="11676"/>
    <cellStyle name="Заголовок 1 2 26" xfId="11677"/>
    <cellStyle name="Заголовок 1 2 3" xfId="11678"/>
    <cellStyle name="Заголовок 1 2 3 2" xfId="11679"/>
    <cellStyle name="Заголовок 1 2 3 2 2" xfId="11680"/>
    <cellStyle name="Заголовок 1 2 3 2 3" xfId="11681"/>
    <cellStyle name="Заголовок 1 2 3 2 4" xfId="11682"/>
    <cellStyle name="Заголовок 1 2 3 2 5" xfId="11683"/>
    <cellStyle name="Заголовок 1 2 3 2 6" xfId="11684"/>
    <cellStyle name="Заголовок 1 2 3 3" xfId="11685"/>
    <cellStyle name="Заголовок 1 2 3 4" xfId="11686"/>
    <cellStyle name="Заголовок 1 2 3 5" xfId="11687"/>
    <cellStyle name="Заголовок 1 2 3 6" xfId="11688"/>
    <cellStyle name="Заголовок 1 2 3 7" xfId="11689"/>
    <cellStyle name="Заголовок 1 2 3 8" xfId="11690"/>
    <cellStyle name="Заголовок 1 2 4" xfId="11691"/>
    <cellStyle name="Заголовок 1 2 4 2" xfId="11692"/>
    <cellStyle name="Заголовок 1 2 4 2 2" xfId="11693"/>
    <cellStyle name="Заголовок 1 2 4 2 3" xfId="11694"/>
    <cellStyle name="Заголовок 1 2 4 2 4" xfId="11695"/>
    <cellStyle name="Заголовок 1 2 4 2 5" xfId="11696"/>
    <cellStyle name="Заголовок 1 2 4 2 6" xfId="11697"/>
    <cellStyle name="Заголовок 1 2 4 3" xfId="11698"/>
    <cellStyle name="Заголовок 1 2 4 4" xfId="11699"/>
    <cellStyle name="Заголовок 1 2 4 5" xfId="11700"/>
    <cellStyle name="Заголовок 1 2 4 6" xfId="11701"/>
    <cellStyle name="Заголовок 1 2 4 7" xfId="11702"/>
    <cellStyle name="Заголовок 1 2 4 8" xfId="11703"/>
    <cellStyle name="Заголовок 1 2 5" xfId="11704"/>
    <cellStyle name="Заголовок 1 2 5 2" xfId="11705"/>
    <cellStyle name="Заголовок 1 2 5 2 2" xfId="11706"/>
    <cellStyle name="Заголовок 1 2 5 2 3" xfId="11707"/>
    <cellStyle name="Заголовок 1 2 5 2 4" xfId="11708"/>
    <cellStyle name="Заголовок 1 2 5 2 5" xfId="11709"/>
    <cellStyle name="Заголовок 1 2 5 2 6" xfId="11710"/>
    <cellStyle name="Заголовок 1 2 5 3" xfId="11711"/>
    <cellStyle name="Заголовок 1 2 5 4" xfId="11712"/>
    <cellStyle name="Заголовок 1 2 5 5" xfId="11713"/>
    <cellStyle name="Заголовок 1 2 5 6" xfId="11714"/>
    <cellStyle name="Заголовок 1 2 5 7" xfId="11715"/>
    <cellStyle name="Заголовок 1 2 5 8" xfId="11716"/>
    <cellStyle name="Заголовок 1 2 6" xfId="11717"/>
    <cellStyle name="Заголовок 1 2 6 2" xfId="11718"/>
    <cellStyle name="Заголовок 1 2 6 2 2" xfId="11719"/>
    <cellStyle name="Заголовок 1 2 6 2 3" xfId="11720"/>
    <cellStyle name="Заголовок 1 2 6 2 4" xfId="11721"/>
    <cellStyle name="Заголовок 1 2 6 2 5" xfId="11722"/>
    <cellStyle name="Заголовок 1 2 6 2 6" xfId="11723"/>
    <cellStyle name="Заголовок 1 2 6 3" xfId="11724"/>
    <cellStyle name="Заголовок 1 2 6 4" xfId="11725"/>
    <cellStyle name="Заголовок 1 2 6 5" xfId="11726"/>
    <cellStyle name="Заголовок 1 2 6 6" xfId="11727"/>
    <cellStyle name="Заголовок 1 2 6 7" xfId="11728"/>
    <cellStyle name="Заголовок 1 2 6 8" xfId="11729"/>
    <cellStyle name="Заголовок 1 2 7" xfId="11730"/>
    <cellStyle name="Заголовок 1 2 7 2" xfId="11731"/>
    <cellStyle name="Заголовок 1 2 7 2 2" xfId="11732"/>
    <cellStyle name="Заголовок 1 2 7 2 3" xfId="11733"/>
    <cellStyle name="Заголовок 1 2 7 2 4" xfId="11734"/>
    <cellStyle name="Заголовок 1 2 7 2 5" xfId="11735"/>
    <cellStyle name="Заголовок 1 2 7 2 6" xfId="11736"/>
    <cellStyle name="Заголовок 1 2 7 3" xfId="11737"/>
    <cellStyle name="Заголовок 1 2 7 4" xfId="11738"/>
    <cellStyle name="Заголовок 1 2 7 5" xfId="11739"/>
    <cellStyle name="Заголовок 1 2 7 6" xfId="11740"/>
    <cellStyle name="Заголовок 1 2 7 7" xfId="11741"/>
    <cellStyle name="Заголовок 1 2 7 8" xfId="11742"/>
    <cellStyle name="Заголовок 1 2 8" xfId="11743"/>
    <cellStyle name="Заголовок 1 2 8 2" xfId="11744"/>
    <cellStyle name="Заголовок 1 2 8 2 2" xfId="11745"/>
    <cellStyle name="Заголовок 1 2 8 2 3" xfId="11746"/>
    <cellStyle name="Заголовок 1 2 8 2 4" xfId="11747"/>
    <cellStyle name="Заголовок 1 2 8 2 5" xfId="11748"/>
    <cellStyle name="Заголовок 1 2 8 2 6" xfId="11749"/>
    <cellStyle name="Заголовок 1 2 8 3" xfId="11750"/>
    <cellStyle name="Заголовок 1 2 8 4" xfId="11751"/>
    <cellStyle name="Заголовок 1 2 8 5" xfId="11752"/>
    <cellStyle name="Заголовок 1 2 8 6" xfId="11753"/>
    <cellStyle name="Заголовок 1 2 8 7" xfId="11754"/>
    <cellStyle name="Заголовок 1 2 8 8" xfId="11755"/>
    <cellStyle name="Заголовок 1 2 9" xfId="11756"/>
    <cellStyle name="Заголовок 1 2 9 2" xfId="11757"/>
    <cellStyle name="Заголовок 1 2 9 2 2" xfId="11758"/>
    <cellStyle name="Заголовок 1 2 9 2 3" xfId="11759"/>
    <cellStyle name="Заголовок 1 2 9 2 4" xfId="11760"/>
    <cellStyle name="Заголовок 1 2 9 2 5" xfId="11761"/>
    <cellStyle name="Заголовок 1 2 9 2 6" xfId="11762"/>
    <cellStyle name="Заголовок 1 2 9 3" xfId="11763"/>
    <cellStyle name="Заголовок 1 2 9 4" xfId="11764"/>
    <cellStyle name="Заголовок 1 2 9 5" xfId="11765"/>
    <cellStyle name="Заголовок 1 2 9 6" xfId="11766"/>
    <cellStyle name="Заголовок 1 2 9 7" xfId="11767"/>
    <cellStyle name="Заголовок 1 2 9 8" xfId="11768"/>
    <cellStyle name="Заголовок 1 20" xfId="11769"/>
    <cellStyle name="Заголовок 1 20 2" xfId="11770"/>
    <cellStyle name="Заголовок 1 20 2 2" xfId="11771"/>
    <cellStyle name="Заголовок 1 20 2 3" xfId="11772"/>
    <cellStyle name="Заголовок 1 20 2 4" xfId="11773"/>
    <cellStyle name="Заголовок 1 20 2 5" xfId="11774"/>
    <cellStyle name="Заголовок 1 20 2 6" xfId="11775"/>
    <cellStyle name="Заголовок 1 20 3" xfId="11776"/>
    <cellStyle name="Заголовок 1 20 4" xfId="11777"/>
    <cellStyle name="Заголовок 1 20 5" xfId="11778"/>
    <cellStyle name="Заголовок 1 20 6" xfId="11779"/>
    <cellStyle name="Заголовок 1 20 7" xfId="11780"/>
    <cellStyle name="Заголовок 1 20 8" xfId="11781"/>
    <cellStyle name="Заголовок 1 21" xfId="11782"/>
    <cellStyle name="Заголовок 1 21 2" xfId="11783"/>
    <cellStyle name="Заголовок 1 21 2 2" xfId="11784"/>
    <cellStyle name="Заголовок 1 21 2 3" xfId="11785"/>
    <cellStyle name="Заголовок 1 21 2 4" xfId="11786"/>
    <cellStyle name="Заголовок 1 21 2 5" xfId="11787"/>
    <cellStyle name="Заголовок 1 21 2 6" xfId="11788"/>
    <cellStyle name="Заголовок 1 21 3" xfId="11789"/>
    <cellStyle name="Заголовок 1 21 4" xfId="11790"/>
    <cellStyle name="Заголовок 1 21 5" xfId="11791"/>
    <cellStyle name="Заголовок 1 21 6" xfId="11792"/>
    <cellStyle name="Заголовок 1 21 7" xfId="11793"/>
    <cellStyle name="Заголовок 1 21 8" xfId="11794"/>
    <cellStyle name="Заголовок 1 22" xfId="11795"/>
    <cellStyle name="Заголовок 1 22 2" xfId="11796"/>
    <cellStyle name="Заголовок 1 22 2 2" xfId="11797"/>
    <cellStyle name="Заголовок 1 22 2 3" xfId="11798"/>
    <cellStyle name="Заголовок 1 22 2 4" xfId="11799"/>
    <cellStyle name="Заголовок 1 22 2 5" xfId="11800"/>
    <cellStyle name="Заголовок 1 22 2 6" xfId="11801"/>
    <cellStyle name="Заголовок 1 22 3" xfId="11802"/>
    <cellStyle name="Заголовок 1 22 4" xfId="11803"/>
    <cellStyle name="Заголовок 1 22 5" xfId="11804"/>
    <cellStyle name="Заголовок 1 22 6" xfId="11805"/>
    <cellStyle name="Заголовок 1 22 7" xfId="11806"/>
    <cellStyle name="Заголовок 1 22 8" xfId="11807"/>
    <cellStyle name="Заголовок 1 23" xfId="11808"/>
    <cellStyle name="Заголовок 1 23 2" xfId="11809"/>
    <cellStyle name="Заголовок 1 23 2 2" xfId="11810"/>
    <cellStyle name="Заголовок 1 23 2 3" xfId="11811"/>
    <cellStyle name="Заголовок 1 23 2 4" xfId="11812"/>
    <cellStyle name="Заголовок 1 23 2 5" xfId="11813"/>
    <cellStyle name="Заголовок 1 23 2 6" xfId="11814"/>
    <cellStyle name="Заголовок 1 23 3" xfId="11815"/>
    <cellStyle name="Заголовок 1 23 4" xfId="11816"/>
    <cellStyle name="Заголовок 1 23 5" xfId="11817"/>
    <cellStyle name="Заголовок 1 23 6" xfId="11818"/>
    <cellStyle name="Заголовок 1 23 7" xfId="11819"/>
    <cellStyle name="Заголовок 1 23 8" xfId="11820"/>
    <cellStyle name="Заголовок 1 24" xfId="11821"/>
    <cellStyle name="Заголовок 1 24 2" xfId="11822"/>
    <cellStyle name="Заголовок 1 24 2 2" xfId="11823"/>
    <cellStyle name="Заголовок 1 24 2 3" xfId="11824"/>
    <cellStyle name="Заголовок 1 24 2 4" xfId="11825"/>
    <cellStyle name="Заголовок 1 24 2 5" xfId="11826"/>
    <cellStyle name="Заголовок 1 24 2 6" xfId="11827"/>
    <cellStyle name="Заголовок 1 24 3" xfId="11828"/>
    <cellStyle name="Заголовок 1 24 4" xfId="11829"/>
    <cellStyle name="Заголовок 1 24 5" xfId="11830"/>
    <cellStyle name="Заголовок 1 24 6" xfId="11831"/>
    <cellStyle name="Заголовок 1 24 7" xfId="11832"/>
    <cellStyle name="Заголовок 1 24 8" xfId="11833"/>
    <cellStyle name="Заголовок 1 25" xfId="11834"/>
    <cellStyle name="Заголовок 1 25 2" xfId="11835"/>
    <cellStyle name="Заголовок 1 25 2 2" xfId="11836"/>
    <cellStyle name="Заголовок 1 25 2 3" xfId="11837"/>
    <cellStyle name="Заголовок 1 25 2 4" xfId="11838"/>
    <cellStyle name="Заголовок 1 25 2 5" xfId="11839"/>
    <cellStyle name="Заголовок 1 25 2 6" xfId="11840"/>
    <cellStyle name="Заголовок 1 25 3" xfId="11841"/>
    <cellStyle name="Заголовок 1 25 4" xfId="11842"/>
    <cellStyle name="Заголовок 1 25 5" xfId="11843"/>
    <cellStyle name="Заголовок 1 25 6" xfId="11844"/>
    <cellStyle name="Заголовок 1 25 7" xfId="11845"/>
    <cellStyle name="Заголовок 1 25 8" xfId="11846"/>
    <cellStyle name="Заголовок 1 26" xfId="11847"/>
    <cellStyle name="Заголовок 1 26 2" xfId="11848"/>
    <cellStyle name="Заголовок 1 26 2 2" xfId="11849"/>
    <cellStyle name="Заголовок 1 26 2 3" xfId="11850"/>
    <cellStyle name="Заголовок 1 26 2 4" xfId="11851"/>
    <cellStyle name="Заголовок 1 26 2 5" xfId="11852"/>
    <cellStyle name="Заголовок 1 26 2 6" xfId="11853"/>
    <cellStyle name="Заголовок 1 26 3" xfId="11854"/>
    <cellStyle name="Заголовок 1 26 4" xfId="11855"/>
    <cellStyle name="Заголовок 1 26 5" xfId="11856"/>
    <cellStyle name="Заголовок 1 26 6" xfId="11857"/>
    <cellStyle name="Заголовок 1 26 7" xfId="11858"/>
    <cellStyle name="Заголовок 1 26 8" xfId="11859"/>
    <cellStyle name="Заголовок 1 27" xfId="11860"/>
    <cellStyle name="Заголовок 1 27 2" xfId="11861"/>
    <cellStyle name="Заголовок 1 27 2 2" xfId="11862"/>
    <cellStyle name="Заголовок 1 27 2 3" xfId="11863"/>
    <cellStyle name="Заголовок 1 27 2 4" xfId="11864"/>
    <cellStyle name="Заголовок 1 27 2 5" xfId="11865"/>
    <cellStyle name="Заголовок 1 27 2 6" xfId="11866"/>
    <cellStyle name="Заголовок 1 27 3" xfId="11867"/>
    <cellStyle name="Заголовок 1 27 4" xfId="11868"/>
    <cellStyle name="Заголовок 1 27 5" xfId="11869"/>
    <cellStyle name="Заголовок 1 27 6" xfId="11870"/>
    <cellStyle name="Заголовок 1 27 7" xfId="11871"/>
    <cellStyle name="Заголовок 1 27 8" xfId="11872"/>
    <cellStyle name="Заголовок 1 28" xfId="11873"/>
    <cellStyle name="Заголовок 1 28 2" xfId="11874"/>
    <cellStyle name="Заголовок 1 28 2 2" xfId="11875"/>
    <cellStyle name="Заголовок 1 28 2 3" xfId="11876"/>
    <cellStyle name="Заголовок 1 28 2 4" xfId="11877"/>
    <cellStyle name="Заголовок 1 28 2 5" xfId="11878"/>
    <cellStyle name="Заголовок 1 28 2 6" xfId="11879"/>
    <cellStyle name="Заголовок 1 28 3" xfId="11880"/>
    <cellStyle name="Заголовок 1 28 4" xfId="11881"/>
    <cellStyle name="Заголовок 1 28 5" xfId="11882"/>
    <cellStyle name="Заголовок 1 28 6" xfId="11883"/>
    <cellStyle name="Заголовок 1 28 7" xfId="11884"/>
    <cellStyle name="Заголовок 1 28 8" xfId="11885"/>
    <cellStyle name="Заголовок 1 29" xfId="11886"/>
    <cellStyle name="Заголовок 1 29 2" xfId="11887"/>
    <cellStyle name="Заголовок 1 29 2 2" xfId="11888"/>
    <cellStyle name="Заголовок 1 29 2 3" xfId="11889"/>
    <cellStyle name="Заголовок 1 29 2 4" xfId="11890"/>
    <cellStyle name="Заголовок 1 29 2 5" xfId="11891"/>
    <cellStyle name="Заголовок 1 29 2 6" xfId="11892"/>
    <cellStyle name="Заголовок 1 29 3" xfId="11893"/>
    <cellStyle name="Заголовок 1 29 4" xfId="11894"/>
    <cellStyle name="Заголовок 1 29 5" xfId="11895"/>
    <cellStyle name="Заголовок 1 29 6" xfId="11896"/>
    <cellStyle name="Заголовок 1 29 7" xfId="11897"/>
    <cellStyle name="Заголовок 1 29 8" xfId="11898"/>
    <cellStyle name="Заголовок 1 3" xfId="11899"/>
    <cellStyle name="Заголовок 1 3 2" xfId="11900"/>
    <cellStyle name="Заголовок 1 3 2 2" xfId="11901"/>
    <cellStyle name="Заголовок 1 3 2 3" xfId="11902"/>
    <cellStyle name="Заголовок 1 3 2 4" xfId="11903"/>
    <cellStyle name="Заголовок 1 3 2 5" xfId="11904"/>
    <cellStyle name="Заголовок 1 3 2 6" xfId="11905"/>
    <cellStyle name="Заголовок 1 3 3" xfId="11906"/>
    <cellStyle name="Заголовок 1 3 4" xfId="11907"/>
    <cellStyle name="Заголовок 1 3 5" xfId="11908"/>
    <cellStyle name="Заголовок 1 3 6" xfId="11909"/>
    <cellStyle name="Заголовок 1 3 7" xfId="11910"/>
    <cellStyle name="Заголовок 1 3 8" xfId="11911"/>
    <cellStyle name="Заголовок 1 30" xfId="11912"/>
    <cellStyle name="Заголовок 1 30 2" xfId="11913"/>
    <cellStyle name="Заголовок 1 30 2 2" xfId="11914"/>
    <cellStyle name="Заголовок 1 30 2 3" xfId="11915"/>
    <cellStyle name="Заголовок 1 30 2 4" xfId="11916"/>
    <cellStyle name="Заголовок 1 30 2 5" xfId="11917"/>
    <cellStyle name="Заголовок 1 30 2 6" xfId="11918"/>
    <cellStyle name="Заголовок 1 30 3" xfId="11919"/>
    <cellStyle name="Заголовок 1 30 4" xfId="11920"/>
    <cellStyle name="Заголовок 1 30 5" xfId="11921"/>
    <cellStyle name="Заголовок 1 30 6" xfId="11922"/>
    <cellStyle name="Заголовок 1 30 7" xfId="11923"/>
    <cellStyle name="Заголовок 1 30 8" xfId="11924"/>
    <cellStyle name="Заголовок 1 31" xfId="11925"/>
    <cellStyle name="Заголовок 1 31 2" xfId="11926"/>
    <cellStyle name="Заголовок 1 31 2 2" xfId="11927"/>
    <cellStyle name="Заголовок 1 31 2 3" xfId="11928"/>
    <cellStyle name="Заголовок 1 31 2 4" xfId="11929"/>
    <cellStyle name="Заголовок 1 31 2 5" xfId="11930"/>
    <cellStyle name="Заголовок 1 31 2 6" xfId="11931"/>
    <cellStyle name="Заголовок 1 31 3" xfId="11932"/>
    <cellStyle name="Заголовок 1 31 4" xfId="11933"/>
    <cellStyle name="Заголовок 1 31 5" xfId="11934"/>
    <cellStyle name="Заголовок 1 31 6" xfId="11935"/>
    <cellStyle name="Заголовок 1 31 7" xfId="11936"/>
    <cellStyle name="Заголовок 1 31 8" xfId="11937"/>
    <cellStyle name="Заголовок 1 32" xfId="11938"/>
    <cellStyle name="Заголовок 1 32 2" xfId="11939"/>
    <cellStyle name="Заголовок 1 32 2 2" xfId="11940"/>
    <cellStyle name="Заголовок 1 32 2 3" xfId="11941"/>
    <cellStyle name="Заголовок 1 32 2 4" xfId="11942"/>
    <cellStyle name="Заголовок 1 32 2 5" xfId="11943"/>
    <cellStyle name="Заголовок 1 32 2 6" xfId="11944"/>
    <cellStyle name="Заголовок 1 32 3" xfId="11945"/>
    <cellStyle name="Заголовок 1 32 4" xfId="11946"/>
    <cellStyle name="Заголовок 1 32 5" xfId="11947"/>
    <cellStyle name="Заголовок 1 32 6" xfId="11948"/>
    <cellStyle name="Заголовок 1 32 7" xfId="11949"/>
    <cellStyle name="Заголовок 1 32 8" xfId="11950"/>
    <cellStyle name="Заголовок 1 33" xfId="11951"/>
    <cellStyle name="Заголовок 1 33 2" xfId="11952"/>
    <cellStyle name="Заголовок 1 33 2 2" xfId="11953"/>
    <cellStyle name="Заголовок 1 33 2 3" xfId="11954"/>
    <cellStyle name="Заголовок 1 33 2 4" xfId="11955"/>
    <cellStyle name="Заголовок 1 33 2 5" xfId="11956"/>
    <cellStyle name="Заголовок 1 33 2 6" xfId="11957"/>
    <cellStyle name="Заголовок 1 33 3" xfId="11958"/>
    <cellStyle name="Заголовок 1 33 4" xfId="11959"/>
    <cellStyle name="Заголовок 1 33 5" xfId="11960"/>
    <cellStyle name="Заголовок 1 33 6" xfId="11961"/>
    <cellStyle name="Заголовок 1 33 7" xfId="11962"/>
    <cellStyle name="Заголовок 1 33 8" xfId="11963"/>
    <cellStyle name="Заголовок 1 34" xfId="11964"/>
    <cellStyle name="Заголовок 1 34 2" xfId="11965"/>
    <cellStyle name="Заголовок 1 34 2 2" xfId="11966"/>
    <cellStyle name="Заголовок 1 34 2 3" xfId="11967"/>
    <cellStyle name="Заголовок 1 34 2 4" xfId="11968"/>
    <cellStyle name="Заголовок 1 34 2 5" xfId="11969"/>
    <cellStyle name="Заголовок 1 34 2 6" xfId="11970"/>
    <cellStyle name="Заголовок 1 34 3" xfId="11971"/>
    <cellStyle name="Заголовок 1 34 4" xfId="11972"/>
    <cellStyle name="Заголовок 1 34 5" xfId="11973"/>
    <cellStyle name="Заголовок 1 34 6" xfId="11974"/>
    <cellStyle name="Заголовок 1 34 7" xfId="11975"/>
    <cellStyle name="Заголовок 1 34 8" xfId="11976"/>
    <cellStyle name="Заголовок 1 35" xfId="11977"/>
    <cellStyle name="Заголовок 1 35 2" xfId="11978"/>
    <cellStyle name="Заголовок 1 35 2 2" xfId="11979"/>
    <cellStyle name="Заголовок 1 35 2 3" xfId="11980"/>
    <cellStyle name="Заголовок 1 35 2 4" xfId="11981"/>
    <cellStyle name="Заголовок 1 35 2 5" xfId="11982"/>
    <cellStyle name="Заголовок 1 35 2 6" xfId="11983"/>
    <cellStyle name="Заголовок 1 35 3" xfId="11984"/>
    <cellStyle name="Заголовок 1 35 4" xfId="11985"/>
    <cellStyle name="Заголовок 1 35 5" xfId="11986"/>
    <cellStyle name="Заголовок 1 35 6" xfId="11987"/>
    <cellStyle name="Заголовок 1 35 7" xfId="11988"/>
    <cellStyle name="Заголовок 1 35 8" xfId="11989"/>
    <cellStyle name="Заголовок 1 36" xfId="11990"/>
    <cellStyle name="Заголовок 1 36 2" xfId="11991"/>
    <cellStyle name="Заголовок 1 36 2 2" xfId="11992"/>
    <cellStyle name="Заголовок 1 36 2 3" xfId="11993"/>
    <cellStyle name="Заголовок 1 36 2 4" xfId="11994"/>
    <cellStyle name="Заголовок 1 36 2 5" xfId="11995"/>
    <cellStyle name="Заголовок 1 36 2 6" xfId="11996"/>
    <cellStyle name="Заголовок 1 36 3" xfId="11997"/>
    <cellStyle name="Заголовок 1 36 4" xfId="11998"/>
    <cellStyle name="Заголовок 1 36 5" xfId="11999"/>
    <cellStyle name="Заголовок 1 36 6" xfId="12000"/>
    <cellStyle name="Заголовок 1 36 7" xfId="12001"/>
    <cellStyle name="Заголовок 1 36 8" xfId="12002"/>
    <cellStyle name="Заголовок 1 37" xfId="12003"/>
    <cellStyle name="Заголовок 1 37 2" xfId="12004"/>
    <cellStyle name="Заголовок 1 37 2 2" xfId="12005"/>
    <cellStyle name="Заголовок 1 37 2 3" xfId="12006"/>
    <cellStyle name="Заголовок 1 37 2 4" xfId="12007"/>
    <cellStyle name="Заголовок 1 37 2 5" xfId="12008"/>
    <cellStyle name="Заголовок 1 37 2 6" xfId="12009"/>
    <cellStyle name="Заголовок 1 37 3" xfId="12010"/>
    <cellStyle name="Заголовок 1 37 4" xfId="12011"/>
    <cellStyle name="Заголовок 1 37 5" xfId="12012"/>
    <cellStyle name="Заголовок 1 37 6" xfId="12013"/>
    <cellStyle name="Заголовок 1 37 7" xfId="12014"/>
    <cellStyle name="Заголовок 1 37 8" xfId="12015"/>
    <cellStyle name="Заголовок 1 38" xfId="12016"/>
    <cellStyle name="Заголовок 1 38 2" xfId="12017"/>
    <cellStyle name="Заголовок 1 38 2 2" xfId="12018"/>
    <cellStyle name="Заголовок 1 38 2 3" xfId="12019"/>
    <cellStyle name="Заголовок 1 38 2 4" xfId="12020"/>
    <cellStyle name="Заголовок 1 38 2 5" xfId="12021"/>
    <cellStyle name="Заголовок 1 38 2 6" xfId="12022"/>
    <cellStyle name="Заголовок 1 38 3" xfId="12023"/>
    <cellStyle name="Заголовок 1 38 4" xfId="12024"/>
    <cellStyle name="Заголовок 1 38 5" xfId="12025"/>
    <cellStyle name="Заголовок 1 38 6" xfId="12026"/>
    <cellStyle name="Заголовок 1 38 7" xfId="12027"/>
    <cellStyle name="Заголовок 1 38 8" xfId="12028"/>
    <cellStyle name="Заголовок 1 39" xfId="12029"/>
    <cellStyle name="Заголовок 1 39 2" xfId="12030"/>
    <cellStyle name="Заголовок 1 39 2 2" xfId="12031"/>
    <cellStyle name="Заголовок 1 39 2 3" xfId="12032"/>
    <cellStyle name="Заголовок 1 39 2 4" xfId="12033"/>
    <cellStyle name="Заголовок 1 39 2 5" xfId="12034"/>
    <cellStyle name="Заголовок 1 39 2 6" xfId="12035"/>
    <cellStyle name="Заголовок 1 39 3" xfId="12036"/>
    <cellStyle name="Заголовок 1 39 4" xfId="12037"/>
    <cellStyle name="Заголовок 1 39 5" xfId="12038"/>
    <cellStyle name="Заголовок 1 39 6" xfId="12039"/>
    <cellStyle name="Заголовок 1 39 7" xfId="12040"/>
    <cellStyle name="Заголовок 1 39 8" xfId="12041"/>
    <cellStyle name="Заголовок 1 4" xfId="12042"/>
    <cellStyle name="Заголовок 1 4 2" xfId="12043"/>
    <cellStyle name="Заголовок 1 4 2 2" xfId="12044"/>
    <cellStyle name="Заголовок 1 4 2 3" xfId="12045"/>
    <cellStyle name="Заголовок 1 4 2 4" xfId="12046"/>
    <cellStyle name="Заголовок 1 4 2 5" xfId="12047"/>
    <cellStyle name="Заголовок 1 4 2 6" xfId="12048"/>
    <cellStyle name="Заголовок 1 4 3" xfId="12049"/>
    <cellStyle name="Заголовок 1 4 4" xfId="12050"/>
    <cellStyle name="Заголовок 1 4 5" xfId="12051"/>
    <cellStyle name="Заголовок 1 4 6" xfId="12052"/>
    <cellStyle name="Заголовок 1 4 7" xfId="12053"/>
    <cellStyle name="Заголовок 1 4 8" xfId="12054"/>
    <cellStyle name="Заголовок 1 40" xfId="12055"/>
    <cellStyle name="Заголовок 1 40 2" xfId="12056"/>
    <cellStyle name="Заголовок 1 40 2 2" xfId="12057"/>
    <cellStyle name="Заголовок 1 40 2 3" xfId="12058"/>
    <cellStyle name="Заголовок 1 40 2 4" xfId="12059"/>
    <cellStyle name="Заголовок 1 40 2 5" xfId="12060"/>
    <cellStyle name="Заголовок 1 40 2 6" xfId="12061"/>
    <cellStyle name="Заголовок 1 40 3" xfId="12062"/>
    <cellStyle name="Заголовок 1 40 4" xfId="12063"/>
    <cellStyle name="Заголовок 1 40 5" xfId="12064"/>
    <cellStyle name="Заголовок 1 40 6" xfId="12065"/>
    <cellStyle name="Заголовок 1 40 7" xfId="12066"/>
    <cellStyle name="Заголовок 1 40 8" xfId="12067"/>
    <cellStyle name="Заголовок 1 41" xfId="12068"/>
    <cellStyle name="Заголовок 1 41 2" xfId="12069"/>
    <cellStyle name="Заголовок 1 41 2 2" xfId="12070"/>
    <cellStyle name="Заголовок 1 41 2 3" xfId="12071"/>
    <cellStyle name="Заголовок 1 41 2 4" xfId="12072"/>
    <cellStyle name="Заголовок 1 41 2 5" xfId="12073"/>
    <cellStyle name="Заголовок 1 41 2 6" xfId="12074"/>
    <cellStyle name="Заголовок 1 41 3" xfId="12075"/>
    <cellStyle name="Заголовок 1 41 4" xfId="12076"/>
    <cellStyle name="Заголовок 1 41 5" xfId="12077"/>
    <cellStyle name="Заголовок 1 41 6" xfId="12078"/>
    <cellStyle name="Заголовок 1 41 7" xfId="12079"/>
    <cellStyle name="Заголовок 1 41 8" xfId="12080"/>
    <cellStyle name="Заголовок 1 42" xfId="12081"/>
    <cellStyle name="Заголовок 1 42 2" xfId="12082"/>
    <cellStyle name="Заголовок 1 42 2 2" xfId="12083"/>
    <cellStyle name="Заголовок 1 42 2 3" xfId="12084"/>
    <cellStyle name="Заголовок 1 42 2 4" xfId="12085"/>
    <cellStyle name="Заголовок 1 42 2 5" xfId="12086"/>
    <cellStyle name="Заголовок 1 42 2 6" xfId="12087"/>
    <cellStyle name="Заголовок 1 42 3" xfId="12088"/>
    <cellStyle name="Заголовок 1 42 4" xfId="12089"/>
    <cellStyle name="Заголовок 1 42 5" xfId="12090"/>
    <cellStyle name="Заголовок 1 42 6" xfId="12091"/>
    <cellStyle name="Заголовок 1 42 7" xfId="12092"/>
    <cellStyle name="Заголовок 1 42 8" xfId="12093"/>
    <cellStyle name="Заголовок 1 43" xfId="12094"/>
    <cellStyle name="Заголовок 1 43 2" xfId="12095"/>
    <cellStyle name="Заголовок 1 43 2 2" xfId="12096"/>
    <cellStyle name="Заголовок 1 43 2 3" xfId="12097"/>
    <cellStyle name="Заголовок 1 43 2 4" xfId="12098"/>
    <cellStyle name="Заголовок 1 43 2 5" xfId="12099"/>
    <cellStyle name="Заголовок 1 43 2 6" xfId="12100"/>
    <cellStyle name="Заголовок 1 43 3" xfId="12101"/>
    <cellStyle name="Заголовок 1 43 4" xfId="12102"/>
    <cellStyle name="Заголовок 1 43 5" xfId="12103"/>
    <cellStyle name="Заголовок 1 43 6" xfId="12104"/>
    <cellStyle name="Заголовок 1 43 7" xfId="12105"/>
    <cellStyle name="Заголовок 1 43 8" xfId="12106"/>
    <cellStyle name="Заголовок 1 44" xfId="12107"/>
    <cellStyle name="Заголовок 1 44 2" xfId="12108"/>
    <cellStyle name="Заголовок 1 44 2 2" xfId="12109"/>
    <cellStyle name="Заголовок 1 44 2 3" xfId="12110"/>
    <cellStyle name="Заголовок 1 44 2 4" xfId="12111"/>
    <cellStyle name="Заголовок 1 44 2 5" xfId="12112"/>
    <cellStyle name="Заголовок 1 44 2 6" xfId="12113"/>
    <cellStyle name="Заголовок 1 44 3" xfId="12114"/>
    <cellStyle name="Заголовок 1 44 4" xfId="12115"/>
    <cellStyle name="Заголовок 1 44 5" xfId="12116"/>
    <cellStyle name="Заголовок 1 44 6" xfId="12117"/>
    <cellStyle name="Заголовок 1 44 7" xfId="12118"/>
    <cellStyle name="Заголовок 1 44 8" xfId="12119"/>
    <cellStyle name="Заголовок 1 45" xfId="12120"/>
    <cellStyle name="Заголовок 1 45 2" xfId="12121"/>
    <cellStyle name="Заголовок 1 45 2 2" xfId="12122"/>
    <cellStyle name="Заголовок 1 45 2 3" xfId="12123"/>
    <cellStyle name="Заголовок 1 45 2 4" xfId="12124"/>
    <cellStyle name="Заголовок 1 45 2 5" xfId="12125"/>
    <cellStyle name="Заголовок 1 45 2 6" xfId="12126"/>
    <cellStyle name="Заголовок 1 45 3" xfId="12127"/>
    <cellStyle name="Заголовок 1 45 4" xfId="12128"/>
    <cellStyle name="Заголовок 1 45 5" xfId="12129"/>
    <cellStyle name="Заголовок 1 45 6" xfId="12130"/>
    <cellStyle name="Заголовок 1 45 7" xfId="12131"/>
    <cellStyle name="Заголовок 1 45 8" xfId="12132"/>
    <cellStyle name="Заголовок 1 46" xfId="12133"/>
    <cellStyle name="Заголовок 1 46 2" xfId="12134"/>
    <cellStyle name="Заголовок 1 46 2 2" xfId="12135"/>
    <cellStyle name="Заголовок 1 46 2 3" xfId="12136"/>
    <cellStyle name="Заголовок 1 46 2 4" xfId="12137"/>
    <cellStyle name="Заголовок 1 46 2 5" xfId="12138"/>
    <cellStyle name="Заголовок 1 46 2 6" xfId="12139"/>
    <cellStyle name="Заголовок 1 46 3" xfId="12140"/>
    <cellStyle name="Заголовок 1 46 4" xfId="12141"/>
    <cellStyle name="Заголовок 1 46 5" xfId="12142"/>
    <cellStyle name="Заголовок 1 46 6" xfId="12143"/>
    <cellStyle name="Заголовок 1 46 7" xfId="12144"/>
    <cellStyle name="Заголовок 1 46 8" xfId="12145"/>
    <cellStyle name="Заголовок 1 47" xfId="12146"/>
    <cellStyle name="Заголовок 1 47 2" xfId="12147"/>
    <cellStyle name="Заголовок 1 47 2 2" xfId="12148"/>
    <cellStyle name="Заголовок 1 47 2 3" xfId="12149"/>
    <cellStyle name="Заголовок 1 47 2 4" xfId="12150"/>
    <cellStyle name="Заголовок 1 47 2 5" xfId="12151"/>
    <cellStyle name="Заголовок 1 47 2 6" xfId="12152"/>
    <cellStyle name="Заголовок 1 47 3" xfId="12153"/>
    <cellStyle name="Заголовок 1 47 4" xfId="12154"/>
    <cellStyle name="Заголовок 1 47 5" xfId="12155"/>
    <cellStyle name="Заголовок 1 47 6" xfId="12156"/>
    <cellStyle name="Заголовок 1 47 7" xfId="12157"/>
    <cellStyle name="Заголовок 1 47 8" xfId="12158"/>
    <cellStyle name="Заголовок 1 48" xfId="12159"/>
    <cellStyle name="Заголовок 1 48 2" xfId="12160"/>
    <cellStyle name="Заголовок 1 48 2 2" xfId="12161"/>
    <cellStyle name="Заголовок 1 48 2 3" xfId="12162"/>
    <cellStyle name="Заголовок 1 48 2 4" xfId="12163"/>
    <cellStyle name="Заголовок 1 48 2 5" xfId="12164"/>
    <cellStyle name="Заголовок 1 48 2 6" xfId="12165"/>
    <cellStyle name="Заголовок 1 48 3" xfId="12166"/>
    <cellStyle name="Заголовок 1 48 4" xfId="12167"/>
    <cellStyle name="Заголовок 1 48 5" xfId="12168"/>
    <cellStyle name="Заголовок 1 48 6" xfId="12169"/>
    <cellStyle name="Заголовок 1 48 7" xfId="12170"/>
    <cellStyle name="Заголовок 1 48 8" xfId="12171"/>
    <cellStyle name="Заголовок 1 49" xfId="12172"/>
    <cellStyle name="Заголовок 1 49 2" xfId="12173"/>
    <cellStyle name="Заголовок 1 49 2 2" xfId="12174"/>
    <cellStyle name="Заголовок 1 49 2 3" xfId="12175"/>
    <cellStyle name="Заголовок 1 49 2 4" xfId="12176"/>
    <cellStyle name="Заголовок 1 49 2 5" xfId="12177"/>
    <cellStyle name="Заголовок 1 49 2 6" xfId="12178"/>
    <cellStyle name="Заголовок 1 49 3" xfId="12179"/>
    <cellStyle name="Заголовок 1 49 4" xfId="12180"/>
    <cellStyle name="Заголовок 1 49 5" xfId="12181"/>
    <cellStyle name="Заголовок 1 49 6" xfId="12182"/>
    <cellStyle name="Заголовок 1 49 7" xfId="12183"/>
    <cellStyle name="Заголовок 1 49 8" xfId="12184"/>
    <cellStyle name="Заголовок 1 5" xfId="12185"/>
    <cellStyle name="Заголовок 1 5 2" xfId="12186"/>
    <cellStyle name="Заголовок 1 5 2 2" xfId="12187"/>
    <cellStyle name="Заголовок 1 5 2 3" xfId="12188"/>
    <cellStyle name="Заголовок 1 5 2 4" xfId="12189"/>
    <cellStyle name="Заголовок 1 5 2 5" xfId="12190"/>
    <cellStyle name="Заголовок 1 5 2 6" xfId="12191"/>
    <cellStyle name="Заголовок 1 5 3" xfId="12192"/>
    <cellStyle name="Заголовок 1 5 4" xfId="12193"/>
    <cellStyle name="Заголовок 1 5 5" xfId="12194"/>
    <cellStyle name="Заголовок 1 5 6" xfId="12195"/>
    <cellStyle name="Заголовок 1 5 7" xfId="12196"/>
    <cellStyle name="Заголовок 1 5 8" xfId="12197"/>
    <cellStyle name="Заголовок 1 50" xfId="12198"/>
    <cellStyle name="Заголовок 1 50 2" xfId="12199"/>
    <cellStyle name="Заголовок 1 50 2 2" xfId="12200"/>
    <cellStyle name="Заголовок 1 50 2 3" xfId="12201"/>
    <cellStyle name="Заголовок 1 50 2 4" xfId="12202"/>
    <cellStyle name="Заголовок 1 50 2 5" xfId="12203"/>
    <cellStyle name="Заголовок 1 50 2 6" xfId="12204"/>
    <cellStyle name="Заголовок 1 50 3" xfId="12205"/>
    <cellStyle name="Заголовок 1 50 4" xfId="12206"/>
    <cellStyle name="Заголовок 1 50 5" xfId="12207"/>
    <cellStyle name="Заголовок 1 50 6" xfId="12208"/>
    <cellStyle name="Заголовок 1 50 7" xfId="12209"/>
    <cellStyle name="Заголовок 1 50 8" xfId="12210"/>
    <cellStyle name="Заголовок 1 51" xfId="12211"/>
    <cellStyle name="Заголовок 1 51 2" xfId="12212"/>
    <cellStyle name="Заголовок 1 51 2 2" xfId="12213"/>
    <cellStyle name="Заголовок 1 51 2 3" xfId="12214"/>
    <cellStyle name="Заголовок 1 51 2 4" xfId="12215"/>
    <cellStyle name="Заголовок 1 51 2 5" xfId="12216"/>
    <cellStyle name="Заголовок 1 51 2 6" xfId="12217"/>
    <cellStyle name="Заголовок 1 51 3" xfId="12218"/>
    <cellStyle name="Заголовок 1 51 4" xfId="12219"/>
    <cellStyle name="Заголовок 1 51 5" xfId="12220"/>
    <cellStyle name="Заголовок 1 51 6" xfId="12221"/>
    <cellStyle name="Заголовок 1 51 7" xfId="12222"/>
    <cellStyle name="Заголовок 1 51 8" xfId="12223"/>
    <cellStyle name="Заголовок 1 52" xfId="12224"/>
    <cellStyle name="Заголовок 1 52 2" xfId="12225"/>
    <cellStyle name="Заголовок 1 52 2 2" xfId="12226"/>
    <cellStyle name="Заголовок 1 52 2 3" xfId="12227"/>
    <cellStyle name="Заголовок 1 52 2 4" xfId="12228"/>
    <cellStyle name="Заголовок 1 52 2 5" xfId="12229"/>
    <cellStyle name="Заголовок 1 52 2 6" xfId="12230"/>
    <cellStyle name="Заголовок 1 52 3" xfId="12231"/>
    <cellStyle name="Заголовок 1 52 4" xfId="12232"/>
    <cellStyle name="Заголовок 1 52 5" xfId="12233"/>
    <cellStyle name="Заголовок 1 52 6" xfId="12234"/>
    <cellStyle name="Заголовок 1 52 7" xfId="12235"/>
    <cellStyle name="Заголовок 1 52 8" xfId="12236"/>
    <cellStyle name="Заголовок 1 53" xfId="12237"/>
    <cellStyle name="Заголовок 1 53 2" xfId="12238"/>
    <cellStyle name="Заголовок 1 53 2 2" xfId="12239"/>
    <cellStyle name="Заголовок 1 53 2 3" xfId="12240"/>
    <cellStyle name="Заголовок 1 53 2 4" xfId="12241"/>
    <cellStyle name="Заголовок 1 53 2 5" xfId="12242"/>
    <cellStyle name="Заголовок 1 53 2 6" xfId="12243"/>
    <cellStyle name="Заголовок 1 53 3" xfId="12244"/>
    <cellStyle name="Заголовок 1 53 4" xfId="12245"/>
    <cellStyle name="Заголовок 1 53 5" xfId="12246"/>
    <cellStyle name="Заголовок 1 53 6" xfId="12247"/>
    <cellStyle name="Заголовок 1 53 7" xfId="12248"/>
    <cellStyle name="Заголовок 1 53 8" xfId="12249"/>
    <cellStyle name="Заголовок 1 54" xfId="12250"/>
    <cellStyle name="Заголовок 1 54 2" xfId="12251"/>
    <cellStyle name="Заголовок 1 54 2 2" xfId="12252"/>
    <cellStyle name="Заголовок 1 54 2 3" xfId="12253"/>
    <cellStyle name="Заголовок 1 54 2 4" xfId="12254"/>
    <cellStyle name="Заголовок 1 54 2 5" xfId="12255"/>
    <cellStyle name="Заголовок 1 54 2 6" xfId="12256"/>
    <cellStyle name="Заголовок 1 54 3" xfId="12257"/>
    <cellStyle name="Заголовок 1 54 4" xfId="12258"/>
    <cellStyle name="Заголовок 1 54 5" xfId="12259"/>
    <cellStyle name="Заголовок 1 54 6" xfId="12260"/>
    <cellStyle name="Заголовок 1 54 7" xfId="12261"/>
    <cellStyle name="Заголовок 1 54 8" xfId="12262"/>
    <cellStyle name="Заголовок 1 55" xfId="12263"/>
    <cellStyle name="Заголовок 1 55 2" xfId="12264"/>
    <cellStyle name="Заголовок 1 55 2 2" xfId="12265"/>
    <cellStyle name="Заголовок 1 55 2 3" xfId="12266"/>
    <cellStyle name="Заголовок 1 55 2 4" xfId="12267"/>
    <cellStyle name="Заголовок 1 55 2 5" xfId="12268"/>
    <cellStyle name="Заголовок 1 55 2 6" xfId="12269"/>
    <cellStyle name="Заголовок 1 55 3" xfId="12270"/>
    <cellStyle name="Заголовок 1 55 4" xfId="12271"/>
    <cellStyle name="Заголовок 1 55 5" xfId="12272"/>
    <cellStyle name="Заголовок 1 55 6" xfId="12273"/>
    <cellStyle name="Заголовок 1 55 7" xfId="12274"/>
    <cellStyle name="Заголовок 1 55 8" xfId="12275"/>
    <cellStyle name="Заголовок 1 56" xfId="12276"/>
    <cellStyle name="Заголовок 1 56 2" xfId="12277"/>
    <cellStyle name="Заголовок 1 56 2 2" xfId="12278"/>
    <cellStyle name="Заголовок 1 56 2 3" xfId="12279"/>
    <cellStyle name="Заголовок 1 56 2 4" xfId="12280"/>
    <cellStyle name="Заголовок 1 56 2 5" xfId="12281"/>
    <cellStyle name="Заголовок 1 56 2 6" xfId="12282"/>
    <cellStyle name="Заголовок 1 56 3" xfId="12283"/>
    <cellStyle name="Заголовок 1 56 4" xfId="12284"/>
    <cellStyle name="Заголовок 1 56 5" xfId="12285"/>
    <cellStyle name="Заголовок 1 56 6" xfId="12286"/>
    <cellStyle name="Заголовок 1 56 7" xfId="12287"/>
    <cellStyle name="Заголовок 1 56 8" xfId="12288"/>
    <cellStyle name="Заголовок 1 57" xfId="12289"/>
    <cellStyle name="Заголовок 1 57 2" xfId="12290"/>
    <cellStyle name="Заголовок 1 57 2 2" xfId="12291"/>
    <cellStyle name="Заголовок 1 57 2 3" xfId="12292"/>
    <cellStyle name="Заголовок 1 57 2 4" xfId="12293"/>
    <cellStyle name="Заголовок 1 57 2 5" xfId="12294"/>
    <cellStyle name="Заголовок 1 57 2 6" xfId="12295"/>
    <cellStyle name="Заголовок 1 57 3" xfId="12296"/>
    <cellStyle name="Заголовок 1 57 4" xfId="12297"/>
    <cellStyle name="Заголовок 1 57 5" xfId="12298"/>
    <cellStyle name="Заголовок 1 57 6" xfId="12299"/>
    <cellStyle name="Заголовок 1 57 7" xfId="12300"/>
    <cellStyle name="Заголовок 1 57 8" xfId="12301"/>
    <cellStyle name="Заголовок 1 58" xfId="12302"/>
    <cellStyle name="Заголовок 1 58 2" xfId="12303"/>
    <cellStyle name="Заголовок 1 58 2 2" xfId="12304"/>
    <cellStyle name="Заголовок 1 58 2 3" xfId="12305"/>
    <cellStyle name="Заголовок 1 58 2 4" xfId="12306"/>
    <cellStyle name="Заголовок 1 58 2 5" xfId="12307"/>
    <cellStyle name="Заголовок 1 58 2 6" xfId="12308"/>
    <cellStyle name="Заголовок 1 58 3" xfId="12309"/>
    <cellStyle name="Заголовок 1 58 4" xfId="12310"/>
    <cellStyle name="Заголовок 1 58 5" xfId="12311"/>
    <cellStyle name="Заголовок 1 58 6" xfId="12312"/>
    <cellStyle name="Заголовок 1 58 7" xfId="12313"/>
    <cellStyle name="Заголовок 1 58 8" xfId="12314"/>
    <cellStyle name="Заголовок 1 59" xfId="12315"/>
    <cellStyle name="Заголовок 1 59 2" xfId="12316"/>
    <cellStyle name="Заголовок 1 59 2 2" xfId="12317"/>
    <cellStyle name="Заголовок 1 59 2 3" xfId="12318"/>
    <cellStyle name="Заголовок 1 59 2 4" xfId="12319"/>
    <cellStyle name="Заголовок 1 59 2 5" xfId="12320"/>
    <cellStyle name="Заголовок 1 59 2 6" xfId="12321"/>
    <cellStyle name="Заголовок 1 59 3" xfId="12322"/>
    <cellStyle name="Заголовок 1 59 4" xfId="12323"/>
    <cellStyle name="Заголовок 1 59 5" xfId="12324"/>
    <cellStyle name="Заголовок 1 59 6" xfId="12325"/>
    <cellStyle name="Заголовок 1 59 7" xfId="12326"/>
    <cellStyle name="Заголовок 1 59 8" xfId="12327"/>
    <cellStyle name="Заголовок 1 6" xfId="12328"/>
    <cellStyle name="Заголовок 1 6 2" xfId="12329"/>
    <cellStyle name="Заголовок 1 6 2 2" xfId="12330"/>
    <cellStyle name="Заголовок 1 6 2 3" xfId="12331"/>
    <cellStyle name="Заголовок 1 6 2 4" xfId="12332"/>
    <cellStyle name="Заголовок 1 6 2 5" xfId="12333"/>
    <cellStyle name="Заголовок 1 6 2 6" xfId="12334"/>
    <cellStyle name="Заголовок 1 6 3" xfId="12335"/>
    <cellStyle name="Заголовок 1 6 4" xfId="12336"/>
    <cellStyle name="Заголовок 1 6 5" xfId="12337"/>
    <cellStyle name="Заголовок 1 6 6" xfId="12338"/>
    <cellStyle name="Заголовок 1 6 7" xfId="12339"/>
    <cellStyle name="Заголовок 1 6 8" xfId="12340"/>
    <cellStyle name="Заголовок 1 60" xfId="12341"/>
    <cellStyle name="Заголовок 1 60 2" xfId="12342"/>
    <cellStyle name="Заголовок 1 60 2 2" xfId="12343"/>
    <cellStyle name="Заголовок 1 60 2 3" xfId="12344"/>
    <cellStyle name="Заголовок 1 60 2 4" xfId="12345"/>
    <cellStyle name="Заголовок 1 60 2 5" xfId="12346"/>
    <cellStyle name="Заголовок 1 60 2 6" xfId="12347"/>
    <cellStyle name="Заголовок 1 60 3" xfId="12348"/>
    <cellStyle name="Заголовок 1 60 4" xfId="12349"/>
    <cellStyle name="Заголовок 1 60 5" xfId="12350"/>
    <cellStyle name="Заголовок 1 60 6" xfId="12351"/>
    <cellStyle name="Заголовок 1 60 7" xfId="12352"/>
    <cellStyle name="Заголовок 1 60 8" xfId="12353"/>
    <cellStyle name="Заголовок 1 61" xfId="12354"/>
    <cellStyle name="Заголовок 1 61 2" xfId="12355"/>
    <cellStyle name="Заголовок 1 61 2 2" xfId="12356"/>
    <cellStyle name="Заголовок 1 61 2 3" xfId="12357"/>
    <cellStyle name="Заголовок 1 61 2 4" xfId="12358"/>
    <cellStyle name="Заголовок 1 61 2 5" xfId="12359"/>
    <cellStyle name="Заголовок 1 61 2 6" xfId="12360"/>
    <cellStyle name="Заголовок 1 61 3" xfId="12361"/>
    <cellStyle name="Заголовок 1 61 4" xfId="12362"/>
    <cellStyle name="Заголовок 1 61 5" xfId="12363"/>
    <cellStyle name="Заголовок 1 61 6" xfId="12364"/>
    <cellStyle name="Заголовок 1 61 7" xfId="12365"/>
    <cellStyle name="Заголовок 1 61 8" xfId="12366"/>
    <cellStyle name="Заголовок 1 62" xfId="12367"/>
    <cellStyle name="Заголовок 1 62 2" xfId="12368"/>
    <cellStyle name="Заголовок 1 62 2 2" xfId="12369"/>
    <cellStyle name="Заголовок 1 62 2 3" xfId="12370"/>
    <cellStyle name="Заголовок 1 62 2 4" xfId="12371"/>
    <cellStyle name="Заголовок 1 62 2 5" xfId="12372"/>
    <cellStyle name="Заголовок 1 62 2 6" xfId="12373"/>
    <cellStyle name="Заголовок 1 62 3" xfId="12374"/>
    <cellStyle name="Заголовок 1 62 4" xfId="12375"/>
    <cellStyle name="Заголовок 1 62 5" xfId="12376"/>
    <cellStyle name="Заголовок 1 62 6" xfId="12377"/>
    <cellStyle name="Заголовок 1 62 7" xfId="12378"/>
    <cellStyle name="Заголовок 1 62 8" xfId="12379"/>
    <cellStyle name="Заголовок 1 63" xfId="12380"/>
    <cellStyle name="Заголовок 1 63 2" xfId="12381"/>
    <cellStyle name="Заголовок 1 63 2 2" xfId="12382"/>
    <cellStyle name="Заголовок 1 63 2 3" xfId="12383"/>
    <cellStyle name="Заголовок 1 63 2 4" xfId="12384"/>
    <cellStyle name="Заголовок 1 63 2 5" xfId="12385"/>
    <cellStyle name="Заголовок 1 63 2 6" xfId="12386"/>
    <cellStyle name="Заголовок 1 63 3" xfId="12387"/>
    <cellStyle name="Заголовок 1 63 4" xfId="12388"/>
    <cellStyle name="Заголовок 1 63 5" xfId="12389"/>
    <cellStyle name="Заголовок 1 63 6" xfId="12390"/>
    <cellStyle name="Заголовок 1 63 7" xfId="12391"/>
    <cellStyle name="Заголовок 1 63 8" xfId="12392"/>
    <cellStyle name="Заголовок 1 64" xfId="12393"/>
    <cellStyle name="Заголовок 1 64 2" xfId="12394"/>
    <cellStyle name="Заголовок 1 64 2 2" xfId="12395"/>
    <cellStyle name="Заголовок 1 64 2 3" xfId="12396"/>
    <cellStyle name="Заголовок 1 64 2 4" xfId="12397"/>
    <cellStyle name="Заголовок 1 64 2 5" xfId="12398"/>
    <cellStyle name="Заголовок 1 64 2 6" xfId="12399"/>
    <cellStyle name="Заголовок 1 64 3" xfId="12400"/>
    <cellStyle name="Заголовок 1 64 4" xfId="12401"/>
    <cellStyle name="Заголовок 1 64 5" xfId="12402"/>
    <cellStyle name="Заголовок 1 64 6" xfId="12403"/>
    <cellStyle name="Заголовок 1 64 7" xfId="12404"/>
    <cellStyle name="Заголовок 1 64 8" xfId="12405"/>
    <cellStyle name="Заголовок 1 65" xfId="12406"/>
    <cellStyle name="Заголовок 1 65 2" xfId="12407"/>
    <cellStyle name="Заголовок 1 65 2 2" xfId="12408"/>
    <cellStyle name="Заголовок 1 65 2 3" xfId="12409"/>
    <cellStyle name="Заголовок 1 65 2 4" xfId="12410"/>
    <cellStyle name="Заголовок 1 65 2 5" xfId="12411"/>
    <cellStyle name="Заголовок 1 65 2 6" xfId="12412"/>
    <cellStyle name="Заголовок 1 65 3" xfId="12413"/>
    <cellStyle name="Заголовок 1 65 4" xfId="12414"/>
    <cellStyle name="Заголовок 1 65 5" xfId="12415"/>
    <cellStyle name="Заголовок 1 65 6" xfId="12416"/>
    <cellStyle name="Заголовок 1 65 7" xfId="12417"/>
    <cellStyle name="Заголовок 1 65 8" xfId="12418"/>
    <cellStyle name="Заголовок 1 66" xfId="12419"/>
    <cellStyle name="Заголовок 1 66 2" xfId="12420"/>
    <cellStyle name="Заголовок 1 66 2 2" xfId="12421"/>
    <cellStyle name="Заголовок 1 66 2 3" xfId="12422"/>
    <cellStyle name="Заголовок 1 66 2 4" xfId="12423"/>
    <cellStyle name="Заголовок 1 66 2 5" xfId="12424"/>
    <cellStyle name="Заголовок 1 66 2 6" xfId="12425"/>
    <cellStyle name="Заголовок 1 66 3" xfId="12426"/>
    <cellStyle name="Заголовок 1 66 4" xfId="12427"/>
    <cellStyle name="Заголовок 1 66 5" xfId="12428"/>
    <cellStyle name="Заголовок 1 66 6" xfId="12429"/>
    <cellStyle name="Заголовок 1 66 7" xfId="12430"/>
    <cellStyle name="Заголовок 1 66 8" xfId="12431"/>
    <cellStyle name="Заголовок 1 67" xfId="12432"/>
    <cellStyle name="Заголовок 1 67 2" xfId="12433"/>
    <cellStyle name="Заголовок 1 67 2 2" xfId="12434"/>
    <cellStyle name="Заголовок 1 67 2 3" xfId="12435"/>
    <cellStyle name="Заголовок 1 67 2 4" xfId="12436"/>
    <cellStyle name="Заголовок 1 67 2 5" xfId="12437"/>
    <cellStyle name="Заголовок 1 67 2 6" xfId="12438"/>
    <cellStyle name="Заголовок 1 67 3" xfId="12439"/>
    <cellStyle name="Заголовок 1 67 4" xfId="12440"/>
    <cellStyle name="Заголовок 1 67 5" xfId="12441"/>
    <cellStyle name="Заголовок 1 67 6" xfId="12442"/>
    <cellStyle name="Заголовок 1 67 7" xfId="12443"/>
    <cellStyle name="Заголовок 1 67 8" xfId="12444"/>
    <cellStyle name="Заголовок 1 68" xfId="12445"/>
    <cellStyle name="Заголовок 1 68 2" xfId="12446"/>
    <cellStyle name="Заголовок 1 68 2 2" xfId="12447"/>
    <cellStyle name="Заголовок 1 68 2 3" xfId="12448"/>
    <cellStyle name="Заголовок 1 68 2 4" xfId="12449"/>
    <cellStyle name="Заголовок 1 68 2 5" xfId="12450"/>
    <cellStyle name="Заголовок 1 68 2 6" xfId="12451"/>
    <cellStyle name="Заголовок 1 68 3" xfId="12452"/>
    <cellStyle name="Заголовок 1 68 4" xfId="12453"/>
    <cellStyle name="Заголовок 1 68 5" xfId="12454"/>
    <cellStyle name="Заголовок 1 68 6" xfId="12455"/>
    <cellStyle name="Заголовок 1 68 7" xfId="12456"/>
    <cellStyle name="Заголовок 1 68 8" xfId="12457"/>
    <cellStyle name="Заголовок 1 69" xfId="12458"/>
    <cellStyle name="Заголовок 1 69 2" xfId="12459"/>
    <cellStyle name="Заголовок 1 69 2 2" xfId="12460"/>
    <cellStyle name="Заголовок 1 69 2 3" xfId="12461"/>
    <cellStyle name="Заголовок 1 69 2 4" xfId="12462"/>
    <cellStyle name="Заголовок 1 69 2 5" xfId="12463"/>
    <cellStyle name="Заголовок 1 69 2 6" xfId="12464"/>
    <cellStyle name="Заголовок 1 69 3" xfId="12465"/>
    <cellStyle name="Заголовок 1 69 4" xfId="12466"/>
    <cellStyle name="Заголовок 1 69 5" xfId="12467"/>
    <cellStyle name="Заголовок 1 69 6" xfId="12468"/>
    <cellStyle name="Заголовок 1 69 7" xfId="12469"/>
    <cellStyle name="Заголовок 1 69 8" xfId="12470"/>
    <cellStyle name="Заголовок 1 7" xfId="12471"/>
    <cellStyle name="Заголовок 1 7 2" xfId="12472"/>
    <cellStyle name="Заголовок 1 7 2 2" xfId="12473"/>
    <cellStyle name="Заголовок 1 7 2 3" xfId="12474"/>
    <cellStyle name="Заголовок 1 7 2 4" xfId="12475"/>
    <cellStyle name="Заголовок 1 7 2 5" xfId="12476"/>
    <cellStyle name="Заголовок 1 7 2 6" xfId="12477"/>
    <cellStyle name="Заголовок 1 7 3" xfId="12478"/>
    <cellStyle name="Заголовок 1 7 4" xfId="12479"/>
    <cellStyle name="Заголовок 1 7 5" xfId="12480"/>
    <cellStyle name="Заголовок 1 7 6" xfId="12481"/>
    <cellStyle name="Заголовок 1 7 7" xfId="12482"/>
    <cellStyle name="Заголовок 1 7 8" xfId="12483"/>
    <cellStyle name="Заголовок 1 70" xfId="12484"/>
    <cellStyle name="Заголовок 1 70 2" xfId="12485"/>
    <cellStyle name="Заголовок 1 70 2 2" xfId="12486"/>
    <cellStyle name="Заголовок 1 70 2 3" xfId="12487"/>
    <cellStyle name="Заголовок 1 70 2 4" xfId="12488"/>
    <cellStyle name="Заголовок 1 70 2 5" xfId="12489"/>
    <cellStyle name="Заголовок 1 70 2 6" xfId="12490"/>
    <cellStyle name="Заголовок 1 70 3" xfId="12491"/>
    <cellStyle name="Заголовок 1 70 4" xfId="12492"/>
    <cellStyle name="Заголовок 1 70 5" xfId="12493"/>
    <cellStyle name="Заголовок 1 70 6" xfId="12494"/>
    <cellStyle name="Заголовок 1 70 7" xfId="12495"/>
    <cellStyle name="Заголовок 1 70 8" xfId="12496"/>
    <cellStyle name="Заголовок 1 71" xfId="12497"/>
    <cellStyle name="Заголовок 1 71 2" xfId="12498"/>
    <cellStyle name="Заголовок 1 71 2 2" xfId="12499"/>
    <cellStyle name="Заголовок 1 71 2 3" xfId="12500"/>
    <cellStyle name="Заголовок 1 71 2 4" xfId="12501"/>
    <cellStyle name="Заголовок 1 71 2 5" xfId="12502"/>
    <cellStyle name="Заголовок 1 71 2 6" xfId="12503"/>
    <cellStyle name="Заголовок 1 71 3" xfId="12504"/>
    <cellStyle name="Заголовок 1 71 4" xfId="12505"/>
    <cellStyle name="Заголовок 1 71 5" xfId="12506"/>
    <cellStyle name="Заголовок 1 71 6" xfId="12507"/>
    <cellStyle name="Заголовок 1 71 7" xfId="12508"/>
    <cellStyle name="Заголовок 1 71 8" xfId="12509"/>
    <cellStyle name="Заголовок 1 72" xfId="12510"/>
    <cellStyle name="Заголовок 1 72 2" xfId="12511"/>
    <cellStyle name="Заголовок 1 72 2 2" xfId="12512"/>
    <cellStyle name="Заголовок 1 72 2 3" xfId="12513"/>
    <cellStyle name="Заголовок 1 72 2 4" xfId="12514"/>
    <cellStyle name="Заголовок 1 72 2 5" xfId="12515"/>
    <cellStyle name="Заголовок 1 72 2 6" xfId="12516"/>
    <cellStyle name="Заголовок 1 72 3" xfId="12517"/>
    <cellStyle name="Заголовок 1 72 4" xfId="12518"/>
    <cellStyle name="Заголовок 1 72 5" xfId="12519"/>
    <cellStyle name="Заголовок 1 72 6" xfId="12520"/>
    <cellStyle name="Заголовок 1 72 7" xfId="12521"/>
    <cellStyle name="Заголовок 1 72 8" xfId="12522"/>
    <cellStyle name="Заголовок 1 73" xfId="12523"/>
    <cellStyle name="Заголовок 1 73 2" xfId="12524"/>
    <cellStyle name="Заголовок 1 73 2 2" xfId="12525"/>
    <cellStyle name="Заголовок 1 73 2 3" xfId="12526"/>
    <cellStyle name="Заголовок 1 73 2 4" xfId="12527"/>
    <cellStyle name="Заголовок 1 73 2 5" xfId="12528"/>
    <cellStyle name="Заголовок 1 73 2 6" xfId="12529"/>
    <cellStyle name="Заголовок 1 73 3" xfId="12530"/>
    <cellStyle name="Заголовок 1 73 4" xfId="12531"/>
    <cellStyle name="Заголовок 1 73 5" xfId="12532"/>
    <cellStyle name="Заголовок 1 73 6" xfId="12533"/>
    <cellStyle name="Заголовок 1 73 7" xfId="12534"/>
    <cellStyle name="Заголовок 1 73 8" xfId="12535"/>
    <cellStyle name="Заголовок 1 74" xfId="12536"/>
    <cellStyle name="Заголовок 1 74 2" xfId="12537"/>
    <cellStyle name="Заголовок 1 74 2 2" xfId="12538"/>
    <cellStyle name="Заголовок 1 74 2 3" xfId="12539"/>
    <cellStyle name="Заголовок 1 74 2 4" xfId="12540"/>
    <cellStyle name="Заголовок 1 74 2 5" xfId="12541"/>
    <cellStyle name="Заголовок 1 74 2 6" xfId="12542"/>
    <cellStyle name="Заголовок 1 74 3" xfId="12543"/>
    <cellStyle name="Заголовок 1 74 4" xfId="12544"/>
    <cellStyle name="Заголовок 1 74 5" xfId="12545"/>
    <cellStyle name="Заголовок 1 74 6" xfId="12546"/>
    <cellStyle name="Заголовок 1 74 7" xfId="12547"/>
    <cellStyle name="Заголовок 1 74 8" xfId="12548"/>
    <cellStyle name="Заголовок 1 75" xfId="12549"/>
    <cellStyle name="Заголовок 1 75 2" xfId="12550"/>
    <cellStyle name="Заголовок 1 75 2 2" xfId="12551"/>
    <cellStyle name="Заголовок 1 75 2 3" xfId="12552"/>
    <cellStyle name="Заголовок 1 75 2 4" xfId="12553"/>
    <cellStyle name="Заголовок 1 75 2 5" xfId="12554"/>
    <cellStyle name="Заголовок 1 75 2 6" xfId="12555"/>
    <cellStyle name="Заголовок 1 75 3" xfId="12556"/>
    <cellStyle name="Заголовок 1 75 4" xfId="12557"/>
    <cellStyle name="Заголовок 1 75 5" xfId="12558"/>
    <cellStyle name="Заголовок 1 75 6" xfId="12559"/>
    <cellStyle name="Заголовок 1 75 7" xfId="12560"/>
    <cellStyle name="Заголовок 1 75 8" xfId="12561"/>
    <cellStyle name="Заголовок 1 76" xfId="12562"/>
    <cellStyle name="Заголовок 1 76 2" xfId="12563"/>
    <cellStyle name="Заголовок 1 76 2 2" xfId="12564"/>
    <cellStyle name="Заголовок 1 76 2 3" xfId="12565"/>
    <cellStyle name="Заголовок 1 76 2 4" xfId="12566"/>
    <cellStyle name="Заголовок 1 76 2 5" xfId="12567"/>
    <cellStyle name="Заголовок 1 76 2 6" xfId="12568"/>
    <cellStyle name="Заголовок 1 76 3" xfId="12569"/>
    <cellStyle name="Заголовок 1 76 4" xfId="12570"/>
    <cellStyle name="Заголовок 1 76 5" xfId="12571"/>
    <cellStyle name="Заголовок 1 76 6" xfId="12572"/>
    <cellStyle name="Заголовок 1 76 7" xfId="12573"/>
    <cellStyle name="Заголовок 1 76 8" xfId="12574"/>
    <cellStyle name="Заголовок 1 77" xfId="12575"/>
    <cellStyle name="Заголовок 1 77 2" xfId="12576"/>
    <cellStyle name="Заголовок 1 77 2 2" xfId="12577"/>
    <cellStyle name="Заголовок 1 77 2 3" xfId="12578"/>
    <cellStyle name="Заголовок 1 77 2 4" xfId="12579"/>
    <cellStyle name="Заголовок 1 77 2 5" xfId="12580"/>
    <cellStyle name="Заголовок 1 77 2 6" xfId="12581"/>
    <cellStyle name="Заголовок 1 77 3" xfId="12582"/>
    <cellStyle name="Заголовок 1 77 4" xfId="12583"/>
    <cellStyle name="Заголовок 1 77 5" xfId="12584"/>
    <cellStyle name="Заголовок 1 77 6" xfId="12585"/>
    <cellStyle name="Заголовок 1 77 7" xfId="12586"/>
    <cellStyle name="Заголовок 1 77 8" xfId="12587"/>
    <cellStyle name="Заголовок 1 78" xfId="12588"/>
    <cellStyle name="Заголовок 1 78 2" xfId="12589"/>
    <cellStyle name="Заголовок 1 78 2 2" xfId="12590"/>
    <cellStyle name="Заголовок 1 78 2 3" xfId="12591"/>
    <cellStyle name="Заголовок 1 78 2 4" xfId="12592"/>
    <cellStyle name="Заголовок 1 78 2 5" xfId="12593"/>
    <cellStyle name="Заголовок 1 78 2 6" xfId="12594"/>
    <cellStyle name="Заголовок 1 78 3" xfId="12595"/>
    <cellStyle name="Заголовок 1 78 4" xfId="12596"/>
    <cellStyle name="Заголовок 1 78 5" xfId="12597"/>
    <cellStyle name="Заголовок 1 78 6" xfId="12598"/>
    <cellStyle name="Заголовок 1 78 7" xfId="12599"/>
    <cellStyle name="Заголовок 1 78 8" xfId="12600"/>
    <cellStyle name="Заголовок 1 79" xfId="12601"/>
    <cellStyle name="Заголовок 1 79 2" xfId="12602"/>
    <cellStyle name="Заголовок 1 79 2 2" xfId="12603"/>
    <cellStyle name="Заголовок 1 79 2 3" xfId="12604"/>
    <cellStyle name="Заголовок 1 79 2 4" xfId="12605"/>
    <cellStyle name="Заголовок 1 79 2 5" xfId="12606"/>
    <cellStyle name="Заголовок 1 79 2 6" xfId="12607"/>
    <cellStyle name="Заголовок 1 79 3" xfId="12608"/>
    <cellStyle name="Заголовок 1 79 4" xfId="12609"/>
    <cellStyle name="Заголовок 1 79 5" xfId="12610"/>
    <cellStyle name="Заголовок 1 79 6" xfId="12611"/>
    <cellStyle name="Заголовок 1 79 7" xfId="12612"/>
    <cellStyle name="Заголовок 1 79 8" xfId="12613"/>
    <cellStyle name="Заголовок 1 8" xfId="12614"/>
    <cellStyle name="Заголовок 1 8 2" xfId="12615"/>
    <cellStyle name="Заголовок 1 8 2 2" xfId="12616"/>
    <cellStyle name="Заголовок 1 8 2 3" xfId="12617"/>
    <cellStyle name="Заголовок 1 8 2 4" xfId="12618"/>
    <cellStyle name="Заголовок 1 8 2 5" xfId="12619"/>
    <cellStyle name="Заголовок 1 8 2 6" xfId="12620"/>
    <cellStyle name="Заголовок 1 8 3" xfId="12621"/>
    <cellStyle name="Заголовок 1 8 4" xfId="12622"/>
    <cellStyle name="Заголовок 1 8 5" xfId="12623"/>
    <cellStyle name="Заголовок 1 8 6" xfId="12624"/>
    <cellStyle name="Заголовок 1 8 7" xfId="12625"/>
    <cellStyle name="Заголовок 1 8 8" xfId="12626"/>
    <cellStyle name="Заголовок 1 80" xfId="12627"/>
    <cellStyle name="Заголовок 1 80 2" xfId="12628"/>
    <cellStyle name="Заголовок 1 80 2 2" xfId="12629"/>
    <cellStyle name="Заголовок 1 80 2 3" xfId="12630"/>
    <cellStyle name="Заголовок 1 80 2 4" xfId="12631"/>
    <cellStyle name="Заголовок 1 80 2 5" xfId="12632"/>
    <cellStyle name="Заголовок 1 80 2 6" xfId="12633"/>
    <cellStyle name="Заголовок 1 80 3" xfId="12634"/>
    <cellStyle name="Заголовок 1 80 4" xfId="12635"/>
    <cellStyle name="Заголовок 1 80 5" xfId="12636"/>
    <cellStyle name="Заголовок 1 80 6" xfId="12637"/>
    <cellStyle name="Заголовок 1 80 7" xfId="12638"/>
    <cellStyle name="Заголовок 1 80 8" xfId="12639"/>
    <cellStyle name="Заголовок 1 81" xfId="12640"/>
    <cellStyle name="Заголовок 1 81 2" xfId="12641"/>
    <cellStyle name="Заголовок 1 81 2 2" xfId="12642"/>
    <cellStyle name="Заголовок 1 81 2 3" xfId="12643"/>
    <cellStyle name="Заголовок 1 81 2 4" xfId="12644"/>
    <cellStyle name="Заголовок 1 81 2 5" xfId="12645"/>
    <cellStyle name="Заголовок 1 81 2 6" xfId="12646"/>
    <cellStyle name="Заголовок 1 81 3" xfId="12647"/>
    <cellStyle name="Заголовок 1 81 4" xfId="12648"/>
    <cellStyle name="Заголовок 1 81 5" xfId="12649"/>
    <cellStyle name="Заголовок 1 81 6" xfId="12650"/>
    <cellStyle name="Заголовок 1 81 7" xfId="12651"/>
    <cellStyle name="Заголовок 1 81 8" xfId="12652"/>
    <cellStyle name="Заголовок 1 82" xfId="12653"/>
    <cellStyle name="Заголовок 1 82 2" xfId="12654"/>
    <cellStyle name="Заголовок 1 82 2 2" xfId="12655"/>
    <cellStyle name="Заголовок 1 82 2 3" xfId="12656"/>
    <cellStyle name="Заголовок 1 82 2 4" xfId="12657"/>
    <cellStyle name="Заголовок 1 82 2 5" xfId="12658"/>
    <cellStyle name="Заголовок 1 82 2 6" xfId="12659"/>
    <cellStyle name="Заголовок 1 82 3" xfId="12660"/>
    <cellStyle name="Заголовок 1 82 4" xfId="12661"/>
    <cellStyle name="Заголовок 1 82 5" xfId="12662"/>
    <cellStyle name="Заголовок 1 82 6" xfId="12663"/>
    <cellStyle name="Заголовок 1 82 7" xfId="12664"/>
    <cellStyle name="Заголовок 1 82 8" xfId="12665"/>
    <cellStyle name="Заголовок 1 83" xfId="12666"/>
    <cellStyle name="Заголовок 1 83 2" xfId="12667"/>
    <cellStyle name="Заголовок 1 83 2 2" xfId="12668"/>
    <cellStyle name="Заголовок 1 83 2 3" xfId="12669"/>
    <cellStyle name="Заголовок 1 83 2 4" xfId="12670"/>
    <cellStyle name="Заголовок 1 83 2 5" xfId="12671"/>
    <cellStyle name="Заголовок 1 83 2 6" xfId="12672"/>
    <cellStyle name="Заголовок 1 83 3" xfId="12673"/>
    <cellStyle name="Заголовок 1 83 4" xfId="12674"/>
    <cellStyle name="Заголовок 1 83 5" xfId="12675"/>
    <cellStyle name="Заголовок 1 83 6" xfId="12676"/>
    <cellStyle name="Заголовок 1 83 7" xfId="12677"/>
    <cellStyle name="Заголовок 1 83 8" xfId="12678"/>
    <cellStyle name="Заголовок 1 84" xfId="12679"/>
    <cellStyle name="Заголовок 1 84 2" xfId="12680"/>
    <cellStyle name="Заголовок 1 84 2 2" xfId="12681"/>
    <cellStyle name="Заголовок 1 84 2 3" xfId="12682"/>
    <cellStyle name="Заголовок 1 84 2 4" xfId="12683"/>
    <cellStyle name="Заголовок 1 84 2 5" xfId="12684"/>
    <cellStyle name="Заголовок 1 84 2 6" xfId="12685"/>
    <cellStyle name="Заголовок 1 84 3" xfId="12686"/>
    <cellStyle name="Заголовок 1 84 4" xfId="12687"/>
    <cellStyle name="Заголовок 1 84 5" xfId="12688"/>
    <cellStyle name="Заголовок 1 84 6" xfId="12689"/>
    <cellStyle name="Заголовок 1 84 7" xfId="12690"/>
    <cellStyle name="Заголовок 1 84 8" xfId="12691"/>
    <cellStyle name="Заголовок 1 85" xfId="12692"/>
    <cellStyle name="Заголовок 1 85 2" xfId="12693"/>
    <cellStyle name="Заголовок 1 85 2 2" xfId="12694"/>
    <cellStyle name="Заголовок 1 85 2 3" xfId="12695"/>
    <cellStyle name="Заголовок 1 85 2 4" xfId="12696"/>
    <cellStyle name="Заголовок 1 85 2 5" xfId="12697"/>
    <cellStyle name="Заголовок 1 85 2 6" xfId="12698"/>
    <cellStyle name="Заголовок 1 85 3" xfId="12699"/>
    <cellStyle name="Заголовок 1 85 4" xfId="12700"/>
    <cellStyle name="Заголовок 1 85 5" xfId="12701"/>
    <cellStyle name="Заголовок 1 85 6" xfId="12702"/>
    <cellStyle name="Заголовок 1 85 7" xfId="12703"/>
    <cellStyle name="Заголовок 1 85 8" xfId="12704"/>
    <cellStyle name="Заголовок 1 86" xfId="12705"/>
    <cellStyle name="Заголовок 1 86 2" xfId="12706"/>
    <cellStyle name="Заголовок 1 86 2 2" xfId="12707"/>
    <cellStyle name="Заголовок 1 86 2 3" xfId="12708"/>
    <cellStyle name="Заголовок 1 86 2 4" xfId="12709"/>
    <cellStyle name="Заголовок 1 86 2 5" xfId="12710"/>
    <cellStyle name="Заголовок 1 86 2 6" xfId="12711"/>
    <cellStyle name="Заголовок 1 86 3" xfId="12712"/>
    <cellStyle name="Заголовок 1 86 4" xfId="12713"/>
    <cellStyle name="Заголовок 1 86 5" xfId="12714"/>
    <cellStyle name="Заголовок 1 86 6" xfId="12715"/>
    <cellStyle name="Заголовок 1 86 7" xfId="12716"/>
    <cellStyle name="Заголовок 1 86 8" xfId="12717"/>
    <cellStyle name="Заголовок 1 87" xfId="12718"/>
    <cellStyle name="Заголовок 1 87 2" xfId="12719"/>
    <cellStyle name="Заголовок 1 87 2 2" xfId="12720"/>
    <cellStyle name="Заголовок 1 87 2 3" xfId="12721"/>
    <cellStyle name="Заголовок 1 87 2 4" xfId="12722"/>
    <cellStyle name="Заголовок 1 87 2 5" xfId="12723"/>
    <cellStyle name="Заголовок 1 87 2 6" xfId="12724"/>
    <cellStyle name="Заголовок 1 87 3" xfId="12725"/>
    <cellStyle name="Заголовок 1 87 4" xfId="12726"/>
    <cellStyle name="Заголовок 1 87 5" xfId="12727"/>
    <cellStyle name="Заголовок 1 87 6" xfId="12728"/>
    <cellStyle name="Заголовок 1 87 7" xfId="12729"/>
    <cellStyle name="Заголовок 1 87 8" xfId="12730"/>
    <cellStyle name="Заголовок 1 88" xfId="12731"/>
    <cellStyle name="Заголовок 1 88 2" xfId="12732"/>
    <cellStyle name="Заголовок 1 88 2 2" xfId="12733"/>
    <cellStyle name="Заголовок 1 88 2 3" xfId="12734"/>
    <cellStyle name="Заголовок 1 88 2 4" xfId="12735"/>
    <cellStyle name="Заголовок 1 88 2 5" xfId="12736"/>
    <cellStyle name="Заголовок 1 88 2 6" xfId="12737"/>
    <cellStyle name="Заголовок 1 88 3" xfId="12738"/>
    <cellStyle name="Заголовок 1 88 4" xfId="12739"/>
    <cellStyle name="Заголовок 1 88 5" xfId="12740"/>
    <cellStyle name="Заголовок 1 88 6" xfId="12741"/>
    <cellStyle name="Заголовок 1 88 7" xfId="12742"/>
    <cellStyle name="Заголовок 1 88 8" xfId="12743"/>
    <cellStyle name="Заголовок 1 89" xfId="12744"/>
    <cellStyle name="Заголовок 1 89 2" xfId="12745"/>
    <cellStyle name="Заголовок 1 89 2 2" xfId="12746"/>
    <cellStyle name="Заголовок 1 89 2 3" xfId="12747"/>
    <cellStyle name="Заголовок 1 89 2 4" xfId="12748"/>
    <cellStyle name="Заголовок 1 89 2 5" xfId="12749"/>
    <cellStyle name="Заголовок 1 89 2 6" xfId="12750"/>
    <cellStyle name="Заголовок 1 89 3" xfId="12751"/>
    <cellStyle name="Заголовок 1 89 4" xfId="12752"/>
    <cellStyle name="Заголовок 1 89 5" xfId="12753"/>
    <cellStyle name="Заголовок 1 89 6" xfId="12754"/>
    <cellStyle name="Заголовок 1 89 7" xfId="12755"/>
    <cellStyle name="Заголовок 1 89 8" xfId="12756"/>
    <cellStyle name="Заголовок 1 9" xfId="12757"/>
    <cellStyle name="Заголовок 1 9 2" xfId="12758"/>
    <cellStyle name="Заголовок 1 9 2 2" xfId="12759"/>
    <cellStyle name="Заголовок 1 9 2 3" xfId="12760"/>
    <cellStyle name="Заголовок 1 9 2 4" xfId="12761"/>
    <cellStyle name="Заголовок 1 9 2 5" xfId="12762"/>
    <cellStyle name="Заголовок 1 9 2 6" xfId="12763"/>
    <cellStyle name="Заголовок 1 9 3" xfId="12764"/>
    <cellStyle name="Заголовок 1 9 4" xfId="12765"/>
    <cellStyle name="Заголовок 1 9 5" xfId="12766"/>
    <cellStyle name="Заголовок 1 9 6" xfId="12767"/>
    <cellStyle name="Заголовок 1 9 7" xfId="12768"/>
    <cellStyle name="Заголовок 1 9 8" xfId="12769"/>
    <cellStyle name="Заголовок 1 90" xfId="12770"/>
    <cellStyle name="Заголовок 1 90 2" xfId="12771"/>
    <cellStyle name="Заголовок 1 90 2 2" xfId="12772"/>
    <cellStyle name="Заголовок 1 90 2 3" xfId="12773"/>
    <cellStyle name="Заголовок 1 90 2 4" xfId="12774"/>
    <cellStyle name="Заголовок 1 90 2 5" xfId="12775"/>
    <cellStyle name="Заголовок 1 90 2 6" xfId="12776"/>
    <cellStyle name="Заголовок 1 90 3" xfId="12777"/>
    <cellStyle name="Заголовок 1 90 4" xfId="12778"/>
    <cellStyle name="Заголовок 1 90 5" xfId="12779"/>
    <cellStyle name="Заголовок 1 90 6" xfId="12780"/>
    <cellStyle name="Заголовок 1 90 7" xfId="12781"/>
    <cellStyle name="Заголовок 1 90 8" xfId="12782"/>
    <cellStyle name="Заголовок 1 91" xfId="12783"/>
    <cellStyle name="Заголовок 1 91 2" xfId="12784"/>
    <cellStyle name="Заголовок 1 91 2 2" xfId="12785"/>
    <cellStyle name="Заголовок 1 91 2 3" xfId="12786"/>
    <cellStyle name="Заголовок 1 91 2 4" xfId="12787"/>
    <cellStyle name="Заголовок 1 91 2 5" xfId="12788"/>
    <cellStyle name="Заголовок 1 91 2 6" xfId="12789"/>
    <cellStyle name="Заголовок 1 91 3" xfId="12790"/>
    <cellStyle name="Заголовок 1 91 4" xfId="12791"/>
    <cellStyle name="Заголовок 1 91 5" xfId="12792"/>
    <cellStyle name="Заголовок 1 91 6" xfId="12793"/>
    <cellStyle name="Заголовок 1 91 7" xfId="12794"/>
    <cellStyle name="Заголовок 1 91 8" xfId="12795"/>
    <cellStyle name="Заголовок 1 92" xfId="12796"/>
    <cellStyle name="Заголовок 1 92 2" xfId="12797"/>
    <cellStyle name="Заголовок 1 92 2 2" xfId="12798"/>
    <cellStyle name="Заголовок 1 92 2 3" xfId="12799"/>
    <cellStyle name="Заголовок 1 92 2 4" xfId="12800"/>
    <cellStyle name="Заголовок 1 92 2 5" xfId="12801"/>
    <cellStyle name="Заголовок 1 92 2 6" xfId="12802"/>
    <cellStyle name="Заголовок 1 92 3" xfId="12803"/>
    <cellStyle name="Заголовок 1 92 4" xfId="12804"/>
    <cellStyle name="Заголовок 1 92 5" xfId="12805"/>
    <cellStyle name="Заголовок 1 92 6" xfId="12806"/>
    <cellStyle name="Заголовок 1 92 7" xfId="12807"/>
    <cellStyle name="Заголовок 1 92 8" xfId="12808"/>
    <cellStyle name="Заголовок 1 93" xfId="12809"/>
    <cellStyle name="Заголовок 1 93 2" xfId="12810"/>
    <cellStyle name="Заголовок 1 93 2 2" xfId="12811"/>
    <cellStyle name="Заголовок 1 93 2 3" xfId="12812"/>
    <cellStyle name="Заголовок 1 93 2 4" xfId="12813"/>
    <cellStyle name="Заголовок 1 93 2 5" xfId="12814"/>
    <cellStyle name="Заголовок 1 93 2 6" xfId="12815"/>
    <cellStyle name="Заголовок 1 93 3" xfId="12816"/>
    <cellStyle name="Заголовок 1 93 4" xfId="12817"/>
    <cellStyle name="Заголовок 1 93 5" xfId="12818"/>
    <cellStyle name="Заголовок 1 93 6" xfId="12819"/>
    <cellStyle name="Заголовок 1 93 7" xfId="12820"/>
    <cellStyle name="Заголовок 1 93 8" xfId="12821"/>
    <cellStyle name="Заголовок 1 94" xfId="12822"/>
    <cellStyle name="Заголовок 1 94 2" xfId="12823"/>
    <cellStyle name="Заголовок 1 94 2 2" xfId="12824"/>
    <cellStyle name="Заголовок 1 94 2 3" xfId="12825"/>
    <cellStyle name="Заголовок 1 94 2 4" xfId="12826"/>
    <cellStyle name="Заголовок 1 94 2 5" xfId="12827"/>
    <cellStyle name="Заголовок 1 94 2 6" xfId="12828"/>
    <cellStyle name="Заголовок 1 94 3" xfId="12829"/>
    <cellStyle name="Заголовок 1 94 4" xfId="12830"/>
    <cellStyle name="Заголовок 1 94 5" xfId="12831"/>
    <cellStyle name="Заголовок 1 94 6" xfId="12832"/>
    <cellStyle name="Заголовок 1 94 7" xfId="12833"/>
    <cellStyle name="Заголовок 1 94 8" xfId="12834"/>
    <cellStyle name="Заголовок 1 95" xfId="12835"/>
    <cellStyle name="Заголовок 1 95 2" xfId="12836"/>
    <cellStyle name="Заголовок 1 95 2 2" xfId="12837"/>
    <cellStyle name="Заголовок 1 95 2 3" xfId="12838"/>
    <cellStyle name="Заголовок 1 95 2 4" xfId="12839"/>
    <cellStyle name="Заголовок 1 95 2 5" xfId="12840"/>
    <cellStyle name="Заголовок 1 95 2 6" xfId="12841"/>
    <cellStyle name="Заголовок 1 95 3" xfId="12842"/>
    <cellStyle name="Заголовок 1 95 4" xfId="12843"/>
    <cellStyle name="Заголовок 1 95 5" xfId="12844"/>
    <cellStyle name="Заголовок 1 95 6" xfId="12845"/>
    <cellStyle name="Заголовок 1 95 7" xfId="12846"/>
    <cellStyle name="Заголовок 1 95 8" xfId="12847"/>
    <cellStyle name="Заголовок 1 96" xfId="12848"/>
    <cellStyle name="Заголовок 1 96 2" xfId="12849"/>
    <cellStyle name="Заголовок 1 96 2 2" xfId="12850"/>
    <cellStyle name="Заголовок 1 96 2 3" xfId="12851"/>
    <cellStyle name="Заголовок 1 96 2 4" xfId="12852"/>
    <cellStyle name="Заголовок 1 96 2 5" xfId="12853"/>
    <cellStyle name="Заголовок 1 96 2 6" xfId="12854"/>
    <cellStyle name="Заголовок 1 96 3" xfId="12855"/>
    <cellStyle name="Заголовок 1 96 4" xfId="12856"/>
    <cellStyle name="Заголовок 1 96 5" xfId="12857"/>
    <cellStyle name="Заголовок 1 96 6" xfId="12858"/>
    <cellStyle name="Заголовок 1 96 7" xfId="12859"/>
    <cellStyle name="Заголовок 1 96 8" xfId="12860"/>
    <cellStyle name="Заголовок 1 97" xfId="12861"/>
    <cellStyle name="Заголовок 1 97 2" xfId="12862"/>
    <cellStyle name="Заголовок 1 97 2 2" xfId="12863"/>
    <cellStyle name="Заголовок 1 97 2 3" xfId="12864"/>
    <cellStyle name="Заголовок 1 97 2 4" xfId="12865"/>
    <cellStyle name="Заголовок 1 97 2 5" xfId="12866"/>
    <cellStyle name="Заголовок 1 97 2 6" xfId="12867"/>
    <cellStyle name="Заголовок 1 97 3" xfId="12868"/>
    <cellStyle name="Заголовок 1 97 4" xfId="12869"/>
    <cellStyle name="Заголовок 1 97 5" xfId="12870"/>
    <cellStyle name="Заголовок 1 97 6" xfId="12871"/>
    <cellStyle name="Заголовок 1 97 7" xfId="12872"/>
    <cellStyle name="Заголовок 1 97 8" xfId="12873"/>
    <cellStyle name="Заголовок 1 98" xfId="12874"/>
    <cellStyle name="Заголовок 1 98 2" xfId="12875"/>
    <cellStyle name="Заголовок 1 98 2 2" xfId="12876"/>
    <cellStyle name="Заголовок 1 98 2 3" xfId="12877"/>
    <cellStyle name="Заголовок 1 98 2 4" xfId="12878"/>
    <cellStyle name="Заголовок 1 98 2 5" xfId="12879"/>
    <cellStyle name="Заголовок 1 98 2 6" xfId="12880"/>
    <cellStyle name="Заголовок 1 98 3" xfId="12881"/>
    <cellStyle name="Заголовок 1 98 4" xfId="12882"/>
    <cellStyle name="Заголовок 1 98 5" xfId="12883"/>
    <cellStyle name="Заголовок 1 98 6" xfId="12884"/>
    <cellStyle name="Заголовок 1 98 7" xfId="12885"/>
    <cellStyle name="Заголовок 1 98 8" xfId="12886"/>
    <cellStyle name="Заголовок 1 99" xfId="12887"/>
    <cellStyle name="Заголовок 1 99 2" xfId="12888"/>
    <cellStyle name="Заголовок 1 99 2 2" xfId="12889"/>
    <cellStyle name="Заголовок 1 99 2 3" xfId="12890"/>
    <cellStyle name="Заголовок 1 99 2 4" xfId="12891"/>
    <cellStyle name="Заголовок 1 99 2 5" xfId="12892"/>
    <cellStyle name="Заголовок 1 99 2 6" xfId="12893"/>
    <cellStyle name="Заголовок 1 99 3" xfId="12894"/>
    <cellStyle name="Заголовок 1 99 4" xfId="12895"/>
    <cellStyle name="Заголовок 1 99 5" xfId="12896"/>
    <cellStyle name="Заголовок 1 99 6" xfId="12897"/>
    <cellStyle name="Заголовок 1 99 7" xfId="12898"/>
    <cellStyle name="Заголовок 1 99 8" xfId="12899"/>
    <cellStyle name="Заголовок 2 10" xfId="12900"/>
    <cellStyle name="Заголовок 2 10 2" xfId="12901"/>
    <cellStyle name="Заголовок 2 10 2 2" xfId="12902"/>
    <cellStyle name="Заголовок 2 10 2 3" xfId="12903"/>
    <cellStyle name="Заголовок 2 10 2 4" xfId="12904"/>
    <cellStyle name="Заголовок 2 10 2 5" xfId="12905"/>
    <cellStyle name="Заголовок 2 10 2 6" xfId="12906"/>
    <cellStyle name="Заголовок 2 10 3" xfId="12907"/>
    <cellStyle name="Заголовок 2 10 4" xfId="12908"/>
    <cellStyle name="Заголовок 2 10 5" xfId="12909"/>
    <cellStyle name="Заголовок 2 10 6" xfId="12910"/>
    <cellStyle name="Заголовок 2 10 7" xfId="12911"/>
    <cellStyle name="Заголовок 2 10 8" xfId="12912"/>
    <cellStyle name="Заголовок 2 100" xfId="12913"/>
    <cellStyle name="Заголовок 2 100 2" xfId="12914"/>
    <cellStyle name="Заголовок 2 100 2 2" xfId="12915"/>
    <cellStyle name="Заголовок 2 100 2 3" xfId="12916"/>
    <cellStyle name="Заголовок 2 100 2 4" xfId="12917"/>
    <cellStyle name="Заголовок 2 100 2 5" xfId="12918"/>
    <cellStyle name="Заголовок 2 100 2 6" xfId="12919"/>
    <cellStyle name="Заголовок 2 100 3" xfId="12920"/>
    <cellStyle name="Заголовок 2 100 4" xfId="12921"/>
    <cellStyle name="Заголовок 2 100 5" xfId="12922"/>
    <cellStyle name="Заголовок 2 100 6" xfId="12923"/>
    <cellStyle name="Заголовок 2 100 7" xfId="12924"/>
    <cellStyle name="Заголовок 2 100 8" xfId="12925"/>
    <cellStyle name="Заголовок 2 101" xfId="12926"/>
    <cellStyle name="Заголовок 2 101 2" xfId="12927"/>
    <cellStyle name="Заголовок 2 101 2 2" xfId="12928"/>
    <cellStyle name="Заголовок 2 101 2 3" xfId="12929"/>
    <cellStyle name="Заголовок 2 101 2 4" xfId="12930"/>
    <cellStyle name="Заголовок 2 101 2 5" xfId="12931"/>
    <cellStyle name="Заголовок 2 101 2 6" xfId="12932"/>
    <cellStyle name="Заголовок 2 101 3" xfId="12933"/>
    <cellStyle name="Заголовок 2 101 4" xfId="12934"/>
    <cellStyle name="Заголовок 2 101 5" xfId="12935"/>
    <cellStyle name="Заголовок 2 101 6" xfId="12936"/>
    <cellStyle name="Заголовок 2 101 7" xfId="12937"/>
    <cellStyle name="Заголовок 2 101 8" xfId="12938"/>
    <cellStyle name="Заголовок 2 102" xfId="12939"/>
    <cellStyle name="Заголовок 2 102 2" xfId="12940"/>
    <cellStyle name="Заголовок 2 102 2 2" xfId="12941"/>
    <cellStyle name="Заголовок 2 102 2 3" xfId="12942"/>
    <cellStyle name="Заголовок 2 102 2 4" xfId="12943"/>
    <cellStyle name="Заголовок 2 102 2 5" xfId="12944"/>
    <cellStyle name="Заголовок 2 102 2 6" xfId="12945"/>
    <cellStyle name="Заголовок 2 102 3" xfId="12946"/>
    <cellStyle name="Заголовок 2 102 4" xfId="12947"/>
    <cellStyle name="Заголовок 2 102 5" xfId="12948"/>
    <cellStyle name="Заголовок 2 102 6" xfId="12949"/>
    <cellStyle name="Заголовок 2 102 7" xfId="12950"/>
    <cellStyle name="Заголовок 2 102 8" xfId="12951"/>
    <cellStyle name="Заголовок 2 103" xfId="12952"/>
    <cellStyle name="Заголовок 2 103 2" xfId="12953"/>
    <cellStyle name="Заголовок 2 103 2 2" xfId="12954"/>
    <cellStyle name="Заголовок 2 103 2 3" xfId="12955"/>
    <cellStyle name="Заголовок 2 103 2 4" xfId="12956"/>
    <cellStyle name="Заголовок 2 103 2 5" xfId="12957"/>
    <cellStyle name="Заголовок 2 103 2 6" xfId="12958"/>
    <cellStyle name="Заголовок 2 103 3" xfId="12959"/>
    <cellStyle name="Заголовок 2 103 4" xfId="12960"/>
    <cellStyle name="Заголовок 2 103 5" xfId="12961"/>
    <cellStyle name="Заголовок 2 103 6" xfId="12962"/>
    <cellStyle name="Заголовок 2 103 7" xfId="12963"/>
    <cellStyle name="Заголовок 2 103 8" xfId="12964"/>
    <cellStyle name="Заголовок 2 104" xfId="12965"/>
    <cellStyle name="Заголовок 2 104 2" xfId="12966"/>
    <cellStyle name="Заголовок 2 104 2 2" xfId="12967"/>
    <cellStyle name="Заголовок 2 104 2 3" xfId="12968"/>
    <cellStyle name="Заголовок 2 104 2 4" xfId="12969"/>
    <cellStyle name="Заголовок 2 104 2 5" xfId="12970"/>
    <cellStyle name="Заголовок 2 104 2 6" xfId="12971"/>
    <cellStyle name="Заголовок 2 104 3" xfId="12972"/>
    <cellStyle name="Заголовок 2 104 4" xfId="12973"/>
    <cellStyle name="Заголовок 2 104 5" xfId="12974"/>
    <cellStyle name="Заголовок 2 104 6" xfId="12975"/>
    <cellStyle name="Заголовок 2 104 7" xfId="12976"/>
    <cellStyle name="Заголовок 2 104 8" xfId="12977"/>
    <cellStyle name="Заголовок 2 105" xfId="12978"/>
    <cellStyle name="Заголовок 2 105 2" xfId="12979"/>
    <cellStyle name="Заголовок 2 105 2 2" xfId="12980"/>
    <cellStyle name="Заголовок 2 105 2 3" xfId="12981"/>
    <cellStyle name="Заголовок 2 105 2 4" xfId="12982"/>
    <cellStyle name="Заголовок 2 105 2 5" xfId="12983"/>
    <cellStyle name="Заголовок 2 105 2 6" xfId="12984"/>
    <cellStyle name="Заголовок 2 105 3" xfId="12985"/>
    <cellStyle name="Заголовок 2 105 4" xfId="12986"/>
    <cellStyle name="Заголовок 2 105 5" xfId="12987"/>
    <cellStyle name="Заголовок 2 105 6" xfId="12988"/>
    <cellStyle name="Заголовок 2 105 7" xfId="12989"/>
    <cellStyle name="Заголовок 2 105 8" xfId="12990"/>
    <cellStyle name="Заголовок 2 106" xfId="12991"/>
    <cellStyle name="Заголовок 2 106 2" xfId="12992"/>
    <cellStyle name="Заголовок 2 106 2 2" xfId="12993"/>
    <cellStyle name="Заголовок 2 106 2 3" xfId="12994"/>
    <cellStyle name="Заголовок 2 106 2 4" xfId="12995"/>
    <cellStyle name="Заголовок 2 106 2 5" xfId="12996"/>
    <cellStyle name="Заголовок 2 106 2 6" xfId="12997"/>
    <cellStyle name="Заголовок 2 106 3" xfId="12998"/>
    <cellStyle name="Заголовок 2 106 4" xfId="12999"/>
    <cellStyle name="Заголовок 2 106 5" xfId="13000"/>
    <cellStyle name="Заголовок 2 106 6" xfId="13001"/>
    <cellStyle name="Заголовок 2 106 7" xfId="13002"/>
    <cellStyle name="Заголовок 2 106 8" xfId="13003"/>
    <cellStyle name="Заголовок 2 107" xfId="13004"/>
    <cellStyle name="Заголовок 2 107 2" xfId="13005"/>
    <cellStyle name="Заголовок 2 107 2 2" xfId="13006"/>
    <cellStyle name="Заголовок 2 107 2 3" xfId="13007"/>
    <cellStyle name="Заголовок 2 107 2 4" xfId="13008"/>
    <cellStyle name="Заголовок 2 107 2 5" xfId="13009"/>
    <cellStyle name="Заголовок 2 107 2 6" xfId="13010"/>
    <cellStyle name="Заголовок 2 107 3" xfId="13011"/>
    <cellStyle name="Заголовок 2 107 4" xfId="13012"/>
    <cellStyle name="Заголовок 2 107 5" xfId="13013"/>
    <cellStyle name="Заголовок 2 107 6" xfId="13014"/>
    <cellStyle name="Заголовок 2 107 7" xfId="13015"/>
    <cellStyle name="Заголовок 2 107 8" xfId="13016"/>
    <cellStyle name="Заголовок 2 108" xfId="13017"/>
    <cellStyle name="Заголовок 2 108 2" xfId="13018"/>
    <cellStyle name="Заголовок 2 108 2 2" xfId="13019"/>
    <cellStyle name="Заголовок 2 108 2 3" xfId="13020"/>
    <cellStyle name="Заголовок 2 108 2 4" xfId="13021"/>
    <cellStyle name="Заголовок 2 108 2 5" xfId="13022"/>
    <cellStyle name="Заголовок 2 108 2 6" xfId="13023"/>
    <cellStyle name="Заголовок 2 108 3" xfId="13024"/>
    <cellStyle name="Заголовок 2 108 4" xfId="13025"/>
    <cellStyle name="Заголовок 2 108 5" xfId="13026"/>
    <cellStyle name="Заголовок 2 108 6" xfId="13027"/>
    <cellStyle name="Заголовок 2 108 7" xfId="13028"/>
    <cellStyle name="Заголовок 2 108 8" xfId="13029"/>
    <cellStyle name="Заголовок 2 109" xfId="13030"/>
    <cellStyle name="Заголовок 2 109 2" xfId="13031"/>
    <cellStyle name="Заголовок 2 109 2 2" xfId="13032"/>
    <cellStyle name="Заголовок 2 109 2 3" xfId="13033"/>
    <cellStyle name="Заголовок 2 109 2 4" xfId="13034"/>
    <cellStyle name="Заголовок 2 109 2 5" xfId="13035"/>
    <cellStyle name="Заголовок 2 109 2 6" xfId="13036"/>
    <cellStyle name="Заголовок 2 109 3" xfId="13037"/>
    <cellStyle name="Заголовок 2 109 4" xfId="13038"/>
    <cellStyle name="Заголовок 2 109 5" xfId="13039"/>
    <cellStyle name="Заголовок 2 109 6" xfId="13040"/>
    <cellStyle name="Заголовок 2 109 7" xfId="13041"/>
    <cellStyle name="Заголовок 2 109 8" xfId="13042"/>
    <cellStyle name="Заголовок 2 11" xfId="13043"/>
    <cellStyle name="Заголовок 2 11 2" xfId="13044"/>
    <cellStyle name="Заголовок 2 11 2 2" xfId="13045"/>
    <cellStyle name="Заголовок 2 11 2 3" xfId="13046"/>
    <cellStyle name="Заголовок 2 11 2 4" xfId="13047"/>
    <cellStyle name="Заголовок 2 11 2 5" xfId="13048"/>
    <cellStyle name="Заголовок 2 11 2 6" xfId="13049"/>
    <cellStyle name="Заголовок 2 11 3" xfId="13050"/>
    <cellStyle name="Заголовок 2 11 4" xfId="13051"/>
    <cellStyle name="Заголовок 2 11 5" xfId="13052"/>
    <cellStyle name="Заголовок 2 11 6" xfId="13053"/>
    <cellStyle name="Заголовок 2 11 7" xfId="13054"/>
    <cellStyle name="Заголовок 2 11 8" xfId="13055"/>
    <cellStyle name="Заголовок 2 110" xfId="13056"/>
    <cellStyle name="Заголовок 2 110 2" xfId="13057"/>
    <cellStyle name="Заголовок 2 110 2 2" xfId="13058"/>
    <cellStyle name="Заголовок 2 110 2 3" xfId="13059"/>
    <cellStyle name="Заголовок 2 110 2 4" xfId="13060"/>
    <cellStyle name="Заголовок 2 110 2 5" xfId="13061"/>
    <cellStyle name="Заголовок 2 110 2 6" xfId="13062"/>
    <cellStyle name="Заголовок 2 110 3" xfId="13063"/>
    <cellStyle name="Заголовок 2 110 4" xfId="13064"/>
    <cellStyle name="Заголовок 2 110 5" xfId="13065"/>
    <cellStyle name="Заголовок 2 110 6" xfId="13066"/>
    <cellStyle name="Заголовок 2 110 7" xfId="13067"/>
    <cellStyle name="Заголовок 2 110 8" xfId="13068"/>
    <cellStyle name="Заголовок 2 111" xfId="13069"/>
    <cellStyle name="Заголовок 2 111 2" xfId="13070"/>
    <cellStyle name="Заголовок 2 111 2 2" xfId="13071"/>
    <cellStyle name="Заголовок 2 111 2 3" xfId="13072"/>
    <cellStyle name="Заголовок 2 111 2 4" xfId="13073"/>
    <cellStyle name="Заголовок 2 111 2 5" xfId="13074"/>
    <cellStyle name="Заголовок 2 111 2 6" xfId="13075"/>
    <cellStyle name="Заголовок 2 111 3" xfId="13076"/>
    <cellStyle name="Заголовок 2 111 4" xfId="13077"/>
    <cellStyle name="Заголовок 2 111 5" xfId="13078"/>
    <cellStyle name="Заголовок 2 111 6" xfId="13079"/>
    <cellStyle name="Заголовок 2 111 7" xfId="13080"/>
    <cellStyle name="Заголовок 2 111 8" xfId="13081"/>
    <cellStyle name="Заголовок 2 112" xfId="13082"/>
    <cellStyle name="Заголовок 2 112 2" xfId="13083"/>
    <cellStyle name="Заголовок 2 112 2 2" xfId="13084"/>
    <cellStyle name="Заголовок 2 112 2 3" xfId="13085"/>
    <cellStyle name="Заголовок 2 112 2 4" xfId="13086"/>
    <cellStyle name="Заголовок 2 112 2 5" xfId="13087"/>
    <cellStyle name="Заголовок 2 112 2 6" xfId="13088"/>
    <cellStyle name="Заголовок 2 112 3" xfId="13089"/>
    <cellStyle name="Заголовок 2 112 4" xfId="13090"/>
    <cellStyle name="Заголовок 2 112 5" xfId="13091"/>
    <cellStyle name="Заголовок 2 112 6" xfId="13092"/>
    <cellStyle name="Заголовок 2 112 7" xfId="13093"/>
    <cellStyle name="Заголовок 2 112 8" xfId="13094"/>
    <cellStyle name="Заголовок 2 113" xfId="13095"/>
    <cellStyle name="Заголовок 2 113 2" xfId="13096"/>
    <cellStyle name="Заголовок 2 113 2 2" xfId="13097"/>
    <cellStyle name="Заголовок 2 113 2 3" xfId="13098"/>
    <cellStyle name="Заголовок 2 113 2 4" xfId="13099"/>
    <cellStyle name="Заголовок 2 113 2 5" xfId="13100"/>
    <cellStyle name="Заголовок 2 113 2 6" xfId="13101"/>
    <cellStyle name="Заголовок 2 113 3" xfId="13102"/>
    <cellStyle name="Заголовок 2 113 4" xfId="13103"/>
    <cellStyle name="Заголовок 2 113 5" xfId="13104"/>
    <cellStyle name="Заголовок 2 113 6" xfId="13105"/>
    <cellStyle name="Заголовок 2 113 7" xfId="13106"/>
    <cellStyle name="Заголовок 2 113 8" xfId="13107"/>
    <cellStyle name="Заголовок 2 114" xfId="13108"/>
    <cellStyle name="Заголовок 2 114 2" xfId="13109"/>
    <cellStyle name="Заголовок 2 114 2 2" xfId="13110"/>
    <cellStyle name="Заголовок 2 114 2 3" xfId="13111"/>
    <cellStyle name="Заголовок 2 114 2 4" xfId="13112"/>
    <cellStyle name="Заголовок 2 114 2 5" xfId="13113"/>
    <cellStyle name="Заголовок 2 114 2 6" xfId="13114"/>
    <cellStyle name="Заголовок 2 114 3" xfId="13115"/>
    <cellStyle name="Заголовок 2 114 4" xfId="13116"/>
    <cellStyle name="Заголовок 2 114 5" xfId="13117"/>
    <cellStyle name="Заголовок 2 114 6" xfId="13118"/>
    <cellStyle name="Заголовок 2 114 7" xfId="13119"/>
    <cellStyle name="Заголовок 2 114 8" xfId="13120"/>
    <cellStyle name="Заголовок 2 115" xfId="13121"/>
    <cellStyle name="Заголовок 2 115 2" xfId="13122"/>
    <cellStyle name="Заголовок 2 115 2 2" xfId="13123"/>
    <cellStyle name="Заголовок 2 115 2 3" xfId="13124"/>
    <cellStyle name="Заголовок 2 115 2 4" xfId="13125"/>
    <cellStyle name="Заголовок 2 115 2 5" xfId="13126"/>
    <cellStyle name="Заголовок 2 115 2 6" xfId="13127"/>
    <cellStyle name="Заголовок 2 115 3" xfId="13128"/>
    <cellStyle name="Заголовок 2 115 4" xfId="13129"/>
    <cellStyle name="Заголовок 2 115 5" xfId="13130"/>
    <cellStyle name="Заголовок 2 115 6" xfId="13131"/>
    <cellStyle name="Заголовок 2 115 7" xfId="13132"/>
    <cellStyle name="Заголовок 2 115 8" xfId="13133"/>
    <cellStyle name="Заголовок 2 116" xfId="13134"/>
    <cellStyle name="Заголовок 2 116 2" xfId="13135"/>
    <cellStyle name="Заголовок 2 116 2 2" xfId="13136"/>
    <cellStyle name="Заголовок 2 116 2 3" xfId="13137"/>
    <cellStyle name="Заголовок 2 116 2 4" xfId="13138"/>
    <cellStyle name="Заголовок 2 116 2 5" xfId="13139"/>
    <cellStyle name="Заголовок 2 116 2 6" xfId="13140"/>
    <cellStyle name="Заголовок 2 116 3" xfId="13141"/>
    <cellStyle name="Заголовок 2 116 4" xfId="13142"/>
    <cellStyle name="Заголовок 2 116 5" xfId="13143"/>
    <cellStyle name="Заголовок 2 116 6" xfId="13144"/>
    <cellStyle name="Заголовок 2 116 7" xfId="13145"/>
    <cellStyle name="Заголовок 2 116 8" xfId="13146"/>
    <cellStyle name="Заголовок 2 117" xfId="13147"/>
    <cellStyle name="Заголовок 2 117 2" xfId="13148"/>
    <cellStyle name="Заголовок 2 117 2 2" xfId="13149"/>
    <cellStyle name="Заголовок 2 117 2 3" xfId="13150"/>
    <cellStyle name="Заголовок 2 117 2 4" xfId="13151"/>
    <cellStyle name="Заголовок 2 117 2 5" xfId="13152"/>
    <cellStyle name="Заголовок 2 117 2 6" xfId="13153"/>
    <cellStyle name="Заголовок 2 117 3" xfId="13154"/>
    <cellStyle name="Заголовок 2 117 4" xfId="13155"/>
    <cellStyle name="Заголовок 2 117 5" xfId="13156"/>
    <cellStyle name="Заголовок 2 117 6" xfId="13157"/>
    <cellStyle name="Заголовок 2 117 7" xfId="13158"/>
    <cellStyle name="Заголовок 2 117 8" xfId="13159"/>
    <cellStyle name="Заголовок 2 118" xfId="13160"/>
    <cellStyle name="Заголовок 2 118 2" xfId="13161"/>
    <cellStyle name="Заголовок 2 118 2 2" xfId="13162"/>
    <cellStyle name="Заголовок 2 118 2 3" xfId="13163"/>
    <cellStyle name="Заголовок 2 118 2 4" xfId="13164"/>
    <cellStyle name="Заголовок 2 118 2 5" xfId="13165"/>
    <cellStyle name="Заголовок 2 118 2 6" xfId="13166"/>
    <cellStyle name="Заголовок 2 118 3" xfId="13167"/>
    <cellStyle name="Заголовок 2 118 4" xfId="13168"/>
    <cellStyle name="Заголовок 2 118 5" xfId="13169"/>
    <cellStyle name="Заголовок 2 118 6" xfId="13170"/>
    <cellStyle name="Заголовок 2 118 7" xfId="13171"/>
    <cellStyle name="Заголовок 2 118 8" xfId="13172"/>
    <cellStyle name="Заголовок 2 119" xfId="13173"/>
    <cellStyle name="Заголовок 2 119 2" xfId="13174"/>
    <cellStyle name="Заголовок 2 119 2 2" xfId="13175"/>
    <cellStyle name="Заголовок 2 119 2 3" xfId="13176"/>
    <cellStyle name="Заголовок 2 119 2 4" xfId="13177"/>
    <cellStyle name="Заголовок 2 119 2 5" xfId="13178"/>
    <cellStyle name="Заголовок 2 119 2 6" xfId="13179"/>
    <cellStyle name="Заголовок 2 119 3" xfId="13180"/>
    <cellStyle name="Заголовок 2 119 4" xfId="13181"/>
    <cellStyle name="Заголовок 2 119 5" xfId="13182"/>
    <cellStyle name="Заголовок 2 119 6" xfId="13183"/>
    <cellStyle name="Заголовок 2 119 7" xfId="13184"/>
    <cellStyle name="Заголовок 2 119 8" xfId="13185"/>
    <cellStyle name="Заголовок 2 12" xfId="13186"/>
    <cellStyle name="Заголовок 2 12 2" xfId="13187"/>
    <cellStyle name="Заголовок 2 12 2 2" xfId="13188"/>
    <cellStyle name="Заголовок 2 12 2 3" xfId="13189"/>
    <cellStyle name="Заголовок 2 12 2 4" xfId="13190"/>
    <cellStyle name="Заголовок 2 12 2 5" xfId="13191"/>
    <cellStyle name="Заголовок 2 12 2 6" xfId="13192"/>
    <cellStyle name="Заголовок 2 12 3" xfId="13193"/>
    <cellStyle name="Заголовок 2 12 4" xfId="13194"/>
    <cellStyle name="Заголовок 2 12 5" xfId="13195"/>
    <cellStyle name="Заголовок 2 12 6" xfId="13196"/>
    <cellStyle name="Заголовок 2 12 7" xfId="13197"/>
    <cellStyle name="Заголовок 2 12 8" xfId="13198"/>
    <cellStyle name="Заголовок 2 120" xfId="13199"/>
    <cellStyle name="Заголовок 2 120 2" xfId="13200"/>
    <cellStyle name="Заголовок 2 120 2 2" xfId="13201"/>
    <cellStyle name="Заголовок 2 120 2 3" xfId="13202"/>
    <cellStyle name="Заголовок 2 120 2 4" xfId="13203"/>
    <cellStyle name="Заголовок 2 120 2 5" xfId="13204"/>
    <cellStyle name="Заголовок 2 120 2 6" xfId="13205"/>
    <cellStyle name="Заголовок 2 120 3" xfId="13206"/>
    <cellStyle name="Заголовок 2 120 4" xfId="13207"/>
    <cellStyle name="Заголовок 2 120 5" xfId="13208"/>
    <cellStyle name="Заголовок 2 120 6" xfId="13209"/>
    <cellStyle name="Заголовок 2 120 7" xfId="13210"/>
    <cellStyle name="Заголовок 2 120 8" xfId="13211"/>
    <cellStyle name="Заголовок 2 121" xfId="13212"/>
    <cellStyle name="Заголовок 2 121 2" xfId="13213"/>
    <cellStyle name="Заголовок 2 121 2 2" xfId="13214"/>
    <cellStyle name="Заголовок 2 121 2 3" xfId="13215"/>
    <cellStyle name="Заголовок 2 121 2 4" xfId="13216"/>
    <cellStyle name="Заголовок 2 121 2 5" xfId="13217"/>
    <cellStyle name="Заголовок 2 121 2 6" xfId="13218"/>
    <cellStyle name="Заголовок 2 121 3" xfId="13219"/>
    <cellStyle name="Заголовок 2 121 4" xfId="13220"/>
    <cellStyle name="Заголовок 2 121 5" xfId="13221"/>
    <cellStyle name="Заголовок 2 121 6" xfId="13222"/>
    <cellStyle name="Заголовок 2 121 7" xfId="13223"/>
    <cellStyle name="Заголовок 2 121 8" xfId="13224"/>
    <cellStyle name="Заголовок 2 122" xfId="13225"/>
    <cellStyle name="Заголовок 2 122 2" xfId="13226"/>
    <cellStyle name="Заголовок 2 122 2 2" xfId="13227"/>
    <cellStyle name="Заголовок 2 122 2 3" xfId="13228"/>
    <cellStyle name="Заголовок 2 122 2 4" xfId="13229"/>
    <cellStyle name="Заголовок 2 122 2 5" xfId="13230"/>
    <cellStyle name="Заголовок 2 122 2 6" xfId="13231"/>
    <cellStyle name="Заголовок 2 122 3" xfId="13232"/>
    <cellStyle name="Заголовок 2 122 4" xfId="13233"/>
    <cellStyle name="Заголовок 2 122 5" xfId="13234"/>
    <cellStyle name="Заголовок 2 122 6" xfId="13235"/>
    <cellStyle name="Заголовок 2 122 7" xfId="13236"/>
    <cellStyle name="Заголовок 2 122 8" xfId="13237"/>
    <cellStyle name="Заголовок 2 123" xfId="13238"/>
    <cellStyle name="Заголовок 2 123 2" xfId="13239"/>
    <cellStyle name="Заголовок 2 123 2 2" xfId="13240"/>
    <cellStyle name="Заголовок 2 123 2 3" xfId="13241"/>
    <cellStyle name="Заголовок 2 123 2 4" xfId="13242"/>
    <cellStyle name="Заголовок 2 123 2 5" xfId="13243"/>
    <cellStyle name="Заголовок 2 123 2 6" xfId="13244"/>
    <cellStyle name="Заголовок 2 123 3" xfId="13245"/>
    <cellStyle name="Заголовок 2 123 4" xfId="13246"/>
    <cellStyle name="Заголовок 2 123 5" xfId="13247"/>
    <cellStyle name="Заголовок 2 123 6" xfId="13248"/>
    <cellStyle name="Заголовок 2 123 7" xfId="13249"/>
    <cellStyle name="Заголовок 2 123 8" xfId="13250"/>
    <cellStyle name="Заголовок 2 124" xfId="13251"/>
    <cellStyle name="Заголовок 2 124 2" xfId="13252"/>
    <cellStyle name="Заголовок 2 124 2 2" xfId="13253"/>
    <cellStyle name="Заголовок 2 124 2 3" xfId="13254"/>
    <cellStyle name="Заголовок 2 124 2 4" xfId="13255"/>
    <cellStyle name="Заголовок 2 124 2 5" xfId="13256"/>
    <cellStyle name="Заголовок 2 124 2 6" xfId="13257"/>
    <cellStyle name="Заголовок 2 124 3" xfId="13258"/>
    <cellStyle name="Заголовок 2 124 4" xfId="13259"/>
    <cellStyle name="Заголовок 2 124 5" xfId="13260"/>
    <cellStyle name="Заголовок 2 124 6" xfId="13261"/>
    <cellStyle name="Заголовок 2 124 7" xfId="13262"/>
    <cellStyle name="Заголовок 2 124 8" xfId="13263"/>
    <cellStyle name="Заголовок 2 125" xfId="13264"/>
    <cellStyle name="Заголовок 2 125 2" xfId="13265"/>
    <cellStyle name="Заголовок 2 125 2 2" xfId="13266"/>
    <cellStyle name="Заголовок 2 125 2 3" xfId="13267"/>
    <cellStyle name="Заголовок 2 125 2 4" xfId="13268"/>
    <cellStyle name="Заголовок 2 125 2 5" xfId="13269"/>
    <cellStyle name="Заголовок 2 125 2 6" xfId="13270"/>
    <cellStyle name="Заголовок 2 125 3" xfId="13271"/>
    <cellStyle name="Заголовок 2 125 4" xfId="13272"/>
    <cellStyle name="Заголовок 2 125 5" xfId="13273"/>
    <cellStyle name="Заголовок 2 125 6" xfId="13274"/>
    <cellStyle name="Заголовок 2 125 7" xfId="13275"/>
    <cellStyle name="Заголовок 2 125 8" xfId="13276"/>
    <cellStyle name="Заголовок 2 126" xfId="13277"/>
    <cellStyle name="Заголовок 2 126 2" xfId="13278"/>
    <cellStyle name="Заголовок 2 126 2 2" xfId="13279"/>
    <cellStyle name="Заголовок 2 126 2 3" xfId="13280"/>
    <cellStyle name="Заголовок 2 126 2 4" xfId="13281"/>
    <cellStyle name="Заголовок 2 126 2 5" xfId="13282"/>
    <cellStyle name="Заголовок 2 126 2 6" xfId="13283"/>
    <cellStyle name="Заголовок 2 126 3" xfId="13284"/>
    <cellStyle name="Заголовок 2 126 4" xfId="13285"/>
    <cellStyle name="Заголовок 2 126 5" xfId="13286"/>
    <cellStyle name="Заголовок 2 126 6" xfId="13287"/>
    <cellStyle name="Заголовок 2 126 7" xfId="13288"/>
    <cellStyle name="Заголовок 2 126 8" xfId="13289"/>
    <cellStyle name="Заголовок 2 127" xfId="13290"/>
    <cellStyle name="Заголовок 2 127 2" xfId="13291"/>
    <cellStyle name="Заголовок 2 127 2 2" xfId="13292"/>
    <cellStyle name="Заголовок 2 127 2 3" xfId="13293"/>
    <cellStyle name="Заголовок 2 127 2 4" xfId="13294"/>
    <cellStyle name="Заголовок 2 127 2 5" xfId="13295"/>
    <cellStyle name="Заголовок 2 127 2 6" xfId="13296"/>
    <cellStyle name="Заголовок 2 127 3" xfId="13297"/>
    <cellStyle name="Заголовок 2 127 4" xfId="13298"/>
    <cellStyle name="Заголовок 2 127 5" xfId="13299"/>
    <cellStyle name="Заголовок 2 127 6" xfId="13300"/>
    <cellStyle name="Заголовок 2 127 7" xfId="13301"/>
    <cellStyle name="Заголовок 2 127 8" xfId="13302"/>
    <cellStyle name="Заголовок 2 128" xfId="13303"/>
    <cellStyle name="Заголовок 2 128 2" xfId="13304"/>
    <cellStyle name="Заголовок 2 128 2 2" xfId="13305"/>
    <cellStyle name="Заголовок 2 128 2 3" xfId="13306"/>
    <cellStyle name="Заголовок 2 128 2 4" xfId="13307"/>
    <cellStyle name="Заголовок 2 128 2 5" xfId="13308"/>
    <cellStyle name="Заголовок 2 128 2 6" xfId="13309"/>
    <cellStyle name="Заголовок 2 128 3" xfId="13310"/>
    <cellStyle name="Заголовок 2 128 4" xfId="13311"/>
    <cellStyle name="Заголовок 2 128 5" xfId="13312"/>
    <cellStyle name="Заголовок 2 128 6" xfId="13313"/>
    <cellStyle name="Заголовок 2 128 7" xfId="13314"/>
    <cellStyle name="Заголовок 2 128 8" xfId="13315"/>
    <cellStyle name="Заголовок 2 129" xfId="13316"/>
    <cellStyle name="Заголовок 2 129 2" xfId="13317"/>
    <cellStyle name="Заголовок 2 129 2 2" xfId="13318"/>
    <cellStyle name="Заголовок 2 129 2 3" xfId="13319"/>
    <cellStyle name="Заголовок 2 129 2 4" xfId="13320"/>
    <cellStyle name="Заголовок 2 129 2 5" xfId="13321"/>
    <cellStyle name="Заголовок 2 129 2 6" xfId="13322"/>
    <cellStyle name="Заголовок 2 129 3" xfId="13323"/>
    <cellStyle name="Заголовок 2 129 4" xfId="13324"/>
    <cellStyle name="Заголовок 2 129 5" xfId="13325"/>
    <cellStyle name="Заголовок 2 129 6" xfId="13326"/>
    <cellStyle name="Заголовок 2 129 7" xfId="13327"/>
    <cellStyle name="Заголовок 2 129 8" xfId="13328"/>
    <cellStyle name="Заголовок 2 13" xfId="13329"/>
    <cellStyle name="Заголовок 2 13 2" xfId="13330"/>
    <cellStyle name="Заголовок 2 13 2 2" xfId="13331"/>
    <cellStyle name="Заголовок 2 13 2 3" xfId="13332"/>
    <cellStyle name="Заголовок 2 13 2 4" xfId="13333"/>
    <cellStyle name="Заголовок 2 13 2 5" xfId="13334"/>
    <cellStyle name="Заголовок 2 13 2 6" xfId="13335"/>
    <cellStyle name="Заголовок 2 13 3" xfId="13336"/>
    <cellStyle name="Заголовок 2 13 4" xfId="13337"/>
    <cellStyle name="Заголовок 2 13 5" xfId="13338"/>
    <cellStyle name="Заголовок 2 13 6" xfId="13339"/>
    <cellStyle name="Заголовок 2 13 7" xfId="13340"/>
    <cellStyle name="Заголовок 2 13 8" xfId="13341"/>
    <cellStyle name="Заголовок 2 130" xfId="13342"/>
    <cellStyle name="Заголовок 2 130 2" xfId="13343"/>
    <cellStyle name="Заголовок 2 130 2 2" xfId="13344"/>
    <cellStyle name="Заголовок 2 130 2 3" xfId="13345"/>
    <cellStyle name="Заголовок 2 130 2 4" xfId="13346"/>
    <cellStyle name="Заголовок 2 130 2 5" xfId="13347"/>
    <cellStyle name="Заголовок 2 130 2 6" xfId="13348"/>
    <cellStyle name="Заголовок 2 130 3" xfId="13349"/>
    <cellStyle name="Заголовок 2 130 4" xfId="13350"/>
    <cellStyle name="Заголовок 2 130 5" xfId="13351"/>
    <cellStyle name="Заголовок 2 130 6" xfId="13352"/>
    <cellStyle name="Заголовок 2 130 7" xfId="13353"/>
    <cellStyle name="Заголовок 2 130 8" xfId="13354"/>
    <cellStyle name="Заголовок 2 131" xfId="13355"/>
    <cellStyle name="Заголовок 2 131 2" xfId="13356"/>
    <cellStyle name="Заголовок 2 131 2 2" xfId="13357"/>
    <cellStyle name="Заголовок 2 131 2 3" xfId="13358"/>
    <cellStyle name="Заголовок 2 131 2 4" xfId="13359"/>
    <cellStyle name="Заголовок 2 131 2 5" xfId="13360"/>
    <cellStyle name="Заголовок 2 131 2 6" xfId="13361"/>
    <cellStyle name="Заголовок 2 131 3" xfId="13362"/>
    <cellStyle name="Заголовок 2 131 4" xfId="13363"/>
    <cellStyle name="Заголовок 2 131 5" xfId="13364"/>
    <cellStyle name="Заголовок 2 131 6" xfId="13365"/>
    <cellStyle name="Заголовок 2 131 7" xfId="13366"/>
    <cellStyle name="Заголовок 2 131 8" xfId="13367"/>
    <cellStyle name="Заголовок 2 132" xfId="13368"/>
    <cellStyle name="Заголовок 2 132 2" xfId="13369"/>
    <cellStyle name="Заголовок 2 132 2 2" xfId="13370"/>
    <cellStyle name="Заголовок 2 132 2 3" xfId="13371"/>
    <cellStyle name="Заголовок 2 132 2 4" xfId="13372"/>
    <cellStyle name="Заголовок 2 132 2 5" xfId="13373"/>
    <cellStyle name="Заголовок 2 132 2 6" xfId="13374"/>
    <cellStyle name="Заголовок 2 132 3" xfId="13375"/>
    <cellStyle name="Заголовок 2 132 4" xfId="13376"/>
    <cellStyle name="Заголовок 2 132 5" xfId="13377"/>
    <cellStyle name="Заголовок 2 132 6" xfId="13378"/>
    <cellStyle name="Заголовок 2 132 7" xfId="13379"/>
    <cellStyle name="Заголовок 2 132 8" xfId="13380"/>
    <cellStyle name="Заголовок 2 133" xfId="13381"/>
    <cellStyle name="Заголовок 2 133 2" xfId="13382"/>
    <cellStyle name="Заголовок 2 133 2 2" xfId="13383"/>
    <cellStyle name="Заголовок 2 133 2 3" xfId="13384"/>
    <cellStyle name="Заголовок 2 133 2 4" xfId="13385"/>
    <cellStyle name="Заголовок 2 133 2 5" xfId="13386"/>
    <cellStyle name="Заголовок 2 133 2 6" xfId="13387"/>
    <cellStyle name="Заголовок 2 133 3" xfId="13388"/>
    <cellStyle name="Заголовок 2 133 4" xfId="13389"/>
    <cellStyle name="Заголовок 2 133 5" xfId="13390"/>
    <cellStyle name="Заголовок 2 133 6" xfId="13391"/>
    <cellStyle name="Заголовок 2 133 7" xfId="13392"/>
    <cellStyle name="Заголовок 2 133 8" xfId="13393"/>
    <cellStyle name="Заголовок 2 134" xfId="13394"/>
    <cellStyle name="Заголовок 2 134 2" xfId="13395"/>
    <cellStyle name="Заголовок 2 134 2 2" xfId="13396"/>
    <cellStyle name="Заголовок 2 134 2 3" xfId="13397"/>
    <cellStyle name="Заголовок 2 134 2 4" xfId="13398"/>
    <cellStyle name="Заголовок 2 134 2 5" xfId="13399"/>
    <cellStyle name="Заголовок 2 134 2 6" xfId="13400"/>
    <cellStyle name="Заголовок 2 134 3" xfId="13401"/>
    <cellStyle name="Заголовок 2 134 4" xfId="13402"/>
    <cellStyle name="Заголовок 2 134 5" xfId="13403"/>
    <cellStyle name="Заголовок 2 134 6" xfId="13404"/>
    <cellStyle name="Заголовок 2 134 7" xfId="13405"/>
    <cellStyle name="Заголовок 2 134 8" xfId="13406"/>
    <cellStyle name="Заголовок 2 135" xfId="13407"/>
    <cellStyle name="Заголовок 2 135 2" xfId="13408"/>
    <cellStyle name="Заголовок 2 135 2 2" xfId="13409"/>
    <cellStyle name="Заголовок 2 135 2 3" xfId="13410"/>
    <cellStyle name="Заголовок 2 135 2 4" xfId="13411"/>
    <cellStyle name="Заголовок 2 135 2 5" xfId="13412"/>
    <cellStyle name="Заголовок 2 135 2 6" xfId="13413"/>
    <cellStyle name="Заголовок 2 135 3" xfId="13414"/>
    <cellStyle name="Заголовок 2 135 4" xfId="13415"/>
    <cellStyle name="Заголовок 2 135 5" xfId="13416"/>
    <cellStyle name="Заголовок 2 135 6" xfId="13417"/>
    <cellStyle name="Заголовок 2 135 7" xfId="13418"/>
    <cellStyle name="Заголовок 2 135 8" xfId="13419"/>
    <cellStyle name="Заголовок 2 136" xfId="13420"/>
    <cellStyle name="Заголовок 2 136 2" xfId="13421"/>
    <cellStyle name="Заголовок 2 136 2 2" xfId="13422"/>
    <cellStyle name="Заголовок 2 136 2 3" xfId="13423"/>
    <cellStyle name="Заголовок 2 136 2 4" xfId="13424"/>
    <cellStyle name="Заголовок 2 136 2 5" xfId="13425"/>
    <cellStyle name="Заголовок 2 136 2 6" xfId="13426"/>
    <cellStyle name="Заголовок 2 136 3" xfId="13427"/>
    <cellStyle name="Заголовок 2 136 4" xfId="13428"/>
    <cellStyle name="Заголовок 2 136 5" xfId="13429"/>
    <cellStyle name="Заголовок 2 136 6" xfId="13430"/>
    <cellStyle name="Заголовок 2 136 7" xfId="13431"/>
    <cellStyle name="Заголовок 2 136 8" xfId="13432"/>
    <cellStyle name="Заголовок 2 137" xfId="13433"/>
    <cellStyle name="Заголовок 2 137 2" xfId="13434"/>
    <cellStyle name="Заголовок 2 137 2 2" xfId="13435"/>
    <cellStyle name="Заголовок 2 137 2 3" xfId="13436"/>
    <cellStyle name="Заголовок 2 137 2 4" xfId="13437"/>
    <cellStyle name="Заголовок 2 137 2 5" xfId="13438"/>
    <cellStyle name="Заголовок 2 137 2 6" xfId="13439"/>
    <cellStyle name="Заголовок 2 137 3" xfId="13440"/>
    <cellStyle name="Заголовок 2 137 4" xfId="13441"/>
    <cellStyle name="Заголовок 2 137 5" xfId="13442"/>
    <cellStyle name="Заголовок 2 137 6" xfId="13443"/>
    <cellStyle name="Заголовок 2 137 7" xfId="13444"/>
    <cellStyle name="Заголовок 2 137 8" xfId="13445"/>
    <cellStyle name="Заголовок 2 138" xfId="13446"/>
    <cellStyle name="Заголовок 2 138 2" xfId="13447"/>
    <cellStyle name="Заголовок 2 138 2 2" xfId="13448"/>
    <cellStyle name="Заголовок 2 138 2 3" xfId="13449"/>
    <cellStyle name="Заголовок 2 138 2 4" xfId="13450"/>
    <cellStyle name="Заголовок 2 138 2 5" xfId="13451"/>
    <cellStyle name="Заголовок 2 138 2 6" xfId="13452"/>
    <cellStyle name="Заголовок 2 138 3" xfId="13453"/>
    <cellStyle name="Заголовок 2 138 4" xfId="13454"/>
    <cellStyle name="Заголовок 2 138 5" xfId="13455"/>
    <cellStyle name="Заголовок 2 138 6" xfId="13456"/>
    <cellStyle name="Заголовок 2 138 7" xfId="13457"/>
    <cellStyle name="Заголовок 2 138 8" xfId="13458"/>
    <cellStyle name="Заголовок 2 139" xfId="13459"/>
    <cellStyle name="Заголовок 2 139 2" xfId="13460"/>
    <cellStyle name="Заголовок 2 139 2 2" xfId="13461"/>
    <cellStyle name="Заголовок 2 139 2 3" xfId="13462"/>
    <cellStyle name="Заголовок 2 139 2 4" xfId="13463"/>
    <cellStyle name="Заголовок 2 139 2 5" xfId="13464"/>
    <cellStyle name="Заголовок 2 139 2 6" xfId="13465"/>
    <cellStyle name="Заголовок 2 139 3" xfId="13466"/>
    <cellStyle name="Заголовок 2 139 4" xfId="13467"/>
    <cellStyle name="Заголовок 2 139 5" xfId="13468"/>
    <cellStyle name="Заголовок 2 139 6" xfId="13469"/>
    <cellStyle name="Заголовок 2 139 7" xfId="13470"/>
    <cellStyle name="Заголовок 2 139 8" xfId="13471"/>
    <cellStyle name="Заголовок 2 14" xfId="13472"/>
    <cellStyle name="Заголовок 2 14 2" xfId="13473"/>
    <cellStyle name="Заголовок 2 14 2 2" xfId="13474"/>
    <cellStyle name="Заголовок 2 14 2 3" xfId="13475"/>
    <cellStyle name="Заголовок 2 14 2 4" xfId="13476"/>
    <cellStyle name="Заголовок 2 14 2 5" xfId="13477"/>
    <cellStyle name="Заголовок 2 14 2 6" xfId="13478"/>
    <cellStyle name="Заголовок 2 14 3" xfId="13479"/>
    <cellStyle name="Заголовок 2 14 4" xfId="13480"/>
    <cellStyle name="Заголовок 2 14 5" xfId="13481"/>
    <cellStyle name="Заголовок 2 14 6" xfId="13482"/>
    <cellStyle name="Заголовок 2 14 7" xfId="13483"/>
    <cellStyle name="Заголовок 2 14 8" xfId="13484"/>
    <cellStyle name="Заголовок 2 140" xfId="13485"/>
    <cellStyle name="Заголовок 2 140 2" xfId="13486"/>
    <cellStyle name="Заголовок 2 140 2 2" xfId="13487"/>
    <cellStyle name="Заголовок 2 140 2 3" xfId="13488"/>
    <cellStyle name="Заголовок 2 140 2 4" xfId="13489"/>
    <cellStyle name="Заголовок 2 140 2 5" xfId="13490"/>
    <cellStyle name="Заголовок 2 140 2 6" xfId="13491"/>
    <cellStyle name="Заголовок 2 140 3" xfId="13492"/>
    <cellStyle name="Заголовок 2 140 4" xfId="13493"/>
    <cellStyle name="Заголовок 2 140 5" xfId="13494"/>
    <cellStyle name="Заголовок 2 140 6" xfId="13495"/>
    <cellStyle name="Заголовок 2 140 7" xfId="13496"/>
    <cellStyle name="Заголовок 2 140 8" xfId="13497"/>
    <cellStyle name="Заголовок 2 141" xfId="13498"/>
    <cellStyle name="Заголовок 2 141 2" xfId="13499"/>
    <cellStyle name="Заголовок 2 141 2 2" xfId="13500"/>
    <cellStyle name="Заголовок 2 141 2 3" xfId="13501"/>
    <cellStyle name="Заголовок 2 141 2 4" xfId="13502"/>
    <cellStyle name="Заголовок 2 141 2 5" xfId="13503"/>
    <cellStyle name="Заголовок 2 141 2 6" xfId="13504"/>
    <cellStyle name="Заголовок 2 141 3" xfId="13505"/>
    <cellStyle name="Заголовок 2 141 4" xfId="13506"/>
    <cellStyle name="Заголовок 2 141 5" xfId="13507"/>
    <cellStyle name="Заголовок 2 141 6" xfId="13508"/>
    <cellStyle name="Заголовок 2 141 7" xfId="13509"/>
    <cellStyle name="Заголовок 2 141 8" xfId="13510"/>
    <cellStyle name="Заголовок 2 142" xfId="13511"/>
    <cellStyle name="Заголовок 2 142 2" xfId="13512"/>
    <cellStyle name="Заголовок 2 142 2 2" xfId="13513"/>
    <cellStyle name="Заголовок 2 142 2 3" xfId="13514"/>
    <cellStyle name="Заголовок 2 142 2 4" xfId="13515"/>
    <cellStyle name="Заголовок 2 142 2 5" xfId="13516"/>
    <cellStyle name="Заголовок 2 142 2 6" xfId="13517"/>
    <cellStyle name="Заголовок 2 142 3" xfId="13518"/>
    <cellStyle name="Заголовок 2 142 4" xfId="13519"/>
    <cellStyle name="Заголовок 2 142 5" xfId="13520"/>
    <cellStyle name="Заголовок 2 142 6" xfId="13521"/>
    <cellStyle name="Заголовок 2 142 7" xfId="13522"/>
    <cellStyle name="Заголовок 2 142 8" xfId="13523"/>
    <cellStyle name="Заголовок 2 143" xfId="13524"/>
    <cellStyle name="Заголовок 2 143 2" xfId="13525"/>
    <cellStyle name="Заголовок 2 143 2 2" xfId="13526"/>
    <cellStyle name="Заголовок 2 143 2 3" xfId="13527"/>
    <cellStyle name="Заголовок 2 143 2 4" xfId="13528"/>
    <cellStyle name="Заголовок 2 143 2 5" xfId="13529"/>
    <cellStyle name="Заголовок 2 143 2 6" xfId="13530"/>
    <cellStyle name="Заголовок 2 143 3" xfId="13531"/>
    <cellStyle name="Заголовок 2 143 4" xfId="13532"/>
    <cellStyle name="Заголовок 2 143 5" xfId="13533"/>
    <cellStyle name="Заголовок 2 143 6" xfId="13534"/>
    <cellStyle name="Заголовок 2 143 7" xfId="13535"/>
    <cellStyle name="Заголовок 2 143 8" xfId="13536"/>
    <cellStyle name="Заголовок 2 144" xfId="13537"/>
    <cellStyle name="Заголовок 2 144 2" xfId="13538"/>
    <cellStyle name="Заголовок 2 144 2 2" xfId="13539"/>
    <cellStyle name="Заголовок 2 144 2 3" xfId="13540"/>
    <cellStyle name="Заголовок 2 144 2 4" xfId="13541"/>
    <cellStyle name="Заголовок 2 144 2 5" xfId="13542"/>
    <cellStyle name="Заголовок 2 144 2 6" xfId="13543"/>
    <cellStyle name="Заголовок 2 144 3" xfId="13544"/>
    <cellStyle name="Заголовок 2 144 4" xfId="13545"/>
    <cellStyle name="Заголовок 2 144 5" xfId="13546"/>
    <cellStyle name="Заголовок 2 144 6" xfId="13547"/>
    <cellStyle name="Заголовок 2 144 7" xfId="13548"/>
    <cellStyle name="Заголовок 2 144 8" xfId="13549"/>
    <cellStyle name="Заголовок 2 145" xfId="13550"/>
    <cellStyle name="Заголовок 2 145 2" xfId="13551"/>
    <cellStyle name="Заголовок 2 145 2 2" xfId="13552"/>
    <cellStyle name="Заголовок 2 145 2 3" xfId="13553"/>
    <cellStyle name="Заголовок 2 145 2 4" xfId="13554"/>
    <cellStyle name="Заголовок 2 145 2 5" xfId="13555"/>
    <cellStyle name="Заголовок 2 145 2 6" xfId="13556"/>
    <cellStyle name="Заголовок 2 145 3" xfId="13557"/>
    <cellStyle name="Заголовок 2 145 4" xfId="13558"/>
    <cellStyle name="Заголовок 2 145 5" xfId="13559"/>
    <cellStyle name="Заголовок 2 145 6" xfId="13560"/>
    <cellStyle name="Заголовок 2 145 7" xfId="13561"/>
    <cellStyle name="Заголовок 2 145 8" xfId="13562"/>
    <cellStyle name="Заголовок 2 146" xfId="13563"/>
    <cellStyle name="Заголовок 2 146 2" xfId="13564"/>
    <cellStyle name="Заголовок 2 146 2 2" xfId="13565"/>
    <cellStyle name="Заголовок 2 146 2 3" xfId="13566"/>
    <cellStyle name="Заголовок 2 146 2 4" xfId="13567"/>
    <cellStyle name="Заголовок 2 146 2 5" xfId="13568"/>
    <cellStyle name="Заголовок 2 146 2 6" xfId="13569"/>
    <cellStyle name="Заголовок 2 146 3" xfId="13570"/>
    <cellStyle name="Заголовок 2 146 4" xfId="13571"/>
    <cellStyle name="Заголовок 2 146 5" xfId="13572"/>
    <cellStyle name="Заголовок 2 146 6" xfId="13573"/>
    <cellStyle name="Заголовок 2 146 7" xfId="13574"/>
    <cellStyle name="Заголовок 2 146 8" xfId="13575"/>
    <cellStyle name="Заголовок 2 147" xfId="13576"/>
    <cellStyle name="Заголовок 2 147 2" xfId="13577"/>
    <cellStyle name="Заголовок 2 147 2 2" xfId="13578"/>
    <cellStyle name="Заголовок 2 147 2 3" xfId="13579"/>
    <cellStyle name="Заголовок 2 147 2 4" xfId="13580"/>
    <cellStyle name="Заголовок 2 147 2 5" xfId="13581"/>
    <cellStyle name="Заголовок 2 147 2 6" xfId="13582"/>
    <cellStyle name="Заголовок 2 147 3" xfId="13583"/>
    <cellStyle name="Заголовок 2 147 4" xfId="13584"/>
    <cellStyle name="Заголовок 2 147 5" xfId="13585"/>
    <cellStyle name="Заголовок 2 147 6" xfId="13586"/>
    <cellStyle name="Заголовок 2 147 7" xfId="13587"/>
    <cellStyle name="Заголовок 2 147 8" xfId="13588"/>
    <cellStyle name="Заголовок 2 148" xfId="13589"/>
    <cellStyle name="Заголовок 2 148 2" xfId="13590"/>
    <cellStyle name="Заголовок 2 148 2 2" xfId="13591"/>
    <cellStyle name="Заголовок 2 148 2 3" xfId="13592"/>
    <cellStyle name="Заголовок 2 148 2 4" xfId="13593"/>
    <cellStyle name="Заголовок 2 148 2 5" xfId="13594"/>
    <cellStyle name="Заголовок 2 148 2 6" xfId="13595"/>
    <cellStyle name="Заголовок 2 148 3" xfId="13596"/>
    <cellStyle name="Заголовок 2 148 4" xfId="13597"/>
    <cellStyle name="Заголовок 2 148 5" xfId="13598"/>
    <cellStyle name="Заголовок 2 148 6" xfId="13599"/>
    <cellStyle name="Заголовок 2 148 7" xfId="13600"/>
    <cellStyle name="Заголовок 2 148 8" xfId="13601"/>
    <cellStyle name="Заголовок 2 149" xfId="13602"/>
    <cellStyle name="Заголовок 2 149 2" xfId="13603"/>
    <cellStyle name="Заголовок 2 149 2 2" xfId="13604"/>
    <cellStyle name="Заголовок 2 149 2 3" xfId="13605"/>
    <cellStyle name="Заголовок 2 149 2 4" xfId="13606"/>
    <cellStyle name="Заголовок 2 149 2 5" xfId="13607"/>
    <cellStyle name="Заголовок 2 149 2 6" xfId="13608"/>
    <cellStyle name="Заголовок 2 149 3" xfId="13609"/>
    <cellStyle name="Заголовок 2 149 4" xfId="13610"/>
    <cellStyle name="Заголовок 2 149 5" xfId="13611"/>
    <cellStyle name="Заголовок 2 149 6" xfId="13612"/>
    <cellStyle name="Заголовок 2 149 7" xfId="13613"/>
    <cellStyle name="Заголовок 2 149 8" xfId="13614"/>
    <cellStyle name="Заголовок 2 15" xfId="13615"/>
    <cellStyle name="Заголовок 2 15 2" xfId="13616"/>
    <cellStyle name="Заголовок 2 15 2 2" xfId="13617"/>
    <cellStyle name="Заголовок 2 15 2 3" xfId="13618"/>
    <cellStyle name="Заголовок 2 15 2 4" xfId="13619"/>
    <cellStyle name="Заголовок 2 15 2 5" xfId="13620"/>
    <cellStyle name="Заголовок 2 15 2 6" xfId="13621"/>
    <cellStyle name="Заголовок 2 15 3" xfId="13622"/>
    <cellStyle name="Заголовок 2 15 4" xfId="13623"/>
    <cellStyle name="Заголовок 2 15 5" xfId="13624"/>
    <cellStyle name="Заголовок 2 15 6" xfId="13625"/>
    <cellStyle name="Заголовок 2 15 7" xfId="13626"/>
    <cellStyle name="Заголовок 2 15 8" xfId="13627"/>
    <cellStyle name="Заголовок 2 150" xfId="13628"/>
    <cellStyle name="Заголовок 2 150 2" xfId="13629"/>
    <cellStyle name="Заголовок 2 150 2 2" xfId="13630"/>
    <cellStyle name="Заголовок 2 150 2 3" xfId="13631"/>
    <cellStyle name="Заголовок 2 150 2 4" xfId="13632"/>
    <cellStyle name="Заголовок 2 150 2 5" xfId="13633"/>
    <cellStyle name="Заголовок 2 150 2 6" xfId="13634"/>
    <cellStyle name="Заголовок 2 150 3" xfId="13635"/>
    <cellStyle name="Заголовок 2 150 4" xfId="13636"/>
    <cellStyle name="Заголовок 2 150 5" xfId="13637"/>
    <cellStyle name="Заголовок 2 150 6" xfId="13638"/>
    <cellStyle name="Заголовок 2 150 7" xfId="13639"/>
    <cellStyle name="Заголовок 2 150 8" xfId="13640"/>
    <cellStyle name="Заголовок 2 151" xfId="13641"/>
    <cellStyle name="Заголовок 2 151 2" xfId="13642"/>
    <cellStyle name="Заголовок 2 151 2 2" xfId="13643"/>
    <cellStyle name="Заголовок 2 151 2 3" xfId="13644"/>
    <cellStyle name="Заголовок 2 151 2 4" xfId="13645"/>
    <cellStyle name="Заголовок 2 151 2 5" xfId="13646"/>
    <cellStyle name="Заголовок 2 151 2 6" xfId="13647"/>
    <cellStyle name="Заголовок 2 151 3" xfId="13648"/>
    <cellStyle name="Заголовок 2 151 4" xfId="13649"/>
    <cellStyle name="Заголовок 2 151 5" xfId="13650"/>
    <cellStyle name="Заголовок 2 151 6" xfId="13651"/>
    <cellStyle name="Заголовок 2 151 7" xfId="13652"/>
    <cellStyle name="Заголовок 2 151 8" xfId="13653"/>
    <cellStyle name="Заголовок 2 16" xfId="13654"/>
    <cellStyle name="Заголовок 2 16 2" xfId="13655"/>
    <cellStyle name="Заголовок 2 16 2 2" xfId="13656"/>
    <cellStyle name="Заголовок 2 16 2 3" xfId="13657"/>
    <cellStyle name="Заголовок 2 16 2 4" xfId="13658"/>
    <cellStyle name="Заголовок 2 16 2 5" xfId="13659"/>
    <cellStyle name="Заголовок 2 16 2 6" xfId="13660"/>
    <cellStyle name="Заголовок 2 16 3" xfId="13661"/>
    <cellStyle name="Заголовок 2 16 4" xfId="13662"/>
    <cellStyle name="Заголовок 2 16 5" xfId="13663"/>
    <cellStyle name="Заголовок 2 16 6" xfId="13664"/>
    <cellStyle name="Заголовок 2 16 7" xfId="13665"/>
    <cellStyle name="Заголовок 2 16 8" xfId="13666"/>
    <cellStyle name="Заголовок 2 17" xfId="13667"/>
    <cellStyle name="Заголовок 2 17 2" xfId="13668"/>
    <cellStyle name="Заголовок 2 17 2 2" xfId="13669"/>
    <cellStyle name="Заголовок 2 17 2 3" xfId="13670"/>
    <cellStyle name="Заголовок 2 17 2 4" xfId="13671"/>
    <cellStyle name="Заголовок 2 17 2 5" xfId="13672"/>
    <cellStyle name="Заголовок 2 17 2 6" xfId="13673"/>
    <cellStyle name="Заголовок 2 17 3" xfId="13674"/>
    <cellStyle name="Заголовок 2 17 4" xfId="13675"/>
    <cellStyle name="Заголовок 2 17 5" xfId="13676"/>
    <cellStyle name="Заголовок 2 17 6" xfId="13677"/>
    <cellStyle name="Заголовок 2 17 7" xfId="13678"/>
    <cellStyle name="Заголовок 2 17 8" xfId="13679"/>
    <cellStyle name="Заголовок 2 18" xfId="13680"/>
    <cellStyle name="Заголовок 2 18 2" xfId="13681"/>
    <cellStyle name="Заголовок 2 18 2 2" xfId="13682"/>
    <cellStyle name="Заголовок 2 18 2 3" xfId="13683"/>
    <cellStyle name="Заголовок 2 18 2 4" xfId="13684"/>
    <cellStyle name="Заголовок 2 18 2 5" xfId="13685"/>
    <cellStyle name="Заголовок 2 18 2 6" xfId="13686"/>
    <cellStyle name="Заголовок 2 18 3" xfId="13687"/>
    <cellStyle name="Заголовок 2 18 4" xfId="13688"/>
    <cellStyle name="Заголовок 2 18 5" xfId="13689"/>
    <cellStyle name="Заголовок 2 18 6" xfId="13690"/>
    <cellStyle name="Заголовок 2 18 7" xfId="13691"/>
    <cellStyle name="Заголовок 2 18 8" xfId="13692"/>
    <cellStyle name="Заголовок 2 19" xfId="13693"/>
    <cellStyle name="Заголовок 2 19 2" xfId="13694"/>
    <cellStyle name="Заголовок 2 19 2 2" xfId="13695"/>
    <cellStyle name="Заголовок 2 19 2 3" xfId="13696"/>
    <cellStyle name="Заголовок 2 19 2 4" xfId="13697"/>
    <cellStyle name="Заголовок 2 19 2 5" xfId="13698"/>
    <cellStyle name="Заголовок 2 19 2 6" xfId="13699"/>
    <cellStyle name="Заголовок 2 19 3" xfId="13700"/>
    <cellStyle name="Заголовок 2 19 4" xfId="13701"/>
    <cellStyle name="Заголовок 2 19 5" xfId="13702"/>
    <cellStyle name="Заголовок 2 19 6" xfId="13703"/>
    <cellStyle name="Заголовок 2 19 7" xfId="13704"/>
    <cellStyle name="Заголовок 2 19 8" xfId="13705"/>
    <cellStyle name="Заголовок 2 2" xfId="13706"/>
    <cellStyle name="Заголовок 2 2 10" xfId="13707"/>
    <cellStyle name="Заголовок 2 2 10 2" xfId="13708"/>
    <cellStyle name="Заголовок 2 2 10 2 2" xfId="13709"/>
    <cellStyle name="Заголовок 2 2 10 2 3" xfId="13710"/>
    <cellStyle name="Заголовок 2 2 10 2 4" xfId="13711"/>
    <cellStyle name="Заголовок 2 2 10 2 5" xfId="13712"/>
    <cellStyle name="Заголовок 2 2 10 2 6" xfId="13713"/>
    <cellStyle name="Заголовок 2 2 10 3" xfId="13714"/>
    <cellStyle name="Заголовок 2 2 10 4" xfId="13715"/>
    <cellStyle name="Заголовок 2 2 10 5" xfId="13716"/>
    <cellStyle name="Заголовок 2 2 10 6" xfId="13717"/>
    <cellStyle name="Заголовок 2 2 10 7" xfId="13718"/>
    <cellStyle name="Заголовок 2 2 10 8" xfId="13719"/>
    <cellStyle name="Заголовок 2 2 11" xfId="13720"/>
    <cellStyle name="Заголовок 2 2 11 2" xfId="13721"/>
    <cellStyle name="Заголовок 2 2 11 2 2" xfId="13722"/>
    <cellStyle name="Заголовок 2 2 11 2 3" xfId="13723"/>
    <cellStyle name="Заголовок 2 2 11 2 4" xfId="13724"/>
    <cellStyle name="Заголовок 2 2 11 2 5" xfId="13725"/>
    <cellStyle name="Заголовок 2 2 11 2 6" xfId="13726"/>
    <cellStyle name="Заголовок 2 2 11 3" xfId="13727"/>
    <cellStyle name="Заголовок 2 2 11 4" xfId="13728"/>
    <cellStyle name="Заголовок 2 2 11 5" xfId="13729"/>
    <cellStyle name="Заголовок 2 2 11 6" xfId="13730"/>
    <cellStyle name="Заголовок 2 2 11 7" xfId="13731"/>
    <cellStyle name="Заголовок 2 2 11 8" xfId="13732"/>
    <cellStyle name="Заголовок 2 2 12" xfId="13733"/>
    <cellStyle name="Заголовок 2 2 12 2" xfId="13734"/>
    <cellStyle name="Заголовок 2 2 12 2 2" xfId="13735"/>
    <cellStyle name="Заголовок 2 2 12 2 3" xfId="13736"/>
    <cellStyle name="Заголовок 2 2 12 2 4" xfId="13737"/>
    <cellStyle name="Заголовок 2 2 12 2 5" xfId="13738"/>
    <cellStyle name="Заголовок 2 2 12 2 6" xfId="13739"/>
    <cellStyle name="Заголовок 2 2 12 3" xfId="13740"/>
    <cellStyle name="Заголовок 2 2 12 4" xfId="13741"/>
    <cellStyle name="Заголовок 2 2 12 5" xfId="13742"/>
    <cellStyle name="Заголовок 2 2 12 6" xfId="13743"/>
    <cellStyle name="Заголовок 2 2 12 7" xfId="13744"/>
    <cellStyle name="Заголовок 2 2 12 8" xfId="13745"/>
    <cellStyle name="Заголовок 2 2 13" xfId="13746"/>
    <cellStyle name="Заголовок 2 2 13 2" xfId="13747"/>
    <cellStyle name="Заголовок 2 2 13 2 2" xfId="13748"/>
    <cellStyle name="Заголовок 2 2 13 2 3" xfId="13749"/>
    <cellStyle name="Заголовок 2 2 13 2 4" xfId="13750"/>
    <cellStyle name="Заголовок 2 2 13 2 5" xfId="13751"/>
    <cellStyle name="Заголовок 2 2 13 2 6" xfId="13752"/>
    <cellStyle name="Заголовок 2 2 13 3" xfId="13753"/>
    <cellStyle name="Заголовок 2 2 13 4" xfId="13754"/>
    <cellStyle name="Заголовок 2 2 13 5" xfId="13755"/>
    <cellStyle name="Заголовок 2 2 13 6" xfId="13756"/>
    <cellStyle name="Заголовок 2 2 13 7" xfId="13757"/>
    <cellStyle name="Заголовок 2 2 13 8" xfId="13758"/>
    <cellStyle name="Заголовок 2 2 14" xfId="13759"/>
    <cellStyle name="Заголовок 2 2 14 2" xfId="13760"/>
    <cellStyle name="Заголовок 2 2 14 3" xfId="13761"/>
    <cellStyle name="Заголовок 2 2 14 4" xfId="13762"/>
    <cellStyle name="Заголовок 2 2 14 5" xfId="13763"/>
    <cellStyle name="Заголовок 2 2 14 6" xfId="13764"/>
    <cellStyle name="Заголовок 2 2 15" xfId="13765"/>
    <cellStyle name="Заголовок 2 2 16" xfId="13766"/>
    <cellStyle name="Заголовок 2 2 17" xfId="13767"/>
    <cellStyle name="Заголовок 2 2 18" xfId="13768"/>
    <cellStyle name="Заголовок 2 2 19" xfId="13769"/>
    <cellStyle name="Заголовок 2 2 2" xfId="13770"/>
    <cellStyle name="Заголовок 2 2 2 10" xfId="13771"/>
    <cellStyle name="Заголовок 2 2 2 11" xfId="13772"/>
    <cellStyle name="Заголовок 2 2 2 12" xfId="13773"/>
    <cellStyle name="Заголовок 2 2 2 13" xfId="13774"/>
    <cellStyle name="Заголовок 2 2 2 14" xfId="13775"/>
    <cellStyle name="Заголовок 2 2 2 2" xfId="13776"/>
    <cellStyle name="Заголовок 2 2 2 2 2" xfId="13777"/>
    <cellStyle name="Заголовок 2 2 2 2 3" xfId="13778"/>
    <cellStyle name="Заголовок 2 2 2 2 4" xfId="13779"/>
    <cellStyle name="Заголовок 2 2 2 2 5" xfId="13780"/>
    <cellStyle name="Заголовок 2 2 2 2 6" xfId="13781"/>
    <cellStyle name="Заголовок 2 2 2 3" xfId="13782"/>
    <cellStyle name="Заголовок 2 2 2 4" xfId="13783"/>
    <cellStyle name="Заголовок 2 2 2 5" xfId="13784"/>
    <cellStyle name="Заголовок 2 2 2 6" xfId="13785"/>
    <cellStyle name="Заголовок 2 2 2 7" xfId="13786"/>
    <cellStyle name="Заголовок 2 2 2 8" xfId="13787"/>
    <cellStyle name="Заголовок 2 2 2 9" xfId="13788"/>
    <cellStyle name="Заголовок 2 2 20" xfId="13789"/>
    <cellStyle name="Заголовок 2 2 21" xfId="13790"/>
    <cellStyle name="Заголовок 2 2 22" xfId="13791"/>
    <cellStyle name="Заголовок 2 2 23" xfId="13792"/>
    <cellStyle name="Заголовок 2 2 24" xfId="13793"/>
    <cellStyle name="Заголовок 2 2 25" xfId="13794"/>
    <cellStyle name="Заголовок 2 2 26" xfId="13795"/>
    <cellStyle name="Заголовок 2 2 3" xfId="13796"/>
    <cellStyle name="Заголовок 2 2 3 2" xfId="13797"/>
    <cellStyle name="Заголовок 2 2 3 2 2" xfId="13798"/>
    <cellStyle name="Заголовок 2 2 3 2 3" xfId="13799"/>
    <cellStyle name="Заголовок 2 2 3 2 4" xfId="13800"/>
    <cellStyle name="Заголовок 2 2 3 2 5" xfId="13801"/>
    <cellStyle name="Заголовок 2 2 3 2 6" xfId="13802"/>
    <cellStyle name="Заголовок 2 2 3 3" xfId="13803"/>
    <cellStyle name="Заголовок 2 2 3 4" xfId="13804"/>
    <cellStyle name="Заголовок 2 2 3 5" xfId="13805"/>
    <cellStyle name="Заголовок 2 2 3 6" xfId="13806"/>
    <cellStyle name="Заголовок 2 2 3 7" xfId="13807"/>
    <cellStyle name="Заголовок 2 2 3 8" xfId="13808"/>
    <cellStyle name="Заголовок 2 2 4" xfId="13809"/>
    <cellStyle name="Заголовок 2 2 4 2" xfId="13810"/>
    <cellStyle name="Заголовок 2 2 4 2 2" xfId="13811"/>
    <cellStyle name="Заголовок 2 2 4 2 3" xfId="13812"/>
    <cellStyle name="Заголовок 2 2 4 2 4" xfId="13813"/>
    <cellStyle name="Заголовок 2 2 4 2 5" xfId="13814"/>
    <cellStyle name="Заголовок 2 2 4 2 6" xfId="13815"/>
    <cellStyle name="Заголовок 2 2 4 3" xfId="13816"/>
    <cellStyle name="Заголовок 2 2 4 4" xfId="13817"/>
    <cellStyle name="Заголовок 2 2 4 5" xfId="13818"/>
    <cellStyle name="Заголовок 2 2 4 6" xfId="13819"/>
    <cellStyle name="Заголовок 2 2 4 7" xfId="13820"/>
    <cellStyle name="Заголовок 2 2 4 8" xfId="13821"/>
    <cellStyle name="Заголовок 2 2 5" xfId="13822"/>
    <cellStyle name="Заголовок 2 2 5 2" xfId="13823"/>
    <cellStyle name="Заголовок 2 2 5 2 2" xfId="13824"/>
    <cellStyle name="Заголовок 2 2 5 2 3" xfId="13825"/>
    <cellStyle name="Заголовок 2 2 5 2 4" xfId="13826"/>
    <cellStyle name="Заголовок 2 2 5 2 5" xfId="13827"/>
    <cellStyle name="Заголовок 2 2 5 2 6" xfId="13828"/>
    <cellStyle name="Заголовок 2 2 5 3" xfId="13829"/>
    <cellStyle name="Заголовок 2 2 5 4" xfId="13830"/>
    <cellStyle name="Заголовок 2 2 5 5" xfId="13831"/>
    <cellStyle name="Заголовок 2 2 5 6" xfId="13832"/>
    <cellStyle name="Заголовок 2 2 5 7" xfId="13833"/>
    <cellStyle name="Заголовок 2 2 5 8" xfId="13834"/>
    <cellStyle name="Заголовок 2 2 6" xfId="13835"/>
    <cellStyle name="Заголовок 2 2 6 2" xfId="13836"/>
    <cellStyle name="Заголовок 2 2 6 2 2" xfId="13837"/>
    <cellStyle name="Заголовок 2 2 6 2 3" xfId="13838"/>
    <cellStyle name="Заголовок 2 2 6 2 4" xfId="13839"/>
    <cellStyle name="Заголовок 2 2 6 2 5" xfId="13840"/>
    <cellStyle name="Заголовок 2 2 6 2 6" xfId="13841"/>
    <cellStyle name="Заголовок 2 2 6 3" xfId="13842"/>
    <cellStyle name="Заголовок 2 2 6 4" xfId="13843"/>
    <cellStyle name="Заголовок 2 2 6 5" xfId="13844"/>
    <cellStyle name="Заголовок 2 2 6 6" xfId="13845"/>
    <cellStyle name="Заголовок 2 2 6 7" xfId="13846"/>
    <cellStyle name="Заголовок 2 2 6 8" xfId="13847"/>
    <cellStyle name="Заголовок 2 2 7" xfId="13848"/>
    <cellStyle name="Заголовок 2 2 7 2" xfId="13849"/>
    <cellStyle name="Заголовок 2 2 7 2 2" xfId="13850"/>
    <cellStyle name="Заголовок 2 2 7 2 3" xfId="13851"/>
    <cellStyle name="Заголовок 2 2 7 2 4" xfId="13852"/>
    <cellStyle name="Заголовок 2 2 7 2 5" xfId="13853"/>
    <cellStyle name="Заголовок 2 2 7 2 6" xfId="13854"/>
    <cellStyle name="Заголовок 2 2 7 3" xfId="13855"/>
    <cellStyle name="Заголовок 2 2 7 4" xfId="13856"/>
    <cellStyle name="Заголовок 2 2 7 5" xfId="13857"/>
    <cellStyle name="Заголовок 2 2 7 6" xfId="13858"/>
    <cellStyle name="Заголовок 2 2 7 7" xfId="13859"/>
    <cellStyle name="Заголовок 2 2 7 8" xfId="13860"/>
    <cellStyle name="Заголовок 2 2 8" xfId="13861"/>
    <cellStyle name="Заголовок 2 2 8 2" xfId="13862"/>
    <cellStyle name="Заголовок 2 2 8 2 2" xfId="13863"/>
    <cellStyle name="Заголовок 2 2 8 2 3" xfId="13864"/>
    <cellStyle name="Заголовок 2 2 8 2 4" xfId="13865"/>
    <cellStyle name="Заголовок 2 2 8 2 5" xfId="13866"/>
    <cellStyle name="Заголовок 2 2 8 2 6" xfId="13867"/>
    <cellStyle name="Заголовок 2 2 8 3" xfId="13868"/>
    <cellStyle name="Заголовок 2 2 8 4" xfId="13869"/>
    <cellStyle name="Заголовок 2 2 8 5" xfId="13870"/>
    <cellStyle name="Заголовок 2 2 8 6" xfId="13871"/>
    <cellStyle name="Заголовок 2 2 8 7" xfId="13872"/>
    <cellStyle name="Заголовок 2 2 8 8" xfId="13873"/>
    <cellStyle name="Заголовок 2 2 9" xfId="13874"/>
    <cellStyle name="Заголовок 2 2 9 2" xfId="13875"/>
    <cellStyle name="Заголовок 2 2 9 2 2" xfId="13876"/>
    <cellStyle name="Заголовок 2 2 9 2 3" xfId="13877"/>
    <cellStyle name="Заголовок 2 2 9 2 4" xfId="13878"/>
    <cellStyle name="Заголовок 2 2 9 2 5" xfId="13879"/>
    <cellStyle name="Заголовок 2 2 9 2 6" xfId="13880"/>
    <cellStyle name="Заголовок 2 2 9 3" xfId="13881"/>
    <cellStyle name="Заголовок 2 2 9 4" xfId="13882"/>
    <cellStyle name="Заголовок 2 2 9 5" xfId="13883"/>
    <cellStyle name="Заголовок 2 2 9 6" xfId="13884"/>
    <cellStyle name="Заголовок 2 2 9 7" xfId="13885"/>
    <cellStyle name="Заголовок 2 2 9 8" xfId="13886"/>
    <cellStyle name="Заголовок 2 20" xfId="13887"/>
    <cellStyle name="Заголовок 2 20 2" xfId="13888"/>
    <cellStyle name="Заголовок 2 20 2 2" xfId="13889"/>
    <cellStyle name="Заголовок 2 20 2 3" xfId="13890"/>
    <cellStyle name="Заголовок 2 20 2 4" xfId="13891"/>
    <cellStyle name="Заголовок 2 20 2 5" xfId="13892"/>
    <cellStyle name="Заголовок 2 20 2 6" xfId="13893"/>
    <cellStyle name="Заголовок 2 20 3" xfId="13894"/>
    <cellStyle name="Заголовок 2 20 4" xfId="13895"/>
    <cellStyle name="Заголовок 2 20 5" xfId="13896"/>
    <cellStyle name="Заголовок 2 20 6" xfId="13897"/>
    <cellStyle name="Заголовок 2 20 7" xfId="13898"/>
    <cellStyle name="Заголовок 2 20 8" xfId="13899"/>
    <cellStyle name="Заголовок 2 21" xfId="13900"/>
    <cellStyle name="Заголовок 2 21 2" xfId="13901"/>
    <cellStyle name="Заголовок 2 21 2 2" xfId="13902"/>
    <cellStyle name="Заголовок 2 21 2 3" xfId="13903"/>
    <cellStyle name="Заголовок 2 21 2 4" xfId="13904"/>
    <cellStyle name="Заголовок 2 21 2 5" xfId="13905"/>
    <cellStyle name="Заголовок 2 21 2 6" xfId="13906"/>
    <cellStyle name="Заголовок 2 21 3" xfId="13907"/>
    <cellStyle name="Заголовок 2 21 4" xfId="13908"/>
    <cellStyle name="Заголовок 2 21 5" xfId="13909"/>
    <cellStyle name="Заголовок 2 21 6" xfId="13910"/>
    <cellStyle name="Заголовок 2 21 7" xfId="13911"/>
    <cellStyle name="Заголовок 2 21 8" xfId="13912"/>
    <cellStyle name="Заголовок 2 22" xfId="13913"/>
    <cellStyle name="Заголовок 2 22 2" xfId="13914"/>
    <cellStyle name="Заголовок 2 22 2 2" xfId="13915"/>
    <cellStyle name="Заголовок 2 22 2 3" xfId="13916"/>
    <cellStyle name="Заголовок 2 22 2 4" xfId="13917"/>
    <cellStyle name="Заголовок 2 22 2 5" xfId="13918"/>
    <cellStyle name="Заголовок 2 22 2 6" xfId="13919"/>
    <cellStyle name="Заголовок 2 22 3" xfId="13920"/>
    <cellStyle name="Заголовок 2 22 4" xfId="13921"/>
    <cellStyle name="Заголовок 2 22 5" xfId="13922"/>
    <cellStyle name="Заголовок 2 22 6" xfId="13923"/>
    <cellStyle name="Заголовок 2 22 7" xfId="13924"/>
    <cellStyle name="Заголовок 2 22 8" xfId="13925"/>
    <cellStyle name="Заголовок 2 23" xfId="13926"/>
    <cellStyle name="Заголовок 2 23 2" xfId="13927"/>
    <cellStyle name="Заголовок 2 23 2 2" xfId="13928"/>
    <cellStyle name="Заголовок 2 23 2 3" xfId="13929"/>
    <cellStyle name="Заголовок 2 23 2 4" xfId="13930"/>
    <cellStyle name="Заголовок 2 23 2 5" xfId="13931"/>
    <cellStyle name="Заголовок 2 23 2 6" xfId="13932"/>
    <cellStyle name="Заголовок 2 23 3" xfId="13933"/>
    <cellStyle name="Заголовок 2 23 4" xfId="13934"/>
    <cellStyle name="Заголовок 2 23 5" xfId="13935"/>
    <cellStyle name="Заголовок 2 23 6" xfId="13936"/>
    <cellStyle name="Заголовок 2 23 7" xfId="13937"/>
    <cellStyle name="Заголовок 2 23 8" xfId="13938"/>
    <cellStyle name="Заголовок 2 24" xfId="13939"/>
    <cellStyle name="Заголовок 2 24 2" xfId="13940"/>
    <cellStyle name="Заголовок 2 24 2 2" xfId="13941"/>
    <cellStyle name="Заголовок 2 24 2 3" xfId="13942"/>
    <cellStyle name="Заголовок 2 24 2 4" xfId="13943"/>
    <cellStyle name="Заголовок 2 24 2 5" xfId="13944"/>
    <cellStyle name="Заголовок 2 24 2 6" xfId="13945"/>
    <cellStyle name="Заголовок 2 24 3" xfId="13946"/>
    <cellStyle name="Заголовок 2 24 4" xfId="13947"/>
    <cellStyle name="Заголовок 2 24 5" xfId="13948"/>
    <cellStyle name="Заголовок 2 24 6" xfId="13949"/>
    <cellStyle name="Заголовок 2 24 7" xfId="13950"/>
    <cellStyle name="Заголовок 2 24 8" xfId="13951"/>
    <cellStyle name="Заголовок 2 25" xfId="13952"/>
    <cellStyle name="Заголовок 2 25 2" xfId="13953"/>
    <cellStyle name="Заголовок 2 25 2 2" xfId="13954"/>
    <cellStyle name="Заголовок 2 25 2 3" xfId="13955"/>
    <cellStyle name="Заголовок 2 25 2 4" xfId="13956"/>
    <cellStyle name="Заголовок 2 25 2 5" xfId="13957"/>
    <cellStyle name="Заголовок 2 25 2 6" xfId="13958"/>
    <cellStyle name="Заголовок 2 25 3" xfId="13959"/>
    <cellStyle name="Заголовок 2 25 4" xfId="13960"/>
    <cellStyle name="Заголовок 2 25 5" xfId="13961"/>
    <cellStyle name="Заголовок 2 25 6" xfId="13962"/>
    <cellStyle name="Заголовок 2 25 7" xfId="13963"/>
    <cellStyle name="Заголовок 2 25 8" xfId="13964"/>
    <cellStyle name="Заголовок 2 26" xfId="13965"/>
    <cellStyle name="Заголовок 2 26 2" xfId="13966"/>
    <cellStyle name="Заголовок 2 26 2 2" xfId="13967"/>
    <cellStyle name="Заголовок 2 26 2 3" xfId="13968"/>
    <cellStyle name="Заголовок 2 26 2 4" xfId="13969"/>
    <cellStyle name="Заголовок 2 26 2 5" xfId="13970"/>
    <cellStyle name="Заголовок 2 26 2 6" xfId="13971"/>
    <cellStyle name="Заголовок 2 26 3" xfId="13972"/>
    <cellStyle name="Заголовок 2 26 4" xfId="13973"/>
    <cellStyle name="Заголовок 2 26 5" xfId="13974"/>
    <cellStyle name="Заголовок 2 26 6" xfId="13975"/>
    <cellStyle name="Заголовок 2 26 7" xfId="13976"/>
    <cellStyle name="Заголовок 2 26 8" xfId="13977"/>
    <cellStyle name="Заголовок 2 27" xfId="13978"/>
    <cellStyle name="Заголовок 2 27 2" xfId="13979"/>
    <cellStyle name="Заголовок 2 27 2 2" xfId="13980"/>
    <cellStyle name="Заголовок 2 27 2 3" xfId="13981"/>
    <cellStyle name="Заголовок 2 27 2 4" xfId="13982"/>
    <cellStyle name="Заголовок 2 27 2 5" xfId="13983"/>
    <cellStyle name="Заголовок 2 27 2 6" xfId="13984"/>
    <cellStyle name="Заголовок 2 27 3" xfId="13985"/>
    <cellStyle name="Заголовок 2 27 4" xfId="13986"/>
    <cellStyle name="Заголовок 2 27 5" xfId="13987"/>
    <cellStyle name="Заголовок 2 27 6" xfId="13988"/>
    <cellStyle name="Заголовок 2 27 7" xfId="13989"/>
    <cellStyle name="Заголовок 2 27 8" xfId="13990"/>
    <cellStyle name="Заголовок 2 28" xfId="13991"/>
    <cellStyle name="Заголовок 2 28 2" xfId="13992"/>
    <cellStyle name="Заголовок 2 28 2 2" xfId="13993"/>
    <cellStyle name="Заголовок 2 28 2 3" xfId="13994"/>
    <cellStyle name="Заголовок 2 28 2 4" xfId="13995"/>
    <cellStyle name="Заголовок 2 28 2 5" xfId="13996"/>
    <cellStyle name="Заголовок 2 28 2 6" xfId="13997"/>
    <cellStyle name="Заголовок 2 28 3" xfId="13998"/>
    <cellStyle name="Заголовок 2 28 4" xfId="13999"/>
    <cellStyle name="Заголовок 2 28 5" xfId="14000"/>
    <cellStyle name="Заголовок 2 28 6" xfId="14001"/>
    <cellStyle name="Заголовок 2 28 7" xfId="14002"/>
    <cellStyle name="Заголовок 2 28 8" xfId="14003"/>
    <cellStyle name="Заголовок 2 29" xfId="14004"/>
    <cellStyle name="Заголовок 2 29 2" xfId="14005"/>
    <cellStyle name="Заголовок 2 29 2 2" xfId="14006"/>
    <cellStyle name="Заголовок 2 29 2 3" xfId="14007"/>
    <cellStyle name="Заголовок 2 29 2 4" xfId="14008"/>
    <cellStyle name="Заголовок 2 29 2 5" xfId="14009"/>
    <cellStyle name="Заголовок 2 29 2 6" xfId="14010"/>
    <cellStyle name="Заголовок 2 29 3" xfId="14011"/>
    <cellStyle name="Заголовок 2 29 4" xfId="14012"/>
    <cellStyle name="Заголовок 2 29 5" xfId="14013"/>
    <cellStyle name="Заголовок 2 29 6" xfId="14014"/>
    <cellStyle name="Заголовок 2 29 7" xfId="14015"/>
    <cellStyle name="Заголовок 2 29 8" xfId="14016"/>
    <cellStyle name="Заголовок 2 3" xfId="14017"/>
    <cellStyle name="Заголовок 2 3 2" xfId="14018"/>
    <cellStyle name="Заголовок 2 3 2 2" xfId="14019"/>
    <cellStyle name="Заголовок 2 3 2 3" xfId="14020"/>
    <cellStyle name="Заголовок 2 3 2 4" xfId="14021"/>
    <cellStyle name="Заголовок 2 3 2 5" xfId="14022"/>
    <cellStyle name="Заголовок 2 3 2 6" xfId="14023"/>
    <cellStyle name="Заголовок 2 3 3" xfId="14024"/>
    <cellStyle name="Заголовок 2 3 4" xfId="14025"/>
    <cellStyle name="Заголовок 2 3 5" xfId="14026"/>
    <cellStyle name="Заголовок 2 3 6" xfId="14027"/>
    <cellStyle name="Заголовок 2 3 7" xfId="14028"/>
    <cellStyle name="Заголовок 2 3 8" xfId="14029"/>
    <cellStyle name="Заголовок 2 30" xfId="14030"/>
    <cellStyle name="Заголовок 2 30 2" xfId="14031"/>
    <cellStyle name="Заголовок 2 30 2 2" xfId="14032"/>
    <cellStyle name="Заголовок 2 30 2 3" xfId="14033"/>
    <cellStyle name="Заголовок 2 30 2 4" xfId="14034"/>
    <cellStyle name="Заголовок 2 30 2 5" xfId="14035"/>
    <cellStyle name="Заголовок 2 30 2 6" xfId="14036"/>
    <cellStyle name="Заголовок 2 30 3" xfId="14037"/>
    <cellStyle name="Заголовок 2 30 4" xfId="14038"/>
    <cellStyle name="Заголовок 2 30 5" xfId="14039"/>
    <cellStyle name="Заголовок 2 30 6" xfId="14040"/>
    <cellStyle name="Заголовок 2 30 7" xfId="14041"/>
    <cellStyle name="Заголовок 2 30 8" xfId="14042"/>
    <cellStyle name="Заголовок 2 31" xfId="14043"/>
    <cellStyle name="Заголовок 2 31 2" xfId="14044"/>
    <cellStyle name="Заголовок 2 31 2 2" xfId="14045"/>
    <cellStyle name="Заголовок 2 31 2 3" xfId="14046"/>
    <cellStyle name="Заголовок 2 31 2 4" xfId="14047"/>
    <cellStyle name="Заголовок 2 31 2 5" xfId="14048"/>
    <cellStyle name="Заголовок 2 31 2 6" xfId="14049"/>
    <cellStyle name="Заголовок 2 31 3" xfId="14050"/>
    <cellStyle name="Заголовок 2 31 4" xfId="14051"/>
    <cellStyle name="Заголовок 2 31 5" xfId="14052"/>
    <cellStyle name="Заголовок 2 31 6" xfId="14053"/>
    <cellStyle name="Заголовок 2 31 7" xfId="14054"/>
    <cellStyle name="Заголовок 2 31 8" xfId="14055"/>
    <cellStyle name="Заголовок 2 32" xfId="14056"/>
    <cellStyle name="Заголовок 2 32 2" xfId="14057"/>
    <cellStyle name="Заголовок 2 32 2 2" xfId="14058"/>
    <cellStyle name="Заголовок 2 32 2 3" xfId="14059"/>
    <cellStyle name="Заголовок 2 32 2 4" xfId="14060"/>
    <cellStyle name="Заголовок 2 32 2 5" xfId="14061"/>
    <cellStyle name="Заголовок 2 32 2 6" xfId="14062"/>
    <cellStyle name="Заголовок 2 32 3" xfId="14063"/>
    <cellStyle name="Заголовок 2 32 4" xfId="14064"/>
    <cellStyle name="Заголовок 2 32 5" xfId="14065"/>
    <cellStyle name="Заголовок 2 32 6" xfId="14066"/>
    <cellStyle name="Заголовок 2 32 7" xfId="14067"/>
    <cellStyle name="Заголовок 2 32 8" xfId="14068"/>
    <cellStyle name="Заголовок 2 33" xfId="14069"/>
    <cellStyle name="Заголовок 2 33 2" xfId="14070"/>
    <cellStyle name="Заголовок 2 33 2 2" xfId="14071"/>
    <cellStyle name="Заголовок 2 33 2 3" xfId="14072"/>
    <cellStyle name="Заголовок 2 33 2 4" xfId="14073"/>
    <cellStyle name="Заголовок 2 33 2 5" xfId="14074"/>
    <cellStyle name="Заголовок 2 33 2 6" xfId="14075"/>
    <cellStyle name="Заголовок 2 33 3" xfId="14076"/>
    <cellStyle name="Заголовок 2 33 4" xfId="14077"/>
    <cellStyle name="Заголовок 2 33 5" xfId="14078"/>
    <cellStyle name="Заголовок 2 33 6" xfId="14079"/>
    <cellStyle name="Заголовок 2 33 7" xfId="14080"/>
    <cellStyle name="Заголовок 2 33 8" xfId="14081"/>
    <cellStyle name="Заголовок 2 34" xfId="14082"/>
    <cellStyle name="Заголовок 2 34 2" xfId="14083"/>
    <cellStyle name="Заголовок 2 34 2 2" xfId="14084"/>
    <cellStyle name="Заголовок 2 34 2 3" xfId="14085"/>
    <cellStyle name="Заголовок 2 34 2 4" xfId="14086"/>
    <cellStyle name="Заголовок 2 34 2 5" xfId="14087"/>
    <cellStyle name="Заголовок 2 34 2 6" xfId="14088"/>
    <cellStyle name="Заголовок 2 34 3" xfId="14089"/>
    <cellStyle name="Заголовок 2 34 4" xfId="14090"/>
    <cellStyle name="Заголовок 2 34 5" xfId="14091"/>
    <cellStyle name="Заголовок 2 34 6" xfId="14092"/>
    <cellStyle name="Заголовок 2 34 7" xfId="14093"/>
    <cellStyle name="Заголовок 2 34 8" xfId="14094"/>
    <cellStyle name="Заголовок 2 35" xfId="14095"/>
    <cellStyle name="Заголовок 2 35 2" xfId="14096"/>
    <cellStyle name="Заголовок 2 35 2 2" xfId="14097"/>
    <cellStyle name="Заголовок 2 35 2 3" xfId="14098"/>
    <cellStyle name="Заголовок 2 35 2 4" xfId="14099"/>
    <cellStyle name="Заголовок 2 35 2 5" xfId="14100"/>
    <cellStyle name="Заголовок 2 35 2 6" xfId="14101"/>
    <cellStyle name="Заголовок 2 35 3" xfId="14102"/>
    <cellStyle name="Заголовок 2 35 4" xfId="14103"/>
    <cellStyle name="Заголовок 2 35 5" xfId="14104"/>
    <cellStyle name="Заголовок 2 35 6" xfId="14105"/>
    <cellStyle name="Заголовок 2 35 7" xfId="14106"/>
    <cellStyle name="Заголовок 2 35 8" xfId="14107"/>
    <cellStyle name="Заголовок 2 36" xfId="14108"/>
    <cellStyle name="Заголовок 2 36 2" xfId="14109"/>
    <cellStyle name="Заголовок 2 36 2 2" xfId="14110"/>
    <cellStyle name="Заголовок 2 36 2 3" xfId="14111"/>
    <cellStyle name="Заголовок 2 36 2 4" xfId="14112"/>
    <cellStyle name="Заголовок 2 36 2 5" xfId="14113"/>
    <cellStyle name="Заголовок 2 36 2 6" xfId="14114"/>
    <cellStyle name="Заголовок 2 36 3" xfId="14115"/>
    <cellStyle name="Заголовок 2 36 4" xfId="14116"/>
    <cellStyle name="Заголовок 2 36 5" xfId="14117"/>
    <cellStyle name="Заголовок 2 36 6" xfId="14118"/>
    <cellStyle name="Заголовок 2 36 7" xfId="14119"/>
    <cellStyle name="Заголовок 2 36 8" xfId="14120"/>
    <cellStyle name="Заголовок 2 37" xfId="14121"/>
    <cellStyle name="Заголовок 2 37 2" xfId="14122"/>
    <cellStyle name="Заголовок 2 37 2 2" xfId="14123"/>
    <cellStyle name="Заголовок 2 37 2 3" xfId="14124"/>
    <cellStyle name="Заголовок 2 37 2 4" xfId="14125"/>
    <cellStyle name="Заголовок 2 37 2 5" xfId="14126"/>
    <cellStyle name="Заголовок 2 37 2 6" xfId="14127"/>
    <cellStyle name="Заголовок 2 37 3" xfId="14128"/>
    <cellStyle name="Заголовок 2 37 4" xfId="14129"/>
    <cellStyle name="Заголовок 2 37 5" xfId="14130"/>
    <cellStyle name="Заголовок 2 37 6" xfId="14131"/>
    <cellStyle name="Заголовок 2 37 7" xfId="14132"/>
    <cellStyle name="Заголовок 2 37 8" xfId="14133"/>
    <cellStyle name="Заголовок 2 38" xfId="14134"/>
    <cellStyle name="Заголовок 2 38 2" xfId="14135"/>
    <cellStyle name="Заголовок 2 38 2 2" xfId="14136"/>
    <cellStyle name="Заголовок 2 38 2 3" xfId="14137"/>
    <cellStyle name="Заголовок 2 38 2 4" xfId="14138"/>
    <cellStyle name="Заголовок 2 38 2 5" xfId="14139"/>
    <cellStyle name="Заголовок 2 38 2 6" xfId="14140"/>
    <cellStyle name="Заголовок 2 38 3" xfId="14141"/>
    <cellStyle name="Заголовок 2 38 4" xfId="14142"/>
    <cellStyle name="Заголовок 2 38 5" xfId="14143"/>
    <cellStyle name="Заголовок 2 38 6" xfId="14144"/>
    <cellStyle name="Заголовок 2 38 7" xfId="14145"/>
    <cellStyle name="Заголовок 2 38 8" xfId="14146"/>
    <cellStyle name="Заголовок 2 39" xfId="14147"/>
    <cellStyle name="Заголовок 2 39 2" xfId="14148"/>
    <cellStyle name="Заголовок 2 39 2 2" xfId="14149"/>
    <cellStyle name="Заголовок 2 39 2 3" xfId="14150"/>
    <cellStyle name="Заголовок 2 39 2 4" xfId="14151"/>
    <cellStyle name="Заголовок 2 39 2 5" xfId="14152"/>
    <cellStyle name="Заголовок 2 39 2 6" xfId="14153"/>
    <cellStyle name="Заголовок 2 39 3" xfId="14154"/>
    <cellStyle name="Заголовок 2 39 4" xfId="14155"/>
    <cellStyle name="Заголовок 2 39 5" xfId="14156"/>
    <cellStyle name="Заголовок 2 39 6" xfId="14157"/>
    <cellStyle name="Заголовок 2 39 7" xfId="14158"/>
    <cellStyle name="Заголовок 2 39 8" xfId="14159"/>
    <cellStyle name="Заголовок 2 4" xfId="14160"/>
    <cellStyle name="Заголовок 2 4 2" xfId="14161"/>
    <cellStyle name="Заголовок 2 4 2 2" xfId="14162"/>
    <cellStyle name="Заголовок 2 4 2 3" xfId="14163"/>
    <cellStyle name="Заголовок 2 4 2 4" xfId="14164"/>
    <cellStyle name="Заголовок 2 4 2 5" xfId="14165"/>
    <cellStyle name="Заголовок 2 4 2 6" xfId="14166"/>
    <cellStyle name="Заголовок 2 4 3" xfId="14167"/>
    <cellStyle name="Заголовок 2 4 4" xfId="14168"/>
    <cellStyle name="Заголовок 2 4 5" xfId="14169"/>
    <cellStyle name="Заголовок 2 4 6" xfId="14170"/>
    <cellStyle name="Заголовок 2 4 7" xfId="14171"/>
    <cellStyle name="Заголовок 2 4 8" xfId="14172"/>
    <cellStyle name="Заголовок 2 40" xfId="14173"/>
    <cellStyle name="Заголовок 2 40 2" xfId="14174"/>
    <cellStyle name="Заголовок 2 40 2 2" xfId="14175"/>
    <cellStyle name="Заголовок 2 40 2 3" xfId="14176"/>
    <cellStyle name="Заголовок 2 40 2 4" xfId="14177"/>
    <cellStyle name="Заголовок 2 40 2 5" xfId="14178"/>
    <cellStyle name="Заголовок 2 40 2 6" xfId="14179"/>
    <cellStyle name="Заголовок 2 40 3" xfId="14180"/>
    <cellStyle name="Заголовок 2 40 4" xfId="14181"/>
    <cellStyle name="Заголовок 2 40 5" xfId="14182"/>
    <cellStyle name="Заголовок 2 40 6" xfId="14183"/>
    <cellStyle name="Заголовок 2 40 7" xfId="14184"/>
    <cellStyle name="Заголовок 2 40 8" xfId="14185"/>
    <cellStyle name="Заголовок 2 41" xfId="14186"/>
    <cellStyle name="Заголовок 2 41 2" xfId="14187"/>
    <cellStyle name="Заголовок 2 41 2 2" xfId="14188"/>
    <cellStyle name="Заголовок 2 41 2 3" xfId="14189"/>
    <cellStyle name="Заголовок 2 41 2 4" xfId="14190"/>
    <cellStyle name="Заголовок 2 41 2 5" xfId="14191"/>
    <cellStyle name="Заголовок 2 41 2 6" xfId="14192"/>
    <cellStyle name="Заголовок 2 41 3" xfId="14193"/>
    <cellStyle name="Заголовок 2 41 4" xfId="14194"/>
    <cellStyle name="Заголовок 2 41 5" xfId="14195"/>
    <cellStyle name="Заголовок 2 41 6" xfId="14196"/>
    <cellStyle name="Заголовок 2 41 7" xfId="14197"/>
    <cellStyle name="Заголовок 2 41 8" xfId="14198"/>
    <cellStyle name="Заголовок 2 42" xfId="14199"/>
    <cellStyle name="Заголовок 2 42 2" xfId="14200"/>
    <cellStyle name="Заголовок 2 42 2 2" xfId="14201"/>
    <cellStyle name="Заголовок 2 42 2 3" xfId="14202"/>
    <cellStyle name="Заголовок 2 42 2 4" xfId="14203"/>
    <cellStyle name="Заголовок 2 42 2 5" xfId="14204"/>
    <cellStyle name="Заголовок 2 42 2 6" xfId="14205"/>
    <cellStyle name="Заголовок 2 42 3" xfId="14206"/>
    <cellStyle name="Заголовок 2 42 4" xfId="14207"/>
    <cellStyle name="Заголовок 2 42 5" xfId="14208"/>
    <cellStyle name="Заголовок 2 42 6" xfId="14209"/>
    <cellStyle name="Заголовок 2 42 7" xfId="14210"/>
    <cellStyle name="Заголовок 2 42 8" xfId="14211"/>
    <cellStyle name="Заголовок 2 43" xfId="14212"/>
    <cellStyle name="Заголовок 2 43 2" xfId="14213"/>
    <cellStyle name="Заголовок 2 43 2 2" xfId="14214"/>
    <cellStyle name="Заголовок 2 43 2 3" xfId="14215"/>
    <cellStyle name="Заголовок 2 43 2 4" xfId="14216"/>
    <cellStyle name="Заголовок 2 43 2 5" xfId="14217"/>
    <cellStyle name="Заголовок 2 43 2 6" xfId="14218"/>
    <cellStyle name="Заголовок 2 43 3" xfId="14219"/>
    <cellStyle name="Заголовок 2 43 4" xfId="14220"/>
    <cellStyle name="Заголовок 2 43 5" xfId="14221"/>
    <cellStyle name="Заголовок 2 43 6" xfId="14222"/>
    <cellStyle name="Заголовок 2 43 7" xfId="14223"/>
    <cellStyle name="Заголовок 2 43 8" xfId="14224"/>
    <cellStyle name="Заголовок 2 44" xfId="14225"/>
    <cellStyle name="Заголовок 2 44 2" xfId="14226"/>
    <cellStyle name="Заголовок 2 44 2 2" xfId="14227"/>
    <cellStyle name="Заголовок 2 44 2 3" xfId="14228"/>
    <cellStyle name="Заголовок 2 44 2 4" xfId="14229"/>
    <cellStyle name="Заголовок 2 44 2 5" xfId="14230"/>
    <cellStyle name="Заголовок 2 44 2 6" xfId="14231"/>
    <cellStyle name="Заголовок 2 44 3" xfId="14232"/>
    <cellStyle name="Заголовок 2 44 4" xfId="14233"/>
    <cellStyle name="Заголовок 2 44 5" xfId="14234"/>
    <cellStyle name="Заголовок 2 44 6" xfId="14235"/>
    <cellStyle name="Заголовок 2 44 7" xfId="14236"/>
    <cellStyle name="Заголовок 2 44 8" xfId="14237"/>
    <cellStyle name="Заголовок 2 45" xfId="14238"/>
    <cellStyle name="Заголовок 2 45 2" xfId="14239"/>
    <cellStyle name="Заголовок 2 45 2 2" xfId="14240"/>
    <cellStyle name="Заголовок 2 45 2 3" xfId="14241"/>
    <cellStyle name="Заголовок 2 45 2 4" xfId="14242"/>
    <cellStyle name="Заголовок 2 45 2 5" xfId="14243"/>
    <cellStyle name="Заголовок 2 45 2 6" xfId="14244"/>
    <cellStyle name="Заголовок 2 45 3" xfId="14245"/>
    <cellStyle name="Заголовок 2 45 4" xfId="14246"/>
    <cellStyle name="Заголовок 2 45 5" xfId="14247"/>
    <cellStyle name="Заголовок 2 45 6" xfId="14248"/>
    <cellStyle name="Заголовок 2 45 7" xfId="14249"/>
    <cellStyle name="Заголовок 2 45 8" xfId="14250"/>
    <cellStyle name="Заголовок 2 46" xfId="14251"/>
    <cellStyle name="Заголовок 2 46 2" xfId="14252"/>
    <cellStyle name="Заголовок 2 46 2 2" xfId="14253"/>
    <cellStyle name="Заголовок 2 46 2 3" xfId="14254"/>
    <cellStyle name="Заголовок 2 46 2 4" xfId="14255"/>
    <cellStyle name="Заголовок 2 46 2 5" xfId="14256"/>
    <cellStyle name="Заголовок 2 46 2 6" xfId="14257"/>
    <cellStyle name="Заголовок 2 46 3" xfId="14258"/>
    <cellStyle name="Заголовок 2 46 4" xfId="14259"/>
    <cellStyle name="Заголовок 2 46 5" xfId="14260"/>
    <cellStyle name="Заголовок 2 46 6" xfId="14261"/>
    <cellStyle name="Заголовок 2 46 7" xfId="14262"/>
    <cellStyle name="Заголовок 2 46 8" xfId="14263"/>
    <cellStyle name="Заголовок 2 47" xfId="14264"/>
    <cellStyle name="Заголовок 2 47 2" xfId="14265"/>
    <cellStyle name="Заголовок 2 47 2 2" xfId="14266"/>
    <cellStyle name="Заголовок 2 47 2 3" xfId="14267"/>
    <cellStyle name="Заголовок 2 47 2 4" xfId="14268"/>
    <cellStyle name="Заголовок 2 47 2 5" xfId="14269"/>
    <cellStyle name="Заголовок 2 47 2 6" xfId="14270"/>
    <cellStyle name="Заголовок 2 47 3" xfId="14271"/>
    <cellStyle name="Заголовок 2 47 4" xfId="14272"/>
    <cellStyle name="Заголовок 2 47 5" xfId="14273"/>
    <cellStyle name="Заголовок 2 47 6" xfId="14274"/>
    <cellStyle name="Заголовок 2 47 7" xfId="14275"/>
    <cellStyle name="Заголовок 2 47 8" xfId="14276"/>
    <cellStyle name="Заголовок 2 48" xfId="14277"/>
    <cellStyle name="Заголовок 2 48 2" xfId="14278"/>
    <cellStyle name="Заголовок 2 48 2 2" xfId="14279"/>
    <cellStyle name="Заголовок 2 48 2 3" xfId="14280"/>
    <cellStyle name="Заголовок 2 48 2 4" xfId="14281"/>
    <cellStyle name="Заголовок 2 48 2 5" xfId="14282"/>
    <cellStyle name="Заголовок 2 48 2 6" xfId="14283"/>
    <cellStyle name="Заголовок 2 48 3" xfId="14284"/>
    <cellStyle name="Заголовок 2 48 4" xfId="14285"/>
    <cellStyle name="Заголовок 2 48 5" xfId="14286"/>
    <cellStyle name="Заголовок 2 48 6" xfId="14287"/>
    <cellStyle name="Заголовок 2 48 7" xfId="14288"/>
    <cellStyle name="Заголовок 2 48 8" xfId="14289"/>
    <cellStyle name="Заголовок 2 49" xfId="14290"/>
    <cellStyle name="Заголовок 2 49 2" xfId="14291"/>
    <cellStyle name="Заголовок 2 49 2 2" xfId="14292"/>
    <cellStyle name="Заголовок 2 49 2 3" xfId="14293"/>
    <cellStyle name="Заголовок 2 49 2 4" xfId="14294"/>
    <cellStyle name="Заголовок 2 49 2 5" xfId="14295"/>
    <cellStyle name="Заголовок 2 49 2 6" xfId="14296"/>
    <cellStyle name="Заголовок 2 49 3" xfId="14297"/>
    <cellStyle name="Заголовок 2 49 4" xfId="14298"/>
    <cellStyle name="Заголовок 2 49 5" xfId="14299"/>
    <cellStyle name="Заголовок 2 49 6" xfId="14300"/>
    <cellStyle name="Заголовок 2 49 7" xfId="14301"/>
    <cellStyle name="Заголовок 2 49 8" xfId="14302"/>
    <cellStyle name="Заголовок 2 5" xfId="14303"/>
    <cellStyle name="Заголовок 2 5 2" xfId="14304"/>
    <cellStyle name="Заголовок 2 5 2 2" xfId="14305"/>
    <cellStyle name="Заголовок 2 5 2 3" xfId="14306"/>
    <cellStyle name="Заголовок 2 5 2 4" xfId="14307"/>
    <cellStyle name="Заголовок 2 5 2 5" xfId="14308"/>
    <cellStyle name="Заголовок 2 5 2 6" xfId="14309"/>
    <cellStyle name="Заголовок 2 5 3" xfId="14310"/>
    <cellStyle name="Заголовок 2 5 4" xfId="14311"/>
    <cellStyle name="Заголовок 2 5 5" xfId="14312"/>
    <cellStyle name="Заголовок 2 5 6" xfId="14313"/>
    <cellStyle name="Заголовок 2 5 7" xfId="14314"/>
    <cellStyle name="Заголовок 2 5 8" xfId="14315"/>
    <cellStyle name="Заголовок 2 50" xfId="14316"/>
    <cellStyle name="Заголовок 2 50 2" xfId="14317"/>
    <cellStyle name="Заголовок 2 50 2 2" xfId="14318"/>
    <cellStyle name="Заголовок 2 50 2 3" xfId="14319"/>
    <cellStyle name="Заголовок 2 50 2 4" xfId="14320"/>
    <cellStyle name="Заголовок 2 50 2 5" xfId="14321"/>
    <cellStyle name="Заголовок 2 50 2 6" xfId="14322"/>
    <cellStyle name="Заголовок 2 50 3" xfId="14323"/>
    <cellStyle name="Заголовок 2 50 4" xfId="14324"/>
    <cellStyle name="Заголовок 2 50 5" xfId="14325"/>
    <cellStyle name="Заголовок 2 50 6" xfId="14326"/>
    <cellStyle name="Заголовок 2 50 7" xfId="14327"/>
    <cellStyle name="Заголовок 2 50 8" xfId="14328"/>
    <cellStyle name="Заголовок 2 51" xfId="14329"/>
    <cellStyle name="Заголовок 2 51 2" xfId="14330"/>
    <cellStyle name="Заголовок 2 51 2 2" xfId="14331"/>
    <cellStyle name="Заголовок 2 51 2 3" xfId="14332"/>
    <cellStyle name="Заголовок 2 51 2 4" xfId="14333"/>
    <cellStyle name="Заголовок 2 51 2 5" xfId="14334"/>
    <cellStyle name="Заголовок 2 51 2 6" xfId="14335"/>
    <cellStyle name="Заголовок 2 51 3" xfId="14336"/>
    <cellStyle name="Заголовок 2 51 4" xfId="14337"/>
    <cellStyle name="Заголовок 2 51 5" xfId="14338"/>
    <cellStyle name="Заголовок 2 51 6" xfId="14339"/>
    <cellStyle name="Заголовок 2 51 7" xfId="14340"/>
    <cellStyle name="Заголовок 2 51 8" xfId="14341"/>
    <cellStyle name="Заголовок 2 52" xfId="14342"/>
    <cellStyle name="Заголовок 2 52 2" xfId="14343"/>
    <cellStyle name="Заголовок 2 52 2 2" xfId="14344"/>
    <cellStyle name="Заголовок 2 52 2 3" xfId="14345"/>
    <cellStyle name="Заголовок 2 52 2 4" xfId="14346"/>
    <cellStyle name="Заголовок 2 52 2 5" xfId="14347"/>
    <cellStyle name="Заголовок 2 52 2 6" xfId="14348"/>
    <cellStyle name="Заголовок 2 52 3" xfId="14349"/>
    <cellStyle name="Заголовок 2 52 4" xfId="14350"/>
    <cellStyle name="Заголовок 2 52 5" xfId="14351"/>
    <cellStyle name="Заголовок 2 52 6" xfId="14352"/>
    <cellStyle name="Заголовок 2 52 7" xfId="14353"/>
    <cellStyle name="Заголовок 2 52 8" xfId="14354"/>
    <cellStyle name="Заголовок 2 53" xfId="14355"/>
    <cellStyle name="Заголовок 2 53 2" xfId="14356"/>
    <cellStyle name="Заголовок 2 53 2 2" xfId="14357"/>
    <cellStyle name="Заголовок 2 53 2 3" xfId="14358"/>
    <cellStyle name="Заголовок 2 53 2 4" xfId="14359"/>
    <cellStyle name="Заголовок 2 53 2 5" xfId="14360"/>
    <cellStyle name="Заголовок 2 53 2 6" xfId="14361"/>
    <cellStyle name="Заголовок 2 53 3" xfId="14362"/>
    <cellStyle name="Заголовок 2 53 4" xfId="14363"/>
    <cellStyle name="Заголовок 2 53 5" xfId="14364"/>
    <cellStyle name="Заголовок 2 53 6" xfId="14365"/>
    <cellStyle name="Заголовок 2 53 7" xfId="14366"/>
    <cellStyle name="Заголовок 2 53 8" xfId="14367"/>
    <cellStyle name="Заголовок 2 54" xfId="14368"/>
    <cellStyle name="Заголовок 2 54 2" xfId="14369"/>
    <cellStyle name="Заголовок 2 54 2 2" xfId="14370"/>
    <cellStyle name="Заголовок 2 54 2 3" xfId="14371"/>
    <cellStyle name="Заголовок 2 54 2 4" xfId="14372"/>
    <cellStyle name="Заголовок 2 54 2 5" xfId="14373"/>
    <cellStyle name="Заголовок 2 54 2 6" xfId="14374"/>
    <cellStyle name="Заголовок 2 54 3" xfId="14375"/>
    <cellStyle name="Заголовок 2 54 4" xfId="14376"/>
    <cellStyle name="Заголовок 2 54 5" xfId="14377"/>
    <cellStyle name="Заголовок 2 54 6" xfId="14378"/>
    <cellStyle name="Заголовок 2 54 7" xfId="14379"/>
    <cellStyle name="Заголовок 2 54 8" xfId="14380"/>
    <cellStyle name="Заголовок 2 55" xfId="14381"/>
    <cellStyle name="Заголовок 2 55 2" xfId="14382"/>
    <cellStyle name="Заголовок 2 55 2 2" xfId="14383"/>
    <cellStyle name="Заголовок 2 55 2 3" xfId="14384"/>
    <cellStyle name="Заголовок 2 55 2 4" xfId="14385"/>
    <cellStyle name="Заголовок 2 55 2 5" xfId="14386"/>
    <cellStyle name="Заголовок 2 55 2 6" xfId="14387"/>
    <cellStyle name="Заголовок 2 55 3" xfId="14388"/>
    <cellStyle name="Заголовок 2 55 4" xfId="14389"/>
    <cellStyle name="Заголовок 2 55 5" xfId="14390"/>
    <cellStyle name="Заголовок 2 55 6" xfId="14391"/>
    <cellStyle name="Заголовок 2 55 7" xfId="14392"/>
    <cellStyle name="Заголовок 2 55 8" xfId="14393"/>
    <cellStyle name="Заголовок 2 56" xfId="14394"/>
    <cellStyle name="Заголовок 2 56 2" xfId="14395"/>
    <cellStyle name="Заголовок 2 56 2 2" xfId="14396"/>
    <cellStyle name="Заголовок 2 56 2 3" xfId="14397"/>
    <cellStyle name="Заголовок 2 56 2 4" xfId="14398"/>
    <cellStyle name="Заголовок 2 56 2 5" xfId="14399"/>
    <cellStyle name="Заголовок 2 56 2 6" xfId="14400"/>
    <cellStyle name="Заголовок 2 56 3" xfId="14401"/>
    <cellStyle name="Заголовок 2 56 4" xfId="14402"/>
    <cellStyle name="Заголовок 2 56 5" xfId="14403"/>
    <cellStyle name="Заголовок 2 56 6" xfId="14404"/>
    <cellStyle name="Заголовок 2 56 7" xfId="14405"/>
    <cellStyle name="Заголовок 2 56 8" xfId="14406"/>
    <cellStyle name="Заголовок 2 57" xfId="14407"/>
    <cellStyle name="Заголовок 2 57 2" xfId="14408"/>
    <cellStyle name="Заголовок 2 57 2 2" xfId="14409"/>
    <cellStyle name="Заголовок 2 57 2 3" xfId="14410"/>
    <cellStyle name="Заголовок 2 57 2 4" xfId="14411"/>
    <cellStyle name="Заголовок 2 57 2 5" xfId="14412"/>
    <cellStyle name="Заголовок 2 57 2 6" xfId="14413"/>
    <cellStyle name="Заголовок 2 57 3" xfId="14414"/>
    <cellStyle name="Заголовок 2 57 4" xfId="14415"/>
    <cellStyle name="Заголовок 2 57 5" xfId="14416"/>
    <cellStyle name="Заголовок 2 57 6" xfId="14417"/>
    <cellStyle name="Заголовок 2 57 7" xfId="14418"/>
    <cellStyle name="Заголовок 2 57 8" xfId="14419"/>
    <cellStyle name="Заголовок 2 58" xfId="14420"/>
    <cellStyle name="Заголовок 2 58 2" xfId="14421"/>
    <cellStyle name="Заголовок 2 58 2 2" xfId="14422"/>
    <cellStyle name="Заголовок 2 58 2 3" xfId="14423"/>
    <cellStyle name="Заголовок 2 58 2 4" xfId="14424"/>
    <cellStyle name="Заголовок 2 58 2 5" xfId="14425"/>
    <cellStyle name="Заголовок 2 58 2 6" xfId="14426"/>
    <cellStyle name="Заголовок 2 58 3" xfId="14427"/>
    <cellStyle name="Заголовок 2 58 4" xfId="14428"/>
    <cellStyle name="Заголовок 2 58 5" xfId="14429"/>
    <cellStyle name="Заголовок 2 58 6" xfId="14430"/>
    <cellStyle name="Заголовок 2 58 7" xfId="14431"/>
    <cellStyle name="Заголовок 2 58 8" xfId="14432"/>
    <cellStyle name="Заголовок 2 59" xfId="14433"/>
    <cellStyle name="Заголовок 2 59 2" xfId="14434"/>
    <cellStyle name="Заголовок 2 59 2 2" xfId="14435"/>
    <cellStyle name="Заголовок 2 59 2 3" xfId="14436"/>
    <cellStyle name="Заголовок 2 59 2 4" xfId="14437"/>
    <cellStyle name="Заголовок 2 59 2 5" xfId="14438"/>
    <cellStyle name="Заголовок 2 59 2 6" xfId="14439"/>
    <cellStyle name="Заголовок 2 59 3" xfId="14440"/>
    <cellStyle name="Заголовок 2 59 4" xfId="14441"/>
    <cellStyle name="Заголовок 2 59 5" xfId="14442"/>
    <cellStyle name="Заголовок 2 59 6" xfId="14443"/>
    <cellStyle name="Заголовок 2 59 7" xfId="14444"/>
    <cellStyle name="Заголовок 2 59 8" xfId="14445"/>
    <cellStyle name="Заголовок 2 6" xfId="14446"/>
    <cellStyle name="Заголовок 2 6 2" xfId="14447"/>
    <cellStyle name="Заголовок 2 6 2 2" xfId="14448"/>
    <cellStyle name="Заголовок 2 6 2 3" xfId="14449"/>
    <cellStyle name="Заголовок 2 6 2 4" xfId="14450"/>
    <cellStyle name="Заголовок 2 6 2 5" xfId="14451"/>
    <cellStyle name="Заголовок 2 6 2 6" xfId="14452"/>
    <cellStyle name="Заголовок 2 6 3" xfId="14453"/>
    <cellStyle name="Заголовок 2 6 4" xfId="14454"/>
    <cellStyle name="Заголовок 2 6 5" xfId="14455"/>
    <cellStyle name="Заголовок 2 6 6" xfId="14456"/>
    <cellStyle name="Заголовок 2 6 7" xfId="14457"/>
    <cellStyle name="Заголовок 2 6 8" xfId="14458"/>
    <cellStyle name="Заголовок 2 60" xfId="14459"/>
    <cellStyle name="Заголовок 2 60 2" xfId="14460"/>
    <cellStyle name="Заголовок 2 60 2 2" xfId="14461"/>
    <cellStyle name="Заголовок 2 60 2 3" xfId="14462"/>
    <cellStyle name="Заголовок 2 60 2 4" xfId="14463"/>
    <cellStyle name="Заголовок 2 60 2 5" xfId="14464"/>
    <cellStyle name="Заголовок 2 60 2 6" xfId="14465"/>
    <cellStyle name="Заголовок 2 60 3" xfId="14466"/>
    <cellStyle name="Заголовок 2 60 4" xfId="14467"/>
    <cellStyle name="Заголовок 2 60 5" xfId="14468"/>
    <cellStyle name="Заголовок 2 60 6" xfId="14469"/>
    <cellStyle name="Заголовок 2 60 7" xfId="14470"/>
    <cellStyle name="Заголовок 2 60 8" xfId="14471"/>
    <cellStyle name="Заголовок 2 61" xfId="14472"/>
    <cellStyle name="Заголовок 2 61 2" xfId="14473"/>
    <cellStyle name="Заголовок 2 61 2 2" xfId="14474"/>
    <cellStyle name="Заголовок 2 61 2 3" xfId="14475"/>
    <cellStyle name="Заголовок 2 61 2 4" xfId="14476"/>
    <cellStyle name="Заголовок 2 61 2 5" xfId="14477"/>
    <cellStyle name="Заголовок 2 61 2 6" xfId="14478"/>
    <cellStyle name="Заголовок 2 61 3" xfId="14479"/>
    <cellStyle name="Заголовок 2 61 4" xfId="14480"/>
    <cellStyle name="Заголовок 2 61 5" xfId="14481"/>
    <cellStyle name="Заголовок 2 61 6" xfId="14482"/>
    <cellStyle name="Заголовок 2 61 7" xfId="14483"/>
    <cellStyle name="Заголовок 2 61 8" xfId="14484"/>
    <cellStyle name="Заголовок 2 62" xfId="14485"/>
    <cellStyle name="Заголовок 2 62 2" xfId="14486"/>
    <cellStyle name="Заголовок 2 62 2 2" xfId="14487"/>
    <cellStyle name="Заголовок 2 62 2 3" xfId="14488"/>
    <cellStyle name="Заголовок 2 62 2 4" xfId="14489"/>
    <cellStyle name="Заголовок 2 62 2 5" xfId="14490"/>
    <cellStyle name="Заголовок 2 62 2 6" xfId="14491"/>
    <cellStyle name="Заголовок 2 62 3" xfId="14492"/>
    <cellStyle name="Заголовок 2 62 4" xfId="14493"/>
    <cellStyle name="Заголовок 2 62 5" xfId="14494"/>
    <cellStyle name="Заголовок 2 62 6" xfId="14495"/>
    <cellStyle name="Заголовок 2 62 7" xfId="14496"/>
    <cellStyle name="Заголовок 2 62 8" xfId="14497"/>
    <cellStyle name="Заголовок 2 63" xfId="14498"/>
    <cellStyle name="Заголовок 2 63 2" xfId="14499"/>
    <cellStyle name="Заголовок 2 63 2 2" xfId="14500"/>
    <cellStyle name="Заголовок 2 63 2 3" xfId="14501"/>
    <cellStyle name="Заголовок 2 63 2 4" xfId="14502"/>
    <cellStyle name="Заголовок 2 63 2 5" xfId="14503"/>
    <cellStyle name="Заголовок 2 63 2 6" xfId="14504"/>
    <cellStyle name="Заголовок 2 63 3" xfId="14505"/>
    <cellStyle name="Заголовок 2 63 4" xfId="14506"/>
    <cellStyle name="Заголовок 2 63 5" xfId="14507"/>
    <cellStyle name="Заголовок 2 63 6" xfId="14508"/>
    <cellStyle name="Заголовок 2 63 7" xfId="14509"/>
    <cellStyle name="Заголовок 2 63 8" xfId="14510"/>
    <cellStyle name="Заголовок 2 64" xfId="14511"/>
    <cellStyle name="Заголовок 2 64 2" xfId="14512"/>
    <cellStyle name="Заголовок 2 64 2 2" xfId="14513"/>
    <cellStyle name="Заголовок 2 64 2 3" xfId="14514"/>
    <cellStyle name="Заголовок 2 64 2 4" xfId="14515"/>
    <cellStyle name="Заголовок 2 64 2 5" xfId="14516"/>
    <cellStyle name="Заголовок 2 64 2 6" xfId="14517"/>
    <cellStyle name="Заголовок 2 64 3" xfId="14518"/>
    <cellStyle name="Заголовок 2 64 4" xfId="14519"/>
    <cellStyle name="Заголовок 2 64 5" xfId="14520"/>
    <cellStyle name="Заголовок 2 64 6" xfId="14521"/>
    <cellStyle name="Заголовок 2 64 7" xfId="14522"/>
    <cellStyle name="Заголовок 2 64 8" xfId="14523"/>
    <cellStyle name="Заголовок 2 65" xfId="14524"/>
    <cellStyle name="Заголовок 2 65 2" xfId="14525"/>
    <cellStyle name="Заголовок 2 65 2 2" xfId="14526"/>
    <cellStyle name="Заголовок 2 65 2 3" xfId="14527"/>
    <cellStyle name="Заголовок 2 65 2 4" xfId="14528"/>
    <cellStyle name="Заголовок 2 65 2 5" xfId="14529"/>
    <cellStyle name="Заголовок 2 65 2 6" xfId="14530"/>
    <cellStyle name="Заголовок 2 65 3" xfId="14531"/>
    <cellStyle name="Заголовок 2 65 4" xfId="14532"/>
    <cellStyle name="Заголовок 2 65 5" xfId="14533"/>
    <cellStyle name="Заголовок 2 65 6" xfId="14534"/>
    <cellStyle name="Заголовок 2 65 7" xfId="14535"/>
    <cellStyle name="Заголовок 2 65 8" xfId="14536"/>
    <cellStyle name="Заголовок 2 66" xfId="14537"/>
    <cellStyle name="Заголовок 2 66 2" xfId="14538"/>
    <cellStyle name="Заголовок 2 66 2 2" xfId="14539"/>
    <cellStyle name="Заголовок 2 66 2 3" xfId="14540"/>
    <cellStyle name="Заголовок 2 66 2 4" xfId="14541"/>
    <cellStyle name="Заголовок 2 66 2 5" xfId="14542"/>
    <cellStyle name="Заголовок 2 66 2 6" xfId="14543"/>
    <cellStyle name="Заголовок 2 66 3" xfId="14544"/>
    <cellStyle name="Заголовок 2 66 4" xfId="14545"/>
    <cellStyle name="Заголовок 2 66 5" xfId="14546"/>
    <cellStyle name="Заголовок 2 66 6" xfId="14547"/>
    <cellStyle name="Заголовок 2 66 7" xfId="14548"/>
    <cellStyle name="Заголовок 2 66 8" xfId="14549"/>
    <cellStyle name="Заголовок 2 67" xfId="14550"/>
    <cellStyle name="Заголовок 2 67 2" xfId="14551"/>
    <cellStyle name="Заголовок 2 67 2 2" xfId="14552"/>
    <cellStyle name="Заголовок 2 67 2 3" xfId="14553"/>
    <cellStyle name="Заголовок 2 67 2 4" xfId="14554"/>
    <cellStyle name="Заголовок 2 67 2 5" xfId="14555"/>
    <cellStyle name="Заголовок 2 67 2 6" xfId="14556"/>
    <cellStyle name="Заголовок 2 67 3" xfId="14557"/>
    <cellStyle name="Заголовок 2 67 4" xfId="14558"/>
    <cellStyle name="Заголовок 2 67 5" xfId="14559"/>
    <cellStyle name="Заголовок 2 67 6" xfId="14560"/>
    <cellStyle name="Заголовок 2 67 7" xfId="14561"/>
    <cellStyle name="Заголовок 2 67 8" xfId="14562"/>
    <cellStyle name="Заголовок 2 68" xfId="14563"/>
    <cellStyle name="Заголовок 2 68 2" xfId="14564"/>
    <cellStyle name="Заголовок 2 68 2 2" xfId="14565"/>
    <cellStyle name="Заголовок 2 68 2 3" xfId="14566"/>
    <cellStyle name="Заголовок 2 68 2 4" xfId="14567"/>
    <cellStyle name="Заголовок 2 68 2 5" xfId="14568"/>
    <cellStyle name="Заголовок 2 68 2 6" xfId="14569"/>
    <cellStyle name="Заголовок 2 68 3" xfId="14570"/>
    <cellStyle name="Заголовок 2 68 4" xfId="14571"/>
    <cellStyle name="Заголовок 2 68 5" xfId="14572"/>
    <cellStyle name="Заголовок 2 68 6" xfId="14573"/>
    <cellStyle name="Заголовок 2 68 7" xfId="14574"/>
    <cellStyle name="Заголовок 2 68 8" xfId="14575"/>
    <cellStyle name="Заголовок 2 69" xfId="14576"/>
    <cellStyle name="Заголовок 2 69 2" xfId="14577"/>
    <cellStyle name="Заголовок 2 69 2 2" xfId="14578"/>
    <cellStyle name="Заголовок 2 69 2 3" xfId="14579"/>
    <cellStyle name="Заголовок 2 69 2 4" xfId="14580"/>
    <cellStyle name="Заголовок 2 69 2 5" xfId="14581"/>
    <cellStyle name="Заголовок 2 69 2 6" xfId="14582"/>
    <cellStyle name="Заголовок 2 69 3" xfId="14583"/>
    <cellStyle name="Заголовок 2 69 4" xfId="14584"/>
    <cellStyle name="Заголовок 2 69 5" xfId="14585"/>
    <cellStyle name="Заголовок 2 69 6" xfId="14586"/>
    <cellStyle name="Заголовок 2 69 7" xfId="14587"/>
    <cellStyle name="Заголовок 2 69 8" xfId="14588"/>
    <cellStyle name="Заголовок 2 7" xfId="14589"/>
    <cellStyle name="Заголовок 2 7 2" xfId="14590"/>
    <cellStyle name="Заголовок 2 7 2 2" xfId="14591"/>
    <cellStyle name="Заголовок 2 7 2 3" xfId="14592"/>
    <cellStyle name="Заголовок 2 7 2 4" xfId="14593"/>
    <cellStyle name="Заголовок 2 7 2 5" xfId="14594"/>
    <cellStyle name="Заголовок 2 7 2 6" xfId="14595"/>
    <cellStyle name="Заголовок 2 7 3" xfId="14596"/>
    <cellStyle name="Заголовок 2 7 4" xfId="14597"/>
    <cellStyle name="Заголовок 2 7 5" xfId="14598"/>
    <cellStyle name="Заголовок 2 7 6" xfId="14599"/>
    <cellStyle name="Заголовок 2 7 7" xfId="14600"/>
    <cellStyle name="Заголовок 2 7 8" xfId="14601"/>
    <cellStyle name="Заголовок 2 70" xfId="14602"/>
    <cellStyle name="Заголовок 2 70 2" xfId="14603"/>
    <cellStyle name="Заголовок 2 70 2 2" xfId="14604"/>
    <cellStyle name="Заголовок 2 70 2 3" xfId="14605"/>
    <cellStyle name="Заголовок 2 70 2 4" xfId="14606"/>
    <cellStyle name="Заголовок 2 70 2 5" xfId="14607"/>
    <cellStyle name="Заголовок 2 70 2 6" xfId="14608"/>
    <cellStyle name="Заголовок 2 70 3" xfId="14609"/>
    <cellStyle name="Заголовок 2 70 4" xfId="14610"/>
    <cellStyle name="Заголовок 2 70 5" xfId="14611"/>
    <cellStyle name="Заголовок 2 70 6" xfId="14612"/>
    <cellStyle name="Заголовок 2 70 7" xfId="14613"/>
    <cellStyle name="Заголовок 2 70 8" xfId="14614"/>
    <cellStyle name="Заголовок 2 71" xfId="14615"/>
    <cellStyle name="Заголовок 2 71 2" xfId="14616"/>
    <cellStyle name="Заголовок 2 71 2 2" xfId="14617"/>
    <cellStyle name="Заголовок 2 71 2 3" xfId="14618"/>
    <cellStyle name="Заголовок 2 71 2 4" xfId="14619"/>
    <cellStyle name="Заголовок 2 71 2 5" xfId="14620"/>
    <cellStyle name="Заголовок 2 71 2 6" xfId="14621"/>
    <cellStyle name="Заголовок 2 71 3" xfId="14622"/>
    <cellStyle name="Заголовок 2 71 4" xfId="14623"/>
    <cellStyle name="Заголовок 2 71 5" xfId="14624"/>
    <cellStyle name="Заголовок 2 71 6" xfId="14625"/>
    <cellStyle name="Заголовок 2 71 7" xfId="14626"/>
    <cellStyle name="Заголовок 2 71 8" xfId="14627"/>
    <cellStyle name="Заголовок 2 72" xfId="14628"/>
    <cellStyle name="Заголовок 2 72 2" xfId="14629"/>
    <cellStyle name="Заголовок 2 72 2 2" xfId="14630"/>
    <cellStyle name="Заголовок 2 72 2 3" xfId="14631"/>
    <cellStyle name="Заголовок 2 72 2 4" xfId="14632"/>
    <cellStyle name="Заголовок 2 72 2 5" xfId="14633"/>
    <cellStyle name="Заголовок 2 72 2 6" xfId="14634"/>
    <cellStyle name="Заголовок 2 72 3" xfId="14635"/>
    <cellStyle name="Заголовок 2 72 4" xfId="14636"/>
    <cellStyle name="Заголовок 2 72 5" xfId="14637"/>
    <cellStyle name="Заголовок 2 72 6" xfId="14638"/>
    <cellStyle name="Заголовок 2 72 7" xfId="14639"/>
    <cellStyle name="Заголовок 2 72 8" xfId="14640"/>
    <cellStyle name="Заголовок 2 73" xfId="14641"/>
    <cellStyle name="Заголовок 2 73 2" xfId="14642"/>
    <cellStyle name="Заголовок 2 73 2 2" xfId="14643"/>
    <cellStyle name="Заголовок 2 73 2 3" xfId="14644"/>
    <cellStyle name="Заголовок 2 73 2 4" xfId="14645"/>
    <cellStyle name="Заголовок 2 73 2 5" xfId="14646"/>
    <cellStyle name="Заголовок 2 73 2 6" xfId="14647"/>
    <cellStyle name="Заголовок 2 73 3" xfId="14648"/>
    <cellStyle name="Заголовок 2 73 4" xfId="14649"/>
    <cellStyle name="Заголовок 2 73 5" xfId="14650"/>
    <cellStyle name="Заголовок 2 73 6" xfId="14651"/>
    <cellStyle name="Заголовок 2 73 7" xfId="14652"/>
    <cellStyle name="Заголовок 2 73 8" xfId="14653"/>
    <cellStyle name="Заголовок 2 74" xfId="14654"/>
    <cellStyle name="Заголовок 2 74 2" xfId="14655"/>
    <cellStyle name="Заголовок 2 74 2 2" xfId="14656"/>
    <cellStyle name="Заголовок 2 74 2 3" xfId="14657"/>
    <cellStyle name="Заголовок 2 74 2 4" xfId="14658"/>
    <cellStyle name="Заголовок 2 74 2 5" xfId="14659"/>
    <cellStyle name="Заголовок 2 74 2 6" xfId="14660"/>
    <cellStyle name="Заголовок 2 74 3" xfId="14661"/>
    <cellStyle name="Заголовок 2 74 4" xfId="14662"/>
    <cellStyle name="Заголовок 2 74 5" xfId="14663"/>
    <cellStyle name="Заголовок 2 74 6" xfId="14664"/>
    <cellStyle name="Заголовок 2 74 7" xfId="14665"/>
    <cellStyle name="Заголовок 2 74 8" xfId="14666"/>
    <cellStyle name="Заголовок 2 75" xfId="14667"/>
    <cellStyle name="Заголовок 2 75 2" xfId="14668"/>
    <cellStyle name="Заголовок 2 75 2 2" xfId="14669"/>
    <cellStyle name="Заголовок 2 75 2 3" xfId="14670"/>
    <cellStyle name="Заголовок 2 75 2 4" xfId="14671"/>
    <cellStyle name="Заголовок 2 75 2 5" xfId="14672"/>
    <cellStyle name="Заголовок 2 75 2 6" xfId="14673"/>
    <cellStyle name="Заголовок 2 75 3" xfId="14674"/>
    <cellStyle name="Заголовок 2 75 4" xfId="14675"/>
    <cellStyle name="Заголовок 2 75 5" xfId="14676"/>
    <cellStyle name="Заголовок 2 75 6" xfId="14677"/>
    <cellStyle name="Заголовок 2 75 7" xfId="14678"/>
    <cellStyle name="Заголовок 2 75 8" xfId="14679"/>
    <cellStyle name="Заголовок 2 76" xfId="14680"/>
    <cellStyle name="Заголовок 2 76 2" xfId="14681"/>
    <cellStyle name="Заголовок 2 76 2 2" xfId="14682"/>
    <cellStyle name="Заголовок 2 76 2 3" xfId="14683"/>
    <cellStyle name="Заголовок 2 76 2 4" xfId="14684"/>
    <cellStyle name="Заголовок 2 76 2 5" xfId="14685"/>
    <cellStyle name="Заголовок 2 76 2 6" xfId="14686"/>
    <cellStyle name="Заголовок 2 76 3" xfId="14687"/>
    <cellStyle name="Заголовок 2 76 4" xfId="14688"/>
    <cellStyle name="Заголовок 2 76 5" xfId="14689"/>
    <cellStyle name="Заголовок 2 76 6" xfId="14690"/>
    <cellStyle name="Заголовок 2 76 7" xfId="14691"/>
    <cellStyle name="Заголовок 2 76 8" xfId="14692"/>
    <cellStyle name="Заголовок 2 77" xfId="14693"/>
    <cellStyle name="Заголовок 2 77 2" xfId="14694"/>
    <cellStyle name="Заголовок 2 77 2 2" xfId="14695"/>
    <cellStyle name="Заголовок 2 77 2 3" xfId="14696"/>
    <cellStyle name="Заголовок 2 77 2 4" xfId="14697"/>
    <cellStyle name="Заголовок 2 77 2 5" xfId="14698"/>
    <cellStyle name="Заголовок 2 77 2 6" xfId="14699"/>
    <cellStyle name="Заголовок 2 77 3" xfId="14700"/>
    <cellStyle name="Заголовок 2 77 4" xfId="14701"/>
    <cellStyle name="Заголовок 2 77 5" xfId="14702"/>
    <cellStyle name="Заголовок 2 77 6" xfId="14703"/>
    <cellStyle name="Заголовок 2 77 7" xfId="14704"/>
    <cellStyle name="Заголовок 2 77 8" xfId="14705"/>
    <cellStyle name="Заголовок 2 78" xfId="14706"/>
    <cellStyle name="Заголовок 2 78 2" xfId="14707"/>
    <cellStyle name="Заголовок 2 78 2 2" xfId="14708"/>
    <cellStyle name="Заголовок 2 78 2 3" xfId="14709"/>
    <cellStyle name="Заголовок 2 78 2 4" xfId="14710"/>
    <cellStyle name="Заголовок 2 78 2 5" xfId="14711"/>
    <cellStyle name="Заголовок 2 78 2 6" xfId="14712"/>
    <cellStyle name="Заголовок 2 78 3" xfId="14713"/>
    <cellStyle name="Заголовок 2 78 4" xfId="14714"/>
    <cellStyle name="Заголовок 2 78 5" xfId="14715"/>
    <cellStyle name="Заголовок 2 78 6" xfId="14716"/>
    <cellStyle name="Заголовок 2 78 7" xfId="14717"/>
    <cellStyle name="Заголовок 2 78 8" xfId="14718"/>
    <cellStyle name="Заголовок 2 79" xfId="14719"/>
    <cellStyle name="Заголовок 2 79 2" xfId="14720"/>
    <cellStyle name="Заголовок 2 79 2 2" xfId="14721"/>
    <cellStyle name="Заголовок 2 79 2 3" xfId="14722"/>
    <cellStyle name="Заголовок 2 79 2 4" xfId="14723"/>
    <cellStyle name="Заголовок 2 79 2 5" xfId="14724"/>
    <cellStyle name="Заголовок 2 79 2 6" xfId="14725"/>
    <cellStyle name="Заголовок 2 79 3" xfId="14726"/>
    <cellStyle name="Заголовок 2 79 4" xfId="14727"/>
    <cellStyle name="Заголовок 2 79 5" xfId="14728"/>
    <cellStyle name="Заголовок 2 79 6" xfId="14729"/>
    <cellStyle name="Заголовок 2 79 7" xfId="14730"/>
    <cellStyle name="Заголовок 2 79 8" xfId="14731"/>
    <cellStyle name="Заголовок 2 8" xfId="14732"/>
    <cellStyle name="Заголовок 2 8 2" xfId="14733"/>
    <cellStyle name="Заголовок 2 8 2 2" xfId="14734"/>
    <cellStyle name="Заголовок 2 8 2 3" xfId="14735"/>
    <cellStyle name="Заголовок 2 8 2 4" xfId="14736"/>
    <cellStyle name="Заголовок 2 8 2 5" xfId="14737"/>
    <cellStyle name="Заголовок 2 8 2 6" xfId="14738"/>
    <cellStyle name="Заголовок 2 8 3" xfId="14739"/>
    <cellStyle name="Заголовок 2 8 4" xfId="14740"/>
    <cellStyle name="Заголовок 2 8 5" xfId="14741"/>
    <cellStyle name="Заголовок 2 8 6" xfId="14742"/>
    <cellStyle name="Заголовок 2 8 7" xfId="14743"/>
    <cellStyle name="Заголовок 2 8 8" xfId="14744"/>
    <cellStyle name="Заголовок 2 80" xfId="14745"/>
    <cellStyle name="Заголовок 2 80 2" xfId="14746"/>
    <cellStyle name="Заголовок 2 80 2 2" xfId="14747"/>
    <cellStyle name="Заголовок 2 80 2 3" xfId="14748"/>
    <cellStyle name="Заголовок 2 80 2 4" xfId="14749"/>
    <cellStyle name="Заголовок 2 80 2 5" xfId="14750"/>
    <cellStyle name="Заголовок 2 80 2 6" xfId="14751"/>
    <cellStyle name="Заголовок 2 80 3" xfId="14752"/>
    <cellStyle name="Заголовок 2 80 4" xfId="14753"/>
    <cellStyle name="Заголовок 2 80 5" xfId="14754"/>
    <cellStyle name="Заголовок 2 80 6" xfId="14755"/>
    <cellStyle name="Заголовок 2 80 7" xfId="14756"/>
    <cellStyle name="Заголовок 2 80 8" xfId="14757"/>
    <cellStyle name="Заголовок 2 81" xfId="14758"/>
    <cellStyle name="Заголовок 2 81 2" xfId="14759"/>
    <cellStyle name="Заголовок 2 81 2 2" xfId="14760"/>
    <cellStyle name="Заголовок 2 81 2 3" xfId="14761"/>
    <cellStyle name="Заголовок 2 81 2 4" xfId="14762"/>
    <cellStyle name="Заголовок 2 81 2 5" xfId="14763"/>
    <cellStyle name="Заголовок 2 81 2 6" xfId="14764"/>
    <cellStyle name="Заголовок 2 81 3" xfId="14765"/>
    <cellStyle name="Заголовок 2 81 4" xfId="14766"/>
    <cellStyle name="Заголовок 2 81 5" xfId="14767"/>
    <cellStyle name="Заголовок 2 81 6" xfId="14768"/>
    <cellStyle name="Заголовок 2 81 7" xfId="14769"/>
    <cellStyle name="Заголовок 2 81 8" xfId="14770"/>
    <cellStyle name="Заголовок 2 82" xfId="14771"/>
    <cellStyle name="Заголовок 2 82 2" xfId="14772"/>
    <cellStyle name="Заголовок 2 82 2 2" xfId="14773"/>
    <cellStyle name="Заголовок 2 82 2 3" xfId="14774"/>
    <cellStyle name="Заголовок 2 82 2 4" xfId="14775"/>
    <cellStyle name="Заголовок 2 82 2 5" xfId="14776"/>
    <cellStyle name="Заголовок 2 82 2 6" xfId="14777"/>
    <cellStyle name="Заголовок 2 82 3" xfId="14778"/>
    <cellStyle name="Заголовок 2 82 4" xfId="14779"/>
    <cellStyle name="Заголовок 2 82 5" xfId="14780"/>
    <cellStyle name="Заголовок 2 82 6" xfId="14781"/>
    <cellStyle name="Заголовок 2 82 7" xfId="14782"/>
    <cellStyle name="Заголовок 2 82 8" xfId="14783"/>
    <cellStyle name="Заголовок 2 83" xfId="14784"/>
    <cellStyle name="Заголовок 2 83 2" xfId="14785"/>
    <cellStyle name="Заголовок 2 83 2 2" xfId="14786"/>
    <cellStyle name="Заголовок 2 83 2 3" xfId="14787"/>
    <cellStyle name="Заголовок 2 83 2 4" xfId="14788"/>
    <cellStyle name="Заголовок 2 83 2 5" xfId="14789"/>
    <cellStyle name="Заголовок 2 83 2 6" xfId="14790"/>
    <cellStyle name="Заголовок 2 83 3" xfId="14791"/>
    <cellStyle name="Заголовок 2 83 4" xfId="14792"/>
    <cellStyle name="Заголовок 2 83 5" xfId="14793"/>
    <cellStyle name="Заголовок 2 83 6" xfId="14794"/>
    <cellStyle name="Заголовок 2 83 7" xfId="14795"/>
    <cellStyle name="Заголовок 2 83 8" xfId="14796"/>
    <cellStyle name="Заголовок 2 84" xfId="14797"/>
    <cellStyle name="Заголовок 2 84 2" xfId="14798"/>
    <cellStyle name="Заголовок 2 84 2 2" xfId="14799"/>
    <cellStyle name="Заголовок 2 84 2 3" xfId="14800"/>
    <cellStyle name="Заголовок 2 84 2 4" xfId="14801"/>
    <cellStyle name="Заголовок 2 84 2 5" xfId="14802"/>
    <cellStyle name="Заголовок 2 84 2 6" xfId="14803"/>
    <cellStyle name="Заголовок 2 84 3" xfId="14804"/>
    <cellStyle name="Заголовок 2 84 4" xfId="14805"/>
    <cellStyle name="Заголовок 2 84 5" xfId="14806"/>
    <cellStyle name="Заголовок 2 84 6" xfId="14807"/>
    <cellStyle name="Заголовок 2 84 7" xfId="14808"/>
    <cellStyle name="Заголовок 2 84 8" xfId="14809"/>
    <cellStyle name="Заголовок 2 85" xfId="14810"/>
    <cellStyle name="Заголовок 2 85 2" xfId="14811"/>
    <cellStyle name="Заголовок 2 85 2 2" xfId="14812"/>
    <cellStyle name="Заголовок 2 85 2 3" xfId="14813"/>
    <cellStyle name="Заголовок 2 85 2 4" xfId="14814"/>
    <cellStyle name="Заголовок 2 85 2 5" xfId="14815"/>
    <cellStyle name="Заголовок 2 85 2 6" xfId="14816"/>
    <cellStyle name="Заголовок 2 85 3" xfId="14817"/>
    <cellStyle name="Заголовок 2 85 4" xfId="14818"/>
    <cellStyle name="Заголовок 2 85 5" xfId="14819"/>
    <cellStyle name="Заголовок 2 85 6" xfId="14820"/>
    <cellStyle name="Заголовок 2 85 7" xfId="14821"/>
    <cellStyle name="Заголовок 2 85 8" xfId="14822"/>
    <cellStyle name="Заголовок 2 86" xfId="14823"/>
    <cellStyle name="Заголовок 2 86 2" xfId="14824"/>
    <cellStyle name="Заголовок 2 86 2 2" xfId="14825"/>
    <cellStyle name="Заголовок 2 86 2 3" xfId="14826"/>
    <cellStyle name="Заголовок 2 86 2 4" xfId="14827"/>
    <cellStyle name="Заголовок 2 86 2 5" xfId="14828"/>
    <cellStyle name="Заголовок 2 86 2 6" xfId="14829"/>
    <cellStyle name="Заголовок 2 86 3" xfId="14830"/>
    <cellStyle name="Заголовок 2 86 4" xfId="14831"/>
    <cellStyle name="Заголовок 2 86 5" xfId="14832"/>
    <cellStyle name="Заголовок 2 86 6" xfId="14833"/>
    <cellStyle name="Заголовок 2 86 7" xfId="14834"/>
    <cellStyle name="Заголовок 2 86 8" xfId="14835"/>
    <cellStyle name="Заголовок 2 87" xfId="14836"/>
    <cellStyle name="Заголовок 2 87 2" xfId="14837"/>
    <cellStyle name="Заголовок 2 87 2 2" xfId="14838"/>
    <cellStyle name="Заголовок 2 87 2 3" xfId="14839"/>
    <cellStyle name="Заголовок 2 87 2 4" xfId="14840"/>
    <cellStyle name="Заголовок 2 87 2 5" xfId="14841"/>
    <cellStyle name="Заголовок 2 87 2 6" xfId="14842"/>
    <cellStyle name="Заголовок 2 87 3" xfId="14843"/>
    <cellStyle name="Заголовок 2 87 4" xfId="14844"/>
    <cellStyle name="Заголовок 2 87 5" xfId="14845"/>
    <cellStyle name="Заголовок 2 87 6" xfId="14846"/>
    <cellStyle name="Заголовок 2 87 7" xfId="14847"/>
    <cellStyle name="Заголовок 2 87 8" xfId="14848"/>
    <cellStyle name="Заголовок 2 88" xfId="14849"/>
    <cellStyle name="Заголовок 2 88 2" xfId="14850"/>
    <cellStyle name="Заголовок 2 88 2 2" xfId="14851"/>
    <cellStyle name="Заголовок 2 88 2 3" xfId="14852"/>
    <cellStyle name="Заголовок 2 88 2 4" xfId="14853"/>
    <cellStyle name="Заголовок 2 88 2 5" xfId="14854"/>
    <cellStyle name="Заголовок 2 88 2 6" xfId="14855"/>
    <cellStyle name="Заголовок 2 88 3" xfId="14856"/>
    <cellStyle name="Заголовок 2 88 4" xfId="14857"/>
    <cellStyle name="Заголовок 2 88 5" xfId="14858"/>
    <cellStyle name="Заголовок 2 88 6" xfId="14859"/>
    <cellStyle name="Заголовок 2 88 7" xfId="14860"/>
    <cellStyle name="Заголовок 2 88 8" xfId="14861"/>
    <cellStyle name="Заголовок 2 89" xfId="14862"/>
    <cellStyle name="Заголовок 2 89 2" xfId="14863"/>
    <cellStyle name="Заголовок 2 89 2 2" xfId="14864"/>
    <cellStyle name="Заголовок 2 89 2 3" xfId="14865"/>
    <cellStyle name="Заголовок 2 89 2 4" xfId="14866"/>
    <cellStyle name="Заголовок 2 89 2 5" xfId="14867"/>
    <cellStyle name="Заголовок 2 89 2 6" xfId="14868"/>
    <cellStyle name="Заголовок 2 89 3" xfId="14869"/>
    <cellStyle name="Заголовок 2 89 4" xfId="14870"/>
    <cellStyle name="Заголовок 2 89 5" xfId="14871"/>
    <cellStyle name="Заголовок 2 89 6" xfId="14872"/>
    <cellStyle name="Заголовок 2 89 7" xfId="14873"/>
    <cellStyle name="Заголовок 2 89 8" xfId="14874"/>
    <cellStyle name="Заголовок 2 9" xfId="14875"/>
    <cellStyle name="Заголовок 2 9 2" xfId="14876"/>
    <cellStyle name="Заголовок 2 9 2 2" xfId="14877"/>
    <cellStyle name="Заголовок 2 9 2 3" xfId="14878"/>
    <cellStyle name="Заголовок 2 9 2 4" xfId="14879"/>
    <cellStyle name="Заголовок 2 9 2 5" xfId="14880"/>
    <cellStyle name="Заголовок 2 9 2 6" xfId="14881"/>
    <cellStyle name="Заголовок 2 9 3" xfId="14882"/>
    <cellStyle name="Заголовок 2 9 4" xfId="14883"/>
    <cellStyle name="Заголовок 2 9 5" xfId="14884"/>
    <cellStyle name="Заголовок 2 9 6" xfId="14885"/>
    <cellStyle name="Заголовок 2 9 7" xfId="14886"/>
    <cellStyle name="Заголовок 2 9 8" xfId="14887"/>
    <cellStyle name="Заголовок 2 90" xfId="14888"/>
    <cellStyle name="Заголовок 2 90 2" xfId="14889"/>
    <cellStyle name="Заголовок 2 90 2 2" xfId="14890"/>
    <cellStyle name="Заголовок 2 90 2 3" xfId="14891"/>
    <cellStyle name="Заголовок 2 90 2 4" xfId="14892"/>
    <cellStyle name="Заголовок 2 90 2 5" xfId="14893"/>
    <cellStyle name="Заголовок 2 90 2 6" xfId="14894"/>
    <cellStyle name="Заголовок 2 90 3" xfId="14895"/>
    <cellStyle name="Заголовок 2 90 4" xfId="14896"/>
    <cellStyle name="Заголовок 2 90 5" xfId="14897"/>
    <cellStyle name="Заголовок 2 90 6" xfId="14898"/>
    <cellStyle name="Заголовок 2 90 7" xfId="14899"/>
    <cellStyle name="Заголовок 2 90 8" xfId="14900"/>
    <cellStyle name="Заголовок 2 91" xfId="14901"/>
    <cellStyle name="Заголовок 2 91 2" xfId="14902"/>
    <cellStyle name="Заголовок 2 91 2 2" xfId="14903"/>
    <cellStyle name="Заголовок 2 91 2 3" xfId="14904"/>
    <cellStyle name="Заголовок 2 91 2 4" xfId="14905"/>
    <cellStyle name="Заголовок 2 91 2 5" xfId="14906"/>
    <cellStyle name="Заголовок 2 91 2 6" xfId="14907"/>
    <cellStyle name="Заголовок 2 91 3" xfId="14908"/>
    <cellStyle name="Заголовок 2 91 4" xfId="14909"/>
    <cellStyle name="Заголовок 2 91 5" xfId="14910"/>
    <cellStyle name="Заголовок 2 91 6" xfId="14911"/>
    <cellStyle name="Заголовок 2 91 7" xfId="14912"/>
    <cellStyle name="Заголовок 2 91 8" xfId="14913"/>
    <cellStyle name="Заголовок 2 92" xfId="14914"/>
    <cellStyle name="Заголовок 2 92 2" xfId="14915"/>
    <cellStyle name="Заголовок 2 92 2 2" xfId="14916"/>
    <cellStyle name="Заголовок 2 92 2 3" xfId="14917"/>
    <cellStyle name="Заголовок 2 92 2 4" xfId="14918"/>
    <cellStyle name="Заголовок 2 92 2 5" xfId="14919"/>
    <cellStyle name="Заголовок 2 92 2 6" xfId="14920"/>
    <cellStyle name="Заголовок 2 92 3" xfId="14921"/>
    <cellStyle name="Заголовок 2 92 4" xfId="14922"/>
    <cellStyle name="Заголовок 2 92 5" xfId="14923"/>
    <cellStyle name="Заголовок 2 92 6" xfId="14924"/>
    <cellStyle name="Заголовок 2 92 7" xfId="14925"/>
    <cellStyle name="Заголовок 2 92 8" xfId="14926"/>
    <cellStyle name="Заголовок 2 93" xfId="14927"/>
    <cellStyle name="Заголовок 2 93 2" xfId="14928"/>
    <cellStyle name="Заголовок 2 93 2 2" xfId="14929"/>
    <cellStyle name="Заголовок 2 93 2 3" xfId="14930"/>
    <cellStyle name="Заголовок 2 93 2 4" xfId="14931"/>
    <cellStyle name="Заголовок 2 93 2 5" xfId="14932"/>
    <cellStyle name="Заголовок 2 93 2 6" xfId="14933"/>
    <cellStyle name="Заголовок 2 93 3" xfId="14934"/>
    <cellStyle name="Заголовок 2 93 4" xfId="14935"/>
    <cellStyle name="Заголовок 2 93 5" xfId="14936"/>
    <cellStyle name="Заголовок 2 93 6" xfId="14937"/>
    <cellStyle name="Заголовок 2 93 7" xfId="14938"/>
    <cellStyle name="Заголовок 2 93 8" xfId="14939"/>
    <cellStyle name="Заголовок 2 94" xfId="14940"/>
    <cellStyle name="Заголовок 2 94 2" xfId="14941"/>
    <cellStyle name="Заголовок 2 94 2 2" xfId="14942"/>
    <cellStyle name="Заголовок 2 94 2 3" xfId="14943"/>
    <cellStyle name="Заголовок 2 94 2 4" xfId="14944"/>
    <cellStyle name="Заголовок 2 94 2 5" xfId="14945"/>
    <cellStyle name="Заголовок 2 94 2 6" xfId="14946"/>
    <cellStyle name="Заголовок 2 94 3" xfId="14947"/>
    <cellStyle name="Заголовок 2 94 4" xfId="14948"/>
    <cellStyle name="Заголовок 2 94 5" xfId="14949"/>
    <cellStyle name="Заголовок 2 94 6" xfId="14950"/>
    <cellStyle name="Заголовок 2 94 7" xfId="14951"/>
    <cellStyle name="Заголовок 2 94 8" xfId="14952"/>
    <cellStyle name="Заголовок 2 95" xfId="14953"/>
    <cellStyle name="Заголовок 2 95 2" xfId="14954"/>
    <cellStyle name="Заголовок 2 95 2 2" xfId="14955"/>
    <cellStyle name="Заголовок 2 95 2 3" xfId="14956"/>
    <cellStyle name="Заголовок 2 95 2 4" xfId="14957"/>
    <cellStyle name="Заголовок 2 95 2 5" xfId="14958"/>
    <cellStyle name="Заголовок 2 95 2 6" xfId="14959"/>
    <cellStyle name="Заголовок 2 95 3" xfId="14960"/>
    <cellStyle name="Заголовок 2 95 4" xfId="14961"/>
    <cellStyle name="Заголовок 2 95 5" xfId="14962"/>
    <cellStyle name="Заголовок 2 95 6" xfId="14963"/>
    <cellStyle name="Заголовок 2 95 7" xfId="14964"/>
    <cellStyle name="Заголовок 2 95 8" xfId="14965"/>
    <cellStyle name="Заголовок 2 96" xfId="14966"/>
    <cellStyle name="Заголовок 2 96 2" xfId="14967"/>
    <cellStyle name="Заголовок 2 96 2 2" xfId="14968"/>
    <cellStyle name="Заголовок 2 96 2 3" xfId="14969"/>
    <cellStyle name="Заголовок 2 96 2 4" xfId="14970"/>
    <cellStyle name="Заголовок 2 96 2 5" xfId="14971"/>
    <cellStyle name="Заголовок 2 96 2 6" xfId="14972"/>
    <cellStyle name="Заголовок 2 96 3" xfId="14973"/>
    <cellStyle name="Заголовок 2 96 4" xfId="14974"/>
    <cellStyle name="Заголовок 2 96 5" xfId="14975"/>
    <cellStyle name="Заголовок 2 96 6" xfId="14976"/>
    <cellStyle name="Заголовок 2 96 7" xfId="14977"/>
    <cellStyle name="Заголовок 2 96 8" xfId="14978"/>
    <cellStyle name="Заголовок 2 97" xfId="14979"/>
    <cellStyle name="Заголовок 2 97 2" xfId="14980"/>
    <cellStyle name="Заголовок 2 97 2 2" xfId="14981"/>
    <cellStyle name="Заголовок 2 97 2 3" xfId="14982"/>
    <cellStyle name="Заголовок 2 97 2 4" xfId="14983"/>
    <cellStyle name="Заголовок 2 97 2 5" xfId="14984"/>
    <cellStyle name="Заголовок 2 97 2 6" xfId="14985"/>
    <cellStyle name="Заголовок 2 97 3" xfId="14986"/>
    <cellStyle name="Заголовок 2 97 4" xfId="14987"/>
    <cellStyle name="Заголовок 2 97 5" xfId="14988"/>
    <cellStyle name="Заголовок 2 97 6" xfId="14989"/>
    <cellStyle name="Заголовок 2 97 7" xfId="14990"/>
    <cellStyle name="Заголовок 2 97 8" xfId="14991"/>
    <cellStyle name="Заголовок 2 98" xfId="14992"/>
    <cellStyle name="Заголовок 2 98 2" xfId="14993"/>
    <cellStyle name="Заголовок 2 98 2 2" xfId="14994"/>
    <cellStyle name="Заголовок 2 98 2 3" xfId="14995"/>
    <cellStyle name="Заголовок 2 98 2 4" xfId="14996"/>
    <cellStyle name="Заголовок 2 98 2 5" xfId="14997"/>
    <cellStyle name="Заголовок 2 98 2 6" xfId="14998"/>
    <cellStyle name="Заголовок 2 98 3" xfId="14999"/>
    <cellStyle name="Заголовок 2 98 4" xfId="15000"/>
    <cellStyle name="Заголовок 2 98 5" xfId="15001"/>
    <cellStyle name="Заголовок 2 98 6" xfId="15002"/>
    <cellStyle name="Заголовок 2 98 7" xfId="15003"/>
    <cellStyle name="Заголовок 2 98 8" xfId="15004"/>
    <cellStyle name="Заголовок 2 99" xfId="15005"/>
    <cellStyle name="Заголовок 2 99 2" xfId="15006"/>
    <cellStyle name="Заголовок 2 99 2 2" xfId="15007"/>
    <cellStyle name="Заголовок 2 99 2 3" xfId="15008"/>
    <cellStyle name="Заголовок 2 99 2 4" xfId="15009"/>
    <cellStyle name="Заголовок 2 99 2 5" xfId="15010"/>
    <cellStyle name="Заголовок 2 99 2 6" xfId="15011"/>
    <cellStyle name="Заголовок 2 99 3" xfId="15012"/>
    <cellStyle name="Заголовок 2 99 4" xfId="15013"/>
    <cellStyle name="Заголовок 2 99 5" xfId="15014"/>
    <cellStyle name="Заголовок 2 99 6" xfId="15015"/>
    <cellStyle name="Заголовок 2 99 7" xfId="15016"/>
    <cellStyle name="Заголовок 2 99 8" xfId="15017"/>
    <cellStyle name="Заголовок 3 10" xfId="15018"/>
    <cellStyle name="Заголовок 3 10 2" xfId="15019"/>
    <cellStyle name="Заголовок 3 10 2 2" xfId="15020"/>
    <cellStyle name="Заголовок 3 10 2 3" xfId="15021"/>
    <cellStyle name="Заголовок 3 10 2 4" xfId="15022"/>
    <cellStyle name="Заголовок 3 10 2 5" xfId="15023"/>
    <cellStyle name="Заголовок 3 10 2 6" xfId="15024"/>
    <cellStyle name="Заголовок 3 10 3" xfId="15025"/>
    <cellStyle name="Заголовок 3 10 4" xfId="15026"/>
    <cellStyle name="Заголовок 3 10 5" xfId="15027"/>
    <cellStyle name="Заголовок 3 10 6" xfId="15028"/>
    <cellStyle name="Заголовок 3 10 7" xfId="15029"/>
    <cellStyle name="Заголовок 3 10 8" xfId="15030"/>
    <cellStyle name="Заголовок 3 100" xfId="15031"/>
    <cellStyle name="Заголовок 3 100 2" xfId="15032"/>
    <cellStyle name="Заголовок 3 100 2 2" xfId="15033"/>
    <cellStyle name="Заголовок 3 100 2 3" xfId="15034"/>
    <cellStyle name="Заголовок 3 100 2 4" xfId="15035"/>
    <cellStyle name="Заголовок 3 100 2 5" xfId="15036"/>
    <cellStyle name="Заголовок 3 100 2 6" xfId="15037"/>
    <cellStyle name="Заголовок 3 100 3" xfId="15038"/>
    <cellStyle name="Заголовок 3 100 4" xfId="15039"/>
    <cellStyle name="Заголовок 3 100 5" xfId="15040"/>
    <cellStyle name="Заголовок 3 100 6" xfId="15041"/>
    <cellStyle name="Заголовок 3 100 7" xfId="15042"/>
    <cellStyle name="Заголовок 3 100 8" xfId="15043"/>
    <cellStyle name="Заголовок 3 101" xfId="15044"/>
    <cellStyle name="Заголовок 3 101 2" xfId="15045"/>
    <cellStyle name="Заголовок 3 101 2 2" xfId="15046"/>
    <cellStyle name="Заголовок 3 101 2 3" xfId="15047"/>
    <cellStyle name="Заголовок 3 101 2 4" xfId="15048"/>
    <cellStyle name="Заголовок 3 101 2 5" xfId="15049"/>
    <cellStyle name="Заголовок 3 101 2 6" xfId="15050"/>
    <cellStyle name="Заголовок 3 101 3" xfId="15051"/>
    <cellStyle name="Заголовок 3 101 4" xfId="15052"/>
    <cellStyle name="Заголовок 3 101 5" xfId="15053"/>
    <cellStyle name="Заголовок 3 101 6" xfId="15054"/>
    <cellStyle name="Заголовок 3 101 7" xfId="15055"/>
    <cellStyle name="Заголовок 3 101 8" xfId="15056"/>
    <cellStyle name="Заголовок 3 102" xfId="15057"/>
    <cellStyle name="Заголовок 3 102 2" xfId="15058"/>
    <cellStyle name="Заголовок 3 102 2 2" xfId="15059"/>
    <cellStyle name="Заголовок 3 102 2 3" xfId="15060"/>
    <cellStyle name="Заголовок 3 102 2 4" xfId="15061"/>
    <cellStyle name="Заголовок 3 102 2 5" xfId="15062"/>
    <cellStyle name="Заголовок 3 102 2 6" xfId="15063"/>
    <cellStyle name="Заголовок 3 102 3" xfId="15064"/>
    <cellStyle name="Заголовок 3 102 4" xfId="15065"/>
    <cellStyle name="Заголовок 3 102 5" xfId="15066"/>
    <cellStyle name="Заголовок 3 102 6" xfId="15067"/>
    <cellStyle name="Заголовок 3 102 7" xfId="15068"/>
    <cellStyle name="Заголовок 3 102 8" xfId="15069"/>
    <cellStyle name="Заголовок 3 103" xfId="15070"/>
    <cellStyle name="Заголовок 3 103 2" xfId="15071"/>
    <cellStyle name="Заголовок 3 103 2 2" xfId="15072"/>
    <cellStyle name="Заголовок 3 103 2 3" xfId="15073"/>
    <cellStyle name="Заголовок 3 103 2 4" xfId="15074"/>
    <cellStyle name="Заголовок 3 103 2 5" xfId="15075"/>
    <cellStyle name="Заголовок 3 103 2 6" xfId="15076"/>
    <cellStyle name="Заголовок 3 103 3" xfId="15077"/>
    <cellStyle name="Заголовок 3 103 4" xfId="15078"/>
    <cellStyle name="Заголовок 3 103 5" xfId="15079"/>
    <cellStyle name="Заголовок 3 103 6" xfId="15080"/>
    <cellStyle name="Заголовок 3 103 7" xfId="15081"/>
    <cellStyle name="Заголовок 3 103 8" xfId="15082"/>
    <cellStyle name="Заголовок 3 104" xfId="15083"/>
    <cellStyle name="Заголовок 3 104 2" xfId="15084"/>
    <cellStyle name="Заголовок 3 104 2 2" xfId="15085"/>
    <cellStyle name="Заголовок 3 104 2 3" xfId="15086"/>
    <cellStyle name="Заголовок 3 104 2 4" xfId="15087"/>
    <cellStyle name="Заголовок 3 104 2 5" xfId="15088"/>
    <cellStyle name="Заголовок 3 104 2 6" xfId="15089"/>
    <cellStyle name="Заголовок 3 104 3" xfId="15090"/>
    <cellStyle name="Заголовок 3 104 4" xfId="15091"/>
    <cellStyle name="Заголовок 3 104 5" xfId="15092"/>
    <cellStyle name="Заголовок 3 104 6" xfId="15093"/>
    <cellStyle name="Заголовок 3 104 7" xfId="15094"/>
    <cellStyle name="Заголовок 3 104 8" xfId="15095"/>
    <cellStyle name="Заголовок 3 105" xfId="15096"/>
    <cellStyle name="Заголовок 3 105 2" xfId="15097"/>
    <cellStyle name="Заголовок 3 105 2 2" xfId="15098"/>
    <cellStyle name="Заголовок 3 105 2 3" xfId="15099"/>
    <cellStyle name="Заголовок 3 105 2 4" xfId="15100"/>
    <cellStyle name="Заголовок 3 105 2 5" xfId="15101"/>
    <cellStyle name="Заголовок 3 105 2 6" xfId="15102"/>
    <cellStyle name="Заголовок 3 105 3" xfId="15103"/>
    <cellStyle name="Заголовок 3 105 4" xfId="15104"/>
    <cellStyle name="Заголовок 3 105 5" xfId="15105"/>
    <cellStyle name="Заголовок 3 105 6" xfId="15106"/>
    <cellStyle name="Заголовок 3 105 7" xfId="15107"/>
    <cellStyle name="Заголовок 3 105 8" xfId="15108"/>
    <cellStyle name="Заголовок 3 106" xfId="15109"/>
    <cellStyle name="Заголовок 3 106 2" xfId="15110"/>
    <cellStyle name="Заголовок 3 106 2 2" xfId="15111"/>
    <cellStyle name="Заголовок 3 106 2 3" xfId="15112"/>
    <cellStyle name="Заголовок 3 106 2 4" xfId="15113"/>
    <cellStyle name="Заголовок 3 106 2 5" xfId="15114"/>
    <cellStyle name="Заголовок 3 106 2 6" xfId="15115"/>
    <cellStyle name="Заголовок 3 106 3" xfId="15116"/>
    <cellStyle name="Заголовок 3 106 4" xfId="15117"/>
    <cellStyle name="Заголовок 3 106 5" xfId="15118"/>
    <cellStyle name="Заголовок 3 106 6" xfId="15119"/>
    <cellStyle name="Заголовок 3 106 7" xfId="15120"/>
    <cellStyle name="Заголовок 3 106 8" xfId="15121"/>
    <cellStyle name="Заголовок 3 107" xfId="15122"/>
    <cellStyle name="Заголовок 3 107 2" xfId="15123"/>
    <cellStyle name="Заголовок 3 107 2 2" xfId="15124"/>
    <cellStyle name="Заголовок 3 107 2 3" xfId="15125"/>
    <cellStyle name="Заголовок 3 107 2 4" xfId="15126"/>
    <cellStyle name="Заголовок 3 107 2 5" xfId="15127"/>
    <cellStyle name="Заголовок 3 107 2 6" xfId="15128"/>
    <cellStyle name="Заголовок 3 107 3" xfId="15129"/>
    <cellStyle name="Заголовок 3 107 4" xfId="15130"/>
    <cellStyle name="Заголовок 3 107 5" xfId="15131"/>
    <cellStyle name="Заголовок 3 107 6" xfId="15132"/>
    <cellStyle name="Заголовок 3 107 7" xfId="15133"/>
    <cellStyle name="Заголовок 3 107 8" xfId="15134"/>
    <cellStyle name="Заголовок 3 108" xfId="15135"/>
    <cellStyle name="Заголовок 3 108 2" xfId="15136"/>
    <cellStyle name="Заголовок 3 108 2 2" xfId="15137"/>
    <cellStyle name="Заголовок 3 108 2 3" xfId="15138"/>
    <cellStyle name="Заголовок 3 108 2 4" xfId="15139"/>
    <cellStyle name="Заголовок 3 108 2 5" xfId="15140"/>
    <cellStyle name="Заголовок 3 108 2 6" xfId="15141"/>
    <cellStyle name="Заголовок 3 108 3" xfId="15142"/>
    <cellStyle name="Заголовок 3 108 4" xfId="15143"/>
    <cellStyle name="Заголовок 3 108 5" xfId="15144"/>
    <cellStyle name="Заголовок 3 108 6" xfId="15145"/>
    <cellStyle name="Заголовок 3 108 7" xfId="15146"/>
    <cellStyle name="Заголовок 3 108 8" xfId="15147"/>
    <cellStyle name="Заголовок 3 109" xfId="15148"/>
    <cellStyle name="Заголовок 3 109 2" xfId="15149"/>
    <cellStyle name="Заголовок 3 109 2 2" xfId="15150"/>
    <cellStyle name="Заголовок 3 109 2 3" xfId="15151"/>
    <cellStyle name="Заголовок 3 109 2 4" xfId="15152"/>
    <cellStyle name="Заголовок 3 109 2 5" xfId="15153"/>
    <cellStyle name="Заголовок 3 109 2 6" xfId="15154"/>
    <cellStyle name="Заголовок 3 109 3" xfId="15155"/>
    <cellStyle name="Заголовок 3 109 4" xfId="15156"/>
    <cellStyle name="Заголовок 3 109 5" xfId="15157"/>
    <cellStyle name="Заголовок 3 109 6" xfId="15158"/>
    <cellStyle name="Заголовок 3 109 7" xfId="15159"/>
    <cellStyle name="Заголовок 3 109 8" xfId="15160"/>
    <cellStyle name="Заголовок 3 11" xfId="15161"/>
    <cellStyle name="Заголовок 3 11 2" xfId="15162"/>
    <cellStyle name="Заголовок 3 11 2 2" xfId="15163"/>
    <cellStyle name="Заголовок 3 11 2 3" xfId="15164"/>
    <cellStyle name="Заголовок 3 11 2 4" xfId="15165"/>
    <cellStyle name="Заголовок 3 11 2 5" xfId="15166"/>
    <cellStyle name="Заголовок 3 11 2 6" xfId="15167"/>
    <cellStyle name="Заголовок 3 11 3" xfId="15168"/>
    <cellStyle name="Заголовок 3 11 4" xfId="15169"/>
    <cellStyle name="Заголовок 3 11 5" xfId="15170"/>
    <cellStyle name="Заголовок 3 11 6" xfId="15171"/>
    <cellStyle name="Заголовок 3 11 7" xfId="15172"/>
    <cellStyle name="Заголовок 3 11 8" xfId="15173"/>
    <cellStyle name="Заголовок 3 110" xfId="15174"/>
    <cellStyle name="Заголовок 3 110 2" xfId="15175"/>
    <cellStyle name="Заголовок 3 110 2 2" xfId="15176"/>
    <cellStyle name="Заголовок 3 110 2 3" xfId="15177"/>
    <cellStyle name="Заголовок 3 110 2 4" xfId="15178"/>
    <cellStyle name="Заголовок 3 110 2 5" xfId="15179"/>
    <cellStyle name="Заголовок 3 110 2 6" xfId="15180"/>
    <cellStyle name="Заголовок 3 110 3" xfId="15181"/>
    <cellStyle name="Заголовок 3 110 4" xfId="15182"/>
    <cellStyle name="Заголовок 3 110 5" xfId="15183"/>
    <cellStyle name="Заголовок 3 110 6" xfId="15184"/>
    <cellStyle name="Заголовок 3 110 7" xfId="15185"/>
    <cellStyle name="Заголовок 3 110 8" xfId="15186"/>
    <cellStyle name="Заголовок 3 111" xfId="15187"/>
    <cellStyle name="Заголовок 3 111 2" xfId="15188"/>
    <cellStyle name="Заголовок 3 111 2 2" xfId="15189"/>
    <cellStyle name="Заголовок 3 111 2 3" xfId="15190"/>
    <cellStyle name="Заголовок 3 111 2 4" xfId="15191"/>
    <cellStyle name="Заголовок 3 111 2 5" xfId="15192"/>
    <cellStyle name="Заголовок 3 111 2 6" xfId="15193"/>
    <cellStyle name="Заголовок 3 111 3" xfId="15194"/>
    <cellStyle name="Заголовок 3 111 4" xfId="15195"/>
    <cellStyle name="Заголовок 3 111 5" xfId="15196"/>
    <cellStyle name="Заголовок 3 111 6" xfId="15197"/>
    <cellStyle name="Заголовок 3 111 7" xfId="15198"/>
    <cellStyle name="Заголовок 3 111 8" xfId="15199"/>
    <cellStyle name="Заголовок 3 112" xfId="15200"/>
    <cellStyle name="Заголовок 3 112 2" xfId="15201"/>
    <cellStyle name="Заголовок 3 112 2 2" xfId="15202"/>
    <cellStyle name="Заголовок 3 112 2 3" xfId="15203"/>
    <cellStyle name="Заголовок 3 112 2 4" xfId="15204"/>
    <cellStyle name="Заголовок 3 112 2 5" xfId="15205"/>
    <cellStyle name="Заголовок 3 112 2 6" xfId="15206"/>
    <cellStyle name="Заголовок 3 112 3" xfId="15207"/>
    <cellStyle name="Заголовок 3 112 4" xfId="15208"/>
    <cellStyle name="Заголовок 3 112 5" xfId="15209"/>
    <cellStyle name="Заголовок 3 112 6" xfId="15210"/>
    <cellStyle name="Заголовок 3 112 7" xfId="15211"/>
    <cellStyle name="Заголовок 3 112 8" xfId="15212"/>
    <cellStyle name="Заголовок 3 113" xfId="15213"/>
    <cellStyle name="Заголовок 3 113 2" xfId="15214"/>
    <cellStyle name="Заголовок 3 113 2 2" xfId="15215"/>
    <cellStyle name="Заголовок 3 113 2 3" xfId="15216"/>
    <cellStyle name="Заголовок 3 113 2 4" xfId="15217"/>
    <cellStyle name="Заголовок 3 113 2 5" xfId="15218"/>
    <cellStyle name="Заголовок 3 113 2 6" xfId="15219"/>
    <cellStyle name="Заголовок 3 113 3" xfId="15220"/>
    <cellStyle name="Заголовок 3 113 4" xfId="15221"/>
    <cellStyle name="Заголовок 3 113 5" xfId="15222"/>
    <cellStyle name="Заголовок 3 113 6" xfId="15223"/>
    <cellStyle name="Заголовок 3 113 7" xfId="15224"/>
    <cellStyle name="Заголовок 3 113 8" xfId="15225"/>
    <cellStyle name="Заголовок 3 114" xfId="15226"/>
    <cellStyle name="Заголовок 3 114 2" xfId="15227"/>
    <cellStyle name="Заголовок 3 114 2 2" xfId="15228"/>
    <cellStyle name="Заголовок 3 114 2 3" xfId="15229"/>
    <cellStyle name="Заголовок 3 114 2 4" xfId="15230"/>
    <cellStyle name="Заголовок 3 114 2 5" xfId="15231"/>
    <cellStyle name="Заголовок 3 114 2 6" xfId="15232"/>
    <cellStyle name="Заголовок 3 114 3" xfId="15233"/>
    <cellStyle name="Заголовок 3 114 4" xfId="15234"/>
    <cellStyle name="Заголовок 3 114 5" xfId="15235"/>
    <cellStyle name="Заголовок 3 114 6" xfId="15236"/>
    <cellStyle name="Заголовок 3 114 7" xfId="15237"/>
    <cellStyle name="Заголовок 3 114 8" xfId="15238"/>
    <cellStyle name="Заголовок 3 115" xfId="15239"/>
    <cellStyle name="Заголовок 3 115 2" xfId="15240"/>
    <cellStyle name="Заголовок 3 115 2 2" xfId="15241"/>
    <cellStyle name="Заголовок 3 115 2 3" xfId="15242"/>
    <cellStyle name="Заголовок 3 115 2 4" xfId="15243"/>
    <cellStyle name="Заголовок 3 115 2 5" xfId="15244"/>
    <cellStyle name="Заголовок 3 115 2 6" xfId="15245"/>
    <cellStyle name="Заголовок 3 115 3" xfId="15246"/>
    <cellStyle name="Заголовок 3 115 4" xfId="15247"/>
    <cellStyle name="Заголовок 3 115 5" xfId="15248"/>
    <cellStyle name="Заголовок 3 115 6" xfId="15249"/>
    <cellStyle name="Заголовок 3 115 7" xfId="15250"/>
    <cellStyle name="Заголовок 3 115 8" xfId="15251"/>
    <cellStyle name="Заголовок 3 116" xfId="15252"/>
    <cellStyle name="Заголовок 3 116 2" xfId="15253"/>
    <cellStyle name="Заголовок 3 116 2 2" xfId="15254"/>
    <cellStyle name="Заголовок 3 116 2 3" xfId="15255"/>
    <cellStyle name="Заголовок 3 116 2 4" xfId="15256"/>
    <cellStyle name="Заголовок 3 116 2 5" xfId="15257"/>
    <cellStyle name="Заголовок 3 116 2 6" xfId="15258"/>
    <cellStyle name="Заголовок 3 116 3" xfId="15259"/>
    <cellStyle name="Заголовок 3 116 4" xfId="15260"/>
    <cellStyle name="Заголовок 3 116 5" xfId="15261"/>
    <cellStyle name="Заголовок 3 116 6" xfId="15262"/>
    <cellStyle name="Заголовок 3 116 7" xfId="15263"/>
    <cellStyle name="Заголовок 3 116 8" xfId="15264"/>
    <cellStyle name="Заголовок 3 117" xfId="15265"/>
    <cellStyle name="Заголовок 3 117 2" xfId="15266"/>
    <cellStyle name="Заголовок 3 117 2 2" xfId="15267"/>
    <cellStyle name="Заголовок 3 117 2 3" xfId="15268"/>
    <cellStyle name="Заголовок 3 117 2 4" xfId="15269"/>
    <cellStyle name="Заголовок 3 117 2 5" xfId="15270"/>
    <cellStyle name="Заголовок 3 117 2 6" xfId="15271"/>
    <cellStyle name="Заголовок 3 117 3" xfId="15272"/>
    <cellStyle name="Заголовок 3 117 4" xfId="15273"/>
    <cellStyle name="Заголовок 3 117 5" xfId="15274"/>
    <cellStyle name="Заголовок 3 117 6" xfId="15275"/>
    <cellStyle name="Заголовок 3 117 7" xfId="15276"/>
    <cellStyle name="Заголовок 3 117 8" xfId="15277"/>
    <cellStyle name="Заголовок 3 118" xfId="15278"/>
    <cellStyle name="Заголовок 3 118 2" xfId="15279"/>
    <cellStyle name="Заголовок 3 118 2 2" xfId="15280"/>
    <cellStyle name="Заголовок 3 118 2 3" xfId="15281"/>
    <cellStyle name="Заголовок 3 118 2 4" xfId="15282"/>
    <cellStyle name="Заголовок 3 118 2 5" xfId="15283"/>
    <cellStyle name="Заголовок 3 118 2 6" xfId="15284"/>
    <cellStyle name="Заголовок 3 118 3" xfId="15285"/>
    <cellStyle name="Заголовок 3 118 4" xfId="15286"/>
    <cellStyle name="Заголовок 3 118 5" xfId="15287"/>
    <cellStyle name="Заголовок 3 118 6" xfId="15288"/>
    <cellStyle name="Заголовок 3 118 7" xfId="15289"/>
    <cellStyle name="Заголовок 3 118 8" xfId="15290"/>
    <cellStyle name="Заголовок 3 119" xfId="15291"/>
    <cellStyle name="Заголовок 3 119 2" xfId="15292"/>
    <cellStyle name="Заголовок 3 119 2 2" xfId="15293"/>
    <cellStyle name="Заголовок 3 119 2 3" xfId="15294"/>
    <cellStyle name="Заголовок 3 119 2 4" xfId="15295"/>
    <cellStyle name="Заголовок 3 119 2 5" xfId="15296"/>
    <cellStyle name="Заголовок 3 119 2 6" xfId="15297"/>
    <cellStyle name="Заголовок 3 119 3" xfId="15298"/>
    <cellStyle name="Заголовок 3 119 4" xfId="15299"/>
    <cellStyle name="Заголовок 3 119 5" xfId="15300"/>
    <cellStyle name="Заголовок 3 119 6" xfId="15301"/>
    <cellStyle name="Заголовок 3 119 7" xfId="15302"/>
    <cellStyle name="Заголовок 3 119 8" xfId="15303"/>
    <cellStyle name="Заголовок 3 12" xfId="15304"/>
    <cellStyle name="Заголовок 3 12 2" xfId="15305"/>
    <cellStyle name="Заголовок 3 12 2 2" xfId="15306"/>
    <cellStyle name="Заголовок 3 12 2 3" xfId="15307"/>
    <cellStyle name="Заголовок 3 12 2 4" xfId="15308"/>
    <cellStyle name="Заголовок 3 12 2 5" xfId="15309"/>
    <cellStyle name="Заголовок 3 12 2 6" xfId="15310"/>
    <cellStyle name="Заголовок 3 12 3" xfId="15311"/>
    <cellStyle name="Заголовок 3 12 4" xfId="15312"/>
    <cellStyle name="Заголовок 3 12 5" xfId="15313"/>
    <cellStyle name="Заголовок 3 12 6" xfId="15314"/>
    <cellStyle name="Заголовок 3 12 7" xfId="15315"/>
    <cellStyle name="Заголовок 3 12 8" xfId="15316"/>
    <cellStyle name="Заголовок 3 120" xfId="15317"/>
    <cellStyle name="Заголовок 3 120 2" xfId="15318"/>
    <cellStyle name="Заголовок 3 120 2 2" xfId="15319"/>
    <cellStyle name="Заголовок 3 120 2 3" xfId="15320"/>
    <cellStyle name="Заголовок 3 120 2 4" xfId="15321"/>
    <cellStyle name="Заголовок 3 120 2 5" xfId="15322"/>
    <cellStyle name="Заголовок 3 120 2 6" xfId="15323"/>
    <cellStyle name="Заголовок 3 120 3" xfId="15324"/>
    <cellStyle name="Заголовок 3 120 4" xfId="15325"/>
    <cellStyle name="Заголовок 3 120 5" xfId="15326"/>
    <cellStyle name="Заголовок 3 120 6" xfId="15327"/>
    <cellStyle name="Заголовок 3 120 7" xfId="15328"/>
    <cellStyle name="Заголовок 3 120 8" xfId="15329"/>
    <cellStyle name="Заголовок 3 121" xfId="15330"/>
    <cellStyle name="Заголовок 3 121 2" xfId="15331"/>
    <cellStyle name="Заголовок 3 121 2 2" xfId="15332"/>
    <cellStyle name="Заголовок 3 121 2 3" xfId="15333"/>
    <cellStyle name="Заголовок 3 121 2 4" xfId="15334"/>
    <cellStyle name="Заголовок 3 121 2 5" xfId="15335"/>
    <cellStyle name="Заголовок 3 121 2 6" xfId="15336"/>
    <cellStyle name="Заголовок 3 121 3" xfId="15337"/>
    <cellStyle name="Заголовок 3 121 4" xfId="15338"/>
    <cellStyle name="Заголовок 3 121 5" xfId="15339"/>
    <cellStyle name="Заголовок 3 121 6" xfId="15340"/>
    <cellStyle name="Заголовок 3 121 7" xfId="15341"/>
    <cellStyle name="Заголовок 3 121 8" xfId="15342"/>
    <cellStyle name="Заголовок 3 122" xfId="15343"/>
    <cellStyle name="Заголовок 3 122 2" xfId="15344"/>
    <cellStyle name="Заголовок 3 122 2 2" xfId="15345"/>
    <cellStyle name="Заголовок 3 122 2 3" xfId="15346"/>
    <cellStyle name="Заголовок 3 122 2 4" xfId="15347"/>
    <cellStyle name="Заголовок 3 122 2 5" xfId="15348"/>
    <cellStyle name="Заголовок 3 122 2 6" xfId="15349"/>
    <cellStyle name="Заголовок 3 122 3" xfId="15350"/>
    <cellStyle name="Заголовок 3 122 4" xfId="15351"/>
    <cellStyle name="Заголовок 3 122 5" xfId="15352"/>
    <cellStyle name="Заголовок 3 122 6" xfId="15353"/>
    <cellStyle name="Заголовок 3 122 7" xfId="15354"/>
    <cellStyle name="Заголовок 3 122 8" xfId="15355"/>
    <cellStyle name="Заголовок 3 123" xfId="15356"/>
    <cellStyle name="Заголовок 3 123 2" xfId="15357"/>
    <cellStyle name="Заголовок 3 123 2 2" xfId="15358"/>
    <cellStyle name="Заголовок 3 123 2 3" xfId="15359"/>
    <cellStyle name="Заголовок 3 123 2 4" xfId="15360"/>
    <cellStyle name="Заголовок 3 123 2 5" xfId="15361"/>
    <cellStyle name="Заголовок 3 123 2 6" xfId="15362"/>
    <cellStyle name="Заголовок 3 123 3" xfId="15363"/>
    <cellStyle name="Заголовок 3 123 4" xfId="15364"/>
    <cellStyle name="Заголовок 3 123 5" xfId="15365"/>
    <cellStyle name="Заголовок 3 123 6" xfId="15366"/>
    <cellStyle name="Заголовок 3 123 7" xfId="15367"/>
    <cellStyle name="Заголовок 3 123 8" xfId="15368"/>
    <cellStyle name="Заголовок 3 124" xfId="15369"/>
    <cellStyle name="Заголовок 3 124 2" xfId="15370"/>
    <cellStyle name="Заголовок 3 124 2 2" xfId="15371"/>
    <cellStyle name="Заголовок 3 124 2 3" xfId="15372"/>
    <cellStyle name="Заголовок 3 124 2 4" xfId="15373"/>
    <cellStyle name="Заголовок 3 124 2 5" xfId="15374"/>
    <cellStyle name="Заголовок 3 124 2 6" xfId="15375"/>
    <cellStyle name="Заголовок 3 124 3" xfId="15376"/>
    <cellStyle name="Заголовок 3 124 4" xfId="15377"/>
    <cellStyle name="Заголовок 3 124 5" xfId="15378"/>
    <cellStyle name="Заголовок 3 124 6" xfId="15379"/>
    <cellStyle name="Заголовок 3 124 7" xfId="15380"/>
    <cellStyle name="Заголовок 3 124 8" xfId="15381"/>
    <cellStyle name="Заголовок 3 125" xfId="15382"/>
    <cellStyle name="Заголовок 3 125 2" xfId="15383"/>
    <cellStyle name="Заголовок 3 125 2 2" xfId="15384"/>
    <cellStyle name="Заголовок 3 125 2 3" xfId="15385"/>
    <cellStyle name="Заголовок 3 125 2 4" xfId="15386"/>
    <cellStyle name="Заголовок 3 125 2 5" xfId="15387"/>
    <cellStyle name="Заголовок 3 125 2 6" xfId="15388"/>
    <cellStyle name="Заголовок 3 125 3" xfId="15389"/>
    <cellStyle name="Заголовок 3 125 4" xfId="15390"/>
    <cellStyle name="Заголовок 3 125 5" xfId="15391"/>
    <cellStyle name="Заголовок 3 125 6" xfId="15392"/>
    <cellStyle name="Заголовок 3 125 7" xfId="15393"/>
    <cellStyle name="Заголовок 3 125 8" xfId="15394"/>
    <cellStyle name="Заголовок 3 126" xfId="15395"/>
    <cellStyle name="Заголовок 3 126 2" xfId="15396"/>
    <cellStyle name="Заголовок 3 126 2 2" xfId="15397"/>
    <cellStyle name="Заголовок 3 126 2 3" xfId="15398"/>
    <cellStyle name="Заголовок 3 126 2 4" xfId="15399"/>
    <cellStyle name="Заголовок 3 126 2 5" xfId="15400"/>
    <cellStyle name="Заголовок 3 126 2 6" xfId="15401"/>
    <cellStyle name="Заголовок 3 126 3" xfId="15402"/>
    <cellStyle name="Заголовок 3 126 4" xfId="15403"/>
    <cellStyle name="Заголовок 3 126 5" xfId="15404"/>
    <cellStyle name="Заголовок 3 126 6" xfId="15405"/>
    <cellStyle name="Заголовок 3 126 7" xfId="15406"/>
    <cellStyle name="Заголовок 3 126 8" xfId="15407"/>
    <cellStyle name="Заголовок 3 127" xfId="15408"/>
    <cellStyle name="Заголовок 3 127 2" xfId="15409"/>
    <cellStyle name="Заголовок 3 127 2 2" xfId="15410"/>
    <cellStyle name="Заголовок 3 127 2 3" xfId="15411"/>
    <cellStyle name="Заголовок 3 127 2 4" xfId="15412"/>
    <cellStyle name="Заголовок 3 127 2 5" xfId="15413"/>
    <cellStyle name="Заголовок 3 127 2 6" xfId="15414"/>
    <cellStyle name="Заголовок 3 127 3" xfId="15415"/>
    <cellStyle name="Заголовок 3 127 4" xfId="15416"/>
    <cellStyle name="Заголовок 3 127 5" xfId="15417"/>
    <cellStyle name="Заголовок 3 127 6" xfId="15418"/>
    <cellStyle name="Заголовок 3 127 7" xfId="15419"/>
    <cellStyle name="Заголовок 3 127 8" xfId="15420"/>
    <cellStyle name="Заголовок 3 128" xfId="15421"/>
    <cellStyle name="Заголовок 3 128 2" xfId="15422"/>
    <cellStyle name="Заголовок 3 128 2 2" xfId="15423"/>
    <cellStyle name="Заголовок 3 128 2 3" xfId="15424"/>
    <cellStyle name="Заголовок 3 128 2 4" xfId="15425"/>
    <cellStyle name="Заголовок 3 128 2 5" xfId="15426"/>
    <cellStyle name="Заголовок 3 128 2 6" xfId="15427"/>
    <cellStyle name="Заголовок 3 128 3" xfId="15428"/>
    <cellStyle name="Заголовок 3 128 4" xfId="15429"/>
    <cellStyle name="Заголовок 3 128 5" xfId="15430"/>
    <cellStyle name="Заголовок 3 128 6" xfId="15431"/>
    <cellStyle name="Заголовок 3 128 7" xfId="15432"/>
    <cellStyle name="Заголовок 3 128 8" xfId="15433"/>
    <cellStyle name="Заголовок 3 129" xfId="15434"/>
    <cellStyle name="Заголовок 3 129 2" xfId="15435"/>
    <cellStyle name="Заголовок 3 129 2 2" xfId="15436"/>
    <cellStyle name="Заголовок 3 129 2 3" xfId="15437"/>
    <cellStyle name="Заголовок 3 129 2 4" xfId="15438"/>
    <cellStyle name="Заголовок 3 129 2 5" xfId="15439"/>
    <cellStyle name="Заголовок 3 129 2 6" xfId="15440"/>
    <cellStyle name="Заголовок 3 129 3" xfId="15441"/>
    <cellStyle name="Заголовок 3 129 4" xfId="15442"/>
    <cellStyle name="Заголовок 3 129 5" xfId="15443"/>
    <cellStyle name="Заголовок 3 129 6" xfId="15444"/>
    <cellStyle name="Заголовок 3 129 7" xfId="15445"/>
    <cellStyle name="Заголовок 3 129 8" xfId="15446"/>
    <cellStyle name="Заголовок 3 13" xfId="15447"/>
    <cellStyle name="Заголовок 3 13 2" xfId="15448"/>
    <cellStyle name="Заголовок 3 13 2 2" xfId="15449"/>
    <cellStyle name="Заголовок 3 13 2 3" xfId="15450"/>
    <cellStyle name="Заголовок 3 13 2 4" xfId="15451"/>
    <cellStyle name="Заголовок 3 13 2 5" xfId="15452"/>
    <cellStyle name="Заголовок 3 13 2 6" xfId="15453"/>
    <cellStyle name="Заголовок 3 13 3" xfId="15454"/>
    <cellStyle name="Заголовок 3 13 4" xfId="15455"/>
    <cellStyle name="Заголовок 3 13 5" xfId="15456"/>
    <cellStyle name="Заголовок 3 13 6" xfId="15457"/>
    <cellStyle name="Заголовок 3 13 7" xfId="15458"/>
    <cellStyle name="Заголовок 3 13 8" xfId="15459"/>
    <cellStyle name="Заголовок 3 130" xfId="15460"/>
    <cellStyle name="Заголовок 3 130 2" xfId="15461"/>
    <cellStyle name="Заголовок 3 130 2 2" xfId="15462"/>
    <cellStyle name="Заголовок 3 130 2 3" xfId="15463"/>
    <cellStyle name="Заголовок 3 130 2 4" xfId="15464"/>
    <cellStyle name="Заголовок 3 130 2 5" xfId="15465"/>
    <cellStyle name="Заголовок 3 130 2 6" xfId="15466"/>
    <cellStyle name="Заголовок 3 130 3" xfId="15467"/>
    <cellStyle name="Заголовок 3 130 4" xfId="15468"/>
    <cellStyle name="Заголовок 3 130 5" xfId="15469"/>
    <cellStyle name="Заголовок 3 130 6" xfId="15470"/>
    <cellStyle name="Заголовок 3 130 7" xfId="15471"/>
    <cellStyle name="Заголовок 3 130 8" xfId="15472"/>
    <cellStyle name="Заголовок 3 131" xfId="15473"/>
    <cellStyle name="Заголовок 3 131 2" xfId="15474"/>
    <cellStyle name="Заголовок 3 131 2 2" xfId="15475"/>
    <cellStyle name="Заголовок 3 131 2 3" xfId="15476"/>
    <cellStyle name="Заголовок 3 131 2 4" xfId="15477"/>
    <cellStyle name="Заголовок 3 131 2 5" xfId="15478"/>
    <cellStyle name="Заголовок 3 131 2 6" xfId="15479"/>
    <cellStyle name="Заголовок 3 131 3" xfId="15480"/>
    <cellStyle name="Заголовок 3 131 4" xfId="15481"/>
    <cellStyle name="Заголовок 3 131 5" xfId="15482"/>
    <cellStyle name="Заголовок 3 131 6" xfId="15483"/>
    <cellStyle name="Заголовок 3 131 7" xfId="15484"/>
    <cellStyle name="Заголовок 3 131 8" xfId="15485"/>
    <cellStyle name="Заголовок 3 132" xfId="15486"/>
    <cellStyle name="Заголовок 3 132 2" xfId="15487"/>
    <cellStyle name="Заголовок 3 132 2 2" xfId="15488"/>
    <cellStyle name="Заголовок 3 132 2 3" xfId="15489"/>
    <cellStyle name="Заголовок 3 132 2 4" xfId="15490"/>
    <cellStyle name="Заголовок 3 132 2 5" xfId="15491"/>
    <cellStyle name="Заголовок 3 132 2 6" xfId="15492"/>
    <cellStyle name="Заголовок 3 132 3" xfId="15493"/>
    <cellStyle name="Заголовок 3 132 4" xfId="15494"/>
    <cellStyle name="Заголовок 3 132 5" xfId="15495"/>
    <cellStyle name="Заголовок 3 132 6" xfId="15496"/>
    <cellStyle name="Заголовок 3 132 7" xfId="15497"/>
    <cellStyle name="Заголовок 3 132 8" xfId="15498"/>
    <cellStyle name="Заголовок 3 133" xfId="15499"/>
    <cellStyle name="Заголовок 3 133 2" xfId="15500"/>
    <cellStyle name="Заголовок 3 133 2 2" xfId="15501"/>
    <cellStyle name="Заголовок 3 133 2 3" xfId="15502"/>
    <cellStyle name="Заголовок 3 133 2 4" xfId="15503"/>
    <cellStyle name="Заголовок 3 133 2 5" xfId="15504"/>
    <cellStyle name="Заголовок 3 133 2 6" xfId="15505"/>
    <cellStyle name="Заголовок 3 133 3" xfId="15506"/>
    <cellStyle name="Заголовок 3 133 4" xfId="15507"/>
    <cellStyle name="Заголовок 3 133 5" xfId="15508"/>
    <cellStyle name="Заголовок 3 133 6" xfId="15509"/>
    <cellStyle name="Заголовок 3 133 7" xfId="15510"/>
    <cellStyle name="Заголовок 3 133 8" xfId="15511"/>
    <cellStyle name="Заголовок 3 134" xfId="15512"/>
    <cellStyle name="Заголовок 3 134 2" xfId="15513"/>
    <cellStyle name="Заголовок 3 134 2 2" xfId="15514"/>
    <cellStyle name="Заголовок 3 134 2 3" xfId="15515"/>
    <cellStyle name="Заголовок 3 134 2 4" xfId="15516"/>
    <cellStyle name="Заголовок 3 134 2 5" xfId="15517"/>
    <cellStyle name="Заголовок 3 134 2 6" xfId="15518"/>
    <cellStyle name="Заголовок 3 134 3" xfId="15519"/>
    <cellStyle name="Заголовок 3 134 4" xfId="15520"/>
    <cellStyle name="Заголовок 3 134 5" xfId="15521"/>
    <cellStyle name="Заголовок 3 134 6" xfId="15522"/>
    <cellStyle name="Заголовок 3 134 7" xfId="15523"/>
    <cellStyle name="Заголовок 3 134 8" xfId="15524"/>
    <cellStyle name="Заголовок 3 135" xfId="15525"/>
    <cellStyle name="Заголовок 3 135 2" xfId="15526"/>
    <cellStyle name="Заголовок 3 135 2 2" xfId="15527"/>
    <cellStyle name="Заголовок 3 135 2 3" xfId="15528"/>
    <cellStyle name="Заголовок 3 135 2 4" xfId="15529"/>
    <cellStyle name="Заголовок 3 135 2 5" xfId="15530"/>
    <cellStyle name="Заголовок 3 135 2 6" xfId="15531"/>
    <cellStyle name="Заголовок 3 135 3" xfId="15532"/>
    <cellStyle name="Заголовок 3 135 4" xfId="15533"/>
    <cellStyle name="Заголовок 3 135 5" xfId="15534"/>
    <cellStyle name="Заголовок 3 135 6" xfId="15535"/>
    <cellStyle name="Заголовок 3 135 7" xfId="15536"/>
    <cellStyle name="Заголовок 3 135 8" xfId="15537"/>
    <cellStyle name="Заголовок 3 136" xfId="15538"/>
    <cellStyle name="Заголовок 3 136 2" xfId="15539"/>
    <cellStyle name="Заголовок 3 136 2 2" xfId="15540"/>
    <cellStyle name="Заголовок 3 136 2 3" xfId="15541"/>
    <cellStyle name="Заголовок 3 136 2 4" xfId="15542"/>
    <cellStyle name="Заголовок 3 136 2 5" xfId="15543"/>
    <cellStyle name="Заголовок 3 136 2 6" xfId="15544"/>
    <cellStyle name="Заголовок 3 136 3" xfId="15545"/>
    <cellStyle name="Заголовок 3 136 4" xfId="15546"/>
    <cellStyle name="Заголовок 3 136 5" xfId="15547"/>
    <cellStyle name="Заголовок 3 136 6" xfId="15548"/>
    <cellStyle name="Заголовок 3 136 7" xfId="15549"/>
    <cellStyle name="Заголовок 3 136 8" xfId="15550"/>
    <cellStyle name="Заголовок 3 137" xfId="15551"/>
    <cellStyle name="Заголовок 3 137 2" xfId="15552"/>
    <cellStyle name="Заголовок 3 137 2 2" xfId="15553"/>
    <cellStyle name="Заголовок 3 137 2 3" xfId="15554"/>
    <cellStyle name="Заголовок 3 137 2 4" xfId="15555"/>
    <cellStyle name="Заголовок 3 137 2 5" xfId="15556"/>
    <cellStyle name="Заголовок 3 137 2 6" xfId="15557"/>
    <cellStyle name="Заголовок 3 137 3" xfId="15558"/>
    <cellStyle name="Заголовок 3 137 4" xfId="15559"/>
    <cellStyle name="Заголовок 3 137 5" xfId="15560"/>
    <cellStyle name="Заголовок 3 137 6" xfId="15561"/>
    <cellStyle name="Заголовок 3 137 7" xfId="15562"/>
    <cellStyle name="Заголовок 3 137 8" xfId="15563"/>
    <cellStyle name="Заголовок 3 138" xfId="15564"/>
    <cellStyle name="Заголовок 3 138 2" xfId="15565"/>
    <cellStyle name="Заголовок 3 138 2 2" xfId="15566"/>
    <cellStyle name="Заголовок 3 138 2 3" xfId="15567"/>
    <cellStyle name="Заголовок 3 138 2 4" xfId="15568"/>
    <cellStyle name="Заголовок 3 138 2 5" xfId="15569"/>
    <cellStyle name="Заголовок 3 138 2 6" xfId="15570"/>
    <cellStyle name="Заголовок 3 138 3" xfId="15571"/>
    <cellStyle name="Заголовок 3 138 4" xfId="15572"/>
    <cellStyle name="Заголовок 3 138 5" xfId="15573"/>
    <cellStyle name="Заголовок 3 138 6" xfId="15574"/>
    <cellStyle name="Заголовок 3 138 7" xfId="15575"/>
    <cellStyle name="Заголовок 3 138 8" xfId="15576"/>
    <cellStyle name="Заголовок 3 139" xfId="15577"/>
    <cellStyle name="Заголовок 3 139 2" xfId="15578"/>
    <cellStyle name="Заголовок 3 139 2 2" xfId="15579"/>
    <cellStyle name="Заголовок 3 139 2 3" xfId="15580"/>
    <cellStyle name="Заголовок 3 139 2 4" xfId="15581"/>
    <cellStyle name="Заголовок 3 139 2 5" xfId="15582"/>
    <cellStyle name="Заголовок 3 139 2 6" xfId="15583"/>
    <cellStyle name="Заголовок 3 139 3" xfId="15584"/>
    <cellStyle name="Заголовок 3 139 4" xfId="15585"/>
    <cellStyle name="Заголовок 3 139 5" xfId="15586"/>
    <cellStyle name="Заголовок 3 139 6" xfId="15587"/>
    <cellStyle name="Заголовок 3 139 7" xfId="15588"/>
    <cellStyle name="Заголовок 3 139 8" xfId="15589"/>
    <cellStyle name="Заголовок 3 14" xfId="15590"/>
    <cellStyle name="Заголовок 3 14 2" xfId="15591"/>
    <cellStyle name="Заголовок 3 14 2 2" xfId="15592"/>
    <cellStyle name="Заголовок 3 14 2 3" xfId="15593"/>
    <cellStyle name="Заголовок 3 14 2 4" xfId="15594"/>
    <cellStyle name="Заголовок 3 14 2 5" xfId="15595"/>
    <cellStyle name="Заголовок 3 14 2 6" xfId="15596"/>
    <cellStyle name="Заголовок 3 14 3" xfId="15597"/>
    <cellStyle name="Заголовок 3 14 4" xfId="15598"/>
    <cellStyle name="Заголовок 3 14 5" xfId="15599"/>
    <cellStyle name="Заголовок 3 14 6" xfId="15600"/>
    <cellStyle name="Заголовок 3 14 7" xfId="15601"/>
    <cellStyle name="Заголовок 3 14 8" xfId="15602"/>
    <cellStyle name="Заголовок 3 140" xfId="15603"/>
    <cellStyle name="Заголовок 3 140 2" xfId="15604"/>
    <cellStyle name="Заголовок 3 140 2 2" xfId="15605"/>
    <cellStyle name="Заголовок 3 140 2 3" xfId="15606"/>
    <cellStyle name="Заголовок 3 140 2 4" xfId="15607"/>
    <cellStyle name="Заголовок 3 140 2 5" xfId="15608"/>
    <cellStyle name="Заголовок 3 140 2 6" xfId="15609"/>
    <cellStyle name="Заголовок 3 140 3" xfId="15610"/>
    <cellStyle name="Заголовок 3 140 4" xfId="15611"/>
    <cellStyle name="Заголовок 3 140 5" xfId="15612"/>
    <cellStyle name="Заголовок 3 140 6" xfId="15613"/>
    <cellStyle name="Заголовок 3 140 7" xfId="15614"/>
    <cellStyle name="Заголовок 3 140 8" xfId="15615"/>
    <cellStyle name="Заголовок 3 141" xfId="15616"/>
    <cellStyle name="Заголовок 3 141 2" xfId="15617"/>
    <cellStyle name="Заголовок 3 141 2 2" xfId="15618"/>
    <cellStyle name="Заголовок 3 141 2 3" xfId="15619"/>
    <cellStyle name="Заголовок 3 141 2 4" xfId="15620"/>
    <cellStyle name="Заголовок 3 141 2 5" xfId="15621"/>
    <cellStyle name="Заголовок 3 141 2 6" xfId="15622"/>
    <cellStyle name="Заголовок 3 141 3" xfId="15623"/>
    <cellStyle name="Заголовок 3 141 4" xfId="15624"/>
    <cellStyle name="Заголовок 3 141 5" xfId="15625"/>
    <cellStyle name="Заголовок 3 141 6" xfId="15626"/>
    <cellStyle name="Заголовок 3 141 7" xfId="15627"/>
    <cellStyle name="Заголовок 3 141 8" xfId="15628"/>
    <cellStyle name="Заголовок 3 142" xfId="15629"/>
    <cellStyle name="Заголовок 3 142 2" xfId="15630"/>
    <cellStyle name="Заголовок 3 142 2 2" xfId="15631"/>
    <cellStyle name="Заголовок 3 142 2 3" xfId="15632"/>
    <cellStyle name="Заголовок 3 142 2 4" xfId="15633"/>
    <cellStyle name="Заголовок 3 142 2 5" xfId="15634"/>
    <cellStyle name="Заголовок 3 142 2 6" xfId="15635"/>
    <cellStyle name="Заголовок 3 142 3" xfId="15636"/>
    <cellStyle name="Заголовок 3 142 4" xfId="15637"/>
    <cellStyle name="Заголовок 3 142 5" xfId="15638"/>
    <cellStyle name="Заголовок 3 142 6" xfId="15639"/>
    <cellStyle name="Заголовок 3 142 7" xfId="15640"/>
    <cellStyle name="Заголовок 3 142 8" xfId="15641"/>
    <cellStyle name="Заголовок 3 143" xfId="15642"/>
    <cellStyle name="Заголовок 3 143 2" xfId="15643"/>
    <cellStyle name="Заголовок 3 143 2 2" xfId="15644"/>
    <cellStyle name="Заголовок 3 143 2 3" xfId="15645"/>
    <cellStyle name="Заголовок 3 143 2 4" xfId="15646"/>
    <cellStyle name="Заголовок 3 143 2 5" xfId="15647"/>
    <cellStyle name="Заголовок 3 143 2 6" xfId="15648"/>
    <cellStyle name="Заголовок 3 143 3" xfId="15649"/>
    <cellStyle name="Заголовок 3 143 4" xfId="15650"/>
    <cellStyle name="Заголовок 3 143 5" xfId="15651"/>
    <cellStyle name="Заголовок 3 143 6" xfId="15652"/>
    <cellStyle name="Заголовок 3 143 7" xfId="15653"/>
    <cellStyle name="Заголовок 3 143 8" xfId="15654"/>
    <cellStyle name="Заголовок 3 144" xfId="15655"/>
    <cellStyle name="Заголовок 3 144 2" xfId="15656"/>
    <cellStyle name="Заголовок 3 144 2 2" xfId="15657"/>
    <cellStyle name="Заголовок 3 144 2 3" xfId="15658"/>
    <cellStyle name="Заголовок 3 144 2 4" xfId="15659"/>
    <cellStyle name="Заголовок 3 144 2 5" xfId="15660"/>
    <cellStyle name="Заголовок 3 144 2 6" xfId="15661"/>
    <cellStyle name="Заголовок 3 144 3" xfId="15662"/>
    <cellStyle name="Заголовок 3 144 4" xfId="15663"/>
    <cellStyle name="Заголовок 3 144 5" xfId="15664"/>
    <cellStyle name="Заголовок 3 144 6" xfId="15665"/>
    <cellStyle name="Заголовок 3 144 7" xfId="15666"/>
    <cellStyle name="Заголовок 3 144 8" xfId="15667"/>
    <cellStyle name="Заголовок 3 145" xfId="15668"/>
    <cellStyle name="Заголовок 3 145 2" xfId="15669"/>
    <cellStyle name="Заголовок 3 145 2 2" xfId="15670"/>
    <cellStyle name="Заголовок 3 145 2 3" xfId="15671"/>
    <cellStyle name="Заголовок 3 145 2 4" xfId="15672"/>
    <cellStyle name="Заголовок 3 145 2 5" xfId="15673"/>
    <cellStyle name="Заголовок 3 145 2 6" xfId="15674"/>
    <cellStyle name="Заголовок 3 145 3" xfId="15675"/>
    <cellStyle name="Заголовок 3 145 4" xfId="15676"/>
    <cellStyle name="Заголовок 3 145 5" xfId="15677"/>
    <cellStyle name="Заголовок 3 145 6" xfId="15678"/>
    <cellStyle name="Заголовок 3 145 7" xfId="15679"/>
    <cellStyle name="Заголовок 3 145 8" xfId="15680"/>
    <cellStyle name="Заголовок 3 146" xfId="15681"/>
    <cellStyle name="Заголовок 3 146 2" xfId="15682"/>
    <cellStyle name="Заголовок 3 146 2 2" xfId="15683"/>
    <cellStyle name="Заголовок 3 146 2 3" xfId="15684"/>
    <cellStyle name="Заголовок 3 146 2 4" xfId="15685"/>
    <cellStyle name="Заголовок 3 146 2 5" xfId="15686"/>
    <cellStyle name="Заголовок 3 146 2 6" xfId="15687"/>
    <cellStyle name="Заголовок 3 146 3" xfId="15688"/>
    <cellStyle name="Заголовок 3 146 4" xfId="15689"/>
    <cellStyle name="Заголовок 3 146 5" xfId="15690"/>
    <cellStyle name="Заголовок 3 146 6" xfId="15691"/>
    <cellStyle name="Заголовок 3 146 7" xfId="15692"/>
    <cellStyle name="Заголовок 3 146 8" xfId="15693"/>
    <cellStyle name="Заголовок 3 147" xfId="15694"/>
    <cellStyle name="Заголовок 3 147 2" xfId="15695"/>
    <cellStyle name="Заголовок 3 147 2 2" xfId="15696"/>
    <cellStyle name="Заголовок 3 147 2 3" xfId="15697"/>
    <cellStyle name="Заголовок 3 147 2 4" xfId="15698"/>
    <cellStyle name="Заголовок 3 147 2 5" xfId="15699"/>
    <cellStyle name="Заголовок 3 147 2 6" xfId="15700"/>
    <cellStyle name="Заголовок 3 147 3" xfId="15701"/>
    <cellStyle name="Заголовок 3 147 4" xfId="15702"/>
    <cellStyle name="Заголовок 3 147 5" xfId="15703"/>
    <cellStyle name="Заголовок 3 147 6" xfId="15704"/>
    <cellStyle name="Заголовок 3 147 7" xfId="15705"/>
    <cellStyle name="Заголовок 3 147 8" xfId="15706"/>
    <cellStyle name="Заголовок 3 148" xfId="15707"/>
    <cellStyle name="Заголовок 3 148 2" xfId="15708"/>
    <cellStyle name="Заголовок 3 148 2 2" xfId="15709"/>
    <cellStyle name="Заголовок 3 148 2 3" xfId="15710"/>
    <cellStyle name="Заголовок 3 148 2 4" xfId="15711"/>
    <cellStyle name="Заголовок 3 148 2 5" xfId="15712"/>
    <cellStyle name="Заголовок 3 148 2 6" xfId="15713"/>
    <cellStyle name="Заголовок 3 148 3" xfId="15714"/>
    <cellStyle name="Заголовок 3 148 4" xfId="15715"/>
    <cellStyle name="Заголовок 3 148 5" xfId="15716"/>
    <cellStyle name="Заголовок 3 148 6" xfId="15717"/>
    <cellStyle name="Заголовок 3 148 7" xfId="15718"/>
    <cellStyle name="Заголовок 3 148 8" xfId="15719"/>
    <cellStyle name="Заголовок 3 149" xfId="15720"/>
    <cellStyle name="Заголовок 3 149 2" xfId="15721"/>
    <cellStyle name="Заголовок 3 149 2 2" xfId="15722"/>
    <cellStyle name="Заголовок 3 149 2 3" xfId="15723"/>
    <cellStyle name="Заголовок 3 149 2 4" xfId="15724"/>
    <cellStyle name="Заголовок 3 149 2 5" xfId="15725"/>
    <cellStyle name="Заголовок 3 149 2 6" xfId="15726"/>
    <cellStyle name="Заголовок 3 149 3" xfId="15727"/>
    <cellStyle name="Заголовок 3 149 4" xfId="15728"/>
    <cellStyle name="Заголовок 3 149 5" xfId="15729"/>
    <cellStyle name="Заголовок 3 149 6" xfId="15730"/>
    <cellStyle name="Заголовок 3 149 7" xfId="15731"/>
    <cellStyle name="Заголовок 3 149 8" xfId="15732"/>
    <cellStyle name="Заголовок 3 15" xfId="15733"/>
    <cellStyle name="Заголовок 3 15 2" xfId="15734"/>
    <cellStyle name="Заголовок 3 15 2 2" xfId="15735"/>
    <cellStyle name="Заголовок 3 15 2 3" xfId="15736"/>
    <cellStyle name="Заголовок 3 15 2 4" xfId="15737"/>
    <cellStyle name="Заголовок 3 15 2 5" xfId="15738"/>
    <cellStyle name="Заголовок 3 15 2 6" xfId="15739"/>
    <cellStyle name="Заголовок 3 15 3" xfId="15740"/>
    <cellStyle name="Заголовок 3 15 4" xfId="15741"/>
    <cellStyle name="Заголовок 3 15 5" xfId="15742"/>
    <cellStyle name="Заголовок 3 15 6" xfId="15743"/>
    <cellStyle name="Заголовок 3 15 7" xfId="15744"/>
    <cellStyle name="Заголовок 3 15 8" xfId="15745"/>
    <cellStyle name="Заголовок 3 150" xfId="15746"/>
    <cellStyle name="Заголовок 3 150 2" xfId="15747"/>
    <cellStyle name="Заголовок 3 150 2 2" xfId="15748"/>
    <cellStyle name="Заголовок 3 150 2 3" xfId="15749"/>
    <cellStyle name="Заголовок 3 150 2 4" xfId="15750"/>
    <cellStyle name="Заголовок 3 150 2 5" xfId="15751"/>
    <cellStyle name="Заголовок 3 150 2 6" xfId="15752"/>
    <cellStyle name="Заголовок 3 150 3" xfId="15753"/>
    <cellStyle name="Заголовок 3 150 4" xfId="15754"/>
    <cellStyle name="Заголовок 3 150 5" xfId="15755"/>
    <cellStyle name="Заголовок 3 150 6" xfId="15756"/>
    <cellStyle name="Заголовок 3 150 7" xfId="15757"/>
    <cellStyle name="Заголовок 3 150 8" xfId="15758"/>
    <cellStyle name="Заголовок 3 151" xfId="15759"/>
    <cellStyle name="Заголовок 3 151 2" xfId="15760"/>
    <cellStyle name="Заголовок 3 151 2 2" xfId="15761"/>
    <cellStyle name="Заголовок 3 151 2 3" xfId="15762"/>
    <cellStyle name="Заголовок 3 151 2 4" xfId="15763"/>
    <cellStyle name="Заголовок 3 151 2 5" xfId="15764"/>
    <cellStyle name="Заголовок 3 151 2 6" xfId="15765"/>
    <cellStyle name="Заголовок 3 151 3" xfId="15766"/>
    <cellStyle name="Заголовок 3 151 4" xfId="15767"/>
    <cellStyle name="Заголовок 3 151 5" xfId="15768"/>
    <cellStyle name="Заголовок 3 151 6" xfId="15769"/>
    <cellStyle name="Заголовок 3 151 7" xfId="15770"/>
    <cellStyle name="Заголовок 3 151 8" xfId="15771"/>
    <cellStyle name="Заголовок 3 152" xfId="15772"/>
    <cellStyle name="Заголовок 3 152 2" xfId="15773"/>
    <cellStyle name="Заголовок 3 152 2 2" xfId="15774"/>
    <cellStyle name="Заголовок 3 152 2 3" xfId="15775"/>
    <cellStyle name="Заголовок 3 152 2 4" xfId="15776"/>
    <cellStyle name="Заголовок 3 152 2 5" xfId="15777"/>
    <cellStyle name="Заголовок 3 152 2 6" xfId="15778"/>
    <cellStyle name="Заголовок 3 152 3" xfId="15779"/>
    <cellStyle name="Заголовок 3 152 4" xfId="15780"/>
    <cellStyle name="Заголовок 3 152 5" xfId="15781"/>
    <cellStyle name="Заголовок 3 152 6" xfId="15782"/>
    <cellStyle name="Заголовок 3 152 7" xfId="15783"/>
    <cellStyle name="Заголовок 3 152 8" xfId="15784"/>
    <cellStyle name="Заголовок 3 16" xfId="15785"/>
    <cellStyle name="Заголовок 3 16 2" xfId="15786"/>
    <cellStyle name="Заголовок 3 16 2 2" xfId="15787"/>
    <cellStyle name="Заголовок 3 16 2 3" xfId="15788"/>
    <cellStyle name="Заголовок 3 16 2 4" xfId="15789"/>
    <cellStyle name="Заголовок 3 16 2 5" xfId="15790"/>
    <cellStyle name="Заголовок 3 16 2 6" xfId="15791"/>
    <cellStyle name="Заголовок 3 16 3" xfId="15792"/>
    <cellStyle name="Заголовок 3 16 4" xfId="15793"/>
    <cellStyle name="Заголовок 3 16 5" xfId="15794"/>
    <cellStyle name="Заголовок 3 16 6" xfId="15795"/>
    <cellStyle name="Заголовок 3 16 7" xfId="15796"/>
    <cellStyle name="Заголовок 3 16 8" xfId="15797"/>
    <cellStyle name="Заголовок 3 17" xfId="15798"/>
    <cellStyle name="Заголовок 3 17 2" xfId="15799"/>
    <cellStyle name="Заголовок 3 17 2 2" xfId="15800"/>
    <cellStyle name="Заголовок 3 17 2 3" xfId="15801"/>
    <cellStyle name="Заголовок 3 17 2 4" xfId="15802"/>
    <cellStyle name="Заголовок 3 17 2 5" xfId="15803"/>
    <cellStyle name="Заголовок 3 17 2 6" xfId="15804"/>
    <cellStyle name="Заголовок 3 17 3" xfId="15805"/>
    <cellStyle name="Заголовок 3 17 4" xfId="15806"/>
    <cellStyle name="Заголовок 3 17 5" xfId="15807"/>
    <cellStyle name="Заголовок 3 17 6" xfId="15808"/>
    <cellStyle name="Заголовок 3 17 7" xfId="15809"/>
    <cellStyle name="Заголовок 3 17 8" xfId="15810"/>
    <cellStyle name="Заголовок 3 18" xfId="15811"/>
    <cellStyle name="Заголовок 3 18 2" xfId="15812"/>
    <cellStyle name="Заголовок 3 18 2 2" xfId="15813"/>
    <cellStyle name="Заголовок 3 18 2 3" xfId="15814"/>
    <cellStyle name="Заголовок 3 18 2 4" xfId="15815"/>
    <cellStyle name="Заголовок 3 18 2 5" xfId="15816"/>
    <cellStyle name="Заголовок 3 18 2 6" xfId="15817"/>
    <cellStyle name="Заголовок 3 18 3" xfId="15818"/>
    <cellStyle name="Заголовок 3 18 4" xfId="15819"/>
    <cellStyle name="Заголовок 3 18 5" xfId="15820"/>
    <cellStyle name="Заголовок 3 18 6" xfId="15821"/>
    <cellStyle name="Заголовок 3 18 7" xfId="15822"/>
    <cellStyle name="Заголовок 3 18 8" xfId="15823"/>
    <cellStyle name="Заголовок 3 19" xfId="15824"/>
    <cellStyle name="Заголовок 3 19 2" xfId="15825"/>
    <cellStyle name="Заголовок 3 19 2 2" xfId="15826"/>
    <cellStyle name="Заголовок 3 19 2 3" xfId="15827"/>
    <cellStyle name="Заголовок 3 19 2 4" xfId="15828"/>
    <cellStyle name="Заголовок 3 19 2 5" xfId="15829"/>
    <cellStyle name="Заголовок 3 19 2 6" xfId="15830"/>
    <cellStyle name="Заголовок 3 19 3" xfId="15831"/>
    <cellStyle name="Заголовок 3 19 4" xfId="15832"/>
    <cellStyle name="Заголовок 3 19 5" xfId="15833"/>
    <cellStyle name="Заголовок 3 19 6" xfId="15834"/>
    <cellStyle name="Заголовок 3 19 7" xfId="15835"/>
    <cellStyle name="Заголовок 3 19 8" xfId="15836"/>
    <cellStyle name="Заголовок 3 2" xfId="15837"/>
    <cellStyle name="Заголовок 3 2 10" xfId="15838"/>
    <cellStyle name="Заголовок 3 2 11" xfId="15839"/>
    <cellStyle name="Заголовок 3 2 12" xfId="15840"/>
    <cellStyle name="Заголовок 3 2 13" xfId="15841"/>
    <cellStyle name="Заголовок 3 2 14" xfId="15842"/>
    <cellStyle name="Заголовок 3 2 15" xfId="15843"/>
    <cellStyle name="Заголовок 3 2 16" xfId="15844"/>
    <cellStyle name="Заголовок 3 2 2" xfId="15845"/>
    <cellStyle name="Заголовок 3 2 2 10" xfId="15846"/>
    <cellStyle name="Заголовок 3 2 2 10 2" xfId="15847"/>
    <cellStyle name="Заголовок 3 2 2 10 2 2" xfId="15848"/>
    <cellStyle name="Заголовок 3 2 2 10 2 3" xfId="15849"/>
    <cellStyle name="Заголовок 3 2 2 10 2 4" xfId="15850"/>
    <cellStyle name="Заголовок 3 2 2 10 2 5" xfId="15851"/>
    <cellStyle name="Заголовок 3 2 2 10 2 6" xfId="15852"/>
    <cellStyle name="Заголовок 3 2 2 10 3" xfId="15853"/>
    <cellStyle name="Заголовок 3 2 2 10 4" xfId="15854"/>
    <cellStyle name="Заголовок 3 2 2 10 5" xfId="15855"/>
    <cellStyle name="Заголовок 3 2 2 10 6" xfId="15856"/>
    <cellStyle name="Заголовок 3 2 2 10 7" xfId="15857"/>
    <cellStyle name="Заголовок 3 2 2 10 8" xfId="15858"/>
    <cellStyle name="Заголовок 3 2 2 11" xfId="15859"/>
    <cellStyle name="Заголовок 3 2 2 11 2" xfId="15860"/>
    <cellStyle name="Заголовок 3 2 2 11 2 2" xfId="15861"/>
    <cellStyle name="Заголовок 3 2 2 11 2 3" xfId="15862"/>
    <cellStyle name="Заголовок 3 2 2 11 2 4" xfId="15863"/>
    <cellStyle name="Заголовок 3 2 2 11 2 5" xfId="15864"/>
    <cellStyle name="Заголовок 3 2 2 11 2 6" xfId="15865"/>
    <cellStyle name="Заголовок 3 2 2 11 3" xfId="15866"/>
    <cellStyle name="Заголовок 3 2 2 11 4" xfId="15867"/>
    <cellStyle name="Заголовок 3 2 2 11 5" xfId="15868"/>
    <cellStyle name="Заголовок 3 2 2 11 6" xfId="15869"/>
    <cellStyle name="Заголовок 3 2 2 11 7" xfId="15870"/>
    <cellStyle name="Заголовок 3 2 2 11 8" xfId="15871"/>
    <cellStyle name="Заголовок 3 2 2 12" xfId="15872"/>
    <cellStyle name="Заголовок 3 2 2 12 2" xfId="15873"/>
    <cellStyle name="Заголовок 3 2 2 12 2 2" xfId="15874"/>
    <cellStyle name="Заголовок 3 2 2 12 2 3" xfId="15875"/>
    <cellStyle name="Заголовок 3 2 2 12 2 4" xfId="15876"/>
    <cellStyle name="Заголовок 3 2 2 12 2 5" xfId="15877"/>
    <cellStyle name="Заголовок 3 2 2 12 2 6" xfId="15878"/>
    <cellStyle name="Заголовок 3 2 2 12 3" xfId="15879"/>
    <cellStyle name="Заголовок 3 2 2 12 4" xfId="15880"/>
    <cellStyle name="Заголовок 3 2 2 12 5" xfId="15881"/>
    <cellStyle name="Заголовок 3 2 2 12 6" xfId="15882"/>
    <cellStyle name="Заголовок 3 2 2 12 7" xfId="15883"/>
    <cellStyle name="Заголовок 3 2 2 12 8" xfId="15884"/>
    <cellStyle name="Заголовок 3 2 2 13" xfId="15885"/>
    <cellStyle name="Заголовок 3 2 2 13 2" xfId="15886"/>
    <cellStyle name="Заголовок 3 2 2 13 2 2" xfId="15887"/>
    <cellStyle name="Заголовок 3 2 2 13 2 3" xfId="15888"/>
    <cellStyle name="Заголовок 3 2 2 13 2 4" xfId="15889"/>
    <cellStyle name="Заголовок 3 2 2 13 2 5" xfId="15890"/>
    <cellStyle name="Заголовок 3 2 2 13 2 6" xfId="15891"/>
    <cellStyle name="Заголовок 3 2 2 13 3" xfId="15892"/>
    <cellStyle name="Заголовок 3 2 2 13 4" xfId="15893"/>
    <cellStyle name="Заголовок 3 2 2 13 5" xfId="15894"/>
    <cellStyle name="Заголовок 3 2 2 13 6" xfId="15895"/>
    <cellStyle name="Заголовок 3 2 2 13 7" xfId="15896"/>
    <cellStyle name="Заголовок 3 2 2 13 8" xfId="15897"/>
    <cellStyle name="Заголовок 3 2 2 14" xfId="15898"/>
    <cellStyle name="Заголовок 3 2 2 14 2" xfId="15899"/>
    <cellStyle name="Заголовок 3 2 2 14 3" xfId="15900"/>
    <cellStyle name="Заголовок 3 2 2 14 4" xfId="15901"/>
    <cellStyle name="Заголовок 3 2 2 14 5" xfId="15902"/>
    <cellStyle name="Заголовок 3 2 2 14 6" xfId="15903"/>
    <cellStyle name="Заголовок 3 2 2 15" xfId="15904"/>
    <cellStyle name="Заголовок 3 2 2 16" xfId="15905"/>
    <cellStyle name="Заголовок 3 2 2 17" xfId="15906"/>
    <cellStyle name="Заголовок 3 2 2 18" xfId="15907"/>
    <cellStyle name="Заголовок 3 2 2 19" xfId="15908"/>
    <cellStyle name="Заголовок 3 2 2 2" xfId="15909"/>
    <cellStyle name="Заголовок 3 2 2 2 2" xfId="15910"/>
    <cellStyle name="Заголовок 3 2 2 2 2 2" xfId="15911"/>
    <cellStyle name="Заголовок 3 2 2 2 2 3" xfId="15912"/>
    <cellStyle name="Заголовок 3 2 2 2 2 4" xfId="15913"/>
    <cellStyle name="Заголовок 3 2 2 2 2 5" xfId="15914"/>
    <cellStyle name="Заголовок 3 2 2 2 2 6" xfId="15915"/>
    <cellStyle name="Заголовок 3 2 2 2 3" xfId="15916"/>
    <cellStyle name="Заголовок 3 2 2 2 4" xfId="15917"/>
    <cellStyle name="Заголовок 3 2 2 2 5" xfId="15918"/>
    <cellStyle name="Заголовок 3 2 2 2 6" xfId="15919"/>
    <cellStyle name="Заголовок 3 2 2 2 7" xfId="15920"/>
    <cellStyle name="Заголовок 3 2 2 2 8" xfId="15921"/>
    <cellStyle name="Заголовок 3 2 2 20" xfId="15922"/>
    <cellStyle name="Заголовок 3 2 2 21" xfId="15923"/>
    <cellStyle name="Заголовок 3 2 2 22" xfId="15924"/>
    <cellStyle name="Заголовок 3 2 2 23" xfId="15925"/>
    <cellStyle name="Заголовок 3 2 2 24" xfId="15926"/>
    <cellStyle name="Заголовок 3 2 2 25" xfId="15927"/>
    <cellStyle name="Заголовок 3 2 2 26" xfId="15928"/>
    <cellStyle name="Заголовок 3 2 2 3" xfId="15929"/>
    <cellStyle name="Заголовок 3 2 2 3 2" xfId="15930"/>
    <cellStyle name="Заголовок 3 2 2 3 2 2" xfId="15931"/>
    <cellStyle name="Заголовок 3 2 2 3 2 3" xfId="15932"/>
    <cellStyle name="Заголовок 3 2 2 3 2 4" xfId="15933"/>
    <cellStyle name="Заголовок 3 2 2 3 2 5" xfId="15934"/>
    <cellStyle name="Заголовок 3 2 2 3 2 6" xfId="15935"/>
    <cellStyle name="Заголовок 3 2 2 3 3" xfId="15936"/>
    <cellStyle name="Заголовок 3 2 2 3 4" xfId="15937"/>
    <cellStyle name="Заголовок 3 2 2 3 5" xfId="15938"/>
    <cellStyle name="Заголовок 3 2 2 3 6" xfId="15939"/>
    <cellStyle name="Заголовок 3 2 2 3 7" xfId="15940"/>
    <cellStyle name="Заголовок 3 2 2 3 8" xfId="15941"/>
    <cellStyle name="Заголовок 3 2 2 4" xfId="15942"/>
    <cellStyle name="Заголовок 3 2 2 4 2" xfId="15943"/>
    <cellStyle name="Заголовок 3 2 2 4 2 2" xfId="15944"/>
    <cellStyle name="Заголовок 3 2 2 4 2 3" xfId="15945"/>
    <cellStyle name="Заголовок 3 2 2 4 2 4" xfId="15946"/>
    <cellStyle name="Заголовок 3 2 2 4 2 5" xfId="15947"/>
    <cellStyle name="Заголовок 3 2 2 4 2 6" xfId="15948"/>
    <cellStyle name="Заголовок 3 2 2 4 3" xfId="15949"/>
    <cellStyle name="Заголовок 3 2 2 4 4" xfId="15950"/>
    <cellStyle name="Заголовок 3 2 2 4 5" xfId="15951"/>
    <cellStyle name="Заголовок 3 2 2 4 6" xfId="15952"/>
    <cellStyle name="Заголовок 3 2 2 4 7" xfId="15953"/>
    <cellStyle name="Заголовок 3 2 2 4 8" xfId="15954"/>
    <cellStyle name="Заголовок 3 2 2 5" xfId="15955"/>
    <cellStyle name="Заголовок 3 2 2 5 2" xfId="15956"/>
    <cellStyle name="Заголовок 3 2 2 5 2 2" xfId="15957"/>
    <cellStyle name="Заголовок 3 2 2 5 2 3" xfId="15958"/>
    <cellStyle name="Заголовок 3 2 2 5 2 4" xfId="15959"/>
    <cellStyle name="Заголовок 3 2 2 5 2 5" xfId="15960"/>
    <cellStyle name="Заголовок 3 2 2 5 2 6" xfId="15961"/>
    <cellStyle name="Заголовок 3 2 2 5 3" xfId="15962"/>
    <cellStyle name="Заголовок 3 2 2 5 4" xfId="15963"/>
    <cellStyle name="Заголовок 3 2 2 5 5" xfId="15964"/>
    <cellStyle name="Заголовок 3 2 2 5 6" xfId="15965"/>
    <cellStyle name="Заголовок 3 2 2 5 7" xfId="15966"/>
    <cellStyle name="Заголовок 3 2 2 5 8" xfId="15967"/>
    <cellStyle name="Заголовок 3 2 2 6" xfId="15968"/>
    <cellStyle name="Заголовок 3 2 2 6 2" xfId="15969"/>
    <cellStyle name="Заголовок 3 2 2 6 2 2" xfId="15970"/>
    <cellStyle name="Заголовок 3 2 2 6 2 3" xfId="15971"/>
    <cellStyle name="Заголовок 3 2 2 6 2 4" xfId="15972"/>
    <cellStyle name="Заголовок 3 2 2 6 2 5" xfId="15973"/>
    <cellStyle name="Заголовок 3 2 2 6 2 6" xfId="15974"/>
    <cellStyle name="Заголовок 3 2 2 6 3" xfId="15975"/>
    <cellStyle name="Заголовок 3 2 2 6 4" xfId="15976"/>
    <cellStyle name="Заголовок 3 2 2 6 5" xfId="15977"/>
    <cellStyle name="Заголовок 3 2 2 6 6" xfId="15978"/>
    <cellStyle name="Заголовок 3 2 2 6 7" xfId="15979"/>
    <cellStyle name="Заголовок 3 2 2 6 8" xfId="15980"/>
    <cellStyle name="Заголовок 3 2 2 7" xfId="15981"/>
    <cellStyle name="Заголовок 3 2 2 7 2" xfId="15982"/>
    <cellStyle name="Заголовок 3 2 2 7 2 2" xfId="15983"/>
    <cellStyle name="Заголовок 3 2 2 7 2 3" xfId="15984"/>
    <cellStyle name="Заголовок 3 2 2 7 2 4" xfId="15985"/>
    <cellStyle name="Заголовок 3 2 2 7 2 5" xfId="15986"/>
    <cellStyle name="Заголовок 3 2 2 7 2 6" xfId="15987"/>
    <cellStyle name="Заголовок 3 2 2 7 3" xfId="15988"/>
    <cellStyle name="Заголовок 3 2 2 7 4" xfId="15989"/>
    <cellStyle name="Заголовок 3 2 2 7 5" xfId="15990"/>
    <cellStyle name="Заголовок 3 2 2 7 6" xfId="15991"/>
    <cellStyle name="Заголовок 3 2 2 7 7" xfId="15992"/>
    <cellStyle name="Заголовок 3 2 2 7 8" xfId="15993"/>
    <cellStyle name="Заголовок 3 2 2 8" xfId="15994"/>
    <cellStyle name="Заголовок 3 2 2 8 2" xfId="15995"/>
    <cellStyle name="Заголовок 3 2 2 8 2 2" xfId="15996"/>
    <cellStyle name="Заголовок 3 2 2 8 2 3" xfId="15997"/>
    <cellStyle name="Заголовок 3 2 2 8 2 4" xfId="15998"/>
    <cellStyle name="Заголовок 3 2 2 8 2 5" xfId="15999"/>
    <cellStyle name="Заголовок 3 2 2 8 2 6" xfId="16000"/>
    <cellStyle name="Заголовок 3 2 2 8 3" xfId="16001"/>
    <cellStyle name="Заголовок 3 2 2 8 4" xfId="16002"/>
    <cellStyle name="Заголовок 3 2 2 8 5" xfId="16003"/>
    <cellStyle name="Заголовок 3 2 2 8 6" xfId="16004"/>
    <cellStyle name="Заголовок 3 2 2 8 7" xfId="16005"/>
    <cellStyle name="Заголовок 3 2 2 8 8" xfId="16006"/>
    <cellStyle name="Заголовок 3 2 2 9" xfId="16007"/>
    <cellStyle name="Заголовок 3 2 2 9 2" xfId="16008"/>
    <cellStyle name="Заголовок 3 2 2 9 2 2" xfId="16009"/>
    <cellStyle name="Заголовок 3 2 2 9 2 3" xfId="16010"/>
    <cellStyle name="Заголовок 3 2 2 9 2 4" xfId="16011"/>
    <cellStyle name="Заголовок 3 2 2 9 2 5" xfId="16012"/>
    <cellStyle name="Заголовок 3 2 2 9 2 6" xfId="16013"/>
    <cellStyle name="Заголовок 3 2 2 9 3" xfId="16014"/>
    <cellStyle name="Заголовок 3 2 2 9 4" xfId="16015"/>
    <cellStyle name="Заголовок 3 2 2 9 5" xfId="16016"/>
    <cellStyle name="Заголовок 3 2 2 9 6" xfId="16017"/>
    <cellStyle name="Заголовок 3 2 2 9 7" xfId="16018"/>
    <cellStyle name="Заголовок 3 2 2 9 8" xfId="16019"/>
    <cellStyle name="Заголовок 3 2 3" xfId="16020"/>
    <cellStyle name="Заголовок 3 2 3 2" xfId="16021"/>
    <cellStyle name="Заголовок 3 2 3 2 2" xfId="16022"/>
    <cellStyle name="Заголовок 3 2 3 2 3" xfId="16023"/>
    <cellStyle name="Заголовок 3 2 3 2 4" xfId="16024"/>
    <cellStyle name="Заголовок 3 2 3 2 5" xfId="16025"/>
    <cellStyle name="Заголовок 3 2 3 2 6" xfId="16026"/>
    <cellStyle name="Заголовок 3 2 3 3" xfId="16027"/>
    <cellStyle name="Заголовок 3 2 3 4" xfId="16028"/>
    <cellStyle name="Заголовок 3 2 3 5" xfId="16029"/>
    <cellStyle name="Заголовок 3 2 3 6" xfId="16030"/>
    <cellStyle name="Заголовок 3 2 3 7" xfId="16031"/>
    <cellStyle name="Заголовок 3 2 3 8" xfId="16032"/>
    <cellStyle name="Заголовок 3 2 4" xfId="16033"/>
    <cellStyle name="Заголовок 3 2 4 2" xfId="16034"/>
    <cellStyle name="Заголовок 3 2 4 3" xfId="16035"/>
    <cellStyle name="Заголовок 3 2 4 4" xfId="16036"/>
    <cellStyle name="Заголовок 3 2 4 5" xfId="16037"/>
    <cellStyle name="Заголовок 3 2 4 6" xfId="16038"/>
    <cellStyle name="Заголовок 3 2 5" xfId="16039"/>
    <cellStyle name="Заголовок 3 2 6" xfId="16040"/>
    <cellStyle name="Заголовок 3 2 7" xfId="16041"/>
    <cellStyle name="Заголовок 3 2 8" xfId="16042"/>
    <cellStyle name="Заголовок 3 2 9" xfId="16043"/>
    <cellStyle name="Заголовок 3 20" xfId="16044"/>
    <cellStyle name="Заголовок 3 20 2" xfId="16045"/>
    <cellStyle name="Заголовок 3 20 2 2" xfId="16046"/>
    <cellStyle name="Заголовок 3 20 2 3" xfId="16047"/>
    <cellStyle name="Заголовок 3 20 2 4" xfId="16048"/>
    <cellStyle name="Заголовок 3 20 2 5" xfId="16049"/>
    <cellStyle name="Заголовок 3 20 2 6" xfId="16050"/>
    <cellStyle name="Заголовок 3 20 3" xfId="16051"/>
    <cellStyle name="Заголовок 3 20 4" xfId="16052"/>
    <cellStyle name="Заголовок 3 20 5" xfId="16053"/>
    <cellStyle name="Заголовок 3 20 6" xfId="16054"/>
    <cellStyle name="Заголовок 3 20 7" xfId="16055"/>
    <cellStyle name="Заголовок 3 20 8" xfId="16056"/>
    <cellStyle name="Заголовок 3 21" xfId="16057"/>
    <cellStyle name="Заголовок 3 21 2" xfId="16058"/>
    <cellStyle name="Заголовок 3 21 2 2" xfId="16059"/>
    <cellStyle name="Заголовок 3 21 2 3" xfId="16060"/>
    <cellStyle name="Заголовок 3 21 2 4" xfId="16061"/>
    <cellStyle name="Заголовок 3 21 2 5" xfId="16062"/>
    <cellStyle name="Заголовок 3 21 2 6" xfId="16063"/>
    <cellStyle name="Заголовок 3 21 3" xfId="16064"/>
    <cellStyle name="Заголовок 3 21 4" xfId="16065"/>
    <cellStyle name="Заголовок 3 21 5" xfId="16066"/>
    <cellStyle name="Заголовок 3 21 6" xfId="16067"/>
    <cellStyle name="Заголовок 3 21 7" xfId="16068"/>
    <cellStyle name="Заголовок 3 21 8" xfId="16069"/>
    <cellStyle name="Заголовок 3 22" xfId="16070"/>
    <cellStyle name="Заголовок 3 22 2" xfId="16071"/>
    <cellStyle name="Заголовок 3 22 2 2" xfId="16072"/>
    <cellStyle name="Заголовок 3 22 2 3" xfId="16073"/>
    <cellStyle name="Заголовок 3 22 2 4" xfId="16074"/>
    <cellStyle name="Заголовок 3 22 2 5" xfId="16075"/>
    <cellStyle name="Заголовок 3 22 2 6" xfId="16076"/>
    <cellStyle name="Заголовок 3 22 3" xfId="16077"/>
    <cellStyle name="Заголовок 3 22 4" xfId="16078"/>
    <cellStyle name="Заголовок 3 22 5" xfId="16079"/>
    <cellStyle name="Заголовок 3 22 6" xfId="16080"/>
    <cellStyle name="Заголовок 3 22 7" xfId="16081"/>
    <cellStyle name="Заголовок 3 22 8" xfId="16082"/>
    <cellStyle name="Заголовок 3 23" xfId="16083"/>
    <cellStyle name="Заголовок 3 23 2" xfId="16084"/>
    <cellStyle name="Заголовок 3 23 2 2" xfId="16085"/>
    <cellStyle name="Заголовок 3 23 2 3" xfId="16086"/>
    <cellStyle name="Заголовок 3 23 2 4" xfId="16087"/>
    <cellStyle name="Заголовок 3 23 2 5" xfId="16088"/>
    <cellStyle name="Заголовок 3 23 2 6" xfId="16089"/>
    <cellStyle name="Заголовок 3 23 3" xfId="16090"/>
    <cellStyle name="Заголовок 3 23 4" xfId="16091"/>
    <cellStyle name="Заголовок 3 23 5" xfId="16092"/>
    <cellStyle name="Заголовок 3 23 6" xfId="16093"/>
    <cellStyle name="Заголовок 3 23 7" xfId="16094"/>
    <cellStyle name="Заголовок 3 23 8" xfId="16095"/>
    <cellStyle name="Заголовок 3 24" xfId="16096"/>
    <cellStyle name="Заголовок 3 24 2" xfId="16097"/>
    <cellStyle name="Заголовок 3 24 2 2" xfId="16098"/>
    <cellStyle name="Заголовок 3 24 2 3" xfId="16099"/>
    <cellStyle name="Заголовок 3 24 2 4" xfId="16100"/>
    <cellStyle name="Заголовок 3 24 2 5" xfId="16101"/>
    <cellStyle name="Заголовок 3 24 2 6" xfId="16102"/>
    <cellStyle name="Заголовок 3 24 3" xfId="16103"/>
    <cellStyle name="Заголовок 3 24 4" xfId="16104"/>
    <cellStyle name="Заголовок 3 24 5" xfId="16105"/>
    <cellStyle name="Заголовок 3 24 6" xfId="16106"/>
    <cellStyle name="Заголовок 3 24 7" xfId="16107"/>
    <cellStyle name="Заголовок 3 24 8" xfId="16108"/>
    <cellStyle name="Заголовок 3 25" xfId="16109"/>
    <cellStyle name="Заголовок 3 25 2" xfId="16110"/>
    <cellStyle name="Заголовок 3 25 2 2" xfId="16111"/>
    <cellStyle name="Заголовок 3 25 2 3" xfId="16112"/>
    <cellStyle name="Заголовок 3 25 2 4" xfId="16113"/>
    <cellStyle name="Заголовок 3 25 2 5" xfId="16114"/>
    <cellStyle name="Заголовок 3 25 2 6" xfId="16115"/>
    <cellStyle name="Заголовок 3 25 3" xfId="16116"/>
    <cellStyle name="Заголовок 3 25 4" xfId="16117"/>
    <cellStyle name="Заголовок 3 25 5" xfId="16118"/>
    <cellStyle name="Заголовок 3 25 6" xfId="16119"/>
    <cellStyle name="Заголовок 3 25 7" xfId="16120"/>
    <cellStyle name="Заголовок 3 25 8" xfId="16121"/>
    <cellStyle name="Заголовок 3 26" xfId="16122"/>
    <cellStyle name="Заголовок 3 26 2" xfId="16123"/>
    <cellStyle name="Заголовок 3 26 2 2" xfId="16124"/>
    <cellStyle name="Заголовок 3 26 2 3" xfId="16125"/>
    <cellStyle name="Заголовок 3 26 2 4" xfId="16126"/>
    <cellStyle name="Заголовок 3 26 2 5" xfId="16127"/>
    <cellStyle name="Заголовок 3 26 2 6" xfId="16128"/>
    <cellStyle name="Заголовок 3 26 3" xfId="16129"/>
    <cellStyle name="Заголовок 3 26 4" xfId="16130"/>
    <cellStyle name="Заголовок 3 26 5" xfId="16131"/>
    <cellStyle name="Заголовок 3 26 6" xfId="16132"/>
    <cellStyle name="Заголовок 3 26 7" xfId="16133"/>
    <cellStyle name="Заголовок 3 26 8" xfId="16134"/>
    <cellStyle name="Заголовок 3 27" xfId="16135"/>
    <cellStyle name="Заголовок 3 27 2" xfId="16136"/>
    <cellStyle name="Заголовок 3 27 2 2" xfId="16137"/>
    <cellStyle name="Заголовок 3 27 2 3" xfId="16138"/>
    <cellStyle name="Заголовок 3 27 2 4" xfId="16139"/>
    <cellStyle name="Заголовок 3 27 2 5" xfId="16140"/>
    <cellStyle name="Заголовок 3 27 2 6" xfId="16141"/>
    <cellStyle name="Заголовок 3 27 3" xfId="16142"/>
    <cellStyle name="Заголовок 3 27 4" xfId="16143"/>
    <cellStyle name="Заголовок 3 27 5" xfId="16144"/>
    <cellStyle name="Заголовок 3 27 6" xfId="16145"/>
    <cellStyle name="Заголовок 3 27 7" xfId="16146"/>
    <cellStyle name="Заголовок 3 27 8" xfId="16147"/>
    <cellStyle name="Заголовок 3 28" xfId="16148"/>
    <cellStyle name="Заголовок 3 28 2" xfId="16149"/>
    <cellStyle name="Заголовок 3 28 2 2" xfId="16150"/>
    <cellStyle name="Заголовок 3 28 2 3" xfId="16151"/>
    <cellStyle name="Заголовок 3 28 2 4" xfId="16152"/>
    <cellStyle name="Заголовок 3 28 2 5" xfId="16153"/>
    <cellStyle name="Заголовок 3 28 2 6" xfId="16154"/>
    <cellStyle name="Заголовок 3 28 3" xfId="16155"/>
    <cellStyle name="Заголовок 3 28 4" xfId="16156"/>
    <cellStyle name="Заголовок 3 28 5" xfId="16157"/>
    <cellStyle name="Заголовок 3 28 6" xfId="16158"/>
    <cellStyle name="Заголовок 3 28 7" xfId="16159"/>
    <cellStyle name="Заголовок 3 28 8" xfId="16160"/>
    <cellStyle name="Заголовок 3 29" xfId="16161"/>
    <cellStyle name="Заголовок 3 29 2" xfId="16162"/>
    <cellStyle name="Заголовок 3 29 2 2" xfId="16163"/>
    <cellStyle name="Заголовок 3 29 2 3" xfId="16164"/>
    <cellStyle name="Заголовок 3 29 2 4" xfId="16165"/>
    <cellStyle name="Заголовок 3 29 2 5" xfId="16166"/>
    <cellStyle name="Заголовок 3 29 2 6" xfId="16167"/>
    <cellStyle name="Заголовок 3 29 3" xfId="16168"/>
    <cellStyle name="Заголовок 3 29 4" xfId="16169"/>
    <cellStyle name="Заголовок 3 29 5" xfId="16170"/>
    <cellStyle name="Заголовок 3 29 6" xfId="16171"/>
    <cellStyle name="Заголовок 3 29 7" xfId="16172"/>
    <cellStyle name="Заголовок 3 29 8" xfId="16173"/>
    <cellStyle name="Заголовок 3 3" xfId="16174"/>
    <cellStyle name="Заголовок 3 3 2" xfId="16175"/>
    <cellStyle name="Заголовок 3 3 2 2" xfId="16176"/>
    <cellStyle name="Заголовок 3 3 2 3" xfId="16177"/>
    <cellStyle name="Заголовок 3 3 2 4" xfId="16178"/>
    <cellStyle name="Заголовок 3 3 2 5" xfId="16179"/>
    <cellStyle name="Заголовок 3 3 2 6" xfId="16180"/>
    <cellStyle name="Заголовок 3 3 3" xfId="16181"/>
    <cellStyle name="Заголовок 3 3 4" xfId="16182"/>
    <cellStyle name="Заголовок 3 3 5" xfId="16183"/>
    <cellStyle name="Заголовок 3 3 6" xfId="16184"/>
    <cellStyle name="Заголовок 3 3 7" xfId="16185"/>
    <cellStyle name="Заголовок 3 3 8" xfId="16186"/>
    <cellStyle name="Заголовок 3 30" xfId="16187"/>
    <cellStyle name="Заголовок 3 30 2" xfId="16188"/>
    <cellStyle name="Заголовок 3 30 2 2" xfId="16189"/>
    <cellStyle name="Заголовок 3 30 2 3" xfId="16190"/>
    <cellStyle name="Заголовок 3 30 2 4" xfId="16191"/>
    <cellStyle name="Заголовок 3 30 2 5" xfId="16192"/>
    <cellStyle name="Заголовок 3 30 2 6" xfId="16193"/>
    <cellStyle name="Заголовок 3 30 3" xfId="16194"/>
    <cellStyle name="Заголовок 3 30 4" xfId="16195"/>
    <cellStyle name="Заголовок 3 30 5" xfId="16196"/>
    <cellStyle name="Заголовок 3 30 6" xfId="16197"/>
    <cellStyle name="Заголовок 3 30 7" xfId="16198"/>
    <cellStyle name="Заголовок 3 30 8" xfId="16199"/>
    <cellStyle name="Заголовок 3 31" xfId="16200"/>
    <cellStyle name="Заголовок 3 31 2" xfId="16201"/>
    <cellStyle name="Заголовок 3 31 2 2" xfId="16202"/>
    <cellStyle name="Заголовок 3 31 2 3" xfId="16203"/>
    <cellStyle name="Заголовок 3 31 2 4" xfId="16204"/>
    <cellStyle name="Заголовок 3 31 2 5" xfId="16205"/>
    <cellStyle name="Заголовок 3 31 2 6" xfId="16206"/>
    <cellStyle name="Заголовок 3 31 3" xfId="16207"/>
    <cellStyle name="Заголовок 3 31 4" xfId="16208"/>
    <cellStyle name="Заголовок 3 31 5" xfId="16209"/>
    <cellStyle name="Заголовок 3 31 6" xfId="16210"/>
    <cellStyle name="Заголовок 3 31 7" xfId="16211"/>
    <cellStyle name="Заголовок 3 31 8" xfId="16212"/>
    <cellStyle name="Заголовок 3 32" xfId="16213"/>
    <cellStyle name="Заголовок 3 32 2" xfId="16214"/>
    <cellStyle name="Заголовок 3 32 2 2" xfId="16215"/>
    <cellStyle name="Заголовок 3 32 2 3" xfId="16216"/>
    <cellStyle name="Заголовок 3 32 2 4" xfId="16217"/>
    <cellStyle name="Заголовок 3 32 2 5" xfId="16218"/>
    <cellStyle name="Заголовок 3 32 2 6" xfId="16219"/>
    <cellStyle name="Заголовок 3 32 3" xfId="16220"/>
    <cellStyle name="Заголовок 3 32 4" xfId="16221"/>
    <cellStyle name="Заголовок 3 32 5" xfId="16222"/>
    <cellStyle name="Заголовок 3 32 6" xfId="16223"/>
    <cellStyle name="Заголовок 3 32 7" xfId="16224"/>
    <cellStyle name="Заголовок 3 32 8" xfId="16225"/>
    <cellStyle name="Заголовок 3 33" xfId="16226"/>
    <cellStyle name="Заголовок 3 33 2" xfId="16227"/>
    <cellStyle name="Заголовок 3 33 2 2" xfId="16228"/>
    <cellStyle name="Заголовок 3 33 2 3" xfId="16229"/>
    <cellStyle name="Заголовок 3 33 2 4" xfId="16230"/>
    <cellStyle name="Заголовок 3 33 2 5" xfId="16231"/>
    <cellStyle name="Заголовок 3 33 2 6" xfId="16232"/>
    <cellStyle name="Заголовок 3 33 3" xfId="16233"/>
    <cellStyle name="Заголовок 3 33 4" xfId="16234"/>
    <cellStyle name="Заголовок 3 33 5" xfId="16235"/>
    <cellStyle name="Заголовок 3 33 6" xfId="16236"/>
    <cellStyle name="Заголовок 3 33 7" xfId="16237"/>
    <cellStyle name="Заголовок 3 33 8" xfId="16238"/>
    <cellStyle name="Заголовок 3 34" xfId="16239"/>
    <cellStyle name="Заголовок 3 34 2" xfId="16240"/>
    <cellStyle name="Заголовок 3 34 2 2" xfId="16241"/>
    <cellStyle name="Заголовок 3 34 2 3" xfId="16242"/>
    <cellStyle name="Заголовок 3 34 2 4" xfId="16243"/>
    <cellStyle name="Заголовок 3 34 2 5" xfId="16244"/>
    <cellStyle name="Заголовок 3 34 2 6" xfId="16245"/>
    <cellStyle name="Заголовок 3 34 3" xfId="16246"/>
    <cellStyle name="Заголовок 3 34 4" xfId="16247"/>
    <cellStyle name="Заголовок 3 34 5" xfId="16248"/>
    <cellStyle name="Заголовок 3 34 6" xfId="16249"/>
    <cellStyle name="Заголовок 3 34 7" xfId="16250"/>
    <cellStyle name="Заголовок 3 34 8" xfId="16251"/>
    <cellStyle name="Заголовок 3 35" xfId="16252"/>
    <cellStyle name="Заголовок 3 35 2" xfId="16253"/>
    <cellStyle name="Заголовок 3 35 2 2" xfId="16254"/>
    <cellStyle name="Заголовок 3 35 2 3" xfId="16255"/>
    <cellStyle name="Заголовок 3 35 2 4" xfId="16256"/>
    <cellStyle name="Заголовок 3 35 2 5" xfId="16257"/>
    <cellStyle name="Заголовок 3 35 2 6" xfId="16258"/>
    <cellStyle name="Заголовок 3 35 3" xfId="16259"/>
    <cellStyle name="Заголовок 3 35 4" xfId="16260"/>
    <cellStyle name="Заголовок 3 35 5" xfId="16261"/>
    <cellStyle name="Заголовок 3 35 6" xfId="16262"/>
    <cellStyle name="Заголовок 3 35 7" xfId="16263"/>
    <cellStyle name="Заголовок 3 35 8" xfId="16264"/>
    <cellStyle name="Заголовок 3 36" xfId="16265"/>
    <cellStyle name="Заголовок 3 36 2" xfId="16266"/>
    <cellStyle name="Заголовок 3 36 2 2" xfId="16267"/>
    <cellStyle name="Заголовок 3 36 2 3" xfId="16268"/>
    <cellStyle name="Заголовок 3 36 2 4" xfId="16269"/>
    <cellStyle name="Заголовок 3 36 2 5" xfId="16270"/>
    <cellStyle name="Заголовок 3 36 2 6" xfId="16271"/>
    <cellStyle name="Заголовок 3 36 3" xfId="16272"/>
    <cellStyle name="Заголовок 3 36 4" xfId="16273"/>
    <cellStyle name="Заголовок 3 36 5" xfId="16274"/>
    <cellStyle name="Заголовок 3 36 6" xfId="16275"/>
    <cellStyle name="Заголовок 3 36 7" xfId="16276"/>
    <cellStyle name="Заголовок 3 36 8" xfId="16277"/>
    <cellStyle name="Заголовок 3 37" xfId="16278"/>
    <cellStyle name="Заголовок 3 37 2" xfId="16279"/>
    <cellStyle name="Заголовок 3 37 2 2" xfId="16280"/>
    <cellStyle name="Заголовок 3 37 2 3" xfId="16281"/>
    <cellStyle name="Заголовок 3 37 2 4" xfId="16282"/>
    <cellStyle name="Заголовок 3 37 2 5" xfId="16283"/>
    <cellStyle name="Заголовок 3 37 2 6" xfId="16284"/>
    <cellStyle name="Заголовок 3 37 3" xfId="16285"/>
    <cellStyle name="Заголовок 3 37 4" xfId="16286"/>
    <cellStyle name="Заголовок 3 37 5" xfId="16287"/>
    <cellStyle name="Заголовок 3 37 6" xfId="16288"/>
    <cellStyle name="Заголовок 3 37 7" xfId="16289"/>
    <cellStyle name="Заголовок 3 37 8" xfId="16290"/>
    <cellStyle name="Заголовок 3 38" xfId="16291"/>
    <cellStyle name="Заголовок 3 38 2" xfId="16292"/>
    <cellStyle name="Заголовок 3 38 2 2" xfId="16293"/>
    <cellStyle name="Заголовок 3 38 2 3" xfId="16294"/>
    <cellStyle name="Заголовок 3 38 2 4" xfId="16295"/>
    <cellStyle name="Заголовок 3 38 2 5" xfId="16296"/>
    <cellStyle name="Заголовок 3 38 2 6" xfId="16297"/>
    <cellStyle name="Заголовок 3 38 3" xfId="16298"/>
    <cellStyle name="Заголовок 3 38 4" xfId="16299"/>
    <cellStyle name="Заголовок 3 38 5" xfId="16300"/>
    <cellStyle name="Заголовок 3 38 6" xfId="16301"/>
    <cellStyle name="Заголовок 3 38 7" xfId="16302"/>
    <cellStyle name="Заголовок 3 38 8" xfId="16303"/>
    <cellStyle name="Заголовок 3 39" xfId="16304"/>
    <cellStyle name="Заголовок 3 39 2" xfId="16305"/>
    <cellStyle name="Заголовок 3 39 2 2" xfId="16306"/>
    <cellStyle name="Заголовок 3 39 2 3" xfId="16307"/>
    <cellStyle name="Заголовок 3 39 2 4" xfId="16308"/>
    <cellStyle name="Заголовок 3 39 2 5" xfId="16309"/>
    <cellStyle name="Заголовок 3 39 2 6" xfId="16310"/>
    <cellStyle name="Заголовок 3 39 3" xfId="16311"/>
    <cellStyle name="Заголовок 3 39 4" xfId="16312"/>
    <cellStyle name="Заголовок 3 39 5" xfId="16313"/>
    <cellStyle name="Заголовок 3 39 6" xfId="16314"/>
    <cellStyle name="Заголовок 3 39 7" xfId="16315"/>
    <cellStyle name="Заголовок 3 39 8" xfId="16316"/>
    <cellStyle name="Заголовок 3 4" xfId="16317"/>
    <cellStyle name="Заголовок 3 4 2" xfId="16318"/>
    <cellStyle name="Заголовок 3 4 2 2" xfId="16319"/>
    <cellStyle name="Заголовок 3 4 2 3" xfId="16320"/>
    <cellStyle name="Заголовок 3 4 2 4" xfId="16321"/>
    <cellStyle name="Заголовок 3 4 2 5" xfId="16322"/>
    <cellStyle name="Заголовок 3 4 2 6" xfId="16323"/>
    <cellStyle name="Заголовок 3 4 3" xfId="16324"/>
    <cellStyle name="Заголовок 3 4 4" xfId="16325"/>
    <cellStyle name="Заголовок 3 4 5" xfId="16326"/>
    <cellStyle name="Заголовок 3 4 6" xfId="16327"/>
    <cellStyle name="Заголовок 3 4 7" xfId="16328"/>
    <cellStyle name="Заголовок 3 4 8" xfId="16329"/>
    <cellStyle name="Заголовок 3 40" xfId="16330"/>
    <cellStyle name="Заголовок 3 40 2" xfId="16331"/>
    <cellStyle name="Заголовок 3 40 2 2" xfId="16332"/>
    <cellStyle name="Заголовок 3 40 2 3" xfId="16333"/>
    <cellStyle name="Заголовок 3 40 2 4" xfId="16334"/>
    <cellStyle name="Заголовок 3 40 2 5" xfId="16335"/>
    <cellStyle name="Заголовок 3 40 2 6" xfId="16336"/>
    <cellStyle name="Заголовок 3 40 3" xfId="16337"/>
    <cellStyle name="Заголовок 3 40 4" xfId="16338"/>
    <cellStyle name="Заголовок 3 40 5" xfId="16339"/>
    <cellStyle name="Заголовок 3 40 6" xfId="16340"/>
    <cellStyle name="Заголовок 3 40 7" xfId="16341"/>
    <cellStyle name="Заголовок 3 40 8" xfId="16342"/>
    <cellStyle name="Заголовок 3 41" xfId="16343"/>
    <cellStyle name="Заголовок 3 41 2" xfId="16344"/>
    <cellStyle name="Заголовок 3 41 2 2" xfId="16345"/>
    <cellStyle name="Заголовок 3 41 2 3" xfId="16346"/>
    <cellStyle name="Заголовок 3 41 2 4" xfId="16347"/>
    <cellStyle name="Заголовок 3 41 2 5" xfId="16348"/>
    <cellStyle name="Заголовок 3 41 2 6" xfId="16349"/>
    <cellStyle name="Заголовок 3 41 3" xfId="16350"/>
    <cellStyle name="Заголовок 3 41 4" xfId="16351"/>
    <cellStyle name="Заголовок 3 41 5" xfId="16352"/>
    <cellStyle name="Заголовок 3 41 6" xfId="16353"/>
    <cellStyle name="Заголовок 3 41 7" xfId="16354"/>
    <cellStyle name="Заголовок 3 41 8" xfId="16355"/>
    <cellStyle name="Заголовок 3 42" xfId="16356"/>
    <cellStyle name="Заголовок 3 42 2" xfId="16357"/>
    <cellStyle name="Заголовок 3 42 2 2" xfId="16358"/>
    <cellStyle name="Заголовок 3 42 2 3" xfId="16359"/>
    <cellStyle name="Заголовок 3 42 2 4" xfId="16360"/>
    <cellStyle name="Заголовок 3 42 2 5" xfId="16361"/>
    <cellStyle name="Заголовок 3 42 2 6" xfId="16362"/>
    <cellStyle name="Заголовок 3 42 3" xfId="16363"/>
    <cellStyle name="Заголовок 3 42 4" xfId="16364"/>
    <cellStyle name="Заголовок 3 42 5" xfId="16365"/>
    <cellStyle name="Заголовок 3 42 6" xfId="16366"/>
    <cellStyle name="Заголовок 3 42 7" xfId="16367"/>
    <cellStyle name="Заголовок 3 42 8" xfId="16368"/>
    <cellStyle name="Заголовок 3 43" xfId="16369"/>
    <cellStyle name="Заголовок 3 43 2" xfId="16370"/>
    <cellStyle name="Заголовок 3 43 2 2" xfId="16371"/>
    <cellStyle name="Заголовок 3 43 2 3" xfId="16372"/>
    <cellStyle name="Заголовок 3 43 2 4" xfId="16373"/>
    <cellStyle name="Заголовок 3 43 2 5" xfId="16374"/>
    <cellStyle name="Заголовок 3 43 2 6" xfId="16375"/>
    <cellStyle name="Заголовок 3 43 3" xfId="16376"/>
    <cellStyle name="Заголовок 3 43 4" xfId="16377"/>
    <cellStyle name="Заголовок 3 43 5" xfId="16378"/>
    <cellStyle name="Заголовок 3 43 6" xfId="16379"/>
    <cellStyle name="Заголовок 3 43 7" xfId="16380"/>
    <cellStyle name="Заголовок 3 43 8" xfId="16381"/>
    <cellStyle name="Заголовок 3 44" xfId="16382"/>
    <cellStyle name="Заголовок 3 44 2" xfId="16383"/>
    <cellStyle name="Заголовок 3 44 2 2" xfId="16384"/>
    <cellStyle name="Заголовок 3 44 2 3" xfId="16385"/>
    <cellStyle name="Заголовок 3 44 2 4" xfId="16386"/>
    <cellStyle name="Заголовок 3 44 2 5" xfId="16387"/>
    <cellStyle name="Заголовок 3 44 2 6" xfId="16388"/>
    <cellStyle name="Заголовок 3 44 3" xfId="16389"/>
    <cellStyle name="Заголовок 3 44 4" xfId="16390"/>
    <cellStyle name="Заголовок 3 44 5" xfId="16391"/>
    <cellStyle name="Заголовок 3 44 6" xfId="16392"/>
    <cellStyle name="Заголовок 3 44 7" xfId="16393"/>
    <cellStyle name="Заголовок 3 44 8" xfId="16394"/>
    <cellStyle name="Заголовок 3 45" xfId="16395"/>
    <cellStyle name="Заголовок 3 45 2" xfId="16396"/>
    <cellStyle name="Заголовок 3 45 2 2" xfId="16397"/>
    <cellStyle name="Заголовок 3 45 2 3" xfId="16398"/>
    <cellStyle name="Заголовок 3 45 2 4" xfId="16399"/>
    <cellStyle name="Заголовок 3 45 2 5" xfId="16400"/>
    <cellStyle name="Заголовок 3 45 2 6" xfId="16401"/>
    <cellStyle name="Заголовок 3 45 3" xfId="16402"/>
    <cellStyle name="Заголовок 3 45 4" xfId="16403"/>
    <cellStyle name="Заголовок 3 45 5" xfId="16404"/>
    <cellStyle name="Заголовок 3 45 6" xfId="16405"/>
    <cellStyle name="Заголовок 3 45 7" xfId="16406"/>
    <cellStyle name="Заголовок 3 45 8" xfId="16407"/>
    <cellStyle name="Заголовок 3 46" xfId="16408"/>
    <cellStyle name="Заголовок 3 46 2" xfId="16409"/>
    <cellStyle name="Заголовок 3 46 2 2" xfId="16410"/>
    <cellStyle name="Заголовок 3 46 2 3" xfId="16411"/>
    <cellStyle name="Заголовок 3 46 2 4" xfId="16412"/>
    <cellStyle name="Заголовок 3 46 2 5" xfId="16413"/>
    <cellStyle name="Заголовок 3 46 2 6" xfId="16414"/>
    <cellStyle name="Заголовок 3 46 3" xfId="16415"/>
    <cellStyle name="Заголовок 3 46 4" xfId="16416"/>
    <cellStyle name="Заголовок 3 46 5" xfId="16417"/>
    <cellStyle name="Заголовок 3 46 6" xfId="16418"/>
    <cellStyle name="Заголовок 3 46 7" xfId="16419"/>
    <cellStyle name="Заголовок 3 46 8" xfId="16420"/>
    <cellStyle name="Заголовок 3 47" xfId="16421"/>
    <cellStyle name="Заголовок 3 47 2" xfId="16422"/>
    <cellStyle name="Заголовок 3 47 2 2" xfId="16423"/>
    <cellStyle name="Заголовок 3 47 2 3" xfId="16424"/>
    <cellStyle name="Заголовок 3 47 2 4" xfId="16425"/>
    <cellStyle name="Заголовок 3 47 2 5" xfId="16426"/>
    <cellStyle name="Заголовок 3 47 2 6" xfId="16427"/>
    <cellStyle name="Заголовок 3 47 3" xfId="16428"/>
    <cellStyle name="Заголовок 3 47 4" xfId="16429"/>
    <cellStyle name="Заголовок 3 47 5" xfId="16430"/>
    <cellStyle name="Заголовок 3 47 6" xfId="16431"/>
    <cellStyle name="Заголовок 3 47 7" xfId="16432"/>
    <cellStyle name="Заголовок 3 47 8" xfId="16433"/>
    <cellStyle name="Заголовок 3 48" xfId="16434"/>
    <cellStyle name="Заголовок 3 48 2" xfId="16435"/>
    <cellStyle name="Заголовок 3 48 2 2" xfId="16436"/>
    <cellStyle name="Заголовок 3 48 2 3" xfId="16437"/>
    <cellStyle name="Заголовок 3 48 2 4" xfId="16438"/>
    <cellStyle name="Заголовок 3 48 2 5" xfId="16439"/>
    <cellStyle name="Заголовок 3 48 2 6" xfId="16440"/>
    <cellStyle name="Заголовок 3 48 3" xfId="16441"/>
    <cellStyle name="Заголовок 3 48 4" xfId="16442"/>
    <cellStyle name="Заголовок 3 48 5" xfId="16443"/>
    <cellStyle name="Заголовок 3 48 6" xfId="16444"/>
    <cellStyle name="Заголовок 3 48 7" xfId="16445"/>
    <cellStyle name="Заголовок 3 48 8" xfId="16446"/>
    <cellStyle name="Заголовок 3 49" xfId="16447"/>
    <cellStyle name="Заголовок 3 49 2" xfId="16448"/>
    <cellStyle name="Заголовок 3 49 2 2" xfId="16449"/>
    <cellStyle name="Заголовок 3 49 2 3" xfId="16450"/>
    <cellStyle name="Заголовок 3 49 2 4" xfId="16451"/>
    <cellStyle name="Заголовок 3 49 2 5" xfId="16452"/>
    <cellStyle name="Заголовок 3 49 2 6" xfId="16453"/>
    <cellStyle name="Заголовок 3 49 3" xfId="16454"/>
    <cellStyle name="Заголовок 3 49 4" xfId="16455"/>
    <cellStyle name="Заголовок 3 49 5" xfId="16456"/>
    <cellStyle name="Заголовок 3 49 6" xfId="16457"/>
    <cellStyle name="Заголовок 3 49 7" xfId="16458"/>
    <cellStyle name="Заголовок 3 49 8" xfId="16459"/>
    <cellStyle name="Заголовок 3 5" xfId="16460"/>
    <cellStyle name="Заголовок 3 5 2" xfId="16461"/>
    <cellStyle name="Заголовок 3 5 2 2" xfId="16462"/>
    <cellStyle name="Заголовок 3 5 2 3" xfId="16463"/>
    <cellStyle name="Заголовок 3 5 2 4" xfId="16464"/>
    <cellStyle name="Заголовок 3 5 2 5" xfId="16465"/>
    <cellStyle name="Заголовок 3 5 2 6" xfId="16466"/>
    <cellStyle name="Заголовок 3 5 3" xfId="16467"/>
    <cellStyle name="Заголовок 3 5 4" xfId="16468"/>
    <cellStyle name="Заголовок 3 5 5" xfId="16469"/>
    <cellStyle name="Заголовок 3 5 6" xfId="16470"/>
    <cellStyle name="Заголовок 3 5 7" xfId="16471"/>
    <cellStyle name="Заголовок 3 5 8" xfId="16472"/>
    <cellStyle name="Заголовок 3 50" xfId="16473"/>
    <cellStyle name="Заголовок 3 50 2" xfId="16474"/>
    <cellStyle name="Заголовок 3 50 2 2" xfId="16475"/>
    <cellStyle name="Заголовок 3 50 2 3" xfId="16476"/>
    <cellStyle name="Заголовок 3 50 2 4" xfId="16477"/>
    <cellStyle name="Заголовок 3 50 2 5" xfId="16478"/>
    <cellStyle name="Заголовок 3 50 2 6" xfId="16479"/>
    <cellStyle name="Заголовок 3 50 3" xfId="16480"/>
    <cellStyle name="Заголовок 3 50 4" xfId="16481"/>
    <cellStyle name="Заголовок 3 50 5" xfId="16482"/>
    <cellStyle name="Заголовок 3 50 6" xfId="16483"/>
    <cellStyle name="Заголовок 3 50 7" xfId="16484"/>
    <cellStyle name="Заголовок 3 50 8" xfId="16485"/>
    <cellStyle name="Заголовок 3 51" xfId="16486"/>
    <cellStyle name="Заголовок 3 51 2" xfId="16487"/>
    <cellStyle name="Заголовок 3 51 2 2" xfId="16488"/>
    <cellStyle name="Заголовок 3 51 2 3" xfId="16489"/>
    <cellStyle name="Заголовок 3 51 2 4" xfId="16490"/>
    <cellStyle name="Заголовок 3 51 2 5" xfId="16491"/>
    <cellStyle name="Заголовок 3 51 2 6" xfId="16492"/>
    <cellStyle name="Заголовок 3 51 3" xfId="16493"/>
    <cellStyle name="Заголовок 3 51 4" xfId="16494"/>
    <cellStyle name="Заголовок 3 51 5" xfId="16495"/>
    <cellStyle name="Заголовок 3 51 6" xfId="16496"/>
    <cellStyle name="Заголовок 3 51 7" xfId="16497"/>
    <cellStyle name="Заголовок 3 51 8" xfId="16498"/>
    <cellStyle name="Заголовок 3 52" xfId="16499"/>
    <cellStyle name="Заголовок 3 52 2" xfId="16500"/>
    <cellStyle name="Заголовок 3 52 2 2" xfId="16501"/>
    <cellStyle name="Заголовок 3 52 2 3" xfId="16502"/>
    <cellStyle name="Заголовок 3 52 2 4" xfId="16503"/>
    <cellStyle name="Заголовок 3 52 2 5" xfId="16504"/>
    <cellStyle name="Заголовок 3 52 2 6" xfId="16505"/>
    <cellStyle name="Заголовок 3 52 3" xfId="16506"/>
    <cellStyle name="Заголовок 3 52 4" xfId="16507"/>
    <cellStyle name="Заголовок 3 52 5" xfId="16508"/>
    <cellStyle name="Заголовок 3 52 6" xfId="16509"/>
    <cellStyle name="Заголовок 3 52 7" xfId="16510"/>
    <cellStyle name="Заголовок 3 52 8" xfId="16511"/>
    <cellStyle name="Заголовок 3 53" xfId="16512"/>
    <cellStyle name="Заголовок 3 53 2" xfId="16513"/>
    <cellStyle name="Заголовок 3 53 2 2" xfId="16514"/>
    <cellStyle name="Заголовок 3 53 2 3" xfId="16515"/>
    <cellStyle name="Заголовок 3 53 2 4" xfId="16516"/>
    <cellStyle name="Заголовок 3 53 2 5" xfId="16517"/>
    <cellStyle name="Заголовок 3 53 2 6" xfId="16518"/>
    <cellStyle name="Заголовок 3 53 3" xfId="16519"/>
    <cellStyle name="Заголовок 3 53 4" xfId="16520"/>
    <cellStyle name="Заголовок 3 53 5" xfId="16521"/>
    <cellStyle name="Заголовок 3 53 6" xfId="16522"/>
    <cellStyle name="Заголовок 3 53 7" xfId="16523"/>
    <cellStyle name="Заголовок 3 53 8" xfId="16524"/>
    <cellStyle name="Заголовок 3 54" xfId="16525"/>
    <cellStyle name="Заголовок 3 54 2" xfId="16526"/>
    <cellStyle name="Заголовок 3 54 2 2" xfId="16527"/>
    <cellStyle name="Заголовок 3 54 2 3" xfId="16528"/>
    <cellStyle name="Заголовок 3 54 2 4" xfId="16529"/>
    <cellStyle name="Заголовок 3 54 2 5" xfId="16530"/>
    <cellStyle name="Заголовок 3 54 2 6" xfId="16531"/>
    <cellStyle name="Заголовок 3 54 3" xfId="16532"/>
    <cellStyle name="Заголовок 3 54 4" xfId="16533"/>
    <cellStyle name="Заголовок 3 54 5" xfId="16534"/>
    <cellStyle name="Заголовок 3 54 6" xfId="16535"/>
    <cellStyle name="Заголовок 3 54 7" xfId="16536"/>
    <cellStyle name="Заголовок 3 54 8" xfId="16537"/>
    <cellStyle name="Заголовок 3 55" xfId="16538"/>
    <cellStyle name="Заголовок 3 55 2" xfId="16539"/>
    <cellStyle name="Заголовок 3 55 2 2" xfId="16540"/>
    <cellStyle name="Заголовок 3 55 2 3" xfId="16541"/>
    <cellStyle name="Заголовок 3 55 2 4" xfId="16542"/>
    <cellStyle name="Заголовок 3 55 2 5" xfId="16543"/>
    <cellStyle name="Заголовок 3 55 2 6" xfId="16544"/>
    <cellStyle name="Заголовок 3 55 3" xfId="16545"/>
    <cellStyle name="Заголовок 3 55 4" xfId="16546"/>
    <cellStyle name="Заголовок 3 55 5" xfId="16547"/>
    <cellStyle name="Заголовок 3 55 6" xfId="16548"/>
    <cellStyle name="Заголовок 3 55 7" xfId="16549"/>
    <cellStyle name="Заголовок 3 55 8" xfId="16550"/>
    <cellStyle name="Заголовок 3 56" xfId="16551"/>
    <cellStyle name="Заголовок 3 56 2" xfId="16552"/>
    <cellStyle name="Заголовок 3 56 2 2" xfId="16553"/>
    <cellStyle name="Заголовок 3 56 2 3" xfId="16554"/>
    <cellStyle name="Заголовок 3 56 2 4" xfId="16555"/>
    <cellStyle name="Заголовок 3 56 2 5" xfId="16556"/>
    <cellStyle name="Заголовок 3 56 2 6" xfId="16557"/>
    <cellStyle name="Заголовок 3 56 3" xfId="16558"/>
    <cellStyle name="Заголовок 3 56 4" xfId="16559"/>
    <cellStyle name="Заголовок 3 56 5" xfId="16560"/>
    <cellStyle name="Заголовок 3 56 6" xfId="16561"/>
    <cellStyle name="Заголовок 3 56 7" xfId="16562"/>
    <cellStyle name="Заголовок 3 56 8" xfId="16563"/>
    <cellStyle name="Заголовок 3 57" xfId="16564"/>
    <cellStyle name="Заголовок 3 57 2" xfId="16565"/>
    <cellStyle name="Заголовок 3 57 2 2" xfId="16566"/>
    <cellStyle name="Заголовок 3 57 2 3" xfId="16567"/>
    <cellStyle name="Заголовок 3 57 2 4" xfId="16568"/>
    <cellStyle name="Заголовок 3 57 2 5" xfId="16569"/>
    <cellStyle name="Заголовок 3 57 2 6" xfId="16570"/>
    <cellStyle name="Заголовок 3 57 3" xfId="16571"/>
    <cellStyle name="Заголовок 3 57 4" xfId="16572"/>
    <cellStyle name="Заголовок 3 57 5" xfId="16573"/>
    <cellStyle name="Заголовок 3 57 6" xfId="16574"/>
    <cellStyle name="Заголовок 3 57 7" xfId="16575"/>
    <cellStyle name="Заголовок 3 57 8" xfId="16576"/>
    <cellStyle name="Заголовок 3 58" xfId="16577"/>
    <cellStyle name="Заголовок 3 58 2" xfId="16578"/>
    <cellStyle name="Заголовок 3 58 2 2" xfId="16579"/>
    <cellStyle name="Заголовок 3 58 2 3" xfId="16580"/>
    <cellStyle name="Заголовок 3 58 2 4" xfId="16581"/>
    <cellStyle name="Заголовок 3 58 2 5" xfId="16582"/>
    <cellStyle name="Заголовок 3 58 2 6" xfId="16583"/>
    <cellStyle name="Заголовок 3 58 3" xfId="16584"/>
    <cellStyle name="Заголовок 3 58 4" xfId="16585"/>
    <cellStyle name="Заголовок 3 58 5" xfId="16586"/>
    <cellStyle name="Заголовок 3 58 6" xfId="16587"/>
    <cellStyle name="Заголовок 3 58 7" xfId="16588"/>
    <cellStyle name="Заголовок 3 58 8" xfId="16589"/>
    <cellStyle name="Заголовок 3 59" xfId="16590"/>
    <cellStyle name="Заголовок 3 59 2" xfId="16591"/>
    <cellStyle name="Заголовок 3 59 2 2" xfId="16592"/>
    <cellStyle name="Заголовок 3 59 2 3" xfId="16593"/>
    <cellStyle name="Заголовок 3 59 2 4" xfId="16594"/>
    <cellStyle name="Заголовок 3 59 2 5" xfId="16595"/>
    <cellStyle name="Заголовок 3 59 2 6" xfId="16596"/>
    <cellStyle name="Заголовок 3 59 3" xfId="16597"/>
    <cellStyle name="Заголовок 3 59 4" xfId="16598"/>
    <cellStyle name="Заголовок 3 59 5" xfId="16599"/>
    <cellStyle name="Заголовок 3 59 6" xfId="16600"/>
    <cellStyle name="Заголовок 3 59 7" xfId="16601"/>
    <cellStyle name="Заголовок 3 59 8" xfId="16602"/>
    <cellStyle name="Заголовок 3 6" xfId="16603"/>
    <cellStyle name="Заголовок 3 6 2" xfId="16604"/>
    <cellStyle name="Заголовок 3 6 2 2" xfId="16605"/>
    <cellStyle name="Заголовок 3 6 2 3" xfId="16606"/>
    <cellStyle name="Заголовок 3 6 2 4" xfId="16607"/>
    <cellStyle name="Заголовок 3 6 2 5" xfId="16608"/>
    <cellStyle name="Заголовок 3 6 2 6" xfId="16609"/>
    <cellStyle name="Заголовок 3 6 3" xfId="16610"/>
    <cellStyle name="Заголовок 3 6 4" xfId="16611"/>
    <cellStyle name="Заголовок 3 6 5" xfId="16612"/>
    <cellStyle name="Заголовок 3 6 6" xfId="16613"/>
    <cellStyle name="Заголовок 3 6 7" xfId="16614"/>
    <cellStyle name="Заголовок 3 6 8" xfId="16615"/>
    <cellStyle name="Заголовок 3 60" xfId="16616"/>
    <cellStyle name="Заголовок 3 60 2" xfId="16617"/>
    <cellStyle name="Заголовок 3 60 2 2" xfId="16618"/>
    <cellStyle name="Заголовок 3 60 2 3" xfId="16619"/>
    <cellStyle name="Заголовок 3 60 2 4" xfId="16620"/>
    <cellStyle name="Заголовок 3 60 2 5" xfId="16621"/>
    <cellStyle name="Заголовок 3 60 2 6" xfId="16622"/>
    <cellStyle name="Заголовок 3 60 3" xfId="16623"/>
    <cellStyle name="Заголовок 3 60 4" xfId="16624"/>
    <cellStyle name="Заголовок 3 60 5" xfId="16625"/>
    <cellStyle name="Заголовок 3 60 6" xfId="16626"/>
    <cellStyle name="Заголовок 3 60 7" xfId="16627"/>
    <cellStyle name="Заголовок 3 60 8" xfId="16628"/>
    <cellStyle name="Заголовок 3 61" xfId="16629"/>
    <cellStyle name="Заголовок 3 61 2" xfId="16630"/>
    <cellStyle name="Заголовок 3 61 2 2" xfId="16631"/>
    <cellStyle name="Заголовок 3 61 2 3" xfId="16632"/>
    <cellStyle name="Заголовок 3 61 2 4" xfId="16633"/>
    <cellStyle name="Заголовок 3 61 2 5" xfId="16634"/>
    <cellStyle name="Заголовок 3 61 2 6" xfId="16635"/>
    <cellStyle name="Заголовок 3 61 3" xfId="16636"/>
    <cellStyle name="Заголовок 3 61 4" xfId="16637"/>
    <cellStyle name="Заголовок 3 61 5" xfId="16638"/>
    <cellStyle name="Заголовок 3 61 6" xfId="16639"/>
    <cellStyle name="Заголовок 3 61 7" xfId="16640"/>
    <cellStyle name="Заголовок 3 61 8" xfId="16641"/>
    <cellStyle name="Заголовок 3 62" xfId="16642"/>
    <cellStyle name="Заголовок 3 62 2" xfId="16643"/>
    <cellStyle name="Заголовок 3 62 2 2" xfId="16644"/>
    <cellStyle name="Заголовок 3 62 2 3" xfId="16645"/>
    <cellStyle name="Заголовок 3 62 2 4" xfId="16646"/>
    <cellStyle name="Заголовок 3 62 2 5" xfId="16647"/>
    <cellStyle name="Заголовок 3 62 2 6" xfId="16648"/>
    <cellStyle name="Заголовок 3 62 3" xfId="16649"/>
    <cellStyle name="Заголовок 3 62 4" xfId="16650"/>
    <cellStyle name="Заголовок 3 62 5" xfId="16651"/>
    <cellStyle name="Заголовок 3 62 6" xfId="16652"/>
    <cellStyle name="Заголовок 3 62 7" xfId="16653"/>
    <cellStyle name="Заголовок 3 62 8" xfId="16654"/>
    <cellStyle name="Заголовок 3 63" xfId="16655"/>
    <cellStyle name="Заголовок 3 63 2" xfId="16656"/>
    <cellStyle name="Заголовок 3 63 2 2" xfId="16657"/>
    <cellStyle name="Заголовок 3 63 2 3" xfId="16658"/>
    <cellStyle name="Заголовок 3 63 2 4" xfId="16659"/>
    <cellStyle name="Заголовок 3 63 2 5" xfId="16660"/>
    <cellStyle name="Заголовок 3 63 2 6" xfId="16661"/>
    <cellStyle name="Заголовок 3 63 3" xfId="16662"/>
    <cellStyle name="Заголовок 3 63 4" xfId="16663"/>
    <cellStyle name="Заголовок 3 63 5" xfId="16664"/>
    <cellStyle name="Заголовок 3 63 6" xfId="16665"/>
    <cellStyle name="Заголовок 3 63 7" xfId="16666"/>
    <cellStyle name="Заголовок 3 63 8" xfId="16667"/>
    <cellStyle name="Заголовок 3 64" xfId="16668"/>
    <cellStyle name="Заголовок 3 64 2" xfId="16669"/>
    <cellStyle name="Заголовок 3 64 2 2" xfId="16670"/>
    <cellStyle name="Заголовок 3 64 2 3" xfId="16671"/>
    <cellStyle name="Заголовок 3 64 2 4" xfId="16672"/>
    <cellStyle name="Заголовок 3 64 2 5" xfId="16673"/>
    <cellStyle name="Заголовок 3 64 2 6" xfId="16674"/>
    <cellStyle name="Заголовок 3 64 3" xfId="16675"/>
    <cellStyle name="Заголовок 3 64 4" xfId="16676"/>
    <cellStyle name="Заголовок 3 64 5" xfId="16677"/>
    <cellStyle name="Заголовок 3 64 6" xfId="16678"/>
    <cellStyle name="Заголовок 3 64 7" xfId="16679"/>
    <cellStyle name="Заголовок 3 64 8" xfId="16680"/>
    <cellStyle name="Заголовок 3 65" xfId="16681"/>
    <cellStyle name="Заголовок 3 65 2" xfId="16682"/>
    <cellStyle name="Заголовок 3 65 2 2" xfId="16683"/>
    <cellStyle name="Заголовок 3 65 2 3" xfId="16684"/>
    <cellStyle name="Заголовок 3 65 2 4" xfId="16685"/>
    <cellStyle name="Заголовок 3 65 2 5" xfId="16686"/>
    <cellStyle name="Заголовок 3 65 2 6" xfId="16687"/>
    <cellStyle name="Заголовок 3 65 3" xfId="16688"/>
    <cellStyle name="Заголовок 3 65 4" xfId="16689"/>
    <cellStyle name="Заголовок 3 65 5" xfId="16690"/>
    <cellStyle name="Заголовок 3 65 6" xfId="16691"/>
    <cellStyle name="Заголовок 3 65 7" xfId="16692"/>
    <cellStyle name="Заголовок 3 65 8" xfId="16693"/>
    <cellStyle name="Заголовок 3 66" xfId="16694"/>
    <cellStyle name="Заголовок 3 66 2" xfId="16695"/>
    <cellStyle name="Заголовок 3 66 2 2" xfId="16696"/>
    <cellStyle name="Заголовок 3 66 2 3" xfId="16697"/>
    <cellStyle name="Заголовок 3 66 2 4" xfId="16698"/>
    <cellStyle name="Заголовок 3 66 2 5" xfId="16699"/>
    <cellStyle name="Заголовок 3 66 2 6" xfId="16700"/>
    <cellStyle name="Заголовок 3 66 3" xfId="16701"/>
    <cellStyle name="Заголовок 3 66 4" xfId="16702"/>
    <cellStyle name="Заголовок 3 66 5" xfId="16703"/>
    <cellStyle name="Заголовок 3 66 6" xfId="16704"/>
    <cellStyle name="Заголовок 3 66 7" xfId="16705"/>
    <cellStyle name="Заголовок 3 66 8" xfId="16706"/>
    <cellStyle name="Заголовок 3 67" xfId="16707"/>
    <cellStyle name="Заголовок 3 67 2" xfId="16708"/>
    <cellStyle name="Заголовок 3 67 2 2" xfId="16709"/>
    <cellStyle name="Заголовок 3 67 2 3" xfId="16710"/>
    <cellStyle name="Заголовок 3 67 2 4" xfId="16711"/>
    <cellStyle name="Заголовок 3 67 2 5" xfId="16712"/>
    <cellStyle name="Заголовок 3 67 2 6" xfId="16713"/>
    <cellStyle name="Заголовок 3 67 3" xfId="16714"/>
    <cellStyle name="Заголовок 3 67 4" xfId="16715"/>
    <cellStyle name="Заголовок 3 67 5" xfId="16716"/>
    <cellStyle name="Заголовок 3 67 6" xfId="16717"/>
    <cellStyle name="Заголовок 3 67 7" xfId="16718"/>
    <cellStyle name="Заголовок 3 67 8" xfId="16719"/>
    <cellStyle name="Заголовок 3 68" xfId="16720"/>
    <cellStyle name="Заголовок 3 68 2" xfId="16721"/>
    <cellStyle name="Заголовок 3 68 2 2" xfId="16722"/>
    <cellStyle name="Заголовок 3 68 2 3" xfId="16723"/>
    <cellStyle name="Заголовок 3 68 2 4" xfId="16724"/>
    <cellStyle name="Заголовок 3 68 2 5" xfId="16725"/>
    <cellStyle name="Заголовок 3 68 2 6" xfId="16726"/>
    <cellStyle name="Заголовок 3 68 3" xfId="16727"/>
    <cellStyle name="Заголовок 3 68 4" xfId="16728"/>
    <cellStyle name="Заголовок 3 68 5" xfId="16729"/>
    <cellStyle name="Заголовок 3 68 6" xfId="16730"/>
    <cellStyle name="Заголовок 3 68 7" xfId="16731"/>
    <cellStyle name="Заголовок 3 68 8" xfId="16732"/>
    <cellStyle name="Заголовок 3 69" xfId="16733"/>
    <cellStyle name="Заголовок 3 69 2" xfId="16734"/>
    <cellStyle name="Заголовок 3 69 2 2" xfId="16735"/>
    <cellStyle name="Заголовок 3 69 2 3" xfId="16736"/>
    <cellStyle name="Заголовок 3 69 2 4" xfId="16737"/>
    <cellStyle name="Заголовок 3 69 2 5" xfId="16738"/>
    <cellStyle name="Заголовок 3 69 2 6" xfId="16739"/>
    <cellStyle name="Заголовок 3 69 3" xfId="16740"/>
    <cellStyle name="Заголовок 3 69 4" xfId="16741"/>
    <cellStyle name="Заголовок 3 69 5" xfId="16742"/>
    <cellStyle name="Заголовок 3 69 6" xfId="16743"/>
    <cellStyle name="Заголовок 3 69 7" xfId="16744"/>
    <cellStyle name="Заголовок 3 69 8" xfId="16745"/>
    <cellStyle name="Заголовок 3 7" xfId="16746"/>
    <cellStyle name="Заголовок 3 7 2" xfId="16747"/>
    <cellStyle name="Заголовок 3 7 2 2" xfId="16748"/>
    <cellStyle name="Заголовок 3 7 2 3" xfId="16749"/>
    <cellStyle name="Заголовок 3 7 2 4" xfId="16750"/>
    <cellStyle name="Заголовок 3 7 2 5" xfId="16751"/>
    <cellStyle name="Заголовок 3 7 2 6" xfId="16752"/>
    <cellStyle name="Заголовок 3 7 3" xfId="16753"/>
    <cellStyle name="Заголовок 3 7 4" xfId="16754"/>
    <cellStyle name="Заголовок 3 7 5" xfId="16755"/>
    <cellStyle name="Заголовок 3 7 6" xfId="16756"/>
    <cellStyle name="Заголовок 3 7 7" xfId="16757"/>
    <cellStyle name="Заголовок 3 7 8" xfId="16758"/>
    <cellStyle name="Заголовок 3 70" xfId="16759"/>
    <cellStyle name="Заголовок 3 70 2" xfId="16760"/>
    <cellStyle name="Заголовок 3 70 2 2" xfId="16761"/>
    <cellStyle name="Заголовок 3 70 2 3" xfId="16762"/>
    <cellStyle name="Заголовок 3 70 2 4" xfId="16763"/>
    <cellStyle name="Заголовок 3 70 2 5" xfId="16764"/>
    <cellStyle name="Заголовок 3 70 2 6" xfId="16765"/>
    <cellStyle name="Заголовок 3 70 3" xfId="16766"/>
    <cellStyle name="Заголовок 3 70 4" xfId="16767"/>
    <cellStyle name="Заголовок 3 70 5" xfId="16768"/>
    <cellStyle name="Заголовок 3 70 6" xfId="16769"/>
    <cellStyle name="Заголовок 3 70 7" xfId="16770"/>
    <cellStyle name="Заголовок 3 70 8" xfId="16771"/>
    <cellStyle name="Заголовок 3 71" xfId="16772"/>
    <cellStyle name="Заголовок 3 71 2" xfId="16773"/>
    <cellStyle name="Заголовок 3 71 2 2" xfId="16774"/>
    <cellStyle name="Заголовок 3 71 2 3" xfId="16775"/>
    <cellStyle name="Заголовок 3 71 2 4" xfId="16776"/>
    <cellStyle name="Заголовок 3 71 2 5" xfId="16777"/>
    <cellStyle name="Заголовок 3 71 2 6" xfId="16778"/>
    <cellStyle name="Заголовок 3 71 3" xfId="16779"/>
    <cellStyle name="Заголовок 3 71 4" xfId="16780"/>
    <cellStyle name="Заголовок 3 71 5" xfId="16781"/>
    <cellStyle name="Заголовок 3 71 6" xfId="16782"/>
    <cellStyle name="Заголовок 3 71 7" xfId="16783"/>
    <cellStyle name="Заголовок 3 71 8" xfId="16784"/>
    <cellStyle name="Заголовок 3 72" xfId="16785"/>
    <cellStyle name="Заголовок 3 72 2" xfId="16786"/>
    <cellStyle name="Заголовок 3 72 2 2" xfId="16787"/>
    <cellStyle name="Заголовок 3 72 2 3" xfId="16788"/>
    <cellStyle name="Заголовок 3 72 2 4" xfId="16789"/>
    <cellStyle name="Заголовок 3 72 2 5" xfId="16790"/>
    <cellStyle name="Заголовок 3 72 2 6" xfId="16791"/>
    <cellStyle name="Заголовок 3 72 3" xfId="16792"/>
    <cellStyle name="Заголовок 3 72 4" xfId="16793"/>
    <cellStyle name="Заголовок 3 72 5" xfId="16794"/>
    <cellStyle name="Заголовок 3 72 6" xfId="16795"/>
    <cellStyle name="Заголовок 3 72 7" xfId="16796"/>
    <cellStyle name="Заголовок 3 72 8" xfId="16797"/>
    <cellStyle name="Заголовок 3 73" xfId="16798"/>
    <cellStyle name="Заголовок 3 73 2" xfId="16799"/>
    <cellStyle name="Заголовок 3 73 2 2" xfId="16800"/>
    <cellStyle name="Заголовок 3 73 2 3" xfId="16801"/>
    <cellStyle name="Заголовок 3 73 2 4" xfId="16802"/>
    <cellStyle name="Заголовок 3 73 2 5" xfId="16803"/>
    <cellStyle name="Заголовок 3 73 2 6" xfId="16804"/>
    <cellStyle name="Заголовок 3 73 3" xfId="16805"/>
    <cellStyle name="Заголовок 3 73 4" xfId="16806"/>
    <cellStyle name="Заголовок 3 73 5" xfId="16807"/>
    <cellStyle name="Заголовок 3 73 6" xfId="16808"/>
    <cellStyle name="Заголовок 3 73 7" xfId="16809"/>
    <cellStyle name="Заголовок 3 73 8" xfId="16810"/>
    <cellStyle name="Заголовок 3 74" xfId="16811"/>
    <cellStyle name="Заголовок 3 74 2" xfId="16812"/>
    <cellStyle name="Заголовок 3 74 2 2" xfId="16813"/>
    <cellStyle name="Заголовок 3 74 2 3" xfId="16814"/>
    <cellStyle name="Заголовок 3 74 2 4" xfId="16815"/>
    <cellStyle name="Заголовок 3 74 2 5" xfId="16816"/>
    <cellStyle name="Заголовок 3 74 2 6" xfId="16817"/>
    <cellStyle name="Заголовок 3 74 3" xfId="16818"/>
    <cellStyle name="Заголовок 3 74 4" xfId="16819"/>
    <cellStyle name="Заголовок 3 74 5" xfId="16820"/>
    <cellStyle name="Заголовок 3 74 6" xfId="16821"/>
    <cellStyle name="Заголовок 3 74 7" xfId="16822"/>
    <cellStyle name="Заголовок 3 74 8" xfId="16823"/>
    <cellStyle name="Заголовок 3 75" xfId="16824"/>
    <cellStyle name="Заголовок 3 75 2" xfId="16825"/>
    <cellStyle name="Заголовок 3 75 2 2" xfId="16826"/>
    <cellStyle name="Заголовок 3 75 2 3" xfId="16827"/>
    <cellStyle name="Заголовок 3 75 2 4" xfId="16828"/>
    <cellStyle name="Заголовок 3 75 2 5" xfId="16829"/>
    <cellStyle name="Заголовок 3 75 2 6" xfId="16830"/>
    <cellStyle name="Заголовок 3 75 3" xfId="16831"/>
    <cellStyle name="Заголовок 3 75 4" xfId="16832"/>
    <cellStyle name="Заголовок 3 75 5" xfId="16833"/>
    <cellStyle name="Заголовок 3 75 6" xfId="16834"/>
    <cellStyle name="Заголовок 3 75 7" xfId="16835"/>
    <cellStyle name="Заголовок 3 75 8" xfId="16836"/>
    <cellStyle name="Заголовок 3 76" xfId="16837"/>
    <cellStyle name="Заголовок 3 76 2" xfId="16838"/>
    <cellStyle name="Заголовок 3 76 2 2" xfId="16839"/>
    <cellStyle name="Заголовок 3 76 2 3" xfId="16840"/>
    <cellStyle name="Заголовок 3 76 2 4" xfId="16841"/>
    <cellStyle name="Заголовок 3 76 2 5" xfId="16842"/>
    <cellStyle name="Заголовок 3 76 2 6" xfId="16843"/>
    <cellStyle name="Заголовок 3 76 3" xfId="16844"/>
    <cellStyle name="Заголовок 3 76 4" xfId="16845"/>
    <cellStyle name="Заголовок 3 76 5" xfId="16846"/>
    <cellStyle name="Заголовок 3 76 6" xfId="16847"/>
    <cellStyle name="Заголовок 3 76 7" xfId="16848"/>
    <cellStyle name="Заголовок 3 76 8" xfId="16849"/>
    <cellStyle name="Заголовок 3 77" xfId="16850"/>
    <cellStyle name="Заголовок 3 77 2" xfId="16851"/>
    <cellStyle name="Заголовок 3 77 2 2" xfId="16852"/>
    <cellStyle name="Заголовок 3 77 2 3" xfId="16853"/>
    <cellStyle name="Заголовок 3 77 2 4" xfId="16854"/>
    <cellStyle name="Заголовок 3 77 2 5" xfId="16855"/>
    <cellStyle name="Заголовок 3 77 2 6" xfId="16856"/>
    <cellStyle name="Заголовок 3 77 3" xfId="16857"/>
    <cellStyle name="Заголовок 3 77 4" xfId="16858"/>
    <cellStyle name="Заголовок 3 77 5" xfId="16859"/>
    <cellStyle name="Заголовок 3 77 6" xfId="16860"/>
    <cellStyle name="Заголовок 3 77 7" xfId="16861"/>
    <cellStyle name="Заголовок 3 77 8" xfId="16862"/>
    <cellStyle name="Заголовок 3 78" xfId="16863"/>
    <cellStyle name="Заголовок 3 78 2" xfId="16864"/>
    <cellStyle name="Заголовок 3 78 2 2" xfId="16865"/>
    <cellStyle name="Заголовок 3 78 2 3" xfId="16866"/>
    <cellStyle name="Заголовок 3 78 2 4" xfId="16867"/>
    <cellStyle name="Заголовок 3 78 2 5" xfId="16868"/>
    <cellStyle name="Заголовок 3 78 2 6" xfId="16869"/>
    <cellStyle name="Заголовок 3 78 3" xfId="16870"/>
    <cellStyle name="Заголовок 3 78 4" xfId="16871"/>
    <cellStyle name="Заголовок 3 78 5" xfId="16872"/>
    <cellStyle name="Заголовок 3 78 6" xfId="16873"/>
    <cellStyle name="Заголовок 3 78 7" xfId="16874"/>
    <cellStyle name="Заголовок 3 78 8" xfId="16875"/>
    <cellStyle name="Заголовок 3 79" xfId="16876"/>
    <cellStyle name="Заголовок 3 79 2" xfId="16877"/>
    <cellStyle name="Заголовок 3 79 2 2" xfId="16878"/>
    <cellStyle name="Заголовок 3 79 2 3" xfId="16879"/>
    <cellStyle name="Заголовок 3 79 2 4" xfId="16880"/>
    <cellStyle name="Заголовок 3 79 2 5" xfId="16881"/>
    <cellStyle name="Заголовок 3 79 2 6" xfId="16882"/>
    <cellStyle name="Заголовок 3 79 3" xfId="16883"/>
    <cellStyle name="Заголовок 3 79 4" xfId="16884"/>
    <cellStyle name="Заголовок 3 79 5" xfId="16885"/>
    <cellStyle name="Заголовок 3 79 6" xfId="16886"/>
    <cellStyle name="Заголовок 3 79 7" xfId="16887"/>
    <cellStyle name="Заголовок 3 79 8" xfId="16888"/>
    <cellStyle name="Заголовок 3 8" xfId="16889"/>
    <cellStyle name="Заголовок 3 8 2" xfId="16890"/>
    <cellStyle name="Заголовок 3 8 2 2" xfId="16891"/>
    <cellStyle name="Заголовок 3 8 2 3" xfId="16892"/>
    <cellStyle name="Заголовок 3 8 2 4" xfId="16893"/>
    <cellStyle name="Заголовок 3 8 2 5" xfId="16894"/>
    <cellStyle name="Заголовок 3 8 2 6" xfId="16895"/>
    <cellStyle name="Заголовок 3 8 3" xfId="16896"/>
    <cellStyle name="Заголовок 3 8 4" xfId="16897"/>
    <cellStyle name="Заголовок 3 8 5" xfId="16898"/>
    <cellStyle name="Заголовок 3 8 6" xfId="16899"/>
    <cellStyle name="Заголовок 3 8 7" xfId="16900"/>
    <cellStyle name="Заголовок 3 8 8" xfId="16901"/>
    <cellStyle name="Заголовок 3 80" xfId="16902"/>
    <cellStyle name="Заголовок 3 80 2" xfId="16903"/>
    <cellStyle name="Заголовок 3 80 2 2" xfId="16904"/>
    <cellStyle name="Заголовок 3 80 2 3" xfId="16905"/>
    <cellStyle name="Заголовок 3 80 2 4" xfId="16906"/>
    <cellStyle name="Заголовок 3 80 2 5" xfId="16907"/>
    <cellStyle name="Заголовок 3 80 2 6" xfId="16908"/>
    <cellStyle name="Заголовок 3 80 3" xfId="16909"/>
    <cellStyle name="Заголовок 3 80 4" xfId="16910"/>
    <cellStyle name="Заголовок 3 80 5" xfId="16911"/>
    <cellStyle name="Заголовок 3 80 6" xfId="16912"/>
    <cellStyle name="Заголовок 3 80 7" xfId="16913"/>
    <cellStyle name="Заголовок 3 80 8" xfId="16914"/>
    <cellStyle name="Заголовок 3 81" xfId="16915"/>
    <cellStyle name="Заголовок 3 81 2" xfId="16916"/>
    <cellStyle name="Заголовок 3 81 2 2" xfId="16917"/>
    <cellStyle name="Заголовок 3 81 2 3" xfId="16918"/>
    <cellStyle name="Заголовок 3 81 2 4" xfId="16919"/>
    <cellStyle name="Заголовок 3 81 2 5" xfId="16920"/>
    <cellStyle name="Заголовок 3 81 2 6" xfId="16921"/>
    <cellStyle name="Заголовок 3 81 3" xfId="16922"/>
    <cellStyle name="Заголовок 3 81 4" xfId="16923"/>
    <cellStyle name="Заголовок 3 81 5" xfId="16924"/>
    <cellStyle name="Заголовок 3 81 6" xfId="16925"/>
    <cellStyle name="Заголовок 3 81 7" xfId="16926"/>
    <cellStyle name="Заголовок 3 81 8" xfId="16927"/>
    <cellStyle name="Заголовок 3 82" xfId="16928"/>
    <cellStyle name="Заголовок 3 82 2" xfId="16929"/>
    <cellStyle name="Заголовок 3 82 2 2" xfId="16930"/>
    <cellStyle name="Заголовок 3 82 2 3" xfId="16931"/>
    <cellStyle name="Заголовок 3 82 2 4" xfId="16932"/>
    <cellStyle name="Заголовок 3 82 2 5" xfId="16933"/>
    <cellStyle name="Заголовок 3 82 2 6" xfId="16934"/>
    <cellStyle name="Заголовок 3 82 3" xfId="16935"/>
    <cellStyle name="Заголовок 3 82 4" xfId="16936"/>
    <cellStyle name="Заголовок 3 82 5" xfId="16937"/>
    <cellStyle name="Заголовок 3 82 6" xfId="16938"/>
    <cellStyle name="Заголовок 3 82 7" xfId="16939"/>
    <cellStyle name="Заголовок 3 82 8" xfId="16940"/>
    <cellStyle name="Заголовок 3 83" xfId="16941"/>
    <cellStyle name="Заголовок 3 83 2" xfId="16942"/>
    <cellStyle name="Заголовок 3 83 2 2" xfId="16943"/>
    <cellStyle name="Заголовок 3 83 2 3" xfId="16944"/>
    <cellStyle name="Заголовок 3 83 2 4" xfId="16945"/>
    <cellStyle name="Заголовок 3 83 2 5" xfId="16946"/>
    <cellStyle name="Заголовок 3 83 2 6" xfId="16947"/>
    <cellStyle name="Заголовок 3 83 3" xfId="16948"/>
    <cellStyle name="Заголовок 3 83 4" xfId="16949"/>
    <cellStyle name="Заголовок 3 83 5" xfId="16950"/>
    <cellStyle name="Заголовок 3 83 6" xfId="16951"/>
    <cellStyle name="Заголовок 3 83 7" xfId="16952"/>
    <cellStyle name="Заголовок 3 83 8" xfId="16953"/>
    <cellStyle name="Заголовок 3 84" xfId="16954"/>
    <cellStyle name="Заголовок 3 84 2" xfId="16955"/>
    <cellStyle name="Заголовок 3 84 2 2" xfId="16956"/>
    <cellStyle name="Заголовок 3 84 2 3" xfId="16957"/>
    <cellStyle name="Заголовок 3 84 2 4" xfId="16958"/>
    <cellStyle name="Заголовок 3 84 2 5" xfId="16959"/>
    <cellStyle name="Заголовок 3 84 2 6" xfId="16960"/>
    <cellStyle name="Заголовок 3 84 3" xfId="16961"/>
    <cellStyle name="Заголовок 3 84 4" xfId="16962"/>
    <cellStyle name="Заголовок 3 84 5" xfId="16963"/>
    <cellStyle name="Заголовок 3 84 6" xfId="16964"/>
    <cellStyle name="Заголовок 3 84 7" xfId="16965"/>
    <cellStyle name="Заголовок 3 84 8" xfId="16966"/>
    <cellStyle name="Заголовок 3 85" xfId="16967"/>
    <cellStyle name="Заголовок 3 85 2" xfId="16968"/>
    <cellStyle name="Заголовок 3 85 2 2" xfId="16969"/>
    <cellStyle name="Заголовок 3 85 2 3" xfId="16970"/>
    <cellStyle name="Заголовок 3 85 2 4" xfId="16971"/>
    <cellStyle name="Заголовок 3 85 2 5" xfId="16972"/>
    <cellStyle name="Заголовок 3 85 2 6" xfId="16973"/>
    <cellStyle name="Заголовок 3 85 3" xfId="16974"/>
    <cellStyle name="Заголовок 3 85 4" xfId="16975"/>
    <cellStyle name="Заголовок 3 85 5" xfId="16976"/>
    <cellStyle name="Заголовок 3 85 6" xfId="16977"/>
    <cellStyle name="Заголовок 3 85 7" xfId="16978"/>
    <cellStyle name="Заголовок 3 85 8" xfId="16979"/>
    <cellStyle name="Заголовок 3 86" xfId="16980"/>
    <cellStyle name="Заголовок 3 86 2" xfId="16981"/>
    <cellStyle name="Заголовок 3 86 2 2" xfId="16982"/>
    <cellStyle name="Заголовок 3 86 2 3" xfId="16983"/>
    <cellStyle name="Заголовок 3 86 2 4" xfId="16984"/>
    <cellStyle name="Заголовок 3 86 2 5" xfId="16985"/>
    <cellStyle name="Заголовок 3 86 2 6" xfId="16986"/>
    <cellStyle name="Заголовок 3 86 3" xfId="16987"/>
    <cellStyle name="Заголовок 3 86 4" xfId="16988"/>
    <cellStyle name="Заголовок 3 86 5" xfId="16989"/>
    <cellStyle name="Заголовок 3 86 6" xfId="16990"/>
    <cellStyle name="Заголовок 3 86 7" xfId="16991"/>
    <cellStyle name="Заголовок 3 86 8" xfId="16992"/>
    <cellStyle name="Заголовок 3 87" xfId="16993"/>
    <cellStyle name="Заголовок 3 87 2" xfId="16994"/>
    <cellStyle name="Заголовок 3 87 2 2" xfId="16995"/>
    <cellStyle name="Заголовок 3 87 2 3" xfId="16996"/>
    <cellStyle name="Заголовок 3 87 2 4" xfId="16997"/>
    <cellStyle name="Заголовок 3 87 2 5" xfId="16998"/>
    <cellStyle name="Заголовок 3 87 2 6" xfId="16999"/>
    <cellStyle name="Заголовок 3 87 3" xfId="17000"/>
    <cellStyle name="Заголовок 3 87 4" xfId="17001"/>
    <cellStyle name="Заголовок 3 87 5" xfId="17002"/>
    <cellStyle name="Заголовок 3 87 6" xfId="17003"/>
    <cellStyle name="Заголовок 3 87 7" xfId="17004"/>
    <cellStyle name="Заголовок 3 87 8" xfId="17005"/>
    <cellStyle name="Заголовок 3 88" xfId="17006"/>
    <cellStyle name="Заголовок 3 88 2" xfId="17007"/>
    <cellStyle name="Заголовок 3 88 2 2" xfId="17008"/>
    <cellStyle name="Заголовок 3 88 2 3" xfId="17009"/>
    <cellStyle name="Заголовок 3 88 2 4" xfId="17010"/>
    <cellStyle name="Заголовок 3 88 2 5" xfId="17011"/>
    <cellStyle name="Заголовок 3 88 2 6" xfId="17012"/>
    <cellStyle name="Заголовок 3 88 3" xfId="17013"/>
    <cellStyle name="Заголовок 3 88 4" xfId="17014"/>
    <cellStyle name="Заголовок 3 88 5" xfId="17015"/>
    <cellStyle name="Заголовок 3 88 6" xfId="17016"/>
    <cellStyle name="Заголовок 3 88 7" xfId="17017"/>
    <cellStyle name="Заголовок 3 88 8" xfId="17018"/>
    <cellStyle name="Заголовок 3 89" xfId="17019"/>
    <cellStyle name="Заголовок 3 89 2" xfId="17020"/>
    <cellStyle name="Заголовок 3 89 2 2" xfId="17021"/>
    <cellStyle name="Заголовок 3 89 2 3" xfId="17022"/>
    <cellStyle name="Заголовок 3 89 2 4" xfId="17023"/>
    <cellStyle name="Заголовок 3 89 2 5" xfId="17024"/>
    <cellStyle name="Заголовок 3 89 2 6" xfId="17025"/>
    <cellStyle name="Заголовок 3 89 3" xfId="17026"/>
    <cellStyle name="Заголовок 3 89 4" xfId="17027"/>
    <cellStyle name="Заголовок 3 89 5" xfId="17028"/>
    <cellStyle name="Заголовок 3 89 6" xfId="17029"/>
    <cellStyle name="Заголовок 3 89 7" xfId="17030"/>
    <cellStyle name="Заголовок 3 89 8" xfId="17031"/>
    <cellStyle name="Заголовок 3 9" xfId="17032"/>
    <cellStyle name="Заголовок 3 9 2" xfId="17033"/>
    <cellStyle name="Заголовок 3 9 2 2" xfId="17034"/>
    <cellStyle name="Заголовок 3 9 2 3" xfId="17035"/>
    <cellStyle name="Заголовок 3 9 2 4" xfId="17036"/>
    <cellStyle name="Заголовок 3 9 2 5" xfId="17037"/>
    <cellStyle name="Заголовок 3 9 2 6" xfId="17038"/>
    <cellStyle name="Заголовок 3 9 3" xfId="17039"/>
    <cellStyle name="Заголовок 3 9 4" xfId="17040"/>
    <cellStyle name="Заголовок 3 9 5" xfId="17041"/>
    <cellStyle name="Заголовок 3 9 6" xfId="17042"/>
    <cellStyle name="Заголовок 3 9 7" xfId="17043"/>
    <cellStyle name="Заголовок 3 9 8" xfId="17044"/>
    <cellStyle name="Заголовок 3 90" xfId="17045"/>
    <cellStyle name="Заголовок 3 90 2" xfId="17046"/>
    <cellStyle name="Заголовок 3 90 2 2" xfId="17047"/>
    <cellStyle name="Заголовок 3 90 2 3" xfId="17048"/>
    <cellStyle name="Заголовок 3 90 2 4" xfId="17049"/>
    <cellStyle name="Заголовок 3 90 2 5" xfId="17050"/>
    <cellStyle name="Заголовок 3 90 2 6" xfId="17051"/>
    <cellStyle name="Заголовок 3 90 3" xfId="17052"/>
    <cellStyle name="Заголовок 3 90 4" xfId="17053"/>
    <cellStyle name="Заголовок 3 90 5" xfId="17054"/>
    <cellStyle name="Заголовок 3 90 6" xfId="17055"/>
    <cellStyle name="Заголовок 3 90 7" xfId="17056"/>
    <cellStyle name="Заголовок 3 90 8" xfId="17057"/>
    <cellStyle name="Заголовок 3 91" xfId="17058"/>
    <cellStyle name="Заголовок 3 91 2" xfId="17059"/>
    <cellStyle name="Заголовок 3 91 2 2" xfId="17060"/>
    <cellStyle name="Заголовок 3 91 2 3" xfId="17061"/>
    <cellStyle name="Заголовок 3 91 2 4" xfId="17062"/>
    <cellStyle name="Заголовок 3 91 2 5" xfId="17063"/>
    <cellStyle name="Заголовок 3 91 2 6" xfId="17064"/>
    <cellStyle name="Заголовок 3 91 3" xfId="17065"/>
    <cellStyle name="Заголовок 3 91 4" xfId="17066"/>
    <cellStyle name="Заголовок 3 91 5" xfId="17067"/>
    <cellStyle name="Заголовок 3 91 6" xfId="17068"/>
    <cellStyle name="Заголовок 3 91 7" xfId="17069"/>
    <cellStyle name="Заголовок 3 91 8" xfId="17070"/>
    <cellStyle name="Заголовок 3 92" xfId="17071"/>
    <cellStyle name="Заголовок 3 92 2" xfId="17072"/>
    <cellStyle name="Заголовок 3 92 2 2" xfId="17073"/>
    <cellStyle name="Заголовок 3 92 2 3" xfId="17074"/>
    <cellStyle name="Заголовок 3 92 2 4" xfId="17075"/>
    <cellStyle name="Заголовок 3 92 2 5" xfId="17076"/>
    <cellStyle name="Заголовок 3 92 2 6" xfId="17077"/>
    <cellStyle name="Заголовок 3 92 3" xfId="17078"/>
    <cellStyle name="Заголовок 3 92 4" xfId="17079"/>
    <cellStyle name="Заголовок 3 92 5" xfId="17080"/>
    <cellStyle name="Заголовок 3 92 6" xfId="17081"/>
    <cellStyle name="Заголовок 3 92 7" xfId="17082"/>
    <cellStyle name="Заголовок 3 92 8" xfId="17083"/>
    <cellStyle name="Заголовок 3 93" xfId="17084"/>
    <cellStyle name="Заголовок 3 93 2" xfId="17085"/>
    <cellStyle name="Заголовок 3 93 2 2" xfId="17086"/>
    <cellStyle name="Заголовок 3 93 2 3" xfId="17087"/>
    <cellStyle name="Заголовок 3 93 2 4" xfId="17088"/>
    <cellStyle name="Заголовок 3 93 2 5" xfId="17089"/>
    <cellStyle name="Заголовок 3 93 2 6" xfId="17090"/>
    <cellStyle name="Заголовок 3 93 3" xfId="17091"/>
    <cellStyle name="Заголовок 3 93 4" xfId="17092"/>
    <cellStyle name="Заголовок 3 93 5" xfId="17093"/>
    <cellStyle name="Заголовок 3 93 6" xfId="17094"/>
    <cellStyle name="Заголовок 3 93 7" xfId="17095"/>
    <cellStyle name="Заголовок 3 93 8" xfId="17096"/>
    <cellStyle name="Заголовок 3 94" xfId="17097"/>
    <cellStyle name="Заголовок 3 94 2" xfId="17098"/>
    <cellStyle name="Заголовок 3 94 2 2" xfId="17099"/>
    <cellStyle name="Заголовок 3 94 2 3" xfId="17100"/>
    <cellStyle name="Заголовок 3 94 2 4" xfId="17101"/>
    <cellStyle name="Заголовок 3 94 2 5" xfId="17102"/>
    <cellStyle name="Заголовок 3 94 2 6" xfId="17103"/>
    <cellStyle name="Заголовок 3 94 3" xfId="17104"/>
    <cellStyle name="Заголовок 3 94 4" xfId="17105"/>
    <cellStyle name="Заголовок 3 94 5" xfId="17106"/>
    <cellStyle name="Заголовок 3 94 6" xfId="17107"/>
    <cellStyle name="Заголовок 3 94 7" xfId="17108"/>
    <cellStyle name="Заголовок 3 94 8" xfId="17109"/>
    <cellStyle name="Заголовок 3 95" xfId="17110"/>
    <cellStyle name="Заголовок 3 95 2" xfId="17111"/>
    <cellStyle name="Заголовок 3 95 2 2" xfId="17112"/>
    <cellStyle name="Заголовок 3 95 2 3" xfId="17113"/>
    <cellStyle name="Заголовок 3 95 2 4" xfId="17114"/>
    <cellStyle name="Заголовок 3 95 2 5" xfId="17115"/>
    <cellStyle name="Заголовок 3 95 2 6" xfId="17116"/>
    <cellStyle name="Заголовок 3 95 3" xfId="17117"/>
    <cellStyle name="Заголовок 3 95 4" xfId="17118"/>
    <cellStyle name="Заголовок 3 95 5" xfId="17119"/>
    <cellStyle name="Заголовок 3 95 6" xfId="17120"/>
    <cellStyle name="Заголовок 3 95 7" xfId="17121"/>
    <cellStyle name="Заголовок 3 95 8" xfId="17122"/>
    <cellStyle name="Заголовок 3 96" xfId="17123"/>
    <cellStyle name="Заголовок 3 96 2" xfId="17124"/>
    <cellStyle name="Заголовок 3 96 2 2" xfId="17125"/>
    <cellStyle name="Заголовок 3 96 2 3" xfId="17126"/>
    <cellStyle name="Заголовок 3 96 2 4" xfId="17127"/>
    <cellStyle name="Заголовок 3 96 2 5" xfId="17128"/>
    <cellStyle name="Заголовок 3 96 2 6" xfId="17129"/>
    <cellStyle name="Заголовок 3 96 3" xfId="17130"/>
    <cellStyle name="Заголовок 3 96 4" xfId="17131"/>
    <cellStyle name="Заголовок 3 96 5" xfId="17132"/>
    <cellStyle name="Заголовок 3 96 6" xfId="17133"/>
    <cellStyle name="Заголовок 3 96 7" xfId="17134"/>
    <cellStyle name="Заголовок 3 96 8" xfId="17135"/>
    <cellStyle name="Заголовок 3 97" xfId="17136"/>
    <cellStyle name="Заголовок 3 97 2" xfId="17137"/>
    <cellStyle name="Заголовок 3 97 2 2" xfId="17138"/>
    <cellStyle name="Заголовок 3 97 2 3" xfId="17139"/>
    <cellStyle name="Заголовок 3 97 2 4" xfId="17140"/>
    <cellStyle name="Заголовок 3 97 2 5" xfId="17141"/>
    <cellStyle name="Заголовок 3 97 2 6" xfId="17142"/>
    <cellStyle name="Заголовок 3 97 3" xfId="17143"/>
    <cellStyle name="Заголовок 3 97 4" xfId="17144"/>
    <cellStyle name="Заголовок 3 97 5" xfId="17145"/>
    <cellStyle name="Заголовок 3 97 6" xfId="17146"/>
    <cellStyle name="Заголовок 3 97 7" xfId="17147"/>
    <cellStyle name="Заголовок 3 97 8" xfId="17148"/>
    <cellStyle name="Заголовок 3 98" xfId="17149"/>
    <cellStyle name="Заголовок 3 98 2" xfId="17150"/>
    <cellStyle name="Заголовок 3 98 2 2" xfId="17151"/>
    <cellStyle name="Заголовок 3 98 2 3" xfId="17152"/>
    <cellStyle name="Заголовок 3 98 2 4" xfId="17153"/>
    <cellStyle name="Заголовок 3 98 2 5" xfId="17154"/>
    <cellStyle name="Заголовок 3 98 2 6" xfId="17155"/>
    <cellStyle name="Заголовок 3 98 3" xfId="17156"/>
    <cellStyle name="Заголовок 3 98 4" xfId="17157"/>
    <cellStyle name="Заголовок 3 98 5" xfId="17158"/>
    <cellStyle name="Заголовок 3 98 6" xfId="17159"/>
    <cellStyle name="Заголовок 3 98 7" xfId="17160"/>
    <cellStyle name="Заголовок 3 98 8" xfId="17161"/>
    <cellStyle name="Заголовок 3 99" xfId="17162"/>
    <cellStyle name="Заголовок 3 99 2" xfId="17163"/>
    <cellStyle name="Заголовок 3 99 2 2" xfId="17164"/>
    <cellStyle name="Заголовок 3 99 2 3" xfId="17165"/>
    <cellStyle name="Заголовок 3 99 2 4" xfId="17166"/>
    <cellStyle name="Заголовок 3 99 2 5" xfId="17167"/>
    <cellStyle name="Заголовок 3 99 2 6" xfId="17168"/>
    <cellStyle name="Заголовок 3 99 3" xfId="17169"/>
    <cellStyle name="Заголовок 3 99 4" xfId="17170"/>
    <cellStyle name="Заголовок 3 99 5" xfId="17171"/>
    <cellStyle name="Заголовок 3 99 6" xfId="17172"/>
    <cellStyle name="Заголовок 3 99 7" xfId="17173"/>
    <cellStyle name="Заголовок 3 99 8" xfId="17174"/>
    <cellStyle name="Заголовок 4 10" xfId="17175"/>
    <cellStyle name="Заголовок 4 10 2" xfId="17176"/>
    <cellStyle name="Заголовок 4 10 2 2" xfId="17177"/>
    <cellStyle name="Заголовок 4 10 2 3" xfId="17178"/>
    <cellStyle name="Заголовок 4 10 2 4" xfId="17179"/>
    <cellStyle name="Заголовок 4 10 2 5" xfId="17180"/>
    <cellStyle name="Заголовок 4 10 2 6" xfId="17181"/>
    <cellStyle name="Заголовок 4 10 3" xfId="17182"/>
    <cellStyle name="Заголовок 4 10 4" xfId="17183"/>
    <cellStyle name="Заголовок 4 10 5" xfId="17184"/>
    <cellStyle name="Заголовок 4 10 6" xfId="17185"/>
    <cellStyle name="Заголовок 4 10 7" xfId="17186"/>
    <cellStyle name="Заголовок 4 10 8" xfId="17187"/>
    <cellStyle name="Заголовок 4 100" xfId="17188"/>
    <cellStyle name="Заголовок 4 100 2" xfId="17189"/>
    <cellStyle name="Заголовок 4 100 2 2" xfId="17190"/>
    <cellStyle name="Заголовок 4 100 2 3" xfId="17191"/>
    <cellStyle name="Заголовок 4 100 2 4" xfId="17192"/>
    <cellStyle name="Заголовок 4 100 2 5" xfId="17193"/>
    <cellStyle name="Заголовок 4 100 2 6" xfId="17194"/>
    <cellStyle name="Заголовок 4 100 3" xfId="17195"/>
    <cellStyle name="Заголовок 4 100 4" xfId="17196"/>
    <cellStyle name="Заголовок 4 100 5" xfId="17197"/>
    <cellStyle name="Заголовок 4 100 6" xfId="17198"/>
    <cellStyle name="Заголовок 4 100 7" xfId="17199"/>
    <cellStyle name="Заголовок 4 100 8" xfId="17200"/>
    <cellStyle name="Заголовок 4 101" xfId="17201"/>
    <cellStyle name="Заголовок 4 101 2" xfId="17202"/>
    <cellStyle name="Заголовок 4 101 2 2" xfId="17203"/>
    <cellStyle name="Заголовок 4 101 2 3" xfId="17204"/>
    <cellStyle name="Заголовок 4 101 2 4" xfId="17205"/>
    <cellStyle name="Заголовок 4 101 2 5" xfId="17206"/>
    <cellStyle name="Заголовок 4 101 2 6" xfId="17207"/>
    <cellStyle name="Заголовок 4 101 3" xfId="17208"/>
    <cellStyle name="Заголовок 4 101 4" xfId="17209"/>
    <cellStyle name="Заголовок 4 101 5" xfId="17210"/>
    <cellStyle name="Заголовок 4 101 6" xfId="17211"/>
    <cellStyle name="Заголовок 4 101 7" xfId="17212"/>
    <cellStyle name="Заголовок 4 101 8" xfId="17213"/>
    <cellStyle name="Заголовок 4 102" xfId="17214"/>
    <cellStyle name="Заголовок 4 102 2" xfId="17215"/>
    <cellStyle name="Заголовок 4 102 2 2" xfId="17216"/>
    <cellStyle name="Заголовок 4 102 2 3" xfId="17217"/>
    <cellStyle name="Заголовок 4 102 2 4" xfId="17218"/>
    <cellStyle name="Заголовок 4 102 2 5" xfId="17219"/>
    <cellStyle name="Заголовок 4 102 2 6" xfId="17220"/>
    <cellStyle name="Заголовок 4 102 3" xfId="17221"/>
    <cellStyle name="Заголовок 4 102 4" xfId="17222"/>
    <cellStyle name="Заголовок 4 102 5" xfId="17223"/>
    <cellStyle name="Заголовок 4 102 6" xfId="17224"/>
    <cellStyle name="Заголовок 4 102 7" xfId="17225"/>
    <cellStyle name="Заголовок 4 102 8" xfId="17226"/>
    <cellStyle name="Заголовок 4 103" xfId="17227"/>
    <cellStyle name="Заголовок 4 103 2" xfId="17228"/>
    <cellStyle name="Заголовок 4 103 2 2" xfId="17229"/>
    <cellStyle name="Заголовок 4 103 2 3" xfId="17230"/>
    <cellStyle name="Заголовок 4 103 2 4" xfId="17231"/>
    <cellStyle name="Заголовок 4 103 2 5" xfId="17232"/>
    <cellStyle name="Заголовок 4 103 2 6" xfId="17233"/>
    <cellStyle name="Заголовок 4 103 3" xfId="17234"/>
    <cellStyle name="Заголовок 4 103 4" xfId="17235"/>
    <cellStyle name="Заголовок 4 103 5" xfId="17236"/>
    <cellStyle name="Заголовок 4 103 6" xfId="17237"/>
    <cellStyle name="Заголовок 4 103 7" xfId="17238"/>
    <cellStyle name="Заголовок 4 103 8" xfId="17239"/>
    <cellStyle name="Заголовок 4 104" xfId="17240"/>
    <cellStyle name="Заголовок 4 104 2" xfId="17241"/>
    <cellStyle name="Заголовок 4 104 2 2" xfId="17242"/>
    <cellStyle name="Заголовок 4 104 2 3" xfId="17243"/>
    <cellStyle name="Заголовок 4 104 2 4" xfId="17244"/>
    <cellStyle name="Заголовок 4 104 2 5" xfId="17245"/>
    <cellStyle name="Заголовок 4 104 2 6" xfId="17246"/>
    <cellStyle name="Заголовок 4 104 3" xfId="17247"/>
    <cellStyle name="Заголовок 4 104 4" xfId="17248"/>
    <cellStyle name="Заголовок 4 104 5" xfId="17249"/>
    <cellStyle name="Заголовок 4 104 6" xfId="17250"/>
    <cellStyle name="Заголовок 4 104 7" xfId="17251"/>
    <cellStyle name="Заголовок 4 104 8" xfId="17252"/>
    <cellStyle name="Заголовок 4 105" xfId="17253"/>
    <cellStyle name="Заголовок 4 105 2" xfId="17254"/>
    <cellStyle name="Заголовок 4 105 2 2" xfId="17255"/>
    <cellStyle name="Заголовок 4 105 2 3" xfId="17256"/>
    <cellStyle name="Заголовок 4 105 2 4" xfId="17257"/>
    <cellStyle name="Заголовок 4 105 2 5" xfId="17258"/>
    <cellStyle name="Заголовок 4 105 2 6" xfId="17259"/>
    <cellStyle name="Заголовок 4 105 3" xfId="17260"/>
    <cellStyle name="Заголовок 4 105 4" xfId="17261"/>
    <cellStyle name="Заголовок 4 105 5" xfId="17262"/>
    <cellStyle name="Заголовок 4 105 6" xfId="17263"/>
    <cellStyle name="Заголовок 4 105 7" xfId="17264"/>
    <cellStyle name="Заголовок 4 105 8" xfId="17265"/>
    <cellStyle name="Заголовок 4 106" xfId="17266"/>
    <cellStyle name="Заголовок 4 106 2" xfId="17267"/>
    <cellStyle name="Заголовок 4 106 2 2" xfId="17268"/>
    <cellStyle name="Заголовок 4 106 2 3" xfId="17269"/>
    <cellStyle name="Заголовок 4 106 2 4" xfId="17270"/>
    <cellStyle name="Заголовок 4 106 2 5" xfId="17271"/>
    <cellStyle name="Заголовок 4 106 2 6" xfId="17272"/>
    <cellStyle name="Заголовок 4 106 3" xfId="17273"/>
    <cellStyle name="Заголовок 4 106 4" xfId="17274"/>
    <cellStyle name="Заголовок 4 106 5" xfId="17275"/>
    <cellStyle name="Заголовок 4 106 6" xfId="17276"/>
    <cellStyle name="Заголовок 4 106 7" xfId="17277"/>
    <cellStyle name="Заголовок 4 106 8" xfId="17278"/>
    <cellStyle name="Заголовок 4 107" xfId="17279"/>
    <cellStyle name="Заголовок 4 107 2" xfId="17280"/>
    <cellStyle name="Заголовок 4 107 2 2" xfId="17281"/>
    <cellStyle name="Заголовок 4 107 2 3" xfId="17282"/>
    <cellStyle name="Заголовок 4 107 2 4" xfId="17283"/>
    <cellStyle name="Заголовок 4 107 2 5" xfId="17284"/>
    <cellStyle name="Заголовок 4 107 2 6" xfId="17285"/>
    <cellStyle name="Заголовок 4 107 3" xfId="17286"/>
    <cellStyle name="Заголовок 4 107 4" xfId="17287"/>
    <cellStyle name="Заголовок 4 107 5" xfId="17288"/>
    <cellStyle name="Заголовок 4 107 6" xfId="17289"/>
    <cellStyle name="Заголовок 4 107 7" xfId="17290"/>
    <cellStyle name="Заголовок 4 107 8" xfId="17291"/>
    <cellStyle name="Заголовок 4 108" xfId="17292"/>
    <cellStyle name="Заголовок 4 108 2" xfId="17293"/>
    <cellStyle name="Заголовок 4 108 2 2" xfId="17294"/>
    <cellStyle name="Заголовок 4 108 2 3" xfId="17295"/>
    <cellStyle name="Заголовок 4 108 2 4" xfId="17296"/>
    <cellStyle name="Заголовок 4 108 2 5" xfId="17297"/>
    <cellStyle name="Заголовок 4 108 2 6" xfId="17298"/>
    <cellStyle name="Заголовок 4 108 3" xfId="17299"/>
    <cellStyle name="Заголовок 4 108 4" xfId="17300"/>
    <cellStyle name="Заголовок 4 108 5" xfId="17301"/>
    <cellStyle name="Заголовок 4 108 6" xfId="17302"/>
    <cellStyle name="Заголовок 4 108 7" xfId="17303"/>
    <cellStyle name="Заголовок 4 108 8" xfId="17304"/>
    <cellStyle name="Заголовок 4 109" xfId="17305"/>
    <cellStyle name="Заголовок 4 109 2" xfId="17306"/>
    <cellStyle name="Заголовок 4 109 2 2" xfId="17307"/>
    <cellStyle name="Заголовок 4 109 2 3" xfId="17308"/>
    <cellStyle name="Заголовок 4 109 2 4" xfId="17309"/>
    <cellStyle name="Заголовок 4 109 2 5" xfId="17310"/>
    <cellStyle name="Заголовок 4 109 2 6" xfId="17311"/>
    <cellStyle name="Заголовок 4 109 3" xfId="17312"/>
    <cellStyle name="Заголовок 4 109 4" xfId="17313"/>
    <cellStyle name="Заголовок 4 109 5" xfId="17314"/>
    <cellStyle name="Заголовок 4 109 6" xfId="17315"/>
    <cellStyle name="Заголовок 4 109 7" xfId="17316"/>
    <cellStyle name="Заголовок 4 109 8" xfId="17317"/>
    <cellStyle name="Заголовок 4 11" xfId="17318"/>
    <cellStyle name="Заголовок 4 11 2" xfId="17319"/>
    <cellStyle name="Заголовок 4 11 2 2" xfId="17320"/>
    <cellStyle name="Заголовок 4 11 2 3" xfId="17321"/>
    <cellStyle name="Заголовок 4 11 2 4" xfId="17322"/>
    <cellStyle name="Заголовок 4 11 2 5" xfId="17323"/>
    <cellStyle name="Заголовок 4 11 2 6" xfId="17324"/>
    <cellStyle name="Заголовок 4 11 3" xfId="17325"/>
    <cellStyle name="Заголовок 4 11 4" xfId="17326"/>
    <cellStyle name="Заголовок 4 11 5" xfId="17327"/>
    <cellStyle name="Заголовок 4 11 6" xfId="17328"/>
    <cellStyle name="Заголовок 4 11 7" xfId="17329"/>
    <cellStyle name="Заголовок 4 11 8" xfId="17330"/>
    <cellStyle name="Заголовок 4 110" xfId="17331"/>
    <cellStyle name="Заголовок 4 110 2" xfId="17332"/>
    <cellStyle name="Заголовок 4 110 2 2" xfId="17333"/>
    <cellStyle name="Заголовок 4 110 2 3" xfId="17334"/>
    <cellStyle name="Заголовок 4 110 2 4" xfId="17335"/>
    <cellStyle name="Заголовок 4 110 2 5" xfId="17336"/>
    <cellStyle name="Заголовок 4 110 2 6" xfId="17337"/>
    <cellStyle name="Заголовок 4 110 3" xfId="17338"/>
    <cellStyle name="Заголовок 4 110 4" xfId="17339"/>
    <cellStyle name="Заголовок 4 110 5" xfId="17340"/>
    <cellStyle name="Заголовок 4 110 6" xfId="17341"/>
    <cellStyle name="Заголовок 4 110 7" xfId="17342"/>
    <cellStyle name="Заголовок 4 110 8" xfId="17343"/>
    <cellStyle name="Заголовок 4 111" xfId="17344"/>
    <cellStyle name="Заголовок 4 111 2" xfId="17345"/>
    <cellStyle name="Заголовок 4 111 2 2" xfId="17346"/>
    <cellStyle name="Заголовок 4 111 2 3" xfId="17347"/>
    <cellStyle name="Заголовок 4 111 2 4" xfId="17348"/>
    <cellStyle name="Заголовок 4 111 2 5" xfId="17349"/>
    <cellStyle name="Заголовок 4 111 2 6" xfId="17350"/>
    <cellStyle name="Заголовок 4 111 3" xfId="17351"/>
    <cellStyle name="Заголовок 4 111 4" xfId="17352"/>
    <cellStyle name="Заголовок 4 111 5" xfId="17353"/>
    <cellStyle name="Заголовок 4 111 6" xfId="17354"/>
    <cellStyle name="Заголовок 4 111 7" xfId="17355"/>
    <cellStyle name="Заголовок 4 111 8" xfId="17356"/>
    <cellStyle name="Заголовок 4 112" xfId="17357"/>
    <cellStyle name="Заголовок 4 112 2" xfId="17358"/>
    <cellStyle name="Заголовок 4 112 2 2" xfId="17359"/>
    <cellStyle name="Заголовок 4 112 2 3" xfId="17360"/>
    <cellStyle name="Заголовок 4 112 2 4" xfId="17361"/>
    <cellStyle name="Заголовок 4 112 2 5" xfId="17362"/>
    <cellStyle name="Заголовок 4 112 2 6" xfId="17363"/>
    <cellStyle name="Заголовок 4 112 3" xfId="17364"/>
    <cellStyle name="Заголовок 4 112 4" xfId="17365"/>
    <cellStyle name="Заголовок 4 112 5" xfId="17366"/>
    <cellStyle name="Заголовок 4 112 6" xfId="17367"/>
    <cellStyle name="Заголовок 4 112 7" xfId="17368"/>
    <cellStyle name="Заголовок 4 112 8" xfId="17369"/>
    <cellStyle name="Заголовок 4 113" xfId="17370"/>
    <cellStyle name="Заголовок 4 113 2" xfId="17371"/>
    <cellStyle name="Заголовок 4 113 2 2" xfId="17372"/>
    <cellStyle name="Заголовок 4 113 2 3" xfId="17373"/>
    <cellStyle name="Заголовок 4 113 2 4" xfId="17374"/>
    <cellStyle name="Заголовок 4 113 2 5" xfId="17375"/>
    <cellStyle name="Заголовок 4 113 2 6" xfId="17376"/>
    <cellStyle name="Заголовок 4 113 3" xfId="17377"/>
    <cellStyle name="Заголовок 4 113 4" xfId="17378"/>
    <cellStyle name="Заголовок 4 113 5" xfId="17379"/>
    <cellStyle name="Заголовок 4 113 6" xfId="17380"/>
    <cellStyle name="Заголовок 4 113 7" xfId="17381"/>
    <cellStyle name="Заголовок 4 113 8" xfId="17382"/>
    <cellStyle name="Заголовок 4 114" xfId="17383"/>
    <cellStyle name="Заголовок 4 114 2" xfId="17384"/>
    <cellStyle name="Заголовок 4 114 2 2" xfId="17385"/>
    <cellStyle name="Заголовок 4 114 2 3" xfId="17386"/>
    <cellStyle name="Заголовок 4 114 2 4" xfId="17387"/>
    <cellStyle name="Заголовок 4 114 2 5" xfId="17388"/>
    <cellStyle name="Заголовок 4 114 2 6" xfId="17389"/>
    <cellStyle name="Заголовок 4 114 3" xfId="17390"/>
    <cellStyle name="Заголовок 4 114 4" xfId="17391"/>
    <cellStyle name="Заголовок 4 114 5" xfId="17392"/>
    <cellStyle name="Заголовок 4 114 6" xfId="17393"/>
    <cellStyle name="Заголовок 4 114 7" xfId="17394"/>
    <cellStyle name="Заголовок 4 114 8" xfId="17395"/>
    <cellStyle name="Заголовок 4 115" xfId="17396"/>
    <cellStyle name="Заголовок 4 115 2" xfId="17397"/>
    <cellStyle name="Заголовок 4 115 2 2" xfId="17398"/>
    <cellStyle name="Заголовок 4 115 2 3" xfId="17399"/>
    <cellStyle name="Заголовок 4 115 2 4" xfId="17400"/>
    <cellStyle name="Заголовок 4 115 2 5" xfId="17401"/>
    <cellStyle name="Заголовок 4 115 2 6" xfId="17402"/>
    <cellStyle name="Заголовок 4 115 3" xfId="17403"/>
    <cellStyle name="Заголовок 4 115 4" xfId="17404"/>
    <cellStyle name="Заголовок 4 115 5" xfId="17405"/>
    <cellStyle name="Заголовок 4 115 6" xfId="17406"/>
    <cellStyle name="Заголовок 4 115 7" xfId="17407"/>
    <cellStyle name="Заголовок 4 115 8" xfId="17408"/>
    <cellStyle name="Заголовок 4 116" xfId="17409"/>
    <cellStyle name="Заголовок 4 116 2" xfId="17410"/>
    <cellStyle name="Заголовок 4 116 2 2" xfId="17411"/>
    <cellStyle name="Заголовок 4 116 2 3" xfId="17412"/>
    <cellStyle name="Заголовок 4 116 2 4" xfId="17413"/>
    <cellStyle name="Заголовок 4 116 2 5" xfId="17414"/>
    <cellStyle name="Заголовок 4 116 2 6" xfId="17415"/>
    <cellStyle name="Заголовок 4 116 3" xfId="17416"/>
    <cellStyle name="Заголовок 4 116 4" xfId="17417"/>
    <cellStyle name="Заголовок 4 116 5" xfId="17418"/>
    <cellStyle name="Заголовок 4 116 6" xfId="17419"/>
    <cellStyle name="Заголовок 4 116 7" xfId="17420"/>
    <cellStyle name="Заголовок 4 116 8" xfId="17421"/>
    <cellStyle name="Заголовок 4 117" xfId="17422"/>
    <cellStyle name="Заголовок 4 117 2" xfId="17423"/>
    <cellStyle name="Заголовок 4 117 2 2" xfId="17424"/>
    <cellStyle name="Заголовок 4 117 2 3" xfId="17425"/>
    <cellStyle name="Заголовок 4 117 2 4" xfId="17426"/>
    <cellStyle name="Заголовок 4 117 2 5" xfId="17427"/>
    <cellStyle name="Заголовок 4 117 2 6" xfId="17428"/>
    <cellStyle name="Заголовок 4 117 3" xfId="17429"/>
    <cellStyle name="Заголовок 4 117 4" xfId="17430"/>
    <cellStyle name="Заголовок 4 117 5" xfId="17431"/>
    <cellStyle name="Заголовок 4 117 6" xfId="17432"/>
    <cellStyle name="Заголовок 4 117 7" xfId="17433"/>
    <cellStyle name="Заголовок 4 117 8" xfId="17434"/>
    <cellStyle name="Заголовок 4 118" xfId="17435"/>
    <cellStyle name="Заголовок 4 118 2" xfId="17436"/>
    <cellStyle name="Заголовок 4 118 2 2" xfId="17437"/>
    <cellStyle name="Заголовок 4 118 2 3" xfId="17438"/>
    <cellStyle name="Заголовок 4 118 2 4" xfId="17439"/>
    <cellStyle name="Заголовок 4 118 2 5" xfId="17440"/>
    <cellStyle name="Заголовок 4 118 2 6" xfId="17441"/>
    <cellStyle name="Заголовок 4 118 3" xfId="17442"/>
    <cellStyle name="Заголовок 4 118 4" xfId="17443"/>
    <cellStyle name="Заголовок 4 118 5" xfId="17444"/>
    <cellStyle name="Заголовок 4 118 6" xfId="17445"/>
    <cellStyle name="Заголовок 4 118 7" xfId="17446"/>
    <cellStyle name="Заголовок 4 118 8" xfId="17447"/>
    <cellStyle name="Заголовок 4 119" xfId="17448"/>
    <cellStyle name="Заголовок 4 119 2" xfId="17449"/>
    <cellStyle name="Заголовок 4 119 2 2" xfId="17450"/>
    <cellStyle name="Заголовок 4 119 2 3" xfId="17451"/>
    <cellStyle name="Заголовок 4 119 2 4" xfId="17452"/>
    <cellStyle name="Заголовок 4 119 2 5" xfId="17453"/>
    <cellStyle name="Заголовок 4 119 2 6" xfId="17454"/>
    <cellStyle name="Заголовок 4 119 3" xfId="17455"/>
    <cellStyle name="Заголовок 4 119 4" xfId="17456"/>
    <cellStyle name="Заголовок 4 119 5" xfId="17457"/>
    <cellStyle name="Заголовок 4 119 6" xfId="17458"/>
    <cellStyle name="Заголовок 4 119 7" xfId="17459"/>
    <cellStyle name="Заголовок 4 119 8" xfId="17460"/>
    <cellStyle name="Заголовок 4 12" xfId="17461"/>
    <cellStyle name="Заголовок 4 12 2" xfId="17462"/>
    <cellStyle name="Заголовок 4 12 2 2" xfId="17463"/>
    <cellStyle name="Заголовок 4 12 2 3" xfId="17464"/>
    <cellStyle name="Заголовок 4 12 2 4" xfId="17465"/>
    <cellStyle name="Заголовок 4 12 2 5" xfId="17466"/>
    <cellStyle name="Заголовок 4 12 2 6" xfId="17467"/>
    <cellStyle name="Заголовок 4 12 3" xfId="17468"/>
    <cellStyle name="Заголовок 4 12 4" xfId="17469"/>
    <cellStyle name="Заголовок 4 12 5" xfId="17470"/>
    <cellStyle name="Заголовок 4 12 6" xfId="17471"/>
    <cellStyle name="Заголовок 4 12 7" xfId="17472"/>
    <cellStyle name="Заголовок 4 12 8" xfId="17473"/>
    <cellStyle name="Заголовок 4 120" xfId="17474"/>
    <cellStyle name="Заголовок 4 120 2" xfId="17475"/>
    <cellStyle name="Заголовок 4 120 2 2" xfId="17476"/>
    <cellStyle name="Заголовок 4 120 2 3" xfId="17477"/>
    <cellStyle name="Заголовок 4 120 2 4" xfId="17478"/>
    <cellStyle name="Заголовок 4 120 2 5" xfId="17479"/>
    <cellStyle name="Заголовок 4 120 2 6" xfId="17480"/>
    <cellStyle name="Заголовок 4 120 3" xfId="17481"/>
    <cellStyle name="Заголовок 4 120 4" xfId="17482"/>
    <cellStyle name="Заголовок 4 120 5" xfId="17483"/>
    <cellStyle name="Заголовок 4 120 6" xfId="17484"/>
    <cellStyle name="Заголовок 4 120 7" xfId="17485"/>
    <cellStyle name="Заголовок 4 120 8" xfId="17486"/>
    <cellStyle name="Заголовок 4 121" xfId="17487"/>
    <cellStyle name="Заголовок 4 121 2" xfId="17488"/>
    <cellStyle name="Заголовок 4 121 2 2" xfId="17489"/>
    <cellStyle name="Заголовок 4 121 2 3" xfId="17490"/>
    <cellStyle name="Заголовок 4 121 2 4" xfId="17491"/>
    <cellStyle name="Заголовок 4 121 2 5" xfId="17492"/>
    <cellStyle name="Заголовок 4 121 2 6" xfId="17493"/>
    <cellStyle name="Заголовок 4 121 3" xfId="17494"/>
    <cellStyle name="Заголовок 4 121 4" xfId="17495"/>
    <cellStyle name="Заголовок 4 121 5" xfId="17496"/>
    <cellStyle name="Заголовок 4 121 6" xfId="17497"/>
    <cellStyle name="Заголовок 4 121 7" xfId="17498"/>
    <cellStyle name="Заголовок 4 121 8" xfId="17499"/>
    <cellStyle name="Заголовок 4 122" xfId="17500"/>
    <cellStyle name="Заголовок 4 122 2" xfId="17501"/>
    <cellStyle name="Заголовок 4 122 2 2" xfId="17502"/>
    <cellStyle name="Заголовок 4 122 2 3" xfId="17503"/>
    <cellStyle name="Заголовок 4 122 2 4" xfId="17504"/>
    <cellStyle name="Заголовок 4 122 2 5" xfId="17505"/>
    <cellStyle name="Заголовок 4 122 2 6" xfId="17506"/>
    <cellStyle name="Заголовок 4 122 3" xfId="17507"/>
    <cellStyle name="Заголовок 4 122 4" xfId="17508"/>
    <cellStyle name="Заголовок 4 122 5" xfId="17509"/>
    <cellStyle name="Заголовок 4 122 6" xfId="17510"/>
    <cellStyle name="Заголовок 4 122 7" xfId="17511"/>
    <cellStyle name="Заголовок 4 122 8" xfId="17512"/>
    <cellStyle name="Заголовок 4 123" xfId="17513"/>
    <cellStyle name="Заголовок 4 123 2" xfId="17514"/>
    <cellStyle name="Заголовок 4 123 2 2" xfId="17515"/>
    <cellStyle name="Заголовок 4 123 2 3" xfId="17516"/>
    <cellStyle name="Заголовок 4 123 2 4" xfId="17517"/>
    <cellStyle name="Заголовок 4 123 2 5" xfId="17518"/>
    <cellStyle name="Заголовок 4 123 2 6" xfId="17519"/>
    <cellStyle name="Заголовок 4 123 3" xfId="17520"/>
    <cellStyle name="Заголовок 4 123 4" xfId="17521"/>
    <cellStyle name="Заголовок 4 123 5" xfId="17522"/>
    <cellStyle name="Заголовок 4 123 6" xfId="17523"/>
    <cellStyle name="Заголовок 4 123 7" xfId="17524"/>
    <cellStyle name="Заголовок 4 123 8" xfId="17525"/>
    <cellStyle name="Заголовок 4 124" xfId="17526"/>
    <cellStyle name="Заголовок 4 124 2" xfId="17527"/>
    <cellStyle name="Заголовок 4 124 2 2" xfId="17528"/>
    <cellStyle name="Заголовок 4 124 2 3" xfId="17529"/>
    <cellStyle name="Заголовок 4 124 2 4" xfId="17530"/>
    <cellStyle name="Заголовок 4 124 2 5" xfId="17531"/>
    <cellStyle name="Заголовок 4 124 2 6" xfId="17532"/>
    <cellStyle name="Заголовок 4 124 3" xfId="17533"/>
    <cellStyle name="Заголовок 4 124 4" xfId="17534"/>
    <cellStyle name="Заголовок 4 124 5" xfId="17535"/>
    <cellStyle name="Заголовок 4 124 6" xfId="17536"/>
    <cellStyle name="Заголовок 4 124 7" xfId="17537"/>
    <cellStyle name="Заголовок 4 124 8" xfId="17538"/>
    <cellStyle name="Заголовок 4 125" xfId="17539"/>
    <cellStyle name="Заголовок 4 125 2" xfId="17540"/>
    <cellStyle name="Заголовок 4 125 2 2" xfId="17541"/>
    <cellStyle name="Заголовок 4 125 2 3" xfId="17542"/>
    <cellStyle name="Заголовок 4 125 2 4" xfId="17543"/>
    <cellStyle name="Заголовок 4 125 2 5" xfId="17544"/>
    <cellStyle name="Заголовок 4 125 2 6" xfId="17545"/>
    <cellStyle name="Заголовок 4 125 3" xfId="17546"/>
    <cellStyle name="Заголовок 4 125 4" xfId="17547"/>
    <cellStyle name="Заголовок 4 125 5" xfId="17548"/>
    <cellStyle name="Заголовок 4 125 6" xfId="17549"/>
    <cellStyle name="Заголовок 4 125 7" xfId="17550"/>
    <cellStyle name="Заголовок 4 125 8" xfId="17551"/>
    <cellStyle name="Заголовок 4 126" xfId="17552"/>
    <cellStyle name="Заголовок 4 126 2" xfId="17553"/>
    <cellStyle name="Заголовок 4 126 2 2" xfId="17554"/>
    <cellStyle name="Заголовок 4 126 2 3" xfId="17555"/>
    <cellStyle name="Заголовок 4 126 2 4" xfId="17556"/>
    <cellStyle name="Заголовок 4 126 2 5" xfId="17557"/>
    <cellStyle name="Заголовок 4 126 2 6" xfId="17558"/>
    <cellStyle name="Заголовок 4 126 3" xfId="17559"/>
    <cellStyle name="Заголовок 4 126 4" xfId="17560"/>
    <cellStyle name="Заголовок 4 126 5" xfId="17561"/>
    <cellStyle name="Заголовок 4 126 6" xfId="17562"/>
    <cellStyle name="Заголовок 4 126 7" xfId="17563"/>
    <cellStyle name="Заголовок 4 126 8" xfId="17564"/>
    <cellStyle name="Заголовок 4 127" xfId="17565"/>
    <cellStyle name="Заголовок 4 127 2" xfId="17566"/>
    <cellStyle name="Заголовок 4 127 2 2" xfId="17567"/>
    <cellStyle name="Заголовок 4 127 2 3" xfId="17568"/>
    <cellStyle name="Заголовок 4 127 2 4" xfId="17569"/>
    <cellStyle name="Заголовок 4 127 2 5" xfId="17570"/>
    <cellStyle name="Заголовок 4 127 2 6" xfId="17571"/>
    <cellStyle name="Заголовок 4 127 3" xfId="17572"/>
    <cellStyle name="Заголовок 4 127 4" xfId="17573"/>
    <cellStyle name="Заголовок 4 127 5" xfId="17574"/>
    <cellStyle name="Заголовок 4 127 6" xfId="17575"/>
    <cellStyle name="Заголовок 4 127 7" xfId="17576"/>
    <cellStyle name="Заголовок 4 127 8" xfId="17577"/>
    <cellStyle name="Заголовок 4 128" xfId="17578"/>
    <cellStyle name="Заголовок 4 128 2" xfId="17579"/>
    <cellStyle name="Заголовок 4 128 2 2" xfId="17580"/>
    <cellStyle name="Заголовок 4 128 2 3" xfId="17581"/>
    <cellStyle name="Заголовок 4 128 2 4" xfId="17582"/>
    <cellStyle name="Заголовок 4 128 2 5" xfId="17583"/>
    <cellStyle name="Заголовок 4 128 2 6" xfId="17584"/>
    <cellStyle name="Заголовок 4 128 3" xfId="17585"/>
    <cellStyle name="Заголовок 4 128 4" xfId="17586"/>
    <cellStyle name="Заголовок 4 128 5" xfId="17587"/>
    <cellStyle name="Заголовок 4 128 6" xfId="17588"/>
    <cellStyle name="Заголовок 4 128 7" xfId="17589"/>
    <cellStyle name="Заголовок 4 128 8" xfId="17590"/>
    <cellStyle name="Заголовок 4 129" xfId="17591"/>
    <cellStyle name="Заголовок 4 129 2" xfId="17592"/>
    <cellStyle name="Заголовок 4 129 2 2" xfId="17593"/>
    <cellStyle name="Заголовок 4 129 2 3" xfId="17594"/>
    <cellStyle name="Заголовок 4 129 2 4" xfId="17595"/>
    <cellStyle name="Заголовок 4 129 2 5" xfId="17596"/>
    <cellStyle name="Заголовок 4 129 2 6" xfId="17597"/>
    <cellStyle name="Заголовок 4 129 3" xfId="17598"/>
    <cellStyle name="Заголовок 4 129 4" xfId="17599"/>
    <cellStyle name="Заголовок 4 129 5" xfId="17600"/>
    <cellStyle name="Заголовок 4 129 6" xfId="17601"/>
    <cellStyle name="Заголовок 4 129 7" xfId="17602"/>
    <cellStyle name="Заголовок 4 129 8" xfId="17603"/>
    <cellStyle name="Заголовок 4 13" xfId="17604"/>
    <cellStyle name="Заголовок 4 13 2" xfId="17605"/>
    <cellStyle name="Заголовок 4 13 2 2" xfId="17606"/>
    <cellStyle name="Заголовок 4 13 2 3" xfId="17607"/>
    <cellStyle name="Заголовок 4 13 2 4" xfId="17608"/>
    <cellStyle name="Заголовок 4 13 2 5" xfId="17609"/>
    <cellStyle name="Заголовок 4 13 2 6" xfId="17610"/>
    <cellStyle name="Заголовок 4 13 3" xfId="17611"/>
    <cellStyle name="Заголовок 4 13 4" xfId="17612"/>
    <cellStyle name="Заголовок 4 13 5" xfId="17613"/>
    <cellStyle name="Заголовок 4 13 6" xfId="17614"/>
    <cellStyle name="Заголовок 4 13 7" xfId="17615"/>
    <cellStyle name="Заголовок 4 13 8" xfId="17616"/>
    <cellStyle name="Заголовок 4 130" xfId="17617"/>
    <cellStyle name="Заголовок 4 130 2" xfId="17618"/>
    <cellStyle name="Заголовок 4 130 2 2" xfId="17619"/>
    <cellStyle name="Заголовок 4 130 2 3" xfId="17620"/>
    <cellStyle name="Заголовок 4 130 2 4" xfId="17621"/>
    <cellStyle name="Заголовок 4 130 2 5" xfId="17622"/>
    <cellStyle name="Заголовок 4 130 2 6" xfId="17623"/>
    <cellStyle name="Заголовок 4 130 3" xfId="17624"/>
    <cellStyle name="Заголовок 4 130 4" xfId="17625"/>
    <cellStyle name="Заголовок 4 130 5" xfId="17626"/>
    <cellStyle name="Заголовок 4 130 6" xfId="17627"/>
    <cellStyle name="Заголовок 4 130 7" xfId="17628"/>
    <cellStyle name="Заголовок 4 130 8" xfId="17629"/>
    <cellStyle name="Заголовок 4 131" xfId="17630"/>
    <cellStyle name="Заголовок 4 131 2" xfId="17631"/>
    <cellStyle name="Заголовок 4 131 2 2" xfId="17632"/>
    <cellStyle name="Заголовок 4 131 2 3" xfId="17633"/>
    <cellStyle name="Заголовок 4 131 2 4" xfId="17634"/>
    <cellStyle name="Заголовок 4 131 2 5" xfId="17635"/>
    <cellStyle name="Заголовок 4 131 2 6" xfId="17636"/>
    <cellStyle name="Заголовок 4 131 3" xfId="17637"/>
    <cellStyle name="Заголовок 4 131 4" xfId="17638"/>
    <cellStyle name="Заголовок 4 131 5" xfId="17639"/>
    <cellStyle name="Заголовок 4 131 6" xfId="17640"/>
    <cellStyle name="Заголовок 4 131 7" xfId="17641"/>
    <cellStyle name="Заголовок 4 131 8" xfId="17642"/>
    <cellStyle name="Заголовок 4 132" xfId="17643"/>
    <cellStyle name="Заголовок 4 132 2" xfId="17644"/>
    <cellStyle name="Заголовок 4 132 2 2" xfId="17645"/>
    <cellStyle name="Заголовок 4 132 2 3" xfId="17646"/>
    <cellStyle name="Заголовок 4 132 2 4" xfId="17647"/>
    <cellStyle name="Заголовок 4 132 2 5" xfId="17648"/>
    <cellStyle name="Заголовок 4 132 2 6" xfId="17649"/>
    <cellStyle name="Заголовок 4 132 3" xfId="17650"/>
    <cellStyle name="Заголовок 4 132 4" xfId="17651"/>
    <cellStyle name="Заголовок 4 132 5" xfId="17652"/>
    <cellStyle name="Заголовок 4 132 6" xfId="17653"/>
    <cellStyle name="Заголовок 4 132 7" xfId="17654"/>
    <cellStyle name="Заголовок 4 132 8" xfId="17655"/>
    <cellStyle name="Заголовок 4 133" xfId="17656"/>
    <cellStyle name="Заголовок 4 133 2" xfId="17657"/>
    <cellStyle name="Заголовок 4 133 2 2" xfId="17658"/>
    <cellStyle name="Заголовок 4 133 2 3" xfId="17659"/>
    <cellStyle name="Заголовок 4 133 2 4" xfId="17660"/>
    <cellStyle name="Заголовок 4 133 2 5" xfId="17661"/>
    <cellStyle name="Заголовок 4 133 2 6" xfId="17662"/>
    <cellStyle name="Заголовок 4 133 3" xfId="17663"/>
    <cellStyle name="Заголовок 4 133 4" xfId="17664"/>
    <cellStyle name="Заголовок 4 133 5" xfId="17665"/>
    <cellStyle name="Заголовок 4 133 6" xfId="17666"/>
    <cellStyle name="Заголовок 4 133 7" xfId="17667"/>
    <cellStyle name="Заголовок 4 133 8" xfId="17668"/>
    <cellStyle name="Заголовок 4 134" xfId="17669"/>
    <cellStyle name="Заголовок 4 134 2" xfId="17670"/>
    <cellStyle name="Заголовок 4 134 2 2" xfId="17671"/>
    <cellStyle name="Заголовок 4 134 2 3" xfId="17672"/>
    <cellStyle name="Заголовок 4 134 2 4" xfId="17673"/>
    <cellStyle name="Заголовок 4 134 2 5" xfId="17674"/>
    <cellStyle name="Заголовок 4 134 2 6" xfId="17675"/>
    <cellStyle name="Заголовок 4 134 3" xfId="17676"/>
    <cellStyle name="Заголовок 4 134 4" xfId="17677"/>
    <cellStyle name="Заголовок 4 134 5" xfId="17678"/>
    <cellStyle name="Заголовок 4 134 6" xfId="17679"/>
    <cellStyle name="Заголовок 4 134 7" xfId="17680"/>
    <cellStyle name="Заголовок 4 134 8" xfId="17681"/>
    <cellStyle name="Заголовок 4 135" xfId="17682"/>
    <cellStyle name="Заголовок 4 135 2" xfId="17683"/>
    <cellStyle name="Заголовок 4 135 2 2" xfId="17684"/>
    <cellStyle name="Заголовок 4 135 2 3" xfId="17685"/>
    <cellStyle name="Заголовок 4 135 2 4" xfId="17686"/>
    <cellStyle name="Заголовок 4 135 2 5" xfId="17687"/>
    <cellStyle name="Заголовок 4 135 2 6" xfId="17688"/>
    <cellStyle name="Заголовок 4 135 3" xfId="17689"/>
    <cellStyle name="Заголовок 4 135 4" xfId="17690"/>
    <cellStyle name="Заголовок 4 135 5" xfId="17691"/>
    <cellStyle name="Заголовок 4 135 6" xfId="17692"/>
    <cellStyle name="Заголовок 4 135 7" xfId="17693"/>
    <cellStyle name="Заголовок 4 135 8" xfId="17694"/>
    <cellStyle name="Заголовок 4 136" xfId="17695"/>
    <cellStyle name="Заголовок 4 136 2" xfId="17696"/>
    <cellStyle name="Заголовок 4 136 2 2" xfId="17697"/>
    <cellStyle name="Заголовок 4 136 2 3" xfId="17698"/>
    <cellStyle name="Заголовок 4 136 2 4" xfId="17699"/>
    <cellStyle name="Заголовок 4 136 2 5" xfId="17700"/>
    <cellStyle name="Заголовок 4 136 2 6" xfId="17701"/>
    <cellStyle name="Заголовок 4 136 3" xfId="17702"/>
    <cellStyle name="Заголовок 4 136 4" xfId="17703"/>
    <cellStyle name="Заголовок 4 136 5" xfId="17704"/>
    <cellStyle name="Заголовок 4 136 6" xfId="17705"/>
    <cellStyle name="Заголовок 4 136 7" xfId="17706"/>
    <cellStyle name="Заголовок 4 136 8" xfId="17707"/>
    <cellStyle name="Заголовок 4 137" xfId="17708"/>
    <cellStyle name="Заголовок 4 137 2" xfId="17709"/>
    <cellStyle name="Заголовок 4 137 2 2" xfId="17710"/>
    <cellStyle name="Заголовок 4 137 2 3" xfId="17711"/>
    <cellStyle name="Заголовок 4 137 2 4" xfId="17712"/>
    <cellStyle name="Заголовок 4 137 2 5" xfId="17713"/>
    <cellStyle name="Заголовок 4 137 2 6" xfId="17714"/>
    <cellStyle name="Заголовок 4 137 3" xfId="17715"/>
    <cellStyle name="Заголовок 4 137 4" xfId="17716"/>
    <cellStyle name="Заголовок 4 137 5" xfId="17717"/>
    <cellStyle name="Заголовок 4 137 6" xfId="17718"/>
    <cellStyle name="Заголовок 4 137 7" xfId="17719"/>
    <cellStyle name="Заголовок 4 137 8" xfId="17720"/>
    <cellStyle name="Заголовок 4 138" xfId="17721"/>
    <cellStyle name="Заголовок 4 138 2" xfId="17722"/>
    <cellStyle name="Заголовок 4 138 2 2" xfId="17723"/>
    <cellStyle name="Заголовок 4 138 2 3" xfId="17724"/>
    <cellStyle name="Заголовок 4 138 2 4" xfId="17725"/>
    <cellStyle name="Заголовок 4 138 2 5" xfId="17726"/>
    <cellStyle name="Заголовок 4 138 2 6" xfId="17727"/>
    <cellStyle name="Заголовок 4 138 3" xfId="17728"/>
    <cellStyle name="Заголовок 4 138 4" xfId="17729"/>
    <cellStyle name="Заголовок 4 138 5" xfId="17730"/>
    <cellStyle name="Заголовок 4 138 6" xfId="17731"/>
    <cellStyle name="Заголовок 4 138 7" xfId="17732"/>
    <cellStyle name="Заголовок 4 138 8" xfId="17733"/>
    <cellStyle name="Заголовок 4 139" xfId="17734"/>
    <cellStyle name="Заголовок 4 139 2" xfId="17735"/>
    <cellStyle name="Заголовок 4 139 2 2" xfId="17736"/>
    <cellStyle name="Заголовок 4 139 2 3" xfId="17737"/>
    <cellStyle name="Заголовок 4 139 2 4" xfId="17738"/>
    <cellStyle name="Заголовок 4 139 2 5" xfId="17739"/>
    <cellStyle name="Заголовок 4 139 2 6" xfId="17740"/>
    <cellStyle name="Заголовок 4 139 3" xfId="17741"/>
    <cellStyle name="Заголовок 4 139 4" xfId="17742"/>
    <cellStyle name="Заголовок 4 139 5" xfId="17743"/>
    <cellStyle name="Заголовок 4 139 6" xfId="17744"/>
    <cellStyle name="Заголовок 4 139 7" xfId="17745"/>
    <cellStyle name="Заголовок 4 139 8" xfId="17746"/>
    <cellStyle name="Заголовок 4 14" xfId="17747"/>
    <cellStyle name="Заголовок 4 14 2" xfId="17748"/>
    <cellStyle name="Заголовок 4 14 2 2" xfId="17749"/>
    <cellStyle name="Заголовок 4 14 2 3" xfId="17750"/>
    <cellStyle name="Заголовок 4 14 2 4" xfId="17751"/>
    <cellStyle name="Заголовок 4 14 2 5" xfId="17752"/>
    <cellStyle name="Заголовок 4 14 2 6" xfId="17753"/>
    <cellStyle name="Заголовок 4 14 3" xfId="17754"/>
    <cellStyle name="Заголовок 4 14 4" xfId="17755"/>
    <cellStyle name="Заголовок 4 14 5" xfId="17756"/>
    <cellStyle name="Заголовок 4 14 6" xfId="17757"/>
    <cellStyle name="Заголовок 4 14 7" xfId="17758"/>
    <cellStyle name="Заголовок 4 14 8" xfId="17759"/>
    <cellStyle name="Заголовок 4 140" xfId="17760"/>
    <cellStyle name="Заголовок 4 140 2" xfId="17761"/>
    <cellStyle name="Заголовок 4 140 2 2" xfId="17762"/>
    <cellStyle name="Заголовок 4 140 2 3" xfId="17763"/>
    <cellStyle name="Заголовок 4 140 2 4" xfId="17764"/>
    <cellStyle name="Заголовок 4 140 2 5" xfId="17765"/>
    <cellStyle name="Заголовок 4 140 2 6" xfId="17766"/>
    <cellStyle name="Заголовок 4 140 3" xfId="17767"/>
    <cellStyle name="Заголовок 4 140 4" xfId="17768"/>
    <cellStyle name="Заголовок 4 140 5" xfId="17769"/>
    <cellStyle name="Заголовок 4 140 6" xfId="17770"/>
    <cellStyle name="Заголовок 4 140 7" xfId="17771"/>
    <cellStyle name="Заголовок 4 140 8" xfId="17772"/>
    <cellStyle name="Заголовок 4 141" xfId="17773"/>
    <cellStyle name="Заголовок 4 141 2" xfId="17774"/>
    <cellStyle name="Заголовок 4 141 2 2" xfId="17775"/>
    <cellStyle name="Заголовок 4 141 2 3" xfId="17776"/>
    <cellStyle name="Заголовок 4 141 2 4" xfId="17777"/>
    <cellStyle name="Заголовок 4 141 2 5" xfId="17778"/>
    <cellStyle name="Заголовок 4 141 2 6" xfId="17779"/>
    <cellStyle name="Заголовок 4 141 3" xfId="17780"/>
    <cellStyle name="Заголовок 4 141 4" xfId="17781"/>
    <cellStyle name="Заголовок 4 141 5" xfId="17782"/>
    <cellStyle name="Заголовок 4 141 6" xfId="17783"/>
    <cellStyle name="Заголовок 4 141 7" xfId="17784"/>
    <cellStyle name="Заголовок 4 141 8" xfId="17785"/>
    <cellStyle name="Заголовок 4 142" xfId="17786"/>
    <cellStyle name="Заголовок 4 142 2" xfId="17787"/>
    <cellStyle name="Заголовок 4 142 2 2" xfId="17788"/>
    <cellStyle name="Заголовок 4 142 2 3" xfId="17789"/>
    <cellStyle name="Заголовок 4 142 2 4" xfId="17790"/>
    <cellStyle name="Заголовок 4 142 2 5" xfId="17791"/>
    <cellStyle name="Заголовок 4 142 2 6" xfId="17792"/>
    <cellStyle name="Заголовок 4 142 3" xfId="17793"/>
    <cellStyle name="Заголовок 4 142 4" xfId="17794"/>
    <cellStyle name="Заголовок 4 142 5" xfId="17795"/>
    <cellStyle name="Заголовок 4 142 6" xfId="17796"/>
    <cellStyle name="Заголовок 4 142 7" xfId="17797"/>
    <cellStyle name="Заголовок 4 142 8" xfId="17798"/>
    <cellStyle name="Заголовок 4 143" xfId="17799"/>
    <cellStyle name="Заголовок 4 143 2" xfId="17800"/>
    <cellStyle name="Заголовок 4 143 2 2" xfId="17801"/>
    <cellStyle name="Заголовок 4 143 2 3" xfId="17802"/>
    <cellStyle name="Заголовок 4 143 2 4" xfId="17803"/>
    <cellStyle name="Заголовок 4 143 2 5" xfId="17804"/>
    <cellStyle name="Заголовок 4 143 2 6" xfId="17805"/>
    <cellStyle name="Заголовок 4 143 3" xfId="17806"/>
    <cellStyle name="Заголовок 4 143 4" xfId="17807"/>
    <cellStyle name="Заголовок 4 143 5" xfId="17808"/>
    <cellStyle name="Заголовок 4 143 6" xfId="17809"/>
    <cellStyle name="Заголовок 4 143 7" xfId="17810"/>
    <cellStyle name="Заголовок 4 143 8" xfId="17811"/>
    <cellStyle name="Заголовок 4 144" xfId="17812"/>
    <cellStyle name="Заголовок 4 144 2" xfId="17813"/>
    <cellStyle name="Заголовок 4 144 2 2" xfId="17814"/>
    <cellStyle name="Заголовок 4 144 2 3" xfId="17815"/>
    <cellStyle name="Заголовок 4 144 2 4" xfId="17816"/>
    <cellStyle name="Заголовок 4 144 2 5" xfId="17817"/>
    <cellStyle name="Заголовок 4 144 2 6" xfId="17818"/>
    <cellStyle name="Заголовок 4 144 3" xfId="17819"/>
    <cellStyle name="Заголовок 4 144 4" xfId="17820"/>
    <cellStyle name="Заголовок 4 144 5" xfId="17821"/>
    <cellStyle name="Заголовок 4 144 6" xfId="17822"/>
    <cellStyle name="Заголовок 4 144 7" xfId="17823"/>
    <cellStyle name="Заголовок 4 144 8" xfId="17824"/>
    <cellStyle name="Заголовок 4 145" xfId="17825"/>
    <cellStyle name="Заголовок 4 145 2" xfId="17826"/>
    <cellStyle name="Заголовок 4 145 2 2" xfId="17827"/>
    <cellStyle name="Заголовок 4 145 2 3" xfId="17828"/>
    <cellStyle name="Заголовок 4 145 2 4" xfId="17829"/>
    <cellStyle name="Заголовок 4 145 2 5" xfId="17830"/>
    <cellStyle name="Заголовок 4 145 2 6" xfId="17831"/>
    <cellStyle name="Заголовок 4 145 3" xfId="17832"/>
    <cellStyle name="Заголовок 4 145 4" xfId="17833"/>
    <cellStyle name="Заголовок 4 145 5" xfId="17834"/>
    <cellStyle name="Заголовок 4 145 6" xfId="17835"/>
    <cellStyle name="Заголовок 4 145 7" xfId="17836"/>
    <cellStyle name="Заголовок 4 145 8" xfId="17837"/>
    <cellStyle name="Заголовок 4 146" xfId="17838"/>
    <cellStyle name="Заголовок 4 146 2" xfId="17839"/>
    <cellStyle name="Заголовок 4 146 2 2" xfId="17840"/>
    <cellStyle name="Заголовок 4 146 2 3" xfId="17841"/>
    <cellStyle name="Заголовок 4 146 2 4" xfId="17842"/>
    <cellStyle name="Заголовок 4 146 2 5" xfId="17843"/>
    <cellStyle name="Заголовок 4 146 2 6" xfId="17844"/>
    <cellStyle name="Заголовок 4 146 3" xfId="17845"/>
    <cellStyle name="Заголовок 4 146 4" xfId="17846"/>
    <cellStyle name="Заголовок 4 146 5" xfId="17847"/>
    <cellStyle name="Заголовок 4 146 6" xfId="17848"/>
    <cellStyle name="Заголовок 4 146 7" xfId="17849"/>
    <cellStyle name="Заголовок 4 146 8" xfId="17850"/>
    <cellStyle name="Заголовок 4 147" xfId="17851"/>
    <cellStyle name="Заголовок 4 147 2" xfId="17852"/>
    <cellStyle name="Заголовок 4 147 2 2" xfId="17853"/>
    <cellStyle name="Заголовок 4 147 2 3" xfId="17854"/>
    <cellStyle name="Заголовок 4 147 2 4" xfId="17855"/>
    <cellStyle name="Заголовок 4 147 2 5" xfId="17856"/>
    <cellStyle name="Заголовок 4 147 2 6" xfId="17857"/>
    <cellStyle name="Заголовок 4 147 3" xfId="17858"/>
    <cellStyle name="Заголовок 4 147 4" xfId="17859"/>
    <cellStyle name="Заголовок 4 147 5" xfId="17860"/>
    <cellStyle name="Заголовок 4 147 6" xfId="17861"/>
    <cellStyle name="Заголовок 4 147 7" xfId="17862"/>
    <cellStyle name="Заголовок 4 147 8" xfId="17863"/>
    <cellStyle name="Заголовок 4 148" xfId="17864"/>
    <cellStyle name="Заголовок 4 148 2" xfId="17865"/>
    <cellStyle name="Заголовок 4 148 2 2" xfId="17866"/>
    <cellStyle name="Заголовок 4 148 2 3" xfId="17867"/>
    <cellStyle name="Заголовок 4 148 2 4" xfId="17868"/>
    <cellStyle name="Заголовок 4 148 2 5" xfId="17869"/>
    <cellStyle name="Заголовок 4 148 2 6" xfId="17870"/>
    <cellStyle name="Заголовок 4 148 3" xfId="17871"/>
    <cellStyle name="Заголовок 4 148 4" xfId="17872"/>
    <cellStyle name="Заголовок 4 148 5" xfId="17873"/>
    <cellStyle name="Заголовок 4 148 6" xfId="17874"/>
    <cellStyle name="Заголовок 4 148 7" xfId="17875"/>
    <cellStyle name="Заголовок 4 148 8" xfId="17876"/>
    <cellStyle name="Заголовок 4 149" xfId="17877"/>
    <cellStyle name="Заголовок 4 149 2" xfId="17878"/>
    <cellStyle name="Заголовок 4 149 2 2" xfId="17879"/>
    <cellStyle name="Заголовок 4 149 2 3" xfId="17880"/>
    <cellStyle name="Заголовок 4 149 2 4" xfId="17881"/>
    <cellStyle name="Заголовок 4 149 2 5" xfId="17882"/>
    <cellStyle name="Заголовок 4 149 2 6" xfId="17883"/>
    <cellStyle name="Заголовок 4 149 3" xfId="17884"/>
    <cellStyle name="Заголовок 4 149 4" xfId="17885"/>
    <cellStyle name="Заголовок 4 149 5" xfId="17886"/>
    <cellStyle name="Заголовок 4 149 6" xfId="17887"/>
    <cellStyle name="Заголовок 4 149 7" xfId="17888"/>
    <cellStyle name="Заголовок 4 149 8" xfId="17889"/>
    <cellStyle name="Заголовок 4 15" xfId="17890"/>
    <cellStyle name="Заголовок 4 15 2" xfId="17891"/>
    <cellStyle name="Заголовок 4 15 2 2" xfId="17892"/>
    <cellStyle name="Заголовок 4 15 2 3" xfId="17893"/>
    <cellStyle name="Заголовок 4 15 2 4" xfId="17894"/>
    <cellStyle name="Заголовок 4 15 2 5" xfId="17895"/>
    <cellStyle name="Заголовок 4 15 2 6" xfId="17896"/>
    <cellStyle name="Заголовок 4 15 3" xfId="17897"/>
    <cellStyle name="Заголовок 4 15 4" xfId="17898"/>
    <cellStyle name="Заголовок 4 15 5" xfId="17899"/>
    <cellStyle name="Заголовок 4 15 6" xfId="17900"/>
    <cellStyle name="Заголовок 4 15 7" xfId="17901"/>
    <cellStyle name="Заголовок 4 15 8" xfId="17902"/>
    <cellStyle name="Заголовок 4 150" xfId="17903"/>
    <cellStyle name="Заголовок 4 150 2" xfId="17904"/>
    <cellStyle name="Заголовок 4 150 2 2" xfId="17905"/>
    <cellStyle name="Заголовок 4 150 2 3" xfId="17906"/>
    <cellStyle name="Заголовок 4 150 2 4" xfId="17907"/>
    <cellStyle name="Заголовок 4 150 2 5" xfId="17908"/>
    <cellStyle name="Заголовок 4 150 2 6" xfId="17909"/>
    <cellStyle name="Заголовок 4 150 3" xfId="17910"/>
    <cellStyle name="Заголовок 4 150 4" xfId="17911"/>
    <cellStyle name="Заголовок 4 150 5" xfId="17912"/>
    <cellStyle name="Заголовок 4 150 6" xfId="17913"/>
    <cellStyle name="Заголовок 4 150 7" xfId="17914"/>
    <cellStyle name="Заголовок 4 150 8" xfId="17915"/>
    <cellStyle name="Заголовок 4 151" xfId="17916"/>
    <cellStyle name="Заголовок 4 151 2" xfId="17917"/>
    <cellStyle name="Заголовок 4 151 2 2" xfId="17918"/>
    <cellStyle name="Заголовок 4 151 2 3" xfId="17919"/>
    <cellStyle name="Заголовок 4 151 2 4" xfId="17920"/>
    <cellStyle name="Заголовок 4 151 2 5" xfId="17921"/>
    <cellStyle name="Заголовок 4 151 2 6" xfId="17922"/>
    <cellStyle name="Заголовок 4 151 3" xfId="17923"/>
    <cellStyle name="Заголовок 4 151 4" xfId="17924"/>
    <cellStyle name="Заголовок 4 151 5" xfId="17925"/>
    <cellStyle name="Заголовок 4 151 6" xfId="17926"/>
    <cellStyle name="Заголовок 4 151 7" xfId="17927"/>
    <cellStyle name="Заголовок 4 151 8" xfId="17928"/>
    <cellStyle name="Заголовок 4 152" xfId="17929"/>
    <cellStyle name="Заголовок 4 152 2" xfId="17930"/>
    <cellStyle name="Заголовок 4 152 2 2" xfId="17931"/>
    <cellStyle name="Заголовок 4 152 2 3" xfId="17932"/>
    <cellStyle name="Заголовок 4 152 2 4" xfId="17933"/>
    <cellStyle name="Заголовок 4 152 2 5" xfId="17934"/>
    <cellStyle name="Заголовок 4 152 2 6" xfId="17935"/>
    <cellStyle name="Заголовок 4 152 3" xfId="17936"/>
    <cellStyle name="Заголовок 4 152 4" xfId="17937"/>
    <cellStyle name="Заголовок 4 152 5" xfId="17938"/>
    <cellStyle name="Заголовок 4 152 6" xfId="17939"/>
    <cellStyle name="Заголовок 4 152 7" xfId="17940"/>
    <cellStyle name="Заголовок 4 152 8" xfId="17941"/>
    <cellStyle name="Заголовок 4 16" xfId="17942"/>
    <cellStyle name="Заголовок 4 16 2" xfId="17943"/>
    <cellStyle name="Заголовок 4 16 2 2" xfId="17944"/>
    <cellStyle name="Заголовок 4 16 2 3" xfId="17945"/>
    <cellStyle name="Заголовок 4 16 2 4" xfId="17946"/>
    <cellStyle name="Заголовок 4 16 2 5" xfId="17947"/>
    <cellStyle name="Заголовок 4 16 2 6" xfId="17948"/>
    <cellStyle name="Заголовок 4 16 3" xfId="17949"/>
    <cellStyle name="Заголовок 4 16 4" xfId="17950"/>
    <cellStyle name="Заголовок 4 16 5" xfId="17951"/>
    <cellStyle name="Заголовок 4 16 6" xfId="17952"/>
    <cellStyle name="Заголовок 4 16 7" xfId="17953"/>
    <cellStyle name="Заголовок 4 16 8" xfId="17954"/>
    <cellStyle name="Заголовок 4 17" xfId="17955"/>
    <cellStyle name="Заголовок 4 17 2" xfId="17956"/>
    <cellStyle name="Заголовок 4 17 2 2" xfId="17957"/>
    <cellStyle name="Заголовок 4 17 2 3" xfId="17958"/>
    <cellStyle name="Заголовок 4 17 2 4" xfId="17959"/>
    <cellStyle name="Заголовок 4 17 2 5" xfId="17960"/>
    <cellStyle name="Заголовок 4 17 2 6" xfId="17961"/>
    <cellStyle name="Заголовок 4 17 3" xfId="17962"/>
    <cellStyle name="Заголовок 4 17 4" xfId="17963"/>
    <cellStyle name="Заголовок 4 17 5" xfId="17964"/>
    <cellStyle name="Заголовок 4 17 6" xfId="17965"/>
    <cellStyle name="Заголовок 4 17 7" xfId="17966"/>
    <cellStyle name="Заголовок 4 17 8" xfId="17967"/>
    <cellStyle name="Заголовок 4 18" xfId="17968"/>
    <cellStyle name="Заголовок 4 18 2" xfId="17969"/>
    <cellStyle name="Заголовок 4 18 2 2" xfId="17970"/>
    <cellStyle name="Заголовок 4 18 2 3" xfId="17971"/>
    <cellStyle name="Заголовок 4 18 2 4" xfId="17972"/>
    <cellStyle name="Заголовок 4 18 2 5" xfId="17973"/>
    <cellStyle name="Заголовок 4 18 2 6" xfId="17974"/>
    <cellStyle name="Заголовок 4 18 3" xfId="17975"/>
    <cellStyle name="Заголовок 4 18 4" xfId="17976"/>
    <cellStyle name="Заголовок 4 18 5" xfId="17977"/>
    <cellStyle name="Заголовок 4 18 6" xfId="17978"/>
    <cellStyle name="Заголовок 4 18 7" xfId="17979"/>
    <cellStyle name="Заголовок 4 18 8" xfId="17980"/>
    <cellStyle name="Заголовок 4 19" xfId="17981"/>
    <cellStyle name="Заголовок 4 19 2" xfId="17982"/>
    <cellStyle name="Заголовок 4 19 2 2" xfId="17983"/>
    <cellStyle name="Заголовок 4 19 2 3" xfId="17984"/>
    <cellStyle name="Заголовок 4 19 2 4" xfId="17985"/>
    <cellStyle name="Заголовок 4 19 2 5" xfId="17986"/>
    <cellStyle name="Заголовок 4 19 2 6" xfId="17987"/>
    <cellStyle name="Заголовок 4 19 3" xfId="17988"/>
    <cellStyle name="Заголовок 4 19 4" xfId="17989"/>
    <cellStyle name="Заголовок 4 19 5" xfId="17990"/>
    <cellStyle name="Заголовок 4 19 6" xfId="17991"/>
    <cellStyle name="Заголовок 4 19 7" xfId="17992"/>
    <cellStyle name="Заголовок 4 19 8" xfId="17993"/>
    <cellStyle name="Заголовок 4 2" xfId="17994"/>
    <cellStyle name="Заголовок 4 2 10" xfId="17995"/>
    <cellStyle name="Заголовок 4 2 11" xfId="17996"/>
    <cellStyle name="Заголовок 4 2 12" xfId="17997"/>
    <cellStyle name="Заголовок 4 2 13" xfId="17998"/>
    <cellStyle name="Заголовок 4 2 14" xfId="17999"/>
    <cellStyle name="Заголовок 4 2 15" xfId="18000"/>
    <cellStyle name="Заголовок 4 2 16" xfId="18001"/>
    <cellStyle name="Заголовок 4 2 2" xfId="18002"/>
    <cellStyle name="Заголовок 4 2 2 10" xfId="18003"/>
    <cellStyle name="Заголовок 4 2 2 10 2" xfId="18004"/>
    <cellStyle name="Заголовок 4 2 2 10 2 2" xfId="18005"/>
    <cellStyle name="Заголовок 4 2 2 10 2 3" xfId="18006"/>
    <cellStyle name="Заголовок 4 2 2 10 2 4" xfId="18007"/>
    <cellStyle name="Заголовок 4 2 2 10 2 5" xfId="18008"/>
    <cellStyle name="Заголовок 4 2 2 10 2 6" xfId="18009"/>
    <cellStyle name="Заголовок 4 2 2 10 3" xfId="18010"/>
    <cellStyle name="Заголовок 4 2 2 10 4" xfId="18011"/>
    <cellStyle name="Заголовок 4 2 2 10 5" xfId="18012"/>
    <cellStyle name="Заголовок 4 2 2 10 6" xfId="18013"/>
    <cellStyle name="Заголовок 4 2 2 10 7" xfId="18014"/>
    <cellStyle name="Заголовок 4 2 2 10 8" xfId="18015"/>
    <cellStyle name="Заголовок 4 2 2 11" xfId="18016"/>
    <cellStyle name="Заголовок 4 2 2 11 2" xfId="18017"/>
    <cellStyle name="Заголовок 4 2 2 11 2 2" xfId="18018"/>
    <cellStyle name="Заголовок 4 2 2 11 2 3" xfId="18019"/>
    <cellStyle name="Заголовок 4 2 2 11 2 4" xfId="18020"/>
    <cellStyle name="Заголовок 4 2 2 11 2 5" xfId="18021"/>
    <cellStyle name="Заголовок 4 2 2 11 2 6" xfId="18022"/>
    <cellStyle name="Заголовок 4 2 2 11 3" xfId="18023"/>
    <cellStyle name="Заголовок 4 2 2 11 4" xfId="18024"/>
    <cellStyle name="Заголовок 4 2 2 11 5" xfId="18025"/>
    <cellStyle name="Заголовок 4 2 2 11 6" xfId="18026"/>
    <cellStyle name="Заголовок 4 2 2 11 7" xfId="18027"/>
    <cellStyle name="Заголовок 4 2 2 11 8" xfId="18028"/>
    <cellStyle name="Заголовок 4 2 2 12" xfId="18029"/>
    <cellStyle name="Заголовок 4 2 2 12 2" xfId="18030"/>
    <cellStyle name="Заголовок 4 2 2 12 2 2" xfId="18031"/>
    <cellStyle name="Заголовок 4 2 2 12 2 3" xfId="18032"/>
    <cellStyle name="Заголовок 4 2 2 12 2 4" xfId="18033"/>
    <cellStyle name="Заголовок 4 2 2 12 2 5" xfId="18034"/>
    <cellStyle name="Заголовок 4 2 2 12 2 6" xfId="18035"/>
    <cellStyle name="Заголовок 4 2 2 12 3" xfId="18036"/>
    <cellStyle name="Заголовок 4 2 2 12 4" xfId="18037"/>
    <cellStyle name="Заголовок 4 2 2 12 5" xfId="18038"/>
    <cellStyle name="Заголовок 4 2 2 12 6" xfId="18039"/>
    <cellStyle name="Заголовок 4 2 2 12 7" xfId="18040"/>
    <cellStyle name="Заголовок 4 2 2 12 8" xfId="18041"/>
    <cellStyle name="Заголовок 4 2 2 13" xfId="18042"/>
    <cellStyle name="Заголовок 4 2 2 13 2" xfId="18043"/>
    <cellStyle name="Заголовок 4 2 2 13 2 2" xfId="18044"/>
    <cellStyle name="Заголовок 4 2 2 13 2 3" xfId="18045"/>
    <cellStyle name="Заголовок 4 2 2 13 2 4" xfId="18046"/>
    <cellStyle name="Заголовок 4 2 2 13 2 5" xfId="18047"/>
    <cellStyle name="Заголовок 4 2 2 13 2 6" xfId="18048"/>
    <cellStyle name="Заголовок 4 2 2 13 3" xfId="18049"/>
    <cellStyle name="Заголовок 4 2 2 13 4" xfId="18050"/>
    <cellStyle name="Заголовок 4 2 2 13 5" xfId="18051"/>
    <cellStyle name="Заголовок 4 2 2 13 6" xfId="18052"/>
    <cellStyle name="Заголовок 4 2 2 13 7" xfId="18053"/>
    <cellStyle name="Заголовок 4 2 2 13 8" xfId="18054"/>
    <cellStyle name="Заголовок 4 2 2 14" xfId="18055"/>
    <cellStyle name="Заголовок 4 2 2 14 2" xfId="18056"/>
    <cellStyle name="Заголовок 4 2 2 14 3" xfId="18057"/>
    <cellStyle name="Заголовок 4 2 2 14 4" xfId="18058"/>
    <cellStyle name="Заголовок 4 2 2 14 5" xfId="18059"/>
    <cellStyle name="Заголовок 4 2 2 14 6" xfId="18060"/>
    <cellStyle name="Заголовок 4 2 2 15" xfId="18061"/>
    <cellStyle name="Заголовок 4 2 2 16" xfId="18062"/>
    <cellStyle name="Заголовок 4 2 2 17" xfId="18063"/>
    <cellStyle name="Заголовок 4 2 2 18" xfId="18064"/>
    <cellStyle name="Заголовок 4 2 2 19" xfId="18065"/>
    <cellStyle name="Заголовок 4 2 2 2" xfId="18066"/>
    <cellStyle name="Заголовок 4 2 2 2 2" xfId="18067"/>
    <cellStyle name="Заголовок 4 2 2 2 2 2" xfId="18068"/>
    <cellStyle name="Заголовок 4 2 2 2 2 3" xfId="18069"/>
    <cellStyle name="Заголовок 4 2 2 2 2 4" xfId="18070"/>
    <cellStyle name="Заголовок 4 2 2 2 2 5" xfId="18071"/>
    <cellStyle name="Заголовок 4 2 2 2 2 6" xfId="18072"/>
    <cellStyle name="Заголовок 4 2 2 2 3" xfId="18073"/>
    <cellStyle name="Заголовок 4 2 2 2 4" xfId="18074"/>
    <cellStyle name="Заголовок 4 2 2 2 5" xfId="18075"/>
    <cellStyle name="Заголовок 4 2 2 2 6" xfId="18076"/>
    <cellStyle name="Заголовок 4 2 2 2 7" xfId="18077"/>
    <cellStyle name="Заголовок 4 2 2 2 8" xfId="18078"/>
    <cellStyle name="Заголовок 4 2 2 20" xfId="18079"/>
    <cellStyle name="Заголовок 4 2 2 21" xfId="18080"/>
    <cellStyle name="Заголовок 4 2 2 22" xfId="18081"/>
    <cellStyle name="Заголовок 4 2 2 23" xfId="18082"/>
    <cellStyle name="Заголовок 4 2 2 24" xfId="18083"/>
    <cellStyle name="Заголовок 4 2 2 25" xfId="18084"/>
    <cellStyle name="Заголовок 4 2 2 26" xfId="18085"/>
    <cellStyle name="Заголовок 4 2 2 3" xfId="18086"/>
    <cellStyle name="Заголовок 4 2 2 3 2" xfId="18087"/>
    <cellStyle name="Заголовок 4 2 2 3 2 2" xfId="18088"/>
    <cellStyle name="Заголовок 4 2 2 3 2 3" xfId="18089"/>
    <cellStyle name="Заголовок 4 2 2 3 2 4" xfId="18090"/>
    <cellStyle name="Заголовок 4 2 2 3 2 5" xfId="18091"/>
    <cellStyle name="Заголовок 4 2 2 3 2 6" xfId="18092"/>
    <cellStyle name="Заголовок 4 2 2 3 3" xfId="18093"/>
    <cellStyle name="Заголовок 4 2 2 3 4" xfId="18094"/>
    <cellStyle name="Заголовок 4 2 2 3 5" xfId="18095"/>
    <cellStyle name="Заголовок 4 2 2 3 6" xfId="18096"/>
    <cellStyle name="Заголовок 4 2 2 3 7" xfId="18097"/>
    <cellStyle name="Заголовок 4 2 2 3 8" xfId="18098"/>
    <cellStyle name="Заголовок 4 2 2 4" xfId="18099"/>
    <cellStyle name="Заголовок 4 2 2 4 2" xfId="18100"/>
    <cellStyle name="Заголовок 4 2 2 4 2 2" xfId="18101"/>
    <cellStyle name="Заголовок 4 2 2 4 2 3" xfId="18102"/>
    <cellStyle name="Заголовок 4 2 2 4 2 4" xfId="18103"/>
    <cellStyle name="Заголовок 4 2 2 4 2 5" xfId="18104"/>
    <cellStyle name="Заголовок 4 2 2 4 2 6" xfId="18105"/>
    <cellStyle name="Заголовок 4 2 2 4 3" xfId="18106"/>
    <cellStyle name="Заголовок 4 2 2 4 4" xfId="18107"/>
    <cellStyle name="Заголовок 4 2 2 4 5" xfId="18108"/>
    <cellStyle name="Заголовок 4 2 2 4 6" xfId="18109"/>
    <cellStyle name="Заголовок 4 2 2 4 7" xfId="18110"/>
    <cellStyle name="Заголовок 4 2 2 4 8" xfId="18111"/>
    <cellStyle name="Заголовок 4 2 2 5" xfId="18112"/>
    <cellStyle name="Заголовок 4 2 2 5 2" xfId="18113"/>
    <cellStyle name="Заголовок 4 2 2 5 2 2" xfId="18114"/>
    <cellStyle name="Заголовок 4 2 2 5 2 3" xfId="18115"/>
    <cellStyle name="Заголовок 4 2 2 5 2 4" xfId="18116"/>
    <cellStyle name="Заголовок 4 2 2 5 2 5" xfId="18117"/>
    <cellStyle name="Заголовок 4 2 2 5 2 6" xfId="18118"/>
    <cellStyle name="Заголовок 4 2 2 5 3" xfId="18119"/>
    <cellStyle name="Заголовок 4 2 2 5 4" xfId="18120"/>
    <cellStyle name="Заголовок 4 2 2 5 5" xfId="18121"/>
    <cellStyle name="Заголовок 4 2 2 5 6" xfId="18122"/>
    <cellStyle name="Заголовок 4 2 2 5 7" xfId="18123"/>
    <cellStyle name="Заголовок 4 2 2 5 8" xfId="18124"/>
    <cellStyle name="Заголовок 4 2 2 6" xfId="18125"/>
    <cellStyle name="Заголовок 4 2 2 6 2" xfId="18126"/>
    <cellStyle name="Заголовок 4 2 2 6 2 2" xfId="18127"/>
    <cellStyle name="Заголовок 4 2 2 6 2 3" xfId="18128"/>
    <cellStyle name="Заголовок 4 2 2 6 2 4" xfId="18129"/>
    <cellStyle name="Заголовок 4 2 2 6 2 5" xfId="18130"/>
    <cellStyle name="Заголовок 4 2 2 6 2 6" xfId="18131"/>
    <cellStyle name="Заголовок 4 2 2 6 3" xfId="18132"/>
    <cellStyle name="Заголовок 4 2 2 6 4" xfId="18133"/>
    <cellStyle name="Заголовок 4 2 2 6 5" xfId="18134"/>
    <cellStyle name="Заголовок 4 2 2 6 6" xfId="18135"/>
    <cellStyle name="Заголовок 4 2 2 6 7" xfId="18136"/>
    <cellStyle name="Заголовок 4 2 2 6 8" xfId="18137"/>
    <cellStyle name="Заголовок 4 2 2 7" xfId="18138"/>
    <cellStyle name="Заголовок 4 2 2 7 2" xfId="18139"/>
    <cellStyle name="Заголовок 4 2 2 7 2 2" xfId="18140"/>
    <cellStyle name="Заголовок 4 2 2 7 2 3" xfId="18141"/>
    <cellStyle name="Заголовок 4 2 2 7 2 4" xfId="18142"/>
    <cellStyle name="Заголовок 4 2 2 7 2 5" xfId="18143"/>
    <cellStyle name="Заголовок 4 2 2 7 2 6" xfId="18144"/>
    <cellStyle name="Заголовок 4 2 2 7 3" xfId="18145"/>
    <cellStyle name="Заголовок 4 2 2 7 4" xfId="18146"/>
    <cellStyle name="Заголовок 4 2 2 7 5" xfId="18147"/>
    <cellStyle name="Заголовок 4 2 2 7 6" xfId="18148"/>
    <cellStyle name="Заголовок 4 2 2 7 7" xfId="18149"/>
    <cellStyle name="Заголовок 4 2 2 7 8" xfId="18150"/>
    <cellStyle name="Заголовок 4 2 2 8" xfId="18151"/>
    <cellStyle name="Заголовок 4 2 2 8 2" xfId="18152"/>
    <cellStyle name="Заголовок 4 2 2 8 2 2" xfId="18153"/>
    <cellStyle name="Заголовок 4 2 2 8 2 3" xfId="18154"/>
    <cellStyle name="Заголовок 4 2 2 8 2 4" xfId="18155"/>
    <cellStyle name="Заголовок 4 2 2 8 2 5" xfId="18156"/>
    <cellStyle name="Заголовок 4 2 2 8 2 6" xfId="18157"/>
    <cellStyle name="Заголовок 4 2 2 8 3" xfId="18158"/>
    <cellStyle name="Заголовок 4 2 2 8 4" xfId="18159"/>
    <cellStyle name="Заголовок 4 2 2 8 5" xfId="18160"/>
    <cellStyle name="Заголовок 4 2 2 8 6" xfId="18161"/>
    <cellStyle name="Заголовок 4 2 2 8 7" xfId="18162"/>
    <cellStyle name="Заголовок 4 2 2 8 8" xfId="18163"/>
    <cellStyle name="Заголовок 4 2 2 9" xfId="18164"/>
    <cellStyle name="Заголовок 4 2 2 9 2" xfId="18165"/>
    <cellStyle name="Заголовок 4 2 2 9 2 2" xfId="18166"/>
    <cellStyle name="Заголовок 4 2 2 9 2 3" xfId="18167"/>
    <cellStyle name="Заголовок 4 2 2 9 2 4" xfId="18168"/>
    <cellStyle name="Заголовок 4 2 2 9 2 5" xfId="18169"/>
    <cellStyle name="Заголовок 4 2 2 9 2 6" xfId="18170"/>
    <cellStyle name="Заголовок 4 2 2 9 3" xfId="18171"/>
    <cellStyle name="Заголовок 4 2 2 9 4" xfId="18172"/>
    <cellStyle name="Заголовок 4 2 2 9 5" xfId="18173"/>
    <cellStyle name="Заголовок 4 2 2 9 6" xfId="18174"/>
    <cellStyle name="Заголовок 4 2 2 9 7" xfId="18175"/>
    <cellStyle name="Заголовок 4 2 2 9 8" xfId="18176"/>
    <cellStyle name="Заголовок 4 2 3" xfId="18177"/>
    <cellStyle name="Заголовок 4 2 3 2" xfId="18178"/>
    <cellStyle name="Заголовок 4 2 3 2 2" xfId="18179"/>
    <cellStyle name="Заголовок 4 2 3 2 3" xfId="18180"/>
    <cellStyle name="Заголовок 4 2 3 2 4" xfId="18181"/>
    <cellStyle name="Заголовок 4 2 3 2 5" xfId="18182"/>
    <cellStyle name="Заголовок 4 2 3 2 6" xfId="18183"/>
    <cellStyle name="Заголовок 4 2 3 3" xfId="18184"/>
    <cellStyle name="Заголовок 4 2 3 4" xfId="18185"/>
    <cellStyle name="Заголовок 4 2 3 5" xfId="18186"/>
    <cellStyle name="Заголовок 4 2 3 6" xfId="18187"/>
    <cellStyle name="Заголовок 4 2 3 7" xfId="18188"/>
    <cellStyle name="Заголовок 4 2 3 8" xfId="18189"/>
    <cellStyle name="Заголовок 4 2 4" xfId="18190"/>
    <cellStyle name="Заголовок 4 2 4 2" xfId="18191"/>
    <cellStyle name="Заголовок 4 2 4 3" xfId="18192"/>
    <cellStyle name="Заголовок 4 2 4 4" xfId="18193"/>
    <cellStyle name="Заголовок 4 2 4 5" xfId="18194"/>
    <cellStyle name="Заголовок 4 2 4 6" xfId="18195"/>
    <cellStyle name="Заголовок 4 2 5" xfId="18196"/>
    <cellStyle name="Заголовок 4 2 6" xfId="18197"/>
    <cellStyle name="Заголовок 4 2 7" xfId="18198"/>
    <cellStyle name="Заголовок 4 2 8" xfId="18199"/>
    <cellStyle name="Заголовок 4 2 9" xfId="18200"/>
    <cellStyle name="Заголовок 4 20" xfId="18201"/>
    <cellStyle name="Заголовок 4 20 2" xfId="18202"/>
    <cellStyle name="Заголовок 4 20 2 2" xfId="18203"/>
    <cellStyle name="Заголовок 4 20 2 3" xfId="18204"/>
    <cellStyle name="Заголовок 4 20 2 4" xfId="18205"/>
    <cellStyle name="Заголовок 4 20 2 5" xfId="18206"/>
    <cellStyle name="Заголовок 4 20 2 6" xfId="18207"/>
    <cellStyle name="Заголовок 4 20 3" xfId="18208"/>
    <cellStyle name="Заголовок 4 20 4" xfId="18209"/>
    <cellStyle name="Заголовок 4 20 5" xfId="18210"/>
    <cellStyle name="Заголовок 4 20 6" xfId="18211"/>
    <cellStyle name="Заголовок 4 20 7" xfId="18212"/>
    <cellStyle name="Заголовок 4 20 8" xfId="18213"/>
    <cellStyle name="Заголовок 4 21" xfId="18214"/>
    <cellStyle name="Заголовок 4 21 2" xfId="18215"/>
    <cellStyle name="Заголовок 4 21 2 2" xfId="18216"/>
    <cellStyle name="Заголовок 4 21 2 3" xfId="18217"/>
    <cellStyle name="Заголовок 4 21 2 4" xfId="18218"/>
    <cellStyle name="Заголовок 4 21 2 5" xfId="18219"/>
    <cellStyle name="Заголовок 4 21 2 6" xfId="18220"/>
    <cellStyle name="Заголовок 4 21 3" xfId="18221"/>
    <cellStyle name="Заголовок 4 21 4" xfId="18222"/>
    <cellStyle name="Заголовок 4 21 5" xfId="18223"/>
    <cellStyle name="Заголовок 4 21 6" xfId="18224"/>
    <cellStyle name="Заголовок 4 21 7" xfId="18225"/>
    <cellStyle name="Заголовок 4 21 8" xfId="18226"/>
    <cellStyle name="Заголовок 4 22" xfId="18227"/>
    <cellStyle name="Заголовок 4 22 2" xfId="18228"/>
    <cellStyle name="Заголовок 4 22 2 2" xfId="18229"/>
    <cellStyle name="Заголовок 4 22 2 3" xfId="18230"/>
    <cellStyle name="Заголовок 4 22 2 4" xfId="18231"/>
    <cellStyle name="Заголовок 4 22 2 5" xfId="18232"/>
    <cellStyle name="Заголовок 4 22 2 6" xfId="18233"/>
    <cellStyle name="Заголовок 4 22 3" xfId="18234"/>
    <cellStyle name="Заголовок 4 22 4" xfId="18235"/>
    <cellStyle name="Заголовок 4 22 5" xfId="18236"/>
    <cellStyle name="Заголовок 4 22 6" xfId="18237"/>
    <cellStyle name="Заголовок 4 22 7" xfId="18238"/>
    <cellStyle name="Заголовок 4 22 8" xfId="18239"/>
    <cellStyle name="Заголовок 4 23" xfId="18240"/>
    <cellStyle name="Заголовок 4 23 2" xfId="18241"/>
    <cellStyle name="Заголовок 4 23 2 2" xfId="18242"/>
    <cellStyle name="Заголовок 4 23 2 3" xfId="18243"/>
    <cellStyle name="Заголовок 4 23 2 4" xfId="18244"/>
    <cellStyle name="Заголовок 4 23 2 5" xfId="18245"/>
    <cellStyle name="Заголовок 4 23 2 6" xfId="18246"/>
    <cellStyle name="Заголовок 4 23 3" xfId="18247"/>
    <cellStyle name="Заголовок 4 23 4" xfId="18248"/>
    <cellStyle name="Заголовок 4 23 5" xfId="18249"/>
    <cellStyle name="Заголовок 4 23 6" xfId="18250"/>
    <cellStyle name="Заголовок 4 23 7" xfId="18251"/>
    <cellStyle name="Заголовок 4 23 8" xfId="18252"/>
    <cellStyle name="Заголовок 4 24" xfId="18253"/>
    <cellStyle name="Заголовок 4 24 2" xfId="18254"/>
    <cellStyle name="Заголовок 4 24 2 2" xfId="18255"/>
    <cellStyle name="Заголовок 4 24 2 3" xfId="18256"/>
    <cellStyle name="Заголовок 4 24 2 4" xfId="18257"/>
    <cellStyle name="Заголовок 4 24 2 5" xfId="18258"/>
    <cellStyle name="Заголовок 4 24 2 6" xfId="18259"/>
    <cellStyle name="Заголовок 4 24 3" xfId="18260"/>
    <cellStyle name="Заголовок 4 24 4" xfId="18261"/>
    <cellStyle name="Заголовок 4 24 5" xfId="18262"/>
    <cellStyle name="Заголовок 4 24 6" xfId="18263"/>
    <cellStyle name="Заголовок 4 24 7" xfId="18264"/>
    <cellStyle name="Заголовок 4 24 8" xfId="18265"/>
    <cellStyle name="Заголовок 4 25" xfId="18266"/>
    <cellStyle name="Заголовок 4 25 2" xfId="18267"/>
    <cellStyle name="Заголовок 4 25 2 2" xfId="18268"/>
    <cellStyle name="Заголовок 4 25 2 3" xfId="18269"/>
    <cellStyle name="Заголовок 4 25 2 4" xfId="18270"/>
    <cellStyle name="Заголовок 4 25 2 5" xfId="18271"/>
    <cellStyle name="Заголовок 4 25 2 6" xfId="18272"/>
    <cellStyle name="Заголовок 4 25 3" xfId="18273"/>
    <cellStyle name="Заголовок 4 25 4" xfId="18274"/>
    <cellStyle name="Заголовок 4 25 5" xfId="18275"/>
    <cellStyle name="Заголовок 4 25 6" xfId="18276"/>
    <cellStyle name="Заголовок 4 25 7" xfId="18277"/>
    <cellStyle name="Заголовок 4 25 8" xfId="18278"/>
    <cellStyle name="Заголовок 4 26" xfId="18279"/>
    <cellStyle name="Заголовок 4 26 2" xfId="18280"/>
    <cellStyle name="Заголовок 4 26 2 2" xfId="18281"/>
    <cellStyle name="Заголовок 4 26 2 3" xfId="18282"/>
    <cellStyle name="Заголовок 4 26 2 4" xfId="18283"/>
    <cellStyle name="Заголовок 4 26 2 5" xfId="18284"/>
    <cellStyle name="Заголовок 4 26 2 6" xfId="18285"/>
    <cellStyle name="Заголовок 4 26 3" xfId="18286"/>
    <cellStyle name="Заголовок 4 26 4" xfId="18287"/>
    <cellStyle name="Заголовок 4 26 5" xfId="18288"/>
    <cellStyle name="Заголовок 4 26 6" xfId="18289"/>
    <cellStyle name="Заголовок 4 26 7" xfId="18290"/>
    <cellStyle name="Заголовок 4 26 8" xfId="18291"/>
    <cellStyle name="Заголовок 4 27" xfId="18292"/>
    <cellStyle name="Заголовок 4 27 2" xfId="18293"/>
    <cellStyle name="Заголовок 4 27 2 2" xfId="18294"/>
    <cellStyle name="Заголовок 4 27 2 3" xfId="18295"/>
    <cellStyle name="Заголовок 4 27 2 4" xfId="18296"/>
    <cellStyle name="Заголовок 4 27 2 5" xfId="18297"/>
    <cellStyle name="Заголовок 4 27 2 6" xfId="18298"/>
    <cellStyle name="Заголовок 4 27 3" xfId="18299"/>
    <cellStyle name="Заголовок 4 27 4" xfId="18300"/>
    <cellStyle name="Заголовок 4 27 5" xfId="18301"/>
    <cellStyle name="Заголовок 4 27 6" xfId="18302"/>
    <cellStyle name="Заголовок 4 27 7" xfId="18303"/>
    <cellStyle name="Заголовок 4 27 8" xfId="18304"/>
    <cellStyle name="Заголовок 4 28" xfId="18305"/>
    <cellStyle name="Заголовок 4 28 2" xfId="18306"/>
    <cellStyle name="Заголовок 4 28 2 2" xfId="18307"/>
    <cellStyle name="Заголовок 4 28 2 3" xfId="18308"/>
    <cellStyle name="Заголовок 4 28 2 4" xfId="18309"/>
    <cellStyle name="Заголовок 4 28 2 5" xfId="18310"/>
    <cellStyle name="Заголовок 4 28 2 6" xfId="18311"/>
    <cellStyle name="Заголовок 4 28 3" xfId="18312"/>
    <cellStyle name="Заголовок 4 28 4" xfId="18313"/>
    <cellStyle name="Заголовок 4 28 5" xfId="18314"/>
    <cellStyle name="Заголовок 4 28 6" xfId="18315"/>
    <cellStyle name="Заголовок 4 28 7" xfId="18316"/>
    <cellStyle name="Заголовок 4 28 8" xfId="18317"/>
    <cellStyle name="Заголовок 4 29" xfId="18318"/>
    <cellStyle name="Заголовок 4 29 2" xfId="18319"/>
    <cellStyle name="Заголовок 4 29 2 2" xfId="18320"/>
    <cellStyle name="Заголовок 4 29 2 3" xfId="18321"/>
    <cellStyle name="Заголовок 4 29 2 4" xfId="18322"/>
    <cellStyle name="Заголовок 4 29 2 5" xfId="18323"/>
    <cellStyle name="Заголовок 4 29 2 6" xfId="18324"/>
    <cellStyle name="Заголовок 4 29 3" xfId="18325"/>
    <cellStyle name="Заголовок 4 29 4" xfId="18326"/>
    <cellStyle name="Заголовок 4 29 5" xfId="18327"/>
    <cellStyle name="Заголовок 4 29 6" xfId="18328"/>
    <cellStyle name="Заголовок 4 29 7" xfId="18329"/>
    <cellStyle name="Заголовок 4 29 8" xfId="18330"/>
    <cellStyle name="Заголовок 4 3" xfId="18331"/>
    <cellStyle name="Заголовок 4 3 2" xfId="18332"/>
    <cellStyle name="Заголовок 4 3 2 2" xfId="18333"/>
    <cellStyle name="Заголовок 4 3 2 3" xfId="18334"/>
    <cellStyle name="Заголовок 4 3 2 4" xfId="18335"/>
    <cellStyle name="Заголовок 4 3 2 5" xfId="18336"/>
    <cellStyle name="Заголовок 4 3 2 6" xfId="18337"/>
    <cellStyle name="Заголовок 4 3 3" xfId="18338"/>
    <cellStyle name="Заголовок 4 3 4" xfId="18339"/>
    <cellStyle name="Заголовок 4 3 5" xfId="18340"/>
    <cellStyle name="Заголовок 4 3 6" xfId="18341"/>
    <cellStyle name="Заголовок 4 3 7" xfId="18342"/>
    <cellStyle name="Заголовок 4 3 8" xfId="18343"/>
    <cellStyle name="Заголовок 4 30" xfId="18344"/>
    <cellStyle name="Заголовок 4 30 2" xfId="18345"/>
    <cellStyle name="Заголовок 4 30 2 2" xfId="18346"/>
    <cellStyle name="Заголовок 4 30 2 3" xfId="18347"/>
    <cellStyle name="Заголовок 4 30 2 4" xfId="18348"/>
    <cellStyle name="Заголовок 4 30 2 5" xfId="18349"/>
    <cellStyle name="Заголовок 4 30 2 6" xfId="18350"/>
    <cellStyle name="Заголовок 4 30 3" xfId="18351"/>
    <cellStyle name="Заголовок 4 30 4" xfId="18352"/>
    <cellStyle name="Заголовок 4 30 5" xfId="18353"/>
    <cellStyle name="Заголовок 4 30 6" xfId="18354"/>
    <cellStyle name="Заголовок 4 30 7" xfId="18355"/>
    <cellStyle name="Заголовок 4 30 8" xfId="18356"/>
    <cellStyle name="Заголовок 4 31" xfId="18357"/>
    <cellStyle name="Заголовок 4 31 2" xfId="18358"/>
    <cellStyle name="Заголовок 4 31 2 2" xfId="18359"/>
    <cellStyle name="Заголовок 4 31 2 3" xfId="18360"/>
    <cellStyle name="Заголовок 4 31 2 4" xfId="18361"/>
    <cellStyle name="Заголовок 4 31 2 5" xfId="18362"/>
    <cellStyle name="Заголовок 4 31 2 6" xfId="18363"/>
    <cellStyle name="Заголовок 4 31 3" xfId="18364"/>
    <cellStyle name="Заголовок 4 31 4" xfId="18365"/>
    <cellStyle name="Заголовок 4 31 5" xfId="18366"/>
    <cellStyle name="Заголовок 4 31 6" xfId="18367"/>
    <cellStyle name="Заголовок 4 31 7" xfId="18368"/>
    <cellStyle name="Заголовок 4 31 8" xfId="18369"/>
    <cellStyle name="Заголовок 4 32" xfId="18370"/>
    <cellStyle name="Заголовок 4 32 2" xfId="18371"/>
    <cellStyle name="Заголовок 4 32 2 2" xfId="18372"/>
    <cellStyle name="Заголовок 4 32 2 3" xfId="18373"/>
    <cellStyle name="Заголовок 4 32 2 4" xfId="18374"/>
    <cellStyle name="Заголовок 4 32 2 5" xfId="18375"/>
    <cellStyle name="Заголовок 4 32 2 6" xfId="18376"/>
    <cellStyle name="Заголовок 4 32 3" xfId="18377"/>
    <cellStyle name="Заголовок 4 32 4" xfId="18378"/>
    <cellStyle name="Заголовок 4 32 5" xfId="18379"/>
    <cellStyle name="Заголовок 4 32 6" xfId="18380"/>
    <cellStyle name="Заголовок 4 32 7" xfId="18381"/>
    <cellStyle name="Заголовок 4 32 8" xfId="18382"/>
    <cellStyle name="Заголовок 4 33" xfId="18383"/>
    <cellStyle name="Заголовок 4 33 2" xfId="18384"/>
    <cellStyle name="Заголовок 4 33 2 2" xfId="18385"/>
    <cellStyle name="Заголовок 4 33 2 3" xfId="18386"/>
    <cellStyle name="Заголовок 4 33 2 4" xfId="18387"/>
    <cellStyle name="Заголовок 4 33 2 5" xfId="18388"/>
    <cellStyle name="Заголовок 4 33 2 6" xfId="18389"/>
    <cellStyle name="Заголовок 4 33 3" xfId="18390"/>
    <cellStyle name="Заголовок 4 33 4" xfId="18391"/>
    <cellStyle name="Заголовок 4 33 5" xfId="18392"/>
    <cellStyle name="Заголовок 4 33 6" xfId="18393"/>
    <cellStyle name="Заголовок 4 33 7" xfId="18394"/>
    <cellStyle name="Заголовок 4 33 8" xfId="18395"/>
    <cellStyle name="Заголовок 4 34" xfId="18396"/>
    <cellStyle name="Заголовок 4 34 2" xfId="18397"/>
    <cellStyle name="Заголовок 4 34 2 2" xfId="18398"/>
    <cellStyle name="Заголовок 4 34 2 3" xfId="18399"/>
    <cellStyle name="Заголовок 4 34 2 4" xfId="18400"/>
    <cellStyle name="Заголовок 4 34 2 5" xfId="18401"/>
    <cellStyle name="Заголовок 4 34 2 6" xfId="18402"/>
    <cellStyle name="Заголовок 4 34 3" xfId="18403"/>
    <cellStyle name="Заголовок 4 34 4" xfId="18404"/>
    <cellStyle name="Заголовок 4 34 5" xfId="18405"/>
    <cellStyle name="Заголовок 4 34 6" xfId="18406"/>
    <cellStyle name="Заголовок 4 34 7" xfId="18407"/>
    <cellStyle name="Заголовок 4 34 8" xfId="18408"/>
    <cellStyle name="Заголовок 4 35" xfId="18409"/>
    <cellStyle name="Заголовок 4 35 2" xfId="18410"/>
    <cellStyle name="Заголовок 4 35 2 2" xfId="18411"/>
    <cellStyle name="Заголовок 4 35 2 3" xfId="18412"/>
    <cellStyle name="Заголовок 4 35 2 4" xfId="18413"/>
    <cellStyle name="Заголовок 4 35 2 5" xfId="18414"/>
    <cellStyle name="Заголовок 4 35 2 6" xfId="18415"/>
    <cellStyle name="Заголовок 4 35 3" xfId="18416"/>
    <cellStyle name="Заголовок 4 35 4" xfId="18417"/>
    <cellStyle name="Заголовок 4 35 5" xfId="18418"/>
    <cellStyle name="Заголовок 4 35 6" xfId="18419"/>
    <cellStyle name="Заголовок 4 35 7" xfId="18420"/>
    <cellStyle name="Заголовок 4 35 8" xfId="18421"/>
    <cellStyle name="Заголовок 4 36" xfId="18422"/>
    <cellStyle name="Заголовок 4 36 2" xfId="18423"/>
    <cellStyle name="Заголовок 4 36 2 2" xfId="18424"/>
    <cellStyle name="Заголовок 4 36 2 3" xfId="18425"/>
    <cellStyle name="Заголовок 4 36 2 4" xfId="18426"/>
    <cellStyle name="Заголовок 4 36 2 5" xfId="18427"/>
    <cellStyle name="Заголовок 4 36 2 6" xfId="18428"/>
    <cellStyle name="Заголовок 4 36 3" xfId="18429"/>
    <cellStyle name="Заголовок 4 36 4" xfId="18430"/>
    <cellStyle name="Заголовок 4 36 5" xfId="18431"/>
    <cellStyle name="Заголовок 4 36 6" xfId="18432"/>
    <cellStyle name="Заголовок 4 36 7" xfId="18433"/>
    <cellStyle name="Заголовок 4 36 8" xfId="18434"/>
    <cellStyle name="Заголовок 4 37" xfId="18435"/>
    <cellStyle name="Заголовок 4 37 2" xfId="18436"/>
    <cellStyle name="Заголовок 4 37 2 2" xfId="18437"/>
    <cellStyle name="Заголовок 4 37 2 3" xfId="18438"/>
    <cellStyle name="Заголовок 4 37 2 4" xfId="18439"/>
    <cellStyle name="Заголовок 4 37 2 5" xfId="18440"/>
    <cellStyle name="Заголовок 4 37 2 6" xfId="18441"/>
    <cellStyle name="Заголовок 4 37 3" xfId="18442"/>
    <cellStyle name="Заголовок 4 37 4" xfId="18443"/>
    <cellStyle name="Заголовок 4 37 5" xfId="18444"/>
    <cellStyle name="Заголовок 4 37 6" xfId="18445"/>
    <cellStyle name="Заголовок 4 37 7" xfId="18446"/>
    <cellStyle name="Заголовок 4 37 8" xfId="18447"/>
    <cellStyle name="Заголовок 4 38" xfId="18448"/>
    <cellStyle name="Заголовок 4 38 2" xfId="18449"/>
    <cellStyle name="Заголовок 4 38 2 2" xfId="18450"/>
    <cellStyle name="Заголовок 4 38 2 3" xfId="18451"/>
    <cellStyle name="Заголовок 4 38 2 4" xfId="18452"/>
    <cellStyle name="Заголовок 4 38 2 5" xfId="18453"/>
    <cellStyle name="Заголовок 4 38 2 6" xfId="18454"/>
    <cellStyle name="Заголовок 4 38 3" xfId="18455"/>
    <cellStyle name="Заголовок 4 38 4" xfId="18456"/>
    <cellStyle name="Заголовок 4 38 5" xfId="18457"/>
    <cellStyle name="Заголовок 4 38 6" xfId="18458"/>
    <cellStyle name="Заголовок 4 38 7" xfId="18459"/>
    <cellStyle name="Заголовок 4 38 8" xfId="18460"/>
    <cellStyle name="Заголовок 4 39" xfId="18461"/>
    <cellStyle name="Заголовок 4 39 2" xfId="18462"/>
    <cellStyle name="Заголовок 4 39 2 2" xfId="18463"/>
    <cellStyle name="Заголовок 4 39 2 3" xfId="18464"/>
    <cellStyle name="Заголовок 4 39 2 4" xfId="18465"/>
    <cellStyle name="Заголовок 4 39 2 5" xfId="18466"/>
    <cellStyle name="Заголовок 4 39 2 6" xfId="18467"/>
    <cellStyle name="Заголовок 4 39 3" xfId="18468"/>
    <cellStyle name="Заголовок 4 39 4" xfId="18469"/>
    <cellStyle name="Заголовок 4 39 5" xfId="18470"/>
    <cellStyle name="Заголовок 4 39 6" xfId="18471"/>
    <cellStyle name="Заголовок 4 39 7" xfId="18472"/>
    <cellStyle name="Заголовок 4 39 8" xfId="18473"/>
    <cellStyle name="Заголовок 4 4" xfId="18474"/>
    <cellStyle name="Заголовок 4 4 2" xfId="18475"/>
    <cellStyle name="Заголовок 4 4 2 2" xfId="18476"/>
    <cellStyle name="Заголовок 4 4 2 3" xfId="18477"/>
    <cellStyle name="Заголовок 4 4 2 4" xfId="18478"/>
    <cellStyle name="Заголовок 4 4 2 5" xfId="18479"/>
    <cellStyle name="Заголовок 4 4 2 6" xfId="18480"/>
    <cellStyle name="Заголовок 4 4 3" xfId="18481"/>
    <cellStyle name="Заголовок 4 4 4" xfId="18482"/>
    <cellStyle name="Заголовок 4 4 5" xfId="18483"/>
    <cellStyle name="Заголовок 4 4 6" xfId="18484"/>
    <cellStyle name="Заголовок 4 4 7" xfId="18485"/>
    <cellStyle name="Заголовок 4 4 8" xfId="18486"/>
    <cellStyle name="Заголовок 4 40" xfId="18487"/>
    <cellStyle name="Заголовок 4 40 2" xfId="18488"/>
    <cellStyle name="Заголовок 4 40 2 2" xfId="18489"/>
    <cellStyle name="Заголовок 4 40 2 3" xfId="18490"/>
    <cellStyle name="Заголовок 4 40 2 4" xfId="18491"/>
    <cellStyle name="Заголовок 4 40 2 5" xfId="18492"/>
    <cellStyle name="Заголовок 4 40 2 6" xfId="18493"/>
    <cellStyle name="Заголовок 4 40 3" xfId="18494"/>
    <cellStyle name="Заголовок 4 40 4" xfId="18495"/>
    <cellStyle name="Заголовок 4 40 5" xfId="18496"/>
    <cellStyle name="Заголовок 4 40 6" xfId="18497"/>
    <cellStyle name="Заголовок 4 40 7" xfId="18498"/>
    <cellStyle name="Заголовок 4 40 8" xfId="18499"/>
    <cellStyle name="Заголовок 4 41" xfId="18500"/>
    <cellStyle name="Заголовок 4 41 2" xfId="18501"/>
    <cellStyle name="Заголовок 4 41 2 2" xfId="18502"/>
    <cellStyle name="Заголовок 4 41 2 3" xfId="18503"/>
    <cellStyle name="Заголовок 4 41 2 4" xfId="18504"/>
    <cellStyle name="Заголовок 4 41 2 5" xfId="18505"/>
    <cellStyle name="Заголовок 4 41 2 6" xfId="18506"/>
    <cellStyle name="Заголовок 4 41 3" xfId="18507"/>
    <cellStyle name="Заголовок 4 41 4" xfId="18508"/>
    <cellStyle name="Заголовок 4 41 5" xfId="18509"/>
    <cellStyle name="Заголовок 4 41 6" xfId="18510"/>
    <cellStyle name="Заголовок 4 41 7" xfId="18511"/>
    <cellStyle name="Заголовок 4 41 8" xfId="18512"/>
    <cellStyle name="Заголовок 4 42" xfId="18513"/>
    <cellStyle name="Заголовок 4 42 2" xfId="18514"/>
    <cellStyle name="Заголовок 4 42 2 2" xfId="18515"/>
    <cellStyle name="Заголовок 4 42 2 3" xfId="18516"/>
    <cellStyle name="Заголовок 4 42 2 4" xfId="18517"/>
    <cellStyle name="Заголовок 4 42 2 5" xfId="18518"/>
    <cellStyle name="Заголовок 4 42 2 6" xfId="18519"/>
    <cellStyle name="Заголовок 4 42 3" xfId="18520"/>
    <cellStyle name="Заголовок 4 42 4" xfId="18521"/>
    <cellStyle name="Заголовок 4 42 5" xfId="18522"/>
    <cellStyle name="Заголовок 4 42 6" xfId="18523"/>
    <cellStyle name="Заголовок 4 42 7" xfId="18524"/>
    <cellStyle name="Заголовок 4 42 8" xfId="18525"/>
    <cellStyle name="Заголовок 4 43" xfId="18526"/>
    <cellStyle name="Заголовок 4 43 2" xfId="18527"/>
    <cellStyle name="Заголовок 4 43 2 2" xfId="18528"/>
    <cellStyle name="Заголовок 4 43 2 3" xfId="18529"/>
    <cellStyle name="Заголовок 4 43 2 4" xfId="18530"/>
    <cellStyle name="Заголовок 4 43 2 5" xfId="18531"/>
    <cellStyle name="Заголовок 4 43 2 6" xfId="18532"/>
    <cellStyle name="Заголовок 4 43 3" xfId="18533"/>
    <cellStyle name="Заголовок 4 43 4" xfId="18534"/>
    <cellStyle name="Заголовок 4 43 5" xfId="18535"/>
    <cellStyle name="Заголовок 4 43 6" xfId="18536"/>
    <cellStyle name="Заголовок 4 43 7" xfId="18537"/>
    <cellStyle name="Заголовок 4 43 8" xfId="18538"/>
    <cellStyle name="Заголовок 4 44" xfId="18539"/>
    <cellStyle name="Заголовок 4 44 2" xfId="18540"/>
    <cellStyle name="Заголовок 4 44 2 2" xfId="18541"/>
    <cellStyle name="Заголовок 4 44 2 3" xfId="18542"/>
    <cellStyle name="Заголовок 4 44 2 4" xfId="18543"/>
    <cellStyle name="Заголовок 4 44 2 5" xfId="18544"/>
    <cellStyle name="Заголовок 4 44 2 6" xfId="18545"/>
    <cellStyle name="Заголовок 4 44 3" xfId="18546"/>
    <cellStyle name="Заголовок 4 44 4" xfId="18547"/>
    <cellStyle name="Заголовок 4 44 5" xfId="18548"/>
    <cellStyle name="Заголовок 4 44 6" xfId="18549"/>
    <cellStyle name="Заголовок 4 44 7" xfId="18550"/>
    <cellStyle name="Заголовок 4 44 8" xfId="18551"/>
    <cellStyle name="Заголовок 4 45" xfId="18552"/>
    <cellStyle name="Заголовок 4 45 2" xfId="18553"/>
    <cellStyle name="Заголовок 4 45 2 2" xfId="18554"/>
    <cellStyle name="Заголовок 4 45 2 3" xfId="18555"/>
    <cellStyle name="Заголовок 4 45 2 4" xfId="18556"/>
    <cellStyle name="Заголовок 4 45 2 5" xfId="18557"/>
    <cellStyle name="Заголовок 4 45 2 6" xfId="18558"/>
    <cellStyle name="Заголовок 4 45 3" xfId="18559"/>
    <cellStyle name="Заголовок 4 45 4" xfId="18560"/>
    <cellStyle name="Заголовок 4 45 5" xfId="18561"/>
    <cellStyle name="Заголовок 4 45 6" xfId="18562"/>
    <cellStyle name="Заголовок 4 45 7" xfId="18563"/>
    <cellStyle name="Заголовок 4 45 8" xfId="18564"/>
    <cellStyle name="Заголовок 4 46" xfId="18565"/>
    <cellStyle name="Заголовок 4 46 2" xfId="18566"/>
    <cellStyle name="Заголовок 4 46 2 2" xfId="18567"/>
    <cellStyle name="Заголовок 4 46 2 3" xfId="18568"/>
    <cellStyle name="Заголовок 4 46 2 4" xfId="18569"/>
    <cellStyle name="Заголовок 4 46 2 5" xfId="18570"/>
    <cellStyle name="Заголовок 4 46 2 6" xfId="18571"/>
    <cellStyle name="Заголовок 4 46 3" xfId="18572"/>
    <cellStyle name="Заголовок 4 46 4" xfId="18573"/>
    <cellStyle name="Заголовок 4 46 5" xfId="18574"/>
    <cellStyle name="Заголовок 4 46 6" xfId="18575"/>
    <cellStyle name="Заголовок 4 46 7" xfId="18576"/>
    <cellStyle name="Заголовок 4 46 8" xfId="18577"/>
    <cellStyle name="Заголовок 4 47" xfId="18578"/>
    <cellStyle name="Заголовок 4 47 2" xfId="18579"/>
    <cellStyle name="Заголовок 4 47 2 2" xfId="18580"/>
    <cellStyle name="Заголовок 4 47 2 3" xfId="18581"/>
    <cellStyle name="Заголовок 4 47 2 4" xfId="18582"/>
    <cellStyle name="Заголовок 4 47 2 5" xfId="18583"/>
    <cellStyle name="Заголовок 4 47 2 6" xfId="18584"/>
    <cellStyle name="Заголовок 4 47 3" xfId="18585"/>
    <cellStyle name="Заголовок 4 47 4" xfId="18586"/>
    <cellStyle name="Заголовок 4 47 5" xfId="18587"/>
    <cellStyle name="Заголовок 4 47 6" xfId="18588"/>
    <cellStyle name="Заголовок 4 47 7" xfId="18589"/>
    <cellStyle name="Заголовок 4 47 8" xfId="18590"/>
    <cellStyle name="Заголовок 4 48" xfId="18591"/>
    <cellStyle name="Заголовок 4 48 2" xfId="18592"/>
    <cellStyle name="Заголовок 4 48 2 2" xfId="18593"/>
    <cellStyle name="Заголовок 4 48 2 3" xfId="18594"/>
    <cellStyle name="Заголовок 4 48 2 4" xfId="18595"/>
    <cellStyle name="Заголовок 4 48 2 5" xfId="18596"/>
    <cellStyle name="Заголовок 4 48 2 6" xfId="18597"/>
    <cellStyle name="Заголовок 4 48 3" xfId="18598"/>
    <cellStyle name="Заголовок 4 48 4" xfId="18599"/>
    <cellStyle name="Заголовок 4 48 5" xfId="18600"/>
    <cellStyle name="Заголовок 4 48 6" xfId="18601"/>
    <cellStyle name="Заголовок 4 48 7" xfId="18602"/>
    <cellStyle name="Заголовок 4 48 8" xfId="18603"/>
    <cellStyle name="Заголовок 4 49" xfId="18604"/>
    <cellStyle name="Заголовок 4 49 2" xfId="18605"/>
    <cellStyle name="Заголовок 4 49 2 2" xfId="18606"/>
    <cellStyle name="Заголовок 4 49 2 3" xfId="18607"/>
    <cellStyle name="Заголовок 4 49 2 4" xfId="18608"/>
    <cellStyle name="Заголовок 4 49 2 5" xfId="18609"/>
    <cellStyle name="Заголовок 4 49 2 6" xfId="18610"/>
    <cellStyle name="Заголовок 4 49 3" xfId="18611"/>
    <cellStyle name="Заголовок 4 49 4" xfId="18612"/>
    <cellStyle name="Заголовок 4 49 5" xfId="18613"/>
    <cellStyle name="Заголовок 4 49 6" xfId="18614"/>
    <cellStyle name="Заголовок 4 49 7" xfId="18615"/>
    <cellStyle name="Заголовок 4 49 8" xfId="18616"/>
    <cellStyle name="Заголовок 4 5" xfId="18617"/>
    <cellStyle name="Заголовок 4 5 2" xfId="18618"/>
    <cellStyle name="Заголовок 4 5 2 2" xfId="18619"/>
    <cellStyle name="Заголовок 4 5 2 3" xfId="18620"/>
    <cellStyle name="Заголовок 4 5 2 4" xfId="18621"/>
    <cellStyle name="Заголовок 4 5 2 5" xfId="18622"/>
    <cellStyle name="Заголовок 4 5 2 6" xfId="18623"/>
    <cellStyle name="Заголовок 4 5 3" xfId="18624"/>
    <cellStyle name="Заголовок 4 5 4" xfId="18625"/>
    <cellStyle name="Заголовок 4 5 5" xfId="18626"/>
    <cellStyle name="Заголовок 4 5 6" xfId="18627"/>
    <cellStyle name="Заголовок 4 5 7" xfId="18628"/>
    <cellStyle name="Заголовок 4 5 8" xfId="18629"/>
    <cellStyle name="Заголовок 4 50" xfId="18630"/>
    <cellStyle name="Заголовок 4 50 2" xfId="18631"/>
    <cellStyle name="Заголовок 4 50 2 2" xfId="18632"/>
    <cellStyle name="Заголовок 4 50 2 3" xfId="18633"/>
    <cellStyle name="Заголовок 4 50 2 4" xfId="18634"/>
    <cellStyle name="Заголовок 4 50 2 5" xfId="18635"/>
    <cellStyle name="Заголовок 4 50 2 6" xfId="18636"/>
    <cellStyle name="Заголовок 4 50 3" xfId="18637"/>
    <cellStyle name="Заголовок 4 50 4" xfId="18638"/>
    <cellStyle name="Заголовок 4 50 5" xfId="18639"/>
    <cellStyle name="Заголовок 4 50 6" xfId="18640"/>
    <cellStyle name="Заголовок 4 50 7" xfId="18641"/>
    <cellStyle name="Заголовок 4 50 8" xfId="18642"/>
    <cellStyle name="Заголовок 4 51" xfId="18643"/>
    <cellStyle name="Заголовок 4 51 2" xfId="18644"/>
    <cellStyle name="Заголовок 4 51 2 2" xfId="18645"/>
    <cellStyle name="Заголовок 4 51 2 3" xfId="18646"/>
    <cellStyle name="Заголовок 4 51 2 4" xfId="18647"/>
    <cellStyle name="Заголовок 4 51 2 5" xfId="18648"/>
    <cellStyle name="Заголовок 4 51 2 6" xfId="18649"/>
    <cellStyle name="Заголовок 4 51 3" xfId="18650"/>
    <cellStyle name="Заголовок 4 51 4" xfId="18651"/>
    <cellStyle name="Заголовок 4 51 5" xfId="18652"/>
    <cellStyle name="Заголовок 4 51 6" xfId="18653"/>
    <cellStyle name="Заголовок 4 51 7" xfId="18654"/>
    <cellStyle name="Заголовок 4 51 8" xfId="18655"/>
    <cellStyle name="Заголовок 4 52" xfId="18656"/>
    <cellStyle name="Заголовок 4 52 2" xfId="18657"/>
    <cellStyle name="Заголовок 4 52 2 2" xfId="18658"/>
    <cellStyle name="Заголовок 4 52 2 3" xfId="18659"/>
    <cellStyle name="Заголовок 4 52 2 4" xfId="18660"/>
    <cellStyle name="Заголовок 4 52 2 5" xfId="18661"/>
    <cellStyle name="Заголовок 4 52 2 6" xfId="18662"/>
    <cellStyle name="Заголовок 4 52 3" xfId="18663"/>
    <cellStyle name="Заголовок 4 52 4" xfId="18664"/>
    <cellStyle name="Заголовок 4 52 5" xfId="18665"/>
    <cellStyle name="Заголовок 4 52 6" xfId="18666"/>
    <cellStyle name="Заголовок 4 52 7" xfId="18667"/>
    <cellStyle name="Заголовок 4 52 8" xfId="18668"/>
    <cellStyle name="Заголовок 4 53" xfId="18669"/>
    <cellStyle name="Заголовок 4 53 2" xfId="18670"/>
    <cellStyle name="Заголовок 4 53 2 2" xfId="18671"/>
    <cellStyle name="Заголовок 4 53 2 3" xfId="18672"/>
    <cellStyle name="Заголовок 4 53 2 4" xfId="18673"/>
    <cellStyle name="Заголовок 4 53 2 5" xfId="18674"/>
    <cellStyle name="Заголовок 4 53 2 6" xfId="18675"/>
    <cellStyle name="Заголовок 4 53 3" xfId="18676"/>
    <cellStyle name="Заголовок 4 53 4" xfId="18677"/>
    <cellStyle name="Заголовок 4 53 5" xfId="18678"/>
    <cellStyle name="Заголовок 4 53 6" xfId="18679"/>
    <cellStyle name="Заголовок 4 53 7" xfId="18680"/>
    <cellStyle name="Заголовок 4 53 8" xfId="18681"/>
    <cellStyle name="Заголовок 4 54" xfId="18682"/>
    <cellStyle name="Заголовок 4 54 2" xfId="18683"/>
    <cellStyle name="Заголовок 4 54 2 2" xfId="18684"/>
    <cellStyle name="Заголовок 4 54 2 3" xfId="18685"/>
    <cellStyle name="Заголовок 4 54 2 4" xfId="18686"/>
    <cellStyle name="Заголовок 4 54 2 5" xfId="18687"/>
    <cellStyle name="Заголовок 4 54 2 6" xfId="18688"/>
    <cellStyle name="Заголовок 4 54 3" xfId="18689"/>
    <cellStyle name="Заголовок 4 54 4" xfId="18690"/>
    <cellStyle name="Заголовок 4 54 5" xfId="18691"/>
    <cellStyle name="Заголовок 4 54 6" xfId="18692"/>
    <cellStyle name="Заголовок 4 54 7" xfId="18693"/>
    <cellStyle name="Заголовок 4 54 8" xfId="18694"/>
    <cellStyle name="Заголовок 4 55" xfId="18695"/>
    <cellStyle name="Заголовок 4 55 2" xfId="18696"/>
    <cellStyle name="Заголовок 4 55 2 2" xfId="18697"/>
    <cellStyle name="Заголовок 4 55 2 3" xfId="18698"/>
    <cellStyle name="Заголовок 4 55 2 4" xfId="18699"/>
    <cellStyle name="Заголовок 4 55 2 5" xfId="18700"/>
    <cellStyle name="Заголовок 4 55 2 6" xfId="18701"/>
    <cellStyle name="Заголовок 4 55 3" xfId="18702"/>
    <cellStyle name="Заголовок 4 55 4" xfId="18703"/>
    <cellStyle name="Заголовок 4 55 5" xfId="18704"/>
    <cellStyle name="Заголовок 4 55 6" xfId="18705"/>
    <cellStyle name="Заголовок 4 55 7" xfId="18706"/>
    <cellStyle name="Заголовок 4 55 8" xfId="18707"/>
    <cellStyle name="Заголовок 4 56" xfId="18708"/>
    <cellStyle name="Заголовок 4 56 2" xfId="18709"/>
    <cellStyle name="Заголовок 4 56 2 2" xfId="18710"/>
    <cellStyle name="Заголовок 4 56 2 3" xfId="18711"/>
    <cellStyle name="Заголовок 4 56 2 4" xfId="18712"/>
    <cellStyle name="Заголовок 4 56 2 5" xfId="18713"/>
    <cellStyle name="Заголовок 4 56 2 6" xfId="18714"/>
    <cellStyle name="Заголовок 4 56 3" xfId="18715"/>
    <cellStyle name="Заголовок 4 56 4" xfId="18716"/>
    <cellStyle name="Заголовок 4 56 5" xfId="18717"/>
    <cellStyle name="Заголовок 4 56 6" xfId="18718"/>
    <cellStyle name="Заголовок 4 56 7" xfId="18719"/>
    <cellStyle name="Заголовок 4 56 8" xfId="18720"/>
    <cellStyle name="Заголовок 4 57" xfId="18721"/>
    <cellStyle name="Заголовок 4 57 2" xfId="18722"/>
    <cellStyle name="Заголовок 4 57 2 2" xfId="18723"/>
    <cellStyle name="Заголовок 4 57 2 3" xfId="18724"/>
    <cellStyle name="Заголовок 4 57 2 4" xfId="18725"/>
    <cellStyle name="Заголовок 4 57 2 5" xfId="18726"/>
    <cellStyle name="Заголовок 4 57 2 6" xfId="18727"/>
    <cellStyle name="Заголовок 4 57 3" xfId="18728"/>
    <cellStyle name="Заголовок 4 57 4" xfId="18729"/>
    <cellStyle name="Заголовок 4 57 5" xfId="18730"/>
    <cellStyle name="Заголовок 4 57 6" xfId="18731"/>
    <cellStyle name="Заголовок 4 57 7" xfId="18732"/>
    <cellStyle name="Заголовок 4 57 8" xfId="18733"/>
    <cellStyle name="Заголовок 4 58" xfId="18734"/>
    <cellStyle name="Заголовок 4 58 2" xfId="18735"/>
    <cellStyle name="Заголовок 4 58 2 2" xfId="18736"/>
    <cellStyle name="Заголовок 4 58 2 3" xfId="18737"/>
    <cellStyle name="Заголовок 4 58 2 4" xfId="18738"/>
    <cellStyle name="Заголовок 4 58 2 5" xfId="18739"/>
    <cellStyle name="Заголовок 4 58 2 6" xfId="18740"/>
    <cellStyle name="Заголовок 4 58 3" xfId="18741"/>
    <cellStyle name="Заголовок 4 58 4" xfId="18742"/>
    <cellStyle name="Заголовок 4 58 5" xfId="18743"/>
    <cellStyle name="Заголовок 4 58 6" xfId="18744"/>
    <cellStyle name="Заголовок 4 58 7" xfId="18745"/>
    <cellStyle name="Заголовок 4 58 8" xfId="18746"/>
    <cellStyle name="Заголовок 4 59" xfId="18747"/>
    <cellStyle name="Заголовок 4 59 2" xfId="18748"/>
    <cellStyle name="Заголовок 4 59 2 2" xfId="18749"/>
    <cellStyle name="Заголовок 4 59 2 3" xfId="18750"/>
    <cellStyle name="Заголовок 4 59 2 4" xfId="18751"/>
    <cellStyle name="Заголовок 4 59 2 5" xfId="18752"/>
    <cellStyle name="Заголовок 4 59 2 6" xfId="18753"/>
    <cellStyle name="Заголовок 4 59 3" xfId="18754"/>
    <cellStyle name="Заголовок 4 59 4" xfId="18755"/>
    <cellStyle name="Заголовок 4 59 5" xfId="18756"/>
    <cellStyle name="Заголовок 4 59 6" xfId="18757"/>
    <cellStyle name="Заголовок 4 59 7" xfId="18758"/>
    <cellStyle name="Заголовок 4 59 8" xfId="18759"/>
    <cellStyle name="Заголовок 4 6" xfId="18760"/>
    <cellStyle name="Заголовок 4 6 2" xfId="18761"/>
    <cellStyle name="Заголовок 4 6 2 2" xfId="18762"/>
    <cellStyle name="Заголовок 4 6 2 3" xfId="18763"/>
    <cellStyle name="Заголовок 4 6 2 4" xfId="18764"/>
    <cellStyle name="Заголовок 4 6 2 5" xfId="18765"/>
    <cellStyle name="Заголовок 4 6 2 6" xfId="18766"/>
    <cellStyle name="Заголовок 4 6 3" xfId="18767"/>
    <cellStyle name="Заголовок 4 6 4" xfId="18768"/>
    <cellStyle name="Заголовок 4 6 5" xfId="18769"/>
    <cellStyle name="Заголовок 4 6 6" xfId="18770"/>
    <cellStyle name="Заголовок 4 6 7" xfId="18771"/>
    <cellStyle name="Заголовок 4 6 8" xfId="18772"/>
    <cellStyle name="Заголовок 4 60" xfId="18773"/>
    <cellStyle name="Заголовок 4 60 2" xfId="18774"/>
    <cellStyle name="Заголовок 4 60 2 2" xfId="18775"/>
    <cellStyle name="Заголовок 4 60 2 3" xfId="18776"/>
    <cellStyle name="Заголовок 4 60 2 4" xfId="18777"/>
    <cellStyle name="Заголовок 4 60 2 5" xfId="18778"/>
    <cellStyle name="Заголовок 4 60 2 6" xfId="18779"/>
    <cellStyle name="Заголовок 4 60 3" xfId="18780"/>
    <cellStyle name="Заголовок 4 60 4" xfId="18781"/>
    <cellStyle name="Заголовок 4 60 5" xfId="18782"/>
    <cellStyle name="Заголовок 4 60 6" xfId="18783"/>
    <cellStyle name="Заголовок 4 60 7" xfId="18784"/>
    <cellStyle name="Заголовок 4 60 8" xfId="18785"/>
    <cellStyle name="Заголовок 4 61" xfId="18786"/>
    <cellStyle name="Заголовок 4 61 2" xfId="18787"/>
    <cellStyle name="Заголовок 4 61 2 2" xfId="18788"/>
    <cellStyle name="Заголовок 4 61 2 3" xfId="18789"/>
    <cellStyle name="Заголовок 4 61 2 4" xfId="18790"/>
    <cellStyle name="Заголовок 4 61 2 5" xfId="18791"/>
    <cellStyle name="Заголовок 4 61 2 6" xfId="18792"/>
    <cellStyle name="Заголовок 4 61 3" xfId="18793"/>
    <cellStyle name="Заголовок 4 61 4" xfId="18794"/>
    <cellStyle name="Заголовок 4 61 5" xfId="18795"/>
    <cellStyle name="Заголовок 4 61 6" xfId="18796"/>
    <cellStyle name="Заголовок 4 61 7" xfId="18797"/>
    <cellStyle name="Заголовок 4 61 8" xfId="18798"/>
    <cellStyle name="Заголовок 4 62" xfId="18799"/>
    <cellStyle name="Заголовок 4 62 2" xfId="18800"/>
    <cellStyle name="Заголовок 4 62 2 2" xfId="18801"/>
    <cellStyle name="Заголовок 4 62 2 3" xfId="18802"/>
    <cellStyle name="Заголовок 4 62 2 4" xfId="18803"/>
    <cellStyle name="Заголовок 4 62 2 5" xfId="18804"/>
    <cellStyle name="Заголовок 4 62 2 6" xfId="18805"/>
    <cellStyle name="Заголовок 4 62 3" xfId="18806"/>
    <cellStyle name="Заголовок 4 62 4" xfId="18807"/>
    <cellStyle name="Заголовок 4 62 5" xfId="18808"/>
    <cellStyle name="Заголовок 4 62 6" xfId="18809"/>
    <cellStyle name="Заголовок 4 62 7" xfId="18810"/>
    <cellStyle name="Заголовок 4 62 8" xfId="18811"/>
    <cellStyle name="Заголовок 4 63" xfId="18812"/>
    <cellStyle name="Заголовок 4 63 2" xfId="18813"/>
    <cellStyle name="Заголовок 4 63 2 2" xfId="18814"/>
    <cellStyle name="Заголовок 4 63 2 3" xfId="18815"/>
    <cellStyle name="Заголовок 4 63 2 4" xfId="18816"/>
    <cellStyle name="Заголовок 4 63 2 5" xfId="18817"/>
    <cellStyle name="Заголовок 4 63 2 6" xfId="18818"/>
    <cellStyle name="Заголовок 4 63 3" xfId="18819"/>
    <cellStyle name="Заголовок 4 63 4" xfId="18820"/>
    <cellStyle name="Заголовок 4 63 5" xfId="18821"/>
    <cellStyle name="Заголовок 4 63 6" xfId="18822"/>
    <cellStyle name="Заголовок 4 63 7" xfId="18823"/>
    <cellStyle name="Заголовок 4 63 8" xfId="18824"/>
    <cellStyle name="Заголовок 4 64" xfId="18825"/>
    <cellStyle name="Заголовок 4 64 2" xfId="18826"/>
    <cellStyle name="Заголовок 4 64 2 2" xfId="18827"/>
    <cellStyle name="Заголовок 4 64 2 3" xfId="18828"/>
    <cellStyle name="Заголовок 4 64 2 4" xfId="18829"/>
    <cellStyle name="Заголовок 4 64 2 5" xfId="18830"/>
    <cellStyle name="Заголовок 4 64 2 6" xfId="18831"/>
    <cellStyle name="Заголовок 4 64 3" xfId="18832"/>
    <cellStyle name="Заголовок 4 64 4" xfId="18833"/>
    <cellStyle name="Заголовок 4 64 5" xfId="18834"/>
    <cellStyle name="Заголовок 4 64 6" xfId="18835"/>
    <cellStyle name="Заголовок 4 64 7" xfId="18836"/>
    <cellStyle name="Заголовок 4 64 8" xfId="18837"/>
    <cellStyle name="Заголовок 4 65" xfId="18838"/>
    <cellStyle name="Заголовок 4 65 2" xfId="18839"/>
    <cellStyle name="Заголовок 4 65 2 2" xfId="18840"/>
    <cellStyle name="Заголовок 4 65 2 3" xfId="18841"/>
    <cellStyle name="Заголовок 4 65 2 4" xfId="18842"/>
    <cellStyle name="Заголовок 4 65 2 5" xfId="18843"/>
    <cellStyle name="Заголовок 4 65 2 6" xfId="18844"/>
    <cellStyle name="Заголовок 4 65 3" xfId="18845"/>
    <cellStyle name="Заголовок 4 65 4" xfId="18846"/>
    <cellStyle name="Заголовок 4 65 5" xfId="18847"/>
    <cellStyle name="Заголовок 4 65 6" xfId="18848"/>
    <cellStyle name="Заголовок 4 65 7" xfId="18849"/>
    <cellStyle name="Заголовок 4 65 8" xfId="18850"/>
    <cellStyle name="Заголовок 4 66" xfId="18851"/>
    <cellStyle name="Заголовок 4 66 2" xfId="18852"/>
    <cellStyle name="Заголовок 4 66 2 2" xfId="18853"/>
    <cellStyle name="Заголовок 4 66 2 3" xfId="18854"/>
    <cellStyle name="Заголовок 4 66 2 4" xfId="18855"/>
    <cellStyle name="Заголовок 4 66 2 5" xfId="18856"/>
    <cellStyle name="Заголовок 4 66 2 6" xfId="18857"/>
    <cellStyle name="Заголовок 4 66 3" xfId="18858"/>
    <cellStyle name="Заголовок 4 66 4" xfId="18859"/>
    <cellStyle name="Заголовок 4 66 5" xfId="18860"/>
    <cellStyle name="Заголовок 4 66 6" xfId="18861"/>
    <cellStyle name="Заголовок 4 66 7" xfId="18862"/>
    <cellStyle name="Заголовок 4 66 8" xfId="18863"/>
    <cellStyle name="Заголовок 4 67" xfId="18864"/>
    <cellStyle name="Заголовок 4 67 2" xfId="18865"/>
    <cellStyle name="Заголовок 4 67 2 2" xfId="18866"/>
    <cellStyle name="Заголовок 4 67 2 3" xfId="18867"/>
    <cellStyle name="Заголовок 4 67 2 4" xfId="18868"/>
    <cellStyle name="Заголовок 4 67 2 5" xfId="18869"/>
    <cellStyle name="Заголовок 4 67 2 6" xfId="18870"/>
    <cellStyle name="Заголовок 4 67 3" xfId="18871"/>
    <cellStyle name="Заголовок 4 67 4" xfId="18872"/>
    <cellStyle name="Заголовок 4 67 5" xfId="18873"/>
    <cellStyle name="Заголовок 4 67 6" xfId="18874"/>
    <cellStyle name="Заголовок 4 67 7" xfId="18875"/>
    <cellStyle name="Заголовок 4 67 8" xfId="18876"/>
    <cellStyle name="Заголовок 4 68" xfId="18877"/>
    <cellStyle name="Заголовок 4 68 2" xfId="18878"/>
    <cellStyle name="Заголовок 4 68 2 2" xfId="18879"/>
    <cellStyle name="Заголовок 4 68 2 3" xfId="18880"/>
    <cellStyle name="Заголовок 4 68 2 4" xfId="18881"/>
    <cellStyle name="Заголовок 4 68 2 5" xfId="18882"/>
    <cellStyle name="Заголовок 4 68 2 6" xfId="18883"/>
    <cellStyle name="Заголовок 4 68 3" xfId="18884"/>
    <cellStyle name="Заголовок 4 68 4" xfId="18885"/>
    <cellStyle name="Заголовок 4 68 5" xfId="18886"/>
    <cellStyle name="Заголовок 4 68 6" xfId="18887"/>
    <cellStyle name="Заголовок 4 68 7" xfId="18888"/>
    <cellStyle name="Заголовок 4 68 8" xfId="18889"/>
    <cellStyle name="Заголовок 4 69" xfId="18890"/>
    <cellStyle name="Заголовок 4 69 2" xfId="18891"/>
    <cellStyle name="Заголовок 4 69 2 2" xfId="18892"/>
    <cellStyle name="Заголовок 4 69 2 3" xfId="18893"/>
    <cellStyle name="Заголовок 4 69 2 4" xfId="18894"/>
    <cellStyle name="Заголовок 4 69 2 5" xfId="18895"/>
    <cellStyle name="Заголовок 4 69 2 6" xfId="18896"/>
    <cellStyle name="Заголовок 4 69 3" xfId="18897"/>
    <cellStyle name="Заголовок 4 69 4" xfId="18898"/>
    <cellStyle name="Заголовок 4 69 5" xfId="18899"/>
    <cellStyle name="Заголовок 4 69 6" xfId="18900"/>
    <cellStyle name="Заголовок 4 69 7" xfId="18901"/>
    <cellStyle name="Заголовок 4 69 8" xfId="18902"/>
    <cellStyle name="Заголовок 4 7" xfId="18903"/>
    <cellStyle name="Заголовок 4 7 2" xfId="18904"/>
    <cellStyle name="Заголовок 4 7 2 2" xfId="18905"/>
    <cellStyle name="Заголовок 4 7 2 3" xfId="18906"/>
    <cellStyle name="Заголовок 4 7 2 4" xfId="18907"/>
    <cellStyle name="Заголовок 4 7 2 5" xfId="18908"/>
    <cellStyle name="Заголовок 4 7 2 6" xfId="18909"/>
    <cellStyle name="Заголовок 4 7 3" xfId="18910"/>
    <cellStyle name="Заголовок 4 7 4" xfId="18911"/>
    <cellStyle name="Заголовок 4 7 5" xfId="18912"/>
    <cellStyle name="Заголовок 4 7 6" xfId="18913"/>
    <cellStyle name="Заголовок 4 7 7" xfId="18914"/>
    <cellStyle name="Заголовок 4 7 8" xfId="18915"/>
    <cellStyle name="Заголовок 4 70" xfId="18916"/>
    <cellStyle name="Заголовок 4 70 2" xfId="18917"/>
    <cellStyle name="Заголовок 4 70 2 2" xfId="18918"/>
    <cellStyle name="Заголовок 4 70 2 3" xfId="18919"/>
    <cellStyle name="Заголовок 4 70 2 4" xfId="18920"/>
    <cellStyle name="Заголовок 4 70 2 5" xfId="18921"/>
    <cellStyle name="Заголовок 4 70 2 6" xfId="18922"/>
    <cellStyle name="Заголовок 4 70 3" xfId="18923"/>
    <cellStyle name="Заголовок 4 70 4" xfId="18924"/>
    <cellStyle name="Заголовок 4 70 5" xfId="18925"/>
    <cellStyle name="Заголовок 4 70 6" xfId="18926"/>
    <cellStyle name="Заголовок 4 70 7" xfId="18927"/>
    <cellStyle name="Заголовок 4 70 8" xfId="18928"/>
    <cellStyle name="Заголовок 4 71" xfId="18929"/>
    <cellStyle name="Заголовок 4 71 2" xfId="18930"/>
    <cellStyle name="Заголовок 4 71 2 2" xfId="18931"/>
    <cellStyle name="Заголовок 4 71 2 3" xfId="18932"/>
    <cellStyle name="Заголовок 4 71 2 4" xfId="18933"/>
    <cellStyle name="Заголовок 4 71 2 5" xfId="18934"/>
    <cellStyle name="Заголовок 4 71 2 6" xfId="18935"/>
    <cellStyle name="Заголовок 4 71 3" xfId="18936"/>
    <cellStyle name="Заголовок 4 71 4" xfId="18937"/>
    <cellStyle name="Заголовок 4 71 5" xfId="18938"/>
    <cellStyle name="Заголовок 4 71 6" xfId="18939"/>
    <cellStyle name="Заголовок 4 71 7" xfId="18940"/>
    <cellStyle name="Заголовок 4 71 8" xfId="18941"/>
    <cellStyle name="Заголовок 4 72" xfId="18942"/>
    <cellStyle name="Заголовок 4 72 2" xfId="18943"/>
    <cellStyle name="Заголовок 4 72 2 2" xfId="18944"/>
    <cellStyle name="Заголовок 4 72 2 3" xfId="18945"/>
    <cellStyle name="Заголовок 4 72 2 4" xfId="18946"/>
    <cellStyle name="Заголовок 4 72 2 5" xfId="18947"/>
    <cellStyle name="Заголовок 4 72 2 6" xfId="18948"/>
    <cellStyle name="Заголовок 4 72 3" xfId="18949"/>
    <cellStyle name="Заголовок 4 72 4" xfId="18950"/>
    <cellStyle name="Заголовок 4 72 5" xfId="18951"/>
    <cellStyle name="Заголовок 4 72 6" xfId="18952"/>
    <cellStyle name="Заголовок 4 72 7" xfId="18953"/>
    <cellStyle name="Заголовок 4 72 8" xfId="18954"/>
    <cellStyle name="Заголовок 4 73" xfId="18955"/>
    <cellStyle name="Заголовок 4 73 2" xfId="18956"/>
    <cellStyle name="Заголовок 4 73 2 2" xfId="18957"/>
    <cellStyle name="Заголовок 4 73 2 3" xfId="18958"/>
    <cellStyle name="Заголовок 4 73 2 4" xfId="18959"/>
    <cellStyle name="Заголовок 4 73 2 5" xfId="18960"/>
    <cellStyle name="Заголовок 4 73 2 6" xfId="18961"/>
    <cellStyle name="Заголовок 4 73 3" xfId="18962"/>
    <cellStyle name="Заголовок 4 73 4" xfId="18963"/>
    <cellStyle name="Заголовок 4 73 5" xfId="18964"/>
    <cellStyle name="Заголовок 4 73 6" xfId="18965"/>
    <cellStyle name="Заголовок 4 73 7" xfId="18966"/>
    <cellStyle name="Заголовок 4 73 8" xfId="18967"/>
    <cellStyle name="Заголовок 4 74" xfId="18968"/>
    <cellStyle name="Заголовок 4 74 2" xfId="18969"/>
    <cellStyle name="Заголовок 4 74 2 2" xfId="18970"/>
    <cellStyle name="Заголовок 4 74 2 3" xfId="18971"/>
    <cellStyle name="Заголовок 4 74 2 4" xfId="18972"/>
    <cellStyle name="Заголовок 4 74 2 5" xfId="18973"/>
    <cellStyle name="Заголовок 4 74 2 6" xfId="18974"/>
    <cellStyle name="Заголовок 4 74 3" xfId="18975"/>
    <cellStyle name="Заголовок 4 74 4" xfId="18976"/>
    <cellStyle name="Заголовок 4 74 5" xfId="18977"/>
    <cellStyle name="Заголовок 4 74 6" xfId="18978"/>
    <cellStyle name="Заголовок 4 74 7" xfId="18979"/>
    <cellStyle name="Заголовок 4 74 8" xfId="18980"/>
    <cellStyle name="Заголовок 4 75" xfId="18981"/>
    <cellStyle name="Заголовок 4 75 2" xfId="18982"/>
    <cellStyle name="Заголовок 4 75 2 2" xfId="18983"/>
    <cellStyle name="Заголовок 4 75 2 3" xfId="18984"/>
    <cellStyle name="Заголовок 4 75 2 4" xfId="18985"/>
    <cellStyle name="Заголовок 4 75 2 5" xfId="18986"/>
    <cellStyle name="Заголовок 4 75 2 6" xfId="18987"/>
    <cellStyle name="Заголовок 4 75 3" xfId="18988"/>
    <cellStyle name="Заголовок 4 75 4" xfId="18989"/>
    <cellStyle name="Заголовок 4 75 5" xfId="18990"/>
    <cellStyle name="Заголовок 4 75 6" xfId="18991"/>
    <cellStyle name="Заголовок 4 75 7" xfId="18992"/>
    <cellStyle name="Заголовок 4 75 8" xfId="18993"/>
    <cellStyle name="Заголовок 4 76" xfId="18994"/>
    <cellStyle name="Заголовок 4 76 2" xfId="18995"/>
    <cellStyle name="Заголовок 4 76 2 2" xfId="18996"/>
    <cellStyle name="Заголовок 4 76 2 3" xfId="18997"/>
    <cellStyle name="Заголовок 4 76 2 4" xfId="18998"/>
    <cellStyle name="Заголовок 4 76 2 5" xfId="18999"/>
    <cellStyle name="Заголовок 4 76 2 6" xfId="19000"/>
    <cellStyle name="Заголовок 4 76 3" xfId="19001"/>
    <cellStyle name="Заголовок 4 76 4" xfId="19002"/>
    <cellStyle name="Заголовок 4 76 5" xfId="19003"/>
    <cellStyle name="Заголовок 4 76 6" xfId="19004"/>
    <cellStyle name="Заголовок 4 76 7" xfId="19005"/>
    <cellStyle name="Заголовок 4 76 8" xfId="19006"/>
    <cellStyle name="Заголовок 4 77" xfId="19007"/>
    <cellStyle name="Заголовок 4 77 2" xfId="19008"/>
    <cellStyle name="Заголовок 4 77 2 2" xfId="19009"/>
    <cellStyle name="Заголовок 4 77 2 3" xfId="19010"/>
    <cellStyle name="Заголовок 4 77 2 4" xfId="19011"/>
    <cellStyle name="Заголовок 4 77 2 5" xfId="19012"/>
    <cellStyle name="Заголовок 4 77 2 6" xfId="19013"/>
    <cellStyle name="Заголовок 4 77 3" xfId="19014"/>
    <cellStyle name="Заголовок 4 77 4" xfId="19015"/>
    <cellStyle name="Заголовок 4 77 5" xfId="19016"/>
    <cellStyle name="Заголовок 4 77 6" xfId="19017"/>
    <cellStyle name="Заголовок 4 77 7" xfId="19018"/>
    <cellStyle name="Заголовок 4 77 8" xfId="19019"/>
    <cellStyle name="Заголовок 4 78" xfId="19020"/>
    <cellStyle name="Заголовок 4 78 2" xfId="19021"/>
    <cellStyle name="Заголовок 4 78 2 2" xfId="19022"/>
    <cellStyle name="Заголовок 4 78 2 3" xfId="19023"/>
    <cellStyle name="Заголовок 4 78 2 4" xfId="19024"/>
    <cellStyle name="Заголовок 4 78 2 5" xfId="19025"/>
    <cellStyle name="Заголовок 4 78 2 6" xfId="19026"/>
    <cellStyle name="Заголовок 4 78 3" xfId="19027"/>
    <cellStyle name="Заголовок 4 78 4" xfId="19028"/>
    <cellStyle name="Заголовок 4 78 5" xfId="19029"/>
    <cellStyle name="Заголовок 4 78 6" xfId="19030"/>
    <cellStyle name="Заголовок 4 78 7" xfId="19031"/>
    <cellStyle name="Заголовок 4 78 8" xfId="19032"/>
    <cellStyle name="Заголовок 4 79" xfId="19033"/>
    <cellStyle name="Заголовок 4 79 2" xfId="19034"/>
    <cellStyle name="Заголовок 4 79 2 2" xfId="19035"/>
    <cellStyle name="Заголовок 4 79 2 3" xfId="19036"/>
    <cellStyle name="Заголовок 4 79 2 4" xfId="19037"/>
    <cellStyle name="Заголовок 4 79 2 5" xfId="19038"/>
    <cellStyle name="Заголовок 4 79 2 6" xfId="19039"/>
    <cellStyle name="Заголовок 4 79 3" xfId="19040"/>
    <cellStyle name="Заголовок 4 79 4" xfId="19041"/>
    <cellStyle name="Заголовок 4 79 5" xfId="19042"/>
    <cellStyle name="Заголовок 4 79 6" xfId="19043"/>
    <cellStyle name="Заголовок 4 79 7" xfId="19044"/>
    <cellStyle name="Заголовок 4 79 8" xfId="19045"/>
    <cellStyle name="Заголовок 4 8" xfId="19046"/>
    <cellStyle name="Заголовок 4 8 2" xfId="19047"/>
    <cellStyle name="Заголовок 4 8 2 2" xfId="19048"/>
    <cellStyle name="Заголовок 4 8 2 3" xfId="19049"/>
    <cellStyle name="Заголовок 4 8 2 4" xfId="19050"/>
    <cellStyle name="Заголовок 4 8 2 5" xfId="19051"/>
    <cellStyle name="Заголовок 4 8 2 6" xfId="19052"/>
    <cellStyle name="Заголовок 4 8 3" xfId="19053"/>
    <cellStyle name="Заголовок 4 8 4" xfId="19054"/>
    <cellStyle name="Заголовок 4 8 5" xfId="19055"/>
    <cellStyle name="Заголовок 4 8 6" xfId="19056"/>
    <cellStyle name="Заголовок 4 8 7" xfId="19057"/>
    <cellStyle name="Заголовок 4 8 8" xfId="19058"/>
    <cellStyle name="Заголовок 4 80" xfId="19059"/>
    <cellStyle name="Заголовок 4 80 2" xfId="19060"/>
    <cellStyle name="Заголовок 4 80 2 2" xfId="19061"/>
    <cellStyle name="Заголовок 4 80 2 3" xfId="19062"/>
    <cellStyle name="Заголовок 4 80 2 4" xfId="19063"/>
    <cellStyle name="Заголовок 4 80 2 5" xfId="19064"/>
    <cellStyle name="Заголовок 4 80 2 6" xfId="19065"/>
    <cellStyle name="Заголовок 4 80 3" xfId="19066"/>
    <cellStyle name="Заголовок 4 80 4" xfId="19067"/>
    <cellStyle name="Заголовок 4 80 5" xfId="19068"/>
    <cellStyle name="Заголовок 4 80 6" xfId="19069"/>
    <cellStyle name="Заголовок 4 80 7" xfId="19070"/>
    <cellStyle name="Заголовок 4 80 8" xfId="19071"/>
    <cellStyle name="Заголовок 4 81" xfId="19072"/>
    <cellStyle name="Заголовок 4 81 2" xfId="19073"/>
    <cellStyle name="Заголовок 4 81 2 2" xfId="19074"/>
    <cellStyle name="Заголовок 4 81 2 3" xfId="19075"/>
    <cellStyle name="Заголовок 4 81 2 4" xfId="19076"/>
    <cellStyle name="Заголовок 4 81 2 5" xfId="19077"/>
    <cellStyle name="Заголовок 4 81 2 6" xfId="19078"/>
    <cellStyle name="Заголовок 4 81 3" xfId="19079"/>
    <cellStyle name="Заголовок 4 81 4" xfId="19080"/>
    <cellStyle name="Заголовок 4 81 5" xfId="19081"/>
    <cellStyle name="Заголовок 4 81 6" xfId="19082"/>
    <cellStyle name="Заголовок 4 81 7" xfId="19083"/>
    <cellStyle name="Заголовок 4 81 8" xfId="19084"/>
    <cellStyle name="Заголовок 4 82" xfId="19085"/>
    <cellStyle name="Заголовок 4 82 2" xfId="19086"/>
    <cellStyle name="Заголовок 4 82 2 2" xfId="19087"/>
    <cellStyle name="Заголовок 4 82 2 3" xfId="19088"/>
    <cellStyle name="Заголовок 4 82 2 4" xfId="19089"/>
    <cellStyle name="Заголовок 4 82 2 5" xfId="19090"/>
    <cellStyle name="Заголовок 4 82 2 6" xfId="19091"/>
    <cellStyle name="Заголовок 4 82 3" xfId="19092"/>
    <cellStyle name="Заголовок 4 82 4" xfId="19093"/>
    <cellStyle name="Заголовок 4 82 5" xfId="19094"/>
    <cellStyle name="Заголовок 4 82 6" xfId="19095"/>
    <cellStyle name="Заголовок 4 82 7" xfId="19096"/>
    <cellStyle name="Заголовок 4 82 8" xfId="19097"/>
    <cellStyle name="Заголовок 4 83" xfId="19098"/>
    <cellStyle name="Заголовок 4 83 2" xfId="19099"/>
    <cellStyle name="Заголовок 4 83 2 2" xfId="19100"/>
    <cellStyle name="Заголовок 4 83 2 3" xfId="19101"/>
    <cellStyle name="Заголовок 4 83 2 4" xfId="19102"/>
    <cellStyle name="Заголовок 4 83 2 5" xfId="19103"/>
    <cellStyle name="Заголовок 4 83 2 6" xfId="19104"/>
    <cellStyle name="Заголовок 4 83 3" xfId="19105"/>
    <cellStyle name="Заголовок 4 83 4" xfId="19106"/>
    <cellStyle name="Заголовок 4 83 5" xfId="19107"/>
    <cellStyle name="Заголовок 4 83 6" xfId="19108"/>
    <cellStyle name="Заголовок 4 83 7" xfId="19109"/>
    <cellStyle name="Заголовок 4 83 8" xfId="19110"/>
    <cellStyle name="Заголовок 4 84" xfId="19111"/>
    <cellStyle name="Заголовок 4 84 2" xfId="19112"/>
    <cellStyle name="Заголовок 4 84 2 2" xfId="19113"/>
    <cellStyle name="Заголовок 4 84 2 3" xfId="19114"/>
    <cellStyle name="Заголовок 4 84 2 4" xfId="19115"/>
    <cellStyle name="Заголовок 4 84 2 5" xfId="19116"/>
    <cellStyle name="Заголовок 4 84 2 6" xfId="19117"/>
    <cellStyle name="Заголовок 4 84 3" xfId="19118"/>
    <cellStyle name="Заголовок 4 84 4" xfId="19119"/>
    <cellStyle name="Заголовок 4 84 5" xfId="19120"/>
    <cellStyle name="Заголовок 4 84 6" xfId="19121"/>
    <cellStyle name="Заголовок 4 84 7" xfId="19122"/>
    <cellStyle name="Заголовок 4 84 8" xfId="19123"/>
    <cellStyle name="Заголовок 4 85" xfId="19124"/>
    <cellStyle name="Заголовок 4 85 2" xfId="19125"/>
    <cellStyle name="Заголовок 4 85 2 2" xfId="19126"/>
    <cellStyle name="Заголовок 4 85 2 3" xfId="19127"/>
    <cellStyle name="Заголовок 4 85 2 4" xfId="19128"/>
    <cellStyle name="Заголовок 4 85 2 5" xfId="19129"/>
    <cellStyle name="Заголовок 4 85 2 6" xfId="19130"/>
    <cellStyle name="Заголовок 4 85 3" xfId="19131"/>
    <cellStyle name="Заголовок 4 85 4" xfId="19132"/>
    <cellStyle name="Заголовок 4 85 5" xfId="19133"/>
    <cellStyle name="Заголовок 4 85 6" xfId="19134"/>
    <cellStyle name="Заголовок 4 85 7" xfId="19135"/>
    <cellStyle name="Заголовок 4 85 8" xfId="19136"/>
    <cellStyle name="Заголовок 4 86" xfId="19137"/>
    <cellStyle name="Заголовок 4 86 2" xfId="19138"/>
    <cellStyle name="Заголовок 4 86 2 2" xfId="19139"/>
    <cellStyle name="Заголовок 4 86 2 3" xfId="19140"/>
    <cellStyle name="Заголовок 4 86 2 4" xfId="19141"/>
    <cellStyle name="Заголовок 4 86 2 5" xfId="19142"/>
    <cellStyle name="Заголовок 4 86 2 6" xfId="19143"/>
    <cellStyle name="Заголовок 4 86 3" xfId="19144"/>
    <cellStyle name="Заголовок 4 86 4" xfId="19145"/>
    <cellStyle name="Заголовок 4 86 5" xfId="19146"/>
    <cellStyle name="Заголовок 4 86 6" xfId="19147"/>
    <cellStyle name="Заголовок 4 86 7" xfId="19148"/>
    <cellStyle name="Заголовок 4 86 8" xfId="19149"/>
    <cellStyle name="Заголовок 4 87" xfId="19150"/>
    <cellStyle name="Заголовок 4 87 2" xfId="19151"/>
    <cellStyle name="Заголовок 4 87 2 2" xfId="19152"/>
    <cellStyle name="Заголовок 4 87 2 3" xfId="19153"/>
    <cellStyle name="Заголовок 4 87 2 4" xfId="19154"/>
    <cellStyle name="Заголовок 4 87 2 5" xfId="19155"/>
    <cellStyle name="Заголовок 4 87 2 6" xfId="19156"/>
    <cellStyle name="Заголовок 4 87 3" xfId="19157"/>
    <cellStyle name="Заголовок 4 87 4" xfId="19158"/>
    <cellStyle name="Заголовок 4 87 5" xfId="19159"/>
    <cellStyle name="Заголовок 4 87 6" xfId="19160"/>
    <cellStyle name="Заголовок 4 87 7" xfId="19161"/>
    <cellStyle name="Заголовок 4 87 8" xfId="19162"/>
    <cellStyle name="Заголовок 4 88" xfId="19163"/>
    <cellStyle name="Заголовок 4 88 2" xfId="19164"/>
    <cellStyle name="Заголовок 4 88 2 2" xfId="19165"/>
    <cellStyle name="Заголовок 4 88 2 3" xfId="19166"/>
    <cellStyle name="Заголовок 4 88 2 4" xfId="19167"/>
    <cellStyle name="Заголовок 4 88 2 5" xfId="19168"/>
    <cellStyle name="Заголовок 4 88 2 6" xfId="19169"/>
    <cellStyle name="Заголовок 4 88 3" xfId="19170"/>
    <cellStyle name="Заголовок 4 88 4" xfId="19171"/>
    <cellStyle name="Заголовок 4 88 5" xfId="19172"/>
    <cellStyle name="Заголовок 4 88 6" xfId="19173"/>
    <cellStyle name="Заголовок 4 88 7" xfId="19174"/>
    <cellStyle name="Заголовок 4 88 8" xfId="19175"/>
    <cellStyle name="Заголовок 4 89" xfId="19176"/>
    <cellStyle name="Заголовок 4 89 2" xfId="19177"/>
    <cellStyle name="Заголовок 4 89 2 2" xfId="19178"/>
    <cellStyle name="Заголовок 4 89 2 3" xfId="19179"/>
    <cellStyle name="Заголовок 4 89 2 4" xfId="19180"/>
    <cellStyle name="Заголовок 4 89 2 5" xfId="19181"/>
    <cellStyle name="Заголовок 4 89 2 6" xfId="19182"/>
    <cellStyle name="Заголовок 4 89 3" xfId="19183"/>
    <cellStyle name="Заголовок 4 89 4" xfId="19184"/>
    <cellStyle name="Заголовок 4 89 5" xfId="19185"/>
    <cellStyle name="Заголовок 4 89 6" xfId="19186"/>
    <cellStyle name="Заголовок 4 89 7" xfId="19187"/>
    <cellStyle name="Заголовок 4 89 8" xfId="19188"/>
    <cellStyle name="Заголовок 4 9" xfId="19189"/>
    <cellStyle name="Заголовок 4 9 2" xfId="19190"/>
    <cellStyle name="Заголовок 4 9 2 2" xfId="19191"/>
    <cellStyle name="Заголовок 4 9 2 3" xfId="19192"/>
    <cellStyle name="Заголовок 4 9 2 4" xfId="19193"/>
    <cellStyle name="Заголовок 4 9 2 5" xfId="19194"/>
    <cellStyle name="Заголовок 4 9 2 6" xfId="19195"/>
    <cellStyle name="Заголовок 4 9 3" xfId="19196"/>
    <cellStyle name="Заголовок 4 9 4" xfId="19197"/>
    <cellStyle name="Заголовок 4 9 5" xfId="19198"/>
    <cellStyle name="Заголовок 4 9 6" xfId="19199"/>
    <cellStyle name="Заголовок 4 9 7" xfId="19200"/>
    <cellStyle name="Заголовок 4 9 8" xfId="19201"/>
    <cellStyle name="Заголовок 4 90" xfId="19202"/>
    <cellStyle name="Заголовок 4 90 2" xfId="19203"/>
    <cellStyle name="Заголовок 4 90 2 2" xfId="19204"/>
    <cellStyle name="Заголовок 4 90 2 3" xfId="19205"/>
    <cellStyle name="Заголовок 4 90 2 4" xfId="19206"/>
    <cellStyle name="Заголовок 4 90 2 5" xfId="19207"/>
    <cellStyle name="Заголовок 4 90 2 6" xfId="19208"/>
    <cellStyle name="Заголовок 4 90 3" xfId="19209"/>
    <cellStyle name="Заголовок 4 90 4" xfId="19210"/>
    <cellStyle name="Заголовок 4 90 5" xfId="19211"/>
    <cellStyle name="Заголовок 4 90 6" xfId="19212"/>
    <cellStyle name="Заголовок 4 90 7" xfId="19213"/>
    <cellStyle name="Заголовок 4 90 8" xfId="19214"/>
    <cellStyle name="Заголовок 4 91" xfId="19215"/>
    <cellStyle name="Заголовок 4 91 2" xfId="19216"/>
    <cellStyle name="Заголовок 4 91 2 2" xfId="19217"/>
    <cellStyle name="Заголовок 4 91 2 3" xfId="19218"/>
    <cellStyle name="Заголовок 4 91 2 4" xfId="19219"/>
    <cellStyle name="Заголовок 4 91 2 5" xfId="19220"/>
    <cellStyle name="Заголовок 4 91 2 6" xfId="19221"/>
    <cellStyle name="Заголовок 4 91 3" xfId="19222"/>
    <cellStyle name="Заголовок 4 91 4" xfId="19223"/>
    <cellStyle name="Заголовок 4 91 5" xfId="19224"/>
    <cellStyle name="Заголовок 4 91 6" xfId="19225"/>
    <cellStyle name="Заголовок 4 91 7" xfId="19226"/>
    <cellStyle name="Заголовок 4 91 8" xfId="19227"/>
    <cellStyle name="Заголовок 4 92" xfId="19228"/>
    <cellStyle name="Заголовок 4 92 2" xfId="19229"/>
    <cellStyle name="Заголовок 4 92 2 2" xfId="19230"/>
    <cellStyle name="Заголовок 4 92 2 3" xfId="19231"/>
    <cellStyle name="Заголовок 4 92 2 4" xfId="19232"/>
    <cellStyle name="Заголовок 4 92 2 5" xfId="19233"/>
    <cellStyle name="Заголовок 4 92 2 6" xfId="19234"/>
    <cellStyle name="Заголовок 4 92 3" xfId="19235"/>
    <cellStyle name="Заголовок 4 92 4" xfId="19236"/>
    <cellStyle name="Заголовок 4 92 5" xfId="19237"/>
    <cellStyle name="Заголовок 4 92 6" xfId="19238"/>
    <cellStyle name="Заголовок 4 92 7" xfId="19239"/>
    <cellStyle name="Заголовок 4 92 8" xfId="19240"/>
    <cellStyle name="Заголовок 4 93" xfId="19241"/>
    <cellStyle name="Заголовок 4 93 2" xfId="19242"/>
    <cellStyle name="Заголовок 4 93 2 2" xfId="19243"/>
    <cellStyle name="Заголовок 4 93 2 3" xfId="19244"/>
    <cellStyle name="Заголовок 4 93 2 4" xfId="19245"/>
    <cellStyle name="Заголовок 4 93 2 5" xfId="19246"/>
    <cellStyle name="Заголовок 4 93 2 6" xfId="19247"/>
    <cellStyle name="Заголовок 4 93 3" xfId="19248"/>
    <cellStyle name="Заголовок 4 93 4" xfId="19249"/>
    <cellStyle name="Заголовок 4 93 5" xfId="19250"/>
    <cellStyle name="Заголовок 4 93 6" xfId="19251"/>
    <cellStyle name="Заголовок 4 93 7" xfId="19252"/>
    <cellStyle name="Заголовок 4 93 8" xfId="19253"/>
    <cellStyle name="Заголовок 4 94" xfId="19254"/>
    <cellStyle name="Заголовок 4 94 2" xfId="19255"/>
    <cellStyle name="Заголовок 4 94 2 2" xfId="19256"/>
    <cellStyle name="Заголовок 4 94 2 3" xfId="19257"/>
    <cellStyle name="Заголовок 4 94 2 4" xfId="19258"/>
    <cellStyle name="Заголовок 4 94 2 5" xfId="19259"/>
    <cellStyle name="Заголовок 4 94 2 6" xfId="19260"/>
    <cellStyle name="Заголовок 4 94 3" xfId="19261"/>
    <cellStyle name="Заголовок 4 94 4" xfId="19262"/>
    <cellStyle name="Заголовок 4 94 5" xfId="19263"/>
    <cellStyle name="Заголовок 4 94 6" xfId="19264"/>
    <cellStyle name="Заголовок 4 94 7" xfId="19265"/>
    <cellStyle name="Заголовок 4 94 8" xfId="19266"/>
    <cellStyle name="Заголовок 4 95" xfId="19267"/>
    <cellStyle name="Заголовок 4 95 2" xfId="19268"/>
    <cellStyle name="Заголовок 4 95 2 2" xfId="19269"/>
    <cellStyle name="Заголовок 4 95 2 3" xfId="19270"/>
    <cellStyle name="Заголовок 4 95 2 4" xfId="19271"/>
    <cellStyle name="Заголовок 4 95 2 5" xfId="19272"/>
    <cellStyle name="Заголовок 4 95 2 6" xfId="19273"/>
    <cellStyle name="Заголовок 4 95 3" xfId="19274"/>
    <cellStyle name="Заголовок 4 95 4" xfId="19275"/>
    <cellStyle name="Заголовок 4 95 5" xfId="19276"/>
    <cellStyle name="Заголовок 4 95 6" xfId="19277"/>
    <cellStyle name="Заголовок 4 95 7" xfId="19278"/>
    <cellStyle name="Заголовок 4 95 8" xfId="19279"/>
    <cellStyle name="Заголовок 4 96" xfId="19280"/>
    <cellStyle name="Заголовок 4 96 2" xfId="19281"/>
    <cellStyle name="Заголовок 4 96 2 2" xfId="19282"/>
    <cellStyle name="Заголовок 4 96 2 3" xfId="19283"/>
    <cellStyle name="Заголовок 4 96 2 4" xfId="19284"/>
    <cellStyle name="Заголовок 4 96 2 5" xfId="19285"/>
    <cellStyle name="Заголовок 4 96 2 6" xfId="19286"/>
    <cellStyle name="Заголовок 4 96 3" xfId="19287"/>
    <cellStyle name="Заголовок 4 96 4" xfId="19288"/>
    <cellStyle name="Заголовок 4 96 5" xfId="19289"/>
    <cellStyle name="Заголовок 4 96 6" xfId="19290"/>
    <cellStyle name="Заголовок 4 96 7" xfId="19291"/>
    <cellStyle name="Заголовок 4 96 8" xfId="19292"/>
    <cellStyle name="Заголовок 4 97" xfId="19293"/>
    <cellStyle name="Заголовок 4 97 2" xfId="19294"/>
    <cellStyle name="Заголовок 4 97 2 2" xfId="19295"/>
    <cellStyle name="Заголовок 4 97 2 3" xfId="19296"/>
    <cellStyle name="Заголовок 4 97 2 4" xfId="19297"/>
    <cellStyle name="Заголовок 4 97 2 5" xfId="19298"/>
    <cellStyle name="Заголовок 4 97 2 6" xfId="19299"/>
    <cellStyle name="Заголовок 4 97 3" xfId="19300"/>
    <cellStyle name="Заголовок 4 97 4" xfId="19301"/>
    <cellStyle name="Заголовок 4 97 5" xfId="19302"/>
    <cellStyle name="Заголовок 4 97 6" xfId="19303"/>
    <cellStyle name="Заголовок 4 97 7" xfId="19304"/>
    <cellStyle name="Заголовок 4 97 8" xfId="19305"/>
    <cellStyle name="Заголовок 4 98" xfId="19306"/>
    <cellStyle name="Заголовок 4 98 2" xfId="19307"/>
    <cellStyle name="Заголовок 4 98 2 2" xfId="19308"/>
    <cellStyle name="Заголовок 4 98 2 3" xfId="19309"/>
    <cellStyle name="Заголовок 4 98 2 4" xfId="19310"/>
    <cellStyle name="Заголовок 4 98 2 5" xfId="19311"/>
    <cellStyle name="Заголовок 4 98 2 6" xfId="19312"/>
    <cellStyle name="Заголовок 4 98 3" xfId="19313"/>
    <cellStyle name="Заголовок 4 98 4" xfId="19314"/>
    <cellStyle name="Заголовок 4 98 5" xfId="19315"/>
    <cellStyle name="Заголовок 4 98 6" xfId="19316"/>
    <cellStyle name="Заголовок 4 98 7" xfId="19317"/>
    <cellStyle name="Заголовок 4 98 8" xfId="19318"/>
    <cellStyle name="Заголовок 4 99" xfId="19319"/>
    <cellStyle name="Заголовок 4 99 2" xfId="19320"/>
    <cellStyle name="Заголовок 4 99 2 2" xfId="19321"/>
    <cellStyle name="Заголовок 4 99 2 3" xfId="19322"/>
    <cellStyle name="Заголовок 4 99 2 4" xfId="19323"/>
    <cellStyle name="Заголовок 4 99 2 5" xfId="19324"/>
    <cellStyle name="Заголовок 4 99 2 6" xfId="19325"/>
    <cellStyle name="Заголовок 4 99 3" xfId="19326"/>
    <cellStyle name="Заголовок 4 99 4" xfId="19327"/>
    <cellStyle name="Заголовок 4 99 5" xfId="19328"/>
    <cellStyle name="Заголовок 4 99 6" xfId="19329"/>
    <cellStyle name="Заголовок 4 99 7" xfId="19330"/>
    <cellStyle name="Заголовок 4 99 8" xfId="19331"/>
    <cellStyle name="Итог 10" xfId="19332"/>
    <cellStyle name="Итог 10 2" xfId="19333"/>
    <cellStyle name="Итог 10 2 2" xfId="19334"/>
    <cellStyle name="Итог 10 2 3" xfId="19335"/>
    <cellStyle name="Итог 10 2 4" xfId="19336"/>
    <cellStyle name="Итог 10 2 5" xfId="19337"/>
    <cellStyle name="Итог 10 2 6" xfId="19338"/>
    <cellStyle name="Итог 10 3" xfId="19339"/>
    <cellStyle name="Итог 10 4" xfId="19340"/>
    <cellStyle name="Итог 10 5" xfId="19341"/>
    <cellStyle name="Итог 10 6" xfId="19342"/>
    <cellStyle name="Итог 10 7" xfId="19343"/>
    <cellStyle name="Итог 10 8" xfId="19344"/>
    <cellStyle name="Итог 100" xfId="19345"/>
    <cellStyle name="Итог 100 2" xfId="19346"/>
    <cellStyle name="Итог 100 2 2" xfId="19347"/>
    <cellStyle name="Итог 100 2 3" xfId="19348"/>
    <cellStyle name="Итог 100 2 4" xfId="19349"/>
    <cellStyle name="Итог 100 2 5" xfId="19350"/>
    <cellStyle name="Итог 100 2 6" xfId="19351"/>
    <cellStyle name="Итог 100 3" xfId="19352"/>
    <cellStyle name="Итог 100 4" xfId="19353"/>
    <cellStyle name="Итог 100 5" xfId="19354"/>
    <cellStyle name="Итог 100 6" xfId="19355"/>
    <cellStyle name="Итог 100 7" xfId="19356"/>
    <cellStyle name="Итог 100 8" xfId="19357"/>
    <cellStyle name="Итог 101" xfId="19358"/>
    <cellStyle name="Итог 101 2" xfId="19359"/>
    <cellStyle name="Итог 101 2 2" xfId="19360"/>
    <cellStyle name="Итог 101 2 3" xfId="19361"/>
    <cellStyle name="Итог 101 2 4" xfId="19362"/>
    <cellStyle name="Итог 101 2 5" xfId="19363"/>
    <cellStyle name="Итог 101 2 6" xfId="19364"/>
    <cellStyle name="Итог 101 3" xfId="19365"/>
    <cellStyle name="Итог 101 4" xfId="19366"/>
    <cellStyle name="Итог 101 5" xfId="19367"/>
    <cellStyle name="Итог 101 6" xfId="19368"/>
    <cellStyle name="Итог 101 7" xfId="19369"/>
    <cellStyle name="Итог 101 8" xfId="19370"/>
    <cellStyle name="Итог 102" xfId="19371"/>
    <cellStyle name="Итог 102 2" xfId="19372"/>
    <cellStyle name="Итог 102 2 2" xfId="19373"/>
    <cellStyle name="Итог 102 2 3" xfId="19374"/>
    <cellStyle name="Итог 102 2 4" xfId="19375"/>
    <cellStyle name="Итог 102 2 5" xfId="19376"/>
    <cellStyle name="Итог 102 2 6" xfId="19377"/>
    <cellStyle name="Итог 102 3" xfId="19378"/>
    <cellStyle name="Итог 102 4" xfId="19379"/>
    <cellStyle name="Итог 102 5" xfId="19380"/>
    <cellStyle name="Итог 102 6" xfId="19381"/>
    <cellStyle name="Итог 102 7" xfId="19382"/>
    <cellStyle name="Итог 102 8" xfId="19383"/>
    <cellStyle name="Итог 103" xfId="19384"/>
    <cellStyle name="Итог 103 2" xfId="19385"/>
    <cellStyle name="Итог 103 2 2" xfId="19386"/>
    <cellStyle name="Итог 103 2 3" xfId="19387"/>
    <cellStyle name="Итог 103 2 4" xfId="19388"/>
    <cellStyle name="Итог 103 2 5" xfId="19389"/>
    <cellStyle name="Итог 103 2 6" xfId="19390"/>
    <cellStyle name="Итог 103 3" xfId="19391"/>
    <cellStyle name="Итог 103 4" xfId="19392"/>
    <cellStyle name="Итог 103 5" xfId="19393"/>
    <cellStyle name="Итог 103 6" xfId="19394"/>
    <cellStyle name="Итог 103 7" xfId="19395"/>
    <cellStyle name="Итог 103 8" xfId="19396"/>
    <cellStyle name="Итог 104" xfId="19397"/>
    <cellStyle name="Итог 104 2" xfId="19398"/>
    <cellStyle name="Итог 104 2 2" xfId="19399"/>
    <cellStyle name="Итог 104 2 3" xfId="19400"/>
    <cellStyle name="Итог 104 2 4" xfId="19401"/>
    <cellStyle name="Итог 104 2 5" xfId="19402"/>
    <cellStyle name="Итог 104 2 6" xfId="19403"/>
    <cellStyle name="Итог 104 3" xfId="19404"/>
    <cellStyle name="Итог 104 4" xfId="19405"/>
    <cellStyle name="Итог 104 5" xfId="19406"/>
    <cellStyle name="Итог 104 6" xfId="19407"/>
    <cellStyle name="Итог 104 7" xfId="19408"/>
    <cellStyle name="Итог 104 8" xfId="19409"/>
    <cellStyle name="Итог 105" xfId="19410"/>
    <cellStyle name="Итог 105 2" xfId="19411"/>
    <cellStyle name="Итог 105 2 2" xfId="19412"/>
    <cellStyle name="Итог 105 2 3" xfId="19413"/>
    <cellStyle name="Итог 105 2 4" xfId="19414"/>
    <cellStyle name="Итог 105 2 5" xfId="19415"/>
    <cellStyle name="Итог 105 2 6" xfId="19416"/>
    <cellStyle name="Итог 105 3" xfId="19417"/>
    <cellStyle name="Итог 105 4" xfId="19418"/>
    <cellStyle name="Итог 105 5" xfId="19419"/>
    <cellStyle name="Итог 105 6" xfId="19420"/>
    <cellStyle name="Итог 105 7" xfId="19421"/>
    <cellStyle name="Итог 105 8" xfId="19422"/>
    <cellStyle name="Итог 106" xfId="19423"/>
    <cellStyle name="Итог 106 2" xfId="19424"/>
    <cellStyle name="Итог 106 2 2" xfId="19425"/>
    <cellStyle name="Итог 106 2 3" xfId="19426"/>
    <cellStyle name="Итог 106 2 4" xfId="19427"/>
    <cellStyle name="Итог 106 2 5" xfId="19428"/>
    <cellStyle name="Итог 106 2 6" xfId="19429"/>
    <cellStyle name="Итог 106 3" xfId="19430"/>
    <cellStyle name="Итог 106 4" xfId="19431"/>
    <cellStyle name="Итог 106 5" xfId="19432"/>
    <cellStyle name="Итог 106 6" xfId="19433"/>
    <cellStyle name="Итог 106 7" xfId="19434"/>
    <cellStyle name="Итог 106 8" xfId="19435"/>
    <cellStyle name="Итог 107" xfId="19436"/>
    <cellStyle name="Итог 107 2" xfId="19437"/>
    <cellStyle name="Итог 107 2 2" xfId="19438"/>
    <cellStyle name="Итог 107 2 3" xfId="19439"/>
    <cellStyle name="Итог 107 2 4" xfId="19440"/>
    <cellStyle name="Итог 107 2 5" xfId="19441"/>
    <cellStyle name="Итог 107 2 6" xfId="19442"/>
    <cellStyle name="Итог 107 3" xfId="19443"/>
    <cellStyle name="Итог 107 4" xfId="19444"/>
    <cellStyle name="Итог 107 5" xfId="19445"/>
    <cellStyle name="Итог 107 6" xfId="19446"/>
    <cellStyle name="Итог 107 7" xfId="19447"/>
    <cellStyle name="Итог 107 8" xfId="19448"/>
    <cellStyle name="Итог 108" xfId="19449"/>
    <cellStyle name="Итог 108 2" xfId="19450"/>
    <cellStyle name="Итог 108 2 2" xfId="19451"/>
    <cellStyle name="Итог 108 2 3" xfId="19452"/>
    <cellStyle name="Итог 108 2 4" xfId="19453"/>
    <cellStyle name="Итог 108 2 5" xfId="19454"/>
    <cellStyle name="Итог 108 2 6" xfId="19455"/>
    <cellStyle name="Итог 108 3" xfId="19456"/>
    <cellStyle name="Итог 108 4" xfId="19457"/>
    <cellStyle name="Итог 108 5" xfId="19458"/>
    <cellStyle name="Итог 108 6" xfId="19459"/>
    <cellStyle name="Итог 108 7" xfId="19460"/>
    <cellStyle name="Итог 108 8" xfId="19461"/>
    <cellStyle name="Итог 109" xfId="19462"/>
    <cellStyle name="Итог 109 2" xfId="19463"/>
    <cellStyle name="Итог 109 2 2" xfId="19464"/>
    <cellStyle name="Итог 109 2 3" xfId="19465"/>
    <cellStyle name="Итог 109 2 4" xfId="19466"/>
    <cellStyle name="Итог 109 2 5" xfId="19467"/>
    <cellStyle name="Итог 109 2 6" xfId="19468"/>
    <cellStyle name="Итог 109 3" xfId="19469"/>
    <cellStyle name="Итог 109 4" xfId="19470"/>
    <cellStyle name="Итог 109 5" xfId="19471"/>
    <cellStyle name="Итог 109 6" xfId="19472"/>
    <cellStyle name="Итог 109 7" xfId="19473"/>
    <cellStyle name="Итог 109 8" xfId="19474"/>
    <cellStyle name="Итог 11" xfId="19475"/>
    <cellStyle name="Итог 11 2" xfId="19476"/>
    <cellStyle name="Итог 11 2 2" xfId="19477"/>
    <cellStyle name="Итог 11 2 3" xfId="19478"/>
    <cellStyle name="Итог 11 2 4" xfId="19479"/>
    <cellStyle name="Итог 11 2 5" xfId="19480"/>
    <cellStyle name="Итог 11 2 6" xfId="19481"/>
    <cellStyle name="Итог 11 3" xfId="19482"/>
    <cellStyle name="Итог 11 4" xfId="19483"/>
    <cellStyle name="Итог 11 5" xfId="19484"/>
    <cellStyle name="Итог 11 6" xfId="19485"/>
    <cellStyle name="Итог 11 7" xfId="19486"/>
    <cellStyle name="Итог 11 8" xfId="19487"/>
    <cellStyle name="Итог 110" xfId="19488"/>
    <cellStyle name="Итог 110 2" xfId="19489"/>
    <cellStyle name="Итог 110 2 2" xfId="19490"/>
    <cellStyle name="Итог 110 2 3" xfId="19491"/>
    <cellStyle name="Итог 110 2 4" xfId="19492"/>
    <cellStyle name="Итог 110 2 5" xfId="19493"/>
    <cellStyle name="Итог 110 2 6" xfId="19494"/>
    <cellStyle name="Итог 110 3" xfId="19495"/>
    <cellStyle name="Итог 110 4" xfId="19496"/>
    <cellStyle name="Итог 110 5" xfId="19497"/>
    <cellStyle name="Итог 110 6" xfId="19498"/>
    <cellStyle name="Итог 110 7" xfId="19499"/>
    <cellStyle name="Итог 110 8" xfId="19500"/>
    <cellStyle name="Итог 111" xfId="19501"/>
    <cellStyle name="Итог 111 2" xfId="19502"/>
    <cellStyle name="Итог 111 2 2" xfId="19503"/>
    <cellStyle name="Итог 111 2 3" xfId="19504"/>
    <cellStyle name="Итог 111 2 4" xfId="19505"/>
    <cellStyle name="Итог 111 2 5" xfId="19506"/>
    <cellStyle name="Итог 111 2 6" xfId="19507"/>
    <cellStyle name="Итог 111 3" xfId="19508"/>
    <cellStyle name="Итог 111 4" xfId="19509"/>
    <cellStyle name="Итог 111 5" xfId="19510"/>
    <cellStyle name="Итог 111 6" xfId="19511"/>
    <cellStyle name="Итог 111 7" xfId="19512"/>
    <cellStyle name="Итог 111 8" xfId="19513"/>
    <cellStyle name="Итог 112" xfId="19514"/>
    <cellStyle name="Итог 112 2" xfId="19515"/>
    <cellStyle name="Итог 112 2 2" xfId="19516"/>
    <cellStyle name="Итог 112 2 3" xfId="19517"/>
    <cellStyle name="Итог 112 2 4" xfId="19518"/>
    <cellStyle name="Итог 112 2 5" xfId="19519"/>
    <cellStyle name="Итог 112 2 6" xfId="19520"/>
    <cellStyle name="Итог 112 3" xfId="19521"/>
    <cellStyle name="Итог 112 4" xfId="19522"/>
    <cellStyle name="Итог 112 5" xfId="19523"/>
    <cellStyle name="Итог 112 6" xfId="19524"/>
    <cellStyle name="Итог 112 7" xfId="19525"/>
    <cellStyle name="Итог 112 8" xfId="19526"/>
    <cellStyle name="Итог 113" xfId="19527"/>
    <cellStyle name="Итог 113 2" xfId="19528"/>
    <cellStyle name="Итог 113 2 2" xfId="19529"/>
    <cellStyle name="Итог 113 2 3" xfId="19530"/>
    <cellStyle name="Итог 113 2 4" xfId="19531"/>
    <cellStyle name="Итог 113 2 5" xfId="19532"/>
    <cellStyle name="Итог 113 2 6" xfId="19533"/>
    <cellStyle name="Итог 113 3" xfId="19534"/>
    <cellStyle name="Итог 113 4" xfId="19535"/>
    <cellStyle name="Итог 113 5" xfId="19536"/>
    <cellStyle name="Итог 113 6" xfId="19537"/>
    <cellStyle name="Итог 113 7" xfId="19538"/>
    <cellStyle name="Итог 113 8" xfId="19539"/>
    <cellStyle name="Итог 114" xfId="19540"/>
    <cellStyle name="Итог 114 2" xfId="19541"/>
    <cellStyle name="Итог 114 2 2" xfId="19542"/>
    <cellStyle name="Итог 114 2 3" xfId="19543"/>
    <cellStyle name="Итог 114 2 4" xfId="19544"/>
    <cellStyle name="Итог 114 2 5" xfId="19545"/>
    <cellStyle name="Итог 114 2 6" xfId="19546"/>
    <cellStyle name="Итог 114 3" xfId="19547"/>
    <cellStyle name="Итог 114 4" xfId="19548"/>
    <cellStyle name="Итог 114 5" xfId="19549"/>
    <cellStyle name="Итог 114 6" xfId="19550"/>
    <cellStyle name="Итог 114 7" xfId="19551"/>
    <cellStyle name="Итог 114 8" xfId="19552"/>
    <cellStyle name="Итог 115" xfId="19553"/>
    <cellStyle name="Итог 115 2" xfId="19554"/>
    <cellStyle name="Итог 115 2 2" xfId="19555"/>
    <cellStyle name="Итог 115 2 3" xfId="19556"/>
    <cellStyle name="Итог 115 2 4" xfId="19557"/>
    <cellStyle name="Итог 115 2 5" xfId="19558"/>
    <cellStyle name="Итог 115 2 6" xfId="19559"/>
    <cellStyle name="Итог 115 3" xfId="19560"/>
    <cellStyle name="Итог 115 4" xfId="19561"/>
    <cellStyle name="Итог 115 5" xfId="19562"/>
    <cellStyle name="Итог 115 6" xfId="19563"/>
    <cellStyle name="Итог 115 7" xfId="19564"/>
    <cellStyle name="Итог 115 8" xfId="19565"/>
    <cellStyle name="Итог 116" xfId="19566"/>
    <cellStyle name="Итог 116 2" xfId="19567"/>
    <cellStyle name="Итог 116 2 2" xfId="19568"/>
    <cellStyle name="Итог 116 2 3" xfId="19569"/>
    <cellStyle name="Итог 116 2 4" xfId="19570"/>
    <cellStyle name="Итог 116 2 5" xfId="19571"/>
    <cellStyle name="Итог 116 2 6" xfId="19572"/>
    <cellStyle name="Итог 116 3" xfId="19573"/>
    <cellStyle name="Итог 116 4" xfId="19574"/>
    <cellStyle name="Итог 116 5" xfId="19575"/>
    <cellStyle name="Итог 116 6" xfId="19576"/>
    <cellStyle name="Итог 116 7" xfId="19577"/>
    <cellStyle name="Итог 116 8" xfId="19578"/>
    <cellStyle name="Итог 117" xfId="19579"/>
    <cellStyle name="Итог 117 2" xfId="19580"/>
    <cellStyle name="Итог 117 2 2" xfId="19581"/>
    <cellStyle name="Итог 117 2 3" xfId="19582"/>
    <cellStyle name="Итог 117 2 4" xfId="19583"/>
    <cellStyle name="Итог 117 2 5" xfId="19584"/>
    <cellStyle name="Итог 117 2 6" xfId="19585"/>
    <cellStyle name="Итог 117 3" xfId="19586"/>
    <cellStyle name="Итог 117 4" xfId="19587"/>
    <cellStyle name="Итог 117 5" xfId="19588"/>
    <cellStyle name="Итог 117 6" xfId="19589"/>
    <cellStyle name="Итог 117 7" xfId="19590"/>
    <cellStyle name="Итог 117 8" xfId="19591"/>
    <cellStyle name="Итог 118" xfId="19592"/>
    <cellStyle name="Итог 118 2" xfId="19593"/>
    <cellStyle name="Итог 118 2 2" xfId="19594"/>
    <cellStyle name="Итог 118 2 3" xfId="19595"/>
    <cellStyle name="Итог 118 2 4" xfId="19596"/>
    <cellStyle name="Итог 118 2 5" xfId="19597"/>
    <cellStyle name="Итог 118 2 6" xfId="19598"/>
    <cellStyle name="Итог 118 3" xfId="19599"/>
    <cellStyle name="Итог 118 4" xfId="19600"/>
    <cellStyle name="Итог 118 5" xfId="19601"/>
    <cellStyle name="Итог 118 6" xfId="19602"/>
    <cellStyle name="Итог 118 7" xfId="19603"/>
    <cellStyle name="Итог 118 8" xfId="19604"/>
    <cellStyle name="Итог 119" xfId="19605"/>
    <cellStyle name="Итог 119 2" xfId="19606"/>
    <cellStyle name="Итог 119 2 2" xfId="19607"/>
    <cellStyle name="Итог 119 2 3" xfId="19608"/>
    <cellStyle name="Итог 119 2 4" xfId="19609"/>
    <cellStyle name="Итог 119 2 5" xfId="19610"/>
    <cellStyle name="Итог 119 2 6" xfId="19611"/>
    <cellStyle name="Итог 119 3" xfId="19612"/>
    <cellStyle name="Итог 119 4" xfId="19613"/>
    <cellStyle name="Итог 119 5" xfId="19614"/>
    <cellStyle name="Итог 119 6" xfId="19615"/>
    <cellStyle name="Итог 119 7" xfId="19616"/>
    <cellStyle name="Итог 119 8" xfId="19617"/>
    <cellStyle name="Итог 12" xfId="19618"/>
    <cellStyle name="Итог 12 2" xfId="19619"/>
    <cellStyle name="Итог 12 2 2" xfId="19620"/>
    <cellStyle name="Итог 12 2 3" xfId="19621"/>
    <cellStyle name="Итог 12 2 4" xfId="19622"/>
    <cellStyle name="Итог 12 2 5" xfId="19623"/>
    <cellStyle name="Итог 12 2 6" xfId="19624"/>
    <cellStyle name="Итог 12 3" xfId="19625"/>
    <cellStyle name="Итог 12 4" xfId="19626"/>
    <cellStyle name="Итог 12 5" xfId="19627"/>
    <cellStyle name="Итог 12 6" xfId="19628"/>
    <cellStyle name="Итог 12 7" xfId="19629"/>
    <cellStyle name="Итог 12 8" xfId="19630"/>
    <cellStyle name="Итог 120" xfId="19631"/>
    <cellStyle name="Итог 120 2" xfId="19632"/>
    <cellStyle name="Итог 120 2 2" xfId="19633"/>
    <cellStyle name="Итог 120 2 3" xfId="19634"/>
    <cellStyle name="Итог 120 2 4" xfId="19635"/>
    <cellStyle name="Итог 120 2 5" xfId="19636"/>
    <cellStyle name="Итог 120 2 6" xfId="19637"/>
    <cellStyle name="Итог 120 3" xfId="19638"/>
    <cellStyle name="Итог 120 4" xfId="19639"/>
    <cellStyle name="Итог 120 5" xfId="19640"/>
    <cellStyle name="Итог 120 6" xfId="19641"/>
    <cellStyle name="Итог 120 7" xfId="19642"/>
    <cellStyle name="Итог 120 8" xfId="19643"/>
    <cellStyle name="Итог 121" xfId="19644"/>
    <cellStyle name="Итог 121 2" xfId="19645"/>
    <cellStyle name="Итог 121 2 2" xfId="19646"/>
    <cellStyle name="Итог 121 2 3" xfId="19647"/>
    <cellStyle name="Итог 121 2 4" xfId="19648"/>
    <cellStyle name="Итог 121 2 5" xfId="19649"/>
    <cellStyle name="Итог 121 2 6" xfId="19650"/>
    <cellStyle name="Итог 121 3" xfId="19651"/>
    <cellStyle name="Итог 121 4" xfId="19652"/>
    <cellStyle name="Итог 121 5" xfId="19653"/>
    <cellStyle name="Итог 121 6" xfId="19654"/>
    <cellStyle name="Итог 121 7" xfId="19655"/>
    <cellStyle name="Итог 121 8" xfId="19656"/>
    <cellStyle name="Итог 122" xfId="19657"/>
    <cellStyle name="Итог 122 2" xfId="19658"/>
    <cellStyle name="Итог 122 2 2" xfId="19659"/>
    <cellStyle name="Итог 122 2 3" xfId="19660"/>
    <cellStyle name="Итог 122 2 4" xfId="19661"/>
    <cellStyle name="Итог 122 2 5" xfId="19662"/>
    <cellStyle name="Итог 122 2 6" xfId="19663"/>
    <cellStyle name="Итог 122 3" xfId="19664"/>
    <cellStyle name="Итог 122 4" xfId="19665"/>
    <cellStyle name="Итог 122 5" xfId="19666"/>
    <cellStyle name="Итог 122 6" xfId="19667"/>
    <cellStyle name="Итог 122 7" xfId="19668"/>
    <cellStyle name="Итог 122 8" xfId="19669"/>
    <cellStyle name="Итог 123" xfId="19670"/>
    <cellStyle name="Итог 123 2" xfId="19671"/>
    <cellStyle name="Итог 123 2 2" xfId="19672"/>
    <cellStyle name="Итог 123 2 3" xfId="19673"/>
    <cellStyle name="Итог 123 2 4" xfId="19674"/>
    <cellStyle name="Итог 123 2 5" xfId="19675"/>
    <cellStyle name="Итог 123 2 6" xfId="19676"/>
    <cellStyle name="Итог 123 3" xfId="19677"/>
    <cellStyle name="Итог 123 4" xfId="19678"/>
    <cellStyle name="Итог 123 5" xfId="19679"/>
    <cellStyle name="Итог 123 6" xfId="19680"/>
    <cellStyle name="Итог 123 7" xfId="19681"/>
    <cellStyle name="Итог 123 8" xfId="19682"/>
    <cellStyle name="Итог 124" xfId="19683"/>
    <cellStyle name="Итог 124 2" xfId="19684"/>
    <cellStyle name="Итог 124 2 2" xfId="19685"/>
    <cellStyle name="Итог 124 2 3" xfId="19686"/>
    <cellStyle name="Итог 124 2 4" xfId="19687"/>
    <cellStyle name="Итог 124 2 5" xfId="19688"/>
    <cellStyle name="Итог 124 2 6" xfId="19689"/>
    <cellStyle name="Итог 124 3" xfId="19690"/>
    <cellStyle name="Итог 124 4" xfId="19691"/>
    <cellStyle name="Итог 124 5" xfId="19692"/>
    <cellStyle name="Итог 124 6" xfId="19693"/>
    <cellStyle name="Итог 124 7" xfId="19694"/>
    <cellStyle name="Итог 124 8" xfId="19695"/>
    <cellStyle name="Итог 125" xfId="19696"/>
    <cellStyle name="Итог 125 2" xfId="19697"/>
    <cellStyle name="Итог 125 2 2" xfId="19698"/>
    <cellStyle name="Итог 125 2 3" xfId="19699"/>
    <cellStyle name="Итог 125 2 4" xfId="19700"/>
    <cellStyle name="Итог 125 2 5" xfId="19701"/>
    <cellStyle name="Итог 125 2 6" xfId="19702"/>
    <cellStyle name="Итог 125 3" xfId="19703"/>
    <cellStyle name="Итог 125 4" xfId="19704"/>
    <cellStyle name="Итог 125 5" xfId="19705"/>
    <cellStyle name="Итог 125 6" xfId="19706"/>
    <cellStyle name="Итог 125 7" xfId="19707"/>
    <cellStyle name="Итог 125 8" xfId="19708"/>
    <cellStyle name="Итог 126" xfId="19709"/>
    <cellStyle name="Итог 126 2" xfId="19710"/>
    <cellStyle name="Итог 126 2 2" xfId="19711"/>
    <cellStyle name="Итог 126 2 3" xfId="19712"/>
    <cellStyle name="Итог 126 2 4" xfId="19713"/>
    <cellStyle name="Итог 126 2 5" xfId="19714"/>
    <cellStyle name="Итог 126 2 6" xfId="19715"/>
    <cellStyle name="Итог 126 3" xfId="19716"/>
    <cellStyle name="Итог 126 4" xfId="19717"/>
    <cellStyle name="Итог 126 5" xfId="19718"/>
    <cellStyle name="Итог 126 6" xfId="19719"/>
    <cellStyle name="Итог 126 7" xfId="19720"/>
    <cellStyle name="Итог 126 8" xfId="19721"/>
    <cellStyle name="Итог 127" xfId="19722"/>
    <cellStyle name="Итог 127 2" xfId="19723"/>
    <cellStyle name="Итог 127 2 2" xfId="19724"/>
    <cellStyle name="Итог 127 2 3" xfId="19725"/>
    <cellStyle name="Итог 127 2 4" xfId="19726"/>
    <cellStyle name="Итог 127 2 5" xfId="19727"/>
    <cellStyle name="Итог 127 2 6" xfId="19728"/>
    <cellStyle name="Итог 127 3" xfId="19729"/>
    <cellStyle name="Итог 127 4" xfId="19730"/>
    <cellStyle name="Итог 127 5" xfId="19731"/>
    <cellStyle name="Итог 127 6" xfId="19732"/>
    <cellStyle name="Итог 127 7" xfId="19733"/>
    <cellStyle name="Итог 127 8" xfId="19734"/>
    <cellStyle name="Итог 128" xfId="19735"/>
    <cellStyle name="Итог 128 2" xfId="19736"/>
    <cellStyle name="Итог 128 2 2" xfId="19737"/>
    <cellStyle name="Итог 128 2 3" xfId="19738"/>
    <cellStyle name="Итог 128 2 4" xfId="19739"/>
    <cellStyle name="Итог 128 2 5" xfId="19740"/>
    <cellStyle name="Итог 128 2 6" xfId="19741"/>
    <cellStyle name="Итог 128 3" xfId="19742"/>
    <cellStyle name="Итог 128 4" xfId="19743"/>
    <cellStyle name="Итог 128 5" xfId="19744"/>
    <cellStyle name="Итог 128 6" xfId="19745"/>
    <cellStyle name="Итог 128 7" xfId="19746"/>
    <cellStyle name="Итог 128 8" xfId="19747"/>
    <cellStyle name="Итог 129" xfId="19748"/>
    <cellStyle name="Итог 129 2" xfId="19749"/>
    <cellStyle name="Итог 129 2 2" xfId="19750"/>
    <cellStyle name="Итог 129 2 3" xfId="19751"/>
    <cellStyle name="Итог 129 2 4" xfId="19752"/>
    <cellStyle name="Итог 129 2 5" xfId="19753"/>
    <cellStyle name="Итог 129 2 6" xfId="19754"/>
    <cellStyle name="Итог 129 3" xfId="19755"/>
    <cellStyle name="Итог 129 4" xfId="19756"/>
    <cellStyle name="Итог 129 5" xfId="19757"/>
    <cellStyle name="Итог 129 6" xfId="19758"/>
    <cellStyle name="Итог 129 7" xfId="19759"/>
    <cellStyle name="Итог 129 8" xfId="19760"/>
    <cellStyle name="Итог 13" xfId="19761"/>
    <cellStyle name="Итог 13 2" xfId="19762"/>
    <cellStyle name="Итог 13 2 2" xfId="19763"/>
    <cellStyle name="Итог 13 2 3" xfId="19764"/>
    <cellStyle name="Итог 13 2 4" xfId="19765"/>
    <cellStyle name="Итог 13 2 5" xfId="19766"/>
    <cellStyle name="Итог 13 2 6" xfId="19767"/>
    <cellStyle name="Итог 13 3" xfId="19768"/>
    <cellStyle name="Итог 13 4" xfId="19769"/>
    <cellStyle name="Итог 13 5" xfId="19770"/>
    <cellStyle name="Итог 13 6" xfId="19771"/>
    <cellStyle name="Итог 13 7" xfId="19772"/>
    <cellStyle name="Итог 13 8" xfId="19773"/>
    <cellStyle name="Итог 130" xfId="19774"/>
    <cellStyle name="Итог 130 2" xfId="19775"/>
    <cellStyle name="Итог 130 2 2" xfId="19776"/>
    <cellStyle name="Итог 130 2 3" xfId="19777"/>
    <cellStyle name="Итог 130 2 4" xfId="19778"/>
    <cellStyle name="Итог 130 2 5" xfId="19779"/>
    <cellStyle name="Итог 130 2 6" xfId="19780"/>
    <cellStyle name="Итог 130 3" xfId="19781"/>
    <cellStyle name="Итог 130 4" xfId="19782"/>
    <cellStyle name="Итог 130 5" xfId="19783"/>
    <cellStyle name="Итог 130 6" xfId="19784"/>
    <cellStyle name="Итог 130 7" xfId="19785"/>
    <cellStyle name="Итог 130 8" xfId="19786"/>
    <cellStyle name="Итог 131" xfId="19787"/>
    <cellStyle name="Итог 131 2" xfId="19788"/>
    <cellStyle name="Итог 131 2 2" xfId="19789"/>
    <cellStyle name="Итог 131 2 3" xfId="19790"/>
    <cellStyle name="Итог 131 2 4" xfId="19791"/>
    <cellStyle name="Итог 131 2 5" xfId="19792"/>
    <cellStyle name="Итог 131 2 6" xfId="19793"/>
    <cellStyle name="Итог 131 3" xfId="19794"/>
    <cellStyle name="Итог 131 4" xfId="19795"/>
    <cellStyle name="Итог 131 5" xfId="19796"/>
    <cellStyle name="Итог 131 6" xfId="19797"/>
    <cellStyle name="Итог 131 7" xfId="19798"/>
    <cellStyle name="Итог 131 8" xfId="19799"/>
    <cellStyle name="Итог 132" xfId="19800"/>
    <cellStyle name="Итог 132 2" xfId="19801"/>
    <cellStyle name="Итог 132 2 2" xfId="19802"/>
    <cellStyle name="Итог 132 2 3" xfId="19803"/>
    <cellStyle name="Итог 132 2 4" xfId="19804"/>
    <cellStyle name="Итог 132 2 5" xfId="19805"/>
    <cellStyle name="Итог 132 2 6" xfId="19806"/>
    <cellStyle name="Итог 132 3" xfId="19807"/>
    <cellStyle name="Итог 132 4" xfId="19808"/>
    <cellStyle name="Итог 132 5" xfId="19809"/>
    <cellStyle name="Итог 132 6" xfId="19810"/>
    <cellStyle name="Итог 132 7" xfId="19811"/>
    <cellStyle name="Итог 132 8" xfId="19812"/>
    <cellStyle name="Итог 133" xfId="19813"/>
    <cellStyle name="Итог 133 2" xfId="19814"/>
    <cellStyle name="Итог 133 2 2" xfId="19815"/>
    <cellStyle name="Итог 133 2 3" xfId="19816"/>
    <cellStyle name="Итог 133 2 4" xfId="19817"/>
    <cellStyle name="Итог 133 2 5" xfId="19818"/>
    <cellStyle name="Итог 133 2 6" xfId="19819"/>
    <cellStyle name="Итог 133 3" xfId="19820"/>
    <cellStyle name="Итог 133 4" xfId="19821"/>
    <cellStyle name="Итог 133 5" xfId="19822"/>
    <cellStyle name="Итог 133 6" xfId="19823"/>
    <cellStyle name="Итог 133 7" xfId="19824"/>
    <cellStyle name="Итог 133 8" xfId="19825"/>
    <cellStyle name="Итог 134" xfId="19826"/>
    <cellStyle name="Итог 134 2" xfId="19827"/>
    <cellStyle name="Итог 134 2 2" xfId="19828"/>
    <cellStyle name="Итог 134 2 3" xfId="19829"/>
    <cellStyle name="Итог 134 2 4" xfId="19830"/>
    <cellStyle name="Итог 134 2 5" xfId="19831"/>
    <cellStyle name="Итог 134 2 6" xfId="19832"/>
    <cellStyle name="Итог 134 3" xfId="19833"/>
    <cellStyle name="Итог 134 4" xfId="19834"/>
    <cellStyle name="Итог 134 5" xfId="19835"/>
    <cellStyle name="Итог 134 6" xfId="19836"/>
    <cellStyle name="Итог 134 7" xfId="19837"/>
    <cellStyle name="Итог 134 8" xfId="19838"/>
    <cellStyle name="Итог 135" xfId="19839"/>
    <cellStyle name="Итог 135 2" xfId="19840"/>
    <cellStyle name="Итог 135 2 2" xfId="19841"/>
    <cellStyle name="Итог 135 2 3" xfId="19842"/>
    <cellStyle name="Итог 135 2 4" xfId="19843"/>
    <cellStyle name="Итог 135 2 5" xfId="19844"/>
    <cellStyle name="Итог 135 2 6" xfId="19845"/>
    <cellStyle name="Итог 135 3" xfId="19846"/>
    <cellStyle name="Итог 135 4" xfId="19847"/>
    <cellStyle name="Итог 135 5" xfId="19848"/>
    <cellStyle name="Итог 135 6" xfId="19849"/>
    <cellStyle name="Итог 135 7" xfId="19850"/>
    <cellStyle name="Итог 135 8" xfId="19851"/>
    <cellStyle name="Итог 136" xfId="19852"/>
    <cellStyle name="Итог 136 2" xfId="19853"/>
    <cellStyle name="Итог 136 2 2" xfId="19854"/>
    <cellStyle name="Итог 136 2 3" xfId="19855"/>
    <cellStyle name="Итог 136 2 4" xfId="19856"/>
    <cellStyle name="Итог 136 2 5" xfId="19857"/>
    <cellStyle name="Итог 136 2 6" xfId="19858"/>
    <cellStyle name="Итог 136 3" xfId="19859"/>
    <cellStyle name="Итог 136 4" xfId="19860"/>
    <cellStyle name="Итог 136 5" xfId="19861"/>
    <cellStyle name="Итог 136 6" xfId="19862"/>
    <cellStyle name="Итог 136 7" xfId="19863"/>
    <cellStyle name="Итог 136 8" xfId="19864"/>
    <cellStyle name="Итог 137" xfId="19865"/>
    <cellStyle name="Итог 137 2" xfId="19866"/>
    <cellStyle name="Итог 137 2 2" xfId="19867"/>
    <cellStyle name="Итог 137 2 3" xfId="19868"/>
    <cellStyle name="Итог 137 2 4" xfId="19869"/>
    <cellStyle name="Итог 137 2 5" xfId="19870"/>
    <cellStyle name="Итог 137 2 6" xfId="19871"/>
    <cellStyle name="Итог 137 3" xfId="19872"/>
    <cellStyle name="Итог 137 4" xfId="19873"/>
    <cellStyle name="Итог 137 5" xfId="19874"/>
    <cellStyle name="Итог 137 6" xfId="19875"/>
    <cellStyle name="Итог 137 7" xfId="19876"/>
    <cellStyle name="Итог 137 8" xfId="19877"/>
    <cellStyle name="Итог 138" xfId="19878"/>
    <cellStyle name="Итог 138 2" xfId="19879"/>
    <cellStyle name="Итог 138 2 2" xfId="19880"/>
    <cellStyle name="Итог 138 2 3" xfId="19881"/>
    <cellStyle name="Итог 138 2 4" xfId="19882"/>
    <cellStyle name="Итог 138 2 5" xfId="19883"/>
    <cellStyle name="Итог 138 2 6" xfId="19884"/>
    <cellStyle name="Итог 138 3" xfId="19885"/>
    <cellStyle name="Итог 138 4" xfId="19886"/>
    <cellStyle name="Итог 138 5" xfId="19887"/>
    <cellStyle name="Итог 138 6" xfId="19888"/>
    <cellStyle name="Итог 138 7" xfId="19889"/>
    <cellStyle name="Итог 138 8" xfId="19890"/>
    <cellStyle name="Итог 139" xfId="19891"/>
    <cellStyle name="Итог 139 2" xfId="19892"/>
    <cellStyle name="Итог 139 2 2" xfId="19893"/>
    <cellStyle name="Итог 139 2 3" xfId="19894"/>
    <cellStyle name="Итог 139 2 4" xfId="19895"/>
    <cellStyle name="Итог 139 2 5" xfId="19896"/>
    <cellStyle name="Итог 139 2 6" xfId="19897"/>
    <cellStyle name="Итог 139 3" xfId="19898"/>
    <cellStyle name="Итог 139 4" xfId="19899"/>
    <cellStyle name="Итог 139 5" xfId="19900"/>
    <cellStyle name="Итог 139 6" xfId="19901"/>
    <cellStyle name="Итог 139 7" xfId="19902"/>
    <cellStyle name="Итог 139 8" xfId="19903"/>
    <cellStyle name="Итог 14" xfId="19904"/>
    <cellStyle name="Итог 14 2" xfId="19905"/>
    <cellStyle name="Итог 14 2 2" xfId="19906"/>
    <cellStyle name="Итог 14 2 3" xfId="19907"/>
    <cellStyle name="Итог 14 2 4" xfId="19908"/>
    <cellStyle name="Итог 14 2 5" xfId="19909"/>
    <cellStyle name="Итог 14 2 6" xfId="19910"/>
    <cellStyle name="Итог 14 3" xfId="19911"/>
    <cellStyle name="Итог 14 4" xfId="19912"/>
    <cellStyle name="Итог 14 5" xfId="19913"/>
    <cellStyle name="Итог 14 6" xfId="19914"/>
    <cellStyle name="Итог 14 7" xfId="19915"/>
    <cellStyle name="Итог 14 8" xfId="19916"/>
    <cellStyle name="Итог 140" xfId="19917"/>
    <cellStyle name="Итог 140 2" xfId="19918"/>
    <cellStyle name="Итог 140 2 2" xfId="19919"/>
    <cellStyle name="Итог 140 2 3" xfId="19920"/>
    <cellStyle name="Итог 140 2 4" xfId="19921"/>
    <cellStyle name="Итог 140 2 5" xfId="19922"/>
    <cellStyle name="Итог 140 2 6" xfId="19923"/>
    <cellStyle name="Итог 140 3" xfId="19924"/>
    <cellStyle name="Итог 140 4" xfId="19925"/>
    <cellStyle name="Итог 140 5" xfId="19926"/>
    <cellStyle name="Итог 140 6" xfId="19927"/>
    <cellStyle name="Итог 140 7" xfId="19928"/>
    <cellStyle name="Итог 140 8" xfId="19929"/>
    <cellStyle name="Итог 141" xfId="19930"/>
    <cellStyle name="Итог 141 2" xfId="19931"/>
    <cellStyle name="Итог 141 2 2" xfId="19932"/>
    <cellStyle name="Итог 141 2 3" xfId="19933"/>
    <cellStyle name="Итог 141 2 4" xfId="19934"/>
    <cellStyle name="Итог 141 2 5" xfId="19935"/>
    <cellStyle name="Итог 141 2 6" xfId="19936"/>
    <cellStyle name="Итог 141 3" xfId="19937"/>
    <cellStyle name="Итог 141 4" xfId="19938"/>
    <cellStyle name="Итог 141 5" xfId="19939"/>
    <cellStyle name="Итог 141 6" xfId="19940"/>
    <cellStyle name="Итог 141 7" xfId="19941"/>
    <cellStyle name="Итог 141 8" xfId="19942"/>
    <cellStyle name="Итог 142" xfId="19943"/>
    <cellStyle name="Итог 142 2" xfId="19944"/>
    <cellStyle name="Итог 142 2 2" xfId="19945"/>
    <cellStyle name="Итог 142 2 3" xfId="19946"/>
    <cellStyle name="Итог 142 2 4" xfId="19947"/>
    <cellStyle name="Итог 142 2 5" xfId="19948"/>
    <cellStyle name="Итог 142 2 6" xfId="19949"/>
    <cellStyle name="Итог 142 3" xfId="19950"/>
    <cellStyle name="Итог 142 4" xfId="19951"/>
    <cellStyle name="Итог 142 5" xfId="19952"/>
    <cellStyle name="Итог 142 6" xfId="19953"/>
    <cellStyle name="Итог 142 7" xfId="19954"/>
    <cellStyle name="Итог 142 8" xfId="19955"/>
    <cellStyle name="Итог 143" xfId="19956"/>
    <cellStyle name="Итог 143 2" xfId="19957"/>
    <cellStyle name="Итог 143 2 2" xfId="19958"/>
    <cellStyle name="Итог 143 2 3" xfId="19959"/>
    <cellStyle name="Итог 143 2 4" xfId="19960"/>
    <cellStyle name="Итог 143 2 5" xfId="19961"/>
    <cellStyle name="Итог 143 2 6" xfId="19962"/>
    <cellStyle name="Итог 143 3" xfId="19963"/>
    <cellStyle name="Итог 143 4" xfId="19964"/>
    <cellStyle name="Итог 143 5" xfId="19965"/>
    <cellStyle name="Итог 143 6" xfId="19966"/>
    <cellStyle name="Итог 143 7" xfId="19967"/>
    <cellStyle name="Итог 143 8" xfId="19968"/>
    <cellStyle name="Итог 144" xfId="19969"/>
    <cellStyle name="Итог 144 2" xfId="19970"/>
    <cellStyle name="Итог 144 2 2" xfId="19971"/>
    <cellStyle name="Итог 144 2 3" xfId="19972"/>
    <cellStyle name="Итог 144 2 4" xfId="19973"/>
    <cellStyle name="Итог 144 2 5" xfId="19974"/>
    <cellStyle name="Итог 144 2 6" xfId="19975"/>
    <cellStyle name="Итог 144 3" xfId="19976"/>
    <cellStyle name="Итог 144 4" xfId="19977"/>
    <cellStyle name="Итог 144 5" xfId="19978"/>
    <cellStyle name="Итог 144 6" xfId="19979"/>
    <cellStyle name="Итог 144 7" xfId="19980"/>
    <cellStyle name="Итог 144 8" xfId="19981"/>
    <cellStyle name="Итог 145" xfId="19982"/>
    <cellStyle name="Итог 145 2" xfId="19983"/>
    <cellStyle name="Итог 145 2 2" xfId="19984"/>
    <cellStyle name="Итог 145 2 3" xfId="19985"/>
    <cellStyle name="Итог 145 2 4" xfId="19986"/>
    <cellStyle name="Итог 145 2 5" xfId="19987"/>
    <cellStyle name="Итог 145 2 6" xfId="19988"/>
    <cellStyle name="Итог 145 3" xfId="19989"/>
    <cellStyle name="Итог 145 4" xfId="19990"/>
    <cellStyle name="Итог 145 5" xfId="19991"/>
    <cellStyle name="Итог 145 6" xfId="19992"/>
    <cellStyle name="Итог 145 7" xfId="19993"/>
    <cellStyle name="Итог 145 8" xfId="19994"/>
    <cellStyle name="Итог 146" xfId="19995"/>
    <cellStyle name="Итог 146 2" xfId="19996"/>
    <cellStyle name="Итог 146 2 2" xfId="19997"/>
    <cellStyle name="Итог 146 2 3" xfId="19998"/>
    <cellStyle name="Итог 146 2 4" xfId="19999"/>
    <cellStyle name="Итог 146 2 5" xfId="20000"/>
    <cellStyle name="Итог 146 2 6" xfId="20001"/>
    <cellStyle name="Итог 146 3" xfId="20002"/>
    <cellStyle name="Итог 146 4" xfId="20003"/>
    <cellStyle name="Итог 146 5" xfId="20004"/>
    <cellStyle name="Итог 146 6" xfId="20005"/>
    <cellStyle name="Итог 146 7" xfId="20006"/>
    <cellStyle name="Итог 146 8" xfId="20007"/>
    <cellStyle name="Итог 147" xfId="20008"/>
    <cellStyle name="Итог 147 2" xfId="20009"/>
    <cellStyle name="Итог 147 2 2" xfId="20010"/>
    <cellStyle name="Итог 147 2 3" xfId="20011"/>
    <cellStyle name="Итог 147 2 4" xfId="20012"/>
    <cellStyle name="Итог 147 2 5" xfId="20013"/>
    <cellStyle name="Итог 147 2 6" xfId="20014"/>
    <cellStyle name="Итог 147 3" xfId="20015"/>
    <cellStyle name="Итог 147 4" xfId="20016"/>
    <cellStyle name="Итог 147 5" xfId="20017"/>
    <cellStyle name="Итог 147 6" xfId="20018"/>
    <cellStyle name="Итог 147 7" xfId="20019"/>
    <cellStyle name="Итог 147 8" xfId="20020"/>
    <cellStyle name="Итог 148" xfId="20021"/>
    <cellStyle name="Итог 148 2" xfId="20022"/>
    <cellStyle name="Итог 148 2 2" xfId="20023"/>
    <cellStyle name="Итог 148 2 3" xfId="20024"/>
    <cellStyle name="Итог 148 2 4" xfId="20025"/>
    <cellStyle name="Итог 148 2 5" xfId="20026"/>
    <cellStyle name="Итог 148 2 6" xfId="20027"/>
    <cellStyle name="Итог 148 3" xfId="20028"/>
    <cellStyle name="Итог 148 4" xfId="20029"/>
    <cellStyle name="Итог 148 5" xfId="20030"/>
    <cellStyle name="Итог 148 6" xfId="20031"/>
    <cellStyle name="Итог 148 7" xfId="20032"/>
    <cellStyle name="Итог 148 8" xfId="20033"/>
    <cellStyle name="Итог 149" xfId="20034"/>
    <cellStyle name="Итог 149 2" xfId="20035"/>
    <cellStyle name="Итог 149 2 2" xfId="20036"/>
    <cellStyle name="Итог 149 2 3" xfId="20037"/>
    <cellStyle name="Итог 149 2 4" xfId="20038"/>
    <cellStyle name="Итог 149 2 5" xfId="20039"/>
    <cellStyle name="Итог 149 2 6" xfId="20040"/>
    <cellStyle name="Итог 149 3" xfId="20041"/>
    <cellStyle name="Итог 149 4" xfId="20042"/>
    <cellStyle name="Итог 149 5" xfId="20043"/>
    <cellStyle name="Итог 149 6" xfId="20044"/>
    <cellStyle name="Итог 149 7" xfId="20045"/>
    <cellStyle name="Итог 149 8" xfId="20046"/>
    <cellStyle name="Итог 15" xfId="20047"/>
    <cellStyle name="Итог 15 2" xfId="20048"/>
    <cellStyle name="Итог 15 2 2" xfId="20049"/>
    <cellStyle name="Итог 15 2 3" xfId="20050"/>
    <cellStyle name="Итог 15 2 4" xfId="20051"/>
    <cellStyle name="Итог 15 2 5" xfId="20052"/>
    <cellStyle name="Итог 15 2 6" xfId="20053"/>
    <cellStyle name="Итог 15 3" xfId="20054"/>
    <cellStyle name="Итог 15 4" xfId="20055"/>
    <cellStyle name="Итог 15 5" xfId="20056"/>
    <cellStyle name="Итог 15 6" xfId="20057"/>
    <cellStyle name="Итог 15 7" xfId="20058"/>
    <cellStyle name="Итог 15 8" xfId="20059"/>
    <cellStyle name="Итог 150" xfId="20060"/>
    <cellStyle name="Итог 150 2" xfId="20061"/>
    <cellStyle name="Итог 150 2 2" xfId="20062"/>
    <cellStyle name="Итог 150 2 3" xfId="20063"/>
    <cellStyle name="Итог 150 2 4" xfId="20064"/>
    <cellStyle name="Итог 150 2 5" xfId="20065"/>
    <cellStyle name="Итог 150 2 6" xfId="20066"/>
    <cellStyle name="Итог 150 3" xfId="20067"/>
    <cellStyle name="Итог 150 4" xfId="20068"/>
    <cellStyle name="Итог 150 5" xfId="20069"/>
    <cellStyle name="Итог 150 6" xfId="20070"/>
    <cellStyle name="Итог 150 7" xfId="20071"/>
    <cellStyle name="Итог 150 8" xfId="20072"/>
    <cellStyle name="Итог 151" xfId="20073"/>
    <cellStyle name="Итог 151 2" xfId="20074"/>
    <cellStyle name="Итог 151 2 2" xfId="20075"/>
    <cellStyle name="Итог 151 2 3" xfId="20076"/>
    <cellStyle name="Итог 151 2 4" xfId="20077"/>
    <cellStyle name="Итог 151 2 5" xfId="20078"/>
    <cellStyle name="Итог 151 2 6" xfId="20079"/>
    <cellStyle name="Итог 151 3" xfId="20080"/>
    <cellStyle name="Итог 151 4" xfId="20081"/>
    <cellStyle name="Итог 151 5" xfId="20082"/>
    <cellStyle name="Итог 151 6" xfId="20083"/>
    <cellStyle name="Итог 151 7" xfId="20084"/>
    <cellStyle name="Итог 151 8" xfId="20085"/>
    <cellStyle name="Итог 152" xfId="20086"/>
    <cellStyle name="Итог 152 2" xfId="20087"/>
    <cellStyle name="Итог 152 2 2" xfId="20088"/>
    <cellStyle name="Итог 152 2 3" xfId="20089"/>
    <cellStyle name="Итог 152 2 4" xfId="20090"/>
    <cellStyle name="Итог 152 2 5" xfId="20091"/>
    <cellStyle name="Итог 152 2 6" xfId="20092"/>
    <cellStyle name="Итог 152 3" xfId="20093"/>
    <cellStyle name="Итог 152 4" xfId="20094"/>
    <cellStyle name="Итог 152 5" xfId="20095"/>
    <cellStyle name="Итог 152 6" xfId="20096"/>
    <cellStyle name="Итог 152 7" xfId="20097"/>
    <cellStyle name="Итог 152 8" xfId="20098"/>
    <cellStyle name="Итог 16" xfId="20099"/>
    <cellStyle name="Итог 16 2" xfId="20100"/>
    <cellStyle name="Итог 16 2 2" xfId="20101"/>
    <cellStyle name="Итог 16 2 3" xfId="20102"/>
    <cellStyle name="Итог 16 2 4" xfId="20103"/>
    <cellStyle name="Итог 16 2 5" xfId="20104"/>
    <cellStyle name="Итог 16 2 6" xfId="20105"/>
    <cellStyle name="Итог 16 3" xfId="20106"/>
    <cellStyle name="Итог 16 4" xfId="20107"/>
    <cellStyle name="Итог 16 5" xfId="20108"/>
    <cellStyle name="Итог 16 6" xfId="20109"/>
    <cellStyle name="Итог 16 7" xfId="20110"/>
    <cellStyle name="Итог 16 8" xfId="20111"/>
    <cellStyle name="Итог 17" xfId="20112"/>
    <cellStyle name="Итог 17 2" xfId="20113"/>
    <cellStyle name="Итог 17 2 2" xfId="20114"/>
    <cellStyle name="Итог 17 2 3" xfId="20115"/>
    <cellStyle name="Итог 17 2 4" xfId="20116"/>
    <cellStyle name="Итог 17 2 5" xfId="20117"/>
    <cellStyle name="Итог 17 2 6" xfId="20118"/>
    <cellStyle name="Итог 17 3" xfId="20119"/>
    <cellStyle name="Итог 17 4" xfId="20120"/>
    <cellStyle name="Итог 17 5" xfId="20121"/>
    <cellStyle name="Итог 17 6" xfId="20122"/>
    <cellStyle name="Итог 17 7" xfId="20123"/>
    <cellStyle name="Итог 17 8" xfId="20124"/>
    <cellStyle name="Итог 18" xfId="20125"/>
    <cellStyle name="Итог 18 2" xfId="20126"/>
    <cellStyle name="Итог 18 2 2" xfId="20127"/>
    <cellStyle name="Итог 18 2 3" xfId="20128"/>
    <cellStyle name="Итог 18 2 4" xfId="20129"/>
    <cellStyle name="Итог 18 2 5" xfId="20130"/>
    <cellStyle name="Итог 18 2 6" xfId="20131"/>
    <cellStyle name="Итог 18 3" xfId="20132"/>
    <cellStyle name="Итог 18 4" xfId="20133"/>
    <cellStyle name="Итог 18 5" xfId="20134"/>
    <cellStyle name="Итог 18 6" xfId="20135"/>
    <cellStyle name="Итог 18 7" xfId="20136"/>
    <cellStyle name="Итог 18 8" xfId="20137"/>
    <cellStyle name="Итог 19" xfId="20138"/>
    <cellStyle name="Итог 19 2" xfId="20139"/>
    <cellStyle name="Итог 19 2 2" xfId="20140"/>
    <cellStyle name="Итог 19 2 3" xfId="20141"/>
    <cellStyle name="Итог 19 2 4" xfId="20142"/>
    <cellStyle name="Итог 19 2 5" xfId="20143"/>
    <cellStyle name="Итог 19 2 6" xfId="20144"/>
    <cellStyle name="Итог 19 3" xfId="20145"/>
    <cellStyle name="Итог 19 4" xfId="20146"/>
    <cellStyle name="Итог 19 5" xfId="20147"/>
    <cellStyle name="Итог 19 6" xfId="20148"/>
    <cellStyle name="Итог 19 7" xfId="20149"/>
    <cellStyle name="Итог 19 8" xfId="20150"/>
    <cellStyle name="Итог 2" xfId="20151"/>
    <cellStyle name="Итог 2 10" xfId="20152"/>
    <cellStyle name="Итог 2 11" xfId="20153"/>
    <cellStyle name="Итог 2 12" xfId="20154"/>
    <cellStyle name="Итог 2 13" xfId="20155"/>
    <cellStyle name="Итог 2 14" xfId="20156"/>
    <cellStyle name="Итог 2 15" xfId="20157"/>
    <cellStyle name="Итог 2 16" xfId="20158"/>
    <cellStyle name="Итог 2 2" xfId="20159"/>
    <cellStyle name="Итог 2 2 10" xfId="20160"/>
    <cellStyle name="Итог 2 2 10 2" xfId="20161"/>
    <cellStyle name="Итог 2 2 10 2 2" xfId="20162"/>
    <cellStyle name="Итог 2 2 10 2 3" xfId="20163"/>
    <cellStyle name="Итог 2 2 10 2 4" xfId="20164"/>
    <cellStyle name="Итог 2 2 10 2 5" xfId="20165"/>
    <cellStyle name="Итог 2 2 10 2 6" xfId="20166"/>
    <cellStyle name="Итог 2 2 10 3" xfId="20167"/>
    <cellStyle name="Итог 2 2 10 4" xfId="20168"/>
    <cellStyle name="Итог 2 2 10 5" xfId="20169"/>
    <cellStyle name="Итог 2 2 10 6" xfId="20170"/>
    <cellStyle name="Итог 2 2 10 7" xfId="20171"/>
    <cellStyle name="Итог 2 2 10 8" xfId="20172"/>
    <cellStyle name="Итог 2 2 11" xfId="20173"/>
    <cellStyle name="Итог 2 2 11 2" xfId="20174"/>
    <cellStyle name="Итог 2 2 11 2 2" xfId="20175"/>
    <cellStyle name="Итог 2 2 11 2 3" xfId="20176"/>
    <cellStyle name="Итог 2 2 11 2 4" xfId="20177"/>
    <cellStyle name="Итог 2 2 11 2 5" xfId="20178"/>
    <cellStyle name="Итог 2 2 11 2 6" xfId="20179"/>
    <cellStyle name="Итог 2 2 11 3" xfId="20180"/>
    <cellStyle name="Итог 2 2 11 4" xfId="20181"/>
    <cellStyle name="Итог 2 2 11 5" xfId="20182"/>
    <cellStyle name="Итог 2 2 11 6" xfId="20183"/>
    <cellStyle name="Итог 2 2 11 7" xfId="20184"/>
    <cellStyle name="Итог 2 2 11 8" xfId="20185"/>
    <cellStyle name="Итог 2 2 12" xfId="20186"/>
    <cellStyle name="Итог 2 2 12 2" xfId="20187"/>
    <cellStyle name="Итог 2 2 12 2 2" xfId="20188"/>
    <cellStyle name="Итог 2 2 12 2 3" xfId="20189"/>
    <cellStyle name="Итог 2 2 12 2 4" xfId="20190"/>
    <cellStyle name="Итог 2 2 12 2 5" xfId="20191"/>
    <cellStyle name="Итог 2 2 12 2 6" xfId="20192"/>
    <cellStyle name="Итог 2 2 12 3" xfId="20193"/>
    <cellStyle name="Итог 2 2 12 4" xfId="20194"/>
    <cellStyle name="Итог 2 2 12 5" xfId="20195"/>
    <cellStyle name="Итог 2 2 12 6" xfId="20196"/>
    <cellStyle name="Итог 2 2 12 7" xfId="20197"/>
    <cellStyle name="Итог 2 2 12 8" xfId="20198"/>
    <cellStyle name="Итог 2 2 13" xfId="20199"/>
    <cellStyle name="Итог 2 2 13 2" xfId="20200"/>
    <cellStyle name="Итог 2 2 13 2 2" xfId="20201"/>
    <cellStyle name="Итог 2 2 13 2 3" xfId="20202"/>
    <cellStyle name="Итог 2 2 13 2 4" xfId="20203"/>
    <cellStyle name="Итог 2 2 13 2 5" xfId="20204"/>
    <cellStyle name="Итог 2 2 13 2 6" xfId="20205"/>
    <cellStyle name="Итог 2 2 13 3" xfId="20206"/>
    <cellStyle name="Итог 2 2 13 4" xfId="20207"/>
    <cellStyle name="Итог 2 2 13 5" xfId="20208"/>
    <cellStyle name="Итог 2 2 13 6" xfId="20209"/>
    <cellStyle name="Итог 2 2 13 7" xfId="20210"/>
    <cellStyle name="Итог 2 2 13 8" xfId="20211"/>
    <cellStyle name="Итог 2 2 14" xfId="20212"/>
    <cellStyle name="Итог 2 2 14 2" xfId="20213"/>
    <cellStyle name="Итог 2 2 14 3" xfId="20214"/>
    <cellStyle name="Итог 2 2 14 4" xfId="20215"/>
    <cellStyle name="Итог 2 2 14 5" xfId="20216"/>
    <cellStyle name="Итог 2 2 14 6" xfId="20217"/>
    <cellStyle name="Итог 2 2 15" xfId="20218"/>
    <cellStyle name="Итог 2 2 16" xfId="20219"/>
    <cellStyle name="Итог 2 2 17" xfId="20220"/>
    <cellStyle name="Итог 2 2 18" xfId="20221"/>
    <cellStyle name="Итог 2 2 19" xfId="20222"/>
    <cellStyle name="Итог 2 2 2" xfId="20223"/>
    <cellStyle name="Итог 2 2 2 2" xfId="20224"/>
    <cellStyle name="Итог 2 2 2 2 2" xfId="20225"/>
    <cellStyle name="Итог 2 2 2 2 3" xfId="20226"/>
    <cellStyle name="Итог 2 2 2 2 4" xfId="20227"/>
    <cellStyle name="Итог 2 2 2 2 5" xfId="20228"/>
    <cellStyle name="Итог 2 2 2 2 6" xfId="20229"/>
    <cellStyle name="Итог 2 2 2 3" xfId="20230"/>
    <cellStyle name="Итог 2 2 2 4" xfId="20231"/>
    <cellStyle name="Итог 2 2 2 5" xfId="20232"/>
    <cellStyle name="Итог 2 2 2 6" xfId="20233"/>
    <cellStyle name="Итог 2 2 2 7" xfId="20234"/>
    <cellStyle name="Итог 2 2 2 8" xfId="20235"/>
    <cellStyle name="Итог 2 2 20" xfId="20236"/>
    <cellStyle name="Итог 2 2 21" xfId="20237"/>
    <cellStyle name="Итог 2 2 22" xfId="20238"/>
    <cellStyle name="Итог 2 2 23" xfId="20239"/>
    <cellStyle name="Итог 2 2 24" xfId="20240"/>
    <cellStyle name="Итог 2 2 25" xfId="20241"/>
    <cellStyle name="Итог 2 2 26" xfId="20242"/>
    <cellStyle name="Итог 2 2 3" xfId="20243"/>
    <cellStyle name="Итог 2 2 3 2" xfId="20244"/>
    <cellStyle name="Итог 2 2 3 2 2" xfId="20245"/>
    <cellStyle name="Итог 2 2 3 2 3" xfId="20246"/>
    <cellStyle name="Итог 2 2 3 2 4" xfId="20247"/>
    <cellStyle name="Итог 2 2 3 2 5" xfId="20248"/>
    <cellStyle name="Итог 2 2 3 2 6" xfId="20249"/>
    <cellStyle name="Итог 2 2 3 3" xfId="20250"/>
    <cellStyle name="Итог 2 2 3 4" xfId="20251"/>
    <cellStyle name="Итог 2 2 3 5" xfId="20252"/>
    <cellStyle name="Итог 2 2 3 6" xfId="20253"/>
    <cellStyle name="Итог 2 2 3 7" xfId="20254"/>
    <cellStyle name="Итог 2 2 3 8" xfId="20255"/>
    <cellStyle name="Итог 2 2 4" xfId="20256"/>
    <cellStyle name="Итог 2 2 4 2" xfId="20257"/>
    <cellStyle name="Итог 2 2 4 2 2" xfId="20258"/>
    <cellStyle name="Итог 2 2 4 2 3" xfId="20259"/>
    <cellStyle name="Итог 2 2 4 2 4" xfId="20260"/>
    <cellStyle name="Итог 2 2 4 2 5" xfId="20261"/>
    <cellStyle name="Итог 2 2 4 2 6" xfId="20262"/>
    <cellStyle name="Итог 2 2 4 3" xfId="20263"/>
    <cellStyle name="Итог 2 2 4 4" xfId="20264"/>
    <cellStyle name="Итог 2 2 4 5" xfId="20265"/>
    <cellStyle name="Итог 2 2 4 6" xfId="20266"/>
    <cellStyle name="Итог 2 2 4 7" xfId="20267"/>
    <cellStyle name="Итог 2 2 4 8" xfId="20268"/>
    <cellStyle name="Итог 2 2 5" xfId="20269"/>
    <cellStyle name="Итог 2 2 5 2" xfId="20270"/>
    <cellStyle name="Итог 2 2 5 2 2" xfId="20271"/>
    <cellStyle name="Итог 2 2 5 2 3" xfId="20272"/>
    <cellStyle name="Итог 2 2 5 2 4" xfId="20273"/>
    <cellStyle name="Итог 2 2 5 2 5" xfId="20274"/>
    <cellStyle name="Итог 2 2 5 2 6" xfId="20275"/>
    <cellStyle name="Итог 2 2 5 3" xfId="20276"/>
    <cellStyle name="Итог 2 2 5 4" xfId="20277"/>
    <cellStyle name="Итог 2 2 5 5" xfId="20278"/>
    <cellStyle name="Итог 2 2 5 6" xfId="20279"/>
    <cellStyle name="Итог 2 2 5 7" xfId="20280"/>
    <cellStyle name="Итог 2 2 5 8" xfId="20281"/>
    <cellStyle name="Итог 2 2 6" xfId="20282"/>
    <cellStyle name="Итог 2 2 6 2" xfId="20283"/>
    <cellStyle name="Итог 2 2 6 2 2" xfId="20284"/>
    <cellStyle name="Итог 2 2 6 2 3" xfId="20285"/>
    <cellStyle name="Итог 2 2 6 2 4" xfId="20286"/>
    <cellStyle name="Итог 2 2 6 2 5" xfId="20287"/>
    <cellStyle name="Итог 2 2 6 2 6" xfId="20288"/>
    <cellStyle name="Итог 2 2 6 3" xfId="20289"/>
    <cellStyle name="Итог 2 2 6 4" xfId="20290"/>
    <cellStyle name="Итог 2 2 6 5" xfId="20291"/>
    <cellStyle name="Итог 2 2 6 6" xfId="20292"/>
    <cellStyle name="Итог 2 2 6 7" xfId="20293"/>
    <cellStyle name="Итог 2 2 6 8" xfId="20294"/>
    <cellStyle name="Итог 2 2 7" xfId="20295"/>
    <cellStyle name="Итог 2 2 7 2" xfId="20296"/>
    <cellStyle name="Итог 2 2 7 2 2" xfId="20297"/>
    <cellStyle name="Итог 2 2 7 2 3" xfId="20298"/>
    <cellStyle name="Итог 2 2 7 2 4" xfId="20299"/>
    <cellStyle name="Итог 2 2 7 2 5" xfId="20300"/>
    <cellStyle name="Итог 2 2 7 2 6" xfId="20301"/>
    <cellStyle name="Итог 2 2 7 3" xfId="20302"/>
    <cellStyle name="Итог 2 2 7 4" xfId="20303"/>
    <cellStyle name="Итог 2 2 7 5" xfId="20304"/>
    <cellStyle name="Итог 2 2 7 6" xfId="20305"/>
    <cellStyle name="Итог 2 2 7 7" xfId="20306"/>
    <cellStyle name="Итог 2 2 7 8" xfId="20307"/>
    <cellStyle name="Итог 2 2 8" xfId="20308"/>
    <cellStyle name="Итог 2 2 8 2" xfId="20309"/>
    <cellStyle name="Итог 2 2 8 2 2" xfId="20310"/>
    <cellStyle name="Итог 2 2 8 2 3" xfId="20311"/>
    <cellStyle name="Итог 2 2 8 2 4" xfId="20312"/>
    <cellStyle name="Итог 2 2 8 2 5" xfId="20313"/>
    <cellStyle name="Итог 2 2 8 2 6" xfId="20314"/>
    <cellStyle name="Итог 2 2 8 3" xfId="20315"/>
    <cellStyle name="Итог 2 2 8 4" xfId="20316"/>
    <cellStyle name="Итог 2 2 8 5" xfId="20317"/>
    <cellStyle name="Итог 2 2 8 6" xfId="20318"/>
    <cellStyle name="Итог 2 2 8 7" xfId="20319"/>
    <cellStyle name="Итог 2 2 8 8" xfId="20320"/>
    <cellStyle name="Итог 2 2 9" xfId="20321"/>
    <cellStyle name="Итог 2 2 9 2" xfId="20322"/>
    <cellStyle name="Итог 2 2 9 2 2" xfId="20323"/>
    <cellStyle name="Итог 2 2 9 2 3" xfId="20324"/>
    <cellStyle name="Итог 2 2 9 2 4" xfId="20325"/>
    <cellStyle name="Итог 2 2 9 2 5" xfId="20326"/>
    <cellStyle name="Итог 2 2 9 2 6" xfId="20327"/>
    <cellStyle name="Итог 2 2 9 3" xfId="20328"/>
    <cellStyle name="Итог 2 2 9 4" xfId="20329"/>
    <cellStyle name="Итог 2 2 9 5" xfId="20330"/>
    <cellStyle name="Итог 2 2 9 6" xfId="20331"/>
    <cellStyle name="Итог 2 2 9 7" xfId="20332"/>
    <cellStyle name="Итог 2 2 9 8" xfId="20333"/>
    <cellStyle name="Итог 2 3" xfId="20334"/>
    <cellStyle name="Итог 2 3 2" xfId="20335"/>
    <cellStyle name="Итог 2 3 2 2" xfId="20336"/>
    <cellStyle name="Итог 2 3 2 3" xfId="20337"/>
    <cellStyle name="Итог 2 3 2 4" xfId="20338"/>
    <cellStyle name="Итог 2 3 2 5" xfId="20339"/>
    <cellStyle name="Итог 2 3 2 6" xfId="20340"/>
    <cellStyle name="Итог 2 3 3" xfId="20341"/>
    <cellStyle name="Итог 2 3 4" xfId="20342"/>
    <cellStyle name="Итог 2 3 5" xfId="20343"/>
    <cellStyle name="Итог 2 3 6" xfId="20344"/>
    <cellStyle name="Итог 2 3 7" xfId="20345"/>
    <cellStyle name="Итог 2 3 8" xfId="20346"/>
    <cellStyle name="Итог 2 4" xfId="20347"/>
    <cellStyle name="Итог 2 4 2" xfId="20348"/>
    <cellStyle name="Итог 2 4 3" xfId="20349"/>
    <cellStyle name="Итог 2 4 4" xfId="20350"/>
    <cellStyle name="Итог 2 4 5" xfId="20351"/>
    <cellStyle name="Итог 2 4 6" xfId="20352"/>
    <cellStyle name="Итог 2 5" xfId="20353"/>
    <cellStyle name="Итог 2 6" xfId="20354"/>
    <cellStyle name="Итог 2 7" xfId="20355"/>
    <cellStyle name="Итог 2 8" xfId="20356"/>
    <cellStyle name="Итог 2 9" xfId="20357"/>
    <cellStyle name="Итог 20" xfId="20358"/>
    <cellStyle name="Итог 20 2" xfId="20359"/>
    <cellStyle name="Итог 20 2 2" xfId="20360"/>
    <cellStyle name="Итог 20 2 3" xfId="20361"/>
    <cellStyle name="Итог 20 2 4" xfId="20362"/>
    <cellStyle name="Итог 20 2 5" xfId="20363"/>
    <cellStyle name="Итог 20 2 6" xfId="20364"/>
    <cellStyle name="Итог 20 3" xfId="20365"/>
    <cellStyle name="Итог 20 4" xfId="20366"/>
    <cellStyle name="Итог 20 5" xfId="20367"/>
    <cellStyle name="Итог 20 6" xfId="20368"/>
    <cellStyle name="Итог 20 7" xfId="20369"/>
    <cellStyle name="Итог 20 8" xfId="20370"/>
    <cellStyle name="Итог 21" xfId="20371"/>
    <cellStyle name="Итог 21 2" xfId="20372"/>
    <cellStyle name="Итог 21 2 2" xfId="20373"/>
    <cellStyle name="Итог 21 2 3" xfId="20374"/>
    <cellStyle name="Итог 21 2 4" xfId="20375"/>
    <cellStyle name="Итог 21 2 5" xfId="20376"/>
    <cellStyle name="Итог 21 2 6" xfId="20377"/>
    <cellStyle name="Итог 21 3" xfId="20378"/>
    <cellStyle name="Итог 21 4" xfId="20379"/>
    <cellStyle name="Итог 21 5" xfId="20380"/>
    <cellStyle name="Итог 21 6" xfId="20381"/>
    <cellStyle name="Итог 21 7" xfId="20382"/>
    <cellStyle name="Итог 21 8" xfId="20383"/>
    <cellStyle name="Итог 22" xfId="20384"/>
    <cellStyle name="Итог 22 2" xfId="20385"/>
    <cellStyle name="Итог 22 2 2" xfId="20386"/>
    <cellStyle name="Итог 22 2 3" xfId="20387"/>
    <cellStyle name="Итог 22 2 4" xfId="20388"/>
    <cellStyle name="Итог 22 2 5" xfId="20389"/>
    <cellStyle name="Итог 22 2 6" xfId="20390"/>
    <cellStyle name="Итог 22 3" xfId="20391"/>
    <cellStyle name="Итог 22 4" xfId="20392"/>
    <cellStyle name="Итог 22 5" xfId="20393"/>
    <cellStyle name="Итог 22 6" xfId="20394"/>
    <cellStyle name="Итог 22 7" xfId="20395"/>
    <cellStyle name="Итог 22 8" xfId="20396"/>
    <cellStyle name="Итог 23" xfId="20397"/>
    <cellStyle name="Итог 23 2" xfId="20398"/>
    <cellStyle name="Итог 23 2 2" xfId="20399"/>
    <cellStyle name="Итог 23 2 3" xfId="20400"/>
    <cellStyle name="Итог 23 2 4" xfId="20401"/>
    <cellStyle name="Итог 23 2 5" xfId="20402"/>
    <cellStyle name="Итог 23 2 6" xfId="20403"/>
    <cellStyle name="Итог 23 3" xfId="20404"/>
    <cellStyle name="Итог 23 4" xfId="20405"/>
    <cellStyle name="Итог 23 5" xfId="20406"/>
    <cellStyle name="Итог 23 6" xfId="20407"/>
    <cellStyle name="Итог 23 7" xfId="20408"/>
    <cellStyle name="Итог 23 8" xfId="20409"/>
    <cellStyle name="Итог 24" xfId="20410"/>
    <cellStyle name="Итог 24 2" xfId="20411"/>
    <cellStyle name="Итог 24 2 2" xfId="20412"/>
    <cellStyle name="Итог 24 2 3" xfId="20413"/>
    <cellStyle name="Итог 24 2 4" xfId="20414"/>
    <cellStyle name="Итог 24 2 5" xfId="20415"/>
    <cellStyle name="Итог 24 2 6" xfId="20416"/>
    <cellStyle name="Итог 24 3" xfId="20417"/>
    <cellStyle name="Итог 24 4" xfId="20418"/>
    <cellStyle name="Итог 24 5" xfId="20419"/>
    <cellStyle name="Итог 24 6" xfId="20420"/>
    <cellStyle name="Итог 24 7" xfId="20421"/>
    <cellStyle name="Итог 24 8" xfId="20422"/>
    <cellStyle name="Итог 25" xfId="20423"/>
    <cellStyle name="Итог 25 2" xfId="20424"/>
    <cellStyle name="Итог 25 2 2" xfId="20425"/>
    <cellStyle name="Итог 25 2 3" xfId="20426"/>
    <cellStyle name="Итог 25 2 4" xfId="20427"/>
    <cellStyle name="Итог 25 2 5" xfId="20428"/>
    <cellStyle name="Итог 25 2 6" xfId="20429"/>
    <cellStyle name="Итог 25 3" xfId="20430"/>
    <cellStyle name="Итог 25 4" xfId="20431"/>
    <cellStyle name="Итог 25 5" xfId="20432"/>
    <cellStyle name="Итог 25 6" xfId="20433"/>
    <cellStyle name="Итог 25 7" xfId="20434"/>
    <cellStyle name="Итог 25 8" xfId="20435"/>
    <cellStyle name="Итог 26" xfId="20436"/>
    <cellStyle name="Итог 26 2" xfId="20437"/>
    <cellStyle name="Итог 26 2 2" xfId="20438"/>
    <cellStyle name="Итог 26 2 3" xfId="20439"/>
    <cellStyle name="Итог 26 2 4" xfId="20440"/>
    <cellStyle name="Итог 26 2 5" xfId="20441"/>
    <cellStyle name="Итог 26 2 6" xfId="20442"/>
    <cellStyle name="Итог 26 3" xfId="20443"/>
    <cellStyle name="Итог 26 4" xfId="20444"/>
    <cellStyle name="Итог 26 5" xfId="20445"/>
    <cellStyle name="Итог 26 6" xfId="20446"/>
    <cellStyle name="Итог 26 7" xfId="20447"/>
    <cellStyle name="Итог 26 8" xfId="20448"/>
    <cellStyle name="Итог 27" xfId="20449"/>
    <cellStyle name="Итог 27 2" xfId="20450"/>
    <cellStyle name="Итог 27 2 2" xfId="20451"/>
    <cellStyle name="Итог 27 2 3" xfId="20452"/>
    <cellStyle name="Итог 27 2 4" xfId="20453"/>
    <cellStyle name="Итог 27 2 5" xfId="20454"/>
    <cellStyle name="Итог 27 2 6" xfId="20455"/>
    <cellStyle name="Итог 27 3" xfId="20456"/>
    <cellStyle name="Итог 27 4" xfId="20457"/>
    <cellStyle name="Итог 27 5" xfId="20458"/>
    <cellStyle name="Итог 27 6" xfId="20459"/>
    <cellStyle name="Итог 27 7" xfId="20460"/>
    <cellStyle name="Итог 27 8" xfId="20461"/>
    <cellStyle name="Итог 28" xfId="20462"/>
    <cellStyle name="Итог 28 2" xfId="20463"/>
    <cellStyle name="Итог 28 2 2" xfId="20464"/>
    <cellStyle name="Итог 28 2 3" xfId="20465"/>
    <cellStyle name="Итог 28 2 4" xfId="20466"/>
    <cellStyle name="Итог 28 2 5" xfId="20467"/>
    <cellStyle name="Итог 28 2 6" xfId="20468"/>
    <cellStyle name="Итог 28 3" xfId="20469"/>
    <cellStyle name="Итог 28 4" xfId="20470"/>
    <cellStyle name="Итог 28 5" xfId="20471"/>
    <cellStyle name="Итог 28 6" xfId="20472"/>
    <cellStyle name="Итог 28 7" xfId="20473"/>
    <cellStyle name="Итог 28 8" xfId="20474"/>
    <cellStyle name="Итог 29" xfId="20475"/>
    <cellStyle name="Итог 29 2" xfId="20476"/>
    <cellStyle name="Итог 29 2 2" xfId="20477"/>
    <cellStyle name="Итог 29 2 3" xfId="20478"/>
    <cellStyle name="Итог 29 2 4" xfId="20479"/>
    <cellStyle name="Итог 29 2 5" xfId="20480"/>
    <cellStyle name="Итог 29 2 6" xfId="20481"/>
    <cellStyle name="Итог 29 3" xfId="20482"/>
    <cellStyle name="Итог 29 4" xfId="20483"/>
    <cellStyle name="Итог 29 5" xfId="20484"/>
    <cellStyle name="Итог 29 6" xfId="20485"/>
    <cellStyle name="Итог 29 7" xfId="20486"/>
    <cellStyle name="Итог 29 8" xfId="20487"/>
    <cellStyle name="Итог 3" xfId="20488"/>
    <cellStyle name="Итог 3 2" xfId="20489"/>
    <cellStyle name="Итог 3 2 2" xfId="20490"/>
    <cellStyle name="Итог 3 2 3" xfId="20491"/>
    <cellStyle name="Итог 3 2 4" xfId="20492"/>
    <cellStyle name="Итог 3 2 5" xfId="20493"/>
    <cellStyle name="Итог 3 2 6" xfId="20494"/>
    <cellStyle name="Итог 3 3" xfId="20495"/>
    <cellStyle name="Итог 3 4" xfId="20496"/>
    <cellStyle name="Итог 3 5" xfId="20497"/>
    <cellStyle name="Итог 3 6" xfId="20498"/>
    <cellStyle name="Итог 3 7" xfId="20499"/>
    <cellStyle name="Итог 3 8" xfId="20500"/>
    <cellStyle name="Итог 30" xfId="20501"/>
    <cellStyle name="Итог 30 2" xfId="20502"/>
    <cellStyle name="Итог 30 2 2" xfId="20503"/>
    <cellStyle name="Итог 30 2 3" xfId="20504"/>
    <cellStyle name="Итог 30 2 4" xfId="20505"/>
    <cellStyle name="Итог 30 2 5" xfId="20506"/>
    <cellStyle name="Итог 30 2 6" xfId="20507"/>
    <cellStyle name="Итог 30 3" xfId="20508"/>
    <cellStyle name="Итог 30 4" xfId="20509"/>
    <cellStyle name="Итог 30 5" xfId="20510"/>
    <cellStyle name="Итог 30 6" xfId="20511"/>
    <cellStyle name="Итог 30 7" xfId="20512"/>
    <cellStyle name="Итог 30 8" xfId="20513"/>
    <cellStyle name="Итог 31" xfId="20514"/>
    <cellStyle name="Итог 31 2" xfId="20515"/>
    <cellStyle name="Итог 31 2 2" xfId="20516"/>
    <cellStyle name="Итог 31 2 3" xfId="20517"/>
    <cellStyle name="Итог 31 2 4" xfId="20518"/>
    <cellStyle name="Итог 31 2 5" xfId="20519"/>
    <cellStyle name="Итог 31 2 6" xfId="20520"/>
    <cellStyle name="Итог 31 3" xfId="20521"/>
    <cellStyle name="Итог 31 4" xfId="20522"/>
    <cellStyle name="Итог 31 5" xfId="20523"/>
    <cellStyle name="Итог 31 6" xfId="20524"/>
    <cellStyle name="Итог 31 7" xfId="20525"/>
    <cellStyle name="Итог 31 8" xfId="20526"/>
    <cellStyle name="Итог 32" xfId="20527"/>
    <cellStyle name="Итог 32 2" xfId="20528"/>
    <cellStyle name="Итог 32 2 2" xfId="20529"/>
    <cellStyle name="Итог 32 2 3" xfId="20530"/>
    <cellStyle name="Итог 32 2 4" xfId="20531"/>
    <cellStyle name="Итог 32 2 5" xfId="20532"/>
    <cellStyle name="Итог 32 2 6" xfId="20533"/>
    <cellStyle name="Итог 32 3" xfId="20534"/>
    <cellStyle name="Итог 32 4" xfId="20535"/>
    <cellStyle name="Итог 32 5" xfId="20536"/>
    <cellStyle name="Итог 32 6" xfId="20537"/>
    <cellStyle name="Итог 32 7" xfId="20538"/>
    <cellStyle name="Итог 32 8" xfId="20539"/>
    <cellStyle name="Итог 33" xfId="20540"/>
    <cellStyle name="Итог 33 2" xfId="20541"/>
    <cellStyle name="Итог 33 2 2" xfId="20542"/>
    <cellStyle name="Итог 33 2 3" xfId="20543"/>
    <cellStyle name="Итог 33 2 4" xfId="20544"/>
    <cellStyle name="Итог 33 2 5" xfId="20545"/>
    <cellStyle name="Итог 33 2 6" xfId="20546"/>
    <cellStyle name="Итог 33 3" xfId="20547"/>
    <cellStyle name="Итог 33 4" xfId="20548"/>
    <cellStyle name="Итог 33 5" xfId="20549"/>
    <cellStyle name="Итог 33 6" xfId="20550"/>
    <cellStyle name="Итог 33 7" xfId="20551"/>
    <cellStyle name="Итог 33 8" xfId="20552"/>
    <cellStyle name="Итог 34" xfId="20553"/>
    <cellStyle name="Итог 34 2" xfId="20554"/>
    <cellStyle name="Итог 34 2 2" xfId="20555"/>
    <cellStyle name="Итог 34 2 3" xfId="20556"/>
    <cellStyle name="Итог 34 2 4" xfId="20557"/>
    <cellStyle name="Итог 34 2 5" xfId="20558"/>
    <cellStyle name="Итог 34 2 6" xfId="20559"/>
    <cellStyle name="Итог 34 3" xfId="20560"/>
    <cellStyle name="Итог 34 4" xfId="20561"/>
    <cellStyle name="Итог 34 5" xfId="20562"/>
    <cellStyle name="Итог 34 6" xfId="20563"/>
    <cellStyle name="Итог 34 7" xfId="20564"/>
    <cellStyle name="Итог 34 8" xfId="20565"/>
    <cellStyle name="Итог 35" xfId="20566"/>
    <cellStyle name="Итог 35 2" xfId="20567"/>
    <cellStyle name="Итог 35 2 2" xfId="20568"/>
    <cellStyle name="Итог 35 2 3" xfId="20569"/>
    <cellStyle name="Итог 35 2 4" xfId="20570"/>
    <cellStyle name="Итог 35 2 5" xfId="20571"/>
    <cellStyle name="Итог 35 2 6" xfId="20572"/>
    <cellStyle name="Итог 35 3" xfId="20573"/>
    <cellStyle name="Итог 35 4" xfId="20574"/>
    <cellStyle name="Итог 35 5" xfId="20575"/>
    <cellStyle name="Итог 35 6" xfId="20576"/>
    <cellStyle name="Итог 35 7" xfId="20577"/>
    <cellStyle name="Итог 35 8" xfId="20578"/>
    <cellStyle name="Итог 36" xfId="20579"/>
    <cellStyle name="Итог 36 2" xfId="20580"/>
    <cellStyle name="Итог 36 2 2" xfId="20581"/>
    <cellStyle name="Итог 36 2 3" xfId="20582"/>
    <cellStyle name="Итог 36 2 4" xfId="20583"/>
    <cellStyle name="Итог 36 2 5" xfId="20584"/>
    <cellStyle name="Итог 36 2 6" xfId="20585"/>
    <cellStyle name="Итог 36 3" xfId="20586"/>
    <cellStyle name="Итог 36 4" xfId="20587"/>
    <cellStyle name="Итог 36 5" xfId="20588"/>
    <cellStyle name="Итог 36 6" xfId="20589"/>
    <cellStyle name="Итог 36 7" xfId="20590"/>
    <cellStyle name="Итог 36 8" xfId="20591"/>
    <cellStyle name="Итог 37" xfId="20592"/>
    <cellStyle name="Итог 37 2" xfId="20593"/>
    <cellStyle name="Итог 37 2 2" xfId="20594"/>
    <cellStyle name="Итог 37 2 3" xfId="20595"/>
    <cellStyle name="Итог 37 2 4" xfId="20596"/>
    <cellStyle name="Итог 37 2 5" xfId="20597"/>
    <cellStyle name="Итог 37 2 6" xfId="20598"/>
    <cellStyle name="Итог 37 3" xfId="20599"/>
    <cellStyle name="Итог 37 4" xfId="20600"/>
    <cellStyle name="Итог 37 5" xfId="20601"/>
    <cellStyle name="Итог 37 6" xfId="20602"/>
    <cellStyle name="Итог 37 7" xfId="20603"/>
    <cellStyle name="Итог 37 8" xfId="20604"/>
    <cellStyle name="Итог 38" xfId="20605"/>
    <cellStyle name="Итог 38 2" xfId="20606"/>
    <cellStyle name="Итог 38 2 2" xfId="20607"/>
    <cellStyle name="Итог 38 2 3" xfId="20608"/>
    <cellStyle name="Итог 38 2 4" xfId="20609"/>
    <cellStyle name="Итог 38 2 5" xfId="20610"/>
    <cellStyle name="Итог 38 2 6" xfId="20611"/>
    <cellStyle name="Итог 38 3" xfId="20612"/>
    <cellStyle name="Итог 38 4" xfId="20613"/>
    <cellStyle name="Итог 38 5" xfId="20614"/>
    <cellStyle name="Итог 38 6" xfId="20615"/>
    <cellStyle name="Итог 38 7" xfId="20616"/>
    <cellStyle name="Итог 38 8" xfId="20617"/>
    <cellStyle name="Итог 39" xfId="20618"/>
    <cellStyle name="Итог 39 2" xfId="20619"/>
    <cellStyle name="Итог 39 2 2" xfId="20620"/>
    <cellStyle name="Итог 39 2 3" xfId="20621"/>
    <cellStyle name="Итог 39 2 4" xfId="20622"/>
    <cellStyle name="Итог 39 2 5" xfId="20623"/>
    <cellStyle name="Итог 39 2 6" xfId="20624"/>
    <cellStyle name="Итог 39 3" xfId="20625"/>
    <cellStyle name="Итог 39 4" xfId="20626"/>
    <cellStyle name="Итог 39 5" xfId="20627"/>
    <cellStyle name="Итог 39 6" xfId="20628"/>
    <cellStyle name="Итог 39 7" xfId="20629"/>
    <cellStyle name="Итог 39 8" xfId="20630"/>
    <cellStyle name="Итог 4" xfId="20631"/>
    <cellStyle name="Итог 4 2" xfId="20632"/>
    <cellStyle name="Итог 4 2 2" xfId="20633"/>
    <cellStyle name="Итог 4 2 3" xfId="20634"/>
    <cellStyle name="Итог 4 2 4" xfId="20635"/>
    <cellStyle name="Итог 4 2 5" xfId="20636"/>
    <cellStyle name="Итог 4 2 6" xfId="20637"/>
    <cellStyle name="Итог 4 3" xfId="20638"/>
    <cellStyle name="Итог 4 4" xfId="20639"/>
    <cellStyle name="Итог 4 5" xfId="20640"/>
    <cellStyle name="Итог 4 6" xfId="20641"/>
    <cellStyle name="Итог 4 7" xfId="20642"/>
    <cellStyle name="Итог 4 8" xfId="20643"/>
    <cellStyle name="Итог 40" xfId="20644"/>
    <cellStyle name="Итог 40 2" xfId="20645"/>
    <cellStyle name="Итог 40 2 2" xfId="20646"/>
    <cellStyle name="Итог 40 2 3" xfId="20647"/>
    <cellStyle name="Итог 40 2 4" xfId="20648"/>
    <cellStyle name="Итог 40 2 5" xfId="20649"/>
    <cellStyle name="Итог 40 2 6" xfId="20650"/>
    <cellStyle name="Итог 40 3" xfId="20651"/>
    <cellStyle name="Итог 40 4" xfId="20652"/>
    <cellStyle name="Итог 40 5" xfId="20653"/>
    <cellStyle name="Итог 40 6" xfId="20654"/>
    <cellStyle name="Итог 40 7" xfId="20655"/>
    <cellStyle name="Итог 40 8" xfId="20656"/>
    <cellStyle name="Итог 41" xfId="20657"/>
    <cellStyle name="Итог 41 2" xfId="20658"/>
    <cellStyle name="Итог 41 2 2" xfId="20659"/>
    <cellStyle name="Итог 41 2 3" xfId="20660"/>
    <cellStyle name="Итог 41 2 4" xfId="20661"/>
    <cellStyle name="Итог 41 2 5" xfId="20662"/>
    <cellStyle name="Итог 41 2 6" xfId="20663"/>
    <cellStyle name="Итог 41 3" xfId="20664"/>
    <cellStyle name="Итог 41 4" xfId="20665"/>
    <cellStyle name="Итог 41 5" xfId="20666"/>
    <cellStyle name="Итог 41 6" xfId="20667"/>
    <cellStyle name="Итог 41 7" xfId="20668"/>
    <cellStyle name="Итог 41 8" xfId="20669"/>
    <cellStyle name="Итог 42" xfId="20670"/>
    <cellStyle name="Итог 42 2" xfId="20671"/>
    <cellStyle name="Итог 42 2 2" xfId="20672"/>
    <cellStyle name="Итог 42 2 3" xfId="20673"/>
    <cellStyle name="Итог 42 2 4" xfId="20674"/>
    <cellStyle name="Итог 42 2 5" xfId="20675"/>
    <cellStyle name="Итог 42 2 6" xfId="20676"/>
    <cellStyle name="Итог 42 3" xfId="20677"/>
    <cellStyle name="Итог 42 4" xfId="20678"/>
    <cellStyle name="Итог 42 5" xfId="20679"/>
    <cellStyle name="Итог 42 6" xfId="20680"/>
    <cellStyle name="Итог 42 7" xfId="20681"/>
    <cellStyle name="Итог 42 8" xfId="20682"/>
    <cellStyle name="Итог 43" xfId="20683"/>
    <cellStyle name="Итог 43 2" xfId="20684"/>
    <cellStyle name="Итог 43 2 2" xfId="20685"/>
    <cellStyle name="Итог 43 2 3" xfId="20686"/>
    <cellStyle name="Итог 43 2 4" xfId="20687"/>
    <cellStyle name="Итог 43 2 5" xfId="20688"/>
    <cellStyle name="Итог 43 2 6" xfId="20689"/>
    <cellStyle name="Итог 43 3" xfId="20690"/>
    <cellStyle name="Итог 43 4" xfId="20691"/>
    <cellStyle name="Итог 43 5" xfId="20692"/>
    <cellStyle name="Итог 43 6" xfId="20693"/>
    <cellStyle name="Итог 43 7" xfId="20694"/>
    <cellStyle name="Итог 43 8" xfId="20695"/>
    <cellStyle name="Итог 44" xfId="20696"/>
    <cellStyle name="Итог 44 2" xfId="20697"/>
    <cellStyle name="Итог 44 2 2" xfId="20698"/>
    <cellStyle name="Итог 44 2 3" xfId="20699"/>
    <cellStyle name="Итог 44 2 4" xfId="20700"/>
    <cellStyle name="Итог 44 2 5" xfId="20701"/>
    <cellStyle name="Итог 44 2 6" xfId="20702"/>
    <cellStyle name="Итог 44 3" xfId="20703"/>
    <cellStyle name="Итог 44 4" xfId="20704"/>
    <cellStyle name="Итог 44 5" xfId="20705"/>
    <cellStyle name="Итог 44 6" xfId="20706"/>
    <cellStyle name="Итог 44 7" xfId="20707"/>
    <cellStyle name="Итог 44 8" xfId="20708"/>
    <cellStyle name="Итог 45" xfId="20709"/>
    <cellStyle name="Итог 45 2" xfId="20710"/>
    <cellStyle name="Итог 45 2 2" xfId="20711"/>
    <cellStyle name="Итог 45 2 3" xfId="20712"/>
    <cellStyle name="Итог 45 2 4" xfId="20713"/>
    <cellStyle name="Итог 45 2 5" xfId="20714"/>
    <cellStyle name="Итог 45 2 6" xfId="20715"/>
    <cellStyle name="Итог 45 3" xfId="20716"/>
    <cellStyle name="Итог 45 4" xfId="20717"/>
    <cellStyle name="Итог 45 5" xfId="20718"/>
    <cellStyle name="Итог 45 6" xfId="20719"/>
    <cellStyle name="Итог 45 7" xfId="20720"/>
    <cellStyle name="Итог 45 8" xfId="20721"/>
    <cellStyle name="Итог 46" xfId="20722"/>
    <cellStyle name="Итог 46 2" xfId="20723"/>
    <cellStyle name="Итог 46 2 2" xfId="20724"/>
    <cellStyle name="Итог 46 2 3" xfId="20725"/>
    <cellStyle name="Итог 46 2 4" xfId="20726"/>
    <cellStyle name="Итог 46 2 5" xfId="20727"/>
    <cellStyle name="Итог 46 2 6" xfId="20728"/>
    <cellStyle name="Итог 46 3" xfId="20729"/>
    <cellStyle name="Итог 46 4" xfId="20730"/>
    <cellStyle name="Итог 46 5" xfId="20731"/>
    <cellStyle name="Итог 46 6" xfId="20732"/>
    <cellStyle name="Итог 46 7" xfId="20733"/>
    <cellStyle name="Итог 46 8" xfId="20734"/>
    <cellStyle name="Итог 47" xfId="20735"/>
    <cellStyle name="Итог 47 2" xfId="20736"/>
    <cellStyle name="Итог 47 2 2" xfId="20737"/>
    <cellStyle name="Итог 47 2 3" xfId="20738"/>
    <cellStyle name="Итог 47 2 4" xfId="20739"/>
    <cellStyle name="Итог 47 2 5" xfId="20740"/>
    <cellStyle name="Итог 47 2 6" xfId="20741"/>
    <cellStyle name="Итог 47 3" xfId="20742"/>
    <cellStyle name="Итог 47 4" xfId="20743"/>
    <cellStyle name="Итог 47 5" xfId="20744"/>
    <cellStyle name="Итог 47 6" xfId="20745"/>
    <cellStyle name="Итог 47 7" xfId="20746"/>
    <cellStyle name="Итог 47 8" xfId="20747"/>
    <cellStyle name="Итог 48" xfId="20748"/>
    <cellStyle name="Итог 48 2" xfId="20749"/>
    <cellStyle name="Итог 48 2 2" xfId="20750"/>
    <cellStyle name="Итог 48 2 3" xfId="20751"/>
    <cellStyle name="Итог 48 2 4" xfId="20752"/>
    <cellStyle name="Итог 48 2 5" xfId="20753"/>
    <cellStyle name="Итог 48 2 6" xfId="20754"/>
    <cellStyle name="Итог 48 3" xfId="20755"/>
    <cellStyle name="Итог 48 4" xfId="20756"/>
    <cellStyle name="Итог 48 5" xfId="20757"/>
    <cellStyle name="Итог 48 6" xfId="20758"/>
    <cellStyle name="Итог 48 7" xfId="20759"/>
    <cellStyle name="Итог 48 8" xfId="20760"/>
    <cellStyle name="Итог 49" xfId="20761"/>
    <cellStyle name="Итог 49 2" xfId="20762"/>
    <cellStyle name="Итог 49 2 2" xfId="20763"/>
    <cellStyle name="Итог 49 2 3" xfId="20764"/>
    <cellStyle name="Итог 49 2 4" xfId="20765"/>
    <cellStyle name="Итог 49 2 5" xfId="20766"/>
    <cellStyle name="Итог 49 2 6" xfId="20767"/>
    <cellStyle name="Итог 49 3" xfId="20768"/>
    <cellStyle name="Итог 49 4" xfId="20769"/>
    <cellStyle name="Итог 49 5" xfId="20770"/>
    <cellStyle name="Итог 49 6" xfId="20771"/>
    <cellStyle name="Итог 49 7" xfId="20772"/>
    <cellStyle name="Итог 49 8" xfId="20773"/>
    <cellStyle name="Итог 5" xfId="20774"/>
    <cellStyle name="Итог 5 2" xfId="20775"/>
    <cellStyle name="Итог 5 2 2" xfId="20776"/>
    <cellStyle name="Итог 5 2 3" xfId="20777"/>
    <cellStyle name="Итог 5 2 4" xfId="20778"/>
    <cellStyle name="Итог 5 2 5" xfId="20779"/>
    <cellStyle name="Итог 5 2 6" xfId="20780"/>
    <cellStyle name="Итог 5 3" xfId="20781"/>
    <cellStyle name="Итог 5 4" xfId="20782"/>
    <cellStyle name="Итог 5 5" xfId="20783"/>
    <cellStyle name="Итог 5 6" xfId="20784"/>
    <cellStyle name="Итог 5 7" xfId="20785"/>
    <cellStyle name="Итог 5 8" xfId="20786"/>
    <cellStyle name="Итог 50" xfId="20787"/>
    <cellStyle name="Итог 50 2" xfId="20788"/>
    <cellStyle name="Итог 50 2 2" xfId="20789"/>
    <cellStyle name="Итог 50 2 3" xfId="20790"/>
    <cellStyle name="Итог 50 2 4" xfId="20791"/>
    <cellStyle name="Итог 50 2 5" xfId="20792"/>
    <cellStyle name="Итог 50 2 6" xfId="20793"/>
    <cellStyle name="Итог 50 3" xfId="20794"/>
    <cellStyle name="Итог 50 4" xfId="20795"/>
    <cellStyle name="Итог 50 5" xfId="20796"/>
    <cellStyle name="Итог 50 6" xfId="20797"/>
    <cellStyle name="Итог 50 7" xfId="20798"/>
    <cellStyle name="Итог 50 8" xfId="20799"/>
    <cellStyle name="Итог 51" xfId="20800"/>
    <cellStyle name="Итог 51 2" xfId="20801"/>
    <cellStyle name="Итог 51 2 2" xfId="20802"/>
    <cellStyle name="Итог 51 2 3" xfId="20803"/>
    <cellStyle name="Итог 51 2 4" xfId="20804"/>
    <cellStyle name="Итог 51 2 5" xfId="20805"/>
    <cellStyle name="Итог 51 2 6" xfId="20806"/>
    <cellStyle name="Итог 51 3" xfId="20807"/>
    <cellStyle name="Итог 51 4" xfId="20808"/>
    <cellStyle name="Итог 51 5" xfId="20809"/>
    <cellStyle name="Итог 51 6" xfId="20810"/>
    <cellStyle name="Итог 51 7" xfId="20811"/>
    <cellStyle name="Итог 51 8" xfId="20812"/>
    <cellStyle name="Итог 52" xfId="20813"/>
    <cellStyle name="Итог 52 2" xfId="20814"/>
    <cellStyle name="Итог 52 2 2" xfId="20815"/>
    <cellStyle name="Итог 52 2 3" xfId="20816"/>
    <cellStyle name="Итог 52 2 4" xfId="20817"/>
    <cellStyle name="Итог 52 2 5" xfId="20818"/>
    <cellStyle name="Итог 52 2 6" xfId="20819"/>
    <cellStyle name="Итог 52 3" xfId="20820"/>
    <cellStyle name="Итог 52 4" xfId="20821"/>
    <cellStyle name="Итог 52 5" xfId="20822"/>
    <cellStyle name="Итог 52 6" xfId="20823"/>
    <cellStyle name="Итог 52 7" xfId="20824"/>
    <cellStyle name="Итог 52 8" xfId="20825"/>
    <cellStyle name="Итог 53" xfId="20826"/>
    <cellStyle name="Итог 53 2" xfId="20827"/>
    <cellStyle name="Итог 53 2 2" xfId="20828"/>
    <cellStyle name="Итог 53 2 3" xfId="20829"/>
    <cellStyle name="Итог 53 2 4" xfId="20830"/>
    <cellStyle name="Итог 53 2 5" xfId="20831"/>
    <cellStyle name="Итог 53 2 6" xfId="20832"/>
    <cellStyle name="Итог 53 3" xfId="20833"/>
    <cellStyle name="Итог 53 4" xfId="20834"/>
    <cellStyle name="Итог 53 5" xfId="20835"/>
    <cellStyle name="Итог 53 6" xfId="20836"/>
    <cellStyle name="Итог 53 7" xfId="20837"/>
    <cellStyle name="Итог 53 8" xfId="20838"/>
    <cellStyle name="Итог 54" xfId="20839"/>
    <cellStyle name="Итог 54 2" xfId="20840"/>
    <cellStyle name="Итог 54 2 2" xfId="20841"/>
    <cellStyle name="Итог 54 2 3" xfId="20842"/>
    <cellStyle name="Итог 54 2 4" xfId="20843"/>
    <cellStyle name="Итог 54 2 5" xfId="20844"/>
    <cellStyle name="Итог 54 2 6" xfId="20845"/>
    <cellStyle name="Итог 54 3" xfId="20846"/>
    <cellStyle name="Итог 54 4" xfId="20847"/>
    <cellStyle name="Итог 54 5" xfId="20848"/>
    <cellStyle name="Итог 54 6" xfId="20849"/>
    <cellStyle name="Итог 54 7" xfId="20850"/>
    <cellStyle name="Итог 54 8" xfId="20851"/>
    <cellStyle name="Итог 55" xfId="20852"/>
    <cellStyle name="Итог 55 2" xfId="20853"/>
    <cellStyle name="Итог 55 2 2" xfId="20854"/>
    <cellStyle name="Итог 55 2 3" xfId="20855"/>
    <cellStyle name="Итог 55 2 4" xfId="20856"/>
    <cellStyle name="Итог 55 2 5" xfId="20857"/>
    <cellStyle name="Итог 55 2 6" xfId="20858"/>
    <cellStyle name="Итог 55 3" xfId="20859"/>
    <cellStyle name="Итог 55 4" xfId="20860"/>
    <cellStyle name="Итог 55 5" xfId="20861"/>
    <cellStyle name="Итог 55 6" xfId="20862"/>
    <cellStyle name="Итог 55 7" xfId="20863"/>
    <cellStyle name="Итог 55 8" xfId="20864"/>
    <cellStyle name="Итог 56" xfId="20865"/>
    <cellStyle name="Итог 56 2" xfId="20866"/>
    <cellStyle name="Итог 56 2 2" xfId="20867"/>
    <cellStyle name="Итог 56 2 3" xfId="20868"/>
    <cellStyle name="Итог 56 2 4" xfId="20869"/>
    <cellStyle name="Итог 56 2 5" xfId="20870"/>
    <cellStyle name="Итог 56 2 6" xfId="20871"/>
    <cellStyle name="Итог 56 3" xfId="20872"/>
    <cellStyle name="Итог 56 4" xfId="20873"/>
    <cellStyle name="Итог 56 5" xfId="20874"/>
    <cellStyle name="Итог 56 6" xfId="20875"/>
    <cellStyle name="Итог 56 7" xfId="20876"/>
    <cellStyle name="Итог 56 8" xfId="20877"/>
    <cellStyle name="Итог 57" xfId="20878"/>
    <cellStyle name="Итог 57 2" xfId="20879"/>
    <cellStyle name="Итог 57 2 2" xfId="20880"/>
    <cellStyle name="Итог 57 2 3" xfId="20881"/>
    <cellStyle name="Итог 57 2 4" xfId="20882"/>
    <cellStyle name="Итог 57 2 5" xfId="20883"/>
    <cellStyle name="Итог 57 2 6" xfId="20884"/>
    <cellStyle name="Итог 57 3" xfId="20885"/>
    <cellStyle name="Итог 57 4" xfId="20886"/>
    <cellStyle name="Итог 57 5" xfId="20887"/>
    <cellStyle name="Итог 57 6" xfId="20888"/>
    <cellStyle name="Итог 57 7" xfId="20889"/>
    <cellStyle name="Итог 57 8" xfId="20890"/>
    <cellStyle name="Итог 58" xfId="20891"/>
    <cellStyle name="Итог 58 2" xfId="20892"/>
    <cellStyle name="Итог 58 2 2" xfId="20893"/>
    <cellStyle name="Итог 58 2 3" xfId="20894"/>
    <cellStyle name="Итог 58 2 4" xfId="20895"/>
    <cellStyle name="Итог 58 2 5" xfId="20896"/>
    <cellStyle name="Итог 58 2 6" xfId="20897"/>
    <cellStyle name="Итог 58 3" xfId="20898"/>
    <cellStyle name="Итог 58 4" xfId="20899"/>
    <cellStyle name="Итог 58 5" xfId="20900"/>
    <cellStyle name="Итог 58 6" xfId="20901"/>
    <cellStyle name="Итог 58 7" xfId="20902"/>
    <cellStyle name="Итог 58 8" xfId="20903"/>
    <cellStyle name="Итог 59" xfId="20904"/>
    <cellStyle name="Итог 59 2" xfId="20905"/>
    <cellStyle name="Итог 59 2 2" xfId="20906"/>
    <cellStyle name="Итог 59 2 3" xfId="20907"/>
    <cellStyle name="Итог 59 2 4" xfId="20908"/>
    <cellStyle name="Итог 59 2 5" xfId="20909"/>
    <cellStyle name="Итог 59 2 6" xfId="20910"/>
    <cellStyle name="Итог 59 3" xfId="20911"/>
    <cellStyle name="Итог 59 4" xfId="20912"/>
    <cellStyle name="Итог 59 5" xfId="20913"/>
    <cellStyle name="Итог 59 6" xfId="20914"/>
    <cellStyle name="Итог 59 7" xfId="20915"/>
    <cellStyle name="Итог 59 8" xfId="20916"/>
    <cellStyle name="Итог 6" xfId="20917"/>
    <cellStyle name="Итог 6 2" xfId="20918"/>
    <cellStyle name="Итог 6 2 2" xfId="20919"/>
    <cellStyle name="Итог 6 2 3" xfId="20920"/>
    <cellStyle name="Итог 6 2 4" xfId="20921"/>
    <cellStyle name="Итог 6 2 5" xfId="20922"/>
    <cellStyle name="Итог 6 2 6" xfId="20923"/>
    <cellStyle name="Итог 6 3" xfId="20924"/>
    <cellStyle name="Итог 6 4" xfId="20925"/>
    <cellStyle name="Итог 6 5" xfId="20926"/>
    <cellStyle name="Итог 6 6" xfId="20927"/>
    <cellStyle name="Итог 6 7" xfId="20928"/>
    <cellStyle name="Итог 6 8" xfId="20929"/>
    <cellStyle name="Итог 60" xfId="20930"/>
    <cellStyle name="Итог 60 2" xfId="20931"/>
    <cellStyle name="Итог 60 2 2" xfId="20932"/>
    <cellStyle name="Итог 60 2 3" xfId="20933"/>
    <cellStyle name="Итог 60 2 4" xfId="20934"/>
    <cellStyle name="Итог 60 2 5" xfId="20935"/>
    <cellStyle name="Итог 60 2 6" xfId="20936"/>
    <cellStyle name="Итог 60 3" xfId="20937"/>
    <cellStyle name="Итог 60 4" xfId="20938"/>
    <cellStyle name="Итог 60 5" xfId="20939"/>
    <cellStyle name="Итог 60 6" xfId="20940"/>
    <cellStyle name="Итог 60 7" xfId="20941"/>
    <cellStyle name="Итог 60 8" xfId="20942"/>
    <cellStyle name="Итог 61" xfId="20943"/>
    <cellStyle name="Итог 61 2" xfId="20944"/>
    <cellStyle name="Итог 61 2 2" xfId="20945"/>
    <cellStyle name="Итог 61 2 3" xfId="20946"/>
    <cellStyle name="Итог 61 2 4" xfId="20947"/>
    <cellStyle name="Итог 61 2 5" xfId="20948"/>
    <cellStyle name="Итог 61 2 6" xfId="20949"/>
    <cellStyle name="Итог 61 3" xfId="20950"/>
    <cellStyle name="Итог 61 4" xfId="20951"/>
    <cellStyle name="Итог 61 5" xfId="20952"/>
    <cellStyle name="Итог 61 6" xfId="20953"/>
    <cellStyle name="Итог 61 7" xfId="20954"/>
    <cellStyle name="Итог 61 8" xfId="20955"/>
    <cellStyle name="Итог 62" xfId="20956"/>
    <cellStyle name="Итог 62 2" xfId="20957"/>
    <cellStyle name="Итог 62 2 2" xfId="20958"/>
    <cellStyle name="Итог 62 2 3" xfId="20959"/>
    <cellStyle name="Итог 62 2 4" xfId="20960"/>
    <cellStyle name="Итог 62 2 5" xfId="20961"/>
    <cellStyle name="Итог 62 2 6" xfId="20962"/>
    <cellStyle name="Итог 62 3" xfId="20963"/>
    <cellStyle name="Итог 62 4" xfId="20964"/>
    <cellStyle name="Итог 62 5" xfId="20965"/>
    <cellStyle name="Итог 62 6" xfId="20966"/>
    <cellStyle name="Итог 62 7" xfId="20967"/>
    <cellStyle name="Итог 62 8" xfId="20968"/>
    <cellStyle name="Итог 63" xfId="20969"/>
    <cellStyle name="Итог 63 2" xfId="20970"/>
    <cellStyle name="Итог 63 2 2" xfId="20971"/>
    <cellStyle name="Итог 63 2 3" xfId="20972"/>
    <cellStyle name="Итог 63 2 4" xfId="20973"/>
    <cellStyle name="Итог 63 2 5" xfId="20974"/>
    <cellStyle name="Итог 63 2 6" xfId="20975"/>
    <cellStyle name="Итог 63 3" xfId="20976"/>
    <cellStyle name="Итог 63 4" xfId="20977"/>
    <cellStyle name="Итог 63 5" xfId="20978"/>
    <cellStyle name="Итог 63 6" xfId="20979"/>
    <cellStyle name="Итог 63 7" xfId="20980"/>
    <cellStyle name="Итог 63 8" xfId="20981"/>
    <cellStyle name="Итог 64" xfId="20982"/>
    <cellStyle name="Итог 64 2" xfId="20983"/>
    <cellStyle name="Итог 64 2 2" xfId="20984"/>
    <cellStyle name="Итог 64 2 3" xfId="20985"/>
    <cellStyle name="Итог 64 2 4" xfId="20986"/>
    <cellStyle name="Итог 64 2 5" xfId="20987"/>
    <cellStyle name="Итог 64 2 6" xfId="20988"/>
    <cellStyle name="Итог 64 3" xfId="20989"/>
    <cellStyle name="Итог 64 4" xfId="20990"/>
    <cellStyle name="Итог 64 5" xfId="20991"/>
    <cellStyle name="Итог 64 6" xfId="20992"/>
    <cellStyle name="Итог 64 7" xfId="20993"/>
    <cellStyle name="Итог 64 8" xfId="20994"/>
    <cellStyle name="Итог 65" xfId="20995"/>
    <cellStyle name="Итог 65 2" xfId="20996"/>
    <cellStyle name="Итог 65 2 2" xfId="20997"/>
    <cellStyle name="Итог 65 2 3" xfId="20998"/>
    <cellStyle name="Итог 65 2 4" xfId="20999"/>
    <cellStyle name="Итог 65 2 5" xfId="21000"/>
    <cellStyle name="Итог 65 2 6" xfId="21001"/>
    <cellStyle name="Итог 65 3" xfId="21002"/>
    <cellStyle name="Итог 65 4" xfId="21003"/>
    <cellStyle name="Итог 65 5" xfId="21004"/>
    <cellStyle name="Итог 65 6" xfId="21005"/>
    <cellStyle name="Итог 65 7" xfId="21006"/>
    <cellStyle name="Итог 65 8" xfId="21007"/>
    <cellStyle name="Итог 66" xfId="21008"/>
    <cellStyle name="Итог 66 2" xfId="21009"/>
    <cellStyle name="Итог 66 2 2" xfId="21010"/>
    <cellStyle name="Итог 66 2 3" xfId="21011"/>
    <cellStyle name="Итог 66 2 4" xfId="21012"/>
    <cellStyle name="Итог 66 2 5" xfId="21013"/>
    <cellStyle name="Итог 66 2 6" xfId="21014"/>
    <cellStyle name="Итог 66 3" xfId="21015"/>
    <cellStyle name="Итог 66 4" xfId="21016"/>
    <cellStyle name="Итог 66 5" xfId="21017"/>
    <cellStyle name="Итог 66 6" xfId="21018"/>
    <cellStyle name="Итог 66 7" xfId="21019"/>
    <cellStyle name="Итог 66 8" xfId="21020"/>
    <cellStyle name="Итог 67" xfId="21021"/>
    <cellStyle name="Итог 67 2" xfId="21022"/>
    <cellStyle name="Итог 67 2 2" xfId="21023"/>
    <cellStyle name="Итог 67 2 3" xfId="21024"/>
    <cellStyle name="Итог 67 2 4" xfId="21025"/>
    <cellStyle name="Итог 67 2 5" xfId="21026"/>
    <cellStyle name="Итог 67 2 6" xfId="21027"/>
    <cellStyle name="Итог 67 3" xfId="21028"/>
    <cellStyle name="Итог 67 4" xfId="21029"/>
    <cellStyle name="Итог 67 5" xfId="21030"/>
    <cellStyle name="Итог 67 6" xfId="21031"/>
    <cellStyle name="Итог 67 7" xfId="21032"/>
    <cellStyle name="Итог 67 8" xfId="21033"/>
    <cellStyle name="Итог 68" xfId="21034"/>
    <cellStyle name="Итог 68 2" xfId="21035"/>
    <cellStyle name="Итог 68 2 2" xfId="21036"/>
    <cellStyle name="Итог 68 2 3" xfId="21037"/>
    <cellStyle name="Итог 68 2 4" xfId="21038"/>
    <cellStyle name="Итог 68 2 5" xfId="21039"/>
    <cellStyle name="Итог 68 2 6" xfId="21040"/>
    <cellStyle name="Итог 68 3" xfId="21041"/>
    <cellStyle name="Итог 68 4" xfId="21042"/>
    <cellStyle name="Итог 68 5" xfId="21043"/>
    <cellStyle name="Итог 68 6" xfId="21044"/>
    <cellStyle name="Итог 68 7" xfId="21045"/>
    <cellStyle name="Итог 68 8" xfId="21046"/>
    <cellStyle name="Итог 69" xfId="21047"/>
    <cellStyle name="Итог 69 2" xfId="21048"/>
    <cellStyle name="Итог 69 2 2" xfId="21049"/>
    <cellStyle name="Итог 69 2 3" xfId="21050"/>
    <cellStyle name="Итог 69 2 4" xfId="21051"/>
    <cellStyle name="Итог 69 2 5" xfId="21052"/>
    <cellStyle name="Итог 69 2 6" xfId="21053"/>
    <cellStyle name="Итог 69 3" xfId="21054"/>
    <cellStyle name="Итог 69 4" xfId="21055"/>
    <cellStyle name="Итог 69 5" xfId="21056"/>
    <cellStyle name="Итог 69 6" xfId="21057"/>
    <cellStyle name="Итог 69 7" xfId="21058"/>
    <cellStyle name="Итог 69 8" xfId="21059"/>
    <cellStyle name="Итог 7" xfId="21060"/>
    <cellStyle name="Итог 7 2" xfId="21061"/>
    <cellStyle name="Итог 7 2 2" xfId="21062"/>
    <cellStyle name="Итог 7 2 3" xfId="21063"/>
    <cellStyle name="Итог 7 2 4" xfId="21064"/>
    <cellStyle name="Итог 7 2 5" xfId="21065"/>
    <cellStyle name="Итог 7 2 6" xfId="21066"/>
    <cellStyle name="Итог 7 3" xfId="21067"/>
    <cellStyle name="Итог 7 4" xfId="21068"/>
    <cellStyle name="Итог 7 5" xfId="21069"/>
    <cellStyle name="Итог 7 6" xfId="21070"/>
    <cellStyle name="Итог 7 7" xfId="21071"/>
    <cellStyle name="Итог 7 8" xfId="21072"/>
    <cellStyle name="Итог 70" xfId="21073"/>
    <cellStyle name="Итог 70 2" xfId="21074"/>
    <cellStyle name="Итог 70 2 2" xfId="21075"/>
    <cellStyle name="Итог 70 2 3" xfId="21076"/>
    <cellStyle name="Итог 70 2 4" xfId="21077"/>
    <cellStyle name="Итог 70 2 5" xfId="21078"/>
    <cellStyle name="Итог 70 2 6" xfId="21079"/>
    <cellStyle name="Итог 70 3" xfId="21080"/>
    <cellStyle name="Итог 70 4" xfId="21081"/>
    <cellStyle name="Итог 70 5" xfId="21082"/>
    <cellStyle name="Итог 70 6" xfId="21083"/>
    <cellStyle name="Итог 70 7" xfId="21084"/>
    <cellStyle name="Итог 70 8" xfId="21085"/>
    <cellStyle name="Итог 71" xfId="21086"/>
    <cellStyle name="Итог 71 2" xfId="21087"/>
    <cellStyle name="Итог 71 2 2" xfId="21088"/>
    <cellStyle name="Итог 71 2 3" xfId="21089"/>
    <cellStyle name="Итог 71 2 4" xfId="21090"/>
    <cellStyle name="Итог 71 2 5" xfId="21091"/>
    <cellStyle name="Итог 71 2 6" xfId="21092"/>
    <cellStyle name="Итог 71 3" xfId="21093"/>
    <cellStyle name="Итог 71 4" xfId="21094"/>
    <cellStyle name="Итог 71 5" xfId="21095"/>
    <cellStyle name="Итог 71 6" xfId="21096"/>
    <cellStyle name="Итог 71 7" xfId="21097"/>
    <cellStyle name="Итог 71 8" xfId="21098"/>
    <cellStyle name="Итог 72" xfId="21099"/>
    <cellStyle name="Итог 72 2" xfId="21100"/>
    <cellStyle name="Итог 72 2 2" xfId="21101"/>
    <cellStyle name="Итог 72 2 3" xfId="21102"/>
    <cellStyle name="Итог 72 2 4" xfId="21103"/>
    <cellStyle name="Итог 72 2 5" xfId="21104"/>
    <cellStyle name="Итог 72 2 6" xfId="21105"/>
    <cellStyle name="Итог 72 3" xfId="21106"/>
    <cellStyle name="Итог 72 4" xfId="21107"/>
    <cellStyle name="Итог 72 5" xfId="21108"/>
    <cellStyle name="Итог 72 6" xfId="21109"/>
    <cellStyle name="Итог 72 7" xfId="21110"/>
    <cellStyle name="Итог 72 8" xfId="21111"/>
    <cellStyle name="Итог 73" xfId="21112"/>
    <cellStyle name="Итог 73 2" xfId="21113"/>
    <cellStyle name="Итог 73 2 2" xfId="21114"/>
    <cellStyle name="Итог 73 2 3" xfId="21115"/>
    <cellStyle name="Итог 73 2 4" xfId="21116"/>
    <cellStyle name="Итог 73 2 5" xfId="21117"/>
    <cellStyle name="Итог 73 2 6" xfId="21118"/>
    <cellStyle name="Итог 73 3" xfId="21119"/>
    <cellStyle name="Итог 73 4" xfId="21120"/>
    <cellStyle name="Итог 73 5" xfId="21121"/>
    <cellStyle name="Итог 73 6" xfId="21122"/>
    <cellStyle name="Итог 73 7" xfId="21123"/>
    <cellStyle name="Итог 73 8" xfId="21124"/>
    <cellStyle name="Итог 74" xfId="21125"/>
    <cellStyle name="Итог 74 2" xfId="21126"/>
    <cellStyle name="Итог 74 2 2" xfId="21127"/>
    <cellStyle name="Итог 74 2 3" xfId="21128"/>
    <cellStyle name="Итог 74 2 4" xfId="21129"/>
    <cellStyle name="Итог 74 2 5" xfId="21130"/>
    <cellStyle name="Итог 74 2 6" xfId="21131"/>
    <cellStyle name="Итог 74 3" xfId="21132"/>
    <cellStyle name="Итог 74 4" xfId="21133"/>
    <cellStyle name="Итог 74 5" xfId="21134"/>
    <cellStyle name="Итог 74 6" xfId="21135"/>
    <cellStyle name="Итог 74 7" xfId="21136"/>
    <cellStyle name="Итог 74 8" xfId="21137"/>
    <cellStyle name="Итог 75" xfId="21138"/>
    <cellStyle name="Итог 75 2" xfId="21139"/>
    <cellStyle name="Итог 75 2 2" xfId="21140"/>
    <cellStyle name="Итог 75 2 3" xfId="21141"/>
    <cellStyle name="Итог 75 2 4" xfId="21142"/>
    <cellStyle name="Итог 75 2 5" xfId="21143"/>
    <cellStyle name="Итог 75 2 6" xfId="21144"/>
    <cellStyle name="Итог 75 3" xfId="21145"/>
    <cellStyle name="Итог 75 4" xfId="21146"/>
    <cellStyle name="Итог 75 5" xfId="21147"/>
    <cellStyle name="Итог 75 6" xfId="21148"/>
    <cellStyle name="Итог 75 7" xfId="21149"/>
    <cellStyle name="Итог 75 8" xfId="21150"/>
    <cellStyle name="Итог 76" xfId="21151"/>
    <cellStyle name="Итог 76 2" xfId="21152"/>
    <cellStyle name="Итог 76 2 2" xfId="21153"/>
    <cellStyle name="Итог 76 2 3" xfId="21154"/>
    <cellStyle name="Итог 76 2 4" xfId="21155"/>
    <cellStyle name="Итог 76 2 5" xfId="21156"/>
    <cellStyle name="Итог 76 2 6" xfId="21157"/>
    <cellStyle name="Итог 76 3" xfId="21158"/>
    <cellStyle name="Итог 76 4" xfId="21159"/>
    <cellStyle name="Итог 76 5" xfId="21160"/>
    <cellStyle name="Итог 76 6" xfId="21161"/>
    <cellStyle name="Итог 76 7" xfId="21162"/>
    <cellStyle name="Итог 76 8" xfId="21163"/>
    <cellStyle name="Итог 77" xfId="21164"/>
    <cellStyle name="Итог 77 2" xfId="21165"/>
    <cellStyle name="Итог 77 2 2" xfId="21166"/>
    <cellStyle name="Итог 77 2 3" xfId="21167"/>
    <cellStyle name="Итог 77 2 4" xfId="21168"/>
    <cellStyle name="Итог 77 2 5" xfId="21169"/>
    <cellStyle name="Итог 77 2 6" xfId="21170"/>
    <cellStyle name="Итог 77 3" xfId="21171"/>
    <cellStyle name="Итог 77 4" xfId="21172"/>
    <cellStyle name="Итог 77 5" xfId="21173"/>
    <cellStyle name="Итог 77 6" xfId="21174"/>
    <cellStyle name="Итог 77 7" xfId="21175"/>
    <cellStyle name="Итог 77 8" xfId="21176"/>
    <cellStyle name="Итог 78" xfId="21177"/>
    <cellStyle name="Итог 78 2" xfId="21178"/>
    <cellStyle name="Итог 78 2 2" xfId="21179"/>
    <cellStyle name="Итог 78 2 3" xfId="21180"/>
    <cellStyle name="Итог 78 2 4" xfId="21181"/>
    <cellStyle name="Итог 78 2 5" xfId="21182"/>
    <cellStyle name="Итог 78 2 6" xfId="21183"/>
    <cellStyle name="Итог 78 3" xfId="21184"/>
    <cellStyle name="Итог 78 4" xfId="21185"/>
    <cellStyle name="Итог 78 5" xfId="21186"/>
    <cellStyle name="Итог 78 6" xfId="21187"/>
    <cellStyle name="Итог 78 7" xfId="21188"/>
    <cellStyle name="Итог 78 8" xfId="21189"/>
    <cellStyle name="Итог 79" xfId="21190"/>
    <cellStyle name="Итог 79 2" xfId="21191"/>
    <cellStyle name="Итог 79 2 2" xfId="21192"/>
    <cellStyle name="Итог 79 2 3" xfId="21193"/>
    <cellStyle name="Итог 79 2 4" xfId="21194"/>
    <cellStyle name="Итог 79 2 5" xfId="21195"/>
    <cellStyle name="Итог 79 2 6" xfId="21196"/>
    <cellStyle name="Итог 79 3" xfId="21197"/>
    <cellStyle name="Итог 79 4" xfId="21198"/>
    <cellStyle name="Итог 79 5" xfId="21199"/>
    <cellStyle name="Итог 79 6" xfId="21200"/>
    <cellStyle name="Итог 79 7" xfId="21201"/>
    <cellStyle name="Итог 79 8" xfId="21202"/>
    <cellStyle name="Итог 8" xfId="21203"/>
    <cellStyle name="Итог 8 2" xfId="21204"/>
    <cellStyle name="Итог 8 2 2" xfId="21205"/>
    <cellStyle name="Итог 8 2 3" xfId="21206"/>
    <cellStyle name="Итог 8 2 4" xfId="21207"/>
    <cellStyle name="Итог 8 2 5" xfId="21208"/>
    <cellStyle name="Итог 8 2 6" xfId="21209"/>
    <cellStyle name="Итог 8 3" xfId="21210"/>
    <cellStyle name="Итог 8 4" xfId="21211"/>
    <cellStyle name="Итог 8 5" xfId="21212"/>
    <cellStyle name="Итог 8 6" xfId="21213"/>
    <cellStyle name="Итог 8 7" xfId="21214"/>
    <cellStyle name="Итог 8 8" xfId="21215"/>
    <cellStyle name="Итог 80" xfId="21216"/>
    <cellStyle name="Итог 80 2" xfId="21217"/>
    <cellStyle name="Итог 80 2 2" xfId="21218"/>
    <cellStyle name="Итог 80 2 3" xfId="21219"/>
    <cellStyle name="Итог 80 2 4" xfId="21220"/>
    <cellStyle name="Итог 80 2 5" xfId="21221"/>
    <cellStyle name="Итог 80 2 6" xfId="21222"/>
    <cellStyle name="Итог 80 3" xfId="21223"/>
    <cellStyle name="Итог 80 4" xfId="21224"/>
    <cellStyle name="Итог 80 5" xfId="21225"/>
    <cellStyle name="Итог 80 6" xfId="21226"/>
    <cellStyle name="Итог 80 7" xfId="21227"/>
    <cellStyle name="Итог 80 8" xfId="21228"/>
    <cellStyle name="Итог 81" xfId="21229"/>
    <cellStyle name="Итог 81 2" xfId="21230"/>
    <cellStyle name="Итог 81 2 2" xfId="21231"/>
    <cellStyle name="Итог 81 2 3" xfId="21232"/>
    <cellStyle name="Итог 81 2 4" xfId="21233"/>
    <cellStyle name="Итог 81 2 5" xfId="21234"/>
    <cellStyle name="Итог 81 2 6" xfId="21235"/>
    <cellStyle name="Итог 81 3" xfId="21236"/>
    <cellStyle name="Итог 81 4" xfId="21237"/>
    <cellStyle name="Итог 81 5" xfId="21238"/>
    <cellStyle name="Итог 81 6" xfId="21239"/>
    <cellStyle name="Итог 81 7" xfId="21240"/>
    <cellStyle name="Итог 81 8" xfId="21241"/>
    <cellStyle name="Итог 82" xfId="21242"/>
    <cellStyle name="Итог 82 2" xfId="21243"/>
    <cellStyle name="Итог 82 2 2" xfId="21244"/>
    <cellStyle name="Итог 82 2 3" xfId="21245"/>
    <cellStyle name="Итог 82 2 4" xfId="21246"/>
    <cellStyle name="Итог 82 2 5" xfId="21247"/>
    <cellStyle name="Итог 82 2 6" xfId="21248"/>
    <cellStyle name="Итог 82 3" xfId="21249"/>
    <cellStyle name="Итог 82 4" xfId="21250"/>
    <cellStyle name="Итог 82 5" xfId="21251"/>
    <cellStyle name="Итог 82 6" xfId="21252"/>
    <cellStyle name="Итог 82 7" xfId="21253"/>
    <cellStyle name="Итог 82 8" xfId="21254"/>
    <cellStyle name="Итог 83" xfId="21255"/>
    <cellStyle name="Итог 83 2" xfId="21256"/>
    <cellStyle name="Итог 83 2 2" xfId="21257"/>
    <cellStyle name="Итог 83 2 3" xfId="21258"/>
    <cellStyle name="Итог 83 2 4" xfId="21259"/>
    <cellStyle name="Итог 83 2 5" xfId="21260"/>
    <cellStyle name="Итог 83 2 6" xfId="21261"/>
    <cellStyle name="Итог 83 3" xfId="21262"/>
    <cellStyle name="Итог 83 4" xfId="21263"/>
    <cellStyle name="Итог 83 5" xfId="21264"/>
    <cellStyle name="Итог 83 6" xfId="21265"/>
    <cellStyle name="Итог 83 7" xfId="21266"/>
    <cellStyle name="Итог 83 8" xfId="21267"/>
    <cellStyle name="Итог 84" xfId="21268"/>
    <cellStyle name="Итог 84 2" xfId="21269"/>
    <cellStyle name="Итог 84 2 2" xfId="21270"/>
    <cellStyle name="Итог 84 2 3" xfId="21271"/>
    <cellStyle name="Итог 84 2 4" xfId="21272"/>
    <cellStyle name="Итог 84 2 5" xfId="21273"/>
    <cellStyle name="Итог 84 2 6" xfId="21274"/>
    <cellStyle name="Итог 84 3" xfId="21275"/>
    <cellStyle name="Итог 84 4" xfId="21276"/>
    <cellStyle name="Итог 84 5" xfId="21277"/>
    <cellStyle name="Итог 84 6" xfId="21278"/>
    <cellStyle name="Итог 84 7" xfId="21279"/>
    <cellStyle name="Итог 84 8" xfId="21280"/>
    <cellStyle name="Итог 85" xfId="21281"/>
    <cellStyle name="Итог 85 2" xfId="21282"/>
    <cellStyle name="Итог 85 2 2" xfId="21283"/>
    <cellStyle name="Итог 85 2 3" xfId="21284"/>
    <cellStyle name="Итог 85 2 4" xfId="21285"/>
    <cellStyle name="Итог 85 2 5" xfId="21286"/>
    <cellStyle name="Итог 85 2 6" xfId="21287"/>
    <cellStyle name="Итог 85 3" xfId="21288"/>
    <cellStyle name="Итог 85 4" xfId="21289"/>
    <cellStyle name="Итог 85 5" xfId="21290"/>
    <cellStyle name="Итог 85 6" xfId="21291"/>
    <cellStyle name="Итог 85 7" xfId="21292"/>
    <cellStyle name="Итог 85 8" xfId="21293"/>
    <cellStyle name="Итог 86" xfId="21294"/>
    <cellStyle name="Итог 86 2" xfId="21295"/>
    <cellStyle name="Итог 86 2 2" xfId="21296"/>
    <cellStyle name="Итог 86 2 3" xfId="21297"/>
    <cellStyle name="Итог 86 2 4" xfId="21298"/>
    <cellStyle name="Итог 86 2 5" xfId="21299"/>
    <cellStyle name="Итог 86 2 6" xfId="21300"/>
    <cellStyle name="Итог 86 3" xfId="21301"/>
    <cellStyle name="Итог 86 4" xfId="21302"/>
    <cellStyle name="Итог 86 5" xfId="21303"/>
    <cellStyle name="Итог 86 6" xfId="21304"/>
    <cellStyle name="Итог 86 7" xfId="21305"/>
    <cellStyle name="Итог 86 8" xfId="21306"/>
    <cellStyle name="Итог 87" xfId="21307"/>
    <cellStyle name="Итог 87 2" xfId="21308"/>
    <cellStyle name="Итог 87 2 2" xfId="21309"/>
    <cellStyle name="Итог 87 2 3" xfId="21310"/>
    <cellStyle name="Итог 87 2 4" xfId="21311"/>
    <cellStyle name="Итог 87 2 5" xfId="21312"/>
    <cellStyle name="Итог 87 2 6" xfId="21313"/>
    <cellStyle name="Итог 87 3" xfId="21314"/>
    <cellStyle name="Итог 87 4" xfId="21315"/>
    <cellStyle name="Итог 87 5" xfId="21316"/>
    <cellStyle name="Итог 87 6" xfId="21317"/>
    <cellStyle name="Итог 87 7" xfId="21318"/>
    <cellStyle name="Итог 87 8" xfId="21319"/>
    <cellStyle name="Итог 88" xfId="21320"/>
    <cellStyle name="Итог 88 2" xfId="21321"/>
    <cellStyle name="Итог 88 2 2" xfId="21322"/>
    <cellStyle name="Итог 88 2 3" xfId="21323"/>
    <cellStyle name="Итог 88 2 4" xfId="21324"/>
    <cellStyle name="Итог 88 2 5" xfId="21325"/>
    <cellStyle name="Итог 88 2 6" xfId="21326"/>
    <cellStyle name="Итог 88 3" xfId="21327"/>
    <cellStyle name="Итог 88 4" xfId="21328"/>
    <cellStyle name="Итог 88 5" xfId="21329"/>
    <cellStyle name="Итог 88 6" xfId="21330"/>
    <cellStyle name="Итог 88 7" xfId="21331"/>
    <cellStyle name="Итог 88 8" xfId="21332"/>
    <cellStyle name="Итог 89" xfId="21333"/>
    <cellStyle name="Итог 89 2" xfId="21334"/>
    <cellStyle name="Итог 89 2 2" xfId="21335"/>
    <cellStyle name="Итог 89 2 3" xfId="21336"/>
    <cellStyle name="Итог 89 2 4" xfId="21337"/>
    <cellStyle name="Итог 89 2 5" xfId="21338"/>
    <cellStyle name="Итог 89 2 6" xfId="21339"/>
    <cellStyle name="Итог 89 3" xfId="21340"/>
    <cellStyle name="Итог 89 4" xfId="21341"/>
    <cellStyle name="Итог 89 5" xfId="21342"/>
    <cellStyle name="Итог 89 6" xfId="21343"/>
    <cellStyle name="Итог 89 7" xfId="21344"/>
    <cellStyle name="Итог 89 8" xfId="21345"/>
    <cellStyle name="Итог 9" xfId="21346"/>
    <cellStyle name="Итог 9 2" xfId="21347"/>
    <cellStyle name="Итог 9 2 2" xfId="21348"/>
    <cellStyle name="Итог 9 2 3" xfId="21349"/>
    <cellStyle name="Итог 9 2 4" xfId="21350"/>
    <cellStyle name="Итог 9 2 5" xfId="21351"/>
    <cellStyle name="Итог 9 2 6" xfId="21352"/>
    <cellStyle name="Итог 9 3" xfId="21353"/>
    <cellStyle name="Итог 9 4" xfId="21354"/>
    <cellStyle name="Итог 9 5" xfId="21355"/>
    <cellStyle name="Итог 9 6" xfId="21356"/>
    <cellStyle name="Итог 9 7" xfId="21357"/>
    <cellStyle name="Итог 9 8" xfId="21358"/>
    <cellStyle name="Итог 90" xfId="21359"/>
    <cellStyle name="Итог 90 2" xfId="21360"/>
    <cellStyle name="Итог 90 2 2" xfId="21361"/>
    <cellStyle name="Итог 90 2 3" xfId="21362"/>
    <cellStyle name="Итог 90 2 4" xfId="21363"/>
    <cellStyle name="Итог 90 2 5" xfId="21364"/>
    <cellStyle name="Итог 90 2 6" xfId="21365"/>
    <cellStyle name="Итог 90 3" xfId="21366"/>
    <cellStyle name="Итог 90 4" xfId="21367"/>
    <cellStyle name="Итог 90 5" xfId="21368"/>
    <cellStyle name="Итог 90 6" xfId="21369"/>
    <cellStyle name="Итог 90 7" xfId="21370"/>
    <cellStyle name="Итог 90 8" xfId="21371"/>
    <cellStyle name="Итог 91" xfId="21372"/>
    <cellStyle name="Итог 91 2" xfId="21373"/>
    <cellStyle name="Итог 91 2 2" xfId="21374"/>
    <cellStyle name="Итог 91 2 3" xfId="21375"/>
    <cellStyle name="Итог 91 2 4" xfId="21376"/>
    <cellStyle name="Итог 91 2 5" xfId="21377"/>
    <cellStyle name="Итог 91 2 6" xfId="21378"/>
    <cellStyle name="Итог 91 3" xfId="21379"/>
    <cellStyle name="Итог 91 4" xfId="21380"/>
    <cellStyle name="Итог 91 5" xfId="21381"/>
    <cellStyle name="Итог 91 6" xfId="21382"/>
    <cellStyle name="Итог 91 7" xfId="21383"/>
    <cellStyle name="Итог 91 8" xfId="21384"/>
    <cellStyle name="Итог 92" xfId="21385"/>
    <cellStyle name="Итог 92 2" xfId="21386"/>
    <cellStyle name="Итог 92 2 2" xfId="21387"/>
    <cellStyle name="Итог 92 2 3" xfId="21388"/>
    <cellStyle name="Итог 92 2 4" xfId="21389"/>
    <cellStyle name="Итог 92 2 5" xfId="21390"/>
    <cellStyle name="Итог 92 2 6" xfId="21391"/>
    <cellStyle name="Итог 92 3" xfId="21392"/>
    <cellStyle name="Итог 92 4" xfId="21393"/>
    <cellStyle name="Итог 92 5" xfId="21394"/>
    <cellStyle name="Итог 92 6" xfId="21395"/>
    <cellStyle name="Итог 92 7" xfId="21396"/>
    <cellStyle name="Итог 92 8" xfId="21397"/>
    <cellStyle name="Итог 93" xfId="21398"/>
    <cellStyle name="Итог 93 2" xfId="21399"/>
    <cellStyle name="Итог 93 2 2" xfId="21400"/>
    <cellStyle name="Итог 93 2 3" xfId="21401"/>
    <cellStyle name="Итог 93 2 4" xfId="21402"/>
    <cellStyle name="Итог 93 2 5" xfId="21403"/>
    <cellStyle name="Итог 93 2 6" xfId="21404"/>
    <cellStyle name="Итог 93 3" xfId="21405"/>
    <cellStyle name="Итог 93 4" xfId="21406"/>
    <cellStyle name="Итог 93 5" xfId="21407"/>
    <cellStyle name="Итог 93 6" xfId="21408"/>
    <cellStyle name="Итог 93 7" xfId="21409"/>
    <cellStyle name="Итог 93 8" xfId="21410"/>
    <cellStyle name="Итог 94" xfId="21411"/>
    <cellStyle name="Итог 94 2" xfId="21412"/>
    <cellStyle name="Итог 94 2 2" xfId="21413"/>
    <cellStyle name="Итог 94 2 3" xfId="21414"/>
    <cellStyle name="Итог 94 2 4" xfId="21415"/>
    <cellStyle name="Итог 94 2 5" xfId="21416"/>
    <cellStyle name="Итог 94 2 6" xfId="21417"/>
    <cellStyle name="Итог 94 3" xfId="21418"/>
    <cellStyle name="Итог 94 4" xfId="21419"/>
    <cellStyle name="Итог 94 5" xfId="21420"/>
    <cellStyle name="Итог 94 6" xfId="21421"/>
    <cellStyle name="Итог 94 7" xfId="21422"/>
    <cellStyle name="Итог 94 8" xfId="21423"/>
    <cellStyle name="Итог 95" xfId="21424"/>
    <cellStyle name="Итог 95 2" xfId="21425"/>
    <cellStyle name="Итог 95 2 2" xfId="21426"/>
    <cellStyle name="Итог 95 2 3" xfId="21427"/>
    <cellStyle name="Итог 95 2 4" xfId="21428"/>
    <cellStyle name="Итог 95 2 5" xfId="21429"/>
    <cellStyle name="Итог 95 2 6" xfId="21430"/>
    <cellStyle name="Итог 95 3" xfId="21431"/>
    <cellStyle name="Итог 95 4" xfId="21432"/>
    <cellStyle name="Итог 95 5" xfId="21433"/>
    <cellStyle name="Итог 95 6" xfId="21434"/>
    <cellStyle name="Итог 95 7" xfId="21435"/>
    <cellStyle name="Итог 95 8" xfId="21436"/>
    <cellStyle name="Итог 96" xfId="21437"/>
    <cellStyle name="Итог 96 2" xfId="21438"/>
    <cellStyle name="Итог 96 2 2" xfId="21439"/>
    <cellStyle name="Итог 96 2 3" xfId="21440"/>
    <cellStyle name="Итог 96 2 4" xfId="21441"/>
    <cellStyle name="Итог 96 2 5" xfId="21442"/>
    <cellStyle name="Итог 96 2 6" xfId="21443"/>
    <cellStyle name="Итог 96 3" xfId="21444"/>
    <cellStyle name="Итог 96 4" xfId="21445"/>
    <cellStyle name="Итог 96 5" xfId="21446"/>
    <cellStyle name="Итог 96 6" xfId="21447"/>
    <cellStyle name="Итог 96 7" xfId="21448"/>
    <cellStyle name="Итог 96 8" xfId="21449"/>
    <cellStyle name="Итог 97" xfId="21450"/>
    <cellStyle name="Итог 97 2" xfId="21451"/>
    <cellStyle name="Итог 97 2 2" xfId="21452"/>
    <cellStyle name="Итог 97 2 3" xfId="21453"/>
    <cellStyle name="Итог 97 2 4" xfId="21454"/>
    <cellStyle name="Итог 97 2 5" xfId="21455"/>
    <cellStyle name="Итог 97 2 6" xfId="21456"/>
    <cellStyle name="Итог 97 3" xfId="21457"/>
    <cellStyle name="Итог 97 4" xfId="21458"/>
    <cellStyle name="Итог 97 5" xfId="21459"/>
    <cellStyle name="Итог 97 6" xfId="21460"/>
    <cellStyle name="Итог 97 7" xfId="21461"/>
    <cellStyle name="Итог 97 8" xfId="21462"/>
    <cellStyle name="Итог 98" xfId="21463"/>
    <cellStyle name="Итог 98 2" xfId="21464"/>
    <cellStyle name="Итог 98 2 2" xfId="21465"/>
    <cellStyle name="Итог 98 2 3" xfId="21466"/>
    <cellStyle name="Итог 98 2 4" xfId="21467"/>
    <cellStyle name="Итог 98 2 5" xfId="21468"/>
    <cellStyle name="Итог 98 2 6" xfId="21469"/>
    <cellStyle name="Итог 98 3" xfId="21470"/>
    <cellStyle name="Итог 98 4" xfId="21471"/>
    <cellStyle name="Итог 98 5" xfId="21472"/>
    <cellStyle name="Итог 98 6" xfId="21473"/>
    <cellStyle name="Итог 98 7" xfId="21474"/>
    <cellStyle name="Итог 98 8" xfId="21475"/>
    <cellStyle name="Итог 99" xfId="21476"/>
    <cellStyle name="Итог 99 2" xfId="21477"/>
    <cellStyle name="Итог 99 2 2" xfId="21478"/>
    <cellStyle name="Итог 99 2 3" xfId="21479"/>
    <cellStyle name="Итог 99 2 4" xfId="21480"/>
    <cellStyle name="Итог 99 2 5" xfId="21481"/>
    <cellStyle name="Итог 99 2 6" xfId="21482"/>
    <cellStyle name="Итог 99 3" xfId="21483"/>
    <cellStyle name="Итог 99 4" xfId="21484"/>
    <cellStyle name="Итог 99 5" xfId="21485"/>
    <cellStyle name="Итог 99 6" xfId="21486"/>
    <cellStyle name="Итог 99 7" xfId="21487"/>
    <cellStyle name="Итог 99 8" xfId="21488"/>
    <cellStyle name="Контрольная ячейка 10" xfId="21489"/>
    <cellStyle name="Контрольная ячейка 10 2" xfId="21490"/>
    <cellStyle name="Контрольная ячейка 10 2 2" xfId="21491"/>
    <cellStyle name="Контрольная ячейка 10 2 3" xfId="21492"/>
    <cellStyle name="Контрольная ячейка 10 2 4" xfId="21493"/>
    <cellStyle name="Контрольная ячейка 10 2 5" xfId="21494"/>
    <cellStyle name="Контрольная ячейка 10 2 6" xfId="21495"/>
    <cellStyle name="Контрольная ячейка 10 3" xfId="21496"/>
    <cellStyle name="Контрольная ячейка 10 4" xfId="21497"/>
    <cellStyle name="Контрольная ячейка 10 5" xfId="21498"/>
    <cellStyle name="Контрольная ячейка 10 6" xfId="21499"/>
    <cellStyle name="Контрольная ячейка 10 7" xfId="21500"/>
    <cellStyle name="Контрольная ячейка 10 8" xfId="21501"/>
    <cellStyle name="Контрольная ячейка 100" xfId="21502"/>
    <cellStyle name="Контрольная ячейка 100 2" xfId="21503"/>
    <cellStyle name="Контрольная ячейка 100 2 2" xfId="21504"/>
    <cellStyle name="Контрольная ячейка 100 2 3" xfId="21505"/>
    <cellStyle name="Контрольная ячейка 100 2 4" xfId="21506"/>
    <cellStyle name="Контрольная ячейка 100 2 5" xfId="21507"/>
    <cellStyle name="Контрольная ячейка 100 2 6" xfId="21508"/>
    <cellStyle name="Контрольная ячейка 100 3" xfId="21509"/>
    <cellStyle name="Контрольная ячейка 100 4" xfId="21510"/>
    <cellStyle name="Контрольная ячейка 100 5" xfId="21511"/>
    <cellStyle name="Контрольная ячейка 100 6" xfId="21512"/>
    <cellStyle name="Контрольная ячейка 100 7" xfId="21513"/>
    <cellStyle name="Контрольная ячейка 100 8" xfId="21514"/>
    <cellStyle name="Контрольная ячейка 101" xfId="21515"/>
    <cellStyle name="Контрольная ячейка 101 2" xfId="21516"/>
    <cellStyle name="Контрольная ячейка 101 2 2" xfId="21517"/>
    <cellStyle name="Контрольная ячейка 101 2 3" xfId="21518"/>
    <cellStyle name="Контрольная ячейка 101 2 4" xfId="21519"/>
    <cellStyle name="Контрольная ячейка 101 2 5" xfId="21520"/>
    <cellStyle name="Контрольная ячейка 101 2 6" xfId="21521"/>
    <cellStyle name="Контрольная ячейка 101 3" xfId="21522"/>
    <cellStyle name="Контрольная ячейка 101 4" xfId="21523"/>
    <cellStyle name="Контрольная ячейка 101 5" xfId="21524"/>
    <cellStyle name="Контрольная ячейка 101 6" xfId="21525"/>
    <cellStyle name="Контрольная ячейка 101 7" xfId="21526"/>
    <cellStyle name="Контрольная ячейка 101 8" xfId="21527"/>
    <cellStyle name="Контрольная ячейка 102" xfId="21528"/>
    <cellStyle name="Контрольная ячейка 102 2" xfId="21529"/>
    <cellStyle name="Контрольная ячейка 102 2 2" xfId="21530"/>
    <cellStyle name="Контрольная ячейка 102 2 3" xfId="21531"/>
    <cellStyle name="Контрольная ячейка 102 2 4" xfId="21532"/>
    <cellStyle name="Контрольная ячейка 102 2 5" xfId="21533"/>
    <cellStyle name="Контрольная ячейка 102 2 6" xfId="21534"/>
    <cellStyle name="Контрольная ячейка 102 3" xfId="21535"/>
    <cellStyle name="Контрольная ячейка 102 4" xfId="21536"/>
    <cellStyle name="Контрольная ячейка 102 5" xfId="21537"/>
    <cellStyle name="Контрольная ячейка 102 6" xfId="21538"/>
    <cellStyle name="Контрольная ячейка 102 7" xfId="21539"/>
    <cellStyle name="Контрольная ячейка 102 8" xfId="21540"/>
    <cellStyle name="Контрольная ячейка 103" xfId="21541"/>
    <cellStyle name="Контрольная ячейка 103 2" xfId="21542"/>
    <cellStyle name="Контрольная ячейка 103 2 2" xfId="21543"/>
    <cellStyle name="Контрольная ячейка 103 2 3" xfId="21544"/>
    <cellStyle name="Контрольная ячейка 103 2 4" xfId="21545"/>
    <cellStyle name="Контрольная ячейка 103 2 5" xfId="21546"/>
    <cellStyle name="Контрольная ячейка 103 2 6" xfId="21547"/>
    <cellStyle name="Контрольная ячейка 103 3" xfId="21548"/>
    <cellStyle name="Контрольная ячейка 103 4" xfId="21549"/>
    <cellStyle name="Контрольная ячейка 103 5" xfId="21550"/>
    <cellStyle name="Контрольная ячейка 103 6" xfId="21551"/>
    <cellStyle name="Контрольная ячейка 103 7" xfId="21552"/>
    <cellStyle name="Контрольная ячейка 103 8" xfId="21553"/>
    <cellStyle name="Контрольная ячейка 104" xfId="21554"/>
    <cellStyle name="Контрольная ячейка 104 2" xfId="21555"/>
    <cellStyle name="Контрольная ячейка 104 2 2" xfId="21556"/>
    <cellStyle name="Контрольная ячейка 104 2 3" xfId="21557"/>
    <cellStyle name="Контрольная ячейка 104 2 4" xfId="21558"/>
    <cellStyle name="Контрольная ячейка 104 2 5" xfId="21559"/>
    <cellStyle name="Контрольная ячейка 104 2 6" xfId="21560"/>
    <cellStyle name="Контрольная ячейка 104 3" xfId="21561"/>
    <cellStyle name="Контрольная ячейка 104 4" xfId="21562"/>
    <cellStyle name="Контрольная ячейка 104 5" xfId="21563"/>
    <cellStyle name="Контрольная ячейка 104 6" xfId="21564"/>
    <cellStyle name="Контрольная ячейка 104 7" xfId="21565"/>
    <cellStyle name="Контрольная ячейка 104 8" xfId="21566"/>
    <cellStyle name="Контрольная ячейка 105" xfId="21567"/>
    <cellStyle name="Контрольная ячейка 105 2" xfId="21568"/>
    <cellStyle name="Контрольная ячейка 105 2 2" xfId="21569"/>
    <cellStyle name="Контрольная ячейка 105 2 3" xfId="21570"/>
    <cellStyle name="Контрольная ячейка 105 2 4" xfId="21571"/>
    <cellStyle name="Контрольная ячейка 105 2 5" xfId="21572"/>
    <cellStyle name="Контрольная ячейка 105 2 6" xfId="21573"/>
    <cellStyle name="Контрольная ячейка 105 3" xfId="21574"/>
    <cellStyle name="Контрольная ячейка 105 4" xfId="21575"/>
    <cellStyle name="Контрольная ячейка 105 5" xfId="21576"/>
    <cellStyle name="Контрольная ячейка 105 6" xfId="21577"/>
    <cellStyle name="Контрольная ячейка 105 7" xfId="21578"/>
    <cellStyle name="Контрольная ячейка 105 8" xfId="21579"/>
    <cellStyle name="Контрольная ячейка 106" xfId="21580"/>
    <cellStyle name="Контрольная ячейка 106 2" xfId="21581"/>
    <cellStyle name="Контрольная ячейка 106 2 2" xfId="21582"/>
    <cellStyle name="Контрольная ячейка 106 2 3" xfId="21583"/>
    <cellStyle name="Контрольная ячейка 106 2 4" xfId="21584"/>
    <cellStyle name="Контрольная ячейка 106 2 5" xfId="21585"/>
    <cellStyle name="Контрольная ячейка 106 2 6" xfId="21586"/>
    <cellStyle name="Контрольная ячейка 106 3" xfId="21587"/>
    <cellStyle name="Контрольная ячейка 106 4" xfId="21588"/>
    <cellStyle name="Контрольная ячейка 106 5" xfId="21589"/>
    <cellStyle name="Контрольная ячейка 106 6" xfId="21590"/>
    <cellStyle name="Контрольная ячейка 106 7" xfId="21591"/>
    <cellStyle name="Контрольная ячейка 106 8" xfId="21592"/>
    <cellStyle name="Контрольная ячейка 107" xfId="21593"/>
    <cellStyle name="Контрольная ячейка 107 2" xfId="21594"/>
    <cellStyle name="Контрольная ячейка 107 2 2" xfId="21595"/>
    <cellStyle name="Контрольная ячейка 107 2 3" xfId="21596"/>
    <cellStyle name="Контрольная ячейка 107 2 4" xfId="21597"/>
    <cellStyle name="Контрольная ячейка 107 2 5" xfId="21598"/>
    <cellStyle name="Контрольная ячейка 107 2 6" xfId="21599"/>
    <cellStyle name="Контрольная ячейка 107 3" xfId="21600"/>
    <cellStyle name="Контрольная ячейка 107 4" xfId="21601"/>
    <cellStyle name="Контрольная ячейка 107 5" xfId="21602"/>
    <cellStyle name="Контрольная ячейка 107 6" xfId="21603"/>
    <cellStyle name="Контрольная ячейка 107 7" xfId="21604"/>
    <cellStyle name="Контрольная ячейка 107 8" xfId="21605"/>
    <cellStyle name="Контрольная ячейка 108" xfId="21606"/>
    <cellStyle name="Контрольная ячейка 108 2" xfId="21607"/>
    <cellStyle name="Контрольная ячейка 108 2 2" xfId="21608"/>
    <cellStyle name="Контрольная ячейка 108 2 3" xfId="21609"/>
    <cellStyle name="Контрольная ячейка 108 2 4" xfId="21610"/>
    <cellStyle name="Контрольная ячейка 108 2 5" xfId="21611"/>
    <cellStyle name="Контрольная ячейка 108 2 6" xfId="21612"/>
    <cellStyle name="Контрольная ячейка 108 3" xfId="21613"/>
    <cellStyle name="Контрольная ячейка 108 4" xfId="21614"/>
    <cellStyle name="Контрольная ячейка 108 5" xfId="21615"/>
    <cellStyle name="Контрольная ячейка 108 6" xfId="21616"/>
    <cellStyle name="Контрольная ячейка 108 7" xfId="21617"/>
    <cellStyle name="Контрольная ячейка 108 8" xfId="21618"/>
    <cellStyle name="Контрольная ячейка 109" xfId="21619"/>
    <cellStyle name="Контрольная ячейка 109 2" xfId="21620"/>
    <cellStyle name="Контрольная ячейка 109 2 2" xfId="21621"/>
    <cellStyle name="Контрольная ячейка 109 2 3" xfId="21622"/>
    <cellStyle name="Контрольная ячейка 109 2 4" xfId="21623"/>
    <cellStyle name="Контрольная ячейка 109 2 5" xfId="21624"/>
    <cellStyle name="Контрольная ячейка 109 2 6" xfId="21625"/>
    <cellStyle name="Контрольная ячейка 109 3" xfId="21626"/>
    <cellStyle name="Контрольная ячейка 109 4" xfId="21627"/>
    <cellStyle name="Контрольная ячейка 109 5" xfId="21628"/>
    <cellStyle name="Контрольная ячейка 109 6" xfId="21629"/>
    <cellStyle name="Контрольная ячейка 109 7" xfId="21630"/>
    <cellStyle name="Контрольная ячейка 109 8" xfId="21631"/>
    <cellStyle name="Контрольная ячейка 11" xfId="21632"/>
    <cellStyle name="Контрольная ячейка 11 2" xfId="21633"/>
    <cellStyle name="Контрольная ячейка 11 2 2" xfId="21634"/>
    <cellStyle name="Контрольная ячейка 11 2 3" xfId="21635"/>
    <cellStyle name="Контрольная ячейка 11 2 4" xfId="21636"/>
    <cellStyle name="Контрольная ячейка 11 2 5" xfId="21637"/>
    <cellStyle name="Контрольная ячейка 11 2 6" xfId="21638"/>
    <cellStyle name="Контрольная ячейка 11 3" xfId="21639"/>
    <cellStyle name="Контрольная ячейка 11 4" xfId="21640"/>
    <cellStyle name="Контрольная ячейка 11 5" xfId="21641"/>
    <cellStyle name="Контрольная ячейка 11 6" xfId="21642"/>
    <cellStyle name="Контрольная ячейка 11 7" xfId="21643"/>
    <cellStyle name="Контрольная ячейка 11 8" xfId="21644"/>
    <cellStyle name="Контрольная ячейка 110" xfId="21645"/>
    <cellStyle name="Контрольная ячейка 110 2" xfId="21646"/>
    <cellStyle name="Контрольная ячейка 110 2 2" xfId="21647"/>
    <cellStyle name="Контрольная ячейка 110 2 3" xfId="21648"/>
    <cellStyle name="Контрольная ячейка 110 2 4" xfId="21649"/>
    <cellStyle name="Контрольная ячейка 110 2 5" xfId="21650"/>
    <cellStyle name="Контрольная ячейка 110 2 6" xfId="21651"/>
    <cellStyle name="Контрольная ячейка 110 3" xfId="21652"/>
    <cellStyle name="Контрольная ячейка 110 4" xfId="21653"/>
    <cellStyle name="Контрольная ячейка 110 5" xfId="21654"/>
    <cellStyle name="Контрольная ячейка 110 6" xfId="21655"/>
    <cellStyle name="Контрольная ячейка 110 7" xfId="21656"/>
    <cellStyle name="Контрольная ячейка 110 8" xfId="21657"/>
    <cellStyle name="Контрольная ячейка 111" xfId="21658"/>
    <cellStyle name="Контрольная ячейка 111 2" xfId="21659"/>
    <cellStyle name="Контрольная ячейка 111 2 2" xfId="21660"/>
    <cellStyle name="Контрольная ячейка 111 2 3" xfId="21661"/>
    <cellStyle name="Контрольная ячейка 111 2 4" xfId="21662"/>
    <cellStyle name="Контрольная ячейка 111 2 5" xfId="21663"/>
    <cellStyle name="Контрольная ячейка 111 2 6" xfId="21664"/>
    <cellStyle name="Контрольная ячейка 111 3" xfId="21665"/>
    <cellStyle name="Контрольная ячейка 111 4" xfId="21666"/>
    <cellStyle name="Контрольная ячейка 111 5" xfId="21667"/>
    <cellStyle name="Контрольная ячейка 111 6" xfId="21668"/>
    <cellStyle name="Контрольная ячейка 111 7" xfId="21669"/>
    <cellStyle name="Контрольная ячейка 111 8" xfId="21670"/>
    <cellStyle name="Контрольная ячейка 112" xfId="21671"/>
    <cellStyle name="Контрольная ячейка 112 2" xfId="21672"/>
    <cellStyle name="Контрольная ячейка 112 2 2" xfId="21673"/>
    <cellStyle name="Контрольная ячейка 112 2 3" xfId="21674"/>
    <cellStyle name="Контрольная ячейка 112 2 4" xfId="21675"/>
    <cellStyle name="Контрольная ячейка 112 2 5" xfId="21676"/>
    <cellStyle name="Контрольная ячейка 112 2 6" xfId="21677"/>
    <cellStyle name="Контрольная ячейка 112 3" xfId="21678"/>
    <cellStyle name="Контрольная ячейка 112 4" xfId="21679"/>
    <cellStyle name="Контрольная ячейка 112 5" xfId="21680"/>
    <cellStyle name="Контрольная ячейка 112 6" xfId="21681"/>
    <cellStyle name="Контрольная ячейка 112 7" xfId="21682"/>
    <cellStyle name="Контрольная ячейка 112 8" xfId="21683"/>
    <cellStyle name="Контрольная ячейка 113" xfId="21684"/>
    <cellStyle name="Контрольная ячейка 113 2" xfId="21685"/>
    <cellStyle name="Контрольная ячейка 113 2 2" xfId="21686"/>
    <cellStyle name="Контрольная ячейка 113 2 3" xfId="21687"/>
    <cellStyle name="Контрольная ячейка 113 2 4" xfId="21688"/>
    <cellStyle name="Контрольная ячейка 113 2 5" xfId="21689"/>
    <cellStyle name="Контрольная ячейка 113 2 6" xfId="21690"/>
    <cellStyle name="Контрольная ячейка 113 3" xfId="21691"/>
    <cellStyle name="Контрольная ячейка 113 4" xfId="21692"/>
    <cellStyle name="Контрольная ячейка 113 5" xfId="21693"/>
    <cellStyle name="Контрольная ячейка 113 6" xfId="21694"/>
    <cellStyle name="Контрольная ячейка 113 7" xfId="21695"/>
    <cellStyle name="Контрольная ячейка 113 8" xfId="21696"/>
    <cellStyle name="Контрольная ячейка 114" xfId="21697"/>
    <cellStyle name="Контрольная ячейка 114 2" xfId="21698"/>
    <cellStyle name="Контрольная ячейка 114 2 2" xfId="21699"/>
    <cellStyle name="Контрольная ячейка 114 2 3" xfId="21700"/>
    <cellStyle name="Контрольная ячейка 114 2 4" xfId="21701"/>
    <cellStyle name="Контрольная ячейка 114 2 5" xfId="21702"/>
    <cellStyle name="Контрольная ячейка 114 2 6" xfId="21703"/>
    <cellStyle name="Контрольная ячейка 114 3" xfId="21704"/>
    <cellStyle name="Контрольная ячейка 114 4" xfId="21705"/>
    <cellStyle name="Контрольная ячейка 114 5" xfId="21706"/>
    <cellStyle name="Контрольная ячейка 114 6" xfId="21707"/>
    <cellStyle name="Контрольная ячейка 114 7" xfId="21708"/>
    <cellStyle name="Контрольная ячейка 114 8" xfId="21709"/>
    <cellStyle name="Контрольная ячейка 115" xfId="21710"/>
    <cellStyle name="Контрольная ячейка 115 2" xfId="21711"/>
    <cellStyle name="Контрольная ячейка 115 2 2" xfId="21712"/>
    <cellStyle name="Контрольная ячейка 115 2 3" xfId="21713"/>
    <cellStyle name="Контрольная ячейка 115 2 4" xfId="21714"/>
    <cellStyle name="Контрольная ячейка 115 2 5" xfId="21715"/>
    <cellStyle name="Контрольная ячейка 115 2 6" xfId="21716"/>
    <cellStyle name="Контрольная ячейка 115 3" xfId="21717"/>
    <cellStyle name="Контрольная ячейка 115 4" xfId="21718"/>
    <cellStyle name="Контрольная ячейка 115 5" xfId="21719"/>
    <cellStyle name="Контрольная ячейка 115 6" xfId="21720"/>
    <cellStyle name="Контрольная ячейка 115 7" xfId="21721"/>
    <cellStyle name="Контрольная ячейка 115 8" xfId="21722"/>
    <cellStyle name="Контрольная ячейка 116" xfId="21723"/>
    <cellStyle name="Контрольная ячейка 116 2" xfId="21724"/>
    <cellStyle name="Контрольная ячейка 116 2 2" xfId="21725"/>
    <cellStyle name="Контрольная ячейка 116 2 3" xfId="21726"/>
    <cellStyle name="Контрольная ячейка 116 2 4" xfId="21727"/>
    <cellStyle name="Контрольная ячейка 116 2 5" xfId="21728"/>
    <cellStyle name="Контрольная ячейка 116 2 6" xfId="21729"/>
    <cellStyle name="Контрольная ячейка 116 3" xfId="21730"/>
    <cellStyle name="Контрольная ячейка 116 4" xfId="21731"/>
    <cellStyle name="Контрольная ячейка 116 5" xfId="21732"/>
    <cellStyle name="Контрольная ячейка 116 6" xfId="21733"/>
    <cellStyle name="Контрольная ячейка 116 7" xfId="21734"/>
    <cellStyle name="Контрольная ячейка 116 8" xfId="21735"/>
    <cellStyle name="Контрольная ячейка 117" xfId="21736"/>
    <cellStyle name="Контрольная ячейка 117 2" xfId="21737"/>
    <cellStyle name="Контрольная ячейка 117 2 2" xfId="21738"/>
    <cellStyle name="Контрольная ячейка 117 2 3" xfId="21739"/>
    <cellStyle name="Контрольная ячейка 117 2 4" xfId="21740"/>
    <cellStyle name="Контрольная ячейка 117 2 5" xfId="21741"/>
    <cellStyle name="Контрольная ячейка 117 2 6" xfId="21742"/>
    <cellStyle name="Контрольная ячейка 117 3" xfId="21743"/>
    <cellStyle name="Контрольная ячейка 117 4" xfId="21744"/>
    <cellStyle name="Контрольная ячейка 117 5" xfId="21745"/>
    <cellStyle name="Контрольная ячейка 117 6" xfId="21746"/>
    <cellStyle name="Контрольная ячейка 117 7" xfId="21747"/>
    <cellStyle name="Контрольная ячейка 117 8" xfId="21748"/>
    <cellStyle name="Контрольная ячейка 118" xfId="21749"/>
    <cellStyle name="Контрольная ячейка 118 2" xfId="21750"/>
    <cellStyle name="Контрольная ячейка 118 2 2" xfId="21751"/>
    <cellStyle name="Контрольная ячейка 118 2 3" xfId="21752"/>
    <cellStyle name="Контрольная ячейка 118 2 4" xfId="21753"/>
    <cellStyle name="Контрольная ячейка 118 2 5" xfId="21754"/>
    <cellStyle name="Контрольная ячейка 118 2 6" xfId="21755"/>
    <cellStyle name="Контрольная ячейка 118 3" xfId="21756"/>
    <cellStyle name="Контрольная ячейка 118 4" xfId="21757"/>
    <cellStyle name="Контрольная ячейка 118 5" xfId="21758"/>
    <cellStyle name="Контрольная ячейка 118 6" xfId="21759"/>
    <cellStyle name="Контрольная ячейка 118 7" xfId="21760"/>
    <cellStyle name="Контрольная ячейка 118 8" xfId="21761"/>
    <cellStyle name="Контрольная ячейка 119" xfId="21762"/>
    <cellStyle name="Контрольная ячейка 119 2" xfId="21763"/>
    <cellStyle name="Контрольная ячейка 119 2 2" xfId="21764"/>
    <cellStyle name="Контрольная ячейка 119 2 3" xfId="21765"/>
    <cellStyle name="Контрольная ячейка 119 2 4" xfId="21766"/>
    <cellStyle name="Контрольная ячейка 119 2 5" xfId="21767"/>
    <cellStyle name="Контрольная ячейка 119 2 6" xfId="21768"/>
    <cellStyle name="Контрольная ячейка 119 3" xfId="21769"/>
    <cellStyle name="Контрольная ячейка 119 4" xfId="21770"/>
    <cellStyle name="Контрольная ячейка 119 5" xfId="21771"/>
    <cellStyle name="Контрольная ячейка 119 6" xfId="21772"/>
    <cellStyle name="Контрольная ячейка 119 7" xfId="21773"/>
    <cellStyle name="Контрольная ячейка 119 8" xfId="21774"/>
    <cellStyle name="Контрольная ячейка 12" xfId="21775"/>
    <cellStyle name="Контрольная ячейка 12 2" xfId="21776"/>
    <cellStyle name="Контрольная ячейка 12 2 2" xfId="21777"/>
    <cellStyle name="Контрольная ячейка 12 2 3" xfId="21778"/>
    <cellStyle name="Контрольная ячейка 12 2 4" xfId="21779"/>
    <cellStyle name="Контрольная ячейка 12 2 5" xfId="21780"/>
    <cellStyle name="Контрольная ячейка 12 2 6" xfId="21781"/>
    <cellStyle name="Контрольная ячейка 12 3" xfId="21782"/>
    <cellStyle name="Контрольная ячейка 12 4" xfId="21783"/>
    <cellStyle name="Контрольная ячейка 12 5" xfId="21784"/>
    <cellStyle name="Контрольная ячейка 12 6" xfId="21785"/>
    <cellStyle name="Контрольная ячейка 12 7" xfId="21786"/>
    <cellStyle name="Контрольная ячейка 12 8" xfId="21787"/>
    <cellStyle name="Контрольная ячейка 120" xfId="21788"/>
    <cellStyle name="Контрольная ячейка 120 2" xfId="21789"/>
    <cellStyle name="Контрольная ячейка 120 2 2" xfId="21790"/>
    <cellStyle name="Контрольная ячейка 120 2 3" xfId="21791"/>
    <cellStyle name="Контрольная ячейка 120 2 4" xfId="21792"/>
    <cellStyle name="Контрольная ячейка 120 2 5" xfId="21793"/>
    <cellStyle name="Контрольная ячейка 120 2 6" xfId="21794"/>
    <cellStyle name="Контрольная ячейка 120 3" xfId="21795"/>
    <cellStyle name="Контрольная ячейка 120 4" xfId="21796"/>
    <cellStyle name="Контрольная ячейка 120 5" xfId="21797"/>
    <cellStyle name="Контрольная ячейка 120 6" xfId="21798"/>
    <cellStyle name="Контрольная ячейка 120 7" xfId="21799"/>
    <cellStyle name="Контрольная ячейка 120 8" xfId="21800"/>
    <cellStyle name="Контрольная ячейка 121" xfId="21801"/>
    <cellStyle name="Контрольная ячейка 121 2" xfId="21802"/>
    <cellStyle name="Контрольная ячейка 121 2 2" xfId="21803"/>
    <cellStyle name="Контрольная ячейка 121 2 3" xfId="21804"/>
    <cellStyle name="Контрольная ячейка 121 2 4" xfId="21805"/>
    <cellStyle name="Контрольная ячейка 121 2 5" xfId="21806"/>
    <cellStyle name="Контрольная ячейка 121 2 6" xfId="21807"/>
    <cellStyle name="Контрольная ячейка 121 3" xfId="21808"/>
    <cellStyle name="Контрольная ячейка 121 4" xfId="21809"/>
    <cellStyle name="Контрольная ячейка 121 5" xfId="21810"/>
    <cellStyle name="Контрольная ячейка 121 6" xfId="21811"/>
    <cellStyle name="Контрольная ячейка 121 7" xfId="21812"/>
    <cellStyle name="Контрольная ячейка 121 8" xfId="21813"/>
    <cellStyle name="Контрольная ячейка 122" xfId="21814"/>
    <cellStyle name="Контрольная ячейка 122 2" xfId="21815"/>
    <cellStyle name="Контрольная ячейка 122 2 2" xfId="21816"/>
    <cellStyle name="Контрольная ячейка 122 2 3" xfId="21817"/>
    <cellStyle name="Контрольная ячейка 122 2 4" xfId="21818"/>
    <cellStyle name="Контрольная ячейка 122 2 5" xfId="21819"/>
    <cellStyle name="Контрольная ячейка 122 2 6" xfId="21820"/>
    <cellStyle name="Контрольная ячейка 122 3" xfId="21821"/>
    <cellStyle name="Контрольная ячейка 122 4" xfId="21822"/>
    <cellStyle name="Контрольная ячейка 122 5" xfId="21823"/>
    <cellStyle name="Контрольная ячейка 122 6" xfId="21824"/>
    <cellStyle name="Контрольная ячейка 122 7" xfId="21825"/>
    <cellStyle name="Контрольная ячейка 122 8" xfId="21826"/>
    <cellStyle name="Контрольная ячейка 123" xfId="21827"/>
    <cellStyle name="Контрольная ячейка 123 2" xfId="21828"/>
    <cellStyle name="Контрольная ячейка 123 2 2" xfId="21829"/>
    <cellStyle name="Контрольная ячейка 123 2 3" xfId="21830"/>
    <cellStyle name="Контрольная ячейка 123 2 4" xfId="21831"/>
    <cellStyle name="Контрольная ячейка 123 2 5" xfId="21832"/>
    <cellStyle name="Контрольная ячейка 123 2 6" xfId="21833"/>
    <cellStyle name="Контрольная ячейка 123 3" xfId="21834"/>
    <cellStyle name="Контрольная ячейка 123 4" xfId="21835"/>
    <cellStyle name="Контрольная ячейка 123 5" xfId="21836"/>
    <cellStyle name="Контрольная ячейка 123 6" xfId="21837"/>
    <cellStyle name="Контрольная ячейка 123 7" xfId="21838"/>
    <cellStyle name="Контрольная ячейка 123 8" xfId="21839"/>
    <cellStyle name="Контрольная ячейка 124" xfId="21840"/>
    <cellStyle name="Контрольная ячейка 124 2" xfId="21841"/>
    <cellStyle name="Контрольная ячейка 124 2 2" xfId="21842"/>
    <cellStyle name="Контрольная ячейка 124 2 3" xfId="21843"/>
    <cellStyle name="Контрольная ячейка 124 2 4" xfId="21844"/>
    <cellStyle name="Контрольная ячейка 124 2 5" xfId="21845"/>
    <cellStyle name="Контрольная ячейка 124 2 6" xfId="21846"/>
    <cellStyle name="Контрольная ячейка 124 3" xfId="21847"/>
    <cellStyle name="Контрольная ячейка 124 4" xfId="21848"/>
    <cellStyle name="Контрольная ячейка 124 5" xfId="21849"/>
    <cellStyle name="Контрольная ячейка 124 6" xfId="21850"/>
    <cellStyle name="Контрольная ячейка 124 7" xfId="21851"/>
    <cellStyle name="Контрольная ячейка 124 8" xfId="21852"/>
    <cellStyle name="Контрольная ячейка 125" xfId="21853"/>
    <cellStyle name="Контрольная ячейка 125 2" xfId="21854"/>
    <cellStyle name="Контрольная ячейка 125 2 2" xfId="21855"/>
    <cellStyle name="Контрольная ячейка 125 2 3" xfId="21856"/>
    <cellStyle name="Контрольная ячейка 125 2 4" xfId="21857"/>
    <cellStyle name="Контрольная ячейка 125 2 5" xfId="21858"/>
    <cellStyle name="Контрольная ячейка 125 2 6" xfId="21859"/>
    <cellStyle name="Контрольная ячейка 125 3" xfId="21860"/>
    <cellStyle name="Контрольная ячейка 125 4" xfId="21861"/>
    <cellStyle name="Контрольная ячейка 125 5" xfId="21862"/>
    <cellStyle name="Контрольная ячейка 125 6" xfId="21863"/>
    <cellStyle name="Контрольная ячейка 125 7" xfId="21864"/>
    <cellStyle name="Контрольная ячейка 125 8" xfId="21865"/>
    <cellStyle name="Контрольная ячейка 126" xfId="21866"/>
    <cellStyle name="Контрольная ячейка 126 2" xfId="21867"/>
    <cellStyle name="Контрольная ячейка 126 2 2" xfId="21868"/>
    <cellStyle name="Контрольная ячейка 126 2 3" xfId="21869"/>
    <cellStyle name="Контрольная ячейка 126 2 4" xfId="21870"/>
    <cellStyle name="Контрольная ячейка 126 2 5" xfId="21871"/>
    <cellStyle name="Контрольная ячейка 126 2 6" xfId="21872"/>
    <cellStyle name="Контрольная ячейка 126 3" xfId="21873"/>
    <cellStyle name="Контрольная ячейка 126 4" xfId="21874"/>
    <cellStyle name="Контрольная ячейка 126 5" xfId="21875"/>
    <cellStyle name="Контрольная ячейка 126 6" xfId="21876"/>
    <cellStyle name="Контрольная ячейка 126 7" xfId="21877"/>
    <cellStyle name="Контрольная ячейка 126 8" xfId="21878"/>
    <cellStyle name="Контрольная ячейка 127" xfId="21879"/>
    <cellStyle name="Контрольная ячейка 127 2" xfId="21880"/>
    <cellStyle name="Контрольная ячейка 127 2 2" xfId="21881"/>
    <cellStyle name="Контрольная ячейка 127 2 3" xfId="21882"/>
    <cellStyle name="Контрольная ячейка 127 2 4" xfId="21883"/>
    <cellStyle name="Контрольная ячейка 127 2 5" xfId="21884"/>
    <cellStyle name="Контрольная ячейка 127 2 6" xfId="21885"/>
    <cellStyle name="Контрольная ячейка 127 3" xfId="21886"/>
    <cellStyle name="Контрольная ячейка 127 4" xfId="21887"/>
    <cellStyle name="Контрольная ячейка 127 5" xfId="21888"/>
    <cellStyle name="Контрольная ячейка 127 6" xfId="21889"/>
    <cellStyle name="Контрольная ячейка 127 7" xfId="21890"/>
    <cellStyle name="Контрольная ячейка 127 8" xfId="21891"/>
    <cellStyle name="Контрольная ячейка 128" xfId="21892"/>
    <cellStyle name="Контрольная ячейка 128 2" xfId="21893"/>
    <cellStyle name="Контрольная ячейка 128 2 2" xfId="21894"/>
    <cellStyle name="Контрольная ячейка 128 2 3" xfId="21895"/>
    <cellStyle name="Контрольная ячейка 128 2 4" xfId="21896"/>
    <cellStyle name="Контрольная ячейка 128 2 5" xfId="21897"/>
    <cellStyle name="Контрольная ячейка 128 2 6" xfId="21898"/>
    <cellStyle name="Контрольная ячейка 128 3" xfId="21899"/>
    <cellStyle name="Контрольная ячейка 128 4" xfId="21900"/>
    <cellStyle name="Контрольная ячейка 128 5" xfId="21901"/>
    <cellStyle name="Контрольная ячейка 128 6" xfId="21902"/>
    <cellStyle name="Контрольная ячейка 128 7" xfId="21903"/>
    <cellStyle name="Контрольная ячейка 128 8" xfId="21904"/>
    <cellStyle name="Контрольная ячейка 129" xfId="21905"/>
    <cellStyle name="Контрольная ячейка 129 2" xfId="21906"/>
    <cellStyle name="Контрольная ячейка 129 2 2" xfId="21907"/>
    <cellStyle name="Контрольная ячейка 129 2 3" xfId="21908"/>
    <cellStyle name="Контрольная ячейка 129 2 4" xfId="21909"/>
    <cellStyle name="Контрольная ячейка 129 2 5" xfId="21910"/>
    <cellStyle name="Контрольная ячейка 129 2 6" xfId="21911"/>
    <cellStyle name="Контрольная ячейка 129 3" xfId="21912"/>
    <cellStyle name="Контрольная ячейка 129 4" xfId="21913"/>
    <cellStyle name="Контрольная ячейка 129 5" xfId="21914"/>
    <cellStyle name="Контрольная ячейка 129 6" xfId="21915"/>
    <cellStyle name="Контрольная ячейка 129 7" xfId="21916"/>
    <cellStyle name="Контрольная ячейка 129 8" xfId="21917"/>
    <cellStyle name="Контрольная ячейка 13" xfId="21918"/>
    <cellStyle name="Контрольная ячейка 13 2" xfId="21919"/>
    <cellStyle name="Контрольная ячейка 13 2 2" xfId="21920"/>
    <cellStyle name="Контрольная ячейка 13 2 3" xfId="21921"/>
    <cellStyle name="Контрольная ячейка 13 2 4" xfId="21922"/>
    <cellStyle name="Контрольная ячейка 13 2 5" xfId="21923"/>
    <cellStyle name="Контрольная ячейка 13 2 6" xfId="21924"/>
    <cellStyle name="Контрольная ячейка 13 3" xfId="21925"/>
    <cellStyle name="Контрольная ячейка 13 4" xfId="21926"/>
    <cellStyle name="Контрольная ячейка 13 5" xfId="21927"/>
    <cellStyle name="Контрольная ячейка 13 6" xfId="21928"/>
    <cellStyle name="Контрольная ячейка 13 7" xfId="21929"/>
    <cellStyle name="Контрольная ячейка 13 8" xfId="21930"/>
    <cellStyle name="Контрольная ячейка 130" xfId="21931"/>
    <cellStyle name="Контрольная ячейка 130 2" xfId="21932"/>
    <cellStyle name="Контрольная ячейка 130 2 2" xfId="21933"/>
    <cellStyle name="Контрольная ячейка 130 2 3" xfId="21934"/>
    <cellStyle name="Контрольная ячейка 130 2 4" xfId="21935"/>
    <cellStyle name="Контрольная ячейка 130 2 5" xfId="21936"/>
    <cellStyle name="Контрольная ячейка 130 2 6" xfId="21937"/>
    <cellStyle name="Контрольная ячейка 130 3" xfId="21938"/>
    <cellStyle name="Контрольная ячейка 130 4" xfId="21939"/>
    <cellStyle name="Контрольная ячейка 130 5" xfId="21940"/>
    <cellStyle name="Контрольная ячейка 130 6" xfId="21941"/>
    <cellStyle name="Контрольная ячейка 130 7" xfId="21942"/>
    <cellStyle name="Контрольная ячейка 130 8" xfId="21943"/>
    <cellStyle name="Контрольная ячейка 131" xfId="21944"/>
    <cellStyle name="Контрольная ячейка 131 2" xfId="21945"/>
    <cellStyle name="Контрольная ячейка 131 2 2" xfId="21946"/>
    <cellStyle name="Контрольная ячейка 131 2 3" xfId="21947"/>
    <cellStyle name="Контрольная ячейка 131 2 4" xfId="21948"/>
    <cellStyle name="Контрольная ячейка 131 2 5" xfId="21949"/>
    <cellStyle name="Контрольная ячейка 131 2 6" xfId="21950"/>
    <cellStyle name="Контрольная ячейка 131 3" xfId="21951"/>
    <cellStyle name="Контрольная ячейка 131 4" xfId="21952"/>
    <cellStyle name="Контрольная ячейка 131 5" xfId="21953"/>
    <cellStyle name="Контрольная ячейка 131 6" xfId="21954"/>
    <cellStyle name="Контрольная ячейка 131 7" xfId="21955"/>
    <cellStyle name="Контрольная ячейка 131 8" xfId="21956"/>
    <cellStyle name="Контрольная ячейка 132" xfId="21957"/>
    <cellStyle name="Контрольная ячейка 132 2" xfId="21958"/>
    <cellStyle name="Контрольная ячейка 132 2 2" xfId="21959"/>
    <cellStyle name="Контрольная ячейка 132 2 3" xfId="21960"/>
    <cellStyle name="Контрольная ячейка 132 2 4" xfId="21961"/>
    <cellStyle name="Контрольная ячейка 132 2 5" xfId="21962"/>
    <cellStyle name="Контрольная ячейка 132 2 6" xfId="21963"/>
    <cellStyle name="Контрольная ячейка 132 3" xfId="21964"/>
    <cellStyle name="Контрольная ячейка 132 4" xfId="21965"/>
    <cellStyle name="Контрольная ячейка 132 5" xfId="21966"/>
    <cellStyle name="Контрольная ячейка 132 6" xfId="21967"/>
    <cellStyle name="Контрольная ячейка 132 7" xfId="21968"/>
    <cellStyle name="Контрольная ячейка 132 8" xfId="21969"/>
    <cellStyle name="Контрольная ячейка 133" xfId="21970"/>
    <cellStyle name="Контрольная ячейка 133 2" xfId="21971"/>
    <cellStyle name="Контрольная ячейка 133 2 2" xfId="21972"/>
    <cellStyle name="Контрольная ячейка 133 2 3" xfId="21973"/>
    <cellStyle name="Контрольная ячейка 133 2 4" xfId="21974"/>
    <cellStyle name="Контрольная ячейка 133 2 5" xfId="21975"/>
    <cellStyle name="Контрольная ячейка 133 2 6" xfId="21976"/>
    <cellStyle name="Контрольная ячейка 133 3" xfId="21977"/>
    <cellStyle name="Контрольная ячейка 133 4" xfId="21978"/>
    <cellStyle name="Контрольная ячейка 133 5" xfId="21979"/>
    <cellStyle name="Контрольная ячейка 133 6" xfId="21980"/>
    <cellStyle name="Контрольная ячейка 133 7" xfId="21981"/>
    <cellStyle name="Контрольная ячейка 133 8" xfId="21982"/>
    <cellStyle name="Контрольная ячейка 134" xfId="21983"/>
    <cellStyle name="Контрольная ячейка 134 2" xfId="21984"/>
    <cellStyle name="Контрольная ячейка 134 2 2" xfId="21985"/>
    <cellStyle name="Контрольная ячейка 134 2 3" xfId="21986"/>
    <cellStyle name="Контрольная ячейка 134 2 4" xfId="21987"/>
    <cellStyle name="Контрольная ячейка 134 2 5" xfId="21988"/>
    <cellStyle name="Контрольная ячейка 134 2 6" xfId="21989"/>
    <cellStyle name="Контрольная ячейка 134 3" xfId="21990"/>
    <cellStyle name="Контрольная ячейка 134 4" xfId="21991"/>
    <cellStyle name="Контрольная ячейка 134 5" xfId="21992"/>
    <cellStyle name="Контрольная ячейка 134 6" xfId="21993"/>
    <cellStyle name="Контрольная ячейка 134 7" xfId="21994"/>
    <cellStyle name="Контрольная ячейка 134 8" xfId="21995"/>
    <cellStyle name="Контрольная ячейка 135" xfId="21996"/>
    <cellStyle name="Контрольная ячейка 135 2" xfId="21997"/>
    <cellStyle name="Контрольная ячейка 135 2 2" xfId="21998"/>
    <cellStyle name="Контрольная ячейка 135 2 3" xfId="21999"/>
    <cellStyle name="Контрольная ячейка 135 2 4" xfId="22000"/>
    <cellStyle name="Контрольная ячейка 135 2 5" xfId="22001"/>
    <cellStyle name="Контрольная ячейка 135 2 6" xfId="22002"/>
    <cellStyle name="Контрольная ячейка 135 3" xfId="22003"/>
    <cellStyle name="Контрольная ячейка 135 4" xfId="22004"/>
    <cellStyle name="Контрольная ячейка 135 5" xfId="22005"/>
    <cellStyle name="Контрольная ячейка 135 6" xfId="22006"/>
    <cellStyle name="Контрольная ячейка 135 7" xfId="22007"/>
    <cellStyle name="Контрольная ячейка 135 8" xfId="22008"/>
    <cellStyle name="Контрольная ячейка 136" xfId="22009"/>
    <cellStyle name="Контрольная ячейка 136 2" xfId="22010"/>
    <cellStyle name="Контрольная ячейка 136 2 2" xfId="22011"/>
    <cellStyle name="Контрольная ячейка 136 2 3" xfId="22012"/>
    <cellStyle name="Контрольная ячейка 136 2 4" xfId="22013"/>
    <cellStyle name="Контрольная ячейка 136 2 5" xfId="22014"/>
    <cellStyle name="Контрольная ячейка 136 2 6" xfId="22015"/>
    <cellStyle name="Контрольная ячейка 136 3" xfId="22016"/>
    <cellStyle name="Контрольная ячейка 136 4" xfId="22017"/>
    <cellStyle name="Контрольная ячейка 136 5" xfId="22018"/>
    <cellStyle name="Контрольная ячейка 136 6" xfId="22019"/>
    <cellStyle name="Контрольная ячейка 136 7" xfId="22020"/>
    <cellStyle name="Контрольная ячейка 136 8" xfId="22021"/>
    <cellStyle name="Контрольная ячейка 137" xfId="22022"/>
    <cellStyle name="Контрольная ячейка 137 2" xfId="22023"/>
    <cellStyle name="Контрольная ячейка 137 2 2" xfId="22024"/>
    <cellStyle name="Контрольная ячейка 137 2 3" xfId="22025"/>
    <cellStyle name="Контрольная ячейка 137 2 4" xfId="22026"/>
    <cellStyle name="Контрольная ячейка 137 2 5" xfId="22027"/>
    <cellStyle name="Контрольная ячейка 137 2 6" xfId="22028"/>
    <cellStyle name="Контрольная ячейка 137 3" xfId="22029"/>
    <cellStyle name="Контрольная ячейка 137 4" xfId="22030"/>
    <cellStyle name="Контрольная ячейка 137 5" xfId="22031"/>
    <cellStyle name="Контрольная ячейка 137 6" xfId="22032"/>
    <cellStyle name="Контрольная ячейка 137 7" xfId="22033"/>
    <cellStyle name="Контрольная ячейка 137 8" xfId="22034"/>
    <cellStyle name="Контрольная ячейка 138" xfId="22035"/>
    <cellStyle name="Контрольная ячейка 138 2" xfId="22036"/>
    <cellStyle name="Контрольная ячейка 138 2 2" xfId="22037"/>
    <cellStyle name="Контрольная ячейка 138 2 3" xfId="22038"/>
    <cellStyle name="Контрольная ячейка 138 2 4" xfId="22039"/>
    <cellStyle name="Контрольная ячейка 138 2 5" xfId="22040"/>
    <cellStyle name="Контрольная ячейка 138 2 6" xfId="22041"/>
    <cellStyle name="Контрольная ячейка 138 3" xfId="22042"/>
    <cellStyle name="Контрольная ячейка 138 4" xfId="22043"/>
    <cellStyle name="Контрольная ячейка 138 5" xfId="22044"/>
    <cellStyle name="Контрольная ячейка 138 6" xfId="22045"/>
    <cellStyle name="Контрольная ячейка 138 7" xfId="22046"/>
    <cellStyle name="Контрольная ячейка 138 8" xfId="22047"/>
    <cellStyle name="Контрольная ячейка 139" xfId="22048"/>
    <cellStyle name="Контрольная ячейка 139 2" xfId="22049"/>
    <cellStyle name="Контрольная ячейка 139 2 2" xfId="22050"/>
    <cellStyle name="Контрольная ячейка 139 2 3" xfId="22051"/>
    <cellStyle name="Контрольная ячейка 139 2 4" xfId="22052"/>
    <cellStyle name="Контрольная ячейка 139 2 5" xfId="22053"/>
    <cellStyle name="Контрольная ячейка 139 2 6" xfId="22054"/>
    <cellStyle name="Контрольная ячейка 139 3" xfId="22055"/>
    <cellStyle name="Контрольная ячейка 139 4" xfId="22056"/>
    <cellStyle name="Контрольная ячейка 139 5" xfId="22057"/>
    <cellStyle name="Контрольная ячейка 139 6" xfId="22058"/>
    <cellStyle name="Контрольная ячейка 139 7" xfId="22059"/>
    <cellStyle name="Контрольная ячейка 139 8" xfId="22060"/>
    <cellStyle name="Контрольная ячейка 14" xfId="22061"/>
    <cellStyle name="Контрольная ячейка 14 2" xfId="22062"/>
    <cellStyle name="Контрольная ячейка 14 2 2" xfId="22063"/>
    <cellStyle name="Контрольная ячейка 14 2 3" xfId="22064"/>
    <cellStyle name="Контрольная ячейка 14 2 4" xfId="22065"/>
    <cellStyle name="Контрольная ячейка 14 2 5" xfId="22066"/>
    <cellStyle name="Контрольная ячейка 14 2 6" xfId="22067"/>
    <cellStyle name="Контрольная ячейка 14 3" xfId="22068"/>
    <cellStyle name="Контрольная ячейка 14 4" xfId="22069"/>
    <cellStyle name="Контрольная ячейка 14 5" xfId="22070"/>
    <cellStyle name="Контрольная ячейка 14 6" xfId="22071"/>
    <cellStyle name="Контрольная ячейка 14 7" xfId="22072"/>
    <cellStyle name="Контрольная ячейка 14 8" xfId="22073"/>
    <cellStyle name="Контрольная ячейка 140" xfId="22074"/>
    <cellStyle name="Контрольная ячейка 140 2" xfId="22075"/>
    <cellStyle name="Контрольная ячейка 140 2 2" xfId="22076"/>
    <cellStyle name="Контрольная ячейка 140 2 3" xfId="22077"/>
    <cellStyle name="Контрольная ячейка 140 2 4" xfId="22078"/>
    <cellStyle name="Контрольная ячейка 140 2 5" xfId="22079"/>
    <cellStyle name="Контрольная ячейка 140 2 6" xfId="22080"/>
    <cellStyle name="Контрольная ячейка 140 3" xfId="22081"/>
    <cellStyle name="Контрольная ячейка 140 4" xfId="22082"/>
    <cellStyle name="Контрольная ячейка 140 5" xfId="22083"/>
    <cellStyle name="Контрольная ячейка 140 6" xfId="22084"/>
    <cellStyle name="Контрольная ячейка 140 7" xfId="22085"/>
    <cellStyle name="Контрольная ячейка 140 8" xfId="22086"/>
    <cellStyle name="Контрольная ячейка 141" xfId="22087"/>
    <cellStyle name="Контрольная ячейка 141 2" xfId="22088"/>
    <cellStyle name="Контрольная ячейка 141 2 2" xfId="22089"/>
    <cellStyle name="Контрольная ячейка 141 2 3" xfId="22090"/>
    <cellStyle name="Контрольная ячейка 141 2 4" xfId="22091"/>
    <cellStyle name="Контрольная ячейка 141 2 5" xfId="22092"/>
    <cellStyle name="Контрольная ячейка 141 2 6" xfId="22093"/>
    <cellStyle name="Контрольная ячейка 141 3" xfId="22094"/>
    <cellStyle name="Контрольная ячейка 141 4" xfId="22095"/>
    <cellStyle name="Контрольная ячейка 141 5" xfId="22096"/>
    <cellStyle name="Контрольная ячейка 141 6" xfId="22097"/>
    <cellStyle name="Контрольная ячейка 141 7" xfId="22098"/>
    <cellStyle name="Контрольная ячейка 141 8" xfId="22099"/>
    <cellStyle name="Контрольная ячейка 142" xfId="22100"/>
    <cellStyle name="Контрольная ячейка 142 2" xfId="22101"/>
    <cellStyle name="Контрольная ячейка 142 2 2" xfId="22102"/>
    <cellStyle name="Контрольная ячейка 142 2 3" xfId="22103"/>
    <cellStyle name="Контрольная ячейка 142 2 4" xfId="22104"/>
    <cellStyle name="Контрольная ячейка 142 2 5" xfId="22105"/>
    <cellStyle name="Контрольная ячейка 142 2 6" xfId="22106"/>
    <cellStyle name="Контрольная ячейка 142 3" xfId="22107"/>
    <cellStyle name="Контрольная ячейка 142 4" xfId="22108"/>
    <cellStyle name="Контрольная ячейка 142 5" xfId="22109"/>
    <cellStyle name="Контрольная ячейка 142 6" xfId="22110"/>
    <cellStyle name="Контрольная ячейка 142 7" xfId="22111"/>
    <cellStyle name="Контрольная ячейка 142 8" xfId="22112"/>
    <cellStyle name="Контрольная ячейка 143" xfId="22113"/>
    <cellStyle name="Контрольная ячейка 143 2" xfId="22114"/>
    <cellStyle name="Контрольная ячейка 143 2 2" xfId="22115"/>
    <cellStyle name="Контрольная ячейка 143 2 3" xfId="22116"/>
    <cellStyle name="Контрольная ячейка 143 2 4" xfId="22117"/>
    <cellStyle name="Контрольная ячейка 143 2 5" xfId="22118"/>
    <cellStyle name="Контрольная ячейка 143 2 6" xfId="22119"/>
    <cellStyle name="Контрольная ячейка 143 3" xfId="22120"/>
    <cellStyle name="Контрольная ячейка 143 4" xfId="22121"/>
    <cellStyle name="Контрольная ячейка 143 5" xfId="22122"/>
    <cellStyle name="Контрольная ячейка 143 6" xfId="22123"/>
    <cellStyle name="Контрольная ячейка 143 7" xfId="22124"/>
    <cellStyle name="Контрольная ячейка 143 8" xfId="22125"/>
    <cellStyle name="Контрольная ячейка 144" xfId="22126"/>
    <cellStyle name="Контрольная ячейка 144 2" xfId="22127"/>
    <cellStyle name="Контрольная ячейка 144 2 2" xfId="22128"/>
    <cellStyle name="Контрольная ячейка 144 2 3" xfId="22129"/>
    <cellStyle name="Контрольная ячейка 144 2 4" xfId="22130"/>
    <cellStyle name="Контрольная ячейка 144 2 5" xfId="22131"/>
    <cellStyle name="Контрольная ячейка 144 2 6" xfId="22132"/>
    <cellStyle name="Контрольная ячейка 144 3" xfId="22133"/>
    <cellStyle name="Контрольная ячейка 144 4" xfId="22134"/>
    <cellStyle name="Контрольная ячейка 144 5" xfId="22135"/>
    <cellStyle name="Контрольная ячейка 144 6" xfId="22136"/>
    <cellStyle name="Контрольная ячейка 144 7" xfId="22137"/>
    <cellStyle name="Контрольная ячейка 144 8" xfId="22138"/>
    <cellStyle name="Контрольная ячейка 145" xfId="22139"/>
    <cellStyle name="Контрольная ячейка 145 2" xfId="22140"/>
    <cellStyle name="Контрольная ячейка 145 2 2" xfId="22141"/>
    <cellStyle name="Контрольная ячейка 145 2 3" xfId="22142"/>
    <cellStyle name="Контрольная ячейка 145 2 4" xfId="22143"/>
    <cellStyle name="Контрольная ячейка 145 2 5" xfId="22144"/>
    <cellStyle name="Контрольная ячейка 145 2 6" xfId="22145"/>
    <cellStyle name="Контрольная ячейка 145 3" xfId="22146"/>
    <cellStyle name="Контрольная ячейка 145 4" xfId="22147"/>
    <cellStyle name="Контрольная ячейка 145 5" xfId="22148"/>
    <cellStyle name="Контрольная ячейка 145 6" xfId="22149"/>
    <cellStyle name="Контрольная ячейка 145 7" xfId="22150"/>
    <cellStyle name="Контрольная ячейка 145 8" xfId="22151"/>
    <cellStyle name="Контрольная ячейка 146" xfId="22152"/>
    <cellStyle name="Контрольная ячейка 146 2" xfId="22153"/>
    <cellStyle name="Контрольная ячейка 146 2 2" xfId="22154"/>
    <cellStyle name="Контрольная ячейка 146 2 3" xfId="22155"/>
    <cellStyle name="Контрольная ячейка 146 2 4" xfId="22156"/>
    <cellStyle name="Контрольная ячейка 146 2 5" xfId="22157"/>
    <cellStyle name="Контрольная ячейка 146 2 6" xfId="22158"/>
    <cellStyle name="Контрольная ячейка 146 3" xfId="22159"/>
    <cellStyle name="Контрольная ячейка 146 4" xfId="22160"/>
    <cellStyle name="Контрольная ячейка 146 5" xfId="22161"/>
    <cellStyle name="Контрольная ячейка 146 6" xfId="22162"/>
    <cellStyle name="Контрольная ячейка 146 7" xfId="22163"/>
    <cellStyle name="Контрольная ячейка 146 8" xfId="22164"/>
    <cellStyle name="Контрольная ячейка 147" xfId="22165"/>
    <cellStyle name="Контрольная ячейка 147 2" xfId="22166"/>
    <cellStyle name="Контрольная ячейка 147 2 2" xfId="22167"/>
    <cellStyle name="Контрольная ячейка 147 2 3" xfId="22168"/>
    <cellStyle name="Контрольная ячейка 147 2 4" xfId="22169"/>
    <cellStyle name="Контрольная ячейка 147 2 5" xfId="22170"/>
    <cellStyle name="Контрольная ячейка 147 2 6" xfId="22171"/>
    <cellStyle name="Контрольная ячейка 147 3" xfId="22172"/>
    <cellStyle name="Контрольная ячейка 147 4" xfId="22173"/>
    <cellStyle name="Контрольная ячейка 147 5" xfId="22174"/>
    <cellStyle name="Контрольная ячейка 147 6" xfId="22175"/>
    <cellStyle name="Контрольная ячейка 147 7" xfId="22176"/>
    <cellStyle name="Контрольная ячейка 147 8" xfId="22177"/>
    <cellStyle name="Контрольная ячейка 148" xfId="22178"/>
    <cellStyle name="Контрольная ячейка 148 2" xfId="22179"/>
    <cellStyle name="Контрольная ячейка 148 2 2" xfId="22180"/>
    <cellStyle name="Контрольная ячейка 148 2 3" xfId="22181"/>
    <cellStyle name="Контрольная ячейка 148 2 4" xfId="22182"/>
    <cellStyle name="Контрольная ячейка 148 2 5" xfId="22183"/>
    <cellStyle name="Контрольная ячейка 148 2 6" xfId="22184"/>
    <cellStyle name="Контрольная ячейка 148 3" xfId="22185"/>
    <cellStyle name="Контрольная ячейка 148 4" xfId="22186"/>
    <cellStyle name="Контрольная ячейка 148 5" xfId="22187"/>
    <cellStyle name="Контрольная ячейка 148 6" xfId="22188"/>
    <cellStyle name="Контрольная ячейка 148 7" xfId="22189"/>
    <cellStyle name="Контрольная ячейка 148 8" xfId="22190"/>
    <cellStyle name="Контрольная ячейка 149" xfId="22191"/>
    <cellStyle name="Контрольная ячейка 149 2" xfId="22192"/>
    <cellStyle name="Контрольная ячейка 149 2 2" xfId="22193"/>
    <cellStyle name="Контрольная ячейка 149 2 3" xfId="22194"/>
    <cellStyle name="Контрольная ячейка 149 2 4" xfId="22195"/>
    <cellStyle name="Контрольная ячейка 149 2 5" xfId="22196"/>
    <cellStyle name="Контрольная ячейка 149 2 6" xfId="22197"/>
    <cellStyle name="Контрольная ячейка 149 3" xfId="22198"/>
    <cellStyle name="Контрольная ячейка 149 4" xfId="22199"/>
    <cellStyle name="Контрольная ячейка 149 5" xfId="22200"/>
    <cellStyle name="Контрольная ячейка 149 6" xfId="22201"/>
    <cellStyle name="Контрольная ячейка 149 7" xfId="22202"/>
    <cellStyle name="Контрольная ячейка 149 8" xfId="22203"/>
    <cellStyle name="Контрольная ячейка 15" xfId="22204"/>
    <cellStyle name="Контрольная ячейка 15 2" xfId="22205"/>
    <cellStyle name="Контрольная ячейка 15 2 2" xfId="22206"/>
    <cellStyle name="Контрольная ячейка 15 2 3" xfId="22207"/>
    <cellStyle name="Контрольная ячейка 15 2 4" xfId="22208"/>
    <cellStyle name="Контрольная ячейка 15 2 5" xfId="22209"/>
    <cellStyle name="Контрольная ячейка 15 2 6" xfId="22210"/>
    <cellStyle name="Контрольная ячейка 15 3" xfId="22211"/>
    <cellStyle name="Контрольная ячейка 15 4" xfId="22212"/>
    <cellStyle name="Контрольная ячейка 15 5" xfId="22213"/>
    <cellStyle name="Контрольная ячейка 15 6" xfId="22214"/>
    <cellStyle name="Контрольная ячейка 15 7" xfId="22215"/>
    <cellStyle name="Контрольная ячейка 15 8" xfId="22216"/>
    <cellStyle name="Контрольная ячейка 150" xfId="22217"/>
    <cellStyle name="Контрольная ячейка 150 2" xfId="22218"/>
    <cellStyle name="Контрольная ячейка 150 2 2" xfId="22219"/>
    <cellStyle name="Контрольная ячейка 150 2 3" xfId="22220"/>
    <cellStyle name="Контрольная ячейка 150 2 4" xfId="22221"/>
    <cellStyle name="Контрольная ячейка 150 2 5" xfId="22222"/>
    <cellStyle name="Контрольная ячейка 150 2 6" xfId="22223"/>
    <cellStyle name="Контрольная ячейка 150 3" xfId="22224"/>
    <cellStyle name="Контрольная ячейка 150 4" xfId="22225"/>
    <cellStyle name="Контрольная ячейка 150 5" xfId="22226"/>
    <cellStyle name="Контрольная ячейка 150 6" xfId="22227"/>
    <cellStyle name="Контрольная ячейка 150 7" xfId="22228"/>
    <cellStyle name="Контрольная ячейка 150 8" xfId="22229"/>
    <cellStyle name="Контрольная ячейка 151" xfId="22230"/>
    <cellStyle name="Контрольная ячейка 151 2" xfId="22231"/>
    <cellStyle name="Контрольная ячейка 151 2 2" xfId="22232"/>
    <cellStyle name="Контрольная ячейка 151 2 3" xfId="22233"/>
    <cellStyle name="Контрольная ячейка 151 2 4" xfId="22234"/>
    <cellStyle name="Контрольная ячейка 151 2 5" xfId="22235"/>
    <cellStyle name="Контрольная ячейка 151 2 6" xfId="22236"/>
    <cellStyle name="Контрольная ячейка 151 3" xfId="22237"/>
    <cellStyle name="Контрольная ячейка 151 4" xfId="22238"/>
    <cellStyle name="Контрольная ячейка 151 5" xfId="22239"/>
    <cellStyle name="Контрольная ячейка 151 6" xfId="22240"/>
    <cellStyle name="Контрольная ячейка 151 7" xfId="22241"/>
    <cellStyle name="Контрольная ячейка 151 8" xfId="22242"/>
    <cellStyle name="Контрольная ячейка 152" xfId="22243"/>
    <cellStyle name="Контрольная ячейка 152 2" xfId="22244"/>
    <cellStyle name="Контрольная ячейка 152 2 2" xfId="22245"/>
    <cellStyle name="Контрольная ячейка 152 2 3" xfId="22246"/>
    <cellStyle name="Контрольная ячейка 152 2 4" xfId="22247"/>
    <cellStyle name="Контрольная ячейка 152 2 5" xfId="22248"/>
    <cellStyle name="Контрольная ячейка 152 2 6" xfId="22249"/>
    <cellStyle name="Контрольная ячейка 152 3" xfId="22250"/>
    <cellStyle name="Контрольная ячейка 152 4" xfId="22251"/>
    <cellStyle name="Контрольная ячейка 152 5" xfId="22252"/>
    <cellStyle name="Контрольная ячейка 152 6" xfId="22253"/>
    <cellStyle name="Контрольная ячейка 152 7" xfId="22254"/>
    <cellStyle name="Контрольная ячейка 152 8" xfId="22255"/>
    <cellStyle name="Контрольная ячейка 16" xfId="22256"/>
    <cellStyle name="Контрольная ячейка 16 2" xfId="22257"/>
    <cellStyle name="Контрольная ячейка 16 2 2" xfId="22258"/>
    <cellStyle name="Контрольная ячейка 16 2 3" xfId="22259"/>
    <cellStyle name="Контрольная ячейка 16 2 4" xfId="22260"/>
    <cellStyle name="Контрольная ячейка 16 2 5" xfId="22261"/>
    <cellStyle name="Контрольная ячейка 16 2 6" xfId="22262"/>
    <cellStyle name="Контрольная ячейка 16 3" xfId="22263"/>
    <cellStyle name="Контрольная ячейка 16 4" xfId="22264"/>
    <cellStyle name="Контрольная ячейка 16 5" xfId="22265"/>
    <cellStyle name="Контрольная ячейка 16 6" xfId="22266"/>
    <cellStyle name="Контрольная ячейка 16 7" xfId="22267"/>
    <cellStyle name="Контрольная ячейка 16 8" xfId="22268"/>
    <cellStyle name="Контрольная ячейка 17" xfId="22269"/>
    <cellStyle name="Контрольная ячейка 17 2" xfId="22270"/>
    <cellStyle name="Контрольная ячейка 17 2 2" xfId="22271"/>
    <cellStyle name="Контрольная ячейка 17 2 3" xfId="22272"/>
    <cellStyle name="Контрольная ячейка 17 2 4" xfId="22273"/>
    <cellStyle name="Контрольная ячейка 17 2 5" xfId="22274"/>
    <cellStyle name="Контрольная ячейка 17 2 6" xfId="22275"/>
    <cellStyle name="Контрольная ячейка 17 3" xfId="22276"/>
    <cellStyle name="Контрольная ячейка 17 4" xfId="22277"/>
    <cellStyle name="Контрольная ячейка 17 5" xfId="22278"/>
    <cellStyle name="Контрольная ячейка 17 6" xfId="22279"/>
    <cellStyle name="Контрольная ячейка 17 7" xfId="22280"/>
    <cellStyle name="Контрольная ячейка 17 8" xfId="22281"/>
    <cellStyle name="Контрольная ячейка 18" xfId="22282"/>
    <cellStyle name="Контрольная ячейка 18 2" xfId="22283"/>
    <cellStyle name="Контрольная ячейка 18 2 2" xfId="22284"/>
    <cellStyle name="Контрольная ячейка 18 2 3" xfId="22285"/>
    <cellStyle name="Контрольная ячейка 18 2 4" xfId="22286"/>
    <cellStyle name="Контрольная ячейка 18 2 5" xfId="22287"/>
    <cellStyle name="Контрольная ячейка 18 2 6" xfId="22288"/>
    <cellStyle name="Контрольная ячейка 18 3" xfId="22289"/>
    <cellStyle name="Контрольная ячейка 18 4" xfId="22290"/>
    <cellStyle name="Контрольная ячейка 18 5" xfId="22291"/>
    <cellStyle name="Контрольная ячейка 18 6" xfId="22292"/>
    <cellStyle name="Контрольная ячейка 18 7" xfId="22293"/>
    <cellStyle name="Контрольная ячейка 18 8" xfId="22294"/>
    <cellStyle name="Контрольная ячейка 19" xfId="22295"/>
    <cellStyle name="Контрольная ячейка 19 2" xfId="22296"/>
    <cellStyle name="Контрольная ячейка 19 2 2" xfId="22297"/>
    <cellStyle name="Контрольная ячейка 19 2 3" xfId="22298"/>
    <cellStyle name="Контрольная ячейка 19 2 4" xfId="22299"/>
    <cellStyle name="Контрольная ячейка 19 2 5" xfId="22300"/>
    <cellStyle name="Контрольная ячейка 19 2 6" xfId="22301"/>
    <cellStyle name="Контрольная ячейка 19 3" xfId="22302"/>
    <cellStyle name="Контрольная ячейка 19 4" xfId="22303"/>
    <cellStyle name="Контрольная ячейка 19 5" xfId="22304"/>
    <cellStyle name="Контрольная ячейка 19 6" xfId="22305"/>
    <cellStyle name="Контрольная ячейка 19 7" xfId="22306"/>
    <cellStyle name="Контрольная ячейка 19 8" xfId="22307"/>
    <cellStyle name="Контрольная ячейка 2" xfId="22308"/>
    <cellStyle name="Контрольная ячейка 2 10" xfId="22309"/>
    <cellStyle name="Контрольная ячейка 2 11" xfId="22310"/>
    <cellStyle name="Контрольная ячейка 2 12" xfId="22311"/>
    <cellStyle name="Контрольная ячейка 2 13" xfId="22312"/>
    <cellStyle name="Контрольная ячейка 2 14" xfId="22313"/>
    <cellStyle name="Контрольная ячейка 2 15" xfId="22314"/>
    <cellStyle name="Контрольная ячейка 2 16" xfId="22315"/>
    <cellStyle name="Контрольная ячейка 2 2" xfId="22316"/>
    <cellStyle name="Контрольная ячейка 2 2 10" xfId="22317"/>
    <cellStyle name="Контрольная ячейка 2 2 10 2" xfId="22318"/>
    <cellStyle name="Контрольная ячейка 2 2 10 2 2" xfId="22319"/>
    <cellStyle name="Контрольная ячейка 2 2 10 2 3" xfId="22320"/>
    <cellStyle name="Контрольная ячейка 2 2 10 2 4" xfId="22321"/>
    <cellStyle name="Контрольная ячейка 2 2 10 2 5" xfId="22322"/>
    <cellStyle name="Контрольная ячейка 2 2 10 2 6" xfId="22323"/>
    <cellStyle name="Контрольная ячейка 2 2 10 3" xfId="22324"/>
    <cellStyle name="Контрольная ячейка 2 2 10 4" xfId="22325"/>
    <cellStyle name="Контрольная ячейка 2 2 10 5" xfId="22326"/>
    <cellStyle name="Контрольная ячейка 2 2 10 6" xfId="22327"/>
    <cellStyle name="Контрольная ячейка 2 2 10 7" xfId="22328"/>
    <cellStyle name="Контрольная ячейка 2 2 10 8" xfId="22329"/>
    <cellStyle name="Контрольная ячейка 2 2 11" xfId="22330"/>
    <cellStyle name="Контрольная ячейка 2 2 11 2" xfId="22331"/>
    <cellStyle name="Контрольная ячейка 2 2 11 2 2" xfId="22332"/>
    <cellStyle name="Контрольная ячейка 2 2 11 2 3" xfId="22333"/>
    <cellStyle name="Контрольная ячейка 2 2 11 2 4" xfId="22334"/>
    <cellStyle name="Контрольная ячейка 2 2 11 2 5" xfId="22335"/>
    <cellStyle name="Контрольная ячейка 2 2 11 2 6" xfId="22336"/>
    <cellStyle name="Контрольная ячейка 2 2 11 3" xfId="22337"/>
    <cellStyle name="Контрольная ячейка 2 2 11 4" xfId="22338"/>
    <cellStyle name="Контрольная ячейка 2 2 11 5" xfId="22339"/>
    <cellStyle name="Контрольная ячейка 2 2 11 6" xfId="22340"/>
    <cellStyle name="Контрольная ячейка 2 2 11 7" xfId="22341"/>
    <cellStyle name="Контрольная ячейка 2 2 11 8" xfId="22342"/>
    <cellStyle name="Контрольная ячейка 2 2 12" xfId="22343"/>
    <cellStyle name="Контрольная ячейка 2 2 12 2" xfId="22344"/>
    <cellStyle name="Контрольная ячейка 2 2 12 2 2" xfId="22345"/>
    <cellStyle name="Контрольная ячейка 2 2 12 2 3" xfId="22346"/>
    <cellStyle name="Контрольная ячейка 2 2 12 2 4" xfId="22347"/>
    <cellStyle name="Контрольная ячейка 2 2 12 2 5" xfId="22348"/>
    <cellStyle name="Контрольная ячейка 2 2 12 2 6" xfId="22349"/>
    <cellStyle name="Контрольная ячейка 2 2 12 3" xfId="22350"/>
    <cellStyle name="Контрольная ячейка 2 2 12 4" xfId="22351"/>
    <cellStyle name="Контрольная ячейка 2 2 12 5" xfId="22352"/>
    <cellStyle name="Контрольная ячейка 2 2 12 6" xfId="22353"/>
    <cellStyle name="Контрольная ячейка 2 2 12 7" xfId="22354"/>
    <cellStyle name="Контрольная ячейка 2 2 12 8" xfId="22355"/>
    <cellStyle name="Контрольная ячейка 2 2 13" xfId="22356"/>
    <cellStyle name="Контрольная ячейка 2 2 13 2" xfId="22357"/>
    <cellStyle name="Контрольная ячейка 2 2 13 2 2" xfId="22358"/>
    <cellStyle name="Контрольная ячейка 2 2 13 2 3" xfId="22359"/>
    <cellStyle name="Контрольная ячейка 2 2 13 2 4" xfId="22360"/>
    <cellStyle name="Контрольная ячейка 2 2 13 2 5" xfId="22361"/>
    <cellStyle name="Контрольная ячейка 2 2 13 2 6" xfId="22362"/>
    <cellStyle name="Контрольная ячейка 2 2 13 3" xfId="22363"/>
    <cellStyle name="Контрольная ячейка 2 2 13 4" xfId="22364"/>
    <cellStyle name="Контрольная ячейка 2 2 13 5" xfId="22365"/>
    <cellStyle name="Контрольная ячейка 2 2 13 6" xfId="22366"/>
    <cellStyle name="Контрольная ячейка 2 2 13 7" xfId="22367"/>
    <cellStyle name="Контрольная ячейка 2 2 13 8" xfId="22368"/>
    <cellStyle name="Контрольная ячейка 2 2 14" xfId="22369"/>
    <cellStyle name="Контрольная ячейка 2 2 14 2" xfId="22370"/>
    <cellStyle name="Контрольная ячейка 2 2 14 3" xfId="22371"/>
    <cellStyle name="Контрольная ячейка 2 2 14 4" xfId="22372"/>
    <cellStyle name="Контрольная ячейка 2 2 14 5" xfId="22373"/>
    <cellStyle name="Контрольная ячейка 2 2 14 6" xfId="22374"/>
    <cellStyle name="Контрольная ячейка 2 2 15" xfId="22375"/>
    <cellStyle name="Контрольная ячейка 2 2 16" xfId="22376"/>
    <cellStyle name="Контрольная ячейка 2 2 17" xfId="22377"/>
    <cellStyle name="Контрольная ячейка 2 2 18" xfId="22378"/>
    <cellStyle name="Контрольная ячейка 2 2 19" xfId="22379"/>
    <cellStyle name="Контрольная ячейка 2 2 2" xfId="22380"/>
    <cellStyle name="Контрольная ячейка 2 2 2 2" xfId="22381"/>
    <cellStyle name="Контрольная ячейка 2 2 2 2 2" xfId="22382"/>
    <cellStyle name="Контрольная ячейка 2 2 2 2 3" xfId="22383"/>
    <cellStyle name="Контрольная ячейка 2 2 2 2 4" xfId="22384"/>
    <cellStyle name="Контрольная ячейка 2 2 2 2 5" xfId="22385"/>
    <cellStyle name="Контрольная ячейка 2 2 2 2 6" xfId="22386"/>
    <cellStyle name="Контрольная ячейка 2 2 2 3" xfId="22387"/>
    <cellStyle name="Контрольная ячейка 2 2 2 4" xfId="22388"/>
    <cellStyle name="Контрольная ячейка 2 2 2 5" xfId="22389"/>
    <cellStyle name="Контрольная ячейка 2 2 2 6" xfId="22390"/>
    <cellStyle name="Контрольная ячейка 2 2 2 7" xfId="22391"/>
    <cellStyle name="Контрольная ячейка 2 2 2 8" xfId="22392"/>
    <cellStyle name="Контрольная ячейка 2 2 20" xfId="22393"/>
    <cellStyle name="Контрольная ячейка 2 2 21" xfId="22394"/>
    <cellStyle name="Контрольная ячейка 2 2 22" xfId="22395"/>
    <cellStyle name="Контрольная ячейка 2 2 23" xfId="22396"/>
    <cellStyle name="Контрольная ячейка 2 2 24" xfId="22397"/>
    <cellStyle name="Контрольная ячейка 2 2 25" xfId="22398"/>
    <cellStyle name="Контрольная ячейка 2 2 26" xfId="22399"/>
    <cellStyle name="Контрольная ячейка 2 2 3" xfId="22400"/>
    <cellStyle name="Контрольная ячейка 2 2 3 2" xfId="22401"/>
    <cellStyle name="Контрольная ячейка 2 2 3 2 2" xfId="22402"/>
    <cellStyle name="Контрольная ячейка 2 2 3 2 3" xfId="22403"/>
    <cellStyle name="Контрольная ячейка 2 2 3 2 4" xfId="22404"/>
    <cellStyle name="Контрольная ячейка 2 2 3 2 5" xfId="22405"/>
    <cellStyle name="Контрольная ячейка 2 2 3 2 6" xfId="22406"/>
    <cellStyle name="Контрольная ячейка 2 2 3 3" xfId="22407"/>
    <cellStyle name="Контрольная ячейка 2 2 3 4" xfId="22408"/>
    <cellStyle name="Контрольная ячейка 2 2 3 5" xfId="22409"/>
    <cellStyle name="Контрольная ячейка 2 2 3 6" xfId="22410"/>
    <cellStyle name="Контрольная ячейка 2 2 3 7" xfId="22411"/>
    <cellStyle name="Контрольная ячейка 2 2 3 8" xfId="22412"/>
    <cellStyle name="Контрольная ячейка 2 2 4" xfId="22413"/>
    <cellStyle name="Контрольная ячейка 2 2 4 2" xfId="22414"/>
    <cellStyle name="Контрольная ячейка 2 2 4 2 2" xfId="22415"/>
    <cellStyle name="Контрольная ячейка 2 2 4 2 3" xfId="22416"/>
    <cellStyle name="Контрольная ячейка 2 2 4 2 4" xfId="22417"/>
    <cellStyle name="Контрольная ячейка 2 2 4 2 5" xfId="22418"/>
    <cellStyle name="Контрольная ячейка 2 2 4 2 6" xfId="22419"/>
    <cellStyle name="Контрольная ячейка 2 2 4 3" xfId="22420"/>
    <cellStyle name="Контрольная ячейка 2 2 4 4" xfId="22421"/>
    <cellStyle name="Контрольная ячейка 2 2 4 5" xfId="22422"/>
    <cellStyle name="Контрольная ячейка 2 2 4 6" xfId="22423"/>
    <cellStyle name="Контрольная ячейка 2 2 4 7" xfId="22424"/>
    <cellStyle name="Контрольная ячейка 2 2 4 8" xfId="22425"/>
    <cellStyle name="Контрольная ячейка 2 2 5" xfId="22426"/>
    <cellStyle name="Контрольная ячейка 2 2 5 2" xfId="22427"/>
    <cellStyle name="Контрольная ячейка 2 2 5 2 2" xfId="22428"/>
    <cellStyle name="Контрольная ячейка 2 2 5 2 3" xfId="22429"/>
    <cellStyle name="Контрольная ячейка 2 2 5 2 4" xfId="22430"/>
    <cellStyle name="Контрольная ячейка 2 2 5 2 5" xfId="22431"/>
    <cellStyle name="Контрольная ячейка 2 2 5 2 6" xfId="22432"/>
    <cellStyle name="Контрольная ячейка 2 2 5 3" xfId="22433"/>
    <cellStyle name="Контрольная ячейка 2 2 5 4" xfId="22434"/>
    <cellStyle name="Контрольная ячейка 2 2 5 5" xfId="22435"/>
    <cellStyle name="Контрольная ячейка 2 2 5 6" xfId="22436"/>
    <cellStyle name="Контрольная ячейка 2 2 5 7" xfId="22437"/>
    <cellStyle name="Контрольная ячейка 2 2 5 8" xfId="22438"/>
    <cellStyle name="Контрольная ячейка 2 2 6" xfId="22439"/>
    <cellStyle name="Контрольная ячейка 2 2 6 2" xfId="22440"/>
    <cellStyle name="Контрольная ячейка 2 2 6 2 2" xfId="22441"/>
    <cellStyle name="Контрольная ячейка 2 2 6 2 3" xfId="22442"/>
    <cellStyle name="Контрольная ячейка 2 2 6 2 4" xfId="22443"/>
    <cellStyle name="Контрольная ячейка 2 2 6 2 5" xfId="22444"/>
    <cellStyle name="Контрольная ячейка 2 2 6 2 6" xfId="22445"/>
    <cellStyle name="Контрольная ячейка 2 2 6 3" xfId="22446"/>
    <cellStyle name="Контрольная ячейка 2 2 6 4" xfId="22447"/>
    <cellStyle name="Контрольная ячейка 2 2 6 5" xfId="22448"/>
    <cellStyle name="Контрольная ячейка 2 2 6 6" xfId="22449"/>
    <cellStyle name="Контрольная ячейка 2 2 6 7" xfId="22450"/>
    <cellStyle name="Контрольная ячейка 2 2 6 8" xfId="22451"/>
    <cellStyle name="Контрольная ячейка 2 2 7" xfId="22452"/>
    <cellStyle name="Контрольная ячейка 2 2 7 2" xfId="22453"/>
    <cellStyle name="Контрольная ячейка 2 2 7 2 2" xfId="22454"/>
    <cellStyle name="Контрольная ячейка 2 2 7 2 3" xfId="22455"/>
    <cellStyle name="Контрольная ячейка 2 2 7 2 4" xfId="22456"/>
    <cellStyle name="Контрольная ячейка 2 2 7 2 5" xfId="22457"/>
    <cellStyle name="Контрольная ячейка 2 2 7 2 6" xfId="22458"/>
    <cellStyle name="Контрольная ячейка 2 2 7 3" xfId="22459"/>
    <cellStyle name="Контрольная ячейка 2 2 7 4" xfId="22460"/>
    <cellStyle name="Контрольная ячейка 2 2 7 5" xfId="22461"/>
    <cellStyle name="Контрольная ячейка 2 2 7 6" xfId="22462"/>
    <cellStyle name="Контрольная ячейка 2 2 7 7" xfId="22463"/>
    <cellStyle name="Контрольная ячейка 2 2 7 8" xfId="22464"/>
    <cellStyle name="Контрольная ячейка 2 2 8" xfId="22465"/>
    <cellStyle name="Контрольная ячейка 2 2 8 2" xfId="22466"/>
    <cellStyle name="Контрольная ячейка 2 2 8 2 2" xfId="22467"/>
    <cellStyle name="Контрольная ячейка 2 2 8 2 3" xfId="22468"/>
    <cellStyle name="Контрольная ячейка 2 2 8 2 4" xfId="22469"/>
    <cellStyle name="Контрольная ячейка 2 2 8 2 5" xfId="22470"/>
    <cellStyle name="Контрольная ячейка 2 2 8 2 6" xfId="22471"/>
    <cellStyle name="Контрольная ячейка 2 2 8 3" xfId="22472"/>
    <cellStyle name="Контрольная ячейка 2 2 8 4" xfId="22473"/>
    <cellStyle name="Контрольная ячейка 2 2 8 5" xfId="22474"/>
    <cellStyle name="Контрольная ячейка 2 2 8 6" xfId="22475"/>
    <cellStyle name="Контрольная ячейка 2 2 8 7" xfId="22476"/>
    <cellStyle name="Контрольная ячейка 2 2 8 8" xfId="22477"/>
    <cellStyle name="Контрольная ячейка 2 2 9" xfId="22478"/>
    <cellStyle name="Контрольная ячейка 2 2 9 2" xfId="22479"/>
    <cellStyle name="Контрольная ячейка 2 2 9 2 2" xfId="22480"/>
    <cellStyle name="Контрольная ячейка 2 2 9 2 3" xfId="22481"/>
    <cellStyle name="Контрольная ячейка 2 2 9 2 4" xfId="22482"/>
    <cellStyle name="Контрольная ячейка 2 2 9 2 5" xfId="22483"/>
    <cellStyle name="Контрольная ячейка 2 2 9 2 6" xfId="22484"/>
    <cellStyle name="Контрольная ячейка 2 2 9 3" xfId="22485"/>
    <cellStyle name="Контрольная ячейка 2 2 9 4" xfId="22486"/>
    <cellStyle name="Контрольная ячейка 2 2 9 5" xfId="22487"/>
    <cellStyle name="Контрольная ячейка 2 2 9 6" xfId="22488"/>
    <cellStyle name="Контрольная ячейка 2 2 9 7" xfId="22489"/>
    <cellStyle name="Контрольная ячейка 2 2 9 8" xfId="22490"/>
    <cellStyle name="Контрольная ячейка 2 3" xfId="22491"/>
    <cellStyle name="Контрольная ячейка 2 3 2" xfId="22492"/>
    <cellStyle name="Контрольная ячейка 2 3 2 2" xfId="22493"/>
    <cellStyle name="Контрольная ячейка 2 3 2 3" xfId="22494"/>
    <cellStyle name="Контрольная ячейка 2 3 2 4" xfId="22495"/>
    <cellStyle name="Контрольная ячейка 2 3 2 5" xfId="22496"/>
    <cellStyle name="Контрольная ячейка 2 3 2 6" xfId="22497"/>
    <cellStyle name="Контрольная ячейка 2 3 3" xfId="22498"/>
    <cellStyle name="Контрольная ячейка 2 3 4" xfId="22499"/>
    <cellStyle name="Контрольная ячейка 2 3 5" xfId="22500"/>
    <cellStyle name="Контрольная ячейка 2 3 6" xfId="22501"/>
    <cellStyle name="Контрольная ячейка 2 3 7" xfId="22502"/>
    <cellStyle name="Контрольная ячейка 2 3 8" xfId="22503"/>
    <cellStyle name="Контрольная ячейка 2 4" xfId="22504"/>
    <cellStyle name="Контрольная ячейка 2 4 2" xfId="22505"/>
    <cellStyle name="Контрольная ячейка 2 4 3" xfId="22506"/>
    <cellStyle name="Контрольная ячейка 2 4 4" xfId="22507"/>
    <cellStyle name="Контрольная ячейка 2 4 5" xfId="22508"/>
    <cellStyle name="Контрольная ячейка 2 4 6" xfId="22509"/>
    <cellStyle name="Контрольная ячейка 2 5" xfId="22510"/>
    <cellStyle name="Контрольная ячейка 2 6" xfId="22511"/>
    <cellStyle name="Контрольная ячейка 2 7" xfId="22512"/>
    <cellStyle name="Контрольная ячейка 2 8" xfId="22513"/>
    <cellStyle name="Контрольная ячейка 2 9" xfId="22514"/>
    <cellStyle name="Контрольная ячейка 20" xfId="22515"/>
    <cellStyle name="Контрольная ячейка 20 2" xfId="22516"/>
    <cellStyle name="Контрольная ячейка 20 2 2" xfId="22517"/>
    <cellStyle name="Контрольная ячейка 20 2 3" xfId="22518"/>
    <cellStyle name="Контрольная ячейка 20 2 4" xfId="22519"/>
    <cellStyle name="Контрольная ячейка 20 2 5" xfId="22520"/>
    <cellStyle name="Контрольная ячейка 20 2 6" xfId="22521"/>
    <cellStyle name="Контрольная ячейка 20 3" xfId="22522"/>
    <cellStyle name="Контрольная ячейка 20 4" xfId="22523"/>
    <cellStyle name="Контрольная ячейка 20 5" xfId="22524"/>
    <cellStyle name="Контрольная ячейка 20 6" xfId="22525"/>
    <cellStyle name="Контрольная ячейка 20 7" xfId="22526"/>
    <cellStyle name="Контрольная ячейка 20 8" xfId="22527"/>
    <cellStyle name="Контрольная ячейка 21" xfId="22528"/>
    <cellStyle name="Контрольная ячейка 21 2" xfId="22529"/>
    <cellStyle name="Контрольная ячейка 21 2 2" xfId="22530"/>
    <cellStyle name="Контрольная ячейка 21 2 3" xfId="22531"/>
    <cellStyle name="Контрольная ячейка 21 2 4" xfId="22532"/>
    <cellStyle name="Контрольная ячейка 21 2 5" xfId="22533"/>
    <cellStyle name="Контрольная ячейка 21 2 6" xfId="22534"/>
    <cellStyle name="Контрольная ячейка 21 3" xfId="22535"/>
    <cellStyle name="Контрольная ячейка 21 4" xfId="22536"/>
    <cellStyle name="Контрольная ячейка 21 5" xfId="22537"/>
    <cellStyle name="Контрольная ячейка 21 6" xfId="22538"/>
    <cellStyle name="Контрольная ячейка 21 7" xfId="22539"/>
    <cellStyle name="Контрольная ячейка 21 8" xfId="22540"/>
    <cellStyle name="Контрольная ячейка 22" xfId="22541"/>
    <cellStyle name="Контрольная ячейка 22 2" xfId="22542"/>
    <cellStyle name="Контрольная ячейка 22 2 2" xfId="22543"/>
    <cellStyle name="Контрольная ячейка 22 2 3" xfId="22544"/>
    <cellStyle name="Контрольная ячейка 22 2 4" xfId="22545"/>
    <cellStyle name="Контрольная ячейка 22 2 5" xfId="22546"/>
    <cellStyle name="Контрольная ячейка 22 2 6" xfId="22547"/>
    <cellStyle name="Контрольная ячейка 22 3" xfId="22548"/>
    <cellStyle name="Контрольная ячейка 22 4" xfId="22549"/>
    <cellStyle name="Контрольная ячейка 22 5" xfId="22550"/>
    <cellStyle name="Контрольная ячейка 22 6" xfId="22551"/>
    <cellStyle name="Контрольная ячейка 22 7" xfId="22552"/>
    <cellStyle name="Контрольная ячейка 22 8" xfId="22553"/>
    <cellStyle name="Контрольная ячейка 23" xfId="22554"/>
    <cellStyle name="Контрольная ячейка 23 2" xfId="22555"/>
    <cellStyle name="Контрольная ячейка 23 2 2" xfId="22556"/>
    <cellStyle name="Контрольная ячейка 23 2 3" xfId="22557"/>
    <cellStyle name="Контрольная ячейка 23 2 4" xfId="22558"/>
    <cellStyle name="Контрольная ячейка 23 2 5" xfId="22559"/>
    <cellStyle name="Контрольная ячейка 23 2 6" xfId="22560"/>
    <cellStyle name="Контрольная ячейка 23 3" xfId="22561"/>
    <cellStyle name="Контрольная ячейка 23 4" xfId="22562"/>
    <cellStyle name="Контрольная ячейка 23 5" xfId="22563"/>
    <cellStyle name="Контрольная ячейка 23 6" xfId="22564"/>
    <cellStyle name="Контрольная ячейка 23 7" xfId="22565"/>
    <cellStyle name="Контрольная ячейка 23 8" xfId="22566"/>
    <cellStyle name="Контрольная ячейка 24" xfId="22567"/>
    <cellStyle name="Контрольная ячейка 24 2" xfId="22568"/>
    <cellStyle name="Контрольная ячейка 24 2 2" xfId="22569"/>
    <cellStyle name="Контрольная ячейка 24 2 3" xfId="22570"/>
    <cellStyle name="Контрольная ячейка 24 2 4" xfId="22571"/>
    <cellStyle name="Контрольная ячейка 24 2 5" xfId="22572"/>
    <cellStyle name="Контрольная ячейка 24 2 6" xfId="22573"/>
    <cellStyle name="Контрольная ячейка 24 3" xfId="22574"/>
    <cellStyle name="Контрольная ячейка 24 4" xfId="22575"/>
    <cellStyle name="Контрольная ячейка 24 5" xfId="22576"/>
    <cellStyle name="Контрольная ячейка 24 6" xfId="22577"/>
    <cellStyle name="Контрольная ячейка 24 7" xfId="22578"/>
    <cellStyle name="Контрольная ячейка 24 8" xfId="22579"/>
    <cellStyle name="Контрольная ячейка 25" xfId="22580"/>
    <cellStyle name="Контрольная ячейка 25 2" xfId="22581"/>
    <cellStyle name="Контрольная ячейка 25 2 2" xfId="22582"/>
    <cellStyle name="Контрольная ячейка 25 2 3" xfId="22583"/>
    <cellStyle name="Контрольная ячейка 25 2 4" xfId="22584"/>
    <cellStyle name="Контрольная ячейка 25 2 5" xfId="22585"/>
    <cellStyle name="Контрольная ячейка 25 2 6" xfId="22586"/>
    <cellStyle name="Контрольная ячейка 25 3" xfId="22587"/>
    <cellStyle name="Контрольная ячейка 25 4" xfId="22588"/>
    <cellStyle name="Контрольная ячейка 25 5" xfId="22589"/>
    <cellStyle name="Контрольная ячейка 25 6" xfId="22590"/>
    <cellStyle name="Контрольная ячейка 25 7" xfId="22591"/>
    <cellStyle name="Контрольная ячейка 25 8" xfId="22592"/>
    <cellStyle name="Контрольная ячейка 26" xfId="22593"/>
    <cellStyle name="Контрольная ячейка 26 2" xfId="22594"/>
    <cellStyle name="Контрольная ячейка 26 2 2" xfId="22595"/>
    <cellStyle name="Контрольная ячейка 26 2 3" xfId="22596"/>
    <cellStyle name="Контрольная ячейка 26 2 4" xfId="22597"/>
    <cellStyle name="Контрольная ячейка 26 2 5" xfId="22598"/>
    <cellStyle name="Контрольная ячейка 26 2 6" xfId="22599"/>
    <cellStyle name="Контрольная ячейка 26 3" xfId="22600"/>
    <cellStyle name="Контрольная ячейка 26 4" xfId="22601"/>
    <cellStyle name="Контрольная ячейка 26 5" xfId="22602"/>
    <cellStyle name="Контрольная ячейка 26 6" xfId="22603"/>
    <cellStyle name="Контрольная ячейка 26 7" xfId="22604"/>
    <cellStyle name="Контрольная ячейка 26 8" xfId="22605"/>
    <cellStyle name="Контрольная ячейка 27" xfId="22606"/>
    <cellStyle name="Контрольная ячейка 27 2" xfId="22607"/>
    <cellStyle name="Контрольная ячейка 27 2 2" xfId="22608"/>
    <cellStyle name="Контрольная ячейка 27 2 3" xfId="22609"/>
    <cellStyle name="Контрольная ячейка 27 2 4" xfId="22610"/>
    <cellStyle name="Контрольная ячейка 27 2 5" xfId="22611"/>
    <cellStyle name="Контрольная ячейка 27 2 6" xfId="22612"/>
    <cellStyle name="Контрольная ячейка 27 3" xfId="22613"/>
    <cellStyle name="Контрольная ячейка 27 4" xfId="22614"/>
    <cellStyle name="Контрольная ячейка 27 5" xfId="22615"/>
    <cellStyle name="Контрольная ячейка 27 6" xfId="22616"/>
    <cellStyle name="Контрольная ячейка 27 7" xfId="22617"/>
    <cellStyle name="Контрольная ячейка 27 8" xfId="22618"/>
    <cellStyle name="Контрольная ячейка 28" xfId="22619"/>
    <cellStyle name="Контрольная ячейка 28 2" xfId="22620"/>
    <cellStyle name="Контрольная ячейка 28 2 2" xfId="22621"/>
    <cellStyle name="Контрольная ячейка 28 2 3" xfId="22622"/>
    <cellStyle name="Контрольная ячейка 28 2 4" xfId="22623"/>
    <cellStyle name="Контрольная ячейка 28 2 5" xfId="22624"/>
    <cellStyle name="Контрольная ячейка 28 2 6" xfId="22625"/>
    <cellStyle name="Контрольная ячейка 28 3" xfId="22626"/>
    <cellStyle name="Контрольная ячейка 28 4" xfId="22627"/>
    <cellStyle name="Контрольная ячейка 28 5" xfId="22628"/>
    <cellStyle name="Контрольная ячейка 28 6" xfId="22629"/>
    <cellStyle name="Контрольная ячейка 28 7" xfId="22630"/>
    <cellStyle name="Контрольная ячейка 28 8" xfId="22631"/>
    <cellStyle name="Контрольная ячейка 29" xfId="22632"/>
    <cellStyle name="Контрольная ячейка 29 2" xfId="22633"/>
    <cellStyle name="Контрольная ячейка 29 2 2" xfId="22634"/>
    <cellStyle name="Контрольная ячейка 29 2 3" xfId="22635"/>
    <cellStyle name="Контрольная ячейка 29 2 4" xfId="22636"/>
    <cellStyle name="Контрольная ячейка 29 2 5" xfId="22637"/>
    <cellStyle name="Контрольная ячейка 29 2 6" xfId="22638"/>
    <cellStyle name="Контрольная ячейка 29 3" xfId="22639"/>
    <cellStyle name="Контрольная ячейка 29 4" xfId="22640"/>
    <cellStyle name="Контрольная ячейка 29 5" xfId="22641"/>
    <cellStyle name="Контрольная ячейка 29 6" xfId="22642"/>
    <cellStyle name="Контрольная ячейка 29 7" xfId="22643"/>
    <cellStyle name="Контрольная ячейка 29 8" xfId="22644"/>
    <cellStyle name="Контрольная ячейка 3" xfId="22645"/>
    <cellStyle name="Контрольная ячейка 3 2" xfId="22646"/>
    <cellStyle name="Контрольная ячейка 3 2 2" xfId="22647"/>
    <cellStyle name="Контрольная ячейка 3 2 3" xfId="22648"/>
    <cellStyle name="Контрольная ячейка 3 2 4" xfId="22649"/>
    <cellStyle name="Контрольная ячейка 3 2 5" xfId="22650"/>
    <cellStyle name="Контрольная ячейка 3 2 6" xfId="22651"/>
    <cellStyle name="Контрольная ячейка 3 3" xfId="22652"/>
    <cellStyle name="Контрольная ячейка 3 4" xfId="22653"/>
    <cellStyle name="Контрольная ячейка 3 5" xfId="22654"/>
    <cellStyle name="Контрольная ячейка 3 6" xfId="22655"/>
    <cellStyle name="Контрольная ячейка 3 7" xfId="22656"/>
    <cellStyle name="Контрольная ячейка 3 8" xfId="22657"/>
    <cellStyle name="Контрольная ячейка 30" xfId="22658"/>
    <cellStyle name="Контрольная ячейка 30 2" xfId="22659"/>
    <cellStyle name="Контрольная ячейка 30 2 2" xfId="22660"/>
    <cellStyle name="Контрольная ячейка 30 2 3" xfId="22661"/>
    <cellStyle name="Контрольная ячейка 30 2 4" xfId="22662"/>
    <cellStyle name="Контрольная ячейка 30 2 5" xfId="22663"/>
    <cellStyle name="Контрольная ячейка 30 2 6" xfId="22664"/>
    <cellStyle name="Контрольная ячейка 30 3" xfId="22665"/>
    <cellStyle name="Контрольная ячейка 30 4" xfId="22666"/>
    <cellStyle name="Контрольная ячейка 30 5" xfId="22667"/>
    <cellStyle name="Контрольная ячейка 30 6" xfId="22668"/>
    <cellStyle name="Контрольная ячейка 30 7" xfId="22669"/>
    <cellStyle name="Контрольная ячейка 30 8" xfId="22670"/>
    <cellStyle name="Контрольная ячейка 31" xfId="22671"/>
    <cellStyle name="Контрольная ячейка 31 2" xfId="22672"/>
    <cellStyle name="Контрольная ячейка 31 2 2" xfId="22673"/>
    <cellStyle name="Контрольная ячейка 31 2 3" xfId="22674"/>
    <cellStyle name="Контрольная ячейка 31 2 4" xfId="22675"/>
    <cellStyle name="Контрольная ячейка 31 2 5" xfId="22676"/>
    <cellStyle name="Контрольная ячейка 31 2 6" xfId="22677"/>
    <cellStyle name="Контрольная ячейка 31 3" xfId="22678"/>
    <cellStyle name="Контрольная ячейка 31 4" xfId="22679"/>
    <cellStyle name="Контрольная ячейка 31 5" xfId="22680"/>
    <cellStyle name="Контрольная ячейка 31 6" xfId="22681"/>
    <cellStyle name="Контрольная ячейка 31 7" xfId="22682"/>
    <cellStyle name="Контрольная ячейка 31 8" xfId="22683"/>
    <cellStyle name="Контрольная ячейка 32" xfId="22684"/>
    <cellStyle name="Контрольная ячейка 32 2" xfId="22685"/>
    <cellStyle name="Контрольная ячейка 32 2 2" xfId="22686"/>
    <cellStyle name="Контрольная ячейка 32 2 3" xfId="22687"/>
    <cellStyle name="Контрольная ячейка 32 2 4" xfId="22688"/>
    <cellStyle name="Контрольная ячейка 32 2 5" xfId="22689"/>
    <cellStyle name="Контрольная ячейка 32 2 6" xfId="22690"/>
    <cellStyle name="Контрольная ячейка 32 3" xfId="22691"/>
    <cellStyle name="Контрольная ячейка 32 4" xfId="22692"/>
    <cellStyle name="Контрольная ячейка 32 5" xfId="22693"/>
    <cellStyle name="Контрольная ячейка 32 6" xfId="22694"/>
    <cellStyle name="Контрольная ячейка 32 7" xfId="22695"/>
    <cellStyle name="Контрольная ячейка 32 8" xfId="22696"/>
    <cellStyle name="Контрольная ячейка 33" xfId="22697"/>
    <cellStyle name="Контрольная ячейка 33 2" xfId="22698"/>
    <cellStyle name="Контрольная ячейка 33 2 2" xfId="22699"/>
    <cellStyle name="Контрольная ячейка 33 2 3" xfId="22700"/>
    <cellStyle name="Контрольная ячейка 33 2 4" xfId="22701"/>
    <cellStyle name="Контрольная ячейка 33 2 5" xfId="22702"/>
    <cellStyle name="Контрольная ячейка 33 2 6" xfId="22703"/>
    <cellStyle name="Контрольная ячейка 33 3" xfId="22704"/>
    <cellStyle name="Контрольная ячейка 33 4" xfId="22705"/>
    <cellStyle name="Контрольная ячейка 33 5" xfId="22706"/>
    <cellStyle name="Контрольная ячейка 33 6" xfId="22707"/>
    <cellStyle name="Контрольная ячейка 33 7" xfId="22708"/>
    <cellStyle name="Контрольная ячейка 33 8" xfId="22709"/>
    <cellStyle name="Контрольная ячейка 34" xfId="22710"/>
    <cellStyle name="Контрольная ячейка 34 2" xfId="22711"/>
    <cellStyle name="Контрольная ячейка 34 2 2" xfId="22712"/>
    <cellStyle name="Контрольная ячейка 34 2 3" xfId="22713"/>
    <cellStyle name="Контрольная ячейка 34 2 4" xfId="22714"/>
    <cellStyle name="Контрольная ячейка 34 2 5" xfId="22715"/>
    <cellStyle name="Контрольная ячейка 34 2 6" xfId="22716"/>
    <cellStyle name="Контрольная ячейка 34 3" xfId="22717"/>
    <cellStyle name="Контрольная ячейка 34 4" xfId="22718"/>
    <cellStyle name="Контрольная ячейка 34 5" xfId="22719"/>
    <cellStyle name="Контрольная ячейка 34 6" xfId="22720"/>
    <cellStyle name="Контрольная ячейка 34 7" xfId="22721"/>
    <cellStyle name="Контрольная ячейка 34 8" xfId="22722"/>
    <cellStyle name="Контрольная ячейка 35" xfId="22723"/>
    <cellStyle name="Контрольная ячейка 35 2" xfId="22724"/>
    <cellStyle name="Контрольная ячейка 35 2 2" xfId="22725"/>
    <cellStyle name="Контрольная ячейка 35 2 3" xfId="22726"/>
    <cellStyle name="Контрольная ячейка 35 2 4" xfId="22727"/>
    <cellStyle name="Контрольная ячейка 35 2 5" xfId="22728"/>
    <cellStyle name="Контрольная ячейка 35 2 6" xfId="22729"/>
    <cellStyle name="Контрольная ячейка 35 3" xfId="22730"/>
    <cellStyle name="Контрольная ячейка 35 4" xfId="22731"/>
    <cellStyle name="Контрольная ячейка 35 5" xfId="22732"/>
    <cellStyle name="Контрольная ячейка 35 6" xfId="22733"/>
    <cellStyle name="Контрольная ячейка 35 7" xfId="22734"/>
    <cellStyle name="Контрольная ячейка 35 8" xfId="22735"/>
    <cellStyle name="Контрольная ячейка 36" xfId="22736"/>
    <cellStyle name="Контрольная ячейка 36 2" xfId="22737"/>
    <cellStyle name="Контрольная ячейка 36 2 2" xfId="22738"/>
    <cellStyle name="Контрольная ячейка 36 2 3" xfId="22739"/>
    <cellStyle name="Контрольная ячейка 36 2 4" xfId="22740"/>
    <cellStyle name="Контрольная ячейка 36 2 5" xfId="22741"/>
    <cellStyle name="Контрольная ячейка 36 2 6" xfId="22742"/>
    <cellStyle name="Контрольная ячейка 36 3" xfId="22743"/>
    <cellStyle name="Контрольная ячейка 36 4" xfId="22744"/>
    <cellStyle name="Контрольная ячейка 36 5" xfId="22745"/>
    <cellStyle name="Контрольная ячейка 36 6" xfId="22746"/>
    <cellStyle name="Контрольная ячейка 36 7" xfId="22747"/>
    <cellStyle name="Контрольная ячейка 36 8" xfId="22748"/>
    <cellStyle name="Контрольная ячейка 37" xfId="22749"/>
    <cellStyle name="Контрольная ячейка 37 2" xfId="22750"/>
    <cellStyle name="Контрольная ячейка 37 2 2" xfId="22751"/>
    <cellStyle name="Контрольная ячейка 37 2 3" xfId="22752"/>
    <cellStyle name="Контрольная ячейка 37 2 4" xfId="22753"/>
    <cellStyle name="Контрольная ячейка 37 2 5" xfId="22754"/>
    <cellStyle name="Контрольная ячейка 37 2 6" xfId="22755"/>
    <cellStyle name="Контрольная ячейка 37 3" xfId="22756"/>
    <cellStyle name="Контрольная ячейка 37 4" xfId="22757"/>
    <cellStyle name="Контрольная ячейка 37 5" xfId="22758"/>
    <cellStyle name="Контрольная ячейка 37 6" xfId="22759"/>
    <cellStyle name="Контрольная ячейка 37 7" xfId="22760"/>
    <cellStyle name="Контрольная ячейка 37 8" xfId="22761"/>
    <cellStyle name="Контрольная ячейка 38" xfId="22762"/>
    <cellStyle name="Контрольная ячейка 38 2" xfId="22763"/>
    <cellStyle name="Контрольная ячейка 38 2 2" xfId="22764"/>
    <cellStyle name="Контрольная ячейка 38 2 3" xfId="22765"/>
    <cellStyle name="Контрольная ячейка 38 2 4" xfId="22766"/>
    <cellStyle name="Контрольная ячейка 38 2 5" xfId="22767"/>
    <cellStyle name="Контрольная ячейка 38 2 6" xfId="22768"/>
    <cellStyle name="Контрольная ячейка 38 3" xfId="22769"/>
    <cellStyle name="Контрольная ячейка 38 4" xfId="22770"/>
    <cellStyle name="Контрольная ячейка 38 5" xfId="22771"/>
    <cellStyle name="Контрольная ячейка 38 6" xfId="22772"/>
    <cellStyle name="Контрольная ячейка 38 7" xfId="22773"/>
    <cellStyle name="Контрольная ячейка 38 8" xfId="22774"/>
    <cellStyle name="Контрольная ячейка 39" xfId="22775"/>
    <cellStyle name="Контрольная ячейка 39 2" xfId="22776"/>
    <cellStyle name="Контрольная ячейка 39 2 2" xfId="22777"/>
    <cellStyle name="Контрольная ячейка 39 2 3" xfId="22778"/>
    <cellStyle name="Контрольная ячейка 39 2 4" xfId="22779"/>
    <cellStyle name="Контрольная ячейка 39 2 5" xfId="22780"/>
    <cellStyle name="Контрольная ячейка 39 2 6" xfId="22781"/>
    <cellStyle name="Контрольная ячейка 39 3" xfId="22782"/>
    <cellStyle name="Контрольная ячейка 39 4" xfId="22783"/>
    <cellStyle name="Контрольная ячейка 39 5" xfId="22784"/>
    <cellStyle name="Контрольная ячейка 39 6" xfId="22785"/>
    <cellStyle name="Контрольная ячейка 39 7" xfId="22786"/>
    <cellStyle name="Контрольная ячейка 39 8" xfId="22787"/>
    <cellStyle name="Контрольная ячейка 4" xfId="22788"/>
    <cellStyle name="Контрольная ячейка 4 2" xfId="22789"/>
    <cellStyle name="Контрольная ячейка 4 2 2" xfId="22790"/>
    <cellStyle name="Контрольная ячейка 4 2 3" xfId="22791"/>
    <cellStyle name="Контрольная ячейка 4 2 4" xfId="22792"/>
    <cellStyle name="Контрольная ячейка 4 2 5" xfId="22793"/>
    <cellStyle name="Контрольная ячейка 4 2 6" xfId="22794"/>
    <cellStyle name="Контрольная ячейка 4 3" xfId="22795"/>
    <cellStyle name="Контрольная ячейка 4 4" xfId="22796"/>
    <cellStyle name="Контрольная ячейка 4 5" xfId="22797"/>
    <cellStyle name="Контрольная ячейка 4 6" xfId="22798"/>
    <cellStyle name="Контрольная ячейка 4 7" xfId="22799"/>
    <cellStyle name="Контрольная ячейка 4 8" xfId="22800"/>
    <cellStyle name="Контрольная ячейка 40" xfId="22801"/>
    <cellStyle name="Контрольная ячейка 40 2" xfId="22802"/>
    <cellStyle name="Контрольная ячейка 40 2 2" xfId="22803"/>
    <cellStyle name="Контрольная ячейка 40 2 3" xfId="22804"/>
    <cellStyle name="Контрольная ячейка 40 2 4" xfId="22805"/>
    <cellStyle name="Контрольная ячейка 40 2 5" xfId="22806"/>
    <cellStyle name="Контрольная ячейка 40 2 6" xfId="22807"/>
    <cellStyle name="Контрольная ячейка 40 3" xfId="22808"/>
    <cellStyle name="Контрольная ячейка 40 4" xfId="22809"/>
    <cellStyle name="Контрольная ячейка 40 5" xfId="22810"/>
    <cellStyle name="Контрольная ячейка 40 6" xfId="22811"/>
    <cellStyle name="Контрольная ячейка 40 7" xfId="22812"/>
    <cellStyle name="Контрольная ячейка 40 8" xfId="22813"/>
    <cellStyle name="Контрольная ячейка 41" xfId="22814"/>
    <cellStyle name="Контрольная ячейка 41 2" xfId="22815"/>
    <cellStyle name="Контрольная ячейка 41 2 2" xfId="22816"/>
    <cellStyle name="Контрольная ячейка 41 2 3" xfId="22817"/>
    <cellStyle name="Контрольная ячейка 41 2 4" xfId="22818"/>
    <cellStyle name="Контрольная ячейка 41 2 5" xfId="22819"/>
    <cellStyle name="Контрольная ячейка 41 2 6" xfId="22820"/>
    <cellStyle name="Контрольная ячейка 41 3" xfId="22821"/>
    <cellStyle name="Контрольная ячейка 41 4" xfId="22822"/>
    <cellStyle name="Контрольная ячейка 41 5" xfId="22823"/>
    <cellStyle name="Контрольная ячейка 41 6" xfId="22824"/>
    <cellStyle name="Контрольная ячейка 41 7" xfId="22825"/>
    <cellStyle name="Контрольная ячейка 41 8" xfId="22826"/>
    <cellStyle name="Контрольная ячейка 42" xfId="22827"/>
    <cellStyle name="Контрольная ячейка 42 2" xfId="22828"/>
    <cellStyle name="Контрольная ячейка 42 2 2" xfId="22829"/>
    <cellStyle name="Контрольная ячейка 42 2 3" xfId="22830"/>
    <cellStyle name="Контрольная ячейка 42 2 4" xfId="22831"/>
    <cellStyle name="Контрольная ячейка 42 2 5" xfId="22832"/>
    <cellStyle name="Контрольная ячейка 42 2 6" xfId="22833"/>
    <cellStyle name="Контрольная ячейка 42 3" xfId="22834"/>
    <cellStyle name="Контрольная ячейка 42 4" xfId="22835"/>
    <cellStyle name="Контрольная ячейка 42 5" xfId="22836"/>
    <cellStyle name="Контрольная ячейка 42 6" xfId="22837"/>
    <cellStyle name="Контрольная ячейка 42 7" xfId="22838"/>
    <cellStyle name="Контрольная ячейка 42 8" xfId="22839"/>
    <cellStyle name="Контрольная ячейка 43" xfId="22840"/>
    <cellStyle name="Контрольная ячейка 43 2" xfId="22841"/>
    <cellStyle name="Контрольная ячейка 43 2 2" xfId="22842"/>
    <cellStyle name="Контрольная ячейка 43 2 3" xfId="22843"/>
    <cellStyle name="Контрольная ячейка 43 2 4" xfId="22844"/>
    <cellStyle name="Контрольная ячейка 43 2 5" xfId="22845"/>
    <cellStyle name="Контрольная ячейка 43 2 6" xfId="22846"/>
    <cellStyle name="Контрольная ячейка 43 3" xfId="22847"/>
    <cellStyle name="Контрольная ячейка 43 4" xfId="22848"/>
    <cellStyle name="Контрольная ячейка 43 5" xfId="22849"/>
    <cellStyle name="Контрольная ячейка 43 6" xfId="22850"/>
    <cellStyle name="Контрольная ячейка 43 7" xfId="22851"/>
    <cellStyle name="Контрольная ячейка 43 8" xfId="22852"/>
    <cellStyle name="Контрольная ячейка 44" xfId="22853"/>
    <cellStyle name="Контрольная ячейка 44 2" xfId="22854"/>
    <cellStyle name="Контрольная ячейка 44 2 2" xfId="22855"/>
    <cellStyle name="Контрольная ячейка 44 2 3" xfId="22856"/>
    <cellStyle name="Контрольная ячейка 44 2 4" xfId="22857"/>
    <cellStyle name="Контрольная ячейка 44 2 5" xfId="22858"/>
    <cellStyle name="Контрольная ячейка 44 2 6" xfId="22859"/>
    <cellStyle name="Контрольная ячейка 44 3" xfId="22860"/>
    <cellStyle name="Контрольная ячейка 44 4" xfId="22861"/>
    <cellStyle name="Контрольная ячейка 44 5" xfId="22862"/>
    <cellStyle name="Контрольная ячейка 44 6" xfId="22863"/>
    <cellStyle name="Контрольная ячейка 44 7" xfId="22864"/>
    <cellStyle name="Контрольная ячейка 44 8" xfId="22865"/>
    <cellStyle name="Контрольная ячейка 45" xfId="22866"/>
    <cellStyle name="Контрольная ячейка 45 2" xfId="22867"/>
    <cellStyle name="Контрольная ячейка 45 2 2" xfId="22868"/>
    <cellStyle name="Контрольная ячейка 45 2 3" xfId="22869"/>
    <cellStyle name="Контрольная ячейка 45 2 4" xfId="22870"/>
    <cellStyle name="Контрольная ячейка 45 2 5" xfId="22871"/>
    <cellStyle name="Контрольная ячейка 45 2 6" xfId="22872"/>
    <cellStyle name="Контрольная ячейка 45 3" xfId="22873"/>
    <cellStyle name="Контрольная ячейка 45 4" xfId="22874"/>
    <cellStyle name="Контрольная ячейка 45 5" xfId="22875"/>
    <cellStyle name="Контрольная ячейка 45 6" xfId="22876"/>
    <cellStyle name="Контрольная ячейка 45 7" xfId="22877"/>
    <cellStyle name="Контрольная ячейка 45 8" xfId="22878"/>
    <cellStyle name="Контрольная ячейка 46" xfId="22879"/>
    <cellStyle name="Контрольная ячейка 46 2" xfId="22880"/>
    <cellStyle name="Контрольная ячейка 46 2 2" xfId="22881"/>
    <cellStyle name="Контрольная ячейка 46 2 3" xfId="22882"/>
    <cellStyle name="Контрольная ячейка 46 2 4" xfId="22883"/>
    <cellStyle name="Контрольная ячейка 46 2 5" xfId="22884"/>
    <cellStyle name="Контрольная ячейка 46 2 6" xfId="22885"/>
    <cellStyle name="Контрольная ячейка 46 3" xfId="22886"/>
    <cellStyle name="Контрольная ячейка 46 4" xfId="22887"/>
    <cellStyle name="Контрольная ячейка 46 5" xfId="22888"/>
    <cellStyle name="Контрольная ячейка 46 6" xfId="22889"/>
    <cellStyle name="Контрольная ячейка 46 7" xfId="22890"/>
    <cellStyle name="Контрольная ячейка 46 8" xfId="22891"/>
    <cellStyle name="Контрольная ячейка 47" xfId="22892"/>
    <cellStyle name="Контрольная ячейка 47 2" xfId="22893"/>
    <cellStyle name="Контрольная ячейка 47 2 2" xfId="22894"/>
    <cellStyle name="Контрольная ячейка 47 2 3" xfId="22895"/>
    <cellStyle name="Контрольная ячейка 47 2 4" xfId="22896"/>
    <cellStyle name="Контрольная ячейка 47 2 5" xfId="22897"/>
    <cellStyle name="Контрольная ячейка 47 2 6" xfId="22898"/>
    <cellStyle name="Контрольная ячейка 47 3" xfId="22899"/>
    <cellStyle name="Контрольная ячейка 47 4" xfId="22900"/>
    <cellStyle name="Контрольная ячейка 47 5" xfId="22901"/>
    <cellStyle name="Контрольная ячейка 47 6" xfId="22902"/>
    <cellStyle name="Контрольная ячейка 47 7" xfId="22903"/>
    <cellStyle name="Контрольная ячейка 47 8" xfId="22904"/>
    <cellStyle name="Контрольная ячейка 48" xfId="22905"/>
    <cellStyle name="Контрольная ячейка 48 2" xfId="22906"/>
    <cellStyle name="Контрольная ячейка 48 2 2" xfId="22907"/>
    <cellStyle name="Контрольная ячейка 48 2 3" xfId="22908"/>
    <cellStyle name="Контрольная ячейка 48 2 4" xfId="22909"/>
    <cellStyle name="Контрольная ячейка 48 2 5" xfId="22910"/>
    <cellStyle name="Контрольная ячейка 48 2 6" xfId="22911"/>
    <cellStyle name="Контрольная ячейка 48 3" xfId="22912"/>
    <cellStyle name="Контрольная ячейка 48 4" xfId="22913"/>
    <cellStyle name="Контрольная ячейка 48 5" xfId="22914"/>
    <cellStyle name="Контрольная ячейка 48 6" xfId="22915"/>
    <cellStyle name="Контрольная ячейка 48 7" xfId="22916"/>
    <cellStyle name="Контрольная ячейка 48 8" xfId="22917"/>
    <cellStyle name="Контрольная ячейка 49" xfId="22918"/>
    <cellStyle name="Контрольная ячейка 49 2" xfId="22919"/>
    <cellStyle name="Контрольная ячейка 49 2 2" xfId="22920"/>
    <cellStyle name="Контрольная ячейка 49 2 3" xfId="22921"/>
    <cellStyle name="Контрольная ячейка 49 2 4" xfId="22922"/>
    <cellStyle name="Контрольная ячейка 49 2 5" xfId="22923"/>
    <cellStyle name="Контрольная ячейка 49 2 6" xfId="22924"/>
    <cellStyle name="Контрольная ячейка 49 3" xfId="22925"/>
    <cellStyle name="Контрольная ячейка 49 4" xfId="22926"/>
    <cellStyle name="Контрольная ячейка 49 5" xfId="22927"/>
    <cellStyle name="Контрольная ячейка 49 6" xfId="22928"/>
    <cellStyle name="Контрольная ячейка 49 7" xfId="22929"/>
    <cellStyle name="Контрольная ячейка 49 8" xfId="22930"/>
    <cellStyle name="Контрольная ячейка 5" xfId="22931"/>
    <cellStyle name="Контрольная ячейка 5 2" xfId="22932"/>
    <cellStyle name="Контрольная ячейка 5 2 2" xfId="22933"/>
    <cellStyle name="Контрольная ячейка 5 2 3" xfId="22934"/>
    <cellStyle name="Контрольная ячейка 5 2 4" xfId="22935"/>
    <cellStyle name="Контрольная ячейка 5 2 5" xfId="22936"/>
    <cellStyle name="Контрольная ячейка 5 2 6" xfId="22937"/>
    <cellStyle name="Контрольная ячейка 5 3" xfId="22938"/>
    <cellStyle name="Контрольная ячейка 5 4" xfId="22939"/>
    <cellStyle name="Контрольная ячейка 5 5" xfId="22940"/>
    <cellStyle name="Контрольная ячейка 5 6" xfId="22941"/>
    <cellStyle name="Контрольная ячейка 5 7" xfId="22942"/>
    <cellStyle name="Контрольная ячейка 5 8" xfId="22943"/>
    <cellStyle name="Контрольная ячейка 50" xfId="22944"/>
    <cellStyle name="Контрольная ячейка 50 2" xfId="22945"/>
    <cellStyle name="Контрольная ячейка 50 2 2" xfId="22946"/>
    <cellStyle name="Контрольная ячейка 50 2 3" xfId="22947"/>
    <cellStyle name="Контрольная ячейка 50 2 4" xfId="22948"/>
    <cellStyle name="Контрольная ячейка 50 2 5" xfId="22949"/>
    <cellStyle name="Контрольная ячейка 50 2 6" xfId="22950"/>
    <cellStyle name="Контрольная ячейка 50 3" xfId="22951"/>
    <cellStyle name="Контрольная ячейка 50 4" xfId="22952"/>
    <cellStyle name="Контрольная ячейка 50 5" xfId="22953"/>
    <cellStyle name="Контрольная ячейка 50 6" xfId="22954"/>
    <cellStyle name="Контрольная ячейка 50 7" xfId="22955"/>
    <cellStyle name="Контрольная ячейка 50 8" xfId="22956"/>
    <cellStyle name="Контрольная ячейка 51" xfId="22957"/>
    <cellStyle name="Контрольная ячейка 51 2" xfId="22958"/>
    <cellStyle name="Контрольная ячейка 51 2 2" xfId="22959"/>
    <cellStyle name="Контрольная ячейка 51 2 3" xfId="22960"/>
    <cellStyle name="Контрольная ячейка 51 2 4" xfId="22961"/>
    <cellStyle name="Контрольная ячейка 51 2 5" xfId="22962"/>
    <cellStyle name="Контрольная ячейка 51 2 6" xfId="22963"/>
    <cellStyle name="Контрольная ячейка 51 3" xfId="22964"/>
    <cellStyle name="Контрольная ячейка 51 4" xfId="22965"/>
    <cellStyle name="Контрольная ячейка 51 5" xfId="22966"/>
    <cellStyle name="Контрольная ячейка 51 6" xfId="22967"/>
    <cellStyle name="Контрольная ячейка 51 7" xfId="22968"/>
    <cellStyle name="Контрольная ячейка 51 8" xfId="22969"/>
    <cellStyle name="Контрольная ячейка 52" xfId="22970"/>
    <cellStyle name="Контрольная ячейка 52 2" xfId="22971"/>
    <cellStyle name="Контрольная ячейка 52 2 2" xfId="22972"/>
    <cellStyle name="Контрольная ячейка 52 2 3" xfId="22973"/>
    <cellStyle name="Контрольная ячейка 52 2 4" xfId="22974"/>
    <cellStyle name="Контрольная ячейка 52 2 5" xfId="22975"/>
    <cellStyle name="Контрольная ячейка 52 2 6" xfId="22976"/>
    <cellStyle name="Контрольная ячейка 52 3" xfId="22977"/>
    <cellStyle name="Контрольная ячейка 52 4" xfId="22978"/>
    <cellStyle name="Контрольная ячейка 52 5" xfId="22979"/>
    <cellStyle name="Контрольная ячейка 52 6" xfId="22980"/>
    <cellStyle name="Контрольная ячейка 52 7" xfId="22981"/>
    <cellStyle name="Контрольная ячейка 52 8" xfId="22982"/>
    <cellStyle name="Контрольная ячейка 53" xfId="22983"/>
    <cellStyle name="Контрольная ячейка 53 2" xfId="22984"/>
    <cellStyle name="Контрольная ячейка 53 2 2" xfId="22985"/>
    <cellStyle name="Контрольная ячейка 53 2 3" xfId="22986"/>
    <cellStyle name="Контрольная ячейка 53 2 4" xfId="22987"/>
    <cellStyle name="Контрольная ячейка 53 2 5" xfId="22988"/>
    <cellStyle name="Контрольная ячейка 53 2 6" xfId="22989"/>
    <cellStyle name="Контрольная ячейка 53 3" xfId="22990"/>
    <cellStyle name="Контрольная ячейка 53 4" xfId="22991"/>
    <cellStyle name="Контрольная ячейка 53 5" xfId="22992"/>
    <cellStyle name="Контрольная ячейка 53 6" xfId="22993"/>
    <cellStyle name="Контрольная ячейка 53 7" xfId="22994"/>
    <cellStyle name="Контрольная ячейка 53 8" xfId="22995"/>
    <cellStyle name="Контрольная ячейка 54" xfId="22996"/>
    <cellStyle name="Контрольная ячейка 54 2" xfId="22997"/>
    <cellStyle name="Контрольная ячейка 54 2 2" xfId="22998"/>
    <cellStyle name="Контрольная ячейка 54 2 3" xfId="22999"/>
    <cellStyle name="Контрольная ячейка 54 2 4" xfId="23000"/>
    <cellStyle name="Контрольная ячейка 54 2 5" xfId="23001"/>
    <cellStyle name="Контрольная ячейка 54 2 6" xfId="23002"/>
    <cellStyle name="Контрольная ячейка 54 3" xfId="23003"/>
    <cellStyle name="Контрольная ячейка 54 4" xfId="23004"/>
    <cellStyle name="Контрольная ячейка 54 5" xfId="23005"/>
    <cellStyle name="Контрольная ячейка 54 6" xfId="23006"/>
    <cellStyle name="Контрольная ячейка 54 7" xfId="23007"/>
    <cellStyle name="Контрольная ячейка 54 8" xfId="23008"/>
    <cellStyle name="Контрольная ячейка 55" xfId="23009"/>
    <cellStyle name="Контрольная ячейка 55 2" xfId="23010"/>
    <cellStyle name="Контрольная ячейка 55 2 2" xfId="23011"/>
    <cellStyle name="Контрольная ячейка 55 2 3" xfId="23012"/>
    <cellStyle name="Контрольная ячейка 55 2 4" xfId="23013"/>
    <cellStyle name="Контрольная ячейка 55 2 5" xfId="23014"/>
    <cellStyle name="Контрольная ячейка 55 2 6" xfId="23015"/>
    <cellStyle name="Контрольная ячейка 55 3" xfId="23016"/>
    <cellStyle name="Контрольная ячейка 55 4" xfId="23017"/>
    <cellStyle name="Контрольная ячейка 55 5" xfId="23018"/>
    <cellStyle name="Контрольная ячейка 55 6" xfId="23019"/>
    <cellStyle name="Контрольная ячейка 55 7" xfId="23020"/>
    <cellStyle name="Контрольная ячейка 55 8" xfId="23021"/>
    <cellStyle name="Контрольная ячейка 56" xfId="23022"/>
    <cellStyle name="Контрольная ячейка 56 2" xfId="23023"/>
    <cellStyle name="Контрольная ячейка 56 2 2" xfId="23024"/>
    <cellStyle name="Контрольная ячейка 56 2 3" xfId="23025"/>
    <cellStyle name="Контрольная ячейка 56 2 4" xfId="23026"/>
    <cellStyle name="Контрольная ячейка 56 2 5" xfId="23027"/>
    <cellStyle name="Контрольная ячейка 56 2 6" xfId="23028"/>
    <cellStyle name="Контрольная ячейка 56 3" xfId="23029"/>
    <cellStyle name="Контрольная ячейка 56 4" xfId="23030"/>
    <cellStyle name="Контрольная ячейка 56 5" xfId="23031"/>
    <cellStyle name="Контрольная ячейка 56 6" xfId="23032"/>
    <cellStyle name="Контрольная ячейка 56 7" xfId="23033"/>
    <cellStyle name="Контрольная ячейка 56 8" xfId="23034"/>
    <cellStyle name="Контрольная ячейка 57" xfId="23035"/>
    <cellStyle name="Контрольная ячейка 57 2" xfId="23036"/>
    <cellStyle name="Контрольная ячейка 57 2 2" xfId="23037"/>
    <cellStyle name="Контрольная ячейка 57 2 3" xfId="23038"/>
    <cellStyle name="Контрольная ячейка 57 2 4" xfId="23039"/>
    <cellStyle name="Контрольная ячейка 57 2 5" xfId="23040"/>
    <cellStyle name="Контрольная ячейка 57 2 6" xfId="23041"/>
    <cellStyle name="Контрольная ячейка 57 3" xfId="23042"/>
    <cellStyle name="Контрольная ячейка 57 4" xfId="23043"/>
    <cellStyle name="Контрольная ячейка 57 5" xfId="23044"/>
    <cellStyle name="Контрольная ячейка 57 6" xfId="23045"/>
    <cellStyle name="Контрольная ячейка 57 7" xfId="23046"/>
    <cellStyle name="Контрольная ячейка 57 8" xfId="23047"/>
    <cellStyle name="Контрольная ячейка 58" xfId="23048"/>
    <cellStyle name="Контрольная ячейка 58 2" xfId="23049"/>
    <cellStyle name="Контрольная ячейка 58 2 2" xfId="23050"/>
    <cellStyle name="Контрольная ячейка 58 2 3" xfId="23051"/>
    <cellStyle name="Контрольная ячейка 58 2 4" xfId="23052"/>
    <cellStyle name="Контрольная ячейка 58 2 5" xfId="23053"/>
    <cellStyle name="Контрольная ячейка 58 2 6" xfId="23054"/>
    <cellStyle name="Контрольная ячейка 58 3" xfId="23055"/>
    <cellStyle name="Контрольная ячейка 58 4" xfId="23056"/>
    <cellStyle name="Контрольная ячейка 58 5" xfId="23057"/>
    <cellStyle name="Контрольная ячейка 58 6" xfId="23058"/>
    <cellStyle name="Контрольная ячейка 58 7" xfId="23059"/>
    <cellStyle name="Контрольная ячейка 58 8" xfId="23060"/>
    <cellStyle name="Контрольная ячейка 59" xfId="23061"/>
    <cellStyle name="Контрольная ячейка 59 2" xfId="23062"/>
    <cellStyle name="Контрольная ячейка 59 2 2" xfId="23063"/>
    <cellStyle name="Контрольная ячейка 59 2 3" xfId="23064"/>
    <cellStyle name="Контрольная ячейка 59 2 4" xfId="23065"/>
    <cellStyle name="Контрольная ячейка 59 2 5" xfId="23066"/>
    <cellStyle name="Контрольная ячейка 59 2 6" xfId="23067"/>
    <cellStyle name="Контрольная ячейка 59 3" xfId="23068"/>
    <cellStyle name="Контрольная ячейка 59 4" xfId="23069"/>
    <cellStyle name="Контрольная ячейка 59 5" xfId="23070"/>
    <cellStyle name="Контрольная ячейка 59 6" xfId="23071"/>
    <cellStyle name="Контрольная ячейка 59 7" xfId="23072"/>
    <cellStyle name="Контрольная ячейка 59 8" xfId="23073"/>
    <cellStyle name="Контрольная ячейка 6" xfId="23074"/>
    <cellStyle name="Контрольная ячейка 6 2" xfId="23075"/>
    <cellStyle name="Контрольная ячейка 6 2 2" xfId="23076"/>
    <cellStyle name="Контрольная ячейка 6 2 3" xfId="23077"/>
    <cellStyle name="Контрольная ячейка 6 2 4" xfId="23078"/>
    <cellStyle name="Контрольная ячейка 6 2 5" xfId="23079"/>
    <cellStyle name="Контрольная ячейка 6 2 6" xfId="23080"/>
    <cellStyle name="Контрольная ячейка 6 3" xfId="23081"/>
    <cellStyle name="Контрольная ячейка 6 4" xfId="23082"/>
    <cellStyle name="Контрольная ячейка 6 5" xfId="23083"/>
    <cellStyle name="Контрольная ячейка 6 6" xfId="23084"/>
    <cellStyle name="Контрольная ячейка 6 7" xfId="23085"/>
    <cellStyle name="Контрольная ячейка 6 8" xfId="23086"/>
    <cellStyle name="Контрольная ячейка 60" xfId="23087"/>
    <cellStyle name="Контрольная ячейка 60 2" xfId="23088"/>
    <cellStyle name="Контрольная ячейка 60 2 2" xfId="23089"/>
    <cellStyle name="Контрольная ячейка 60 2 3" xfId="23090"/>
    <cellStyle name="Контрольная ячейка 60 2 4" xfId="23091"/>
    <cellStyle name="Контрольная ячейка 60 2 5" xfId="23092"/>
    <cellStyle name="Контрольная ячейка 60 2 6" xfId="23093"/>
    <cellStyle name="Контрольная ячейка 60 3" xfId="23094"/>
    <cellStyle name="Контрольная ячейка 60 4" xfId="23095"/>
    <cellStyle name="Контрольная ячейка 60 5" xfId="23096"/>
    <cellStyle name="Контрольная ячейка 60 6" xfId="23097"/>
    <cellStyle name="Контрольная ячейка 60 7" xfId="23098"/>
    <cellStyle name="Контрольная ячейка 60 8" xfId="23099"/>
    <cellStyle name="Контрольная ячейка 61" xfId="23100"/>
    <cellStyle name="Контрольная ячейка 61 2" xfId="23101"/>
    <cellStyle name="Контрольная ячейка 61 2 2" xfId="23102"/>
    <cellStyle name="Контрольная ячейка 61 2 3" xfId="23103"/>
    <cellStyle name="Контрольная ячейка 61 2 4" xfId="23104"/>
    <cellStyle name="Контрольная ячейка 61 2 5" xfId="23105"/>
    <cellStyle name="Контрольная ячейка 61 2 6" xfId="23106"/>
    <cellStyle name="Контрольная ячейка 61 3" xfId="23107"/>
    <cellStyle name="Контрольная ячейка 61 4" xfId="23108"/>
    <cellStyle name="Контрольная ячейка 61 5" xfId="23109"/>
    <cellStyle name="Контрольная ячейка 61 6" xfId="23110"/>
    <cellStyle name="Контрольная ячейка 61 7" xfId="23111"/>
    <cellStyle name="Контрольная ячейка 61 8" xfId="23112"/>
    <cellStyle name="Контрольная ячейка 62" xfId="23113"/>
    <cellStyle name="Контрольная ячейка 62 2" xfId="23114"/>
    <cellStyle name="Контрольная ячейка 62 2 2" xfId="23115"/>
    <cellStyle name="Контрольная ячейка 62 2 3" xfId="23116"/>
    <cellStyle name="Контрольная ячейка 62 2 4" xfId="23117"/>
    <cellStyle name="Контрольная ячейка 62 2 5" xfId="23118"/>
    <cellStyle name="Контрольная ячейка 62 2 6" xfId="23119"/>
    <cellStyle name="Контрольная ячейка 62 3" xfId="23120"/>
    <cellStyle name="Контрольная ячейка 62 4" xfId="23121"/>
    <cellStyle name="Контрольная ячейка 62 5" xfId="23122"/>
    <cellStyle name="Контрольная ячейка 62 6" xfId="23123"/>
    <cellStyle name="Контрольная ячейка 62 7" xfId="23124"/>
    <cellStyle name="Контрольная ячейка 62 8" xfId="23125"/>
    <cellStyle name="Контрольная ячейка 63" xfId="23126"/>
    <cellStyle name="Контрольная ячейка 63 2" xfId="23127"/>
    <cellStyle name="Контрольная ячейка 63 2 2" xfId="23128"/>
    <cellStyle name="Контрольная ячейка 63 2 3" xfId="23129"/>
    <cellStyle name="Контрольная ячейка 63 2 4" xfId="23130"/>
    <cellStyle name="Контрольная ячейка 63 2 5" xfId="23131"/>
    <cellStyle name="Контрольная ячейка 63 2 6" xfId="23132"/>
    <cellStyle name="Контрольная ячейка 63 3" xfId="23133"/>
    <cellStyle name="Контрольная ячейка 63 4" xfId="23134"/>
    <cellStyle name="Контрольная ячейка 63 5" xfId="23135"/>
    <cellStyle name="Контрольная ячейка 63 6" xfId="23136"/>
    <cellStyle name="Контрольная ячейка 63 7" xfId="23137"/>
    <cellStyle name="Контрольная ячейка 63 8" xfId="23138"/>
    <cellStyle name="Контрольная ячейка 64" xfId="23139"/>
    <cellStyle name="Контрольная ячейка 64 2" xfId="23140"/>
    <cellStyle name="Контрольная ячейка 64 2 2" xfId="23141"/>
    <cellStyle name="Контрольная ячейка 64 2 3" xfId="23142"/>
    <cellStyle name="Контрольная ячейка 64 2 4" xfId="23143"/>
    <cellStyle name="Контрольная ячейка 64 2 5" xfId="23144"/>
    <cellStyle name="Контрольная ячейка 64 2 6" xfId="23145"/>
    <cellStyle name="Контрольная ячейка 64 3" xfId="23146"/>
    <cellStyle name="Контрольная ячейка 64 4" xfId="23147"/>
    <cellStyle name="Контрольная ячейка 64 5" xfId="23148"/>
    <cellStyle name="Контрольная ячейка 64 6" xfId="23149"/>
    <cellStyle name="Контрольная ячейка 64 7" xfId="23150"/>
    <cellStyle name="Контрольная ячейка 64 8" xfId="23151"/>
    <cellStyle name="Контрольная ячейка 65" xfId="23152"/>
    <cellStyle name="Контрольная ячейка 65 2" xfId="23153"/>
    <cellStyle name="Контрольная ячейка 65 2 2" xfId="23154"/>
    <cellStyle name="Контрольная ячейка 65 2 3" xfId="23155"/>
    <cellStyle name="Контрольная ячейка 65 2 4" xfId="23156"/>
    <cellStyle name="Контрольная ячейка 65 2 5" xfId="23157"/>
    <cellStyle name="Контрольная ячейка 65 2 6" xfId="23158"/>
    <cellStyle name="Контрольная ячейка 65 3" xfId="23159"/>
    <cellStyle name="Контрольная ячейка 65 4" xfId="23160"/>
    <cellStyle name="Контрольная ячейка 65 5" xfId="23161"/>
    <cellStyle name="Контрольная ячейка 65 6" xfId="23162"/>
    <cellStyle name="Контрольная ячейка 65 7" xfId="23163"/>
    <cellStyle name="Контрольная ячейка 65 8" xfId="23164"/>
    <cellStyle name="Контрольная ячейка 66" xfId="23165"/>
    <cellStyle name="Контрольная ячейка 66 2" xfId="23166"/>
    <cellStyle name="Контрольная ячейка 66 2 2" xfId="23167"/>
    <cellStyle name="Контрольная ячейка 66 2 3" xfId="23168"/>
    <cellStyle name="Контрольная ячейка 66 2 4" xfId="23169"/>
    <cellStyle name="Контрольная ячейка 66 2 5" xfId="23170"/>
    <cellStyle name="Контрольная ячейка 66 2 6" xfId="23171"/>
    <cellStyle name="Контрольная ячейка 66 3" xfId="23172"/>
    <cellStyle name="Контрольная ячейка 66 4" xfId="23173"/>
    <cellStyle name="Контрольная ячейка 66 5" xfId="23174"/>
    <cellStyle name="Контрольная ячейка 66 6" xfId="23175"/>
    <cellStyle name="Контрольная ячейка 66 7" xfId="23176"/>
    <cellStyle name="Контрольная ячейка 66 8" xfId="23177"/>
    <cellStyle name="Контрольная ячейка 67" xfId="23178"/>
    <cellStyle name="Контрольная ячейка 67 2" xfId="23179"/>
    <cellStyle name="Контрольная ячейка 67 2 2" xfId="23180"/>
    <cellStyle name="Контрольная ячейка 67 2 3" xfId="23181"/>
    <cellStyle name="Контрольная ячейка 67 2 4" xfId="23182"/>
    <cellStyle name="Контрольная ячейка 67 2 5" xfId="23183"/>
    <cellStyle name="Контрольная ячейка 67 2 6" xfId="23184"/>
    <cellStyle name="Контрольная ячейка 67 3" xfId="23185"/>
    <cellStyle name="Контрольная ячейка 67 4" xfId="23186"/>
    <cellStyle name="Контрольная ячейка 67 5" xfId="23187"/>
    <cellStyle name="Контрольная ячейка 67 6" xfId="23188"/>
    <cellStyle name="Контрольная ячейка 67 7" xfId="23189"/>
    <cellStyle name="Контрольная ячейка 67 8" xfId="23190"/>
    <cellStyle name="Контрольная ячейка 68" xfId="23191"/>
    <cellStyle name="Контрольная ячейка 68 2" xfId="23192"/>
    <cellStyle name="Контрольная ячейка 68 2 2" xfId="23193"/>
    <cellStyle name="Контрольная ячейка 68 2 3" xfId="23194"/>
    <cellStyle name="Контрольная ячейка 68 2 4" xfId="23195"/>
    <cellStyle name="Контрольная ячейка 68 2 5" xfId="23196"/>
    <cellStyle name="Контрольная ячейка 68 2 6" xfId="23197"/>
    <cellStyle name="Контрольная ячейка 68 3" xfId="23198"/>
    <cellStyle name="Контрольная ячейка 68 4" xfId="23199"/>
    <cellStyle name="Контрольная ячейка 68 5" xfId="23200"/>
    <cellStyle name="Контрольная ячейка 68 6" xfId="23201"/>
    <cellStyle name="Контрольная ячейка 68 7" xfId="23202"/>
    <cellStyle name="Контрольная ячейка 68 8" xfId="23203"/>
    <cellStyle name="Контрольная ячейка 69" xfId="23204"/>
    <cellStyle name="Контрольная ячейка 69 2" xfId="23205"/>
    <cellStyle name="Контрольная ячейка 69 2 2" xfId="23206"/>
    <cellStyle name="Контрольная ячейка 69 2 3" xfId="23207"/>
    <cellStyle name="Контрольная ячейка 69 2 4" xfId="23208"/>
    <cellStyle name="Контрольная ячейка 69 2 5" xfId="23209"/>
    <cellStyle name="Контрольная ячейка 69 2 6" xfId="23210"/>
    <cellStyle name="Контрольная ячейка 69 3" xfId="23211"/>
    <cellStyle name="Контрольная ячейка 69 4" xfId="23212"/>
    <cellStyle name="Контрольная ячейка 69 5" xfId="23213"/>
    <cellStyle name="Контрольная ячейка 69 6" xfId="23214"/>
    <cellStyle name="Контрольная ячейка 69 7" xfId="23215"/>
    <cellStyle name="Контрольная ячейка 69 8" xfId="23216"/>
    <cellStyle name="Контрольная ячейка 7" xfId="23217"/>
    <cellStyle name="Контрольная ячейка 7 2" xfId="23218"/>
    <cellStyle name="Контрольная ячейка 7 2 2" xfId="23219"/>
    <cellStyle name="Контрольная ячейка 7 2 3" xfId="23220"/>
    <cellStyle name="Контрольная ячейка 7 2 4" xfId="23221"/>
    <cellStyle name="Контрольная ячейка 7 2 5" xfId="23222"/>
    <cellStyle name="Контрольная ячейка 7 2 6" xfId="23223"/>
    <cellStyle name="Контрольная ячейка 7 3" xfId="23224"/>
    <cellStyle name="Контрольная ячейка 7 4" xfId="23225"/>
    <cellStyle name="Контрольная ячейка 7 5" xfId="23226"/>
    <cellStyle name="Контрольная ячейка 7 6" xfId="23227"/>
    <cellStyle name="Контрольная ячейка 7 7" xfId="23228"/>
    <cellStyle name="Контрольная ячейка 7 8" xfId="23229"/>
    <cellStyle name="Контрольная ячейка 70" xfId="23230"/>
    <cellStyle name="Контрольная ячейка 70 2" xfId="23231"/>
    <cellStyle name="Контрольная ячейка 70 2 2" xfId="23232"/>
    <cellStyle name="Контрольная ячейка 70 2 3" xfId="23233"/>
    <cellStyle name="Контрольная ячейка 70 2 4" xfId="23234"/>
    <cellStyle name="Контрольная ячейка 70 2 5" xfId="23235"/>
    <cellStyle name="Контрольная ячейка 70 2 6" xfId="23236"/>
    <cellStyle name="Контрольная ячейка 70 3" xfId="23237"/>
    <cellStyle name="Контрольная ячейка 70 4" xfId="23238"/>
    <cellStyle name="Контрольная ячейка 70 5" xfId="23239"/>
    <cellStyle name="Контрольная ячейка 70 6" xfId="23240"/>
    <cellStyle name="Контрольная ячейка 70 7" xfId="23241"/>
    <cellStyle name="Контрольная ячейка 70 8" xfId="23242"/>
    <cellStyle name="Контрольная ячейка 71" xfId="23243"/>
    <cellStyle name="Контрольная ячейка 71 2" xfId="23244"/>
    <cellStyle name="Контрольная ячейка 71 2 2" xfId="23245"/>
    <cellStyle name="Контрольная ячейка 71 2 3" xfId="23246"/>
    <cellStyle name="Контрольная ячейка 71 2 4" xfId="23247"/>
    <cellStyle name="Контрольная ячейка 71 2 5" xfId="23248"/>
    <cellStyle name="Контрольная ячейка 71 2 6" xfId="23249"/>
    <cellStyle name="Контрольная ячейка 71 3" xfId="23250"/>
    <cellStyle name="Контрольная ячейка 71 4" xfId="23251"/>
    <cellStyle name="Контрольная ячейка 71 5" xfId="23252"/>
    <cellStyle name="Контрольная ячейка 71 6" xfId="23253"/>
    <cellStyle name="Контрольная ячейка 71 7" xfId="23254"/>
    <cellStyle name="Контрольная ячейка 71 8" xfId="23255"/>
    <cellStyle name="Контрольная ячейка 72" xfId="23256"/>
    <cellStyle name="Контрольная ячейка 72 2" xfId="23257"/>
    <cellStyle name="Контрольная ячейка 72 2 2" xfId="23258"/>
    <cellStyle name="Контрольная ячейка 72 2 3" xfId="23259"/>
    <cellStyle name="Контрольная ячейка 72 2 4" xfId="23260"/>
    <cellStyle name="Контрольная ячейка 72 2 5" xfId="23261"/>
    <cellStyle name="Контрольная ячейка 72 2 6" xfId="23262"/>
    <cellStyle name="Контрольная ячейка 72 3" xfId="23263"/>
    <cellStyle name="Контрольная ячейка 72 4" xfId="23264"/>
    <cellStyle name="Контрольная ячейка 72 5" xfId="23265"/>
    <cellStyle name="Контрольная ячейка 72 6" xfId="23266"/>
    <cellStyle name="Контрольная ячейка 72 7" xfId="23267"/>
    <cellStyle name="Контрольная ячейка 72 8" xfId="23268"/>
    <cellStyle name="Контрольная ячейка 73" xfId="23269"/>
    <cellStyle name="Контрольная ячейка 73 2" xfId="23270"/>
    <cellStyle name="Контрольная ячейка 73 2 2" xfId="23271"/>
    <cellStyle name="Контрольная ячейка 73 2 3" xfId="23272"/>
    <cellStyle name="Контрольная ячейка 73 2 4" xfId="23273"/>
    <cellStyle name="Контрольная ячейка 73 2 5" xfId="23274"/>
    <cellStyle name="Контрольная ячейка 73 2 6" xfId="23275"/>
    <cellStyle name="Контрольная ячейка 73 3" xfId="23276"/>
    <cellStyle name="Контрольная ячейка 73 4" xfId="23277"/>
    <cellStyle name="Контрольная ячейка 73 5" xfId="23278"/>
    <cellStyle name="Контрольная ячейка 73 6" xfId="23279"/>
    <cellStyle name="Контрольная ячейка 73 7" xfId="23280"/>
    <cellStyle name="Контрольная ячейка 73 8" xfId="23281"/>
    <cellStyle name="Контрольная ячейка 74" xfId="23282"/>
    <cellStyle name="Контрольная ячейка 74 2" xfId="23283"/>
    <cellStyle name="Контрольная ячейка 74 2 2" xfId="23284"/>
    <cellStyle name="Контрольная ячейка 74 2 3" xfId="23285"/>
    <cellStyle name="Контрольная ячейка 74 2 4" xfId="23286"/>
    <cellStyle name="Контрольная ячейка 74 2 5" xfId="23287"/>
    <cellStyle name="Контрольная ячейка 74 2 6" xfId="23288"/>
    <cellStyle name="Контрольная ячейка 74 3" xfId="23289"/>
    <cellStyle name="Контрольная ячейка 74 4" xfId="23290"/>
    <cellStyle name="Контрольная ячейка 74 5" xfId="23291"/>
    <cellStyle name="Контрольная ячейка 74 6" xfId="23292"/>
    <cellStyle name="Контрольная ячейка 74 7" xfId="23293"/>
    <cellStyle name="Контрольная ячейка 74 8" xfId="23294"/>
    <cellStyle name="Контрольная ячейка 75" xfId="23295"/>
    <cellStyle name="Контрольная ячейка 75 2" xfId="23296"/>
    <cellStyle name="Контрольная ячейка 75 2 2" xfId="23297"/>
    <cellStyle name="Контрольная ячейка 75 2 3" xfId="23298"/>
    <cellStyle name="Контрольная ячейка 75 2 4" xfId="23299"/>
    <cellStyle name="Контрольная ячейка 75 2 5" xfId="23300"/>
    <cellStyle name="Контрольная ячейка 75 2 6" xfId="23301"/>
    <cellStyle name="Контрольная ячейка 75 3" xfId="23302"/>
    <cellStyle name="Контрольная ячейка 75 4" xfId="23303"/>
    <cellStyle name="Контрольная ячейка 75 5" xfId="23304"/>
    <cellStyle name="Контрольная ячейка 75 6" xfId="23305"/>
    <cellStyle name="Контрольная ячейка 75 7" xfId="23306"/>
    <cellStyle name="Контрольная ячейка 75 8" xfId="23307"/>
    <cellStyle name="Контрольная ячейка 76" xfId="23308"/>
    <cellStyle name="Контрольная ячейка 76 2" xfId="23309"/>
    <cellStyle name="Контрольная ячейка 76 2 2" xfId="23310"/>
    <cellStyle name="Контрольная ячейка 76 2 3" xfId="23311"/>
    <cellStyle name="Контрольная ячейка 76 2 4" xfId="23312"/>
    <cellStyle name="Контрольная ячейка 76 2 5" xfId="23313"/>
    <cellStyle name="Контрольная ячейка 76 2 6" xfId="23314"/>
    <cellStyle name="Контрольная ячейка 76 3" xfId="23315"/>
    <cellStyle name="Контрольная ячейка 76 4" xfId="23316"/>
    <cellStyle name="Контрольная ячейка 76 5" xfId="23317"/>
    <cellStyle name="Контрольная ячейка 76 6" xfId="23318"/>
    <cellStyle name="Контрольная ячейка 76 7" xfId="23319"/>
    <cellStyle name="Контрольная ячейка 76 8" xfId="23320"/>
    <cellStyle name="Контрольная ячейка 77" xfId="23321"/>
    <cellStyle name="Контрольная ячейка 77 2" xfId="23322"/>
    <cellStyle name="Контрольная ячейка 77 2 2" xfId="23323"/>
    <cellStyle name="Контрольная ячейка 77 2 3" xfId="23324"/>
    <cellStyle name="Контрольная ячейка 77 2 4" xfId="23325"/>
    <cellStyle name="Контрольная ячейка 77 2 5" xfId="23326"/>
    <cellStyle name="Контрольная ячейка 77 2 6" xfId="23327"/>
    <cellStyle name="Контрольная ячейка 77 3" xfId="23328"/>
    <cellStyle name="Контрольная ячейка 77 4" xfId="23329"/>
    <cellStyle name="Контрольная ячейка 77 5" xfId="23330"/>
    <cellStyle name="Контрольная ячейка 77 6" xfId="23331"/>
    <cellStyle name="Контрольная ячейка 77 7" xfId="23332"/>
    <cellStyle name="Контрольная ячейка 77 8" xfId="23333"/>
    <cellStyle name="Контрольная ячейка 78" xfId="23334"/>
    <cellStyle name="Контрольная ячейка 78 2" xfId="23335"/>
    <cellStyle name="Контрольная ячейка 78 2 2" xfId="23336"/>
    <cellStyle name="Контрольная ячейка 78 2 3" xfId="23337"/>
    <cellStyle name="Контрольная ячейка 78 2 4" xfId="23338"/>
    <cellStyle name="Контрольная ячейка 78 2 5" xfId="23339"/>
    <cellStyle name="Контрольная ячейка 78 2 6" xfId="23340"/>
    <cellStyle name="Контрольная ячейка 78 3" xfId="23341"/>
    <cellStyle name="Контрольная ячейка 78 4" xfId="23342"/>
    <cellStyle name="Контрольная ячейка 78 5" xfId="23343"/>
    <cellStyle name="Контрольная ячейка 78 6" xfId="23344"/>
    <cellStyle name="Контрольная ячейка 78 7" xfId="23345"/>
    <cellStyle name="Контрольная ячейка 78 8" xfId="23346"/>
    <cellStyle name="Контрольная ячейка 79" xfId="23347"/>
    <cellStyle name="Контрольная ячейка 79 2" xfId="23348"/>
    <cellStyle name="Контрольная ячейка 79 2 2" xfId="23349"/>
    <cellStyle name="Контрольная ячейка 79 2 3" xfId="23350"/>
    <cellStyle name="Контрольная ячейка 79 2 4" xfId="23351"/>
    <cellStyle name="Контрольная ячейка 79 2 5" xfId="23352"/>
    <cellStyle name="Контрольная ячейка 79 2 6" xfId="23353"/>
    <cellStyle name="Контрольная ячейка 79 3" xfId="23354"/>
    <cellStyle name="Контрольная ячейка 79 4" xfId="23355"/>
    <cellStyle name="Контрольная ячейка 79 5" xfId="23356"/>
    <cellStyle name="Контрольная ячейка 79 6" xfId="23357"/>
    <cellStyle name="Контрольная ячейка 79 7" xfId="23358"/>
    <cellStyle name="Контрольная ячейка 79 8" xfId="23359"/>
    <cellStyle name="Контрольная ячейка 8" xfId="23360"/>
    <cellStyle name="Контрольная ячейка 8 2" xfId="23361"/>
    <cellStyle name="Контрольная ячейка 8 2 2" xfId="23362"/>
    <cellStyle name="Контрольная ячейка 8 2 3" xfId="23363"/>
    <cellStyle name="Контрольная ячейка 8 2 4" xfId="23364"/>
    <cellStyle name="Контрольная ячейка 8 2 5" xfId="23365"/>
    <cellStyle name="Контрольная ячейка 8 2 6" xfId="23366"/>
    <cellStyle name="Контрольная ячейка 8 3" xfId="23367"/>
    <cellStyle name="Контрольная ячейка 8 4" xfId="23368"/>
    <cellStyle name="Контрольная ячейка 8 5" xfId="23369"/>
    <cellStyle name="Контрольная ячейка 8 6" xfId="23370"/>
    <cellStyle name="Контрольная ячейка 8 7" xfId="23371"/>
    <cellStyle name="Контрольная ячейка 8 8" xfId="23372"/>
    <cellStyle name="Контрольная ячейка 80" xfId="23373"/>
    <cellStyle name="Контрольная ячейка 80 2" xfId="23374"/>
    <cellStyle name="Контрольная ячейка 80 2 2" xfId="23375"/>
    <cellStyle name="Контрольная ячейка 80 2 3" xfId="23376"/>
    <cellStyle name="Контрольная ячейка 80 2 4" xfId="23377"/>
    <cellStyle name="Контрольная ячейка 80 2 5" xfId="23378"/>
    <cellStyle name="Контрольная ячейка 80 2 6" xfId="23379"/>
    <cellStyle name="Контрольная ячейка 80 3" xfId="23380"/>
    <cellStyle name="Контрольная ячейка 80 4" xfId="23381"/>
    <cellStyle name="Контрольная ячейка 80 5" xfId="23382"/>
    <cellStyle name="Контрольная ячейка 80 6" xfId="23383"/>
    <cellStyle name="Контрольная ячейка 80 7" xfId="23384"/>
    <cellStyle name="Контрольная ячейка 80 8" xfId="23385"/>
    <cellStyle name="Контрольная ячейка 81" xfId="23386"/>
    <cellStyle name="Контрольная ячейка 81 2" xfId="23387"/>
    <cellStyle name="Контрольная ячейка 81 2 2" xfId="23388"/>
    <cellStyle name="Контрольная ячейка 81 2 3" xfId="23389"/>
    <cellStyle name="Контрольная ячейка 81 2 4" xfId="23390"/>
    <cellStyle name="Контрольная ячейка 81 2 5" xfId="23391"/>
    <cellStyle name="Контрольная ячейка 81 2 6" xfId="23392"/>
    <cellStyle name="Контрольная ячейка 81 3" xfId="23393"/>
    <cellStyle name="Контрольная ячейка 81 4" xfId="23394"/>
    <cellStyle name="Контрольная ячейка 81 5" xfId="23395"/>
    <cellStyle name="Контрольная ячейка 81 6" xfId="23396"/>
    <cellStyle name="Контрольная ячейка 81 7" xfId="23397"/>
    <cellStyle name="Контрольная ячейка 81 8" xfId="23398"/>
    <cellStyle name="Контрольная ячейка 82" xfId="23399"/>
    <cellStyle name="Контрольная ячейка 82 2" xfId="23400"/>
    <cellStyle name="Контрольная ячейка 82 2 2" xfId="23401"/>
    <cellStyle name="Контрольная ячейка 82 2 3" xfId="23402"/>
    <cellStyle name="Контрольная ячейка 82 2 4" xfId="23403"/>
    <cellStyle name="Контрольная ячейка 82 2 5" xfId="23404"/>
    <cellStyle name="Контрольная ячейка 82 2 6" xfId="23405"/>
    <cellStyle name="Контрольная ячейка 82 3" xfId="23406"/>
    <cellStyle name="Контрольная ячейка 82 4" xfId="23407"/>
    <cellStyle name="Контрольная ячейка 82 5" xfId="23408"/>
    <cellStyle name="Контрольная ячейка 82 6" xfId="23409"/>
    <cellStyle name="Контрольная ячейка 82 7" xfId="23410"/>
    <cellStyle name="Контрольная ячейка 82 8" xfId="23411"/>
    <cellStyle name="Контрольная ячейка 83" xfId="23412"/>
    <cellStyle name="Контрольная ячейка 83 2" xfId="23413"/>
    <cellStyle name="Контрольная ячейка 83 2 2" xfId="23414"/>
    <cellStyle name="Контрольная ячейка 83 2 3" xfId="23415"/>
    <cellStyle name="Контрольная ячейка 83 2 4" xfId="23416"/>
    <cellStyle name="Контрольная ячейка 83 2 5" xfId="23417"/>
    <cellStyle name="Контрольная ячейка 83 2 6" xfId="23418"/>
    <cellStyle name="Контрольная ячейка 83 3" xfId="23419"/>
    <cellStyle name="Контрольная ячейка 83 4" xfId="23420"/>
    <cellStyle name="Контрольная ячейка 83 5" xfId="23421"/>
    <cellStyle name="Контрольная ячейка 83 6" xfId="23422"/>
    <cellStyle name="Контрольная ячейка 83 7" xfId="23423"/>
    <cellStyle name="Контрольная ячейка 83 8" xfId="23424"/>
    <cellStyle name="Контрольная ячейка 84" xfId="23425"/>
    <cellStyle name="Контрольная ячейка 84 2" xfId="23426"/>
    <cellStyle name="Контрольная ячейка 84 2 2" xfId="23427"/>
    <cellStyle name="Контрольная ячейка 84 2 3" xfId="23428"/>
    <cellStyle name="Контрольная ячейка 84 2 4" xfId="23429"/>
    <cellStyle name="Контрольная ячейка 84 2 5" xfId="23430"/>
    <cellStyle name="Контрольная ячейка 84 2 6" xfId="23431"/>
    <cellStyle name="Контрольная ячейка 84 3" xfId="23432"/>
    <cellStyle name="Контрольная ячейка 84 4" xfId="23433"/>
    <cellStyle name="Контрольная ячейка 84 5" xfId="23434"/>
    <cellStyle name="Контрольная ячейка 84 6" xfId="23435"/>
    <cellStyle name="Контрольная ячейка 84 7" xfId="23436"/>
    <cellStyle name="Контрольная ячейка 84 8" xfId="23437"/>
    <cellStyle name="Контрольная ячейка 85" xfId="23438"/>
    <cellStyle name="Контрольная ячейка 85 2" xfId="23439"/>
    <cellStyle name="Контрольная ячейка 85 2 2" xfId="23440"/>
    <cellStyle name="Контрольная ячейка 85 2 3" xfId="23441"/>
    <cellStyle name="Контрольная ячейка 85 2 4" xfId="23442"/>
    <cellStyle name="Контрольная ячейка 85 2 5" xfId="23443"/>
    <cellStyle name="Контрольная ячейка 85 2 6" xfId="23444"/>
    <cellStyle name="Контрольная ячейка 85 3" xfId="23445"/>
    <cellStyle name="Контрольная ячейка 85 4" xfId="23446"/>
    <cellStyle name="Контрольная ячейка 85 5" xfId="23447"/>
    <cellStyle name="Контрольная ячейка 85 6" xfId="23448"/>
    <cellStyle name="Контрольная ячейка 85 7" xfId="23449"/>
    <cellStyle name="Контрольная ячейка 85 8" xfId="23450"/>
    <cellStyle name="Контрольная ячейка 86" xfId="23451"/>
    <cellStyle name="Контрольная ячейка 86 2" xfId="23452"/>
    <cellStyle name="Контрольная ячейка 86 2 2" xfId="23453"/>
    <cellStyle name="Контрольная ячейка 86 2 3" xfId="23454"/>
    <cellStyle name="Контрольная ячейка 86 2 4" xfId="23455"/>
    <cellStyle name="Контрольная ячейка 86 2 5" xfId="23456"/>
    <cellStyle name="Контрольная ячейка 86 2 6" xfId="23457"/>
    <cellStyle name="Контрольная ячейка 86 3" xfId="23458"/>
    <cellStyle name="Контрольная ячейка 86 4" xfId="23459"/>
    <cellStyle name="Контрольная ячейка 86 5" xfId="23460"/>
    <cellStyle name="Контрольная ячейка 86 6" xfId="23461"/>
    <cellStyle name="Контрольная ячейка 86 7" xfId="23462"/>
    <cellStyle name="Контрольная ячейка 86 8" xfId="23463"/>
    <cellStyle name="Контрольная ячейка 87" xfId="23464"/>
    <cellStyle name="Контрольная ячейка 87 2" xfId="23465"/>
    <cellStyle name="Контрольная ячейка 87 2 2" xfId="23466"/>
    <cellStyle name="Контрольная ячейка 87 2 3" xfId="23467"/>
    <cellStyle name="Контрольная ячейка 87 2 4" xfId="23468"/>
    <cellStyle name="Контрольная ячейка 87 2 5" xfId="23469"/>
    <cellStyle name="Контрольная ячейка 87 2 6" xfId="23470"/>
    <cellStyle name="Контрольная ячейка 87 3" xfId="23471"/>
    <cellStyle name="Контрольная ячейка 87 4" xfId="23472"/>
    <cellStyle name="Контрольная ячейка 87 5" xfId="23473"/>
    <cellStyle name="Контрольная ячейка 87 6" xfId="23474"/>
    <cellStyle name="Контрольная ячейка 87 7" xfId="23475"/>
    <cellStyle name="Контрольная ячейка 87 8" xfId="23476"/>
    <cellStyle name="Контрольная ячейка 88" xfId="23477"/>
    <cellStyle name="Контрольная ячейка 88 2" xfId="23478"/>
    <cellStyle name="Контрольная ячейка 88 2 2" xfId="23479"/>
    <cellStyle name="Контрольная ячейка 88 2 3" xfId="23480"/>
    <cellStyle name="Контрольная ячейка 88 2 4" xfId="23481"/>
    <cellStyle name="Контрольная ячейка 88 2 5" xfId="23482"/>
    <cellStyle name="Контрольная ячейка 88 2 6" xfId="23483"/>
    <cellStyle name="Контрольная ячейка 88 3" xfId="23484"/>
    <cellStyle name="Контрольная ячейка 88 4" xfId="23485"/>
    <cellStyle name="Контрольная ячейка 88 5" xfId="23486"/>
    <cellStyle name="Контрольная ячейка 88 6" xfId="23487"/>
    <cellStyle name="Контрольная ячейка 88 7" xfId="23488"/>
    <cellStyle name="Контрольная ячейка 88 8" xfId="23489"/>
    <cellStyle name="Контрольная ячейка 89" xfId="23490"/>
    <cellStyle name="Контрольная ячейка 89 2" xfId="23491"/>
    <cellStyle name="Контрольная ячейка 89 2 2" xfId="23492"/>
    <cellStyle name="Контрольная ячейка 89 2 3" xfId="23493"/>
    <cellStyle name="Контрольная ячейка 89 2 4" xfId="23494"/>
    <cellStyle name="Контрольная ячейка 89 2 5" xfId="23495"/>
    <cellStyle name="Контрольная ячейка 89 2 6" xfId="23496"/>
    <cellStyle name="Контрольная ячейка 89 3" xfId="23497"/>
    <cellStyle name="Контрольная ячейка 89 4" xfId="23498"/>
    <cellStyle name="Контрольная ячейка 89 5" xfId="23499"/>
    <cellStyle name="Контрольная ячейка 89 6" xfId="23500"/>
    <cellStyle name="Контрольная ячейка 89 7" xfId="23501"/>
    <cellStyle name="Контрольная ячейка 89 8" xfId="23502"/>
    <cellStyle name="Контрольная ячейка 9" xfId="23503"/>
    <cellStyle name="Контрольная ячейка 9 2" xfId="23504"/>
    <cellStyle name="Контрольная ячейка 9 2 2" xfId="23505"/>
    <cellStyle name="Контрольная ячейка 9 2 3" xfId="23506"/>
    <cellStyle name="Контрольная ячейка 9 2 4" xfId="23507"/>
    <cellStyle name="Контрольная ячейка 9 2 5" xfId="23508"/>
    <cellStyle name="Контрольная ячейка 9 2 6" xfId="23509"/>
    <cellStyle name="Контрольная ячейка 9 3" xfId="23510"/>
    <cellStyle name="Контрольная ячейка 9 4" xfId="23511"/>
    <cellStyle name="Контрольная ячейка 9 5" xfId="23512"/>
    <cellStyle name="Контрольная ячейка 9 6" xfId="23513"/>
    <cellStyle name="Контрольная ячейка 9 7" xfId="23514"/>
    <cellStyle name="Контрольная ячейка 9 8" xfId="23515"/>
    <cellStyle name="Контрольная ячейка 90" xfId="23516"/>
    <cellStyle name="Контрольная ячейка 90 2" xfId="23517"/>
    <cellStyle name="Контрольная ячейка 90 2 2" xfId="23518"/>
    <cellStyle name="Контрольная ячейка 90 2 3" xfId="23519"/>
    <cellStyle name="Контрольная ячейка 90 2 4" xfId="23520"/>
    <cellStyle name="Контрольная ячейка 90 2 5" xfId="23521"/>
    <cellStyle name="Контрольная ячейка 90 2 6" xfId="23522"/>
    <cellStyle name="Контрольная ячейка 90 3" xfId="23523"/>
    <cellStyle name="Контрольная ячейка 90 4" xfId="23524"/>
    <cellStyle name="Контрольная ячейка 90 5" xfId="23525"/>
    <cellStyle name="Контрольная ячейка 90 6" xfId="23526"/>
    <cellStyle name="Контрольная ячейка 90 7" xfId="23527"/>
    <cellStyle name="Контрольная ячейка 90 8" xfId="23528"/>
    <cellStyle name="Контрольная ячейка 91" xfId="23529"/>
    <cellStyle name="Контрольная ячейка 91 2" xfId="23530"/>
    <cellStyle name="Контрольная ячейка 91 2 2" xfId="23531"/>
    <cellStyle name="Контрольная ячейка 91 2 3" xfId="23532"/>
    <cellStyle name="Контрольная ячейка 91 2 4" xfId="23533"/>
    <cellStyle name="Контрольная ячейка 91 2 5" xfId="23534"/>
    <cellStyle name="Контрольная ячейка 91 2 6" xfId="23535"/>
    <cellStyle name="Контрольная ячейка 91 3" xfId="23536"/>
    <cellStyle name="Контрольная ячейка 91 4" xfId="23537"/>
    <cellStyle name="Контрольная ячейка 91 5" xfId="23538"/>
    <cellStyle name="Контрольная ячейка 91 6" xfId="23539"/>
    <cellStyle name="Контрольная ячейка 91 7" xfId="23540"/>
    <cellStyle name="Контрольная ячейка 91 8" xfId="23541"/>
    <cellStyle name="Контрольная ячейка 92" xfId="23542"/>
    <cellStyle name="Контрольная ячейка 92 2" xfId="23543"/>
    <cellStyle name="Контрольная ячейка 92 2 2" xfId="23544"/>
    <cellStyle name="Контрольная ячейка 92 2 3" xfId="23545"/>
    <cellStyle name="Контрольная ячейка 92 2 4" xfId="23546"/>
    <cellStyle name="Контрольная ячейка 92 2 5" xfId="23547"/>
    <cellStyle name="Контрольная ячейка 92 2 6" xfId="23548"/>
    <cellStyle name="Контрольная ячейка 92 3" xfId="23549"/>
    <cellStyle name="Контрольная ячейка 92 4" xfId="23550"/>
    <cellStyle name="Контрольная ячейка 92 5" xfId="23551"/>
    <cellStyle name="Контрольная ячейка 92 6" xfId="23552"/>
    <cellStyle name="Контрольная ячейка 92 7" xfId="23553"/>
    <cellStyle name="Контрольная ячейка 92 8" xfId="23554"/>
    <cellStyle name="Контрольная ячейка 93" xfId="23555"/>
    <cellStyle name="Контрольная ячейка 93 2" xfId="23556"/>
    <cellStyle name="Контрольная ячейка 93 2 2" xfId="23557"/>
    <cellStyle name="Контрольная ячейка 93 2 3" xfId="23558"/>
    <cellStyle name="Контрольная ячейка 93 2 4" xfId="23559"/>
    <cellStyle name="Контрольная ячейка 93 2 5" xfId="23560"/>
    <cellStyle name="Контрольная ячейка 93 2 6" xfId="23561"/>
    <cellStyle name="Контрольная ячейка 93 3" xfId="23562"/>
    <cellStyle name="Контрольная ячейка 93 4" xfId="23563"/>
    <cellStyle name="Контрольная ячейка 93 5" xfId="23564"/>
    <cellStyle name="Контрольная ячейка 93 6" xfId="23565"/>
    <cellStyle name="Контрольная ячейка 93 7" xfId="23566"/>
    <cellStyle name="Контрольная ячейка 93 8" xfId="23567"/>
    <cellStyle name="Контрольная ячейка 94" xfId="23568"/>
    <cellStyle name="Контрольная ячейка 94 2" xfId="23569"/>
    <cellStyle name="Контрольная ячейка 94 2 2" xfId="23570"/>
    <cellStyle name="Контрольная ячейка 94 2 3" xfId="23571"/>
    <cellStyle name="Контрольная ячейка 94 2 4" xfId="23572"/>
    <cellStyle name="Контрольная ячейка 94 2 5" xfId="23573"/>
    <cellStyle name="Контрольная ячейка 94 2 6" xfId="23574"/>
    <cellStyle name="Контрольная ячейка 94 3" xfId="23575"/>
    <cellStyle name="Контрольная ячейка 94 4" xfId="23576"/>
    <cellStyle name="Контрольная ячейка 94 5" xfId="23577"/>
    <cellStyle name="Контрольная ячейка 94 6" xfId="23578"/>
    <cellStyle name="Контрольная ячейка 94 7" xfId="23579"/>
    <cellStyle name="Контрольная ячейка 94 8" xfId="23580"/>
    <cellStyle name="Контрольная ячейка 95" xfId="23581"/>
    <cellStyle name="Контрольная ячейка 95 2" xfId="23582"/>
    <cellStyle name="Контрольная ячейка 95 2 2" xfId="23583"/>
    <cellStyle name="Контрольная ячейка 95 2 3" xfId="23584"/>
    <cellStyle name="Контрольная ячейка 95 2 4" xfId="23585"/>
    <cellStyle name="Контрольная ячейка 95 2 5" xfId="23586"/>
    <cellStyle name="Контрольная ячейка 95 2 6" xfId="23587"/>
    <cellStyle name="Контрольная ячейка 95 3" xfId="23588"/>
    <cellStyle name="Контрольная ячейка 95 4" xfId="23589"/>
    <cellStyle name="Контрольная ячейка 95 5" xfId="23590"/>
    <cellStyle name="Контрольная ячейка 95 6" xfId="23591"/>
    <cellStyle name="Контрольная ячейка 95 7" xfId="23592"/>
    <cellStyle name="Контрольная ячейка 95 8" xfId="23593"/>
    <cellStyle name="Контрольная ячейка 96" xfId="23594"/>
    <cellStyle name="Контрольная ячейка 96 2" xfId="23595"/>
    <cellStyle name="Контрольная ячейка 96 2 2" xfId="23596"/>
    <cellStyle name="Контрольная ячейка 96 2 3" xfId="23597"/>
    <cellStyle name="Контрольная ячейка 96 2 4" xfId="23598"/>
    <cellStyle name="Контрольная ячейка 96 2 5" xfId="23599"/>
    <cellStyle name="Контрольная ячейка 96 2 6" xfId="23600"/>
    <cellStyle name="Контрольная ячейка 96 3" xfId="23601"/>
    <cellStyle name="Контрольная ячейка 96 4" xfId="23602"/>
    <cellStyle name="Контрольная ячейка 96 5" xfId="23603"/>
    <cellStyle name="Контрольная ячейка 96 6" xfId="23604"/>
    <cellStyle name="Контрольная ячейка 96 7" xfId="23605"/>
    <cellStyle name="Контрольная ячейка 96 8" xfId="23606"/>
    <cellStyle name="Контрольная ячейка 97" xfId="23607"/>
    <cellStyle name="Контрольная ячейка 97 2" xfId="23608"/>
    <cellStyle name="Контрольная ячейка 97 2 2" xfId="23609"/>
    <cellStyle name="Контрольная ячейка 97 2 3" xfId="23610"/>
    <cellStyle name="Контрольная ячейка 97 2 4" xfId="23611"/>
    <cellStyle name="Контрольная ячейка 97 2 5" xfId="23612"/>
    <cellStyle name="Контрольная ячейка 97 2 6" xfId="23613"/>
    <cellStyle name="Контрольная ячейка 97 3" xfId="23614"/>
    <cellStyle name="Контрольная ячейка 97 4" xfId="23615"/>
    <cellStyle name="Контрольная ячейка 97 5" xfId="23616"/>
    <cellStyle name="Контрольная ячейка 97 6" xfId="23617"/>
    <cellStyle name="Контрольная ячейка 97 7" xfId="23618"/>
    <cellStyle name="Контрольная ячейка 97 8" xfId="23619"/>
    <cellStyle name="Контрольная ячейка 98" xfId="23620"/>
    <cellStyle name="Контрольная ячейка 98 2" xfId="23621"/>
    <cellStyle name="Контрольная ячейка 98 2 2" xfId="23622"/>
    <cellStyle name="Контрольная ячейка 98 2 3" xfId="23623"/>
    <cellStyle name="Контрольная ячейка 98 2 4" xfId="23624"/>
    <cellStyle name="Контрольная ячейка 98 2 5" xfId="23625"/>
    <cellStyle name="Контрольная ячейка 98 2 6" xfId="23626"/>
    <cellStyle name="Контрольная ячейка 98 3" xfId="23627"/>
    <cellStyle name="Контрольная ячейка 98 4" xfId="23628"/>
    <cellStyle name="Контрольная ячейка 98 5" xfId="23629"/>
    <cellStyle name="Контрольная ячейка 98 6" xfId="23630"/>
    <cellStyle name="Контрольная ячейка 98 7" xfId="23631"/>
    <cellStyle name="Контрольная ячейка 98 8" xfId="23632"/>
    <cellStyle name="Контрольная ячейка 99" xfId="23633"/>
    <cellStyle name="Контрольная ячейка 99 2" xfId="23634"/>
    <cellStyle name="Контрольная ячейка 99 2 2" xfId="23635"/>
    <cellStyle name="Контрольная ячейка 99 2 3" xfId="23636"/>
    <cellStyle name="Контрольная ячейка 99 2 4" xfId="23637"/>
    <cellStyle name="Контрольная ячейка 99 2 5" xfId="23638"/>
    <cellStyle name="Контрольная ячейка 99 2 6" xfId="23639"/>
    <cellStyle name="Контрольная ячейка 99 3" xfId="23640"/>
    <cellStyle name="Контрольная ячейка 99 4" xfId="23641"/>
    <cellStyle name="Контрольная ячейка 99 5" xfId="23642"/>
    <cellStyle name="Контрольная ячейка 99 6" xfId="23643"/>
    <cellStyle name="Контрольная ячейка 99 7" xfId="23644"/>
    <cellStyle name="Контрольная ячейка 99 8" xfId="23645"/>
    <cellStyle name="Название 10" xfId="23646"/>
    <cellStyle name="Название 10 2" xfId="23647"/>
    <cellStyle name="Название 10 2 2" xfId="23648"/>
    <cellStyle name="Название 10 2 3" xfId="23649"/>
    <cellStyle name="Название 10 2 4" xfId="23650"/>
    <cellStyle name="Название 10 2 5" xfId="23651"/>
    <cellStyle name="Название 10 2 6" xfId="23652"/>
    <cellStyle name="Название 10 3" xfId="23653"/>
    <cellStyle name="Название 10 4" xfId="23654"/>
    <cellStyle name="Название 10 5" xfId="23655"/>
    <cellStyle name="Название 10 6" xfId="23656"/>
    <cellStyle name="Название 10 7" xfId="23657"/>
    <cellStyle name="Название 10 8" xfId="23658"/>
    <cellStyle name="Название 100" xfId="23659"/>
    <cellStyle name="Название 100 2" xfId="23660"/>
    <cellStyle name="Название 100 2 2" xfId="23661"/>
    <cellStyle name="Название 100 2 3" xfId="23662"/>
    <cellStyle name="Название 100 2 4" xfId="23663"/>
    <cellStyle name="Название 100 2 5" xfId="23664"/>
    <cellStyle name="Название 100 2 6" xfId="23665"/>
    <cellStyle name="Название 100 3" xfId="23666"/>
    <cellStyle name="Название 100 4" xfId="23667"/>
    <cellStyle name="Название 100 5" xfId="23668"/>
    <cellStyle name="Название 100 6" xfId="23669"/>
    <cellStyle name="Название 100 7" xfId="23670"/>
    <cellStyle name="Название 100 8" xfId="23671"/>
    <cellStyle name="Название 101" xfId="23672"/>
    <cellStyle name="Название 101 2" xfId="23673"/>
    <cellStyle name="Название 101 2 2" xfId="23674"/>
    <cellStyle name="Название 101 2 3" xfId="23675"/>
    <cellStyle name="Название 101 2 4" xfId="23676"/>
    <cellStyle name="Название 101 2 5" xfId="23677"/>
    <cellStyle name="Название 101 2 6" xfId="23678"/>
    <cellStyle name="Название 101 3" xfId="23679"/>
    <cellStyle name="Название 101 4" xfId="23680"/>
    <cellStyle name="Название 101 5" xfId="23681"/>
    <cellStyle name="Название 101 6" xfId="23682"/>
    <cellStyle name="Название 101 7" xfId="23683"/>
    <cellStyle name="Название 101 8" xfId="23684"/>
    <cellStyle name="Название 102" xfId="23685"/>
    <cellStyle name="Название 102 2" xfId="23686"/>
    <cellStyle name="Название 102 2 2" xfId="23687"/>
    <cellStyle name="Название 102 2 3" xfId="23688"/>
    <cellStyle name="Название 102 2 4" xfId="23689"/>
    <cellStyle name="Название 102 2 5" xfId="23690"/>
    <cellStyle name="Название 102 2 6" xfId="23691"/>
    <cellStyle name="Название 102 3" xfId="23692"/>
    <cellStyle name="Название 102 4" xfId="23693"/>
    <cellStyle name="Название 102 5" xfId="23694"/>
    <cellStyle name="Название 102 6" xfId="23695"/>
    <cellStyle name="Название 102 7" xfId="23696"/>
    <cellStyle name="Название 102 8" xfId="23697"/>
    <cellStyle name="Название 103" xfId="23698"/>
    <cellStyle name="Название 103 2" xfId="23699"/>
    <cellStyle name="Название 103 2 2" xfId="23700"/>
    <cellStyle name="Название 103 2 3" xfId="23701"/>
    <cellStyle name="Название 103 2 4" xfId="23702"/>
    <cellStyle name="Название 103 2 5" xfId="23703"/>
    <cellStyle name="Название 103 2 6" xfId="23704"/>
    <cellStyle name="Название 103 3" xfId="23705"/>
    <cellStyle name="Название 103 4" xfId="23706"/>
    <cellStyle name="Название 103 5" xfId="23707"/>
    <cellStyle name="Название 103 6" xfId="23708"/>
    <cellStyle name="Название 103 7" xfId="23709"/>
    <cellStyle name="Название 103 8" xfId="23710"/>
    <cellStyle name="Название 104" xfId="23711"/>
    <cellStyle name="Название 104 2" xfId="23712"/>
    <cellStyle name="Название 104 2 2" xfId="23713"/>
    <cellStyle name="Название 104 2 3" xfId="23714"/>
    <cellStyle name="Название 104 2 4" xfId="23715"/>
    <cellStyle name="Название 104 2 5" xfId="23716"/>
    <cellStyle name="Название 104 2 6" xfId="23717"/>
    <cellStyle name="Название 104 3" xfId="23718"/>
    <cellStyle name="Название 104 4" xfId="23719"/>
    <cellStyle name="Название 104 5" xfId="23720"/>
    <cellStyle name="Название 104 6" xfId="23721"/>
    <cellStyle name="Название 104 7" xfId="23722"/>
    <cellStyle name="Название 104 8" xfId="23723"/>
    <cellStyle name="Название 105" xfId="23724"/>
    <cellStyle name="Название 105 2" xfId="23725"/>
    <cellStyle name="Название 105 2 2" xfId="23726"/>
    <cellStyle name="Название 105 2 3" xfId="23727"/>
    <cellStyle name="Название 105 2 4" xfId="23728"/>
    <cellStyle name="Название 105 2 5" xfId="23729"/>
    <cellStyle name="Название 105 2 6" xfId="23730"/>
    <cellStyle name="Название 105 3" xfId="23731"/>
    <cellStyle name="Название 105 4" xfId="23732"/>
    <cellStyle name="Название 105 5" xfId="23733"/>
    <cellStyle name="Название 105 6" xfId="23734"/>
    <cellStyle name="Название 105 7" xfId="23735"/>
    <cellStyle name="Название 105 8" xfId="23736"/>
    <cellStyle name="Название 106" xfId="23737"/>
    <cellStyle name="Название 106 2" xfId="23738"/>
    <cellStyle name="Название 106 2 2" xfId="23739"/>
    <cellStyle name="Название 106 2 3" xfId="23740"/>
    <cellStyle name="Название 106 2 4" xfId="23741"/>
    <cellStyle name="Название 106 2 5" xfId="23742"/>
    <cellStyle name="Название 106 2 6" xfId="23743"/>
    <cellStyle name="Название 106 3" xfId="23744"/>
    <cellStyle name="Название 106 4" xfId="23745"/>
    <cellStyle name="Название 106 5" xfId="23746"/>
    <cellStyle name="Название 106 6" xfId="23747"/>
    <cellStyle name="Название 106 7" xfId="23748"/>
    <cellStyle name="Название 106 8" xfId="23749"/>
    <cellStyle name="Название 107" xfId="23750"/>
    <cellStyle name="Название 107 2" xfId="23751"/>
    <cellStyle name="Название 107 2 2" xfId="23752"/>
    <cellStyle name="Название 107 2 3" xfId="23753"/>
    <cellStyle name="Название 107 2 4" xfId="23754"/>
    <cellStyle name="Название 107 2 5" xfId="23755"/>
    <cellStyle name="Название 107 2 6" xfId="23756"/>
    <cellStyle name="Название 107 3" xfId="23757"/>
    <cellStyle name="Название 107 4" xfId="23758"/>
    <cellStyle name="Название 107 5" xfId="23759"/>
    <cellStyle name="Название 107 6" xfId="23760"/>
    <cellStyle name="Название 107 7" xfId="23761"/>
    <cellStyle name="Название 107 8" xfId="23762"/>
    <cellStyle name="Название 108" xfId="23763"/>
    <cellStyle name="Название 108 2" xfId="23764"/>
    <cellStyle name="Название 108 2 2" xfId="23765"/>
    <cellStyle name="Название 108 2 3" xfId="23766"/>
    <cellStyle name="Название 108 2 4" xfId="23767"/>
    <cellStyle name="Название 108 2 5" xfId="23768"/>
    <cellStyle name="Название 108 2 6" xfId="23769"/>
    <cellStyle name="Название 108 3" xfId="23770"/>
    <cellStyle name="Название 108 4" xfId="23771"/>
    <cellStyle name="Название 108 5" xfId="23772"/>
    <cellStyle name="Название 108 6" xfId="23773"/>
    <cellStyle name="Название 108 7" xfId="23774"/>
    <cellStyle name="Название 108 8" xfId="23775"/>
    <cellStyle name="Название 109" xfId="23776"/>
    <cellStyle name="Название 109 2" xfId="23777"/>
    <cellStyle name="Название 109 2 2" xfId="23778"/>
    <cellStyle name="Название 109 2 3" xfId="23779"/>
    <cellStyle name="Название 109 2 4" xfId="23780"/>
    <cellStyle name="Название 109 2 5" xfId="23781"/>
    <cellStyle name="Название 109 2 6" xfId="23782"/>
    <cellStyle name="Название 109 3" xfId="23783"/>
    <cellStyle name="Название 109 4" xfId="23784"/>
    <cellStyle name="Название 109 5" xfId="23785"/>
    <cellStyle name="Название 109 6" xfId="23786"/>
    <cellStyle name="Название 109 7" xfId="23787"/>
    <cellStyle name="Название 109 8" xfId="23788"/>
    <cellStyle name="Название 11" xfId="23789"/>
    <cellStyle name="Название 11 2" xfId="23790"/>
    <cellStyle name="Название 11 2 2" xfId="23791"/>
    <cellStyle name="Название 11 2 3" xfId="23792"/>
    <cellStyle name="Название 11 2 4" xfId="23793"/>
    <cellStyle name="Название 11 2 5" xfId="23794"/>
    <cellStyle name="Название 11 2 6" xfId="23795"/>
    <cellStyle name="Название 11 3" xfId="23796"/>
    <cellStyle name="Название 11 4" xfId="23797"/>
    <cellStyle name="Название 11 5" xfId="23798"/>
    <cellStyle name="Название 11 6" xfId="23799"/>
    <cellStyle name="Название 11 7" xfId="23800"/>
    <cellStyle name="Название 11 8" xfId="23801"/>
    <cellStyle name="Название 110" xfId="23802"/>
    <cellStyle name="Название 110 2" xfId="23803"/>
    <cellStyle name="Название 110 2 2" xfId="23804"/>
    <cellStyle name="Название 110 2 3" xfId="23805"/>
    <cellStyle name="Название 110 2 4" xfId="23806"/>
    <cellStyle name="Название 110 2 5" xfId="23807"/>
    <cellStyle name="Название 110 2 6" xfId="23808"/>
    <cellStyle name="Название 110 3" xfId="23809"/>
    <cellStyle name="Название 110 4" xfId="23810"/>
    <cellStyle name="Название 110 5" xfId="23811"/>
    <cellStyle name="Название 110 6" xfId="23812"/>
    <cellStyle name="Название 110 7" xfId="23813"/>
    <cellStyle name="Название 110 8" xfId="23814"/>
    <cellStyle name="Название 111" xfId="23815"/>
    <cellStyle name="Название 111 2" xfId="23816"/>
    <cellStyle name="Название 111 2 2" xfId="23817"/>
    <cellStyle name="Название 111 2 3" xfId="23818"/>
    <cellStyle name="Название 111 2 4" xfId="23819"/>
    <cellStyle name="Название 111 2 5" xfId="23820"/>
    <cellStyle name="Название 111 2 6" xfId="23821"/>
    <cellStyle name="Название 111 3" xfId="23822"/>
    <cellStyle name="Название 111 4" xfId="23823"/>
    <cellStyle name="Название 111 5" xfId="23824"/>
    <cellStyle name="Название 111 6" xfId="23825"/>
    <cellStyle name="Название 111 7" xfId="23826"/>
    <cellStyle name="Название 111 8" xfId="23827"/>
    <cellStyle name="Название 112" xfId="23828"/>
    <cellStyle name="Название 112 2" xfId="23829"/>
    <cellStyle name="Название 112 2 2" xfId="23830"/>
    <cellStyle name="Название 112 2 3" xfId="23831"/>
    <cellStyle name="Название 112 2 4" xfId="23832"/>
    <cellStyle name="Название 112 2 5" xfId="23833"/>
    <cellStyle name="Название 112 2 6" xfId="23834"/>
    <cellStyle name="Название 112 3" xfId="23835"/>
    <cellStyle name="Название 112 4" xfId="23836"/>
    <cellStyle name="Название 112 5" xfId="23837"/>
    <cellStyle name="Название 112 6" xfId="23838"/>
    <cellStyle name="Название 112 7" xfId="23839"/>
    <cellStyle name="Название 112 8" xfId="23840"/>
    <cellStyle name="Название 113" xfId="23841"/>
    <cellStyle name="Название 113 2" xfId="23842"/>
    <cellStyle name="Название 113 2 2" xfId="23843"/>
    <cellStyle name="Название 113 2 3" xfId="23844"/>
    <cellStyle name="Название 113 2 4" xfId="23845"/>
    <cellStyle name="Название 113 2 5" xfId="23846"/>
    <cellStyle name="Название 113 2 6" xfId="23847"/>
    <cellStyle name="Название 113 3" xfId="23848"/>
    <cellStyle name="Название 113 4" xfId="23849"/>
    <cellStyle name="Название 113 5" xfId="23850"/>
    <cellStyle name="Название 113 6" xfId="23851"/>
    <cellStyle name="Название 113 7" xfId="23852"/>
    <cellStyle name="Название 113 8" xfId="23853"/>
    <cellStyle name="Название 114" xfId="23854"/>
    <cellStyle name="Название 114 2" xfId="23855"/>
    <cellStyle name="Название 114 2 2" xfId="23856"/>
    <cellStyle name="Название 114 2 3" xfId="23857"/>
    <cellStyle name="Название 114 2 4" xfId="23858"/>
    <cellStyle name="Название 114 2 5" xfId="23859"/>
    <cellStyle name="Название 114 2 6" xfId="23860"/>
    <cellStyle name="Название 114 3" xfId="23861"/>
    <cellStyle name="Название 114 4" xfId="23862"/>
    <cellStyle name="Название 114 5" xfId="23863"/>
    <cellStyle name="Название 114 6" xfId="23864"/>
    <cellStyle name="Название 114 7" xfId="23865"/>
    <cellStyle name="Название 114 8" xfId="23866"/>
    <cellStyle name="Название 115" xfId="23867"/>
    <cellStyle name="Название 115 2" xfId="23868"/>
    <cellStyle name="Название 115 2 2" xfId="23869"/>
    <cellStyle name="Название 115 2 3" xfId="23870"/>
    <cellStyle name="Название 115 2 4" xfId="23871"/>
    <cellStyle name="Название 115 2 5" xfId="23872"/>
    <cellStyle name="Название 115 2 6" xfId="23873"/>
    <cellStyle name="Название 115 3" xfId="23874"/>
    <cellStyle name="Название 115 4" xfId="23875"/>
    <cellStyle name="Название 115 5" xfId="23876"/>
    <cellStyle name="Название 115 6" xfId="23877"/>
    <cellStyle name="Название 115 7" xfId="23878"/>
    <cellStyle name="Название 115 8" xfId="23879"/>
    <cellStyle name="Название 116" xfId="23880"/>
    <cellStyle name="Название 116 2" xfId="23881"/>
    <cellStyle name="Название 116 2 2" xfId="23882"/>
    <cellStyle name="Название 116 2 3" xfId="23883"/>
    <cellStyle name="Название 116 2 4" xfId="23884"/>
    <cellStyle name="Название 116 2 5" xfId="23885"/>
    <cellStyle name="Название 116 2 6" xfId="23886"/>
    <cellStyle name="Название 116 3" xfId="23887"/>
    <cellStyle name="Название 116 4" xfId="23888"/>
    <cellStyle name="Название 116 5" xfId="23889"/>
    <cellStyle name="Название 116 6" xfId="23890"/>
    <cellStyle name="Название 116 7" xfId="23891"/>
    <cellStyle name="Название 116 8" xfId="23892"/>
    <cellStyle name="Название 117" xfId="23893"/>
    <cellStyle name="Название 117 2" xfId="23894"/>
    <cellStyle name="Название 117 2 2" xfId="23895"/>
    <cellStyle name="Название 117 2 3" xfId="23896"/>
    <cellStyle name="Название 117 2 4" xfId="23897"/>
    <cellStyle name="Название 117 2 5" xfId="23898"/>
    <cellStyle name="Название 117 2 6" xfId="23899"/>
    <cellStyle name="Название 117 3" xfId="23900"/>
    <cellStyle name="Название 117 4" xfId="23901"/>
    <cellStyle name="Название 117 5" xfId="23902"/>
    <cellStyle name="Название 117 6" xfId="23903"/>
    <cellStyle name="Название 117 7" xfId="23904"/>
    <cellStyle name="Название 117 8" xfId="23905"/>
    <cellStyle name="Название 118" xfId="23906"/>
    <cellStyle name="Название 118 2" xfId="23907"/>
    <cellStyle name="Название 118 2 2" xfId="23908"/>
    <cellStyle name="Название 118 2 3" xfId="23909"/>
    <cellStyle name="Название 118 2 4" xfId="23910"/>
    <cellStyle name="Название 118 2 5" xfId="23911"/>
    <cellStyle name="Название 118 2 6" xfId="23912"/>
    <cellStyle name="Название 118 3" xfId="23913"/>
    <cellStyle name="Название 118 4" xfId="23914"/>
    <cellStyle name="Название 118 5" xfId="23915"/>
    <cellStyle name="Название 118 6" xfId="23916"/>
    <cellStyle name="Название 118 7" xfId="23917"/>
    <cellStyle name="Название 118 8" xfId="23918"/>
    <cellStyle name="Название 119" xfId="23919"/>
    <cellStyle name="Название 119 2" xfId="23920"/>
    <cellStyle name="Название 119 2 2" xfId="23921"/>
    <cellStyle name="Название 119 2 3" xfId="23922"/>
    <cellStyle name="Название 119 2 4" xfId="23923"/>
    <cellStyle name="Название 119 2 5" xfId="23924"/>
    <cellStyle name="Название 119 2 6" xfId="23925"/>
    <cellStyle name="Название 119 3" xfId="23926"/>
    <cellStyle name="Название 119 4" xfId="23927"/>
    <cellStyle name="Название 119 5" xfId="23928"/>
    <cellStyle name="Название 119 6" xfId="23929"/>
    <cellStyle name="Название 119 7" xfId="23930"/>
    <cellStyle name="Название 119 8" xfId="23931"/>
    <cellStyle name="Название 12" xfId="23932"/>
    <cellStyle name="Название 12 2" xfId="23933"/>
    <cellStyle name="Название 12 2 2" xfId="23934"/>
    <cellStyle name="Название 12 2 3" xfId="23935"/>
    <cellStyle name="Название 12 2 4" xfId="23936"/>
    <cellStyle name="Название 12 2 5" xfId="23937"/>
    <cellStyle name="Название 12 2 6" xfId="23938"/>
    <cellStyle name="Название 12 3" xfId="23939"/>
    <cellStyle name="Название 12 4" xfId="23940"/>
    <cellStyle name="Название 12 5" xfId="23941"/>
    <cellStyle name="Название 12 6" xfId="23942"/>
    <cellStyle name="Название 12 7" xfId="23943"/>
    <cellStyle name="Название 12 8" xfId="23944"/>
    <cellStyle name="Название 120" xfId="23945"/>
    <cellStyle name="Название 120 2" xfId="23946"/>
    <cellStyle name="Название 120 2 2" xfId="23947"/>
    <cellStyle name="Название 120 2 3" xfId="23948"/>
    <cellStyle name="Название 120 2 4" xfId="23949"/>
    <cellStyle name="Название 120 2 5" xfId="23950"/>
    <cellStyle name="Название 120 2 6" xfId="23951"/>
    <cellStyle name="Название 120 3" xfId="23952"/>
    <cellStyle name="Название 120 4" xfId="23953"/>
    <cellStyle name="Название 120 5" xfId="23954"/>
    <cellStyle name="Название 120 6" xfId="23955"/>
    <cellStyle name="Название 120 7" xfId="23956"/>
    <cellStyle name="Название 120 8" xfId="23957"/>
    <cellStyle name="Название 121" xfId="23958"/>
    <cellStyle name="Название 121 2" xfId="23959"/>
    <cellStyle name="Название 121 2 2" xfId="23960"/>
    <cellStyle name="Название 121 2 3" xfId="23961"/>
    <cellStyle name="Название 121 2 4" xfId="23962"/>
    <cellStyle name="Название 121 2 5" xfId="23963"/>
    <cellStyle name="Название 121 2 6" xfId="23964"/>
    <cellStyle name="Название 121 3" xfId="23965"/>
    <cellStyle name="Название 121 4" xfId="23966"/>
    <cellStyle name="Название 121 5" xfId="23967"/>
    <cellStyle name="Название 121 6" xfId="23968"/>
    <cellStyle name="Название 121 7" xfId="23969"/>
    <cellStyle name="Название 121 8" xfId="23970"/>
    <cellStyle name="Название 122" xfId="23971"/>
    <cellStyle name="Название 122 2" xfId="23972"/>
    <cellStyle name="Название 122 2 2" xfId="23973"/>
    <cellStyle name="Название 122 2 3" xfId="23974"/>
    <cellStyle name="Название 122 2 4" xfId="23975"/>
    <cellStyle name="Название 122 2 5" xfId="23976"/>
    <cellStyle name="Название 122 2 6" xfId="23977"/>
    <cellStyle name="Название 122 3" xfId="23978"/>
    <cellStyle name="Название 122 4" xfId="23979"/>
    <cellStyle name="Название 122 5" xfId="23980"/>
    <cellStyle name="Название 122 6" xfId="23981"/>
    <cellStyle name="Название 122 7" xfId="23982"/>
    <cellStyle name="Название 122 8" xfId="23983"/>
    <cellStyle name="Название 123" xfId="23984"/>
    <cellStyle name="Название 123 2" xfId="23985"/>
    <cellStyle name="Название 123 2 2" xfId="23986"/>
    <cellStyle name="Название 123 2 3" xfId="23987"/>
    <cellStyle name="Название 123 2 4" xfId="23988"/>
    <cellStyle name="Название 123 2 5" xfId="23989"/>
    <cellStyle name="Название 123 2 6" xfId="23990"/>
    <cellStyle name="Название 123 3" xfId="23991"/>
    <cellStyle name="Название 123 4" xfId="23992"/>
    <cellStyle name="Название 123 5" xfId="23993"/>
    <cellStyle name="Название 123 6" xfId="23994"/>
    <cellStyle name="Название 123 7" xfId="23995"/>
    <cellStyle name="Название 123 8" xfId="23996"/>
    <cellStyle name="Название 124" xfId="23997"/>
    <cellStyle name="Название 124 2" xfId="23998"/>
    <cellStyle name="Название 124 2 2" xfId="23999"/>
    <cellStyle name="Название 124 2 3" xfId="24000"/>
    <cellStyle name="Название 124 2 4" xfId="24001"/>
    <cellStyle name="Название 124 2 5" xfId="24002"/>
    <cellStyle name="Название 124 2 6" xfId="24003"/>
    <cellStyle name="Название 124 3" xfId="24004"/>
    <cellStyle name="Название 124 4" xfId="24005"/>
    <cellStyle name="Название 124 5" xfId="24006"/>
    <cellStyle name="Название 124 6" xfId="24007"/>
    <cellStyle name="Название 124 7" xfId="24008"/>
    <cellStyle name="Название 124 8" xfId="24009"/>
    <cellStyle name="Название 125" xfId="24010"/>
    <cellStyle name="Название 125 2" xfId="24011"/>
    <cellStyle name="Название 125 2 2" xfId="24012"/>
    <cellStyle name="Название 125 2 3" xfId="24013"/>
    <cellStyle name="Название 125 2 4" xfId="24014"/>
    <cellStyle name="Название 125 2 5" xfId="24015"/>
    <cellStyle name="Название 125 2 6" xfId="24016"/>
    <cellStyle name="Название 125 3" xfId="24017"/>
    <cellStyle name="Название 125 4" xfId="24018"/>
    <cellStyle name="Название 125 5" xfId="24019"/>
    <cellStyle name="Название 125 6" xfId="24020"/>
    <cellStyle name="Название 125 7" xfId="24021"/>
    <cellStyle name="Название 125 8" xfId="24022"/>
    <cellStyle name="Название 126" xfId="24023"/>
    <cellStyle name="Название 126 2" xfId="24024"/>
    <cellStyle name="Название 126 2 2" xfId="24025"/>
    <cellStyle name="Название 126 2 3" xfId="24026"/>
    <cellStyle name="Название 126 2 4" xfId="24027"/>
    <cellStyle name="Название 126 2 5" xfId="24028"/>
    <cellStyle name="Название 126 2 6" xfId="24029"/>
    <cellStyle name="Название 126 3" xfId="24030"/>
    <cellStyle name="Название 126 4" xfId="24031"/>
    <cellStyle name="Название 126 5" xfId="24032"/>
    <cellStyle name="Название 126 6" xfId="24033"/>
    <cellStyle name="Название 126 7" xfId="24034"/>
    <cellStyle name="Название 126 8" xfId="24035"/>
    <cellStyle name="Название 127" xfId="24036"/>
    <cellStyle name="Название 127 2" xfId="24037"/>
    <cellStyle name="Название 127 2 2" xfId="24038"/>
    <cellStyle name="Название 127 2 3" xfId="24039"/>
    <cellStyle name="Название 127 2 4" xfId="24040"/>
    <cellStyle name="Название 127 2 5" xfId="24041"/>
    <cellStyle name="Название 127 2 6" xfId="24042"/>
    <cellStyle name="Название 127 3" xfId="24043"/>
    <cellStyle name="Название 127 4" xfId="24044"/>
    <cellStyle name="Название 127 5" xfId="24045"/>
    <cellStyle name="Название 127 6" xfId="24046"/>
    <cellStyle name="Название 127 7" xfId="24047"/>
    <cellStyle name="Название 127 8" xfId="24048"/>
    <cellStyle name="Название 128" xfId="24049"/>
    <cellStyle name="Название 128 2" xfId="24050"/>
    <cellStyle name="Название 128 2 2" xfId="24051"/>
    <cellStyle name="Название 128 2 3" xfId="24052"/>
    <cellStyle name="Название 128 2 4" xfId="24053"/>
    <cellStyle name="Название 128 2 5" xfId="24054"/>
    <cellStyle name="Название 128 2 6" xfId="24055"/>
    <cellStyle name="Название 128 3" xfId="24056"/>
    <cellStyle name="Название 128 4" xfId="24057"/>
    <cellStyle name="Название 128 5" xfId="24058"/>
    <cellStyle name="Название 128 6" xfId="24059"/>
    <cellStyle name="Название 128 7" xfId="24060"/>
    <cellStyle name="Название 128 8" xfId="24061"/>
    <cellStyle name="Название 129" xfId="24062"/>
    <cellStyle name="Название 129 2" xfId="24063"/>
    <cellStyle name="Название 129 2 2" xfId="24064"/>
    <cellStyle name="Название 129 2 3" xfId="24065"/>
    <cellStyle name="Название 129 2 4" xfId="24066"/>
    <cellStyle name="Название 129 2 5" xfId="24067"/>
    <cellStyle name="Название 129 2 6" xfId="24068"/>
    <cellStyle name="Название 129 3" xfId="24069"/>
    <cellStyle name="Название 129 4" xfId="24070"/>
    <cellStyle name="Название 129 5" xfId="24071"/>
    <cellStyle name="Название 129 6" xfId="24072"/>
    <cellStyle name="Название 129 7" xfId="24073"/>
    <cellStyle name="Название 129 8" xfId="24074"/>
    <cellStyle name="Название 13" xfId="24075"/>
    <cellStyle name="Название 13 2" xfId="24076"/>
    <cellStyle name="Название 13 2 2" xfId="24077"/>
    <cellStyle name="Название 13 2 3" xfId="24078"/>
    <cellStyle name="Название 13 2 4" xfId="24079"/>
    <cellStyle name="Название 13 2 5" xfId="24080"/>
    <cellStyle name="Название 13 2 6" xfId="24081"/>
    <cellStyle name="Название 13 3" xfId="24082"/>
    <cellStyle name="Название 13 4" xfId="24083"/>
    <cellStyle name="Название 13 5" xfId="24084"/>
    <cellStyle name="Название 13 6" xfId="24085"/>
    <cellStyle name="Название 13 7" xfId="24086"/>
    <cellStyle name="Название 13 8" xfId="24087"/>
    <cellStyle name="Название 130" xfId="24088"/>
    <cellStyle name="Название 130 2" xfId="24089"/>
    <cellStyle name="Название 130 2 2" xfId="24090"/>
    <cellStyle name="Название 130 2 3" xfId="24091"/>
    <cellStyle name="Название 130 2 4" xfId="24092"/>
    <cellStyle name="Название 130 2 5" xfId="24093"/>
    <cellStyle name="Название 130 2 6" xfId="24094"/>
    <cellStyle name="Название 130 3" xfId="24095"/>
    <cellStyle name="Название 130 4" xfId="24096"/>
    <cellStyle name="Название 130 5" xfId="24097"/>
    <cellStyle name="Название 130 6" xfId="24098"/>
    <cellStyle name="Название 130 7" xfId="24099"/>
    <cellStyle name="Название 130 8" xfId="24100"/>
    <cellStyle name="Название 131" xfId="24101"/>
    <cellStyle name="Название 131 2" xfId="24102"/>
    <cellStyle name="Название 131 2 2" xfId="24103"/>
    <cellStyle name="Название 131 2 3" xfId="24104"/>
    <cellStyle name="Название 131 2 4" xfId="24105"/>
    <cellStyle name="Название 131 2 5" xfId="24106"/>
    <cellStyle name="Название 131 2 6" xfId="24107"/>
    <cellStyle name="Название 131 3" xfId="24108"/>
    <cellStyle name="Название 131 4" xfId="24109"/>
    <cellStyle name="Название 131 5" xfId="24110"/>
    <cellStyle name="Название 131 6" xfId="24111"/>
    <cellStyle name="Название 131 7" xfId="24112"/>
    <cellStyle name="Название 131 8" xfId="24113"/>
    <cellStyle name="Название 132" xfId="24114"/>
    <cellStyle name="Название 132 2" xfId="24115"/>
    <cellStyle name="Название 132 2 2" xfId="24116"/>
    <cellStyle name="Название 132 2 3" xfId="24117"/>
    <cellStyle name="Название 132 2 4" xfId="24118"/>
    <cellStyle name="Название 132 2 5" xfId="24119"/>
    <cellStyle name="Название 132 2 6" xfId="24120"/>
    <cellStyle name="Название 132 3" xfId="24121"/>
    <cellStyle name="Название 132 4" xfId="24122"/>
    <cellStyle name="Название 132 5" xfId="24123"/>
    <cellStyle name="Название 132 6" xfId="24124"/>
    <cellStyle name="Название 132 7" xfId="24125"/>
    <cellStyle name="Название 132 8" xfId="24126"/>
    <cellStyle name="Название 133" xfId="24127"/>
    <cellStyle name="Название 133 2" xfId="24128"/>
    <cellStyle name="Название 133 2 2" xfId="24129"/>
    <cellStyle name="Название 133 2 3" xfId="24130"/>
    <cellStyle name="Название 133 2 4" xfId="24131"/>
    <cellStyle name="Название 133 2 5" xfId="24132"/>
    <cellStyle name="Название 133 2 6" xfId="24133"/>
    <cellStyle name="Название 133 3" xfId="24134"/>
    <cellStyle name="Название 133 4" xfId="24135"/>
    <cellStyle name="Название 133 5" xfId="24136"/>
    <cellStyle name="Название 133 6" xfId="24137"/>
    <cellStyle name="Название 133 7" xfId="24138"/>
    <cellStyle name="Название 133 8" xfId="24139"/>
    <cellStyle name="Название 134" xfId="24140"/>
    <cellStyle name="Название 134 2" xfId="24141"/>
    <cellStyle name="Название 134 2 2" xfId="24142"/>
    <cellStyle name="Название 134 2 3" xfId="24143"/>
    <cellStyle name="Название 134 2 4" xfId="24144"/>
    <cellStyle name="Название 134 2 5" xfId="24145"/>
    <cellStyle name="Название 134 2 6" xfId="24146"/>
    <cellStyle name="Название 134 3" xfId="24147"/>
    <cellStyle name="Название 134 4" xfId="24148"/>
    <cellStyle name="Название 134 5" xfId="24149"/>
    <cellStyle name="Название 134 6" xfId="24150"/>
    <cellStyle name="Название 134 7" xfId="24151"/>
    <cellStyle name="Название 134 8" xfId="24152"/>
    <cellStyle name="Название 135" xfId="24153"/>
    <cellStyle name="Название 135 2" xfId="24154"/>
    <cellStyle name="Название 135 2 2" xfId="24155"/>
    <cellStyle name="Название 135 2 3" xfId="24156"/>
    <cellStyle name="Название 135 2 4" xfId="24157"/>
    <cellStyle name="Название 135 2 5" xfId="24158"/>
    <cellStyle name="Название 135 2 6" xfId="24159"/>
    <cellStyle name="Название 135 3" xfId="24160"/>
    <cellStyle name="Название 135 4" xfId="24161"/>
    <cellStyle name="Название 135 5" xfId="24162"/>
    <cellStyle name="Название 135 6" xfId="24163"/>
    <cellStyle name="Название 135 7" xfId="24164"/>
    <cellStyle name="Название 135 8" xfId="24165"/>
    <cellStyle name="Название 136" xfId="24166"/>
    <cellStyle name="Название 136 2" xfId="24167"/>
    <cellStyle name="Название 136 2 2" xfId="24168"/>
    <cellStyle name="Название 136 2 3" xfId="24169"/>
    <cellStyle name="Название 136 2 4" xfId="24170"/>
    <cellStyle name="Название 136 2 5" xfId="24171"/>
    <cellStyle name="Название 136 2 6" xfId="24172"/>
    <cellStyle name="Название 136 3" xfId="24173"/>
    <cellStyle name="Название 136 4" xfId="24174"/>
    <cellStyle name="Название 136 5" xfId="24175"/>
    <cellStyle name="Название 136 6" xfId="24176"/>
    <cellStyle name="Название 136 7" xfId="24177"/>
    <cellStyle name="Название 136 8" xfId="24178"/>
    <cellStyle name="Название 137" xfId="24179"/>
    <cellStyle name="Название 137 2" xfId="24180"/>
    <cellStyle name="Название 137 2 2" xfId="24181"/>
    <cellStyle name="Название 137 2 3" xfId="24182"/>
    <cellStyle name="Название 137 2 4" xfId="24183"/>
    <cellStyle name="Название 137 2 5" xfId="24184"/>
    <cellStyle name="Название 137 2 6" xfId="24185"/>
    <cellStyle name="Название 137 3" xfId="24186"/>
    <cellStyle name="Название 137 4" xfId="24187"/>
    <cellStyle name="Название 137 5" xfId="24188"/>
    <cellStyle name="Название 137 6" xfId="24189"/>
    <cellStyle name="Название 137 7" xfId="24190"/>
    <cellStyle name="Название 137 8" xfId="24191"/>
    <cellStyle name="Название 138" xfId="24192"/>
    <cellStyle name="Название 138 2" xfId="24193"/>
    <cellStyle name="Название 138 2 2" xfId="24194"/>
    <cellStyle name="Название 138 2 3" xfId="24195"/>
    <cellStyle name="Название 138 2 4" xfId="24196"/>
    <cellStyle name="Название 138 2 5" xfId="24197"/>
    <cellStyle name="Название 138 2 6" xfId="24198"/>
    <cellStyle name="Название 138 3" xfId="24199"/>
    <cellStyle name="Название 138 4" xfId="24200"/>
    <cellStyle name="Название 138 5" xfId="24201"/>
    <cellStyle name="Название 138 6" xfId="24202"/>
    <cellStyle name="Название 138 7" xfId="24203"/>
    <cellStyle name="Название 138 8" xfId="24204"/>
    <cellStyle name="Название 139" xfId="24205"/>
    <cellStyle name="Название 139 2" xfId="24206"/>
    <cellStyle name="Название 139 2 2" xfId="24207"/>
    <cellStyle name="Название 139 2 3" xfId="24208"/>
    <cellStyle name="Название 139 2 4" xfId="24209"/>
    <cellStyle name="Название 139 2 5" xfId="24210"/>
    <cellStyle name="Название 139 2 6" xfId="24211"/>
    <cellStyle name="Название 139 3" xfId="24212"/>
    <cellStyle name="Название 139 4" xfId="24213"/>
    <cellStyle name="Название 139 5" xfId="24214"/>
    <cellStyle name="Название 139 6" xfId="24215"/>
    <cellStyle name="Название 139 7" xfId="24216"/>
    <cellStyle name="Название 139 8" xfId="24217"/>
    <cellStyle name="Название 14" xfId="24218"/>
    <cellStyle name="Название 14 2" xfId="24219"/>
    <cellStyle name="Название 14 2 2" xfId="24220"/>
    <cellStyle name="Название 14 2 3" xfId="24221"/>
    <cellStyle name="Название 14 2 4" xfId="24222"/>
    <cellStyle name="Название 14 2 5" xfId="24223"/>
    <cellStyle name="Название 14 2 6" xfId="24224"/>
    <cellStyle name="Название 14 3" xfId="24225"/>
    <cellStyle name="Название 14 4" xfId="24226"/>
    <cellStyle name="Название 14 5" xfId="24227"/>
    <cellStyle name="Название 14 6" xfId="24228"/>
    <cellStyle name="Название 14 7" xfId="24229"/>
    <cellStyle name="Название 14 8" xfId="24230"/>
    <cellStyle name="Название 140" xfId="24231"/>
    <cellStyle name="Название 140 2" xfId="24232"/>
    <cellStyle name="Название 140 2 2" xfId="24233"/>
    <cellStyle name="Название 140 2 3" xfId="24234"/>
    <cellStyle name="Название 140 2 4" xfId="24235"/>
    <cellStyle name="Название 140 2 5" xfId="24236"/>
    <cellStyle name="Название 140 2 6" xfId="24237"/>
    <cellStyle name="Название 140 3" xfId="24238"/>
    <cellStyle name="Название 140 4" xfId="24239"/>
    <cellStyle name="Название 140 5" xfId="24240"/>
    <cellStyle name="Название 140 6" xfId="24241"/>
    <cellStyle name="Название 140 7" xfId="24242"/>
    <cellStyle name="Название 140 8" xfId="24243"/>
    <cellStyle name="Название 141" xfId="24244"/>
    <cellStyle name="Название 141 2" xfId="24245"/>
    <cellStyle name="Название 141 2 2" xfId="24246"/>
    <cellStyle name="Название 141 2 3" xfId="24247"/>
    <cellStyle name="Название 141 2 4" xfId="24248"/>
    <cellStyle name="Название 141 2 5" xfId="24249"/>
    <cellStyle name="Название 141 2 6" xfId="24250"/>
    <cellStyle name="Название 141 3" xfId="24251"/>
    <cellStyle name="Название 141 4" xfId="24252"/>
    <cellStyle name="Название 141 5" xfId="24253"/>
    <cellStyle name="Название 141 6" xfId="24254"/>
    <cellStyle name="Название 141 7" xfId="24255"/>
    <cellStyle name="Название 141 8" xfId="24256"/>
    <cellStyle name="Название 142" xfId="24257"/>
    <cellStyle name="Название 142 2" xfId="24258"/>
    <cellStyle name="Название 142 2 2" xfId="24259"/>
    <cellStyle name="Название 142 2 3" xfId="24260"/>
    <cellStyle name="Название 142 2 4" xfId="24261"/>
    <cellStyle name="Название 142 2 5" xfId="24262"/>
    <cellStyle name="Название 142 2 6" xfId="24263"/>
    <cellStyle name="Название 142 3" xfId="24264"/>
    <cellStyle name="Название 142 4" xfId="24265"/>
    <cellStyle name="Название 142 5" xfId="24266"/>
    <cellStyle name="Название 142 6" xfId="24267"/>
    <cellStyle name="Название 142 7" xfId="24268"/>
    <cellStyle name="Название 142 8" xfId="24269"/>
    <cellStyle name="Название 143" xfId="24270"/>
    <cellStyle name="Название 143 2" xfId="24271"/>
    <cellStyle name="Название 143 2 2" xfId="24272"/>
    <cellStyle name="Название 143 2 3" xfId="24273"/>
    <cellStyle name="Название 143 2 4" xfId="24274"/>
    <cellStyle name="Название 143 2 5" xfId="24275"/>
    <cellStyle name="Название 143 2 6" xfId="24276"/>
    <cellStyle name="Название 143 3" xfId="24277"/>
    <cellStyle name="Название 143 4" xfId="24278"/>
    <cellStyle name="Название 143 5" xfId="24279"/>
    <cellStyle name="Название 143 6" xfId="24280"/>
    <cellStyle name="Название 143 7" xfId="24281"/>
    <cellStyle name="Название 143 8" xfId="24282"/>
    <cellStyle name="Название 144" xfId="24283"/>
    <cellStyle name="Название 144 2" xfId="24284"/>
    <cellStyle name="Название 144 2 2" xfId="24285"/>
    <cellStyle name="Название 144 2 3" xfId="24286"/>
    <cellStyle name="Название 144 2 4" xfId="24287"/>
    <cellStyle name="Название 144 2 5" xfId="24288"/>
    <cellStyle name="Название 144 2 6" xfId="24289"/>
    <cellStyle name="Название 144 3" xfId="24290"/>
    <cellStyle name="Название 144 4" xfId="24291"/>
    <cellStyle name="Название 144 5" xfId="24292"/>
    <cellStyle name="Название 144 6" xfId="24293"/>
    <cellStyle name="Название 144 7" xfId="24294"/>
    <cellStyle name="Название 144 8" xfId="24295"/>
    <cellStyle name="Название 145" xfId="24296"/>
    <cellStyle name="Название 145 2" xfId="24297"/>
    <cellStyle name="Название 145 2 2" xfId="24298"/>
    <cellStyle name="Название 145 2 3" xfId="24299"/>
    <cellStyle name="Название 145 2 4" xfId="24300"/>
    <cellStyle name="Название 145 2 5" xfId="24301"/>
    <cellStyle name="Название 145 2 6" xfId="24302"/>
    <cellStyle name="Название 145 3" xfId="24303"/>
    <cellStyle name="Название 145 4" xfId="24304"/>
    <cellStyle name="Название 145 5" xfId="24305"/>
    <cellStyle name="Название 145 6" xfId="24306"/>
    <cellStyle name="Название 145 7" xfId="24307"/>
    <cellStyle name="Название 145 8" xfId="24308"/>
    <cellStyle name="Название 146" xfId="24309"/>
    <cellStyle name="Название 146 2" xfId="24310"/>
    <cellStyle name="Название 146 2 2" xfId="24311"/>
    <cellStyle name="Название 146 2 3" xfId="24312"/>
    <cellStyle name="Название 146 2 4" xfId="24313"/>
    <cellStyle name="Название 146 2 5" xfId="24314"/>
    <cellStyle name="Название 146 2 6" xfId="24315"/>
    <cellStyle name="Название 146 3" xfId="24316"/>
    <cellStyle name="Название 146 4" xfId="24317"/>
    <cellStyle name="Название 146 5" xfId="24318"/>
    <cellStyle name="Название 146 6" xfId="24319"/>
    <cellStyle name="Название 146 7" xfId="24320"/>
    <cellStyle name="Название 146 8" xfId="24321"/>
    <cellStyle name="Название 147" xfId="24322"/>
    <cellStyle name="Название 147 2" xfId="24323"/>
    <cellStyle name="Название 147 2 2" xfId="24324"/>
    <cellStyle name="Название 147 2 3" xfId="24325"/>
    <cellStyle name="Название 147 2 4" xfId="24326"/>
    <cellStyle name="Название 147 2 5" xfId="24327"/>
    <cellStyle name="Название 147 2 6" xfId="24328"/>
    <cellStyle name="Название 147 3" xfId="24329"/>
    <cellStyle name="Название 147 4" xfId="24330"/>
    <cellStyle name="Название 147 5" xfId="24331"/>
    <cellStyle name="Название 147 6" xfId="24332"/>
    <cellStyle name="Название 147 7" xfId="24333"/>
    <cellStyle name="Название 147 8" xfId="24334"/>
    <cellStyle name="Название 148" xfId="24335"/>
    <cellStyle name="Название 148 2" xfId="24336"/>
    <cellStyle name="Название 148 2 2" xfId="24337"/>
    <cellStyle name="Название 148 2 3" xfId="24338"/>
    <cellStyle name="Название 148 2 4" xfId="24339"/>
    <cellStyle name="Название 148 2 5" xfId="24340"/>
    <cellStyle name="Название 148 2 6" xfId="24341"/>
    <cellStyle name="Название 148 3" xfId="24342"/>
    <cellStyle name="Название 148 4" xfId="24343"/>
    <cellStyle name="Название 148 5" xfId="24344"/>
    <cellStyle name="Название 148 6" xfId="24345"/>
    <cellStyle name="Название 148 7" xfId="24346"/>
    <cellStyle name="Название 148 8" xfId="24347"/>
    <cellStyle name="Название 149" xfId="24348"/>
    <cellStyle name="Название 149 2" xfId="24349"/>
    <cellStyle name="Название 149 2 2" xfId="24350"/>
    <cellStyle name="Название 149 2 3" xfId="24351"/>
    <cellStyle name="Название 149 2 4" xfId="24352"/>
    <cellStyle name="Название 149 2 5" xfId="24353"/>
    <cellStyle name="Название 149 2 6" xfId="24354"/>
    <cellStyle name="Название 149 3" xfId="24355"/>
    <cellStyle name="Название 149 4" xfId="24356"/>
    <cellStyle name="Название 149 5" xfId="24357"/>
    <cellStyle name="Название 149 6" xfId="24358"/>
    <cellStyle name="Название 149 7" xfId="24359"/>
    <cellStyle name="Название 149 8" xfId="24360"/>
    <cellStyle name="Название 15" xfId="24361"/>
    <cellStyle name="Название 15 2" xfId="24362"/>
    <cellStyle name="Название 15 2 2" xfId="24363"/>
    <cellStyle name="Название 15 2 3" xfId="24364"/>
    <cellStyle name="Название 15 2 4" xfId="24365"/>
    <cellStyle name="Название 15 2 5" xfId="24366"/>
    <cellStyle name="Название 15 2 6" xfId="24367"/>
    <cellStyle name="Название 15 3" xfId="24368"/>
    <cellStyle name="Название 15 4" xfId="24369"/>
    <cellStyle name="Название 15 5" xfId="24370"/>
    <cellStyle name="Название 15 6" xfId="24371"/>
    <cellStyle name="Название 15 7" xfId="24372"/>
    <cellStyle name="Название 15 8" xfId="24373"/>
    <cellStyle name="Название 150" xfId="24374"/>
    <cellStyle name="Название 150 2" xfId="24375"/>
    <cellStyle name="Название 150 2 2" xfId="24376"/>
    <cellStyle name="Название 150 2 3" xfId="24377"/>
    <cellStyle name="Название 150 2 4" xfId="24378"/>
    <cellStyle name="Название 150 2 5" xfId="24379"/>
    <cellStyle name="Название 150 2 6" xfId="24380"/>
    <cellStyle name="Название 150 3" xfId="24381"/>
    <cellStyle name="Название 150 4" xfId="24382"/>
    <cellStyle name="Название 150 5" xfId="24383"/>
    <cellStyle name="Название 150 6" xfId="24384"/>
    <cellStyle name="Название 150 7" xfId="24385"/>
    <cellStyle name="Название 150 8" xfId="24386"/>
    <cellStyle name="Название 151" xfId="24387"/>
    <cellStyle name="Название 151 2" xfId="24388"/>
    <cellStyle name="Название 151 2 2" xfId="24389"/>
    <cellStyle name="Название 151 2 3" xfId="24390"/>
    <cellStyle name="Название 151 2 4" xfId="24391"/>
    <cellStyle name="Название 151 2 5" xfId="24392"/>
    <cellStyle name="Название 151 2 6" xfId="24393"/>
    <cellStyle name="Название 151 3" xfId="24394"/>
    <cellStyle name="Название 151 4" xfId="24395"/>
    <cellStyle name="Название 151 5" xfId="24396"/>
    <cellStyle name="Название 151 6" xfId="24397"/>
    <cellStyle name="Название 151 7" xfId="24398"/>
    <cellStyle name="Название 151 8" xfId="24399"/>
    <cellStyle name="Название 152" xfId="24400"/>
    <cellStyle name="Название 152 2" xfId="24401"/>
    <cellStyle name="Название 152 2 2" xfId="24402"/>
    <cellStyle name="Название 152 2 3" xfId="24403"/>
    <cellStyle name="Название 152 2 4" xfId="24404"/>
    <cellStyle name="Название 152 2 5" xfId="24405"/>
    <cellStyle name="Название 152 2 6" xfId="24406"/>
    <cellStyle name="Название 152 3" xfId="24407"/>
    <cellStyle name="Название 152 4" xfId="24408"/>
    <cellStyle name="Название 152 5" xfId="24409"/>
    <cellStyle name="Название 152 6" xfId="24410"/>
    <cellStyle name="Название 152 7" xfId="24411"/>
    <cellStyle name="Название 152 8" xfId="24412"/>
    <cellStyle name="Название 16" xfId="24413"/>
    <cellStyle name="Название 16 2" xfId="24414"/>
    <cellStyle name="Название 16 2 2" xfId="24415"/>
    <cellStyle name="Название 16 2 3" xfId="24416"/>
    <cellStyle name="Название 16 2 4" xfId="24417"/>
    <cellStyle name="Название 16 2 5" xfId="24418"/>
    <cellStyle name="Название 16 2 6" xfId="24419"/>
    <cellStyle name="Название 16 3" xfId="24420"/>
    <cellStyle name="Название 16 4" xfId="24421"/>
    <cellStyle name="Название 16 5" xfId="24422"/>
    <cellStyle name="Название 16 6" xfId="24423"/>
    <cellStyle name="Название 16 7" xfId="24424"/>
    <cellStyle name="Название 16 8" xfId="24425"/>
    <cellStyle name="Название 17" xfId="24426"/>
    <cellStyle name="Название 17 2" xfId="24427"/>
    <cellStyle name="Название 17 2 2" xfId="24428"/>
    <cellStyle name="Название 17 2 3" xfId="24429"/>
    <cellStyle name="Название 17 2 4" xfId="24430"/>
    <cellStyle name="Название 17 2 5" xfId="24431"/>
    <cellStyle name="Название 17 2 6" xfId="24432"/>
    <cellStyle name="Название 17 3" xfId="24433"/>
    <cellStyle name="Название 17 4" xfId="24434"/>
    <cellStyle name="Название 17 5" xfId="24435"/>
    <cellStyle name="Название 17 6" xfId="24436"/>
    <cellStyle name="Название 17 7" xfId="24437"/>
    <cellStyle name="Название 17 8" xfId="24438"/>
    <cellStyle name="Название 18" xfId="24439"/>
    <cellStyle name="Название 18 2" xfId="24440"/>
    <cellStyle name="Название 18 2 2" xfId="24441"/>
    <cellStyle name="Название 18 2 3" xfId="24442"/>
    <cellStyle name="Название 18 2 4" xfId="24443"/>
    <cellStyle name="Название 18 2 5" xfId="24444"/>
    <cellStyle name="Название 18 2 6" xfId="24445"/>
    <cellStyle name="Название 18 3" xfId="24446"/>
    <cellStyle name="Название 18 4" xfId="24447"/>
    <cellStyle name="Название 18 5" xfId="24448"/>
    <cellStyle name="Название 18 6" xfId="24449"/>
    <cellStyle name="Название 18 7" xfId="24450"/>
    <cellStyle name="Название 18 8" xfId="24451"/>
    <cellStyle name="Название 19" xfId="24452"/>
    <cellStyle name="Название 19 2" xfId="24453"/>
    <cellStyle name="Название 19 2 2" xfId="24454"/>
    <cellStyle name="Название 19 2 3" xfId="24455"/>
    <cellStyle name="Название 19 2 4" xfId="24456"/>
    <cellStyle name="Название 19 2 5" xfId="24457"/>
    <cellStyle name="Название 19 2 6" xfId="24458"/>
    <cellStyle name="Название 19 3" xfId="24459"/>
    <cellStyle name="Название 19 4" xfId="24460"/>
    <cellStyle name="Название 19 5" xfId="24461"/>
    <cellStyle name="Название 19 6" xfId="24462"/>
    <cellStyle name="Название 19 7" xfId="24463"/>
    <cellStyle name="Название 19 8" xfId="24464"/>
    <cellStyle name="Название 2" xfId="24465"/>
    <cellStyle name="Название 2 10" xfId="24466"/>
    <cellStyle name="Название 2 11" xfId="24467"/>
    <cellStyle name="Название 2 12" xfId="24468"/>
    <cellStyle name="Название 2 13" xfId="24469"/>
    <cellStyle name="Название 2 14" xfId="24470"/>
    <cellStyle name="Название 2 15" xfId="24471"/>
    <cellStyle name="Название 2 16" xfId="24472"/>
    <cellStyle name="Название 2 2" xfId="24473"/>
    <cellStyle name="Название 2 2 10" xfId="24474"/>
    <cellStyle name="Название 2 2 10 2" xfId="24475"/>
    <cellStyle name="Название 2 2 10 2 2" xfId="24476"/>
    <cellStyle name="Название 2 2 10 2 3" xfId="24477"/>
    <cellStyle name="Название 2 2 10 2 4" xfId="24478"/>
    <cellStyle name="Название 2 2 10 2 5" xfId="24479"/>
    <cellStyle name="Название 2 2 10 2 6" xfId="24480"/>
    <cellStyle name="Название 2 2 10 3" xfId="24481"/>
    <cellStyle name="Название 2 2 10 4" xfId="24482"/>
    <cellStyle name="Название 2 2 10 5" xfId="24483"/>
    <cellStyle name="Название 2 2 10 6" xfId="24484"/>
    <cellStyle name="Название 2 2 10 7" xfId="24485"/>
    <cellStyle name="Название 2 2 10 8" xfId="24486"/>
    <cellStyle name="Название 2 2 11" xfId="24487"/>
    <cellStyle name="Название 2 2 11 2" xfId="24488"/>
    <cellStyle name="Название 2 2 11 2 2" xfId="24489"/>
    <cellStyle name="Название 2 2 11 2 3" xfId="24490"/>
    <cellStyle name="Название 2 2 11 2 4" xfId="24491"/>
    <cellStyle name="Название 2 2 11 2 5" xfId="24492"/>
    <cellStyle name="Название 2 2 11 2 6" xfId="24493"/>
    <cellStyle name="Название 2 2 11 3" xfId="24494"/>
    <cellStyle name="Название 2 2 11 4" xfId="24495"/>
    <cellStyle name="Название 2 2 11 5" xfId="24496"/>
    <cellStyle name="Название 2 2 11 6" xfId="24497"/>
    <cellStyle name="Название 2 2 11 7" xfId="24498"/>
    <cellStyle name="Название 2 2 11 8" xfId="24499"/>
    <cellStyle name="Название 2 2 12" xfId="24500"/>
    <cellStyle name="Название 2 2 12 2" xfId="24501"/>
    <cellStyle name="Название 2 2 12 2 2" xfId="24502"/>
    <cellStyle name="Название 2 2 12 2 3" xfId="24503"/>
    <cellStyle name="Название 2 2 12 2 4" xfId="24504"/>
    <cellStyle name="Название 2 2 12 2 5" xfId="24505"/>
    <cellStyle name="Название 2 2 12 2 6" xfId="24506"/>
    <cellStyle name="Название 2 2 12 3" xfId="24507"/>
    <cellStyle name="Название 2 2 12 4" xfId="24508"/>
    <cellStyle name="Название 2 2 12 5" xfId="24509"/>
    <cellStyle name="Название 2 2 12 6" xfId="24510"/>
    <cellStyle name="Название 2 2 12 7" xfId="24511"/>
    <cellStyle name="Название 2 2 12 8" xfId="24512"/>
    <cellStyle name="Название 2 2 13" xfId="24513"/>
    <cellStyle name="Название 2 2 13 2" xfId="24514"/>
    <cellStyle name="Название 2 2 13 2 2" xfId="24515"/>
    <cellStyle name="Название 2 2 13 2 3" xfId="24516"/>
    <cellStyle name="Название 2 2 13 2 4" xfId="24517"/>
    <cellStyle name="Название 2 2 13 2 5" xfId="24518"/>
    <cellStyle name="Название 2 2 13 2 6" xfId="24519"/>
    <cellStyle name="Название 2 2 13 3" xfId="24520"/>
    <cellStyle name="Название 2 2 13 4" xfId="24521"/>
    <cellStyle name="Название 2 2 13 5" xfId="24522"/>
    <cellStyle name="Название 2 2 13 6" xfId="24523"/>
    <cellStyle name="Название 2 2 13 7" xfId="24524"/>
    <cellStyle name="Название 2 2 13 8" xfId="24525"/>
    <cellStyle name="Название 2 2 14" xfId="24526"/>
    <cellStyle name="Название 2 2 14 2" xfId="24527"/>
    <cellStyle name="Название 2 2 14 3" xfId="24528"/>
    <cellStyle name="Название 2 2 14 4" xfId="24529"/>
    <cellStyle name="Название 2 2 14 5" xfId="24530"/>
    <cellStyle name="Название 2 2 14 6" xfId="24531"/>
    <cellStyle name="Название 2 2 15" xfId="24532"/>
    <cellStyle name="Название 2 2 16" xfId="24533"/>
    <cellStyle name="Название 2 2 17" xfId="24534"/>
    <cellStyle name="Название 2 2 18" xfId="24535"/>
    <cellStyle name="Название 2 2 19" xfId="24536"/>
    <cellStyle name="Название 2 2 2" xfId="24537"/>
    <cellStyle name="Название 2 2 2 2" xfId="24538"/>
    <cellStyle name="Название 2 2 2 2 2" xfId="24539"/>
    <cellStyle name="Название 2 2 2 2 3" xfId="24540"/>
    <cellStyle name="Название 2 2 2 2 4" xfId="24541"/>
    <cellStyle name="Название 2 2 2 2 5" xfId="24542"/>
    <cellStyle name="Название 2 2 2 2 6" xfId="24543"/>
    <cellStyle name="Название 2 2 2 3" xfId="24544"/>
    <cellStyle name="Название 2 2 2 4" xfId="24545"/>
    <cellStyle name="Название 2 2 2 5" xfId="24546"/>
    <cellStyle name="Название 2 2 2 6" xfId="24547"/>
    <cellStyle name="Название 2 2 2 7" xfId="24548"/>
    <cellStyle name="Название 2 2 2 8" xfId="24549"/>
    <cellStyle name="Название 2 2 20" xfId="24550"/>
    <cellStyle name="Название 2 2 21" xfId="24551"/>
    <cellStyle name="Название 2 2 22" xfId="24552"/>
    <cellStyle name="Название 2 2 23" xfId="24553"/>
    <cellStyle name="Название 2 2 24" xfId="24554"/>
    <cellStyle name="Название 2 2 25" xfId="24555"/>
    <cellStyle name="Название 2 2 26" xfId="24556"/>
    <cellStyle name="Название 2 2 3" xfId="24557"/>
    <cellStyle name="Название 2 2 3 2" xfId="24558"/>
    <cellStyle name="Название 2 2 3 2 2" xfId="24559"/>
    <cellStyle name="Название 2 2 3 2 3" xfId="24560"/>
    <cellStyle name="Название 2 2 3 2 4" xfId="24561"/>
    <cellStyle name="Название 2 2 3 2 5" xfId="24562"/>
    <cellStyle name="Название 2 2 3 2 6" xfId="24563"/>
    <cellStyle name="Название 2 2 3 3" xfId="24564"/>
    <cellStyle name="Название 2 2 3 4" xfId="24565"/>
    <cellStyle name="Название 2 2 3 5" xfId="24566"/>
    <cellStyle name="Название 2 2 3 6" xfId="24567"/>
    <cellStyle name="Название 2 2 3 7" xfId="24568"/>
    <cellStyle name="Название 2 2 3 8" xfId="24569"/>
    <cellStyle name="Название 2 2 4" xfId="24570"/>
    <cellStyle name="Название 2 2 4 2" xfId="24571"/>
    <cellStyle name="Название 2 2 4 2 2" xfId="24572"/>
    <cellStyle name="Название 2 2 4 2 3" xfId="24573"/>
    <cellStyle name="Название 2 2 4 2 4" xfId="24574"/>
    <cellStyle name="Название 2 2 4 2 5" xfId="24575"/>
    <cellStyle name="Название 2 2 4 2 6" xfId="24576"/>
    <cellStyle name="Название 2 2 4 3" xfId="24577"/>
    <cellStyle name="Название 2 2 4 4" xfId="24578"/>
    <cellStyle name="Название 2 2 4 5" xfId="24579"/>
    <cellStyle name="Название 2 2 4 6" xfId="24580"/>
    <cellStyle name="Название 2 2 4 7" xfId="24581"/>
    <cellStyle name="Название 2 2 4 8" xfId="24582"/>
    <cellStyle name="Название 2 2 5" xfId="24583"/>
    <cellStyle name="Название 2 2 5 2" xfId="24584"/>
    <cellStyle name="Название 2 2 5 2 2" xfId="24585"/>
    <cellStyle name="Название 2 2 5 2 3" xfId="24586"/>
    <cellStyle name="Название 2 2 5 2 4" xfId="24587"/>
    <cellStyle name="Название 2 2 5 2 5" xfId="24588"/>
    <cellStyle name="Название 2 2 5 2 6" xfId="24589"/>
    <cellStyle name="Название 2 2 5 3" xfId="24590"/>
    <cellStyle name="Название 2 2 5 4" xfId="24591"/>
    <cellStyle name="Название 2 2 5 5" xfId="24592"/>
    <cellStyle name="Название 2 2 5 6" xfId="24593"/>
    <cellStyle name="Название 2 2 5 7" xfId="24594"/>
    <cellStyle name="Название 2 2 5 8" xfId="24595"/>
    <cellStyle name="Название 2 2 6" xfId="24596"/>
    <cellStyle name="Название 2 2 6 2" xfId="24597"/>
    <cellStyle name="Название 2 2 6 2 2" xfId="24598"/>
    <cellStyle name="Название 2 2 6 2 3" xfId="24599"/>
    <cellStyle name="Название 2 2 6 2 4" xfId="24600"/>
    <cellStyle name="Название 2 2 6 2 5" xfId="24601"/>
    <cellStyle name="Название 2 2 6 2 6" xfId="24602"/>
    <cellStyle name="Название 2 2 6 3" xfId="24603"/>
    <cellStyle name="Название 2 2 6 4" xfId="24604"/>
    <cellStyle name="Название 2 2 6 5" xfId="24605"/>
    <cellStyle name="Название 2 2 6 6" xfId="24606"/>
    <cellStyle name="Название 2 2 6 7" xfId="24607"/>
    <cellStyle name="Название 2 2 6 8" xfId="24608"/>
    <cellStyle name="Название 2 2 7" xfId="24609"/>
    <cellStyle name="Название 2 2 7 2" xfId="24610"/>
    <cellStyle name="Название 2 2 7 2 2" xfId="24611"/>
    <cellStyle name="Название 2 2 7 2 3" xfId="24612"/>
    <cellStyle name="Название 2 2 7 2 4" xfId="24613"/>
    <cellStyle name="Название 2 2 7 2 5" xfId="24614"/>
    <cellStyle name="Название 2 2 7 2 6" xfId="24615"/>
    <cellStyle name="Название 2 2 7 3" xfId="24616"/>
    <cellStyle name="Название 2 2 7 4" xfId="24617"/>
    <cellStyle name="Название 2 2 7 5" xfId="24618"/>
    <cellStyle name="Название 2 2 7 6" xfId="24619"/>
    <cellStyle name="Название 2 2 7 7" xfId="24620"/>
    <cellStyle name="Название 2 2 7 8" xfId="24621"/>
    <cellStyle name="Название 2 2 8" xfId="24622"/>
    <cellStyle name="Название 2 2 8 2" xfId="24623"/>
    <cellStyle name="Название 2 2 8 2 2" xfId="24624"/>
    <cellStyle name="Название 2 2 8 2 3" xfId="24625"/>
    <cellStyle name="Название 2 2 8 2 4" xfId="24626"/>
    <cellStyle name="Название 2 2 8 2 5" xfId="24627"/>
    <cellStyle name="Название 2 2 8 2 6" xfId="24628"/>
    <cellStyle name="Название 2 2 8 3" xfId="24629"/>
    <cellStyle name="Название 2 2 8 4" xfId="24630"/>
    <cellStyle name="Название 2 2 8 5" xfId="24631"/>
    <cellStyle name="Название 2 2 8 6" xfId="24632"/>
    <cellStyle name="Название 2 2 8 7" xfId="24633"/>
    <cellStyle name="Название 2 2 8 8" xfId="24634"/>
    <cellStyle name="Название 2 2 9" xfId="24635"/>
    <cellStyle name="Название 2 2 9 2" xfId="24636"/>
    <cellStyle name="Название 2 2 9 2 2" xfId="24637"/>
    <cellStyle name="Название 2 2 9 2 3" xfId="24638"/>
    <cellStyle name="Название 2 2 9 2 4" xfId="24639"/>
    <cellStyle name="Название 2 2 9 2 5" xfId="24640"/>
    <cellStyle name="Название 2 2 9 2 6" xfId="24641"/>
    <cellStyle name="Название 2 2 9 3" xfId="24642"/>
    <cellStyle name="Название 2 2 9 4" xfId="24643"/>
    <cellStyle name="Название 2 2 9 5" xfId="24644"/>
    <cellStyle name="Название 2 2 9 6" xfId="24645"/>
    <cellStyle name="Название 2 2 9 7" xfId="24646"/>
    <cellStyle name="Название 2 2 9 8" xfId="24647"/>
    <cellStyle name="Название 2 3" xfId="24648"/>
    <cellStyle name="Название 2 3 2" xfId="24649"/>
    <cellStyle name="Название 2 3 2 2" xfId="24650"/>
    <cellStyle name="Название 2 3 2 3" xfId="24651"/>
    <cellStyle name="Название 2 3 2 4" xfId="24652"/>
    <cellStyle name="Название 2 3 2 5" xfId="24653"/>
    <cellStyle name="Название 2 3 2 6" xfId="24654"/>
    <cellStyle name="Название 2 3 3" xfId="24655"/>
    <cellStyle name="Название 2 3 4" xfId="24656"/>
    <cellStyle name="Название 2 3 5" xfId="24657"/>
    <cellStyle name="Название 2 3 6" xfId="24658"/>
    <cellStyle name="Название 2 3 7" xfId="24659"/>
    <cellStyle name="Название 2 3 8" xfId="24660"/>
    <cellStyle name="Название 2 4" xfId="24661"/>
    <cellStyle name="Название 2 4 2" xfId="24662"/>
    <cellStyle name="Название 2 4 3" xfId="24663"/>
    <cellStyle name="Название 2 4 4" xfId="24664"/>
    <cellStyle name="Название 2 4 5" xfId="24665"/>
    <cellStyle name="Название 2 4 6" xfId="24666"/>
    <cellStyle name="Название 2 5" xfId="24667"/>
    <cellStyle name="Название 2 6" xfId="24668"/>
    <cellStyle name="Название 2 7" xfId="24669"/>
    <cellStyle name="Название 2 8" xfId="24670"/>
    <cellStyle name="Название 2 9" xfId="24671"/>
    <cellStyle name="Название 20" xfId="24672"/>
    <cellStyle name="Название 20 2" xfId="24673"/>
    <cellStyle name="Название 20 2 2" xfId="24674"/>
    <cellStyle name="Название 20 2 3" xfId="24675"/>
    <cellStyle name="Название 20 2 4" xfId="24676"/>
    <cellStyle name="Название 20 2 5" xfId="24677"/>
    <cellStyle name="Название 20 2 6" xfId="24678"/>
    <cellStyle name="Название 20 3" xfId="24679"/>
    <cellStyle name="Название 20 4" xfId="24680"/>
    <cellStyle name="Название 20 5" xfId="24681"/>
    <cellStyle name="Название 20 6" xfId="24682"/>
    <cellStyle name="Название 20 7" xfId="24683"/>
    <cellStyle name="Название 20 8" xfId="24684"/>
    <cellStyle name="Название 21" xfId="24685"/>
    <cellStyle name="Название 21 2" xfId="24686"/>
    <cellStyle name="Название 21 2 2" xfId="24687"/>
    <cellStyle name="Название 21 2 3" xfId="24688"/>
    <cellStyle name="Название 21 2 4" xfId="24689"/>
    <cellStyle name="Название 21 2 5" xfId="24690"/>
    <cellStyle name="Название 21 2 6" xfId="24691"/>
    <cellStyle name="Название 21 3" xfId="24692"/>
    <cellStyle name="Название 21 4" xfId="24693"/>
    <cellStyle name="Название 21 5" xfId="24694"/>
    <cellStyle name="Название 21 6" xfId="24695"/>
    <cellStyle name="Название 21 7" xfId="24696"/>
    <cellStyle name="Название 21 8" xfId="24697"/>
    <cellStyle name="Название 22" xfId="24698"/>
    <cellStyle name="Название 22 2" xfId="24699"/>
    <cellStyle name="Название 22 2 2" xfId="24700"/>
    <cellStyle name="Название 22 2 3" xfId="24701"/>
    <cellStyle name="Название 22 2 4" xfId="24702"/>
    <cellStyle name="Название 22 2 5" xfId="24703"/>
    <cellStyle name="Название 22 2 6" xfId="24704"/>
    <cellStyle name="Название 22 3" xfId="24705"/>
    <cellStyle name="Название 22 4" xfId="24706"/>
    <cellStyle name="Название 22 5" xfId="24707"/>
    <cellStyle name="Название 22 6" xfId="24708"/>
    <cellStyle name="Название 22 7" xfId="24709"/>
    <cellStyle name="Название 22 8" xfId="24710"/>
    <cellStyle name="Название 23" xfId="24711"/>
    <cellStyle name="Название 23 2" xfId="24712"/>
    <cellStyle name="Название 23 2 2" xfId="24713"/>
    <cellStyle name="Название 23 2 3" xfId="24714"/>
    <cellStyle name="Название 23 2 4" xfId="24715"/>
    <cellStyle name="Название 23 2 5" xfId="24716"/>
    <cellStyle name="Название 23 2 6" xfId="24717"/>
    <cellStyle name="Название 23 3" xfId="24718"/>
    <cellStyle name="Название 23 4" xfId="24719"/>
    <cellStyle name="Название 23 5" xfId="24720"/>
    <cellStyle name="Название 23 6" xfId="24721"/>
    <cellStyle name="Название 23 7" xfId="24722"/>
    <cellStyle name="Название 23 8" xfId="24723"/>
    <cellStyle name="Название 24" xfId="24724"/>
    <cellStyle name="Название 24 2" xfId="24725"/>
    <cellStyle name="Название 24 2 2" xfId="24726"/>
    <cellStyle name="Название 24 2 3" xfId="24727"/>
    <cellStyle name="Название 24 2 4" xfId="24728"/>
    <cellStyle name="Название 24 2 5" xfId="24729"/>
    <cellStyle name="Название 24 2 6" xfId="24730"/>
    <cellStyle name="Название 24 3" xfId="24731"/>
    <cellStyle name="Название 24 4" xfId="24732"/>
    <cellStyle name="Название 24 5" xfId="24733"/>
    <cellStyle name="Название 24 6" xfId="24734"/>
    <cellStyle name="Название 24 7" xfId="24735"/>
    <cellStyle name="Название 24 8" xfId="24736"/>
    <cellStyle name="Название 25" xfId="24737"/>
    <cellStyle name="Название 25 2" xfId="24738"/>
    <cellStyle name="Название 25 2 2" xfId="24739"/>
    <cellStyle name="Название 25 2 3" xfId="24740"/>
    <cellStyle name="Название 25 2 4" xfId="24741"/>
    <cellStyle name="Название 25 2 5" xfId="24742"/>
    <cellStyle name="Название 25 2 6" xfId="24743"/>
    <cellStyle name="Название 25 3" xfId="24744"/>
    <cellStyle name="Название 25 4" xfId="24745"/>
    <cellStyle name="Название 25 5" xfId="24746"/>
    <cellStyle name="Название 25 6" xfId="24747"/>
    <cellStyle name="Название 25 7" xfId="24748"/>
    <cellStyle name="Название 25 8" xfId="24749"/>
    <cellStyle name="Название 26" xfId="24750"/>
    <cellStyle name="Название 26 2" xfId="24751"/>
    <cellStyle name="Название 26 2 2" xfId="24752"/>
    <cellStyle name="Название 26 2 3" xfId="24753"/>
    <cellStyle name="Название 26 2 4" xfId="24754"/>
    <cellStyle name="Название 26 2 5" xfId="24755"/>
    <cellStyle name="Название 26 2 6" xfId="24756"/>
    <cellStyle name="Название 26 3" xfId="24757"/>
    <cellStyle name="Название 26 4" xfId="24758"/>
    <cellStyle name="Название 26 5" xfId="24759"/>
    <cellStyle name="Название 26 6" xfId="24760"/>
    <cellStyle name="Название 26 7" xfId="24761"/>
    <cellStyle name="Название 26 8" xfId="24762"/>
    <cellStyle name="Название 27" xfId="24763"/>
    <cellStyle name="Название 27 2" xfId="24764"/>
    <cellStyle name="Название 27 2 2" xfId="24765"/>
    <cellStyle name="Название 27 2 3" xfId="24766"/>
    <cellStyle name="Название 27 2 4" xfId="24767"/>
    <cellStyle name="Название 27 2 5" xfId="24768"/>
    <cellStyle name="Название 27 2 6" xfId="24769"/>
    <cellStyle name="Название 27 3" xfId="24770"/>
    <cellStyle name="Название 27 4" xfId="24771"/>
    <cellStyle name="Название 27 5" xfId="24772"/>
    <cellStyle name="Название 27 6" xfId="24773"/>
    <cellStyle name="Название 27 7" xfId="24774"/>
    <cellStyle name="Название 27 8" xfId="24775"/>
    <cellStyle name="Название 28" xfId="24776"/>
    <cellStyle name="Название 28 2" xfId="24777"/>
    <cellStyle name="Название 28 2 2" xfId="24778"/>
    <cellStyle name="Название 28 2 3" xfId="24779"/>
    <cellStyle name="Название 28 2 4" xfId="24780"/>
    <cellStyle name="Название 28 2 5" xfId="24781"/>
    <cellStyle name="Название 28 2 6" xfId="24782"/>
    <cellStyle name="Название 28 3" xfId="24783"/>
    <cellStyle name="Название 28 4" xfId="24784"/>
    <cellStyle name="Название 28 5" xfId="24785"/>
    <cellStyle name="Название 28 6" xfId="24786"/>
    <cellStyle name="Название 28 7" xfId="24787"/>
    <cellStyle name="Название 28 8" xfId="24788"/>
    <cellStyle name="Название 29" xfId="24789"/>
    <cellStyle name="Название 29 2" xfId="24790"/>
    <cellStyle name="Название 29 2 2" xfId="24791"/>
    <cellStyle name="Название 29 2 3" xfId="24792"/>
    <cellStyle name="Название 29 2 4" xfId="24793"/>
    <cellStyle name="Название 29 2 5" xfId="24794"/>
    <cellStyle name="Название 29 2 6" xfId="24795"/>
    <cellStyle name="Название 29 3" xfId="24796"/>
    <cellStyle name="Название 29 4" xfId="24797"/>
    <cellStyle name="Название 29 5" xfId="24798"/>
    <cellStyle name="Название 29 6" xfId="24799"/>
    <cellStyle name="Название 29 7" xfId="24800"/>
    <cellStyle name="Название 29 8" xfId="24801"/>
    <cellStyle name="Название 3" xfId="24802"/>
    <cellStyle name="Название 3 2" xfId="24803"/>
    <cellStyle name="Название 3 2 2" xfId="24804"/>
    <cellStyle name="Название 3 2 3" xfId="24805"/>
    <cellStyle name="Название 3 2 4" xfId="24806"/>
    <cellStyle name="Название 3 2 5" xfId="24807"/>
    <cellStyle name="Название 3 2 6" xfId="24808"/>
    <cellStyle name="Название 3 3" xfId="24809"/>
    <cellStyle name="Название 3 4" xfId="24810"/>
    <cellStyle name="Название 3 5" xfId="24811"/>
    <cellStyle name="Название 3 6" xfId="24812"/>
    <cellStyle name="Название 3 7" xfId="24813"/>
    <cellStyle name="Название 3 8" xfId="24814"/>
    <cellStyle name="Название 30" xfId="24815"/>
    <cellStyle name="Название 30 2" xfId="24816"/>
    <cellStyle name="Название 30 2 2" xfId="24817"/>
    <cellStyle name="Название 30 2 3" xfId="24818"/>
    <cellStyle name="Название 30 2 4" xfId="24819"/>
    <cellStyle name="Название 30 2 5" xfId="24820"/>
    <cellStyle name="Название 30 2 6" xfId="24821"/>
    <cellStyle name="Название 30 3" xfId="24822"/>
    <cellStyle name="Название 30 4" xfId="24823"/>
    <cellStyle name="Название 30 5" xfId="24824"/>
    <cellStyle name="Название 30 6" xfId="24825"/>
    <cellStyle name="Название 30 7" xfId="24826"/>
    <cellStyle name="Название 30 8" xfId="24827"/>
    <cellStyle name="Название 31" xfId="24828"/>
    <cellStyle name="Название 31 2" xfId="24829"/>
    <cellStyle name="Название 31 2 2" xfId="24830"/>
    <cellStyle name="Название 31 2 3" xfId="24831"/>
    <cellStyle name="Название 31 2 4" xfId="24832"/>
    <cellStyle name="Название 31 2 5" xfId="24833"/>
    <cellStyle name="Название 31 2 6" xfId="24834"/>
    <cellStyle name="Название 31 3" xfId="24835"/>
    <cellStyle name="Название 31 4" xfId="24836"/>
    <cellStyle name="Название 31 5" xfId="24837"/>
    <cellStyle name="Название 31 6" xfId="24838"/>
    <cellStyle name="Название 31 7" xfId="24839"/>
    <cellStyle name="Название 31 8" xfId="24840"/>
    <cellStyle name="Название 32" xfId="24841"/>
    <cellStyle name="Название 32 2" xfId="24842"/>
    <cellStyle name="Название 32 2 2" xfId="24843"/>
    <cellStyle name="Название 32 2 3" xfId="24844"/>
    <cellStyle name="Название 32 2 4" xfId="24845"/>
    <cellStyle name="Название 32 2 5" xfId="24846"/>
    <cellStyle name="Название 32 2 6" xfId="24847"/>
    <cellStyle name="Название 32 3" xfId="24848"/>
    <cellStyle name="Название 32 4" xfId="24849"/>
    <cellStyle name="Название 32 5" xfId="24850"/>
    <cellStyle name="Название 32 6" xfId="24851"/>
    <cellStyle name="Название 32 7" xfId="24852"/>
    <cellStyle name="Название 32 8" xfId="24853"/>
    <cellStyle name="Название 33" xfId="24854"/>
    <cellStyle name="Название 33 2" xfId="24855"/>
    <cellStyle name="Название 33 2 2" xfId="24856"/>
    <cellStyle name="Название 33 2 3" xfId="24857"/>
    <cellStyle name="Название 33 2 4" xfId="24858"/>
    <cellStyle name="Название 33 2 5" xfId="24859"/>
    <cellStyle name="Название 33 2 6" xfId="24860"/>
    <cellStyle name="Название 33 3" xfId="24861"/>
    <cellStyle name="Название 33 4" xfId="24862"/>
    <cellStyle name="Название 33 5" xfId="24863"/>
    <cellStyle name="Название 33 6" xfId="24864"/>
    <cellStyle name="Название 33 7" xfId="24865"/>
    <cellStyle name="Название 33 8" xfId="24866"/>
    <cellStyle name="Название 34" xfId="24867"/>
    <cellStyle name="Название 34 2" xfId="24868"/>
    <cellStyle name="Название 34 2 2" xfId="24869"/>
    <cellStyle name="Название 34 2 3" xfId="24870"/>
    <cellStyle name="Название 34 2 4" xfId="24871"/>
    <cellStyle name="Название 34 2 5" xfId="24872"/>
    <cellStyle name="Название 34 2 6" xfId="24873"/>
    <cellStyle name="Название 34 3" xfId="24874"/>
    <cellStyle name="Название 34 4" xfId="24875"/>
    <cellStyle name="Название 34 5" xfId="24876"/>
    <cellStyle name="Название 34 6" xfId="24877"/>
    <cellStyle name="Название 34 7" xfId="24878"/>
    <cellStyle name="Название 34 8" xfId="24879"/>
    <cellStyle name="Название 35" xfId="24880"/>
    <cellStyle name="Название 35 2" xfId="24881"/>
    <cellStyle name="Название 35 2 2" xfId="24882"/>
    <cellStyle name="Название 35 2 3" xfId="24883"/>
    <cellStyle name="Название 35 2 4" xfId="24884"/>
    <cellStyle name="Название 35 2 5" xfId="24885"/>
    <cellStyle name="Название 35 2 6" xfId="24886"/>
    <cellStyle name="Название 35 3" xfId="24887"/>
    <cellStyle name="Название 35 4" xfId="24888"/>
    <cellStyle name="Название 35 5" xfId="24889"/>
    <cellStyle name="Название 35 6" xfId="24890"/>
    <cellStyle name="Название 35 7" xfId="24891"/>
    <cellStyle name="Название 35 8" xfId="24892"/>
    <cellStyle name="Название 36" xfId="24893"/>
    <cellStyle name="Название 36 2" xfId="24894"/>
    <cellStyle name="Название 36 2 2" xfId="24895"/>
    <cellStyle name="Название 36 2 3" xfId="24896"/>
    <cellStyle name="Название 36 2 4" xfId="24897"/>
    <cellStyle name="Название 36 2 5" xfId="24898"/>
    <cellStyle name="Название 36 2 6" xfId="24899"/>
    <cellStyle name="Название 36 3" xfId="24900"/>
    <cellStyle name="Название 36 4" xfId="24901"/>
    <cellStyle name="Название 36 5" xfId="24902"/>
    <cellStyle name="Название 36 6" xfId="24903"/>
    <cellStyle name="Название 36 7" xfId="24904"/>
    <cellStyle name="Название 36 8" xfId="24905"/>
    <cellStyle name="Название 37" xfId="24906"/>
    <cellStyle name="Название 37 2" xfId="24907"/>
    <cellStyle name="Название 37 2 2" xfId="24908"/>
    <cellStyle name="Название 37 2 3" xfId="24909"/>
    <cellStyle name="Название 37 2 4" xfId="24910"/>
    <cellStyle name="Название 37 2 5" xfId="24911"/>
    <cellStyle name="Название 37 2 6" xfId="24912"/>
    <cellStyle name="Название 37 3" xfId="24913"/>
    <cellStyle name="Название 37 4" xfId="24914"/>
    <cellStyle name="Название 37 5" xfId="24915"/>
    <cellStyle name="Название 37 6" xfId="24916"/>
    <cellStyle name="Название 37 7" xfId="24917"/>
    <cellStyle name="Название 37 8" xfId="24918"/>
    <cellStyle name="Название 38" xfId="24919"/>
    <cellStyle name="Название 38 2" xfId="24920"/>
    <cellStyle name="Название 38 2 2" xfId="24921"/>
    <cellStyle name="Название 38 2 3" xfId="24922"/>
    <cellStyle name="Название 38 2 4" xfId="24923"/>
    <cellStyle name="Название 38 2 5" xfId="24924"/>
    <cellStyle name="Название 38 2 6" xfId="24925"/>
    <cellStyle name="Название 38 3" xfId="24926"/>
    <cellStyle name="Название 38 4" xfId="24927"/>
    <cellStyle name="Название 38 5" xfId="24928"/>
    <cellStyle name="Название 38 6" xfId="24929"/>
    <cellStyle name="Название 38 7" xfId="24930"/>
    <cellStyle name="Название 38 8" xfId="24931"/>
    <cellStyle name="Название 39" xfId="24932"/>
    <cellStyle name="Название 39 2" xfId="24933"/>
    <cellStyle name="Название 39 2 2" xfId="24934"/>
    <cellStyle name="Название 39 2 3" xfId="24935"/>
    <cellStyle name="Название 39 2 4" xfId="24936"/>
    <cellStyle name="Название 39 2 5" xfId="24937"/>
    <cellStyle name="Название 39 2 6" xfId="24938"/>
    <cellStyle name="Название 39 3" xfId="24939"/>
    <cellStyle name="Название 39 4" xfId="24940"/>
    <cellStyle name="Название 39 5" xfId="24941"/>
    <cellStyle name="Название 39 6" xfId="24942"/>
    <cellStyle name="Название 39 7" xfId="24943"/>
    <cellStyle name="Название 39 8" xfId="24944"/>
    <cellStyle name="Название 4" xfId="24945"/>
    <cellStyle name="Название 4 2" xfId="24946"/>
    <cellStyle name="Название 4 2 2" xfId="24947"/>
    <cellStyle name="Название 4 2 3" xfId="24948"/>
    <cellStyle name="Название 4 2 4" xfId="24949"/>
    <cellStyle name="Название 4 2 5" xfId="24950"/>
    <cellStyle name="Название 4 2 6" xfId="24951"/>
    <cellStyle name="Название 4 3" xfId="24952"/>
    <cellStyle name="Название 4 4" xfId="24953"/>
    <cellStyle name="Название 4 5" xfId="24954"/>
    <cellStyle name="Название 4 6" xfId="24955"/>
    <cellStyle name="Название 4 7" xfId="24956"/>
    <cellStyle name="Название 4 8" xfId="24957"/>
    <cellStyle name="Название 40" xfId="24958"/>
    <cellStyle name="Название 40 2" xfId="24959"/>
    <cellStyle name="Название 40 2 2" xfId="24960"/>
    <cellStyle name="Название 40 2 3" xfId="24961"/>
    <cellStyle name="Название 40 2 4" xfId="24962"/>
    <cellStyle name="Название 40 2 5" xfId="24963"/>
    <cellStyle name="Название 40 2 6" xfId="24964"/>
    <cellStyle name="Название 40 3" xfId="24965"/>
    <cellStyle name="Название 40 4" xfId="24966"/>
    <cellStyle name="Название 40 5" xfId="24967"/>
    <cellStyle name="Название 40 6" xfId="24968"/>
    <cellStyle name="Название 40 7" xfId="24969"/>
    <cellStyle name="Название 40 8" xfId="24970"/>
    <cellStyle name="Название 41" xfId="24971"/>
    <cellStyle name="Название 41 2" xfId="24972"/>
    <cellStyle name="Название 41 2 2" xfId="24973"/>
    <cellStyle name="Название 41 2 3" xfId="24974"/>
    <cellStyle name="Название 41 2 4" xfId="24975"/>
    <cellStyle name="Название 41 2 5" xfId="24976"/>
    <cellStyle name="Название 41 2 6" xfId="24977"/>
    <cellStyle name="Название 41 3" xfId="24978"/>
    <cellStyle name="Название 41 4" xfId="24979"/>
    <cellStyle name="Название 41 5" xfId="24980"/>
    <cellStyle name="Название 41 6" xfId="24981"/>
    <cellStyle name="Название 41 7" xfId="24982"/>
    <cellStyle name="Название 41 8" xfId="24983"/>
    <cellStyle name="Название 42" xfId="24984"/>
    <cellStyle name="Название 42 2" xfId="24985"/>
    <cellStyle name="Название 42 2 2" xfId="24986"/>
    <cellStyle name="Название 42 2 3" xfId="24987"/>
    <cellStyle name="Название 42 2 4" xfId="24988"/>
    <cellStyle name="Название 42 2 5" xfId="24989"/>
    <cellStyle name="Название 42 2 6" xfId="24990"/>
    <cellStyle name="Название 42 3" xfId="24991"/>
    <cellStyle name="Название 42 4" xfId="24992"/>
    <cellStyle name="Название 42 5" xfId="24993"/>
    <cellStyle name="Название 42 6" xfId="24994"/>
    <cellStyle name="Название 42 7" xfId="24995"/>
    <cellStyle name="Название 42 8" xfId="24996"/>
    <cellStyle name="Название 43" xfId="24997"/>
    <cellStyle name="Название 43 2" xfId="24998"/>
    <cellStyle name="Название 43 2 2" xfId="24999"/>
    <cellStyle name="Название 43 2 3" xfId="25000"/>
    <cellStyle name="Название 43 2 4" xfId="25001"/>
    <cellStyle name="Название 43 2 5" xfId="25002"/>
    <cellStyle name="Название 43 2 6" xfId="25003"/>
    <cellStyle name="Название 43 3" xfId="25004"/>
    <cellStyle name="Название 43 4" xfId="25005"/>
    <cellStyle name="Название 43 5" xfId="25006"/>
    <cellStyle name="Название 43 6" xfId="25007"/>
    <cellStyle name="Название 43 7" xfId="25008"/>
    <cellStyle name="Название 43 8" xfId="25009"/>
    <cellStyle name="Название 44" xfId="25010"/>
    <cellStyle name="Название 44 2" xfId="25011"/>
    <cellStyle name="Название 44 2 2" xfId="25012"/>
    <cellStyle name="Название 44 2 3" xfId="25013"/>
    <cellStyle name="Название 44 2 4" xfId="25014"/>
    <cellStyle name="Название 44 2 5" xfId="25015"/>
    <cellStyle name="Название 44 2 6" xfId="25016"/>
    <cellStyle name="Название 44 3" xfId="25017"/>
    <cellStyle name="Название 44 4" xfId="25018"/>
    <cellStyle name="Название 44 5" xfId="25019"/>
    <cellStyle name="Название 44 6" xfId="25020"/>
    <cellStyle name="Название 44 7" xfId="25021"/>
    <cellStyle name="Название 44 8" xfId="25022"/>
    <cellStyle name="Название 45" xfId="25023"/>
    <cellStyle name="Название 45 2" xfId="25024"/>
    <cellStyle name="Название 45 2 2" xfId="25025"/>
    <cellStyle name="Название 45 2 3" xfId="25026"/>
    <cellStyle name="Название 45 2 4" xfId="25027"/>
    <cellStyle name="Название 45 2 5" xfId="25028"/>
    <cellStyle name="Название 45 2 6" xfId="25029"/>
    <cellStyle name="Название 45 3" xfId="25030"/>
    <cellStyle name="Название 45 4" xfId="25031"/>
    <cellStyle name="Название 45 5" xfId="25032"/>
    <cellStyle name="Название 45 6" xfId="25033"/>
    <cellStyle name="Название 45 7" xfId="25034"/>
    <cellStyle name="Название 45 8" xfId="25035"/>
    <cellStyle name="Название 46" xfId="25036"/>
    <cellStyle name="Название 46 2" xfId="25037"/>
    <cellStyle name="Название 46 2 2" xfId="25038"/>
    <cellStyle name="Название 46 2 3" xfId="25039"/>
    <cellStyle name="Название 46 2 4" xfId="25040"/>
    <cellStyle name="Название 46 2 5" xfId="25041"/>
    <cellStyle name="Название 46 2 6" xfId="25042"/>
    <cellStyle name="Название 46 3" xfId="25043"/>
    <cellStyle name="Название 46 4" xfId="25044"/>
    <cellStyle name="Название 46 5" xfId="25045"/>
    <cellStyle name="Название 46 6" xfId="25046"/>
    <cellStyle name="Название 46 7" xfId="25047"/>
    <cellStyle name="Название 46 8" xfId="25048"/>
    <cellStyle name="Название 47" xfId="25049"/>
    <cellStyle name="Название 47 2" xfId="25050"/>
    <cellStyle name="Название 47 2 2" xfId="25051"/>
    <cellStyle name="Название 47 2 3" xfId="25052"/>
    <cellStyle name="Название 47 2 4" xfId="25053"/>
    <cellStyle name="Название 47 2 5" xfId="25054"/>
    <cellStyle name="Название 47 2 6" xfId="25055"/>
    <cellStyle name="Название 47 3" xfId="25056"/>
    <cellStyle name="Название 47 4" xfId="25057"/>
    <cellStyle name="Название 47 5" xfId="25058"/>
    <cellStyle name="Название 47 6" xfId="25059"/>
    <cellStyle name="Название 47 7" xfId="25060"/>
    <cellStyle name="Название 47 8" xfId="25061"/>
    <cellStyle name="Название 48" xfId="25062"/>
    <cellStyle name="Название 48 2" xfId="25063"/>
    <cellStyle name="Название 48 2 2" xfId="25064"/>
    <cellStyle name="Название 48 2 3" xfId="25065"/>
    <cellStyle name="Название 48 2 4" xfId="25066"/>
    <cellStyle name="Название 48 2 5" xfId="25067"/>
    <cellStyle name="Название 48 2 6" xfId="25068"/>
    <cellStyle name="Название 48 3" xfId="25069"/>
    <cellStyle name="Название 48 4" xfId="25070"/>
    <cellStyle name="Название 48 5" xfId="25071"/>
    <cellStyle name="Название 48 6" xfId="25072"/>
    <cellStyle name="Название 48 7" xfId="25073"/>
    <cellStyle name="Название 48 8" xfId="25074"/>
    <cellStyle name="Название 49" xfId="25075"/>
    <cellStyle name="Название 49 2" xfId="25076"/>
    <cellStyle name="Название 49 2 2" xfId="25077"/>
    <cellStyle name="Название 49 2 3" xfId="25078"/>
    <cellStyle name="Название 49 2 4" xfId="25079"/>
    <cellStyle name="Название 49 2 5" xfId="25080"/>
    <cellStyle name="Название 49 2 6" xfId="25081"/>
    <cellStyle name="Название 49 3" xfId="25082"/>
    <cellStyle name="Название 49 4" xfId="25083"/>
    <cellStyle name="Название 49 5" xfId="25084"/>
    <cellStyle name="Название 49 6" xfId="25085"/>
    <cellStyle name="Название 49 7" xfId="25086"/>
    <cellStyle name="Название 49 8" xfId="25087"/>
    <cellStyle name="Название 5" xfId="25088"/>
    <cellStyle name="Название 5 2" xfId="25089"/>
    <cellStyle name="Название 5 2 2" xfId="25090"/>
    <cellStyle name="Название 5 2 3" xfId="25091"/>
    <cellStyle name="Название 5 2 4" xfId="25092"/>
    <cellStyle name="Название 5 2 5" xfId="25093"/>
    <cellStyle name="Название 5 2 6" xfId="25094"/>
    <cellStyle name="Название 5 3" xfId="25095"/>
    <cellStyle name="Название 5 4" xfId="25096"/>
    <cellStyle name="Название 5 5" xfId="25097"/>
    <cellStyle name="Название 5 6" xfId="25098"/>
    <cellStyle name="Название 5 7" xfId="25099"/>
    <cellStyle name="Название 5 8" xfId="25100"/>
    <cellStyle name="Название 50" xfId="25101"/>
    <cellStyle name="Название 50 2" xfId="25102"/>
    <cellStyle name="Название 50 2 2" xfId="25103"/>
    <cellStyle name="Название 50 2 3" xfId="25104"/>
    <cellStyle name="Название 50 2 4" xfId="25105"/>
    <cellStyle name="Название 50 2 5" xfId="25106"/>
    <cellStyle name="Название 50 2 6" xfId="25107"/>
    <cellStyle name="Название 50 3" xfId="25108"/>
    <cellStyle name="Название 50 4" xfId="25109"/>
    <cellStyle name="Название 50 5" xfId="25110"/>
    <cellStyle name="Название 50 6" xfId="25111"/>
    <cellStyle name="Название 50 7" xfId="25112"/>
    <cellStyle name="Название 50 8" xfId="25113"/>
    <cellStyle name="Название 51" xfId="25114"/>
    <cellStyle name="Название 51 2" xfId="25115"/>
    <cellStyle name="Название 51 2 2" xfId="25116"/>
    <cellStyle name="Название 51 2 3" xfId="25117"/>
    <cellStyle name="Название 51 2 4" xfId="25118"/>
    <cellStyle name="Название 51 2 5" xfId="25119"/>
    <cellStyle name="Название 51 2 6" xfId="25120"/>
    <cellStyle name="Название 51 3" xfId="25121"/>
    <cellStyle name="Название 51 4" xfId="25122"/>
    <cellStyle name="Название 51 5" xfId="25123"/>
    <cellStyle name="Название 51 6" xfId="25124"/>
    <cellStyle name="Название 51 7" xfId="25125"/>
    <cellStyle name="Название 51 8" xfId="25126"/>
    <cellStyle name="Название 52" xfId="25127"/>
    <cellStyle name="Название 52 2" xfId="25128"/>
    <cellStyle name="Название 52 2 2" xfId="25129"/>
    <cellStyle name="Название 52 2 3" xfId="25130"/>
    <cellStyle name="Название 52 2 4" xfId="25131"/>
    <cellStyle name="Название 52 2 5" xfId="25132"/>
    <cellStyle name="Название 52 2 6" xfId="25133"/>
    <cellStyle name="Название 52 3" xfId="25134"/>
    <cellStyle name="Название 52 4" xfId="25135"/>
    <cellStyle name="Название 52 5" xfId="25136"/>
    <cellStyle name="Название 52 6" xfId="25137"/>
    <cellStyle name="Название 52 7" xfId="25138"/>
    <cellStyle name="Название 52 8" xfId="25139"/>
    <cellStyle name="Название 53" xfId="25140"/>
    <cellStyle name="Название 53 2" xfId="25141"/>
    <cellStyle name="Название 53 2 2" xfId="25142"/>
    <cellStyle name="Название 53 2 3" xfId="25143"/>
    <cellStyle name="Название 53 2 4" xfId="25144"/>
    <cellStyle name="Название 53 2 5" xfId="25145"/>
    <cellStyle name="Название 53 2 6" xfId="25146"/>
    <cellStyle name="Название 53 3" xfId="25147"/>
    <cellStyle name="Название 53 4" xfId="25148"/>
    <cellStyle name="Название 53 5" xfId="25149"/>
    <cellStyle name="Название 53 6" xfId="25150"/>
    <cellStyle name="Название 53 7" xfId="25151"/>
    <cellStyle name="Название 53 8" xfId="25152"/>
    <cellStyle name="Название 54" xfId="25153"/>
    <cellStyle name="Название 54 2" xfId="25154"/>
    <cellStyle name="Название 54 2 2" xfId="25155"/>
    <cellStyle name="Название 54 2 3" xfId="25156"/>
    <cellStyle name="Название 54 2 4" xfId="25157"/>
    <cellStyle name="Название 54 2 5" xfId="25158"/>
    <cellStyle name="Название 54 2 6" xfId="25159"/>
    <cellStyle name="Название 54 3" xfId="25160"/>
    <cellStyle name="Название 54 4" xfId="25161"/>
    <cellStyle name="Название 54 5" xfId="25162"/>
    <cellStyle name="Название 54 6" xfId="25163"/>
    <cellStyle name="Название 54 7" xfId="25164"/>
    <cellStyle name="Название 54 8" xfId="25165"/>
    <cellStyle name="Название 55" xfId="25166"/>
    <cellStyle name="Название 55 2" xfId="25167"/>
    <cellStyle name="Название 55 2 2" xfId="25168"/>
    <cellStyle name="Название 55 2 3" xfId="25169"/>
    <cellStyle name="Название 55 2 4" xfId="25170"/>
    <cellStyle name="Название 55 2 5" xfId="25171"/>
    <cellStyle name="Название 55 2 6" xfId="25172"/>
    <cellStyle name="Название 55 3" xfId="25173"/>
    <cellStyle name="Название 55 4" xfId="25174"/>
    <cellStyle name="Название 55 5" xfId="25175"/>
    <cellStyle name="Название 55 6" xfId="25176"/>
    <cellStyle name="Название 55 7" xfId="25177"/>
    <cellStyle name="Название 55 8" xfId="25178"/>
    <cellStyle name="Название 56" xfId="25179"/>
    <cellStyle name="Название 56 2" xfId="25180"/>
    <cellStyle name="Название 56 2 2" xfId="25181"/>
    <cellStyle name="Название 56 2 3" xfId="25182"/>
    <cellStyle name="Название 56 2 4" xfId="25183"/>
    <cellStyle name="Название 56 2 5" xfId="25184"/>
    <cellStyle name="Название 56 2 6" xfId="25185"/>
    <cellStyle name="Название 56 3" xfId="25186"/>
    <cellStyle name="Название 56 4" xfId="25187"/>
    <cellStyle name="Название 56 5" xfId="25188"/>
    <cellStyle name="Название 56 6" xfId="25189"/>
    <cellStyle name="Название 56 7" xfId="25190"/>
    <cellStyle name="Название 56 8" xfId="25191"/>
    <cellStyle name="Название 57" xfId="25192"/>
    <cellStyle name="Название 57 2" xfId="25193"/>
    <cellStyle name="Название 57 2 2" xfId="25194"/>
    <cellStyle name="Название 57 2 3" xfId="25195"/>
    <cellStyle name="Название 57 2 4" xfId="25196"/>
    <cellStyle name="Название 57 2 5" xfId="25197"/>
    <cellStyle name="Название 57 2 6" xfId="25198"/>
    <cellStyle name="Название 57 3" xfId="25199"/>
    <cellStyle name="Название 57 4" xfId="25200"/>
    <cellStyle name="Название 57 5" xfId="25201"/>
    <cellStyle name="Название 57 6" xfId="25202"/>
    <cellStyle name="Название 57 7" xfId="25203"/>
    <cellStyle name="Название 57 8" xfId="25204"/>
    <cellStyle name="Название 58" xfId="25205"/>
    <cellStyle name="Название 58 2" xfId="25206"/>
    <cellStyle name="Название 58 2 2" xfId="25207"/>
    <cellStyle name="Название 58 2 3" xfId="25208"/>
    <cellStyle name="Название 58 2 4" xfId="25209"/>
    <cellStyle name="Название 58 2 5" xfId="25210"/>
    <cellStyle name="Название 58 2 6" xfId="25211"/>
    <cellStyle name="Название 58 3" xfId="25212"/>
    <cellStyle name="Название 58 4" xfId="25213"/>
    <cellStyle name="Название 58 5" xfId="25214"/>
    <cellStyle name="Название 58 6" xfId="25215"/>
    <cellStyle name="Название 58 7" xfId="25216"/>
    <cellStyle name="Название 58 8" xfId="25217"/>
    <cellStyle name="Название 59" xfId="25218"/>
    <cellStyle name="Название 59 2" xfId="25219"/>
    <cellStyle name="Название 59 2 2" xfId="25220"/>
    <cellStyle name="Название 59 2 3" xfId="25221"/>
    <cellStyle name="Название 59 2 4" xfId="25222"/>
    <cellStyle name="Название 59 2 5" xfId="25223"/>
    <cellStyle name="Название 59 2 6" xfId="25224"/>
    <cellStyle name="Название 59 3" xfId="25225"/>
    <cellStyle name="Название 59 4" xfId="25226"/>
    <cellStyle name="Название 59 5" xfId="25227"/>
    <cellStyle name="Название 59 6" xfId="25228"/>
    <cellStyle name="Название 59 7" xfId="25229"/>
    <cellStyle name="Название 59 8" xfId="25230"/>
    <cellStyle name="Название 6" xfId="25231"/>
    <cellStyle name="Название 6 2" xfId="25232"/>
    <cellStyle name="Название 6 2 2" xfId="25233"/>
    <cellStyle name="Название 6 2 3" xfId="25234"/>
    <cellStyle name="Название 6 2 4" xfId="25235"/>
    <cellStyle name="Название 6 2 5" xfId="25236"/>
    <cellStyle name="Название 6 2 6" xfId="25237"/>
    <cellStyle name="Название 6 3" xfId="25238"/>
    <cellStyle name="Название 6 4" xfId="25239"/>
    <cellStyle name="Название 6 5" xfId="25240"/>
    <cellStyle name="Название 6 6" xfId="25241"/>
    <cellStyle name="Название 6 7" xfId="25242"/>
    <cellStyle name="Название 6 8" xfId="25243"/>
    <cellStyle name="Название 60" xfId="25244"/>
    <cellStyle name="Название 60 2" xfId="25245"/>
    <cellStyle name="Название 60 2 2" xfId="25246"/>
    <cellStyle name="Название 60 2 3" xfId="25247"/>
    <cellStyle name="Название 60 2 4" xfId="25248"/>
    <cellStyle name="Название 60 2 5" xfId="25249"/>
    <cellStyle name="Название 60 2 6" xfId="25250"/>
    <cellStyle name="Название 60 3" xfId="25251"/>
    <cellStyle name="Название 60 4" xfId="25252"/>
    <cellStyle name="Название 60 5" xfId="25253"/>
    <cellStyle name="Название 60 6" xfId="25254"/>
    <cellStyle name="Название 60 7" xfId="25255"/>
    <cellStyle name="Название 60 8" xfId="25256"/>
    <cellStyle name="Название 61" xfId="25257"/>
    <cellStyle name="Название 61 2" xfId="25258"/>
    <cellStyle name="Название 61 2 2" xfId="25259"/>
    <cellStyle name="Название 61 2 3" xfId="25260"/>
    <cellStyle name="Название 61 2 4" xfId="25261"/>
    <cellStyle name="Название 61 2 5" xfId="25262"/>
    <cellStyle name="Название 61 2 6" xfId="25263"/>
    <cellStyle name="Название 61 3" xfId="25264"/>
    <cellStyle name="Название 61 4" xfId="25265"/>
    <cellStyle name="Название 61 5" xfId="25266"/>
    <cellStyle name="Название 61 6" xfId="25267"/>
    <cellStyle name="Название 61 7" xfId="25268"/>
    <cellStyle name="Название 61 8" xfId="25269"/>
    <cellStyle name="Название 62" xfId="25270"/>
    <cellStyle name="Название 62 2" xfId="25271"/>
    <cellStyle name="Название 62 2 2" xfId="25272"/>
    <cellStyle name="Название 62 2 3" xfId="25273"/>
    <cellStyle name="Название 62 2 4" xfId="25274"/>
    <cellStyle name="Название 62 2 5" xfId="25275"/>
    <cellStyle name="Название 62 2 6" xfId="25276"/>
    <cellStyle name="Название 62 3" xfId="25277"/>
    <cellStyle name="Название 62 4" xfId="25278"/>
    <cellStyle name="Название 62 5" xfId="25279"/>
    <cellStyle name="Название 62 6" xfId="25280"/>
    <cellStyle name="Название 62 7" xfId="25281"/>
    <cellStyle name="Название 62 8" xfId="25282"/>
    <cellStyle name="Название 63" xfId="25283"/>
    <cellStyle name="Название 63 2" xfId="25284"/>
    <cellStyle name="Название 63 2 2" xfId="25285"/>
    <cellStyle name="Название 63 2 3" xfId="25286"/>
    <cellStyle name="Название 63 2 4" xfId="25287"/>
    <cellStyle name="Название 63 2 5" xfId="25288"/>
    <cellStyle name="Название 63 2 6" xfId="25289"/>
    <cellStyle name="Название 63 3" xfId="25290"/>
    <cellStyle name="Название 63 4" xfId="25291"/>
    <cellStyle name="Название 63 5" xfId="25292"/>
    <cellStyle name="Название 63 6" xfId="25293"/>
    <cellStyle name="Название 63 7" xfId="25294"/>
    <cellStyle name="Название 63 8" xfId="25295"/>
    <cellStyle name="Название 64" xfId="25296"/>
    <cellStyle name="Название 64 2" xfId="25297"/>
    <cellStyle name="Название 64 2 2" xfId="25298"/>
    <cellStyle name="Название 64 2 3" xfId="25299"/>
    <cellStyle name="Название 64 2 4" xfId="25300"/>
    <cellStyle name="Название 64 2 5" xfId="25301"/>
    <cellStyle name="Название 64 2 6" xfId="25302"/>
    <cellStyle name="Название 64 3" xfId="25303"/>
    <cellStyle name="Название 64 4" xfId="25304"/>
    <cellStyle name="Название 64 5" xfId="25305"/>
    <cellStyle name="Название 64 6" xfId="25306"/>
    <cellStyle name="Название 64 7" xfId="25307"/>
    <cellStyle name="Название 64 8" xfId="25308"/>
    <cellStyle name="Название 65" xfId="25309"/>
    <cellStyle name="Название 65 2" xfId="25310"/>
    <cellStyle name="Название 65 2 2" xfId="25311"/>
    <cellStyle name="Название 65 2 3" xfId="25312"/>
    <cellStyle name="Название 65 2 4" xfId="25313"/>
    <cellStyle name="Название 65 2 5" xfId="25314"/>
    <cellStyle name="Название 65 2 6" xfId="25315"/>
    <cellStyle name="Название 65 3" xfId="25316"/>
    <cellStyle name="Название 65 4" xfId="25317"/>
    <cellStyle name="Название 65 5" xfId="25318"/>
    <cellStyle name="Название 65 6" xfId="25319"/>
    <cellStyle name="Название 65 7" xfId="25320"/>
    <cellStyle name="Название 65 8" xfId="25321"/>
    <cellStyle name="Название 66" xfId="25322"/>
    <cellStyle name="Название 66 2" xfId="25323"/>
    <cellStyle name="Название 66 2 2" xfId="25324"/>
    <cellStyle name="Название 66 2 3" xfId="25325"/>
    <cellStyle name="Название 66 2 4" xfId="25326"/>
    <cellStyle name="Название 66 2 5" xfId="25327"/>
    <cellStyle name="Название 66 2 6" xfId="25328"/>
    <cellStyle name="Название 66 3" xfId="25329"/>
    <cellStyle name="Название 66 4" xfId="25330"/>
    <cellStyle name="Название 66 5" xfId="25331"/>
    <cellStyle name="Название 66 6" xfId="25332"/>
    <cellStyle name="Название 66 7" xfId="25333"/>
    <cellStyle name="Название 66 8" xfId="25334"/>
    <cellStyle name="Название 67" xfId="25335"/>
    <cellStyle name="Название 67 2" xfId="25336"/>
    <cellStyle name="Название 67 2 2" xfId="25337"/>
    <cellStyle name="Название 67 2 3" xfId="25338"/>
    <cellStyle name="Название 67 2 4" xfId="25339"/>
    <cellStyle name="Название 67 2 5" xfId="25340"/>
    <cellStyle name="Название 67 2 6" xfId="25341"/>
    <cellStyle name="Название 67 3" xfId="25342"/>
    <cellStyle name="Название 67 4" xfId="25343"/>
    <cellStyle name="Название 67 5" xfId="25344"/>
    <cellStyle name="Название 67 6" xfId="25345"/>
    <cellStyle name="Название 67 7" xfId="25346"/>
    <cellStyle name="Название 67 8" xfId="25347"/>
    <cellStyle name="Название 68" xfId="25348"/>
    <cellStyle name="Название 68 2" xfId="25349"/>
    <cellStyle name="Название 68 2 2" xfId="25350"/>
    <cellStyle name="Название 68 2 3" xfId="25351"/>
    <cellStyle name="Название 68 2 4" xfId="25352"/>
    <cellStyle name="Название 68 2 5" xfId="25353"/>
    <cellStyle name="Название 68 2 6" xfId="25354"/>
    <cellStyle name="Название 68 3" xfId="25355"/>
    <cellStyle name="Название 68 4" xfId="25356"/>
    <cellStyle name="Название 68 5" xfId="25357"/>
    <cellStyle name="Название 68 6" xfId="25358"/>
    <cellStyle name="Название 68 7" xfId="25359"/>
    <cellStyle name="Название 68 8" xfId="25360"/>
    <cellStyle name="Название 69" xfId="25361"/>
    <cellStyle name="Название 69 2" xfId="25362"/>
    <cellStyle name="Название 69 2 2" xfId="25363"/>
    <cellStyle name="Название 69 2 3" xfId="25364"/>
    <cellStyle name="Название 69 2 4" xfId="25365"/>
    <cellStyle name="Название 69 2 5" xfId="25366"/>
    <cellStyle name="Название 69 2 6" xfId="25367"/>
    <cellStyle name="Название 69 3" xfId="25368"/>
    <cellStyle name="Название 69 4" xfId="25369"/>
    <cellStyle name="Название 69 5" xfId="25370"/>
    <cellStyle name="Название 69 6" xfId="25371"/>
    <cellStyle name="Название 69 7" xfId="25372"/>
    <cellStyle name="Название 69 8" xfId="25373"/>
    <cellStyle name="Название 7" xfId="25374"/>
    <cellStyle name="Название 7 2" xfId="25375"/>
    <cellStyle name="Название 7 2 2" xfId="25376"/>
    <cellStyle name="Название 7 2 3" xfId="25377"/>
    <cellStyle name="Название 7 2 4" xfId="25378"/>
    <cellStyle name="Название 7 2 5" xfId="25379"/>
    <cellStyle name="Название 7 2 6" xfId="25380"/>
    <cellStyle name="Название 7 3" xfId="25381"/>
    <cellStyle name="Название 7 4" xfId="25382"/>
    <cellStyle name="Название 7 5" xfId="25383"/>
    <cellStyle name="Название 7 6" xfId="25384"/>
    <cellStyle name="Название 7 7" xfId="25385"/>
    <cellStyle name="Название 7 8" xfId="25386"/>
    <cellStyle name="Название 70" xfId="25387"/>
    <cellStyle name="Название 70 2" xfId="25388"/>
    <cellStyle name="Название 70 2 2" xfId="25389"/>
    <cellStyle name="Название 70 2 3" xfId="25390"/>
    <cellStyle name="Название 70 2 4" xfId="25391"/>
    <cellStyle name="Название 70 2 5" xfId="25392"/>
    <cellStyle name="Название 70 2 6" xfId="25393"/>
    <cellStyle name="Название 70 3" xfId="25394"/>
    <cellStyle name="Название 70 4" xfId="25395"/>
    <cellStyle name="Название 70 5" xfId="25396"/>
    <cellStyle name="Название 70 6" xfId="25397"/>
    <cellStyle name="Название 70 7" xfId="25398"/>
    <cellStyle name="Название 70 8" xfId="25399"/>
    <cellStyle name="Название 71" xfId="25400"/>
    <cellStyle name="Название 71 2" xfId="25401"/>
    <cellStyle name="Название 71 2 2" xfId="25402"/>
    <cellStyle name="Название 71 2 3" xfId="25403"/>
    <cellStyle name="Название 71 2 4" xfId="25404"/>
    <cellStyle name="Название 71 2 5" xfId="25405"/>
    <cellStyle name="Название 71 2 6" xfId="25406"/>
    <cellStyle name="Название 71 3" xfId="25407"/>
    <cellStyle name="Название 71 4" xfId="25408"/>
    <cellStyle name="Название 71 5" xfId="25409"/>
    <cellStyle name="Название 71 6" xfId="25410"/>
    <cellStyle name="Название 71 7" xfId="25411"/>
    <cellStyle name="Название 71 8" xfId="25412"/>
    <cellStyle name="Название 72" xfId="25413"/>
    <cellStyle name="Название 72 2" xfId="25414"/>
    <cellStyle name="Название 72 2 2" xfId="25415"/>
    <cellStyle name="Название 72 2 3" xfId="25416"/>
    <cellStyle name="Название 72 2 4" xfId="25417"/>
    <cellStyle name="Название 72 2 5" xfId="25418"/>
    <cellStyle name="Название 72 2 6" xfId="25419"/>
    <cellStyle name="Название 72 3" xfId="25420"/>
    <cellStyle name="Название 72 4" xfId="25421"/>
    <cellStyle name="Название 72 5" xfId="25422"/>
    <cellStyle name="Название 72 6" xfId="25423"/>
    <cellStyle name="Название 72 7" xfId="25424"/>
    <cellStyle name="Название 72 8" xfId="25425"/>
    <cellStyle name="Название 73" xfId="25426"/>
    <cellStyle name="Название 73 2" xfId="25427"/>
    <cellStyle name="Название 73 2 2" xfId="25428"/>
    <cellStyle name="Название 73 2 3" xfId="25429"/>
    <cellStyle name="Название 73 2 4" xfId="25430"/>
    <cellStyle name="Название 73 2 5" xfId="25431"/>
    <cellStyle name="Название 73 2 6" xfId="25432"/>
    <cellStyle name="Название 73 3" xfId="25433"/>
    <cellStyle name="Название 73 4" xfId="25434"/>
    <cellStyle name="Название 73 5" xfId="25435"/>
    <cellStyle name="Название 73 6" xfId="25436"/>
    <cellStyle name="Название 73 7" xfId="25437"/>
    <cellStyle name="Название 73 8" xfId="25438"/>
    <cellStyle name="Название 74" xfId="25439"/>
    <cellStyle name="Название 74 2" xfId="25440"/>
    <cellStyle name="Название 74 2 2" xfId="25441"/>
    <cellStyle name="Название 74 2 3" xfId="25442"/>
    <cellStyle name="Название 74 2 4" xfId="25443"/>
    <cellStyle name="Название 74 2 5" xfId="25444"/>
    <cellStyle name="Название 74 2 6" xfId="25445"/>
    <cellStyle name="Название 74 3" xfId="25446"/>
    <cellStyle name="Название 74 4" xfId="25447"/>
    <cellStyle name="Название 74 5" xfId="25448"/>
    <cellStyle name="Название 74 6" xfId="25449"/>
    <cellStyle name="Название 74 7" xfId="25450"/>
    <cellStyle name="Название 74 8" xfId="25451"/>
    <cellStyle name="Название 75" xfId="25452"/>
    <cellStyle name="Название 75 2" xfId="25453"/>
    <cellStyle name="Название 75 2 2" xfId="25454"/>
    <cellStyle name="Название 75 2 3" xfId="25455"/>
    <cellStyle name="Название 75 2 4" xfId="25456"/>
    <cellStyle name="Название 75 2 5" xfId="25457"/>
    <cellStyle name="Название 75 2 6" xfId="25458"/>
    <cellStyle name="Название 75 3" xfId="25459"/>
    <cellStyle name="Название 75 4" xfId="25460"/>
    <cellStyle name="Название 75 5" xfId="25461"/>
    <cellStyle name="Название 75 6" xfId="25462"/>
    <cellStyle name="Название 75 7" xfId="25463"/>
    <cellStyle name="Название 75 8" xfId="25464"/>
    <cellStyle name="Название 76" xfId="25465"/>
    <cellStyle name="Название 76 2" xfId="25466"/>
    <cellStyle name="Название 76 2 2" xfId="25467"/>
    <cellStyle name="Название 76 2 3" xfId="25468"/>
    <cellStyle name="Название 76 2 4" xfId="25469"/>
    <cellStyle name="Название 76 2 5" xfId="25470"/>
    <cellStyle name="Название 76 2 6" xfId="25471"/>
    <cellStyle name="Название 76 3" xfId="25472"/>
    <cellStyle name="Название 76 4" xfId="25473"/>
    <cellStyle name="Название 76 5" xfId="25474"/>
    <cellStyle name="Название 76 6" xfId="25475"/>
    <cellStyle name="Название 76 7" xfId="25476"/>
    <cellStyle name="Название 76 8" xfId="25477"/>
    <cellStyle name="Название 77" xfId="25478"/>
    <cellStyle name="Название 77 2" xfId="25479"/>
    <cellStyle name="Название 77 2 2" xfId="25480"/>
    <cellStyle name="Название 77 2 3" xfId="25481"/>
    <cellStyle name="Название 77 2 4" xfId="25482"/>
    <cellStyle name="Название 77 2 5" xfId="25483"/>
    <cellStyle name="Название 77 2 6" xfId="25484"/>
    <cellStyle name="Название 77 3" xfId="25485"/>
    <cellStyle name="Название 77 4" xfId="25486"/>
    <cellStyle name="Название 77 5" xfId="25487"/>
    <cellStyle name="Название 77 6" xfId="25488"/>
    <cellStyle name="Название 77 7" xfId="25489"/>
    <cellStyle name="Название 77 8" xfId="25490"/>
    <cellStyle name="Название 78" xfId="25491"/>
    <cellStyle name="Название 78 2" xfId="25492"/>
    <cellStyle name="Название 78 2 2" xfId="25493"/>
    <cellStyle name="Название 78 2 3" xfId="25494"/>
    <cellStyle name="Название 78 2 4" xfId="25495"/>
    <cellStyle name="Название 78 2 5" xfId="25496"/>
    <cellStyle name="Название 78 2 6" xfId="25497"/>
    <cellStyle name="Название 78 3" xfId="25498"/>
    <cellStyle name="Название 78 4" xfId="25499"/>
    <cellStyle name="Название 78 5" xfId="25500"/>
    <cellStyle name="Название 78 6" xfId="25501"/>
    <cellStyle name="Название 78 7" xfId="25502"/>
    <cellStyle name="Название 78 8" xfId="25503"/>
    <cellStyle name="Название 79" xfId="25504"/>
    <cellStyle name="Название 79 2" xfId="25505"/>
    <cellStyle name="Название 79 2 2" xfId="25506"/>
    <cellStyle name="Название 79 2 3" xfId="25507"/>
    <cellStyle name="Название 79 2 4" xfId="25508"/>
    <cellStyle name="Название 79 2 5" xfId="25509"/>
    <cellStyle name="Название 79 2 6" xfId="25510"/>
    <cellStyle name="Название 79 3" xfId="25511"/>
    <cellStyle name="Название 79 4" xfId="25512"/>
    <cellStyle name="Название 79 5" xfId="25513"/>
    <cellStyle name="Название 79 6" xfId="25514"/>
    <cellStyle name="Название 79 7" xfId="25515"/>
    <cellStyle name="Название 79 8" xfId="25516"/>
    <cellStyle name="Название 8" xfId="25517"/>
    <cellStyle name="Название 8 2" xfId="25518"/>
    <cellStyle name="Название 8 2 2" xfId="25519"/>
    <cellStyle name="Название 8 2 3" xfId="25520"/>
    <cellStyle name="Название 8 2 4" xfId="25521"/>
    <cellStyle name="Название 8 2 5" xfId="25522"/>
    <cellStyle name="Название 8 2 6" xfId="25523"/>
    <cellStyle name="Название 8 3" xfId="25524"/>
    <cellStyle name="Название 8 4" xfId="25525"/>
    <cellStyle name="Название 8 5" xfId="25526"/>
    <cellStyle name="Название 8 6" xfId="25527"/>
    <cellStyle name="Название 8 7" xfId="25528"/>
    <cellStyle name="Название 8 8" xfId="25529"/>
    <cellStyle name="Название 80" xfId="25530"/>
    <cellStyle name="Название 80 2" xfId="25531"/>
    <cellStyle name="Название 80 2 2" xfId="25532"/>
    <cellStyle name="Название 80 2 3" xfId="25533"/>
    <cellStyle name="Название 80 2 4" xfId="25534"/>
    <cellStyle name="Название 80 2 5" xfId="25535"/>
    <cellStyle name="Название 80 2 6" xfId="25536"/>
    <cellStyle name="Название 80 3" xfId="25537"/>
    <cellStyle name="Название 80 4" xfId="25538"/>
    <cellStyle name="Название 80 5" xfId="25539"/>
    <cellStyle name="Название 80 6" xfId="25540"/>
    <cellStyle name="Название 80 7" xfId="25541"/>
    <cellStyle name="Название 80 8" xfId="25542"/>
    <cellStyle name="Название 81" xfId="25543"/>
    <cellStyle name="Название 81 2" xfId="25544"/>
    <cellStyle name="Название 81 2 2" xfId="25545"/>
    <cellStyle name="Название 81 2 3" xfId="25546"/>
    <cellStyle name="Название 81 2 4" xfId="25547"/>
    <cellStyle name="Название 81 2 5" xfId="25548"/>
    <cellStyle name="Название 81 2 6" xfId="25549"/>
    <cellStyle name="Название 81 3" xfId="25550"/>
    <cellStyle name="Название 81 4" xfId="25551"/>
    <cellStyle name="Название 81 5" xfId="25552"/>
    <cellStyle name="Название 81 6" xfId="25553"/>
    <cellStyle name="Название 81 7" xfId="25554"/>
    <cellStyle name="Название 81 8" xfId="25555"/>
    <cellStyle name="Название 82" xfId="25556"/>
    <cellStyle name="Название 82 2" xfId="25557"/>
    <cellStyle name="Название 82 2 2" xfId="25558"/>
    <cellStyle name="Название 82 2 3" xfId="25559"/>
    <cellStyle name="Название 82 2 4" xfId="25560"/>
    <cellStyle name="Название 82 2 5" xfId="25561"/>
    <cellStyle name="Название 82 2 6" xfId="25562"/>
    <cellStyle name="Название 82 3" xfId="25563"/>
    <cellStyle name="Название 82 4" xfId="25564"/>
    <cellStyle name="Название 82 5" xfId="25565"/>
    <cellStyle name="Название 82 6" xfId="25566"/>
    <cellStyle name="Название 82 7" xfId="25567"/>
    <cellStyle name="Название 82 8" xfId="25568"/>
    <cellStyle name="Название 83" xfId="25569"/>
    <cellStyle name="Название 83 2" xfId="25570"/>
    <cellStyle name="Название 83 2 2" xfId="25571"/>
    <cellStyle name="Название 83 2 3" xfId="25572"/>
    <cellStyle name="Название 83 2 4" xfId="25573"/>
    <cellStyle name="Название 83 2 5" xfId="25574"/>
    <cellStyle name="Название 83 2 6" xfId="25575"/>
    <cellStyle name="Название 83 3" xfId="25576"/>
    <cellStyle name="Название 83 4" xfId="25577"/>
    <cellStyle name="Название 83 5" xfId="25578"/>
    <cellStyle name="Название 83 6" xfId="25579"/>
    <cellStyle name="Название 83 7" xfId="25580"/>
    <cellStyle name="Название 83 8" xfId="25581"/>
    <cellStyle name="Название 84" xfId="25582"/>
    <cellStyle name="Название 84 2" xfId="25583"/>
    <cellStyle name="Название 84 2 2" xfId="25584"/>
    <cellStyle name="Название 84 2 3" xfId="25585"/>
    <cellStyle name="Название 84 2 4" xfId="25586"/>
    <cellStyle name="Название 84 2 5" xfId="25587"/>
    <cellStyle name="Название 84 2 6" xfId="25588"/>
    <cellStyle name="Название 84 3" xfId="25589"/>
    <cellStyle name="Название 84 4" xfId="25590"/>
    <cellStyle name="Название 84 5" xfId="25591"/>
    <cellStyle name="Название 84 6" xfId="25592"/>
    <cellStyle name="Название 84 7" xfId="25593"/>
    <cellStyle name="Название 84 8" xfId="25594"/>
    <cellStyle name="Название 85" xfId="25595"/>
    <cellStyle name="Название 85 2" xfId="25596"/>
    <cellStyle name="Название 85 2 2" xfId="25597"/>
    <cellStyle name="Название 85 2 3" xfId="25598"/>
    <cellStyle name="Название 85 2 4" xfId="25599"/>
    <cellStyle name="Название 85 2 5" xfId="25600"/>
    <cellStyle name="Название 85 2 6" xfId="25601"/>
    <cellStyle name="Название 85 3" xfId="25602"/>
    <cellStyle name="Название 85 4" xfId="25603"/>
    <cellStyle name="Название 85 5" xfId="25604"/>
    <cellStyle name="Название 85 6" xfId="25605"/>
    <cellStyle name="Название 85 7" xfId="25606"/>
    <cellStyle name="Название 85 8" xfId="25607"/>
    <cellStyle name="Название 86" xfId="25608"/>
    <cellStyle name="Название 86 2" xfId="25609"/>
    <cellStyle name="Название 86 2 2" xfId="25610"/>
    <cellStyle name="Название 86 2 3" xfId="25611"/>
    <cellStyle name="Название 86 2 4" xfId="25612"/>
    <cellStyle name="Название 86 2 5" xfId="25613"/>
    <cellStyle name="Название 86 2 6" xfId="25614"/>
    <cellStyle name="Название 86 3" xfId="25615"/>
    <cellStyle name="Название 86 4" xfId="25616"/>
    <cellStyle name="Название 86 5" xfId="25617"/>
    <cellStyle name="Название 86 6" xfId="25618"/>
    <cellStyle name="Название 86 7" xfId="25619"/>
    <cellStyle name="Название 86 8" xfId="25620"/>
    <cellStyle name="Название 87" xfId="25621"/>
    <cellStyle name="Название 87 2" xfId="25622"/>
    <cellStyle name="Название 87 2 2" xfId="25623"/>
    <cellStyle name="Название 87 2 3" xfId="25624"/>
    <cellStyle name="Название 87 2 4" xfId="25625"/>
    <cellStyle name="Название 87 2 5" xfId="25626"/>
    <cellStyle name="Название 87 2 6" xfId="25627"/>
    <cellStyle name="Название 87 3" xfId="25628"/>
    <cellStyle name="Название 87 4" xfId="25629"/>
    <cellStyle name="Название 87 5" xfId="25630"/>
    <cellStyle name="Название 87 6" xfId="25631"/>
    <cellStyle name="Название 87 7" xfId="25632"/>
    <cellStyle name="Название 87 8" xfId="25633"/>
    <cellStyle name="Название 88" xfId="25634"/>
    <cellStyle name="Название 88 2" xfId="25635"/>
    <cellStyle name="Название 88 2 2" xfId="25636"/>
    <cellStyle name="Название 88 2 3" xfId="25637"/>
    <cellStyle name="Название 88 2 4" xfId="25638"/>
    <cellStyle name="Название 88 2 5" xfId="25639"/>
    <cellStyle name="Название 88 2 6" xfId="25640"/>
    <cellStyle name="Название 88 3" xfId="25641"/>
    <cellStyle name="Название 88 4" xfId="25642"/>
    <cellStyle name="Название 88 5" xfId="25643"/>
    <cellStyle name="Название 88 6" xfId="25644"/>
    <cellStyle name="Название 88 7" xfId="25645"/>
    <cellStyle name="Название 88 8" xfId="25646"/>
    <cellStyle name="Название 89" xfId="25647"/>
    <cellStyle name="Название 89 2" xfId="25648"/>
    <cellStyle name="Название 89 2 2" xfId="25649"/>
    <cellStyle name="Название 89 2 3" xfId="25650"/>
    <cellStyle name="Название 89 2 4" xfId="25651"/>
    <cellStyle name="Название 89 2 5" xfId="25652"/>
    <cellStyle name="Название 89 2 6" xfId="25653"/>
    <cellStyle name="Название 89 3" xfId="25654"/>
    <cellStyle name="Название 89 4" xfId="25655"/>
    <cellStyle name="Название 89 5" xfId="25656"/>
    <cellStyle name="Название 89 6" xfId="25657"/>
    <cellStyle name="Название 89 7" xfId="25658"/>
    <cellStyle name="Название 89 8" xfId="25659"/>
    <cellStyle name="Название 9" xfId="25660"/>
    <cellStyle name="Название 9 2" xfId="25661"/>
    <cellStyle name="Название 9 2 2" xfId="25662"/>
    <cellStyle name="Название 9 2 3" xfId="25663"/>
    <cellStyle name="Название 9 2 4" xfId="25664"/>
    <cellStyle name="Название 9 2 5" xfId="25665"/>
    <cellStyle name="Название 9 2 6" xfId="25666"/>
    <cellStyle name="Название 9 3" xfId="25667"/>
    <cellStyle name="Название 9 4" xfId="25668"/>
    <cellStyle name="Название 9 5" xfId="25669"/>
    <cellStyle name="Название 9 6" xfId="25670"/>
    <cellStyle name="Название 9 7" xfId="25671"/>
    <cellStyle name="Название 9 8" xfId="25672"/>
    <cellStyle name="Название 90" xfId="25673"/>
    <cellStyle name="Название 90 2" xfId="25674"/>
    <cellStyle name="Название 90 2 2" xfId="25675"/>
    <cellStyle name="Название 90 2 3" xfId="25676"/>
    <cellStyle name="Название 90 2 4" xfId="25677"/>
    <cellStyle name="Название 90 2 5" xfId="25678"/>
    <cellStyle name="Название 90 2 6" xfId="25679"/>
    <cellStyle name="Название 90 3" xfId="25680"/>
    <cellStyle name="Название 90 4" xfId="25681"/>
    <cellStyle name="Название 90 5" xfId="25682"/>
    <cellStyle name="Название 90 6" xfId="25683"/>
    <cellStyle name="Название 90 7" xfId="25684"/>
    <cellStyle name="Название 90 8" xfId="25685"/>
    <cellStyle name="Название 91" xfId="25686"/>
    <cellStyle name="Название 91 2" xfId="25687"/>
    <cellStyle name="Название 91 2 2" xfId="25688"/>
    <cellStyle name="Название 91 2 3" xfId="25689"/>
    <cellStyle name="Название 91 2 4" xfId="25690"/>
    <cellStyle name="Название 91 2 5" xfId="25691"/>
    <cellStyle name="Название 91 2 6" xfId="25692"/>
    <cellStyle name="Название 91 3" xfId="25693"/>
    <cellStyle name="Название 91 4" xfId="25694"/>
    <cellStyle name="Название 91 5" xfId="25695"/>
    <cellStyle name="Название 91 6" xfId="25696"/>
    <cellStyle name="Название 91 7" xfId="25697"/>
    <cellStyle name="Название 91 8" xfId="25698"/>
    <cellStyle name="Название 92" xfId="25699"/>
    <cellStyle name="Название 92 2" xfId="25700"/>
    <cellStyle name="Название 92 2 2" xfId="25701"/>
    <cellStyle name="Название 92 2 3" xfId="25702"/>
    <cellStyle name="Название 92 2 4" xfId="25703"/>
    <cellStyle name="Название 92 2 5" xfId="25704"/>
    <cellStyle name="Название 92 2 6" xfId="25705"/>
    <cellStyle name="Название 92 3" xfId="25706"/>
    <cellStyle name="Название 92 4" xfId="25707"/>
    <cellStyle name="Название 92 5" xfId="25708"/>
    <cellStyle name="Название 92 6" xfId="25709"/>
    <cellStyle name="Название 92 7" xfId="25710"/>
    <cellStyle name="Название 92 8" xfId="25711"/>
    <cellStyle name="Название 93" xfId="25712"/>
    <cellStyle name="Название 93 2" xfId="25713"/>
    <cellStyle name="Название 93 2 2" xfId="25714"/>
    <cellStyle name="Название 93 2 3" xfId="25715"/>
    <cellStyle name="Название 93 2 4" xfId="25716"/>
    <cellStyle name="Название 93 2 5" xfId="25717"/>
    <cellStyle name="Название 93 2 6" xfId="25718"/>
    <cellStyle name="Название 93 3" xfId="25719"/>
    <cellStyle name="Название 93 4" xfId="25720"/>
    <cellStyle name="Название 93 5" xfId="25721"/>
    <cellStyle name="Название 93 6" xfId="25722"/>
    <cellStyle name="Название 93 7" xfId="25723"/>
    <cellStyle name="Название 93 8" xfId="25724"/>
    <cellStyle name="Название 94" xfId="25725"/>
    <cellStyle name="Название 94 2" xfId="25726"/>
    <cellStyle name="Название 94 2 2" xfId="25727"/>
    <cellStyle name="Название 94 2 3" xfId="25728"/>
    <cellStyle name="Название 94 2 4" xfId="25729"/>
    <cellStyle name="Название 94 2 5" xfId="25730"/>
    <cellStyle name="Название 94 2 6" xfId="25731"/>
    <cellStyle name="Название 94 3" xfId="25732"/>
    <cellStyle name="Название 94 4" xfId="25733"/>
    <cellStyle name="Название 94 5" xfId="25734"/>
    <cellStyle name="Название 94 6" xfId="25735"/>
    <cellStyle name="Название 94 7" xfId="25736"/>
    <cellStyle name="Название 94 8" xfId="25737"/>
    <cellStyle name="Название 95" xfId="25738"/>
    <cellStyle name="Название 95 2" xfId="25739"/>
    <cellStyle name="Название 95 2 2" xfId="25740"/>
    <cellStyle name="Название 95 2 3" xfId="25741"/>
    <cellStyle name="Название 95 2 4" xfId="25742"/>
    <cellStyle name="Название 95 2 5" xfId="25743"/>
    <cellStyle name="Название 95 2 6" xfId="25744"/>
    <cellStyle name="Название 95 3" xfId="25745"/>
    <cellStyle name="Название 95 4" xfId="25746"/>
    <cellStyle name="Название 95 5" xfId="25747"/>
    <cellStyle name="Название 95 6" xfId="25748"/>
    <cellStyle name="Название 95 7" xfId="25749"/>
    <cellStyle name="Название 95 8" xfId="25750"/>
    <cellStyle name="Название 96" xfId="25751"/>
    <cellStyle name="Название 96 2" xfId="25752"/>
    <cellStyle name="Название 96 2 2" xfId="25753"/>
    <cellStyle name="Название 96 2 3" xfId="25754"/>
    <cellStyle name="Название 96 2 4" xfId="25755"/>
    <cellStyle name="Название 96 2 5" xfId="25756"/>
    <cellStyle name="Название 96 2 6" xfId="25757"/>
    <cellStyle name="Название 96 3" xfId="25758"/>
    <cellStyle name="Название 96 4" xfId="25759"/>
    <cellStyle name="Название 96 5" xfId="25760"/>
    <cellStyle name="Название 96 6" xfId="25761"/>
    <cellStyle name="Название 96 7" xfId="25762"/>
    <cellStyle name="Название 96 8" xfId="25763"/>
    <cellStyle name="Название 97" xfId="25764"/>
    <cellStyle name="Название 97 2" xfId="25765"/>
    <cellStyle name="Название 97 2 2" xfId="25766"/>
    <cellStyle name="Название 97 2 3" xfId="25767"/>
    <cellStyle name="Название 97 2 4" xfId="25768"/>
    <cellStyle name="Название 97 2 5" xfId="25769"/>
    <cellStyle name="Название 97 2 6" xfId="25770"/>
    <cellStyle name="Название 97 3" xfId="25771"/>
    <cellStyle name="Название 97 4" xfId="25772"/>
    <cellStyle name="Название 97 5" xfId="25773"/>
    <cellStyle name="Название 97 6" xfId="25774"/>
    <cellStyle name="Название 97 7" xfId="25775"/>
    <cellStyle name="Название 97 8" xfId="25776"/>
    <cellStyle name="Название 98" xfId="25777"/>
    <cellStyle name="Название 98 2" xfId="25778"/>
    <cellStyle name="Название 98 2 2" xfId="25779"/>
    <cellStyle name="Название 98 2 3" xfId="25780"/>
    <cellStyle name="Название 98 2 4" xfId="25781"/>
    <cellStyle name="Название 98 2 5" xfId="25782"/>
    <cellStyle name="Название 98 2 6" xfId="25783"/>
    <cellStyle name="Название 98 3" xfId="25784"/>
    <cellStyle name="Название 98 4" xfId="25785"/>
    <cellStyle name="Название 98 5" xfId="25786"/>
    <cellStyle name="Название 98 6" xfId="25787"/>
    <cellStyle name="Название 98 7" xfId="25788"/>
    <cellStyle name="Название 98 8" xfId="25789"/>
    <cellStyle name="Название 99" xfId="25790"/>
    <cellStyle name="Название 99 2" xfId="25791"/>
    <cellStyle name="Название 99 2 2" xfId="25792"/>
    <cellStyle name="Название 99 2 3" xfId="25793"/>
    <cellStyle name="Название 99 2 4" xfId="25794"/>
    <cellStyle name="Название 99 2 5" xfId="25795"/>
    <cellStyle name="Название 99 2 6" xfId="25796"/>
    <cellStyle name="Название 99 3" xfId="25797"/>
    <cellStyle name="Название 99 4" xfId="25798"/>
    <cellStyle name="Название 99 5" xfId="25799"/>
    <cellStyle name="Название 99 6" xfId="25800"/>
    <cellStyle name="Название 99 7" xfId="25801"/>
    <cellStyle name="Название 99 8" xfId="25802"/>
    <cellStyle name="Нейтральный 10" xfId="25803"/>
    <cellStyle name="Нейтральный 10 2" xfId="25804"/>
    <cellStyle name="Нейтральный 10 2 2" xfId="25805"/>
    <cellStyle name="Нейтральный 10 2 3" xfId="25806"/>
    <cellStyle name="Нейтральный 10 2 4" xfId="25807"/>
    <cellStyle name="Нейтральный 10 2 5" xfId="25808"/>
    <cellStyle name="Нейтральный 10 2 6" xfId="25809"/>
    <cellStyle name="Нейтральный 10 3" xfId="25810"/>
    <cellStyle name="Нейтральный 10 4" xfId="25811"/>
    <cellStyle name="Нейтральный 10 5" xfId="25812"/>
    <cellStyle name="Нейтральный 10 6" xfId="25813"/>
    <cellStyle name="Нейтральный 10 7" xfId="25814"/>
    <cellStyle name="Нейтральный 10 8" xfId="25815"/>
    <cellStyle name="Нейтральный 100" xfId="25816"/>
    <cellStyle name="Нейтральный 100 2" xfId="25817"/>
    <cellStyle name="Нейтральный 100 2 2" xfId="25818"/>
    <cellStyle name="Нейтральный 100 2 3" xfId="25819"/>
    <cellStyle name="Нейтральный 100 2 4" xfId="25820"/>
    <cellStyle name="Нейтральный 100 2 5" xfId="25821"/>
    <cellStyle name="Нейтральный 100 2 6" xfId="25822"/>
    <cellStyle name="Нейтральный 100 3" xfId="25823"/>
    <cellStyle name="Нейтральный 100 4" xfId="25824"/>
    <cellStyle name="Нейтральный 100 5" xfId="25825"/>
    <cellStyle name="Нейтральный 100 6" xfId="25826"/>
    <cellStyle name="Нейтральный 100 7" xfId="25827"/>
    <cellStyle name="Нейтральный 100 8" xfId="25828"/>
    <cellStyle name="Нейтральный 101" xfId="25829"/>
    <cellStyle name="Нейтральный 101 2" xfId="25830"/>
    <cellStyle name="Нейтральный 101 2 2" xfId="25831"/>
    <cellStyle name="Нейтральный 101 2 3" xfId="25832"/>
    <cellStyle name="Нейтральный 101 2 4" xfId="25833"/>
    <cellStyle name="Нейтральный 101 2 5" xfId="25834"/>
    <cellStyle name="Нейтральный 101 2 6" xfId="25835"/>
    <cellStyle name="Нейтральный 101 3" xfId="25836"/>
    <cellStyle name="Нейтральный 101 4" xfId="25837"/>
    <cellStyle name="Нейтральный 101 5" xfId="25838"/>
    <cellStyle name="Нейтральный 101 6" xfId="25839"/>
    <cellStyle name="Нейтральный 101 7" xfId="25840"/>
    <cellStyle name="Нейтральный 101 8" xfId="25841"/>
    <cellStyle name="Нейтральный 102" xfId="25842"/>
    <cellStyle name="Нейтральный 102 2" xfId="25843"/>
    <cellStyle name="Нейтральный 102 2 2" xfId="25844"/>
    <cellStyle name="Нейтральный 102 2 3" xfId="25845"/>
    <cellStyle name="Нейтральный 102 2 4" xfId="25846"/>
    <cellStyle name="Нейтральный 102 2 5" xfId="25847"/>
    <cellStyle name="Нейтральный 102 2 6" xfId="25848"/>
    <cellStyle name="Нейтральный 102 3" xfId="25849"/>
    <cellStyle name="Нейтральный 102 4" xfId="25850"/>
    <cellStyle name="Нейтральный 102 5" xfId="25851"/>
    <cellStyle name="Нейтральный 102 6" xfId="25852"/>
    <cellStyle name="Нейтральный 102 7" xfId="25853"/>
    <cellStyle name="Нейтральный 102 8" xfId="25854"/>
    <cellStyle name="Нейтральный 103" xfId="25855"/>
    <cellStyle name="Нейтральный 103 2" xfId="25856"/>
    <cellStyle name="Нейтральный 103 2 2" xfId="25857"/>
    <cellStyle name="Нейтральный 103 2 3" xfId="25858"/>
    <cellStyle name="Нейтральный 103 2 4" xfId="25859"/>
    <cellStyle name="Нейтральный 103 2 5" xfId="25860"/>
    <cellStyle name="Нейтральный 103 2 6" xfId="25861"/>
    <cellStyle name="Нейтральный 103 3" xfId="25862"/>
    <cellStyle name="Нейтральный 103 4" xfId="25863"/>
    <cellStyle name="Нейтральный 103 5" xfId="25864"/>
    <cellStyle name="Нейтральный 103 6" xfId="25865"/>
    <cellStyle name="Нейтральный 103 7" xfId="25866"/>
    <cellStyle name="Нейтральный 103 8" xfId="25867"/>
    <cellStyle name="Нейтральный 104" xfId="25868"/>
    <cellStyle name="Нейтральный 104 2" xfId="25869"/>
    <cellStyle name="Нейтральный 104 2 2" xfId="25870"/>
    <cellStyle name="Нейтральный 104 2 3" xfId="25871"/>
    <cellStyle name="Нейтральный 104 2 4" xfId="25872"/>
    <cellStyle name="Нейтральный 104 2 5" xfId="25873"/>
    <cellStyle name="Нейтральный 104 2 6" xfId="25874"/>
    <cellStyle name="Нейтральный 104 3" xfId="25875"/>
    <cellStyle name="Нейтральный 104 4" xfId="25876"/>
    <cellStyle name="Нейтральный 104 5" xfId="25877"/>
    <cellStyle name="Нейтральный 104 6" xfId="25878"/>
    <cellStyle name="Нейтральный 104 7" xfId="25879"/>
    <cellStyle name="Нейтральный 104 8" xfId="25880"/>
    <cellStyle name="Нейтральный 105" xfId="25881"/>
    <cellStyle name="Нейтральный 105 2" xfId="25882"/>
    <cellStyle name="Нейтральный 105 2 2" xfId="25883"/>
    <cellStyle name="Нейтральный 105 2 3" xfId="25884"/>
    <cellStyle name="Нейтральный 105 2 4" xfId="25885"/>
    <cellStyle name="Нейтральный 105 2 5" xfId="25886"/>
    <cellStyle name="Нейтральный 105 2 6" xfId="25887"/>
    <cellStyle name="Нейтральный 105 3" xfId="25888"/>
    <cellStyle name="Нейтральный 105 4" xfId="25889"/>
    <cellStyle name="Нейтральный 105 5" xfId="25890"/>
    <cellStyle name="Нейтральный 105 6" xfId="25891"/>
    <cellStyle name="Нейтральный 105 7" xfId="25892"/>
    <cellStyle name="Нейтральный 105 8" xfId="25893"/>
    <cellStyle name="Нейтральный 106" xfId="25894"/>
    <cellStyle name="Нейтральный 106 2" xfId="25895"/>
    <cellStyle name="Нейтральный 106 2 2" xfId="25896"/>
    <cellStyle name="Нейтральный 106 2 3" xfId="25897"/>
    <cellStyle name="Нейтральный 106 2 4" xfId="25898"/>
    <cellStyle name="Нейтральный 106 2 5" xfId="25899"/>
    <cellStyle name="Нейтральный 106 2 6" xfId="25900"/>
    <cellStyle name="Нейтральный 106 3" xfId="25901"/>
    <cellStyle name="Нейтральный 106 4" xfId="25902"/>
    <cellStyle name="Нейтральный 106 5" xfId="25903"/>
    <cellStyle name="Нейтральный 106 6" xfId="25904"/>
    <cellStyle name="Нейтральный 106 7" xfId="25905"/>
    <cellStyle name="Нейтральный 106 8" xfId="25906"/>
    <cellStyle name="Нейтральный 107" xfId="25907"/>
    <cellStyle name="Нейтральный 107 2" xfId="25908"/>
    <cellStyle name="Нейтральный 107 2 2" xfId="25909"/>
    <cellStyle name="Нейтральный 107 2 3" xfId="25910"/>
    <cellStyle name="Нейтральный 107 2 4" xfId="25911"/>
    <cellStyle name="Нейтральный 107 2 5" xfId="25912"/>
    <cellStyle name="Нейтральный 107 2 6" xfId="25913"/>
    <cellStyle name="Нейтральный 107 3" xfId="25914"/>
    <cellStyle name="Нейтральный 107 4" xfId="25915"/>
    <cellStyle name="Нейтральный 107 5" xfId="25916"/>
    <cellStyle name="Нейтральный 107 6" xfId="25917"/>
    <cellStyle name="Нейтральный 107 7" xfId="25918"/>
    <cellStyle name="Нейтральный 107 8" xfId="25919"/>
    <cellStyle name="Нейтральный 108" xfId="25920"/>
    <cellStyle name="Нейтральный 108 2" xfId="25921"/>
    <cellStyle name="Нейтральный 108 2 2" xfId="25922"/>
    <cellStyle name="Нейтральный 108 2 3" xfId="25923"/>
    <cellStyle name="Нейтральный 108 2 4" xfId="25924"/>
    <cellStyle name="Нейтральный 108 2 5" xfId="25925"/>
    <cellStyle name="Нейтральный 108 2 6" xfId="25926"/>
    <cellStyle name="Нейтральный 108 3" xfId="25927"/>
    <cellStyle name="Нейтральный 108 4" xfId="25928"/>
    <cellStyle name="Нейтральный 108 5" xfId="25929"/>
    <cellStyle name="Нейтральный 108 6" xfId="25930"/>
    <cellStyle name="Нейтральный 108 7" xfId="25931"/>
    <cellStyle name="Нейтральный 108 8" xfId="25932"/>
    <cellStyle name="Нейтральный 109" xfId="25933"/>
    <cellStyle name="Нейтральный 109 2" xfId="25934"/>
    <cellStyle name="Нейтральный 109 2 2" xfId="25935"/>
    <cellStyle name="Нейтральный 109 2 3" xfId="25936"/>
    <cellStyle name="Нейтральный 109 2 4" xfId="25937"/>
    <cellStyle name="Нейтральный 109 2 5" xfId="25938"/>
    <cellStyle name="Нейтральный 109 2 6" xfId="25939"/>
    <cellStyle name="Нейтральный 109 3" xfId="25940"/>
    <cellStyle name="Нейтральный 109 4" xfId="25941"/>
    <cellStyle name="Нейтральный 109 5" xfId="25942"/>
    <cellStyle name="Нейтральный 109 6" xfId="25943"/>
    <cellStyle name="Нейтральный 109 7" xfId="25944"/>
    <cellStyle name="Нейтральный 109 8" xfId="25945"/>
    <cellStyle name="Нейтральный 11" xfId="25946"/>
    <cellStyle name="Нейтральный 11 2" xfId="25947"/>
    <cellStyle name="Нейтральный 11 2 2" xfId="25948"/>
    <cellStyle name="Нейтральный 11 2 3" xfId="25949"/>
    <cellStyle name="Нейтральный 11 2 4" xfId="25950"/>
    <cellStyle name="Нейтральный 11 2 5" xfId="25951"/>
    <cellStyle name="Нейтральный 11 2 6" xfId="25952"/>
    <cellStyle name="Нейтральный 11 3" xfId="25953"/>
    <cellStyle name="Нейтральный 11 4" xfId="25954"/>
    <cellStyle name="Нейтральный 11 5" xfId="25955"/>
    <cellStyle name="Нейтральный 11 6" xfId="25956"/>
    <cellStyle name="Нейтральный 11 7" xfId="25957"/>
    <cellStyle name="Нейтральный 11 8" xfId="25958"/>
    <cellStyle name="Нейтральный 110" xfId="25959"/>
    <cellStyle name="Нейтральный 110 2" xfId="25960"/>
    <cellStyle name="Нейтральный 110 2 2" xfId="25961"/>
    <cellStyle name="Нейтральный 110 2 3" xfId="25962"/>
    <cellStyle name="Нейтральный 110 2 4" xfId="25963"/>
    <cellStyle name="Нейтральный 110 2 5" xfId="25964"/>
    <cellStyle name="Нейтральный 110 2 6" xfId="25965"/>
    <cellStyle name="Нейтральный 110 3" xfId="25966"/>
    <cellStyle name="Нейтральный 110 4" xfId="25967"/>
    <cellStyle name="Нейтральный 110 5" xfId="25968"/>
    <cellStyle name="Нейтральный 110 6" xfId="25969"/>
    <cellStyle name="Нейтральный 110 7" xfId="25970"/>
    <cellStyle name="Нейтральный 110 8" xfId="25971"/>
    <cellStyle name="Нейтральный 111" xfId="25972"/>
    <cellStyle name="Нейтральный 111 2" xfId="25973"/>
    <cellStyle name="Нейтральный 111 2 2" xfId="25974"/>
    <cellStyle name="Нейтральный 111 2 3" xfId="25975"/>
    <cellStyle name="Нейтральный 111 2 4" xfId="25976"/>
    <cellStyle name="Нейтральный 111 2 5" xfId="25977"/>
    <cellStyle name="Нейтральный 111 2 6" xfId="25978"/>
    <cellStyle name="Нейтральный 111 3" xfId="25979"/>
    <cellStyle name="Нейтральный 111 4" xfId="25980"/>
    <cellStyle name="Нейтральный 111 5" xfId="25981"/>
    <cellStyle name="Нейтральный 111 6" xfId="25982"/>
    <cellStyle name="Нейтральный 111 7" xfId="25983"/>
    <cellStyle name="Нейтральный 111 8" xfId="25984"/>
    <cellStyle name="Нейтральный 112" xfId="25985"/>
    <cellStyle name="Нейтральный 112 2" xfId="25986"/>
    <cellStyle name="Нейтральный 112 2 2" xfId="25987"/>
    <cellStyle name="Нейтральный 112 2 3" xfId="25988"/>
    <cellStyle name="Нейтральный 112 2 4" xfId="25989"/>
    <cellStyle name="Нейтральный 112 2 5" xfId="25990"/>
    <cellStyle name="Нейтральный 112 2 6" xfId="25991"/>
    <cellStyle name="Нейтральный 112 3" xfId="25992"/>
    <cellStyle name="Нейтральный 112 4" xfId="25993"/>
    <cellStyle name="Нейтральный 112 5" xfId="25994"/>
    <cellStyle name="Нейтральный 112 6" xfId="25995"/>
    <cellStyle name="Нейтральный 112 7" xfId="25996"/>
    <cellStyle name="Нейтральный 112 8" xfId="25997"/>
    <cellStyle name="Нейтральный 113" xfId="25998"/>
    <cellStyle name="Нейтральный 113 2" xfId="25999"/>
    <cellStyle name="Нейтральный 113 2 2" xfId="26000"/>
    <cellStyle name="Нейтральный 113 2 3" xfId="26001"/>
    <cellStyle name="Нейтральный 113 2 4" xfId="26002"/>
    <cellStyle name="Нейтральный 113 2 5" xfId="26003"/>
    <cellStyle name="Нейтральный 113 2 6" xfId="26004"/>
    <cellStyle name="Нейтральный 113 3" xfId="26005"/>
    <cellStyle name="Нейтральный 113 4" xfId="26006"/>
    <cellStyle name="Нейтральный 113 5" xfId="26007"/>
    <cellStyle name="Нейтральный 113 6" xfId="26008"/>
    <cellStyle name="Нейтральный 113 7" xfId="26009"/>
    <cellStyle name="Нейтральный 113 8" xfId="26010"/>
    <cellStyle name="Нейтральный 114" xfId="26011"/>
    <cellStyle name="Нейтральный 114 2" xfId="26012"/>
    <cellStyle name="Нейтральный 114 2 2" xfId="26013"/>
    <cellStyle name="Нейтральный 114 2 3" xfId="26014"/>
    <cellStyle name="Нейтральный 114 2 4" xfId="26015"/>
    <cellStyle name="Нейтральный 114 2 5" xfId="26016"/>
    <cellStyle name="Нейтральный 114 2 6" xfId="26017"/>
    <cellStyle name="Нейтральный 114 3" xfId="26018"/>
    <cellStyle name="Нейтральный 114 4" xfId="26019"/>
    <cellStyle name="Нейтральный 114 5" xfId="26020"/>
    <cellStyle name="Нейтральный 114 6" xfId="26021"/>
    <cellStyle name="Нейтральный 114 7" xfId="26022"/>
    <cellStyle name="Нейтральный 114 8" xfId="26023"/>
    <cellStyle name="Нейтральный 115" xfId="26024"/>
    <cellStyle name="Нейтральный 115 2" xfId="26025"/>
    <cellStyle name="Нейтральный 115 2 2" xfId="26026"/>
    <cellStyle name="Нейтральный 115 2 3" xfId="26027"/>
    <cellStyle name="Нейтральный 115 2 4" xfId="26028"/>
    <cellStyle name="Нейтральный 115 2 5" xfId="26029"/>
    <cellStyle name="Нейтральный 115 2 6" xfId="26030"/>
    <cellStyle name="Нейтральный 115 3" xfId="26031"/>
    <cellStyle name="Нейтральный 115 4" xfId="26032"/>
    <cellStyle name="Нейтральный 115 5" xfId="26033"/>
    <cellStyle name="Нейтральный 115 6" xfId="26034"/>
    <cellStyle name="Нейтральный 115 7" xfId="26035"/>
    <cellStyle name="Нейтральный 115 8" xfId="26036"/>
    <cellStyle name="Нейтральный 116" xfId="26037"/>
    <cellStyle name="Нейтральный 116 2" xfId="26038"/>
    <cellStyle name="Нейтральный 116 2 2" xfId="26039"/>
    <cellStyle name="Нейтральный 116 2 3" xfId="26040"/>
    <cellStyle name="Нейтральный 116 2 4" xfId="26041"/>
    <cellStyle name="Нейтральный 116 2 5" xfId="26042"/>
    <cellStyle name="Нейтральный 116 2 6" xfId="26043"/>
    <cellStyle name="Нейтральный 116 3" xfId="26044"/>
    <cellStyle name="Нейтральный 116 4" xfId="26045"/>
    <cellStyle name="Нейтральный 116 5" xfId="26046"/>
    <cellStyle name="Нейтральный 116 6" xfId="26047"/>
    <cellStyle name="Нейтральный 116 7" xfId="26048"/>
    <cellStyle name="Нейтральный 116 8" xfId="26049"/>
    <cellStyle name="Нейтральный 117" xfId="26050"/>
    <cellStyle name="Нейтральный 117 2" xfId="26051"/>
    <cellStyle name="Нейтральный 117 2 2" xfId="26052"/>
    <cellStyle name="Нейтральный 117 2 3" xfId="26053"/>
    <cellStyle name="Нейтральный 117 2 4" xfId="26054"/>
    <cellStyle name="Нейтральный 117 2 5" xfId="26055"/>
    <cellStyle name="Нейтральный 117 2 6" xfId="26056"/>
    <cellStyle name="Нейтральный 117 3" xfId="26057"/>
    <cellStyle name="Нейтральный 117 4" xfId="26058"/>
    <cellStyle name="Нейтральный 117 5" xfId="26059"/>
    <cellStyle name="Нейтральный 117 6" xfId="26060"/>
    <cellStyle name="Нейтральный 117 7" xfId="26061"/>
    <cellStyle name="Нейтральный 117 8" xfId="26062"/>
    <cellStyle name="Нейтральный 118" xfId="26063"/>
    <cellStyle name="Нейтральный 118 2" xfId="26064"/>
    <cellStyle name="Нейтральный 118 2 2" xfId="26065"/>
    <cellStyle name="Нейтральный 118 2 3" xfId="26066"/>
    <cellStyle name="Нейтральный 118 2 4" xfId="26067"/>
    <cellStyle name="Нейтральный 118 2 5" xfId="26068"/>
    <cellStyle name="Нейтральный 118 2 6" xfId="26069"/>
    <cellStyle name="Нейтральный 118 3" xfId="26070"/>
    <cellStyle name="Нейтральный 118 4" xfId="26071"/>
    <cellStyle name="Нейтральный 118 5" xfId="26072"/>
    <cellStyle name="Нейтральный 118 6" xfId="26073"/>
    <cellStyle name="Нейтральный 118 7" xfId="26074"/>
    <cellStyle name="Нейтральный 118 8" xfId="26075"/>
    <cellStyle name="Нейтральный 119" xfId="26076"/>
    <cellStyle name="Нейтральный 119 2" xfId="26077"/>
    <cellStyle name="Нейтральный 119 2 2" xfId="26078"/>
    <cellStyle name="Нейтральный 119 2 3" xfId="26079"/>
    <cellStyle name="Нейтральный 119 2 4" xfId="26080"/>
    <cellStyle name="Нейтральный 119 2 5" xfId="26081"/>
    <cellStyle name="Нейтральный 119 2 6" xfId="26082"/>
    <cellStyle name="Нейтральный 119 3" xfId="26083"/>
    <cellStyle name="Нейтральный 119 4" xfId="26084"/>
    <cellStyle name="Нейтральный 119 5" xfId="26085"/>
    <cellStyle name="Нейтральный 119 6" xfId="26086"/>
    <cellStyle name="Нейтральный 119 7" xfId="26087"/>
    <cellStyle name="Нейтральный 119 8" xfId="26088"/>
    <cellStyle name="Нейтральный 12" xfId="26089"/>
    <cellStyle name="Нейтральный 12 2" xfId="26090"/>
    <cellStyle name="Нейтральный 12 2 2" xfId="26091"/>
    <cellStyle name="Нейтральный 12 2 3" xfId="26092"/>
    <cellStyle name="Нейтральный 12 2 4" xfId="26093"/>
    <cellStyle name="Нейтральный 12 2 5" xfId="26094"/>
    <cellStyle name="Нейтральный 12 2 6" xfId="26095"/>
    <cellStyle name="Нейтральный 12 3" xfId="26096"/>
    <cellStyle name="Нейтральный 12 4" xfId="26097"/>
    <cellStyle name="Нейтральный 12 5" xfId="26098"/>
    <cellStyle name="Нейтральный 12 6" xfId="26099"/>
    <cellStyle name="Нейтральный 12 7" xfId="26100"/>
    <cellStyle name="Нейтральный 12 8" xfId="26101"/>
    <cellStyle name="Нейтральный 120" xfId="26102"/>
    <cellStyle name="Нейтральный 120 2" xfId="26103"/>
    <cellStyle name="Нейтральный 120 2 2" xfId="26104"/>
    <cellStyle name="Нейтральный 120 2 3" xfId="26105"/>
    <cellStyle name="Нейтральный 120 2 4" xfId="26106"/>
    <cellStyle name="Нейтральный 120 2 5" xfId="26107"/>
    <cellStyle name="Нейтральный 120 2 6" xfId="26108"/>
    <cellStyle name="Нейтральный 120 3" xfId="26109"/>
    <cellStyle name="Нейтральный 120 4" xfId="26110"/>
    <cellStyle name="Нейтральный 120 5" xfId="26111"/>
    <cellStyle name="Нейтральный 120 6" xfId="26112"/>
    <cellStyle name="Нейтральный 120 7" xfId="26113"/>
    <cellStyle name="Нейтральный 120 8" xfId="26114"/>
    <cellStyle name="Нейтральный 121" xfId="26115"/>
    <cellStyle name="Нейтральный 121 2" xfId="26116"/>
    <cellStyle name="Нейтральный 121 2 2" xfId="26117"/>
    <cellStyle name="Нейтральный 121 2 3" xfId="26118"/>
    <cellStyle name="Нейтральный 121 2 4" xfId="26119"/>
    <cellStyle name="Нейтральный 121 2 5" xfId="26120"/>
    <cellStyle name="Нейтральный 121 2 6" xfId="26121"/>
    <cellStyle name="Нейтральный 121 3" xfId="26122"/>
    <cellStyle name="Нейтральный 121 4" xfId="26123"/>
    <cellStyle name="Нейтральный 121 5" xfId="26124"/>
    <cellStyle name="Нейтральный 121 6" xfId="26125"/>
    <cellStyle name="Нейтральный 121 7" xfId="26126"/>
    <cellStyle name="Нейтральный 121 8" xfId="26127"/>
    <cellStyle name="Нейтральный 122" xfId="26128"/>
    <cellStyle name="Нейтральный 122 2" xfId="26129"/>
    <cellStyle name="Нейтральный 122 2 2" xfId="26130"/>
    <cellStyle name="Нейтральный 122 2 3" xfId="26131"/>
    <cellStyle name="Нейтральный 122 2 4" xfId="26132"/>
    <cellStyle name="Нейтральный 122 2 5" xfId="26133"/>
    <cellStyle name="Нейтральный 122 2 6" xfId="26134"/>
    <cellStyle name="Нейтральный 122 3" xfId="26135"/>
    <cellStyle name="Нейтральный 122 4" xfId="26136"/>
    <cellStyle name="Нейтральный 122 5" xfId="26137"/>
    <cellStyle name="Нейтральный 122 6" xfId="26138"/>
    <cellStyle name="Нейтральный 122 7" xfId="26139"/>
    <cellStyle name="Нейтральный 122 8" xfId="26140"/>
    <cellStyle name="Нейтральный 123" xfId="26141"/>
    <cellStyle name="Нейтральный 123 2" xfId="26142"/>
    <cellStyle name="Нейтральный 123 2 2" xfId="26143"/>
    <cellStyle name="Нейтральный 123 2 3" xfId="26144"/>
    <cellStyle name="Нейтральный 123 2 4" xfId="26145"/>
    <cellStyle name="Нейтральный 123 2 5" xfId="26146"/>
    <cellStyle name="Нейтральный 123 2 6" xfId="26147"/>
    <cellStyle name="Нейтральный 123 3" xfId="26148"/>
    <cellStyle name="Нейтральный 123 4" xfId="26149"/>
    <cellStyle name="Нейтральный 123 5" xfId="26150"/>
    <cellStyle name="Нейтральный 123 6" xfId="26151"/>
    <cellStyle name="Нейтральный 123 7" xfId="26152"/>
    <cellStyle name="Нейтральный 123 8" xfId="26153"/>
    <cellStyle name="Нейтральный 124" xfId="26154"/>
    <cellStyle name="Нейтральный 124 2" xfId="26155"/>
    <cellStyle name="Нейтральный 124 2 2" xfId="26156"/>
    <cellStyle name="Нейтральный 124 2 3" xfId="26157"/>
    <cellStyle name="Нейтральный 124 2 4" xfId="26158"/>
    <cellStyle name="Нейтральный 124 2 5" xfId="26159"/>
    <cellStyle name="Нейтральный 124 2 6" xfId="26160"/>
    <cellStyle name="Нейтральный 124 3" xfId="26161"/>
    <cellStyle name="Нейтральный 124 4" xfId="26162"/>
    <cellStyle name="Нейтральный 124 5" xfId="26163"/>
    <cellStyle name="Нейтральный 124 6" xfId="26164"/>
    <cellStyle name="Нейтральный 124 7" xfId="26165"/>
    <cellStyle name="Нейтральный 124 8" xfId="26166"/>
    <cellStyle name="Нейтральный 125" xfId="26167"/>
    <cellStyle name="Нейтральный 125 2" xfId="26168"/>
    <cellStyle name="Нейтральный 125 2 2" xfId="26169"/>
    <cellStyle name="Нейтральный 125 2 3" xfId="26170"/>
    <cellStyle name="Нейтральный 125 2 4" xfId="26171"/>
    <cellStyle name="Нейтральный 125 2 5" xfId="26172"/>
    <cellStyle name="Нейтральный 125 2 6" xfId="26173"/>
    <cellStyle name="Нейтральный 125 3" xfId="26174"/>
    <cellStyle name="Нейтральный 125 4" xfId="26175"/>
    <cellStyle name="Нейтральный 125 5" xfId="26176"/>
    <cellStyle name="Нейтральный 125 6" xfId="26177"/>
    <cellStyle name="Нейтральный 125 7" xfId="26178"/>
    <cellStyle name="Нейтральный 125 8" xfId="26179"/>
    <cellStyle name="Нейтральный 126" xfId="26180"/>
    <cellStyle name="Нейтральный 126 2" xfId="26181"/>
    <cellStyle name="Нейтральный 126 2 2" xfId="26182"/>
    <cellStyle name="Нейтральный 126 2 3" xfId="26183"/>
    <cellStyle name="Нейтральный 126 2 4" xfId="26184"/>
    <cellStyle name="Нейтральный 126 2 5" xfId="26185"/>
    <cellStyle name="Нейтральный 126 2 6" xfId="26186"/>
    <cellStyle name="Нейтральный 126 3" xfId="26187"/>
    <cellStyle name="Нейтральный 126 4" xfId="26188"/>
    <cellStyle name="Нейтральный 126 5" xfId="26189"/>
    <cellStyle name="Нейтральный 126 6" xfId="26190"/>
    <cellStyle name="Нейтральный 126 7" xfId="26191"/>
    <cellStyle name="Нейтральный 126 8" xfId="26192"/>
    <cellStyle name="Нейтральный 127" xfId="26193"/>
    <cellStyle name="Нейтральный 127 2" xfId="26194"/>
    <cellStyle name="Нейтральный 127 2 2" xfId="26195"/>
    <cellStyle name="Нейтральный 127 2 3" xfId="26196"/>
    <cellStyle name="Нейтральный 127 2 4" xfId="26197"/>
    <cellStyle name="Нейтральный 127 2 5" xfId="26198"/>
    <cellStyle name="Нейтральный 127 2 6" xfId="26199"/>
    <cellStyle name="Нейтральный 127 3" xfId="26200"/>
    <cellStyle name="Нейтральный 127 4" xfId="26201"/>
    <cellStyle name="Нейтральный 127 5" xfId="26202"/>
    <cellStyle name="Нейтральный 127 6" xfId="26203"/>
    <cellStyle name="Нейтральный 127 7" xfId="26204"/>
    <cellStyle name="Нейтральный 127 8" xfId="26205"/>
    <cellStyle name="Нейтральный 128" xfId="26206"/>
    <cellStyle name="Нейтральный 128 2" xfId="26207"/>
    <cellStyle name="Нейтральный 128 2 2" xfId="26208"/>
    <cellStyle name="Нейтральный 128 2 3" xfId="26209"/>
    <cellStyle name="Нейтральный 128 2 4" xfId="26210"/>
    <cellStyle name="Нейтральный 128 2 5" xfId="26211"/>
    <cellStyle name="Нейтральный 128 2 6" xfId="26212"/>
    <cellStyle name="Нейтральный 128 3" xfId="26213"/>
    <cellStyle name="Нейтральный 128 4" xfId="26214"/>
    <cellStyle name="Нейтральный 128 5" xfId="26215"/>
    <cellStyle name="Нейтральный 128 6" xfId="26216"/>
    <cellStyle name="Нейтральный 128 7" xfId="26217"/>
    <cellStyle name="Нейтральный 128 8" xfId="26218"/>
    <cellStyle name="Нейтральный 129" xfId="26219"/>
    <cellStyle name="Нейтральный 129 2" xfId="26220"/>
    <cellStyle name="Нейтральный 129 2 2" xfId="26221"/>
    <cellStyle name="Нейтральный 129 2 3" xfId="26222"/>
    <cellStyle name="Нейтральный 129 2 4" xfId="26223"/>
    <cellStyle name="Нейтральный 129 2 5" xfId="26224"/>
    <cellStyle name="Нейтральный 129 2 6" xfId="26225"/>
    <cellStyle name="Нейтральный 129 3" xfId="26226"/>
    <cellStyle name="Нейтральный 129 4" xfId="26227"/>
    <cellStyle name="Нейтральный 129 5" xfId="26228"/>
    <cellStyle name="Нейтральный 129 6" xfId="26229"/>
    <cellStyle name="Нейтральный 129 7" xfId="26230"/>
    <cellStyle name="Нейтральный 129 8" xfId="26231"/>
    <cellStyle name="Нейтральный 13" xfId="26232"/>
    <cellStyle name="Нейтральный 13 2" xfId="26233"/>
    <cellStyle name="Нейтральный 13 2 2" xfId="26234"/>
    <cellStyle name="Нейтральный 13 2 3" xfId="26235"/>
    <cellStyle name="Нейтральный 13 2 4" xfId="26236"/>
    <cellStyle name="Нейтральный 13 2 5" xfId="26237"/>
    <cellStyle name="Нейтральный 13 2 6" xfId="26238"/>
    <cellStyle name="Нейтральный 13 3" xfId="26239"/>
    <cellStyle name="Нейтральный 13 4" xfId="26240"/>
    <cellStyle name="Нейтральный 13 5" xfId="26241"/>
    <cellStyle name="Нейтральный 13 6" xfId="26242"/>
    <cellStyle name="Нейтральный 13 7" xfId="26243"/>
    <cellStyle name="Нейтральный 13 8" xfId="26244"/>
    <cellStyle name="Нейтральный 130" xfId="26245"/>
    <cellStyle name="Нейтральный 130 2" xfId="26246"/>
    <cellStyle name="Нейтральный 130 2 2" xfId="26247"/>
    <cellStyle name="Нейтральный 130 2 3" xfId="26248"/>
    <cellStyle name="Нейтральный 130 2 4" xfId="26249"/>
    <cellStyle name="Нейтральный 130 2 5" xfId="26250"/>
    <cellStyle name="Нейтральный 130 2 6" xfId="26251"/>
    <cellStyle name="Нейтральный 130 3" xfId="26252"/>
    <cellStyle name="Нейтральный 130 4" xfId="26253"/>
    <cellStyle name="Нейтральный 130 5" xfId="26254"/>
    <cellStyle name="Нейтральный 130 6" xfId="26255"/>
    <cellStyle name="Нейтральный 130 7" xfId="26256"/>
    <cellStyle name="Нейтральный 130 8" xfId="26257"/>
    <cellStyle name="Нейтральный 131" xfId="26258"/>
    <cellStyle name="Нейтральный 131 2" xfId="26259"/>
    <cellStyle name="Нейтральный 131 2 2" xfId="26260"/>
    <cellStyle name="Нейтральный 131 2 3" xfId="26261"/>
    <cellStyle name="Нейтральный 131 2 4" xfId="26262"/>
    <cellStyle name="Нейтральный 131 2 5" xfId="26263"/>
    <cellStyle name="Нейтральный 131 2 6" xfId="26264"/>
    <cellStyle name="Нейтральный 131 3" xfId="26265"/>
    <cellStyle name="Нейтральный 131 4" xfId="26266"/>
    <cellStyle name="Нейтральный 131 5" xfId="26267"/>
    <cellStyle name="Нейтральный 131 6" xfId="26268"/>
    <cellStyle name="Нейтральный 131 7" xfId="26269"/>
    <cellStyle name="Нейтральный 131 8" xfId="26270"/>
    <cellStyle name="Нейтральный 132" xfId="26271"/>
    <cellStyle name="Нейтральный 132 2" xfId="26272"/>
    <cellStyle name="Нейтральный 132 2 2" xfId="26273"/>
    <cellStyle name="Нейтральный 132 2 3" xfId="26274"/>
    <cellStyle name="Нейтральный 132 2 4" xfId="26275"/>
    <cellStyle name="Нейтральный 132 2 5" xfId="26276"/>
    <cellStyle name="Нейтральный 132 2 6" xfId="26277"/>
    <cellStyle name="Нейтральный 132 3" xfId="26278"/>
    <cellStyle name="Нейтральный 132 4" xfId="26279"/>
    <cellStyle name="Нейтральный 132 5" xfId="26280"/>
    <cellStyle name="Нейтральный 132 6" xfId="26281"/>
    <cellStyle name="Нейтральный 132 7" xfId="26282"/>
    <cellStyle name="Нейтральный 132 8" xfId="26283"/>
    <cellStyle name="Нейтральный 133" xfId="26284"/>
    <cellStyle name="Нейтральный 133 2" xfId="26285"/>
    <cellStyle name="Нейтральный 133 2 2" xfId="26286"/>
    <cellStyle name="Нейтральный 133 2 3" xfId="26287"/>
    <cellStyle name="Нейтральный 133 2 4" xfId="26288"/>
    <cellStyle name="Нейтральный 133 2 5" xfId="26289"/>
    <cellStyle name="Нейтральный 133 2 6" xfId="26290"/>
    <cellStyle name="Нейтральный 133 3" xfId="26291"/>
    <cellStyle name="Нейтральный 133 4" xfId="26292"/>
    <cellStyle name="Нейтральный 133 5" xfId="26293"/>
    <cellStyle name="Нейтральный 133 6" xfId="26294"/>
    <cellStyle name="Нейтральный 133 7" xfId="26295"/>
    <cellStyle name="Нейтральный 133 8" xfId="26296"/>
    <cellStyle name="Нейтральный 134" xfId="26297"/>
    <cellStyle name="Нейтральный 134 2" xfId="26298"/>
    <cellStyle name="Нейтральный 134 2 2" xfId="26299"/>
    <cellStyle name="Нейтральный 134 2 3" xfId="26300"/>
    <cellStyle name="Нейтральный 134 2 4" xfId="26301"/>
    <cellStyle name="Нейтральный 134 2 5" xfId="26302"/>
    <cellStyle name="Нейтральный 134 2 6" xfId="26303"/>
    <cellStyle name="Нейтральный 134 3" xfId="26304"/>
    <cellStyle name="Нейтральный 134 4" xfId="26305"/>
    <cellStyle name="Нейтральный 134 5" xfId="26306"/>
    <cellStyle name="Нейтральный 134 6" xfId="26307"/>
    <cellStyle name="Нейтральный 134 7" xfId="26308"/>
    <cellStyle name="Нейтральный 134 8" xfId="26309"/>
    <cellStyle name="Нейтральный 135" xfId="26310"/>
    <cellStyle name="Нейтральный 135 2" xfId="26311"/>
    <cellStyle name="Нейтральный 135 2 2" xfId="26312"/>
    <cellStyle name="Нейтральный 135 2 3" xfId="26313"/>
    <cellStyle name="Нейтральный 135 2 4" xfId="26314"/>
    <cellStyle name="Нейтральный 135 2 5" xfId="26315"/>
    <cellStyle name="Нейтральный 135 2 6" xfId="26316"/>
    <cellStyle name="Нейтральный 135 3" xfId="26317"/>
    <cellStyle name="Нейтральный 135 4" xfId="26318"/>
    <cellStyle name="Нейтральный 135 5" xfId="26319"/>
    <cellStyle name="Нейтральный 135 6" xfId="26320"/>
    <cellStyle name="Нейтральный 135 7" xfId="26321"/>
    <cellStyle name="Нейтральный 135 8" xfId="26322"/>
    <cellStyle name="Нейтральный 136" xfId="26323"/>
    <cellStyle name="Нейтральный 136 2" xfId="26324"/>
    <cellStyle name="Нейтральный 136 2 2" xfId="26325"/>
    <cellStyle name="Нейтральный 136 2 3" xfId="26326"/>
    <cellStyle name="Нейтральный 136 2 4" xfId="26327"/>
    <cellStyle name="Нейтральный 136 2 5" xfId="26328"/>
    <cellStyle name="Нейтральный 136 2 6" xfId="26329"/>
    <cellStyle name="Нейтральный 136 3" xfId="26330"/>
    <cellStyle name="Нейтральный 136 4" xfId="26331"/>
    <cellStyle name="Нейтральный 136 5" xfId="26332"/>
    <cellStyle name="Нейтральный 136 6" xfId="26333"/>
    <cellStyle name="Нейтральный 136 7" xfId="26334"/>
    <cellStyle name="Нейтральный 136 8" xfId="26335"/>
    <cellStyle name="Нейтральный 137" xfId="26336"/>
    <cellStyle name="Нейтральный 137 2" xfId="26337"/>
    <cellStyle name="Нейтральный 137 2 2" xfId="26338"/>
    <cellStyle name="Нейтральный 137 2 3" xfId="26339"/>
    <cellStyle name="Нейтральный 137 2 4" xfId="26340"/>
    <cellStyle name="Нейтральный 137 2 5" xfId="26341"/>
    <cellStyle name="Нейтральный 137 2 6" xfId="26342"/>
    <cellStyle name="Нейтральный 137 3" xfId="26343"/>
    <cellStyle name="Нейтральный 137 4" xfId="26344"/>
    <cellStyle name="Нейтральный 137 5" xfId="26345"/>
    <cellStyle name="Нейтральный 137 6" xfId="26346"/>
    <cellStyle name="Нейтральный 137 7" xfId="26347"/>
    <cellStyle name="Нейтральный 137 8" xfId="26348"/>
    <cellStyle name="Нейтральный 138" xfId="26349"/>
    <cellStyle name="Нейтральный 138 2" xfId="26350"/>
    <cellStyle name="Нейтральный 138 2 2" xfId="26351"/>
    <cellStyle name="Нейтральный 138 2 3" xfId="26352"/>
    <cellStyle name="Нейтральный 138 2 4" xfId="26353"/>
    <cellStyle name="Нейтральный 138 2 5" xfId="26354"/>
    <cellStyle name="Нейтральный 138 2 6" xfId="26355"/>
    <cellStyle name="Нейтральный 138 3" xfId="26356"/>
    <cellStyle name="Нейтральный 138 4" xfId="26357"/>
    <cellStyle name="Нейтральный 138 5" xfId="26358"/>
    <cellStyle name="Нейтральный 138 6" xfId="26359"/>
    <cellStyle name="Нейтральный 138 7" xfId="26360"/>
    <cellStyle name="Нейтральный 138 8" xfId="26361"/>
    <cellStyle name="Нейтральный 139" xfId="26362"/>
    <cellStyle name="Нейтральный 139 2" xfId="26363"/>
    <cellStyle name="Нейтральный 139 2 2" xfId="26364"/>
    <cellStyle name="Нейтральный 139 2 3" xfId="26365"/>
    <cellStyle name="Нейтральный 139 2 4" xfId="26366"/>
    <cellStyle name="Нейтральный 139 2 5" xfId="26367"/>
    <cellStyle name="Нейтральный 139 2 6" xfId="26368"/>
    <cellStyle name="Нейтральный 139 3" xfId="26369"/>
    <cellStyle name="Нейтральный 139 4" xfId="26370"/>
    <cellStyle name="Нейтральный 139 5" xfId="26371"/>
    <cellStyle name="Нейтральный 139 6" xfId="26372"/>
    <cellStyle name="Нейтральный 139 7" xfId="26373"/>
    <cellStyle name="Нейтральный 139 8" xfId="26374"/>
    <cellStyle name="Нейтральный 14" xfId="26375"/>
    <cellStyle name="Нейтральный 14 2" xfId="26376"/>
    <cellStyle name="Нейтральный 14 2 2" xfId="26377"/>
    <cellStyle name="Нейтральный 14 2 3" xfId="26378"/>
    <cellStyle name="Нейтральный 14 2 4" xfId="26379"/>
    <cellStyle name="Нейтральный 14 2 5" xfId="26380"/>
    <cellStyle name="Нейтральный 14 2 6" xfId="26381"/>
    <cellStyle name="Нейтральный 14 3" xfId="26382"/>
    <cellStyle name="Нейтральный 14 4" xfId="26383"/>
    <cellStyle name="Нейтральный 14 5" xfId="26384"/>
    <cellStyle name="Нейтральный 14 6" xfId="26385"/>
    <cellStyle name="Нейтральный 14 7" xfId="26386"/>
    <cellStyle name="Нейтральный 14 8" xfId="26387"/>
    <cellStyle name="Нейтральный 140" xfId="26388"/>
    <cellStyle name="Нейтральный 140 2" xfId="26389"/>
    <cellStyle name="Нейтральный 140 2 2" xfId="26390"/>
    <cellStyle name="Нейтральный 140 2 3" xfId="26391"/>
    <cellStyle name="Нейтральный 140 2 4" xfId="26392"/>
    <cellStyle name="Нейтральный 140 2 5" xfId="26393"/>
    <cellStyle name="Нейтральный 140 2 6" xfId="26394"/>
    <cellStyle name="Нейтральный 140 3" xfId="26395"/>
    <cellStyle name="Нейтральный 140 4" xfId="26396"/>
    <cellStyle name="Нейтральный 140 5" xfId="26397"/>
    <cellStyle name="Нейтральный 140 6" xfId="26398"/>
    <cellStyle name="Нейтральный 140 7" xfId="26399"/>
    <cellStyle name="Нейтральный 140 8" xfId="26400"/>
    <cellStyle name="Нейтральный 141" xfId="26401"/>
    <cellStyle name="Нейтральный 141 2" xfId="26402"/>
    <cellStyle name="Нейтральный 141 2 2" xfId="26403"/>
    <cellStyle name="Нейтральный 141 2 3" xfId="26404"/>
    <cellStyle name="Нейтральный 141 2 4" xfId="26405"/>
    <cellStyle name="Нейтральный 141 2 5" xfId="26406"/>
    <cellStyle name="Нейтральный 141 2 6" xfId="26407"/>
    <cellStyle name="Нейтральный 141 3" xfId="26408"/>
    <cellStyle name="Нейтральный 141 4" xfId="26409"/>
    <cellStyle name="Нейтральный 141 5" xfId="26410"/>
    <cellStyle name="Нейтральный 141 6" xfId="26411"/>
    <cellStyle name="Нейтральный 141 7" xfId="26412"/>
    <cellStyle name="Нейтральный 141 8" xfId="26413"/>
    <cellStyle name="Нейтральный 142" xfId="26414"/>
    <cellStyle name="Нейтральный 142 2" xfId="26415"/>
    <cellStyle name="Нейтральный 142 2 2" xfId="26416"/>
    <cellStyle name="Нейтральный 142 2 3" xfId="26417"/>
    <cellStyle name="Нейтральный 142 2 4" xfId="26418"/>
    <cellStyle name="Нейтральный 142 2 5" xfId="26419"/>
    <cellStyle name="Нейтральный 142 2 6" xfId="26420"/>
    <cellStyle name="Нейтральный 142 3" xfId="26421"/>
    <cellStyle name="Нейтральный 142 4" xfId="26422"/>
    <cellStyle name="Нейтральный 142 5" xfId="26423"/>
    <cellStyle name="Нейтральный 142 6" xfId="26424"/>
    <cellStyle name="Нейтральный 142 7" xfId="26425"/>
    <cellStyle name="Нейтральный 142 8" xfId="26426"/>
    <cellStyle name="Нейтральный 143" xfId="26427"/>
    <cellStyle name="Нейтральный 143 2" xfId="26428"/>
    <cellStyle name="Нейтральный 143 2 2" xfId="26429"/>
    <cellStyle name="Нейтральный 143 2 3" xfId="26430"/>
    <cellStyle name="Нейтральный 143 2 4" xfId="26431"/>
    <cellStyle name="Нейтральный 143 2 5" xfId="26432"/>
    <cellStyle name="Нейтральный 143 2 6" xfId="26433"/>
    <cellStyle name="Нейтральный 143 3" xfId="26434"/>
    <cellStyle name="Нейтральный 143 4" xfId="26435"/>
    <cellStyle name="Нейтральный 143 5" xfId="26436"/>
    <cellStyle name="Нейтральный 143 6" xfId="26437"/>
    <cellStyle name="Нейтральный 143 7" xfId="26438"/>
    <cellStyle name="Нейтральный 143 8" xfId="26439"/>
    <cellStyle name="Нейтральный 144" xfId="26440"/>
    <cellStyle name="Нейтральный 144 2" xfId="26441"/>
    <cellStyle name="Нейтральный 144 2 2" xfId="26442"/>
    <cellStyle name="Нейтральный 144 2 3" xfId="26443"/>
    <cellStyle name="Нейтральный 144 2 4" xfId="26444"/>
    <cellStyle name="Нейтральный 144 2 5" xfId="26445"/>
    <cellStyle name="Нейтральный 144 2 6" xfId="26446"/>
    <cellStyle name="Нейтральный 144 3" xfId="26447"/>
    <cellStyle name="Нейтральный 144 4" xfId="26448"/>
    <cellStyle name="Нейтральный 144 5" xfId="26449"/>
    <cellStyle name="Нейтральный 144 6" xfId="26450"/>
    <cellStyle name="Нейтральный 144 7" xfId="26451"/>
    <cellStyle name="Нейтральный 144 8" xfId="26452"/>
    <cellStyle name="Нейтральный 145" xfId="26453"/>
    <cellStyle name="Нейтральный 145 2" xfId="26454"/>
    <cellStyle name="Нейтральный 145 2 2" xfId="26455"/>
    <cellStyle name="Нейтральный 145 2 3" xfId="26456"/>
    <cellStyle name="Нейтральный 145 2 4" xfId="26457"/>
    <cellStyle name="Нейтральный 145 2 5" xfId="26458"/>
    <cellStyle name="Нейтральный 145 2 6" xfId="26459"/>
    <cellStyle name="Нейтральный 145 3" xfId="26460"/>
    <cellStyle name="Нейтральный 145 4" xfId="26461"/>
    <cellStyle name="Нейтральный 145 5" xfId="26462"/>
    <cellStyle name="Нейтральный 145 6" xfId="26463"/>
    <cellStyle name="Нейтральный 145 7" xfId="26464"/>
    <cellStyle name="Нейтральный 145 8" xfId="26465"/>
    <cellStyle name="Нейтральный 146" xfId="26466"/>
    <cellStyle name="Нейтральный 146 2" xfId="26467"/>
    <cellStyle name="Нейтральный 146 2 2" xfId="26468"/>
    <cellStyle name="Нейтральный 146 2 3" xfId="26469"/>
    <cellStyle name="Нейтральный 146 2 4" xfId="26470"/>
    <cellStyle name="Нейтральный 146 2 5" xfId="26471"/>
    <cellStyle name="Нейтральный 146 2 6" xfId="26472"/>
    <cellStyle name="Нейтральный 146 3" xfId="26473"/>
    <cellStyle name="Нейтральный 146 4" xfId="26474"/>
    <cellStyle name="Нейтральный 146 5" xfId="26475"/>
    <cellStyle name="Нейтральный 146 6" xfId="26476"/>
    <cellStyle name="Нейтральный 146 7" xfId="26477"/>
    <cellStyle name="Нейтральный 146 8" xfId="26478"/>
    <cellStyle name="Нейтральный 147" xfId="26479"/>
    <cellStyle name="Нейтральный 147 2" xfId="26480"/>
    <cellStyle name="Нейтральный 147 2 2" xfId="26481"/>
    <cellStyle name="Нейтральный 147 2 3" xfId="26482"/>
    <cellStyle name="Нейтральный 147 2 4" xfId="26483"/>
    <cellStyle name="Нейтральный 147 2 5" xfId="26484"/>
    <cellStyle name="Нейтральный 147 2 6" xfId="26485"/>
    <cellStyle name="Нейтральный 147 3" xfId="26486"/>
    <cellStyle name="Нейтральный 147 4" xfId="26487"/>
    <cellStyle name="Нейтральный 147 5" xfId="26488"/>
    <cellStyle name="Нейтральный 147 6" xfId="26489"/>
    <cellStyle name="Нейтральный 147 7" xfId="26490"/>
    <cellStyle name="Нейтральный 147 8" xfId="26491"/>
    <cellStyle name="Нейтральный 148" xfId="26492"/>
    <cellStyle name="Нейтральный 148 2" xfId="26493"/>
    <cellStyle name="Нейтральный 148 2 2" xfId="26494"/>
    <cellStyle name="Нейтральный 148 2 3" xfId="26495"/>
    <cellStyle name="Нейтральный 148 2 4" xfId="26496"/>
    <cellStyle name="Нейтральный 148 2 5" xfId="26497"/>
    <cellStyle name="Нейтральный 148 2 6" xfId="26498"/>
    <cellStyle name="Нейтральный 148 3" xfId="26499"/>
    <cellStyle name="Нейтральный 148 4" xfId="26500"/>
    <cellStyle name="Нейтральный 148 5" xfId="26501"/>
    <cellStyle name="Нейтральный 148 6" xfId="26502"/>
    <cellStyle name="Нейтральный 148 7" xfId="26503"/>
    <cellStyle name="Нейтральный 148 8" xfId="26504"/>
    <cellStyle name="Нейтральный 149" xfId="26505"/>
    <cellStyle name="Нейтральный 149 2" xfId="26506"/>
    <cellStyle name="Нейтральный 149 2 2" xfId="26507"/>
    <cellStyle name="Нейтральный 149 2 3" xfId="26508"/>
    <cellStyle name="Нейтральный 149 2 4" xfId="26509"/>
    <cellStyle name="Нейтральный 149 2 5" xfId="26510"/>
    <cellStyle name="Нейтральный 149 2 6" xfId="26511"/>
    <cellStyle name="Нейтральный 149 3" xfId="26512"/>
    <cellStyle name="Нейтральный 149 4" xfId="26513"/>
    <cellStyle name="Нейтральный 149 5" xfId="26514"/>
    <cellStyle name="Нейтральный 149 6" xfId="26515"/>
    <cellStyle name="Нейтральный 149 7" xfId="26516"/>
    <cellStyle name="Нейтральный 149 8" xfId="26517"/>
    <cellStyle name="Нейтральный 15" xfId="26518"/>
    <cellStyle name="Нейтральный 15 2" xfId="26519"/>
    <cellStyle name="Нейтральный 15 2 2" xfId="26520"/>
    <cellStyle name="Нейтральный 15 2 3" xfId="26521"/>
    <cellStyle name="Нейтральный 15 2 4" xfId="26522"/>
    <cellStyle name="Нейтральный 15 2 5" xfId="26523"/>
    <cellStyle name="Нейтральный 15 2 6" xfId="26524"/>
    <cellStyle name="Нейтральный 15 3" xfId="26525"/>
    <cellStyle name="Нейтральный 15 4" xfId="26526"/>
    <cellStyle name="Нейтральный 15 5" xfId="26527"/>
    <cellStyle name="Нейтральный 15 6" xfId="26528"/>
    <cellStyle name="Нейтральный 15 7" xfId="26529"/>
    <cellStyle name="Нейтральный 15 8" xfId="26530"/>
    <cellStyle name="Нейтральный 150" xfId="26531"/>
    <cellStyle name="Нейтральный 150 2" xfId="26532"/>
    <cellStyle name="Нейтральный 150 2 2" xfId="26533"/>
    <cellStyle name="Нейтральный 150 2 3" xfId="26534"/>
    <cellStyle name="Нейтральный 150 2 4" xfId="26535"/>
    <cellStyle name="Нейтральный 150 2 5" xfId="26536"/>
    <cellStyle name="Нейтральный 150 2 6" xfId="26537"/>
    <cellStyle name="Нейтральный 150 3" xfId="26538"/>
    <cellStyle name="Нейтральный 150 4" xfId="26539"/>
    <cellStyle name="Нейтральный 150 5" xfId="26540"/>
    <cellStyle name="Нейтральный 150 6" xfId="26541"/>
    <cellStyle name="Нейтральный 150 7" xfId="26542"/>
    <cellStyle name="Нейтральный 150 8" xfId="26543"/>
    <cellStyle name="Нейтральный 151" xfId="26544"/>
    <cellStyle name="Нейтральный 151 2" xfId="26545"/>
    <cellStyle name="Нейтральный 151 2 2" xfId="26546"/>
    <cellStyle name="Нейтральный 151 2 3" xfId="26547"/>
    <cellStyle name="Нейтральный 151 2 4" xfId="26548"/>
    <cellStyle name="Нейтральный 151 2 5" xfId="26549"/>
    <cellStyle name="Нейтральный 151 2 6" xfId="26550"/>
    <cellStyle name="Нейтральный 151 3" xfId="26551"/>
    <cellStyle name="Нейтральный 151 4" xfId="26552"/>
    <cellStyle name="Нейтральный 151 5" xfId="26553"/>
    <cellStyle name="Нейтральный 151 6" xfId="26554"/>
    <cellStyle name="Нейтральный 151 7" xfId="26555"/>
    <cellStyle name="Нейтральный 151 8" xfId="26556"/>
    <cellStyle name="Нейтральный 152" xfId="26557"/>
    <cellStyle name="Нейтральный 152 2" xfId="26558"/>
    <cellStyle name="Нейтральный 152 2 2" xfId="26559"/>
    <cellStyle name="Нейтральный 152 2 3" xfId="26560"/>
    <cellStyle name="Нейтральный 152 2 4" xfId="26561"/>
    <cellStyle name="Нейтральный 152 2 5" xfId="26562"/>
    <cellStyle name="Нейтральный 152 2 6" xfId="26563"/>
    <cellStyle name="Нейтральный 152 3" xfId="26564"/>
    <cellStyle name="Нейтральный 152 4" xfId="26565"/>
    <cellStyle name="Нейтральный 152 5" xfId="26566"/>
    <cellStyle name="Нейтральный 152 6" xfId="26567"/>
    <cellStyle name="Нейтральный 152 7" xfId="26568"/>
    <cellStyle name="Нейтральный 152 8" xfId="26569"/>
    <cellStyle name="Нейтральный 16" xfId="26570"/>
    <cellStyle name="Нейтральный 16 2" xfId="26571"/>
    <cellStyle name="Нейтральный 16 2 2" xfId="26572"/>
    <cellStyle name="Нейтральный 16 2 3" xfId="26573"/>
    <cellStyle name="Нейтральный 16 2 4" xfId="26574"/>
    <cellStyle name="Нейтральный 16 2 5" xfId="26575"/>
    <cellStyle name="Нейтральный 16 2 6" xfId="26576"/>
    <cellStyle name="Нейтральный 16 3" xfId="26577"/>
    <cellStyle name="Нейтральный 16 4" xfId="26578"/>
    <cellStyle name="Нейтральный 16 5" xfId="26579"/>
    <cellStyle name="Нейтральный 16 6" xfId="26580"/>
    <cellStyle name="Нейтральный 16 7" xfId="26581"/>
    <cellStyle name="Нейтральный 16 8" xfId="26582"/>
    <cellStyle name="Нейтральный 17" xfId="26583"/>
    <cellStyle name="Нейтральный 17 2" xfId="26584"/>
    <cellStyle name="Нейтральный 17 2 2" xfId="26585"/>
    <cellStyle name="Нейтральный 17 2 3" xfId="26586"/>
    <cellStyle name="Нейтральный 17 2 4" xfId="26587"/>
    <cellStyle name="Нейтральный 17 2 5" xfId="26588"/>
    <cellStyle name="Нейтральный 17 2 6" xfId="26589"/>
    <cellStyle name="Нейтральный 17 3" xfId="26590"/>
    <cellStyle name="Нейтральный 17 4" xfId="26591"/>
    <cellStyle name="Нейтральный 17 5" xfId="26592"/>
    <cellStyle name="Нейтральный 17 6" xfId="26593"/>
    <cellStyle name="Нейтральный 17 7" xfId="26594"/>
    <cellStyle name="Нейтральный 17 8" xfId="26595"/>
    <cellStyle name="Нейтральный 18" xfId="26596"/>
    <cellStyle name="Нейтральный 18 2" xfId="26597"/>
    <cellStyle name="Нейтральный 18 2 2" xfId="26598"/>
    <cellStyle name="Нейтральный 18 2 3" xfId="26599"/>
    <cellStyle name="Нейтральный 18 2 4" xfId="26600"/>
    <cellStyle name="Нейтральный 18 2 5" xfId="26601"/>
    <cellStyle name="Нейтральный 18 2 6" xfId="26602"/>
    <cellStyle name="Нейтральный 18 3" xfId="26603"/>
    <cellStyle name="Нейтральный 18 4" xfId="26604"/>
    <cellStyle name="Нейтральный 18 5" xfId="26605"/>
    <cellStyle name="Нейтральный 18 6" xfId="26606"/>
    <cellStyle name="Нейтральный 18 7" xfId="26607"/>
    <cellStyle name="Нейтральный 18 8" xfId="26608"/>
    <cellStyle name="Нейтральный 19" xfId="26609"/>
    <cellStyle name="Нейтральный 19 2" xfId="26610"/>
    <cellStyle name="Нейтральный 19 2 2" xfId="26611"/>
    <cellStyle name="Нейтральный 19 2 3" xfId="26612"/>
    <cellStyle name="Нейтральный 19 2 4" xfId="26613"/>
    <cellStyle name="Нейтральный 19 2 5" xfId="26614"/>
    <cellStyle name="Нейтральный 19 2 6" xfId="26615"/>
    <cellStyle name="Нейтральный 19 3" xfId="26616"/>
    <cellStyle name="Нейтральный 19 4" xfId="26617"/>
    <cellStyle name="Нейтральный 19 5" xfId="26618"/>
    <cellStyle name="Нейтральный 19 6" xfId="26619"/>
    <cellStyle name="Нейтральный 19 7" xfId="26620"/>
    <cellStyle name="Нейтральный 19 8" xfId="26621"/>
    <cellStyle name="Нейтральный 2" xfId="26622"/>
    <cellStyle name="Нейтральный 2 10" xfId="26623"/>
    <cellStyle name="Нейтральный 2 11" xfId="26624"/>
    <cellStyle name="Нейтральный 2 12" xfId="26625"/>
    <cellStyle name="Нейтральный 2 13" xfId="26626"/>
    <cellStyle name="Нейтральный 2 14" xfId="26627"/>
    <cellStyle name="Нейтральный 2 15" xfId="26628"/>
    <cellStyle name="Нейтральный 2 16" xfId="26629"/>
    <cellStyle name="Нейтральный 2 2" xfId="26630"/>
    <cellStyle name="Нейтральный 2 2 10" xfId="26631"/>
    <cellStyle name="Нейтральный 2 2 10 2" xfId="26632"/>
    <cellStyle name="Нейтральный 2 2 10 2 2" xfId="26633"/>
    <cellStyle name="Нейтральный 2 2 10 2 3" xfId="26634"/>
    <cellStyle name="Нейтральный 2 2 10 2 4" xfId="26635"/>
    <cellStyle name="Нейтральный 2 2 10 2 5" xfId="26636"/>
    <cellStyle name="Нейтральный 2 2 10 2 6" xfId="26637"/>
    <cellStyle name="Нейтральный 2 2 10 3" xfId="26638"/>
    <cellStyle name="Нейтральный 2 2 10 4" xfId="26639"/>
    <cellStyle name="Нейтральный 2 2 10 5" xfId="26640"/>
    <cellStyle name="Нейтральный 2 2 10 6" xfId="26641"/>
    <cellStyle name="Нейтральный 2 2 10 7" xfId="26642"/>
    <cellStyle name="Нейтральный 2 2 10 8" xfId="26643"/>
    <cellStyle name="Нейтральный 2 2 11" xfId="26644"/>
    <cellStyle name="Нейтральный 2 2 11 2" xfId="26645"/>
    <cellStyle name="Нейтральный 2 2 11 2 2" xfId="26646"/>
    <cellStyle name="Нейтральный 2 2 11 2 3" xfId="26647"/>
    <cellStyle name="Нейтральный 2 2 11 2 4" xfId="26648"/>
    <cellStyle name="Нейтральный 2 2 11 2 5" xfId="26649"/>
    <cellStyle name="Нейтральный 2 2 11 2 6" xfId="26650"/>
    <cellStyle name="Нейтральный 2 2 11 3" xfId="26651"/>
    <cellStyle name="Нейтральный 2 2 11 4" xfId="26652"/>
    <cellStyle name="Нейтральный 2 2 11 5" xfId="26653"/>
    <cellStyle name="Нейтральный 2 2 11 6" xfId="26654"/>
    <cellStyle name="Нейтральный 2 2 11 7" xfId="26655"/>
    <cellStyle name="Нейтральный 2 2 11 8" xfId="26656"/>
    <cellStyle name="Нейтральный 2 2 12" xfId="26657"/>
    <cellStyle name="Нейтральный 2 2 12 2" xfId="26658"/>
    <cellStyle name="Нейтральный 2 2 12 2 2" xfId="26659"/>
    <cellStyle name="Нейтральный 2 2 12 2 3" xfId="26660"/>
    <cellStyle name="Нейтральный 2 2 12 2 4" xfId="26661"/>
    <cellStyle name="Нейтральный 2 2 12 2 5" xfId="26662"/>
    <cellStyle name="Нейтральный 2 2 12 2 6" xfId="26663"/>
    <cellStyle name="Нейтральный 2 2 12 3" xfId="26664"/>
    <cellStyle name="Нейтральный 2 2 12 4" xfId="26665"/>
    <cellStyle name="Нейтральный 2 2 12 5" xfId="26666"/>
    <cellStyle name="Нейтральный 2 2 12 6" xfId="26667"/>
    <cellStyle name="Нейтральный 2 2 12 7" xfId="26668"/>
    <cellStyle name="Нейтральный 2 2 12 8" xfId="26669"/>
    <cellStyle name="Нейтральный 2 2 13" xfId="26670"/>
    <cellStyle name="Нейтральный 2 2 13 2" xfId="26671"/>
    <cellStyle name="Нейтральный 2 2 13 2 2" xfId="26672"/>
    <cellStyle name="Нейтральный 2 2 13 2 3" xfId="26673"/>
    <cellStyle name="Нейтральный 2 2 13 2 4" xfId="26674"/>
    <cellStyle name="Нейтральный 2 2 13 2 5" xfId="26675"/>
    <cellStyle name="Нейтральный 2 2 13 2 6" xfId="26676"/>
    <cellStyle name="Нейтральный 2 2 13 3" xfId="26677"/>
    <cellStyle name="Нейтральный 2 2 13 4" xfId="26678"/>
    <cellStyle name="Нейтральный 2 2 13 5" xfId="26679"/>
    <cellStyle name="Нейтральный 2 2 13 6" xfId="26680"/>
    <cellStyle name="Нейтральный 2 2 13 7" xfId="26681"/>
    <cellStyle name="Нейтральный 2 2 13 8" xfId="26682"/>
    <cellStyle name="Нейтральный 2 2 14" xfId="26683"/>
    <cellStyle name="Нейтральный 2 2 14 2" xfId="26684"/>
    <cellStyle name="Нейтральный 2 2 14 3" xfId="26685"/>
    <cellStyle name="Нейтральный 2 2 14 4" xfId="26686"/>
    <cellStyle name="Нейтральный 2 2 14 5" xfId="26687"/>
    <cellStyle name="Нейтральный 2 2 14 6" xfId="26688"/>
    <cellStyle name="Нейтральный 2 2 15" xfId="26689"/>
    <cellStyle name="Нейтральный 2 2 16" xfId="26690"/>
    <cellStyle name="Нейтральный 2 2 17" xfId="26691"/>
    <cellStyle name="Нейтральный 2 2 18" xfId="26692"/>
    <cellStyle name="Нейтральный 2 2 19" xfId="26693"/>
    <cellStyle name="Нейтральный 2 2 2" xfId="26694"/>
    <cellStyle name="Нейтральный 2 2 2 2" xfId="26695"/>
    <cellStyle name="Нейтральный 2 2 2 2 2" xfId="26696"/>
    <cellStyle name="Нейтральный 2 2 2 2 3" xfId="26697"/>
    <cellStyle name="Нейтральный 2 2 2 2 4" xfId="26698"/>
    <cellStyle name="Нейтральный 2 2 2 2 5" xfId="26699"/>
    <cellStyle name="Нейтральный 2 2 2 2 6" xfId="26700"/>
    <cellStyle name="Нейтральный 2 2 2 3" xfId="26701"/>
    <cellStyle name="Нейтральный 2 2 2 4" xfId="26702"/>
    <cellStyle name="Нейтральный 2 2 2 5" xfId="26703"/>
    <cellStyle name="Нейтральный 2 2 2 6" xfId="26704"/>
    <cellStyle name="Нейтральный 2 2 2 7" xfId="26705"/>
    <cellStyle name="Нейтральный 2 2 2 8" xfId="26706"/>
    <cellStyle name="Нейтральный 2 2 20" xfId="26707"/>
    <cellStyle name="Нейтральный 2 2 21" xfId="26708"/>
    <cellStyle name="Нейтральный 2 2 22" xfId="26709"/>
    <cellStyle name="Нейтральный 2 2 23" xfId="26710"/>
    <cellStyle name="Нейтральный 2 2 24" xfId="26711"/>
    <cellStyle name="Нейтральный 2 2 25" xfId="26712"/>
    <cellStyle name="Нейтральный 2 2 26" xfId="26713"/>
    <cellStyle name="Нейтральный 2 2 3" xfId="26714"/>
    <cellStyle name="Нейтральный 2 2 3 2" xfId="26715"/>
    <cellStyle name="Нейтральный 2 2 3 2 2" xfId="26716"/>
    <cellStyle name="Нейтральный 2 2 3 2 3" xfId="26717"/>
    <cellStyle name="Нейтральный 2 2 3 2 4" xfId="26718"/>
    <cellStyle name="Нейтральный 2 2 3 2 5" xfId="26719"/>
    <cellStyle name="Нейтральный 2 2 3 2 6" xfId="26720"/>
    <cellStyle name="Нейтральный 2 2 3 3" xfId="26721"/>
    <cellStyle name="Нейтральный 2 2 3 4" xfId="26722"/>
    <cellStyle name="Нейтральный 2 2 3 5" xfId="26723"/>
    <cellStyle name="Нейтральный 2 2 3 6" xfId="26724"/>
    <cellStyle name="Нейтральный 2 2 3 7" xfId="26725"/>
    <cellStyle name="Нейтральный 2 2 3 8" xfId="26726"/>
    <cellStyle name="Нейтральный 2 2 4" xfId="26727"/>
    <cellStyle name="Нейтральный 2 2 4 2" xfId="26728"/>
    <cellStyle name="Нейтральный 2 2 4 2 2" xfId="26729"/>
    <cellStyle name="Нейтральный 2 2 4 2 3" xfId="26730"/>
    <cellStyle name="Нейтральный 2 2 4 2 4" xfId="26731"/>
    <cellStyle name="Нейтральный 2 2 4 2 5" xfId="26732"/>
    <cellStyle name="Нейтральный 2 2 4 2 6" xfId="26733"/>
    <cellStyle name="Нейтральный 2 2 4 3" xfId="26734"/>
    <cellStyle name="Нейтральный 2 2 4 4" xfId="26735"/>
    <cellStyle name="Нейтральный 2 2 4 5" xfId="26736"/>
    <cellStyle name="Нейтральный 2 2 4 6" xfId="26737"/>
    <cellStyle name="Нейтральный 2 2 4 7" xfId="26738"/>
    <cellStyle name="Нейтральный 2 2 4 8" xfId="26739"/>
    <cellStyle name="Нейтральный 2 2 5" xfId="26740"/>
    <cellStyle name="Нейтральный 2 2 5 2" xfId="26741"/>
    <cellStyle name="Нейтральный 2 2 5 2 2" xfId="26742"/>
    <cellStyle name="Нейтральный 2 2 5 2 3" xfId="26743"/>
    <cellStyle name="Нейтральный 2 2 5 2 4" xfId="26744"/>
    <cellStyle name="Нейтральный 2 2 5 2 5" xfId="26745"/>
    <cellStyle name="Нейтральный 2 2 5 2 6" xfId="26746"/>
    <cellStyle name="Нейтральный 2 2 5 3" xfId="26747"/>
    <cellStyle name="Нейтральный 2 2 5 4" xfId="26748"/>
    <cellStyle name="Нейтральный 2 2 5 5" xfId="26749"/>
    <cellStyle name="Нейтральный 2 2 5 6" xfId="26750"/>
    <cellStyle name="Нейтральный 2 2 5 7" xfId="26751"/>
    <cellStyle name="Нейтральный 2 2 5 8" xfId="26752"/>
    <cellStyle name="Нейтральный 2 2 6" xfId="26753"/>
    <cellStyle name="Нейтральный 2 2 6 2" xfId="26754"/>
    <cellStyle name="Нейтральный 2 2 6 2 2" xfId="26755"/>
    <cellStyle name="Нейтральный 2 2 6 2 3" xfId="26756"/>
    <cellStyle name="Нейтральный 2 2 6 2 4" xfId="26757"/>
    <cellStyle name="Нейтральный 2 2 6 2 5" xfId="26758"/>
    <cellStyle name="Нейтральный 2 2 6 2 6" xfId="26759"/>
    <cellStyle name="Нейтральный 2 2 6 3" xfId="26760"/>
    <cellStyle name="Нейтральный 2 2 6 4" xfId="26761"/>
    <cellStyle name="Нейтральный 2 2 6 5" xfId="26762"/>
    <cellStyle name="Нейтральный 2 2 6 6" xfId="26763"/>
    <cellStyle name="Нейтральный 2 2 6 7" xfId="26764"/>
    <cellStyle name="Нейтральный 2 2 6 8" xfId="26765"/>
    <cellStyle name="Нейтральный 2 2 7" xfId="26766"/>
    <cellStyle name="Нейтральный 2 2 7 2" xfId="26767"/>
    <cellStyle name="Нейтральный 2 2 7 2 2" xfId="26768"/>
    <cellStyle name="Нейтральный 2 2 7 2 3" xfId="26769"/>
    <cellStyle name="Нейтральный 2 2 7 2 4" xfId="26770"/>
    <cellStyle name="Нейтральный 2 2 7 2 5" xfId="26771"/>
    <cellStyle name="Нейтральный 2 2 7 2 6" xfId="26772"/>
    <cellStyle name="Нейтральный 2 2 7 3" xfId="26773"/>
    <cellStyle name="Нейтральный 2 2 7 4" xfId="26774"/>
    <cellStyle name="Нейтральный 2 2 7 5" xfId="26775"/>
    <cellStyle name="Нейтральный 2 2 7 6" xfId="26776"/>
    <cellStyle name="Нейтральный 2 2 7 7" xfId="26777"/>
    <cellStyle name="Нейтральный 2 2 7 8" xfId="26778"/>
    <cellStyle name="Нейтральный 2 2 8" xfId="26779"/>
    <cellStyle name="Нейтральный 2 2 8 2" xfId="26780"/>
    <cellStyle name="Нейтральный 2 2 8 2 2" xfId="26781"/>
    <cellStyle name="Нейтральный 2 2 8 2 3" xfId="26782"/>
    <cellStyle name="Нейтральный 2 2 8 2 4" xfId="26783"/>
    <cellStyle name="Нейтральный 2 2 8 2 5" xfId="26784"/>
    <cellStyle name="Нейтральный 2 2 8 2 6" xfId="26785"/>
    <cellStyle name="Нейтральный 2 2 8 3" xfId="26786"/>
    <cellStyle name="Нейтральный 2 2 8 4" xfId="26787"/>
    <cellStyle name="Нейтральный 2 2 8 5" xfId="26788"/>
    <cellStyle name="Нейтральный 2 2 8 6" xfId="26789"/>
    <cellStyle name="Нейтральный 2 2 8 7" xfId="26790"/>
    <cellStyle name="Нейтральный 2 2 8 8" xfId="26791"/>
    <cellStyle name="Нейтральный 2 2 9" xfId="26792"/>
    <cellStyle name="Нейтральный 2 2 9 2" xfId="26793"/>
    <cellStyle name="Нейтральный 2 2 9 2 2" xfId="26794"/>
    <cellStyle name="Нейтральный 2 2 9 2 3" xfId="26795"/>
    <cellStyle name="Нейтральный 2 2 9 2 4" xfId="26796"/>
    <cellStyle name="Нейтральный 2 2 9 2 5" xfId="26797"/>
    <cellStyle name="Нейтральный 2 2 9 2 6" xfId="26798"/>
    <cellStyle name="Нейтральный 2 2 9 3" xfId="26799"/>
    <cellStyle name="Нейтральный 2 2 9 4" xfId="26800"/>
    <cellStyle name="Нейтральный 2 2 9 5" xfId="26801"/>
    <cellStyle name="Нейтральный 2 2 9 6" xfId="26802"/>
    <cellStyle name="Нейтральный 2 2 9 7" xfId="26803"/>
    <cellStyle name="Нейтральный 2 2 9 8" xfId="26804"/>
    <cellStyle name="Нейтральный 2 3" xfId="26805"/>
    <cellStyle name="Нейтральный 2 3 2" xfId="26806"/>
    <cellStyle name="Нейтральный 2 3 2 2" xfId="26807"/>
    <cellStyle name="Нейтральный 2 3 2 3" xfId="26808"/>
    <cellStyle name="Нейтральный 2 3 2 4" xfId="26809"/>
    <cellStyle name="Нейтральный 2 3 2 5" xfId="26810"/>
    <cellStyle name="Нейтральный 2 3 2 6" xfId="26811"/>
    <cellStyle name="Нейтральный 2 3 3" xfId="26812"/>
    <cellStyle name="Нейтральный 2 3 4" xfId="26813"/>
    <cellStyle name="Нейтральный 2 3 5" xfId="26814"/>
    <cellStyle name="Нейтральный 2 3 6" xfId="26815"/>
    <cellStyle name="Нейтральный 2 3 7" xfId="26816"/>
    <cellStyle name="Нейтральный 2 3 8" xfId="26817"/>
    <cellStyle name="Нейтральный 2 4" xfId="26818"/>
    <cellStyle name="Нейтральный 2 4 2" xfId="26819"/>
    <cellStyle name="Нейтральный 2 4 3" xfId="26820"/>
    <cellStyle name="Нейтральный 2 4 4" xfId="26821"/>
    <cellStyle name="Нейтральный 2 4 5" xfId="26822"/>
    <cellStyle name="Нейтральный 2 4 6" xfId="26823"/>
    <cellStyle name="Нейтральный 2 5" xfId="26824"/>
    <cellStyle name="Нейтральный 2 6" xfId="26825"/>
    <cellStyle name="Нейтральный 2 7" xfId="26826"/>
    <cellStyle name="Нейтральный 2 8" xfId="26827"/>
    <cellStyle name="Нейтральный 2 9" xfId="26828"/>
    <cellStyle name="Нейтральный 20" xfId="26829"/>
    <cellStyle name="Нейтральный 20 2" xfId="26830"/>
    <cellStyle name="Нейтральный 20 2 2" xfId="26831"/>
    <cellStyle name="Нейтральный 20 2 3" xfId="26832"/>
    <cellStyle name="Нейтральный 20 2 4" xfId="26833"/>
    <cellStyle name="Нейтральный 20 2 5" xfId="26834"/>
    <cellStyle name="Нейтральный 20 2 6" xfId="26835"/>
    <cellStyle name="Нейтральный 20 3" xfId="26836"/>
    <cellStyle name="Нейтральный 20 4" xfId="26837"/>
    <cellStyle name="Нейтральный 20 5" xfId="26838"/>
    <cellStyle name="Нейтральный 20 6" xfId="26839"/>
    <cellStyle name="Нейтральный 20 7" xfId="26840"/>
    <cellStyle name="Нейтральный 20 8" xfId="26841"/>
    <cellStyle name="Нейтральный 21" xfId="26842"/>
    <cellStyle name="Нейтральный 21 2" xfId="26843"/>
    <cellStyle name="Нейтральный 21 2 2" xfId="26844"/>
    <cellStyle name="Нейтральный 21 2 3" xfId="26845"/>
    <cellStyle name="Нейтральный 21 2 4" xfId="26846"/>
    <cellStyle name="Нейтральный 21 2 5" xfId="26847"/>
    <cellStyle name="Нейтральный 21 2 6" xfId="26848"/>
    <cellStyle name="Нейтральный 21 3" xfId="26849"/>
    <cellStyle name="Нейтральный 21 4" xfId="26850"/>
    <cellStyle name="Нейтральный 21 5" xfId="26851"/>
    <cellStyle name="Нейтральный 21 6" xfId="26852"/>
    <cellStyle name="Нейтральный 21 7" xfId="26853"/>
    <cellStyle name="Нейтральный 21 8" xfId="26854"/>
    <cellStyle name="Нейтральный 22" xfId="26855"/>
    <cellStyle name="Нейтральный 22 2" xfId="26856"/>
    <cellStyle name="Нейтральный 22 2 2" xfId="26857"/>
    <cellStyle name="Нейтральный 22 2 3" xfId="26858"/>
    <cellStyle name="Нейтральный 22 2 4" xfId="26859"/>
    <cellStyle name="Нейтральный 22 2 5" xfId="26860"/>
    <cellStyle name="Нейтральный 22 2 6" xfId="26861"/>
    <cellStyle name="Нейтральный 22 3" xfId="26862"/>
    <cellStyle name="Нейтральный 22 4" xfId="26863"/>
    <cellStyle name="Нейтральный 22 5" xfId="26864"/>
    <cellStyle name="Нейтральный 22 6" xfId="26865"/>
    <cellStyle name="Нейтральный 22 7" xfId="26866"/>
    <cellStyle name="Нейтральный 22 8" xfId="26867"/>
    <cellStyle name="Нейтральный 23" xfId="26868"/>
    <cellStyle name="Нейтральный 23 2" xfId="26869"/>
    <cellStyle name="Нейтральный 23 2 2" xfId="26870"/>
    <cellStyle name="Нейтральный 23 2 3" xfId="26871"/>
    <cellStyle name="Нейтральный 23 2 4" xfId="26872"/>
    <cellStyle name="Нейтральный 23 2 5" xfId="26873"/>
    <cellStyle name="Нейтральный 23 2 6" xfId="26874"/>
    <cellStyle name="Нейтральный 23 3" xfId="26875"/>
    <cellStyle name="Нейтральный 23 4" xfId="26876"/>
    <cellStyle name="Нейтральный 23 5" xfId="26877"/>
    <cellStyle name="Нейтральный 23 6" xfId="26878"/>
    <cellStyle name="Нейтральный 23 7" xfId="26879"/>
    <cellStyle name="Нейтральный 23 8" xfId="26880"/>
    <cellStyle name="Нейтральный 24" xfId="26881"/>
    <cellStyle name="Нейтральный 24 2" xfId="26882"/>
    <cellStyle name="Нейтральный 24 2 2" xfId="26883"/>
    <cellStyle name="Нейтральный 24 2 3" xfId="26884"/>
    <cellStyle name="Нейтральный 24 2 4" xfId="26885"/>
    <cellStyle name="Нейтральный 24 2 5" xfId="26886"/>
    <cellStyle name="Нейтральный 24 2 6" xfId="26887"/>
    <cellStyle name="Нейтральный 24 3" xfId="26888"/>
    <cellStyle name="Нейтральный 24 4" xfId="26889"/>
    <cellStyle name="Нейтральный 24 5" xfId="26890"/>
    <cellStyle name="Нейтральный 24 6" xfId="26891"/>
    <cellStyle name="Нейтральный 24 7" xfId="26892"/>
    <cellStyle name="Нейтральный 24 8" xfId="26893"/>
    <cellStyle name="Нейтральный 25" xfId="26894"/>
    <cellStyle name="Нейтральный 25 2" xfId="26895"/>
    <cellStyle name="Нейтральный 25 2 2" xfId="26896"/>
    <cellStyle name="Нейтральный 25 2 3" xfId="26897"/>
    <cellStyle name="Нейтральный 25 2 4" xfId="26898"/>
    <cellStyle name="Нейтральный 25 2 5" xfId="26899"/>
    <cellStyle name="Нейтральный 25 2 6" xfId="26900"/>
    <cellStyle name="Нейтральный 25 3" xfId="26901"/>
    <cellStyle name="Нейтральный 25 4" xfId="26902"/>
    <cellStyle name="Нейтральный 25 5" xfId="26903"/>
    <cellStyle name="Нейтральный 25 6" xfId="26904"/>
    <cellStyle name="Нейтральный 25 7" xfId="26905"/>
    <cellStyle name="Нейтральный 25 8" xfId="26906"/>
    <cellStyle name="Нейтральный 26" xfId="26907"/>
    <cellStyle name="Нейтральный 26 2" xfId="26908"/>
    <cellStyle name="Нейтральный 26 2 2" xfId="26909"/>
    <cellStyle name="Нейтральный 26 2 3" xfId="26910"/>
    <cellStyle name="Нейтральный 26 2 4" xfId="26911"/>
    <cellStyle name="Нейтральный 26 2 5" xfId="26912"/>
    <cellStyle name="Нейтральный 26 2 6" xfId="26913"/>
    <cellStyle name="Нейтральный 26 3" xfId="26914"/>
    <cellStyle name="Нейтральный 26 4" xfId="26915"/>
    <cellStyle name="Нейтральный 26 5" xfId="26916"/>
    <cellStyle name="Нейтральный 26 6" xfId="26917"/>
    <cellStyle name="Нейтральный 26 7" xfId="26918"/>
    <cellStyle name="Нейтральный 26 8" xfId="26919"/>
    <cellStyle name="Нейтральный 27" xfId="26920"/>
    <cellStyle name="Нейтральный 27 2" xfId="26921"/>
    <cellStyle name="Нейтральный 27 2 2" xfId="26922"/>
    <cellStyle name="Нейтральный 27 2 3" xfId="26923"/>
    <cellStyle name="Нейтральный 27 2 4" xfId="26924"/>
    <cellStyle name="Нейтральный 27 2 5" xfId="26925"/>
    <cellStyle name="Нейтральный 27 2 6" xfId="26926"/>
    <cellStyle name="Нейтральный 27 3" xfId="26927"/>
    <cellStyle name="Нейтральный 27 4" xfId="26928"/>
    <cellStyle name="Нейтральный 27 5" xfId="26929"/>
    <cellStyle name="Нейтральный 27 6" xfId="26930"/>
    <cellStyle name="Нейтральный 27 7" xfId="26931"/>
    <cellStyle name="Нейтральный 27 8" xfId="26932"/>
    <cellStyle name="Нейтральный 28" xfId="26933"/>
    <cellStyle name="Нейтральный 28 2" xfId="26934"/>
    <cellStyle name="Нейтральный 28 2 2" xfId="26935"/>
    <cellStyle name="Нейтральный 28 2 3" xfId="26936"/>
    <cellStyle name="Нейтральный 28 2 4" xfId="26937"/>
    <cellStyle name="Нейтральный 28 2 5" xfId="26938"/>
    <cellStyle name="Нейтральный 28 2 6" xfId="26939"/>
    <cellStyle name="Нейтральный 28 3" xfId="26940"/>
    <cellStyle name="Нейтральный 28 4" xfId="26941"/>
    <cellStyle name="Нейтральный 28 5" xfId="26942"/>
    <cellStyle name="Нейтральный 28 6" xfId="26943"/>
    <cellStyle name="Нейтральный 28 7" xfId="26944"/>
    <cellStyle name="Нейтральный 28 8" xfId="26945"/>
    <cellStyle name="Нейтральный 29" xfId="26946"/>
    <cellStyle name="Нейтральный 29 2" xfId="26947"/>
    <cellStyle name="Нейтральный 29 2 2" xfId="26948"/>
    <cellStyle name="Нейтральный 29 2 3" xfId="26949"/>
    <cellStyle name="Нейтральный 29 2 4" xfId="26950"/>
    <cellStyle name="Нейтральный 29 2 5" xfId="26951"/>
    <cellStyle name="Нейтральный 29 2 6" xfId="26952"/>
    <cellStyle name="Нейтральный 29 3" xfId="26953"/>
    <cellStyle name="Нейтральный 29 4" xfId="26954"/>
    <cellStyle name="Нейтральный 29 5" xfId="26955"/>
    <cellStyle name="Нейтральный 29 6" xfId="26956"/>
    <cellStyle name="Нейтральный 29 7" xfId="26957"/>
    <cellStyle name="Нейтральный 29 8" xfId="26958"/>
    <cellStyle name="Нейтральный 3" xfId="26959"/>
    <cellStyle name="Нейтральный 3 2" xfId="26960"/>
    <cellStyle name="Нейтральный 3 2 2" xfId="26961"/>
    <cellStyle name="Нейтральный 3 2 3" xfId="26962"/>
    <cellStyle name="Нейтральный 3 2 4" xfId="26963"/>
    <cellStyle name="Нейтральный 3 2 5" xfId="26964"/>
    <cellStyle name="Нейтральный 3 2 6" xfId="26965"/>
    <cellStyle name="Нейтральный 3 3" xfId="26966"/>
    <cellStyle name="Нейтральный 3 4" xfId="26967"/>
    <cellStyle name="Нейтральный 3 5" xfId="26968"/>
    <cellStyle name="Нейтральный 3 6" xfId="26969"/>
    <cellStyle name="Нейтральный 3 7" xfId="26970"/>
    <cellStyle name="Нейтральный 3 8" xfId="26971"/>
    <cellStyle name="Нейтральный 30" xfId="26972"/>
    <cellStyle name="Нейтральный 30 2" xfId="26973"/>
    <cellStyle name="Нейтральный 30 2 2" xfId="26974"/>
    <cellStyle name="Нейтральный 30 2 3" xfId="26975"/>
    <cellStyle name="Нейтральный 30 2 4" xfId="26976"/>
    <cellStyle name="Нейтральный 30 2 5" xfId="26977"/>
    <cellStyle name="Нейтральный 30 2 6" xfId="26978"/>
    <cellStyle name="Нейтральный 30 3" xfId="26979"/>
    <cellStyle name="Нейтральный 30 4" xfId="26980"/>
    <cellStyle name="Нейтральный 30 5" xfId="26981"/>
    <cellStyle name="Нейтральный 30 6" xfId="26982"/>
    <cellStyle name="Нейтральный 30 7" xfId="26983"/>
    <cellStyle name="Нейтральный 30 8" xfId="26984"/>
    <cellStyle name="Нейтральный 31" xfId="26985"/>
    <cellStyle name="Нейтральный 31 2" xfId="26986"/>
    <cellStyle name="Нейтральный 31 2 2" xfId="26987"/>
    <cellStyle name="Нейтральный 31 2 3" xfId="26988"/>
    <cellStyle name="Нейтральный 31 2 4" xfId="26989"/>
    <cellStyle name="Нейтральный 31 2 5" xfId="26990"/>
    <cellStyle name="Нейтральный 31 2 6" xfId="26991"/>
    <cellStyle name="Нейтральный 31 3" xfId="26992"/>
    <cellStyle name="Нейтральный 31 4" xfId="26993"/>
    <cellStyle name="Нейтральный 31 5" xfId="26994"/>
    <cellStyle name="Нейтральный 31 6" xfId="26995"/>
    <cellStyle name="Нейтральный 31 7" xfId="26996"/>
    <cellStyle name="Нейтральный 31 8" xfId="26997"/>
    <cellStyle name="Нейтральный 32" xfId="26998"/>
    <cellStyle name="Нейтральный 32 2" xfId="26999"/>
    <cellStyle name="Нейтральный 32 2 2" xfId="27000"/>
    <cellStyle name="Нейтральный 32 2 3" xfId="27001"/>
    <cellStyle name="Нейтральный 32 2 4" xfId="27002"/>
    <cellStyle name="Нейтральный 32 2 5" xfId="27003"/>
    <cellStyle name="Нейтральный 32 2 6" xfId="27004"/>
    <cellStyle name="Нейтральный 32 3" xfId="27005"/>
    <cellStyle name="Нейтральный 32 4" xfId="27006"/>
    <cellStyle name="Нейтральный 32 5" xfId="27007"/>
    <cellStyle name="Нейтральный 32 6" xfId="27008"/>
    <cellStyle name="Нейтральный 32 7" xfId="27009"/>
    <cellStyle name="Нейтральный 32 8" xfId="27010"/>
    <cellStyle name="Нейтральный 33" xfId="27011"/>
    <cellStyle name="Нейтральный 33 2" xfId="27012"/>
    <cellStyle name="Нейтральный 33 2 2" xfId="27013"/>
    <cellStyle name="Нейтральный 33 2 3" xfId="27014"/>
    <cellStyle name="Нейтральный 33 2 4" xfId="27015"/>
    <cellStyle name="Нейтральный 33 2 5" xfId="27016"/>
    <cellStyle name="Нейтральный 33 2 6" xfId="27017"/>
    <cellStyle name="Нейтральный 33 3" xfId="27018"/>
    <cellStyle name="Нейтральный 33 4" xfId="27019"/>
    <cellStyle name="Нейтральный 33 5" xfId="27020"/>
    <cellStyle name="Нейтральный 33 6" xfId="27021"/>
    <cellStyle name="Нейтральный 33 7" xfId="27022"/>
    <cellStyle name="Нейтральный 33 8" xfId="27023"/>
    <cellStyle name="Нейтральный 34" xfId="27024"/>
    <cellStyle name="Нейтральный 34 2" xfId="27025"/>
    <cellStyle name="Нейтральный 34 2 2" xfId="27026"/>
    <cellStyle name="Нейтральный 34 2 3" xfId="27027"/>
    <cellStyle name="Нейтральный 34 2 4" xfId="27028"/>
    <cellStyle name="Нейтральный 34 2 5" xfId="27029"/>
    <cellStyle name="Нейтральный 34 2 6" xfId="27030"/>
    <cellStyle name="Нейтральный 34 3" xfId="27031"/>
    <cellStyle name="Нейтральный 34 4" xfId="27032"/>
    <cellStyle name="Нейтральный 34 5" xfId="27033"/>
    <cellStyle name="Нейтральный 34 6" xfId="27034"/>
    <cellStyle name="Нейтральный 34 7" xfId="27035"/>
    <cellStyle name="Нейтральный 34 8" xfId="27036"/>
    <cellStyle name="Нейтральный 35" xfId="27037"/>
    <cellStyle name="Нейтральный 35 2" xfId="27038"/>
    <cellStyle name="Нейтральный 35 2 2" xfId="27039"/>
    <cellStyle name="Нейтральный 35 2 3" xfId="27040"/>
    <cellStyle name="Нейтральный 35 2 4" xfId="27041"/>
    <cellStyle name="Нейтральный 35 2 5" xfId="27042"/>
    <cellStyle name="Нейтральный 35 2 6" xfId="27043"/>
    <cellStyle name="Нейтральный 35 3" xfId="27044"/>
    <cellStyle name="Нейтральный 35 4" xfId="27045"/>
    <cellStyle name="Нейтральный 35 5" xfId="27046"/>
    <cellStyle name="Нейтральный 35 6" xfId="27047"/>
    <cellStyle name="Нейтральный 35 7" xfId="27048"/>
    <cellStyle name="Нейтральный 35 8" xfId="27049"/>
    <cellStyle name="Нейтральный 36" xfId="27050"/>
    <cellStyle name="Нейтральный 36 2" xfId="27051"/>
    <cellStyle name="Нейтральный 36 2 2" xfId="27052"/>
    <cellStyle name="Нейтральный 36 2 3" xfId="27053"/>
    <cellStyle name="Нейтральный 36 2 4" xfId="27054"/>
    <cellStyle name="Нейтральный 36 2 5" xfId="27055"/>
    <cellStyle name="Нейтральный 36 2 6" xfId="27056"/>
    <cellStyle name="Нейтральный 36 3" xfId="27057"/>
    <cellStyle name="Нейтральный 36 4" xfId="27058"/>
    <cellStyle name="Нейтральный 36 5" xfId="27059"/>
    <cellStyle name="Нейтральный 36 6" xfId="27060"/>
    <cellStyle name="Нейтральный 36 7" xfId="27061"/>
    <cellStyle name="Нейтральный 36 8" xfId="27062"/>
    <cellStyle name="Нейтральный 37" xfId="27063"/>
    <cellStyle name="Нейтральный 37 2" xfId="27064"/>
    <cellStyle name="Нейтральный 37 2 2" xfId="27065"/>
    <cellStyle name="Нейтральный 37 2 3" xfId="27066"/>
    <cellStyle name="Нейтральный 37 2 4" xfId="27067"/>
    <cellStyle name="Нейтральный 37 2 5" xfId="27068"/>
    <cellStyle name="Нейтральный 37 2 6" xfId="27069"/>
    <cellStyle name="Нейтральный 37 3" xfId="27070"/>
    <cellStyle name="Нейтральный 37 4" xfId="27071"/>
    <cellStyle name="Нейтральный 37 5" xfId="27072"/>
    <cellStyle name="Нейтральный 37 6" xfId="27073"/>
    <cellStyle name="Нейтральный 37 7" xfId="27074"/>
    <cellStyle name="Нейтральный 37 8" xfId="27075"/>
    <cellStyle name="Нейтральный 38" xfId="27076"/>
    <cellStyle name="Нейтральный 38 2" xfId="27077"/>
    <cellStyle name="Нейтральный 38 2 2" xfId="27078"/>
    <cellStyle name="Нейтральный 38 2 3" xfId="27079"/>
    <cellStyle name="Нейтральный 38 2 4" xfId="27080"/>
    <cellStyle name="Нейтральный 38 2 5" xfId="27081"/>
    <cellStyle name="Нейтральный 38 2 6" xfId="27082"/>
    <cellStyle name="Нейтральный 38 3" xfId="27083"/>
    <cellStyle name="Нейтральный 38 4" xfId="27084"/>
    <cellStyle name="Нейтральный 38 5" xfId="27085"/>
    <cellStyle name="Нейтральный 38 6" xfId="27086"/>
    <cellStyle name="Нейтральный 38 7" xfId="27087"/>
    <cellStyle name="Нейтральный 38 8" xfId="27088"/>
    <cellStyle name="Нейтральный 39" xfId="27089"/>
    <cellStyle name="Нейтральный 39 2" xfId="27090"/>
    <cellStyle name="Нейтральный 39 2 2" xfId="27091"/>
    <cellStyle name="Нейтральный 39 2 3" xfId="27092"/>
    <cellStyle name="Нейтральный 39 2 4" xfId="27093"/>
    <cellStyle name="Нейтральный 39 2 5" xfId="27094"/>
    <cellStyle name="Нейтральный 39 2 6" xfId="27095"/>
    <cellStyle name="Нейтральный 39 3" xfId="27096"/>
    <cellStyle name="Нейтральный 39 4" xfId="27097"/>
    <cellStyle name="Нейтральный 39 5" xfId="27098"/>
    <cellStyle name="Нейтральный 39 6" xfId="27099"/>
    <cellStyle name="Нейтральный 39 7" xfId="27100"/>
    <cellStyle name="Нейтральный 39 8" xfId="27101"/>
    <cellStyle name="Нейтральный 4" xfId="27102"/>
    <cellStyle name="Нейтральный 4 2" xfId="27103"/>
    <cellStyle name="Нейтральный 4 2 2" xfId="27104"/>
    <cellStyle name="Нейтральный 4 2 3" xfId="27105"/>
    <cellStyle name="Нейтральный 4 2 4" xfId="27106"/>
    <cellStyle name="Нейтральный 4 2 5" xfId="27107"/>
    <cellStyle name="Нейтральный 4 2 6" xfId="27108"/>
    <cellStyle name="Нейтральный 4 3" xfId="27109"/>
    <cellStyle name="Нейтральный 4 4" xfId="27110"/>
    <cellStyle name="Нейтральный 4 5" xfId="27111"/>
    <cellStyle name="Нейтральный 4 6" xfId="27112"/>
    <cellStyle name="Нейтральный 4 7" xfId="27113"/>
    <cellStyle name="Нейтральный 4 8" xfId="27114"/>
    <cellStyle name="Нейтральный 40" xfId="27115"/>
    <cellStyle name="Нейтральный 40 2" xfId="27116"/>
    <cellStyle name="Нейтральный 40 2 2" xfId="27117"/>
    <cellStyle name="Нейтральный 40 2 3" xfId="27118"/>
    <cellStyle name="Нейтральный 40 2 4" xfId="27119"/>
    <cellStyle name="Нейтральный 40 2 5" xfId="27120"/>
    <cellStyle name="Нейтральный 40 2 6" xfId="27121"/>
    <cellStyle name="Нейтральный 40 3" xfId="27122"/>
    <cellStyle name="Нейтральный 40 4" xfId="27123"/>
    <cellStyle name="Нейтральный 40 5" xfId="27124"/>
    <cellStyle name="Нейтральный 40 6" xfId="27125"/>
    <cellStyle name="Нейтральный 40 7" xfId="27126"/>
    <cellStyle name="Нейтральный 40 8" xfId="27127"/>
    <cellStyle name="Нейтральный 41" xfId="27128"/>
    <cellStyle name="Нейтральный 41 2" xfId="27129"/>
    <cellStyle name="Нейтральный 41 2 2" xfId="27130"/>
    <cellStyle name="Нейтральный 41 2 3" xfId="27131"/>
    <cellStyle name="Нейтральный 41 2 4" xfId="27132"/>
    <cellStyle name="Нейтральный 41 2 5" xfId="27133"/>
    <cellStyle name="Нейтральный 41 2 6" xfId="27134"/>
    <cellStyle name="Нейтральный 41 3" xfId="27135"/>
    <cellStyle name="Нейтральный 41 4" xfId="27136"/>
    <cellStyle name="Нейтральный 41 5" xfId="27137"/>
    <cellStyle name="Нейтральный 41 6" xfId="27138"/>
    <cellStyle name="Нейтральный 41 7" xfId="27139"/>
    <cellStyle name="Нейтральный 41 8" xfId="27140"/>
    <cellStyle name="Нейтральный 42" xfId="27141"/>
    <cellStyle name="Нейтральный 42 2" xfId="27142"/>
    <cellStyle name="Нейтральный 42 2 2" xfId="27143"/>
    <cellStyle name="Нейтральный 42 2 3" xfId="27144"/>
    <cellStyle name="Нейтральный 42 2 4" xfId="27145"/>
    <cellStyle name="Нейтральный 42 2 5" xfId="27146"/>
    <cellStyle name="Нейтральный 42 2 6" xfId="27147"/>
    <cellStyle name="Нейтральный 42 3" xfId="27148"/>
    <cellStyle name="Нейтральный 42 4" xfId="27149"/>
    <cellStyle name="Нейтральный 42 5" xfId="27150"/>
    <cellStyle name="Нейтральный 42 6" xfId="27151"/>
    <cellStyle name="Нейтральный 42 7" xfId="27152"/>
    <cellStyle name="Нейтральный 42 8" xfId="27153"/>
    <cellStyle name="Нейтральный 43" xfId="27154"/>
    <cellStyle name="Нейтральный 43 2" xfId="27155"/>
    <cellStyle name="Нейтральный 43 2 2" xfId="27156"/>
    <cellStyle name="Нейтральный 43 2 3" xfId="27157"/>
    <cellStyle name="Нейтральный 43 2 4" xfId="27158"/>
    <cellStyle name="Нейтральный 43 2 5" xfId="27159"/>
    <cellStyle name="Нейтральный 43 2 6" xfId="27160"/>
    <cellStyle name="Нейтральный 43 3" xfId="27161"/>
    <cellStyle name="Нейтральный 43 4" xfId="27162"/>
    <cellStyle name="Нейтральный 43 5" xfId="27163"/>
    <cellStyle name="Нейтральный 43 6" xfId="27164"/>
    <cellStyle name="Нейтральный 43 7" xfId="27165"/>
    <cellStyle name="Нейтральный 43 8" xfId="27166"/>
    <cellStyle name="Нейтральный 44" xfId="27167"/>
    <cellStyle name="Нейтральный 44 2" xfId="27168"/>
    <cellStyle name="Нейтральный 44 2 2" xfId="27169"/>
    <cellStyle name="Нейтральный 44 2 3" xfId="27170"/>
    <cellStyle name="Нейтральный 44 2 4" xfId="27171"/>
    <cellStyle name="Нейтральный 44 2 5" xfId="27172"/>
    <cellStyle name="Нейтральный 44 2 6" xfId="27173"/>
    <cellStyle name="Нейтральный 44 3" xfId="27174"/>
    <cellStyle name="Нейтральный 44 4" xfId="27175"/>
    <cellStyle name="Нейтральный 44 5" xfId="27176"/>
    <cellStyle name="Нейтральный 44 6" xfId="27177"/>
    <cellStyle name="Нейтральный 44 7" xfId="27178"/>
    <cellStyle name="Нейтральный 44 8" xfId="27179"/>
    <cellStyle name="Нейтральный 45" xfId="27180"/>
    <cellStyle name="Нейтральный 45 2" xfId="27181"/>
    <cellStyle name="Нейтральный 45 2 2" xfId="27182"/>
    <cellStyle name="Нейтральный 45 2 3" xfId="27183"/>
    <cellStyle name="Нейтральный 45 2 4" xfId="27184"/>
    <cellStyle name="Нейтральный 45 2 5" xfId="27185"/>
    <cellStyle name="Нейтральный 45 2 6" xfId="27186"/>
    <cellStyle name="Нейтральный 45 3" xfId="27187"/>
    <cellStyle name="Нейтральный 45 4" xfId="27188"/>
    <cellStyle name="Нейтральный 45 5" xfId="27189"/>
    <cellStyle name="Нейтральный 45 6" xfId="27190"/>
    <cellStyle name="Нейтральный 45 7" xfId="27191"/>
    <cellStyle name="Нейтральный 45 8" xfId="27192"/>
    <cellStyle name="Нейтральный 46" xfId="27193"/>
    <cellStyle name="Нейтральный 46 2" xfId="27194"/>
    <cellStyle name="Нейтральный 46 2 2" xfId="27195"/>
    <cellStyle name="Нейтральный 46 2 3" xfId="27196"/>
    <cellStyle name="Нейтральный 46 2 4" xfId="27197"/>
    <cellStyle name="Нейтральный 46 2 5" xfId="27198"/>
    <cellStyle name="Нейтральный 46 2 6" xfId="27199"/>
    <cellStyle name="Нейтральный 46 3" xfId="27200"/>
    <cellStyle name="Нейтральный 46 4" xfId="27201"/>
    <cellStyle name="Нейтральный 46 5" xfId="27202"/>
    <cellStyle name="Нейтральный 46 6" xfId="27203"/>
    <cellStyle name="Нейтральный 46 7" xfId="27204"/>
    <cellStyle name="Нейтральный 46 8" xfId="27205"/>
    <cellStyle name="Нейтральный 47" xfId="27206"/>
    <cellStyle name="Нейтральный 47 2" xfId="27207"/>
    <cellStyle name="Нейтральный 47 2 2" xfId="27208"/>
    <cellStyle name="Нейтральный 47 2 3" xfId="27209"/>
    <cellStyle name="Нейтральный 47 2 4" xfId="27210"/>
    <cellStyle name="Нейтральный 47 2 5" xfId="27211"/>
    <cellStyle name="Нейтральный 47 2 6" xfId="27212"/>
    <cellStyle name="Нейтральный 47 3" xfId="27213"/>
    <cellStyle name="Нейтральный 47 4" xfId="27214"/>
    <cellStyle name="Нейтральный 47 5" xfId="27215"/>
    <cellStyle name="Нейтральный 47 6" xfId="27216"/>
    <cellStyle name="Нейтральный 47 7" xfId="27217"/>
    <cellStyle name="Нейтральный 47 8" xfId="27218"/>
    <cellStyle name="Нейтральный 48" xfId="27219"/>
    <cellStyle name="Нейтральный 48 2" xfId="27220"/>
    <cellStyle name="Нейтральный 48 2 2" xfId="27221"/>
    <cellStyle name="Нейтральный 48 2 3" xfId="27222"/>
    <cellStyle name="Нейтральный 48 2 4" xfId="27223"/>
    <cellStyle name="Нейтральный 48 2 5" xfId="27224"/>
    <cellStyle name="Нейтральный 48 2 6" xfId="27225"/>
    <cellStyle name="Нейтральный 48 3" xfId="27226"/>
    <cellStyle name="Нейтральный 48 4" xfId="27227"/>
    <cellStyle name="Нейтральный 48 5" xfId="27228"/>
    <cellStyle name="Нейтральный 48 6" xfId="27229"/>
    <cellStyle name="Нейтральный 48 7" xfId="27230"/>
    <cellStyle name="Нейтральный 48 8" xfId="27231"/>
    <cellStyle name="Нейтральный 49" xfId="27232"/>
    <cellStyle name="Нейтральный 49 2" xfId="27233"/>
    <cellStyle name="Нейтральный 49 2 2" xfId="27234"/>
    <cellStyle name="Нейтральный 49 2 3" xfId="27235"/>
    <cellStyle name="Нейтральный 49 2 4" xfId="27236"/>
    <cellStyle name="Нейтральный 49 2 5" xfId="27237"/>
    <cellStyle name="Нейтральный 49 2 6" xfId="27238"/>
    <cellStyle name="Нейтральный 49 3" xfId="27239"/>
    <cellStyle name="Нейтральный 49 4" xfId="27240"/>
    <cellStyle name="Нейтральный 49 5" xfId="27241"/>
    <cellStyle name="Нейтральный 49 6" xfId="27242"/>
    <cellStyle name="Нейтральный 49 7" xfId="27243"/>
    <cellStyle name="Нейтральный 49 8" xfId="27244"/>
    <cellStyle name="Нейтральный 5" xfId="27245"/>
    <cellStyle name="Нейтральный 5 2" xfId="27246"/>
    <cellStyle name="Нейтральный 5 2 2" xfId="27247"/>
    <cellStyle name="Нейтральный 5 2 3" xfId="27248"/>
    <cellStyle name="Нейтральный 5 2 4" xfId="27249"/>
    <cellStyle name="Нейтральный 5 2 5" xfId="27250"/>
    <cellStyle name="Нейтральный 5 2 6" xfId="27251"/>
    <cellStyle name="Нейтральный 5 3" xfId="27252"/>
    <cellStyle name="Нейтральный 5 4" xfId="27253"/>
    <cellStyle name="Нейтральный 5 5" xfId="27254"/>
    <cellStyle name="Нейтральный 5 6" xfId="27255"/>
    <cellStyle name="Нейтральный 5 7" xfId="27256"/>
    <cellStyle name="Нейтральный 5 8" xfId="27257"/>
    <cellStyle name="Нейтральный 50" xfId="27258"/>
    <cellStyle name="Нейтральный 50 2" xfId="27259"/>
    <cellStyle name="Нейтральный 50 2 2" xfId="27260"/>
    <cellStyle name="Нейтральный 50 2 3" xfId="27261"/>
    <cellStyle name="Нейтральный 50 2 4" xfId="27262"/>
    <cellStyle name="Нейтральный 50 2 5" xfId="27263"/>
    <cellStyle name="Нейтральный 50 2 6" xfId="27264"/>
    <cellStyle name="Нейтральный 50 3" xfId="27265"/>
    <cellStyle name="Нейтральный 50 4" xfId="27266"/>
    <cellStyle name="Нейтральный 50 5" xfId="27267"/>
    <cellStyle name="Нейтральный 50 6" xfId="27268"/>
    <cellStyle name="Нейтральный 50 7" xfId="27269"/>
    <cellStyle name="Нейтральный 50 8" xfId="27270"/>
    <cellStyle name="Нейтральный 51" xfId="27271"/>
    <cellStyle name="Нейтральный 51 2" xfId="27272"/>
    <cellStyle name="Нейтральный 51 2 2" xfId="27273"/>
    <cellStyle name="Нейтральный 51 2 3" xfId="27274"/>
    <cellStyle name="Нейтральный 51 2 4" xfId="27275"/>
    <cellStyle name="Нейтральный 51 2 5" xfId="27276"/>
    <cellStyle name="Нейтральный 51 2 6" xfId="27277"/>
    <cellStyle name="Нейтральный 51 3" xfId="27278"/>
    <cellStyle name="Нейтральный 51 4" xfId="27279"/>
    <cellStyle name="Нейтральный 51 5" xfId="27280"/>
    <cellStyle name="Нейтральный 51 6" xfId="27281"/>
    <cellStyle name="Нейтральный 51 7" xfId="27282"/>
    <cellStyle name="Нейтральный 51 8" xfId="27283"/>
    <cellStyle name="Нейтральный 52" xfId="27284"/>
    <cellStyle name="Нейтральный 52 2" xfId="27285"/>
    <cellStyle name="Нейтральный 52 2 2" xfId="27286"/>
    <cellStyle name="Нейтральный 52 2 3" xfId="27287"/>
    <cellStyle name="Нейтральный 52 2 4" xfId="27288"/>
    <cellStyle name="Нейтральный 52 2 5" xfId="27289"/>
    <cellStyle name="Нейтральный 52 2 6" xfId="27290"/>
    <cellStyle name="Нейтральный 52 3" xfId="27291"/>
    <cellStyle name="Нейтральный 52 4" xfId="27292"/>
    <cellStyle name="Нейтральный 52 5" xfId="27293"/>
    <cellStyle name="Нейтральный 52 6" xfId="27294"/>
    <cellStyle name="Нейтральный 52 7" xfId="27295"/>
    <cellStyle name="Нейтральный 52 8" xfId="27296"/>
    <cellStyle name="Нейтральный 53" xfId="27297"/>
    <cellStyle name="Нейтральный 53 2" xfId="27298"/>
    <cellStyle name="Нейтральный 53 2 2" xfId="27299"/>
    <cellStyle name="Нейтральный 53 2 3" xfId="27300"/>
    <cellStyle name="Нейтральный 53 2 4" xfId="27301"/>
    <cellStyle name="Нейтральный 53 2 5" xfId="27302"/>
    <cellStyle name="Нейтральный 53 2 6" xfId="27303"/>
    <cellStyle name="Нейтральный 53 3" xfId="27304"/>
    <cellStyle name="Нейтральный 53 4" xfId="27305"/>
    <cellStyle name="Нейтральный 53 5" xfId="27306"/>
    <cellStyle name="Нейтральный 53 6" xfId="27307"/>
    <cellStyle name="Нейтральный 53 7" xfId="27308"/>
    <cellStyle name="Нейтральный 53 8" xfId="27309"/>
    <cellStyle name="Нейтральный 54" xfId="27310"/>
    <cellStyle name="Нейтральный 54 2" xfId="27311"/>
    <cellStyle name="Нейтральный 54 2 2" xfId="27312"/>
    <cellStyle name="Нейтральный 54 2 3" xfId="27313"/>
    <cellStyle name="Нейтральный 54 2 4" xfId="27314"/>
    <cellStyle name="Нейтральный 54 2 5" xfId="27315"/>
    <cellStyle name="Нейтральный 54 2 6" xfId="27316"/>
    <cellStyle name="Нейтральный 54 3" xfId="27317"/>
    <cellStyle name="Нейтральный 54 4" xfId="27318"/>
    <cellStyle name="Нейтральный 54 5" xfId="27319"/>
    <cellStyle name="Нейтральный 54 6" xfId="27320"/>
    <cellStyle name="Нейтральный 54 7" xfId="27321"/>
    <cellStyle name="Нейтральный 54 8" xfId="27322"/>
    <cellStyle name="Нейтральный 55" xfId="27323"/>
    <cellStyle name="Нейтральный 55 2" xfId="27324"/>
    <cellStyle name="Нейтральный 55 2 2" xfId="27325"/>
    <cellStyle name="Нейтральный 55 2 3" xfId="27326"/>
    <cellStyle name="Нейтральный 55 2 4" xfId="27327"/>
    <cellStyle name="Нейтральный 55 2 5" xfId="27328"/>
    <cellStyle name="Нейтральный 55 2 6" xfId="27329"/>
    <cellStyle name="Нейтральный 55 3" xfId="27330"/>
    <cellStyle name="Нейтральный 55 4" xfId="27331"/>
    <cellStyle name="Нейтральный 55 5" xfId="27332"/>
    <cellStyle name="Нейтральный 55 6" xfId="27333"/>
    <cellStyle name="Нейтральный 55 7" xfId="27334"/>
    <cellStyle name="Нейтральный 55 8" xfId="27335"/>
    <cellStyle name="Нейтральный 56" xfId="27336"/>
    <cellStyle name="Нейтральный 56 2" xfId="27337"/>
    <cellStyle name="Нейтральный 56 2 2" xfId="27338"/>
    <cellStyle name="Нейтральный 56 2 3" xfId="27339"/>
    <cellStyle name="Нейтральный 56 2 4" xfId="27340"/>
    <cellStyle name="Нейтральный 56 2 5" xfId="27341"/>
    <cellStyle name="Нейтральный 56 2 6" xfId="27342"/>
    <cellStyle name="Нейтральный 56 3" xfId="27343"/>
    <cellStyle name="Нейтральный 56 4" xfId="27344"/>
    <cellStyle name="Нейтральный 56 5" xfId="27345"/>
    <cellStyle name="Нейтральный 56 6" xfId="27346"/>
    <cellStyle name="Нейтральный 56 7" xfId="27347"/>
    <cellStyle name="Нейтральный 56 8" xfId="27348"/>
    <cellStyle name="Нейтральный 57" xfId="27349"/>
    <cellStyle name="Нейтральный 57 2" xfId="27350"/>
    <cellStyle name="Нейтральный 57 2 2" xfId="27351"/>
    <cellStyle name="Нейтральный 57 2 3" xfId="27352"/>
    <cellStyle name="Нейтральный 57 2 4" xfId="27353"/>
    <cellStyle name="Нейтральный 57 2 5" xfId="27354"/>
    <cellStyle name="Нейтральный 57 2 6" xfId="27355"/>
    <cellStyle name="Нейтральный 57 3" xfId="27356"/>
    <cellStyle name="Нейтральный 57 4" xfId="27357"/>
    <cellStyle name="Нейтральный 57 5" xfId="27358"/>
    <cellStyle name="Нейтральный 57 6" xfId="27359"/>
    <cellStyle name="Нейтральный 57 7" xfId="27360"/>
    <cellStyle name="Нейтральный 57 8" xfId="27361"/>
    <cellStyle name="Нейтральный 58" xfId="27362"/>
    <cellStyle name="Нейтральный 58 2" xfId="27363"/>
    <cellStyle name="Нейтральный 58 2 2" xfId="27364"/>
    <cellStyle name="Нейтральный 58 2 3" xfId="27365"/>
    <cellStyle name="Нейтральный 58 2 4" xfId="27366"/>
    <cellStyle name="Нейтральный 58 2 5" xfId="27367"/>
    <cellStyle name="Нейтральный 58 2 6" xfId="27368"/>
    <cellStyle name="Нейтральный 58 3" xfId="27369"/>
    <cellStyle name="Нейтральный 58 4" xfId="27370"/>
    <cellStyle name="Нейтральный 58 5" xfId="27371"/>
    <cellStyle name="Нейтральный 58 6" xfId="27372"/>
    <cellStyle name="Нейтральный 58 7" xfId="27373"/>
    <cellStyle name="Нейтральный 58 8" xfId="27374"/>
    <cellStyle name="Нейтральный 59" xfId="27375"/>
    <cellStyle name="Нейтральный 59 2" xfId="27376"/>
    <cellStyle name="Нейтральный 59 2 2" xfId="27377"/>
    <cellStyle name="Нейтральный 59 2 3" xfId="27378"/>
    <cellStyle name="Нейтральный 59 2 4" xfId="27379"/>
    <cellStyle name="Нейтральный 59 2 5" xfId="27380"/>
    <cellStyle name="Нейтральный 59 2 6" xfId="27381"/>
    <cellStyle name="Нейтральный 59 3" xfId="27382"/>
    <cellStyle name="Нейтральный 59 4" xfId="27383"/>
    <cellStyle name="Нейтральный 59 5" xfId="27384"/>
    <cellStyle name="Нейтральный 59 6" xfId="27385"/>
    <cellStyle name="Нейтральный 59 7" xfId="27386"/>
    <cellStyle name="Нейтральный 59 8" xfId="27387"/>
    <cellStyle name="Нейтральный 6" xfId="27388"/>
    <cellStyle name="Нейтральный 6 2" xfId="27389"/>
    <cellStyle name="Нейтральный 6 2 2" xfId="27390"/>
    <cellStyle name="Нейтральный 6 2 3" xfId="27391"/>
    <cellStyle name="Нейтральный 6 2 4" xfId="27392"/>
    <cellStyle name="Нейтральный 6 2 5" xfId="27393"/>
    <cellStyle name="Нейтральный 6 2 6" xfId="27394"/>
    <cellStyle name="Нейтральный 6 3" xfId="27395"/>
    <cellStyle name="Нейтральный 6 4" xfId="27396"/>
    <cellStyle name="Нейтральный 6 5" xfId="27397"/>
    <cellStyle name="Нейтральный 6 6" xfId="27398"/>
    <cellStyle name="Нейтральный 6 7" xfId="27399"/>
    <cellStyle name="Нейтральный 6 8" xfId="27400"/>
    <cellStyle name="Нейтральный 60" xfId="27401"/>
    <cellStyle name="Нейтральный 60 2" xfId="27402"/>
    <cellStyle name="Нейтральный 60 2 2" xfId="27403"/>
    <cellStyle name="Нейтральный 60 2 3" xfId="27404"/>
    <cellStyle name="Нейтральный 60 2 4" xfId="27405"/>
    <cellStyle name="Нейтральный 60 2 5" xfId="27406"/>
    <cellStyle name="Нейтральный 60 2 6" xfId="27407"/>
    <cellStyle name="Нейтральный 60 3" xfId="27408"/>
    <cellStyle name="Нейтральный 60 4" xfId="27409"/>
    <cellStyle name="Нейтральный 60 5" xfId="27410"/>
    <cellStyle name="Нейтральный 60 6" xfId="27411"/>
    <cellStyle name="Нейтральный 60 7" xfId="27412"/>
    <cellStyle name="Нейтральный 60 8" xfId="27413"/>
    <cellStyle name="Нейтральный 61" xfId="27414"/>
    <cellStyle name="Нейтральный 61 2" xfId="27415"/>
    <cellStyle name="Нейтральный 61 2 2" xfId="27416"/>
    <cellStyle name="Нейтральный 61 2 3" xfId="27417"/>
    <cellStyle name="Нейтральный 61 2 4" xfId="27418"/>
    <cellStyle name="Нейтральный 61 2 5" xfId="27419"/>
    <cellStyle name="Нейтральный 61 2 6" xfId="27420"/>
    <cellStyle name="Нейтральный 61 3" xfId="27421"/>
    <cellStyle name="Нейтральный 61 4" xfId="27422"/>
    <cellStyle name="Нейтральный 61 5" xfId="27423"/>
    <cellStyle name="Нейтральный 61 6" xfId="27424"/>
    <cellStyle name="Нейтральный 61 7" xfId="27425"/>
    <cellStyle name="Нейтральный 61 8" xfId="27426"/>
    <cellStyle name="Нейтральный 62" xfId="27427"/>
    <cellStyle name="Нейтральный 62 2" xfId="27428"/>
    <cellStyle name="Нейтральный 62 2 2" xfId="27429"/>
    <cellStyle name="Нейтральный 62 2 3" xfId="27430"/>
    <cellStyle name="Нейтральный 62 2 4" xfId="27431"/>
    <cellStyle name="Нейтральный 62 2 5" xfId="27432"/>
    <cellStyle name="Нейтральный 62 2 6" xfId="27433"/>
    <cellStyle name="Нейтральный 62 3" xfId="27434"/>
    <cellStyle name="Нейтральный 62 4" xfId="27435"/>
    <cellStyle name="Нейтральный 62 5" xfId="27436"/>
    <cellStyle name="Нейтральный 62 6" xfId="27437"/>
    <cellStyle name="Нейтральный 62 7" xfId="27438"/>
    <cellStyle name="Нейтральный 62 8" xfId="27439"/>
    <cellStyle name="Нейтральный 63" xfId="27440"/>
    <cellStyle name="Нейтральный 63 2" xfId="27441"/>
    <cellStyle name="Нейтральный 63 2 2" xfId="27442"/>
    <cellStyle name="Нейтральный 63 2 3" xfId="27443"/>
    <cellStyle name="Нейтральный 63 2 4" xfId="27444"/>
    <cellStyle name="Нейтральный 63 2 5" xfId="27445"/>
    <cellStyle name="Нейтральный 63 2 6" xfId="27446"/>
    <cellStyle name="Нейтральный 63 3" xfId="27447"/>
    <cellStyle name="Нейтральный 63 4" xfId="27448"/>
    <cellStyle name="Нейтральный 63 5" xfId="27449"/>
    <cellStyle name="Нейтральный 63 6" xfId="27450"/>
    <cellStyle name="Нейтральный 63 7" xfId="27451"/>
    <cellStyle name="Нейтральный 63 8" xfId="27452"/>
    <cellStyle name="Нейтральный 64" xfId="27453"/>
    <cellStyle name="Нейтральный 64 2" xfId="27454"/>
    <cellStyle name="Нейтральный 64 2 2" xfId="27455"/>
    <cellStyle name="Нейтральный 64 2 3" xfId="27456"/>
    <cellStyle name="Нейтральный 64 2 4" xfId="27457"/>
    <cellStyle name="Нейтральный 64 2 5" xfId="27458"/>
    <cellStyle name="Нейтральный 64 2 6" xfId="27459"/>
    <cellStyle name="Нейтральный 64 3" xfId="27460"/>
    <cellStyle name="Нейтральный 64 4" xfId="27461"/>
    <cellStyle name="Нейтральный 64 5" xfId="27462"/>
    <cellStyle name="Нейтральный 64 6" xfId="27463"/>
    <cellStyle name="Нейтральный 64 7" xfId="27464"/>
    <cellStyle name="Нейтральный 64 8" xfId="27465"/>
    <cellStyle name="Нейтральный 65" xfId="27466"/>
    <cellStyle name="Нейтральный 65 2" xfId="27467"/>
    <cellStyle name="Нейтральный 65 2 2" xfId="27468"/>
    <cellStyle name="Нейтральный 65 2 3" xfId="27469"/>
    <cellStyle name="Нейтральный 65 2 4" xfId="27470"/>
    <cellStyle name="Нейтральный 65 2 5" xfId="27471"/>
    <cellStyle name="Нейтральный 65 2 6" xfId="27472"/>
    <cellStyle name="Нейтральный 65 3" xfId="27473"/>
    <cellStyle name="Нейтральный 65 4" xfId="27474"/>
    <cellStyle name="Нейтральный 65 5" xfId="27475"/>
    <cellStyle name="Нейтральный 65 6" xfId="27476"/>
    <cellStyle name="Нейтральный 65 7" xfId="27477"/>
    <cellStyle name="Нейтральный 65 8" xfId="27478"/>
    <cellStyle name="Нейтральный 66" xfId="27479"/>
    <cellStyle name="Нейтральный 66 2" xfId="27480"/>
    <cellStyle name="Нейтральный 66 2 2" xfId="27481"/>
    <cellStyle name="Нейтральный 66 2 3" xfId="27482"/>
    <cellStyle name="Нейтральный 66 2 4" xfId="27483"/>
    <cellStyle name="Нейтральный 66 2 5" xfId="27484"/>
    <cellStyle name="Нейтральный 66 2 6" xfId="27485"/>
    <cellStyle name="Нейтральный 66 3" xfId="27486"/>
    <cellStyle name="Нейтральный 66 4" xfId="27487"/>
    <cellStyle name="Нейтральный 66 5" xfId="27488"/>
    <cellStyle name="Нейтральный 66 6" xfId="27489"/>
    <cellStyle name="Нейтральный 66 7" xfId="27490"/>
    <cellStyle name="Нейтральный 66 8" xfId="27491"/>
    <cellStyle name="Нейтральный 67" xfId="27492"/>
    <cellStyle name="Нейтральный 67 2" xfId="27493"/>
    <cellStyle name="Нейтральный 67 2 2" xfId="27494"/>
    <cellStyle name="Нейтральный 67 2 3" xfId="27495"/>
    <cellStyle name="Нейтральный 67 2 4" xfId="27496"/>
    <cellStyle name="Нейтральный 67 2 5" xfId="27497"/>
    <cellStyle name="Нейтральный 67 2 6" xfId="27498"/>
    <cellStyle name="Нейтральный 67 3" xfId="27499"/>
    <cellStyle name="Нейтральный 67 4" xfId="27500"/>
    <cellStyle name="Нейтральный 67 5" xfId="27501"/>
    <cellStyle name="Нейтральный 67 6" xfId="27502"/>
    <cellStyle name="Нейтральный 67 7" xfId="27503"/>
    <cellStyle name="Нейтральный 67 8" xfId="27504"/>
    <cellStyle name="Нейтральный 68" xfId="27505"/>
    <cellStyle name="Нейтральный 68 2" xfId="27506"/>
    <cellStyle name="Нейтральный 68 2 2" xfId="27507"/>
    <cellStyle name="Нейтральный 68 2 3" xfId="27508"/>
    <cellStyle name="Нейтральный 68 2 4" xfId="27509"/>
    <cellStyle name="Нейтральный 68 2 5" xfId="27510"/>
    <cellStyle name="Нейтральный 68 2 6" xfId="27511"/>
    <cellStyle name="Нейтральный 68 3" xfId="27512"/>
    <cellStyle name="Нейтральный 68 4" xfId="27513"/>
    <cellStyle name="Нейтральный 68 5" xfId="27514"/>
    <cellStyle name="Нейтральный 68 6" xfId="27515"/>
    <cellStyle name="Нейтральный 68 7" xfId="27516"/>
    <cellStyle name="Нейтральный 68 8" xfId="27517"/>
    <cellStyle name="Нейтральный 69" xfId="27518"/>
    <cellStyle name="Нейтральный 69 2" xfId="27519"/>
    <cellStyle name="Нейтральный 69 2 2" xfId="27520"/>
    <cellStyle name="Нейтральный 69 2 3" xfId="27521"/>
    <cellStyle name="Нейтральный 69 2 4" xfId="27522"/>
    <cellStyle name="Нейтральный 69 2 5" xfId="27523"/>
    <cellStyle name="Нейтральный 69 2 6" xfId="27524"/>
    <cellStyle name="Нейтральный 69 3" xfId="27525"/>
    <cellStyle name="Нейтральный 69 4" xfId="27526"/>
    <cellStyle name="Нейтральный 69 5" xfId="27527"/>
    <cellStyle name="Нейтральный 69 6" xfId="27528"/>
    <cellStyle name="Нейтральный 69 7" xfId="27529"/>
    <cellStyle name="Нейтральный 69 8" xfId="27530"/>
    <cellStyle name="Нейтральный 7" xfId="27531"/>
    <cellStyle name="Нейтральный 7 2" xfId="27532"/>
    <cellStyle name="Нейтральный 7 2 2" xfId="27533"/>
    <cellStyle name="Нейтральный 7 2 3" xfId="27534"/>
    <cellStyle name="Нейтральный 7 2 4" xfId="27535"/>
    <cellStyle name="Нейтральный 7 2 5" xfId="27536"/>
    <cellStyle name="Нейтральный 7 2 6" xfId="27537"/>
    <cellStyle name="Нейтральный 7 3" xfId="27538"/>
    <cellStyle name="Нейтральный 7 4" xfId="27539"/>
    <cellStyle name="Нейтральный 7 5" xfId="27540"/>
    <cellStyle name="Нейтральный 7 6" xfId="27541"/>
    <cellStyle name="Нейтральный 7 7" xfId="27542"/>
    <cellStyle name="Нейтральный 7 8" xfId="27543"/>
    <cellStyle name="Нейтральный 70" xfId="27544"/>
    <cellStyle name="Нейтральный 70 2" xfId="27545"/>
    <cellStyle name="Нейтральный 70 2 2" xfId="27546"/>
    <cellStyle name="Нейтральный 70 2 3" xfId="27547"/>
    <cellStyle name="Нейтральный 70 2 4" xfId="27548"/>
    <cellStyle name="Нейтральный 70 2 5" xfId="27549"/>
    <cellStyle name="Нейтральный 70 2 6" xfId="27550"/>
    <cellStyle name="Нейтральный 70 3" xfId="27551"/>
    <cellStyle name="Нейтральный 70 4" xfId="27552"/>
    <cellStyle name="Нейтральный 70 5" xfId="27553"/>
    <cellStyle name="Нейтральный 70 6" xfId="27554"/>
    <cellStyle name="Нейтральный 70 7" xfId="27555"/>
    <cellStyle name="Нейтральный 70 8" xfId="27556"/>
    <cellStyle name="Нейтральный 71" xfId="27557"/>
    <cellStyle name="Нейтральный 71 2" xfId="27558"/>
    <cellStyle name="Нейтральный 71 2 2" xfId="27559"/>
    <cellStyle name="Нейтральный 71 2 3" xfId="27560"/>
    <cellStyle name="Нейтральный 71 2 4" xfId="27561"/>
    <cellStyle name="Нейтральный 71 2 5" xfId="27562"/>
    <cellStyle name="Нейтральный 71 2 6" xfId="27563"/>
    <cellStyle name="Нейтральный 71 3" xfId="27564"/>
    <cellStyle name="Нейтральный 71 4" xfId="27565"/>
    <cellStyle name="Нейтральный 71 5" xfId="27566"/>
    <cellStyle name="Нейтральный 71 6" xfId="27567"/>
    <cellStyle name="Нейтральный 71 7" xfId="27568"/>
    <cellStyle name="Нейтральный 71 8" xfId="27569"/>
    <cellStyle name="Нейтральный 72" xfId="27570"/>
    <cellStyle name="Нейтральный 72 2" xfId="27571"/>
    <cellStyle name="Нейтральный 72 2 2" xfId="27572"/>
    <cellStyle name="Нейтральный 72 2 3" xfId="27573"/>
    <cellStyle name="Нейтральный 72 2 4" xfId="27574"/>
    <cellStyle name="Нейтральный 72 2 5" xfId="27575"/>
    <cellStyle name="Нейтральный 72 2 6" xfId="27576"/>
    <cellStyle name="Нейтральный 72 3" xfId="27577"/>
    <cellStyle name="Нейтральный 72 4" xfId="27578"/>
    <cellStyle name="Нейтральный 72 5" xfId="27579"/>
    <cellStyle name="Нейтральный 72 6" xfId="27580"/>
    <cellStyle name="Нейтральный 72 7" xfId="27581"/>
    <cellStyle name="Нейтральный 72 8" xfId="27582"/>
    <cellStyle name="Нейтральный 73" xfId="27583"/>
    <cellStyle name="Нейтральный 73 2" xfId="27584"/>
    <cellStyle name="Нейтральный 73 2 2" xfId="27585"/>
    <cellStyle name="Нейтральный 73 2 3" xfId="27586"/>
    <cellStyle name="Нейтральный 73 2 4" xfId="27587"/>
    <cellStyle name="Нейтральный 73 2 5" xfId="27588"/>
    <cellStyle name="Нейтральный 73 2 6" xfId="27589"/>
    <cellStyle name="Нейтральный 73 3" xfId="27590"/>
    <cellStyle name="Нейтральный 73 4" xfId="27591"/>
    <cellStyle name="Нейтральный 73 5" xfId="27592"/>
    <cellStyle name="Нейтральный 73 6" xfId="27593"/>
    <cellStyle name="Нейтральный 73 7" xfId="27594"/>
    <cellStyle name="Нейтральный 73 8" xfId="27595"/>
    <cellStyle name="Нейтральный 74" xfId="27596"/>
    <cellStyle name="Нейтральный 74 2" xfId="27597"/>
    <cellStyle name="Нейтральный 74 2 2" xfId="27598"/>
    <cellStyle name="Нейтральный 74 2 3" xfId="27599"/>
    <cellStyle name="Нейтральный 74 2 4" xfId="27600"/>
    <cellStyle name="Нейтральный 74 2 5" xfId="27601"/>
    <cellStyle name="Нейтральный 74 2 6" xfId="27602"/>
    <cellStyle name="Нейтральный 74 3" xfId="27603"/>
    <cellStyle name="Нейтральный 74 4" xfId="27604"/>
    <cellStyle name="Нейтральный 74 5" xfId="27605"/>
    <cellStyle name="Нейтральный 74 6" xfId="27606"/>
    <cellStyle name="Нейтральный 74 7" xfId="27607"/>
    <cellStyle name="Нейтральный 74 8" xfId="27608"/>
    <cellStyle name="Нейтральный 75" xfId="27609"/>
    <cellStyle name="Нейтральный 75 2" xfId="27610"/>
    <cellStyle name="Нейтральный 75 2 2" xfId="27611"/>
    <cellStyle name="Нейтральный 75 2 3" xfId="27612"/>
    <cellStyle name="Нейтральный 75 2 4" xfId="27613"/>
    <cellStyle name="Нейтральный 75 2 5" xfId="27614"/>
    <cellStyle name="Нейтральный 75 2 6" xfId="27615"/>
    <cellStyle name="Нейтральный 75 3" xfId="27616"/>
    <cellStyle name="Нейтральный 75 4" xfId="27617"/>
    <cellStyle name="Нейтральный 75 5" xfId="27618"/>
    <cellStyle name="Нейтральный 75 6" xfId="27619"/>
    <cellStyle name="Нейтральный 75 7" xfId="27620"/>
    <cellStyle name="Нейтральный 75 8" xfId="27621"/>
    <cellStyle name="Нейтральный 76" xfId="27622"/>
    <cellStyle name="Нейтральный 76 2" xfId="27623"/>
    <cellStyle name="Нейтральный 76 2 2" xfId="27624"/>
    <cellStyle name="Нейтральный 76 2 3" xfId="27625"/>
    <cellStyle name="Нейтральный 76 2 4" xfId="27626"/>
    <cellStyle name="Нейтральный 76 2 5" xfId="27627"/>
    <cellStyle name="Нейтральный 76 2 6" xfId="27628"/>
    <cellStyle name="Нейтральный 76 3" xfId="27629"/>
    <cellStyle name="Нейтральный 76 4" xfId="27630"/>
    <cellStyle name="Нейтральный 76 5" xfId="27631"/>
    <cellStyle name="Нейтральный 76 6" xfId="27632"/>
    <cellStyle name="Нейтральный 76 7" xfId="27633"/>
    <cellStyle name="Нейтральный 76 8" xfId="27634"/>
    <cellStyle name="Нейтральный 77" xfId="27635"/>
    <cellStyle name="Нейтральный 77 2" xfId="27636"/>
    <cellStyle name="Нейтральный 77 2 2" xfId="27637"/>
    <cellStyle name="Нейтральный 77 2 3" xfId="27638"/>
    <cellStyle name="Нейтральный 77 2 4" xfId="27639"/>
    <cellStyle name="Нейтральный 77 2 5" xfId="27640"/>
    <cellStyle name="Нейтральный 77 2 6" xfId="27641"/>
    <cellStyle name="Нейтральный 77 3" xfId="27642"/>
    <cellStyle name="Нейтральный 77 4" xfId="27643"/>
    <cellStyle name="Нейтральный 77 5" xfId="27644"/>
    <cellStyle name="Нейтральный 77 6" xfId="27645"/>
    <cellStyle name="Нейтральный 77 7" xfId="27646"/>
    <cellStyle name="Нейтральный 77 8" xfId="27647"/>
    <cellStyle name="Нейтральный 78" xfId="27648"/>
    <cellStyle name="Нейтральный 78 2" xfId="27649"/>
    <cellStyle name="Нейтральный 78 2 2" xfId="27650"/>
    <cellStyle name="Нейтральный 78 2 3" xfId="27651"/>
    <cellStyle name="Нейтральный 78 2 4" xfId="27652"/>
    <cellStyle name="Нейтральный 78 2 5" xfId="27653"/>
    <cellStyle name="Нейтральный 78 2 6" xfId="27654"/>
    <cellStyle name="Нейтральный 78 3" xfId="27655"/>
    <cellStyle name="Нейтральный 78 4" xfId="27656"/>
    <cellStyle name="Нейтральный 78 5" xfId="27657"/>
    <cellStyle name="Нейтральный 78 6" xfId="27658"/>
    <cellStyle name="Нейтральный 78 7" xfId="27659"/>
    <cellStyle name="Нейтральный 78 8" xfId="27660"/>
    <cellStyle name="Нейтральный 79" xfId="27661"/>
    <cellStyle name="Нейтральный 79 2" xfId="27662"/>
    <cellStyle name="Нейтральный 79 2 2" xfId="27663"/>
    <cellStyle name="Нейтральный 79 2 3" xfId="27664"/>
    <cellStyle name="Нейтральный 79 2 4" xfId="27665"/>
    <cellStyle name="Нейтральный 79 2 5" xfId="27666"/>
    <cellStyle name="Нейтральный 79 2 6" xfId="27667"/>
    <cellStyle name="Нейтральный 79 3" xfId="27668"/>
    <cellStyle name="Нейтральный 79 4" xfId="27669"/>
    <cellStyle name="Нейтральный 79 5" xfId="27670"/>
    <cellStyle name="Нейтральный 79 6" xfId="27671"/>
    <cellStyle name="Нейтральный 79 7" xfId="27672"/>
    <cellStyle name="Нейтральный 79 8" xfId="27673"/>
    <cellStyle name="Нейтральный 8" xfId="27674"/>
    <cellStyle name="Нейтральный 8 2" xfId="27675"/>
    <cellStyle name="Нейтральный 8 2 2" xfId="27676"/>
    <cellStyle name="Нейтральный 8 2 3" xfId="27677"/>
    <cellStyle name="Нейтральный 8 2 4" xfId="27678"/>
    <cellStyle name="Нейтральный 8 2 5" xfId="27679"/>
    <cellStyle name="Нейтральный 8 2 6" xfId="27680"/>
    <cellStyle name="Нейтральный 8 3" xfId="27681"/>
    <cellStyle name="Нейтральный 8 4" xfId="27682"/>
    <cellStyle name="Нейтральный 8 5" xfId="27683"/>
    <cellStyle name="Нейтральный 8 6" xfId="27684"/>
    <cellStyle name="Нейтральный 8 7" xfId="27685"/>
    <cellStyle name="Нейтральный 8 8" xfId="27686"/>
    <cellStyle name="Нейтральный 80" xfId="27687"/>
    <cellStyle name="Нейтральный 80 2" xfId="27688"/>
    <cellStyle name="Нейтральный 80 2 2" xfId="27689"/>
    <cellStyle name="Нейтральный 80 2 3" xfId="27690"/>
    <cellStyle name="Нейтральный 80 2 4" xfId="27691"/>
    <cellStyle name="Нейтральный 80 2 5" xfId="27692"/>
    <cellStyle name="Нейтральный 80 2 6" xfId="27693"/>
    <cellStyle name="Нейтральный 80 3" xfId="27694"/>
    <cellStyle name="Нейтральный 80 4" xfId="27695"/>
    <cellStyle name="Нейтральный 80 5" xfId="27696"/>
    <cellStyle name="Нейтральный 80 6" xfId="27697"/>
    <cellStyle name="Нейтральный 80 7" xfId="27698"/>
    <cellStyle name="Нейтральный 80 8" xfId="27699"/>
    <cellStyle name="Нейтральный 81" xfId="27700"/>
    <cellStyle name="Нейтральный 81 2" xfId="27701"/>
    <cellStyle name="Нейтральный 81 2 2" xfId="27702"/>
    <cellStyle name="Нейтральный 81 2 3" xfId="27703"/>
    <cellStyle name="Нейтральный 81 2 4" xfId="27704"/>
    <cellStyle name="Нейтральный 81 2 5" xfId="27705"/>
    <cellStyle name="Нейтральный 81 2 6" xfId="27706"/>
    <cellStyle name="Нейтральный 81 3" xfId="27707"/>
    <cellStyle name="Нейтральный 81 4" xfId="27708"/>
    <cellStyle name="Нейтральный 81 5" xfId="27709"/>
    <cellStyle name="Нейтральный 81 6" xfId="27710"/>
    <cellStyle name="Нейтральный 81 7" xfId="27711"/>
    <cellStyle name="Нейтральный 81 8" xfId="27712"/>
    <cellStyle name="Нейтральный 82" xfId="27713"/>
    <cellStyle name="Нейтральный 82 2" xfId="27714"/>
    <cellStyle name="Нейтральный 82 2 2" xfId="27715"/>
    <cellStyle name="Нейтральный 82 2 3" xfId="27716"/>
    <cellStyle name="Нейтральный 82 2 4" xfId="27717"/>
    <cellStyle name="Нейтральный 82 2 5" xfId="27718"/>
    <cellStyle name="Нейтральный 82 2 6" xfId="27719"/>
    <cellStyle name="Нейтральный 82 3" xfId="27720"/>
    <cellStyle name="Нейтральный 82 4" xfId="27721"/>
    <cellStyle name="Нейтральный 82 5" xfId="27722"/>
    <cellStyle name="Нейтральный 82 6" xfId="27723"/>
    <cellStyle name="Нейтральный 82 7" xfId="27724"/>
    <cellStyle name="Нейтральный 82 8" xfId="27725"/>
    <cellStyle name="Нейтральный 83" xfId="27726"/>
    <cellStyle name="Нейтральный 83 2" xfId="27727"/>
    <cellStyle name="Нейтральный 83 2 2" xfId="27728"/>
    <cellStyle name="Нейтральный 83 2 3" xfId="27729"/>
    <cellStyle name="Нейтральный 83 2 4" xfId="27730"/>
    <cellStyle name="Нейтральный 83 2 5" xfId="27731"/>
    <cellStyle name="Нейтральный 83 2 6" xfId="27732"/>
    <cellStyle name="Нейтральный 83 3" xfId="27733"/>
    <cellStyle name="Нейтральный 83 4" xfId="27734"/>
    <cellStyle name="Нейтральный 83 5" xfId="27735"/>
    <cellStyle name="Нейтральный 83 6" xfId="27736"/>
    <cellStyle name="Нейтральный 83 7" xfId="27737"/>
    <cellStyle name="Нейтральный 83 8" xfId="27738"/>
    <cellStyle name="Нейтральный 84" xfId="27739"/>
    <cellStyle name="Нейтральный 84 2" xfId="27740"/>
    <cellStyle name="Нейтральный 84 2 2" xfId="27741"/>
    <cellStyle name="Нейтральный 84 2 3" xfId="27742"/>
    <cellStyle name="Нейтральный 84 2 4" xfId="27743"/>
    <cellStyle name="Нейтральный 84 2 5" xfId="27744"/>
    <cellStyle name="Нейтральный 84 2 6" xfId="27745"/>
    <cellStyle name="Нейтральный 84 3" xfId="27746"/>
    <cellStyle name="Нейтральный 84 4" xfId="27747"/>
    <cellStyle name="Нейтральный 84 5" xfId="27748"/>
    <cellStyle name="Нейтральный 84 6" xfId="27749"/>
    <cellStyle name="Нейтральный 84 7" xfId="27750"/>
    <cellStyle name="Нейтральный 84 8" xfId="27751"/>
    <cellStyle name="Нейтральный 85" xfId="27752"/>
    <cellStyle name="Нейтральный 85 2" xfId="27753"/>
    <cellStyle name="Нейтральный 85 2 2" xfId="27754"/>
    <cellStyle name="Нейтральный 85 2 3" xfId="27755"/>
    <cellStyle name="Нейтральный 85 2 4" xfId="27756"/>
    <cellStyle name="Нейтральный 85 2 5" xfId="27757"/>
    <cellStyle name="Нейтральный 85 2 6" xfId="27758"/>
    <cellStyle name="Нейтральный 85 3" xfId="27759"/>
    <cellStyle name="Нейтральный 85 4" xfId="27760"/>
    <cellStyle name="Нейтральный 85 5" xfId="27761"/>
    <cellStyle name="Нейтральный 85 6" xfId="27762"/>
    <cellStyle name="Нейтральный 85 7" xfId="27763"/>
    <cellStyle name="Нейтральный 85 8" xfId="27764"/>
    <cellStyle name="Нейтральный 86" xfId="27765"/>
    <cellStyle name="Нейтральный 86 2" xfId="27766"/>
    <cellStyle name="Нейтральный 86 2 2" xfId="27767"/>
    <cellStyle name="Нейтральный 86 2 3" xfId="27768"/>
    <cellStyle name="Нейтральный 86 2 4" xfId="27769"/>
    <cellStyle name="Нейтральный 86 2 5" xfId="27770"/>
    <cellStyle name="Нейтральный 86 2 6" xfId="27771"/>
    <cellStyle name="Нейтральный 86 3" xfId="27772"/>
    <cellStyle name="Нейтральный 86 4" xfId="27773"/>
    <cellStyle name="Нейтральный 86 5" xfId="27774"/>
    <cellStyle name="Нейтральный 86 6" xfId="27775"/>
    <cellStyle name="Нейтральный 86 7" xfId="27776"/>
    <cellStyle name="Нейтральный 86 8" xfId="27777"/>
    <cellStyle name="Нейтральный 87" xfId="27778"/>
    <cellStyle name="Нейтральный 87 2" xfId="27779"/>
    <cellStyle name="Нейтральный 87 2 2" xfId="27780"/>
    <cellStyle name="Нейтральный 87 2 3" xfId="27781"/>
    <cellStyle name="Нейтральный 87 2 4" xfId="27782"/>
    <cellStyle name="Нейтральный 87 2 5" xfId="27783"/>
    <cellStyle name="Нейтральный 87 2 6" xfId="27784"/>
    <cellStyle name="Нейтральный 87 3" xfId="27785"/>
    <cellStyle name="Нейтральный 87 4" xfId="27786"/>
    <cellStyle name="Нейтральный 87 5" xfId="27787"/>
    <cellStyle name="Нейтральный 87 6" xfId="27788"/>
    <cellStyle name="Нейтральный 87 7" xfId="27789"/>
    <cellStyle name="Нейтральный 87 8" xfId="27790"/>
    <cellStyle name="Нейтральный 88" xfId="27791"/>
    <cellStyle name="Нейтральный 88 2" xfId="27792"/>
    <cellStyle name="Нейтральный 88 2 2" xfId="27793"/>
    <cellStyle name="Нейтральный 88 2 3" xfId="27794"/>
    <cellStyle name="Нейтральный 88 2 4" xfId="27795"/>
    <cellStyle name="Нейтральный 88 2 5" xfId="27796"/>
    <cellStyle name="Нейтральный 88 2 6" xfId="27797"/>
    <cellStyle name="Нейтральный 88 3" xfId="27798"/>
    <cellStyle name="Нейтральный 88 4" xfId="27799"/>
    <cellStyle name="Нейтральный 88 5" xfId="27800"/>
    <cellStyle name="Нейтральный 88 6" xfId="27801"/>
    <cellStyle name="Нейтральный 88 7" xfId="27802"/>
    <cellStyle name="Нейтральный 88 8" xfId="27803"/>
    <cellStyle name="Нейтральный 89" xfId="27804"/>
    <cellStyle name="Нейтральный 89 2" xfId="27805"/>
    <cellStyle name="Нейтральный 89 2 2" xfId="27806"/>
    <cellStyle name="Нейтральный 89 2 3" xfId="27807"/>
    <cellStyle name="Нейтральный 89 2 4" xfId="27808"/>
    <cellStyle name="Нейтральный 89 2 5" xfId="27809"/>
    <cellStyle name="Нейтральный 89 2 6" xfId="27810"/>
    <cellStyle name="Нейтральный 89 3" xfId="27811"/>
    <cellStyle name="Нейтральный 89 4" xfId="27812"/>
    <cellStyle name="Нейтральный 89 5" xfId="27813"/>
    <cellStyle name="Нейтральный 89 6" xfId="27814"/>
    <cellStyle name="Нейтральный 89 7" xfId="27815"/>
    <cellStyle name="Нейтральный 89 8" xfId="27816"/>
    <cellStyle name="Нейтральный 9" xfId="27817"/>
    <cellStyle name="Нейтральный 9 2" xfId="27818"/>
    <cellStyle name="Нейтральный 9 2 2" xfId="27819"/>
    <cellStyle name="Нейтральный 9 2 3" xfId="27820"/>
    <cellStyle name="Нейтральный 9 2 4" xfId="27821"/>
    <cellStyle name="Нейтральный 9 2 5" xfId="27822"/>
    <cellStyle name="Нейтральный 9 2 6" xfId="27823"/>
    <cellStyle name="Нейтральный 9 3" xfId="27824"/>
    <cellStyle name="Нейтральный 9 4" xfId="27825"/>
    <cellStyle name="Нейтральный 9 5" xfId="27826"/>
    <cellStyle name="Нейтральный 9 6" xfId="27827"/>
    <cellStyle name="Нейтральный 9 7" xfId="27828"/>
    <cellStyle name="Нейтральный 9 8" xfId="27829"/>
    <cellStyle name="Нейтральный 90" xfId="27830"/>
    <cellStyle name="Нейтральный 90 2" xfId="27831"/>
    <cellStyle name="Нейтральный 90 2 2" xfId="27832"/>
    <cellStyle name="Нейтральный 90 2 3" xfId="27833"/>
    <cellStyle name="Нейтральный 90 2 4" xfId="27834"/>
    <cellStyle name="Нейтральный 90 2 5" xfId="27835"/>
    <cellStyle name="Нейтральный 90 2 6" xfId="27836"/>
    <cellStyle name="Нейтральный 90 3" xfId="27837"/>
    <cellStyle name="Нейтральный 90 4" xfId="27838"/>
    <cellStyle name="Нейтральный 90 5" xfId="27839"/>
    <cellStyle name="Нейтральный 90 6" xfId="27840"/>
    <cellStyle name="Нейтральный 90 7" xfId="27841"/>
    <cellStyle name="Нейтральный 90 8" xfId="27842"/>
    <cellStyle name="Нейтральный 91" xfId="27843"/>
    <cellStyle name="Нейтральный 91 2" xfId="27844"/>
    <cellStyle name="Нейтральный 91 2 2" xfId="27845"/>
    <cellStyle name="Нейтральный 91 2 3" xfId="27846"/>
    <cellStyle name="Нейтральный 91 2 4" xfId="27847"/>
    <cellStyle name="Нейтральный 91 2 5" xfId="27848"/>
    <cellStyle name="Нейтральный 91 2 6" xfId="27849"/>
    <cellStyle name="Нейтральный 91 3" xfId="27850"/>
    <cellStyle name="Нейтральный 91 4" xfId="27851"/>
    <cellStyle name="Нейтральный 91 5" xfId="27852"/>
    <cellStyle name="Нейтральный 91 6" xfId="27853"/>
    <cellStyle name="Нейтральный 91 7" xfId="27854"/>
    <cellStyle name="Нейтральный 91 8" xfId="27855"/>
    <cellStyle name="Нейтральный 92" xfId="27856"/>
    <cellStyle name="Нейтральный 92 2" xfId="27857"/>
    <cellStyle name="Нейтральный 92 2 2" xfId="27858"/>
    <cellStyle name="Нейтральный 92 2 3" xfId="27859"/>
    <cellStyle name="Нейтральный 92 2 4" xfId="27860"/>
    <cellStyle name="Нейтральный 92 2 5" xfId="27861"/>
    <cellStyle name="Нейтральный 92 2 6" xfId="27862"/>
    <cellStyle name="Нейтральный 92 3" xfId="27863"/>
    <cellStyle name="Нейтральный 92 4" xfId="27864"/>
    <cellStyle name="Нейтральный 92 5" xfId="27865"/>
    <cellStyle name="Нейтральный 92 6" xfId="27866"/>
    <cellStyle name="Нейтральный 92 7" xfId="27867"/>
    <cellStyle name="Нейтральный 92 8" xfId="27868"/>
    <cellStyle name="Нейтральный 93" xfId="27869"/>
    <cellStyle name="Нейтральный 93 2" xfId="27870"/>
    <cellStyle name="Нейтральный 93 2 2" xfId="27871"/>
    <cellStyle name="Нейтральный 93 2 3" xfId="27872"/>
    <cellStyle name="Нейтральный 93 2 4" xfId="27873"/>
    <cellStyle name="Нейтральный 93 2 5" xfId="27874"/>
    <cellStyle name="Нейтральный 93 2 6" xfId="27875"/>
    <cellStyle name="Нейтральный 93 3" xfId="27876"/>
    <cellStyle name="Нейтральный 93 4" xfId="27877"/>
    <cellStyle name="Нейтральный 93 5" xfId="27878"/>
    <cellStyle name="Нейтральный 93 6" xfId="27879"/>
    <cellStyle name="Нейтральный 93 7" xfId="27880"/>
    <cellStyle name="Нейтральный 93 8" xfId="27881"/>
    <cellStyle name="Нейтральный 94" xfId="27882"/>
    <cellStyle name="Нейтральный 94 2" xfId="27883"/>
    <cellStyle name="Нейтральный 94 2 2" xfId="27884"/>
    <cellStyle name="Нейтральный 94 2 3" xfId="27885"/>
    <cellStyle name="Нейтральный 94 2 4" xfId="27886"/>
    <cellStyle name="Нейтральный 94 2 5" xfId="27887"/>
    <cellStyle name="Нейтральный 94 2 6" xfId="27888"/>
    <cellStyle name="Нейтральный 94 3" xfId="27889"/>
    <cellStyle name="Нейтральный 94 4" xfId="27890"/>
    <cellStyle name="Нейтральный 94 5" xfId="27891"/>
    <cellStyle name="Нейтральный 94 6" xfId="27892"/>
    <cellStyle name="Нейтральный 94 7" xfId="27893"/>
    <cellStyle name="Нейтральный 94 8" xfId="27894"/>
    <cellStyle name="Нейтральный 95" xfId="27895"/>
    <cellStyle name="Нейтральный 95 2" xfId="27896"/>
    <cellStyle name="Нейтральный 95 2 2" xfId="27897"/>
    <cellStyle name="Нейтральный 95 2 3" xfId="27898"/>
    <cellStyle name="Нейтральный 95 2 4" xfId="27899"/>
    <cellStyle name="Нейтральный 95 2 5" xfId="27900"/>
    <cellStyle name="Нейтральный 95 2 6" xfId="27901"/>
    <cellStyle name="Нейтральный 95 3" xfId="27902"/>
    <cellStyle name="Нейтральный 95 4" xfId="27903"/>
    <cellStyle name="Нейтральный 95 5" xfId="27904"/>
    <cellStyle name="Нейтральный 95 6" xfId="27905"/>
    <cellStyle name="Нейтральный 95 7" xfId="27906"/>
    <cellStyle name="Нейтральный 95 8" xfId="27907"/>
    <cellStyle name="Нейтральный 96" xfId="27908"/>
    <cellStyle name="Нейтральный 96 2" xfId="27909"/>
    <cellStyle name="Нейтральный 96 2 2" xfId="27910"/>
    <cellStyle name="Нейтральный 96 2 3" xfId="27911"/>
    <cellStyle name="Нейтральный 96 2 4" xfId="27912"/>
    <cellStyle name="Нейтральный 96 2 5" xfId="27913"/>
    <cellStyle name="Нейтральный 96 2 6" xfId="27914"/>
    <cellStyle name="Нейтральный 96 3" xfId="27915"/>
    <cellStyle name="Нейтральный 96 4" xfId="27916"/>
    <cellStyle name="Нейтральный 96 5" xfId="27917"/>
    <cellStyle name="Нейтральный 96 6" xfId="27918"/>
    <cellStyle name="Нейтральный 96 7" xfId="27919"/>
    <cellStyle name="Нейтральный 96 8" xfId="27920"/>
    <cellStyle name="Нейтральный 97" xfId="27921"/>
    <cellStyle name="Нейтральный 97 2" xfId="27922"/>
    <cellStyle name="Нейтральный 97 2 2" xfId="27923"/>
    <cellStyle name="Нейтральный 97 2 3" xfId="27924"/>
    <cellStyle name="Нейтральный 97 2 4" xfId="27925"/>
    <cellStyle name="Нейтральный 97 2 5" xfId="27926"/>
    <cellStyle name="Нейтральный 97 2 6" xfId="27927"/>
    <cellStyle name="Нейтральный 97 3" xfId="27928"/>
    <cellStyle name="Нейтральный 97 4" xfId="27929"/>
    <cellStyle name="Нейтральный 97 5" xfId="27930"/>
    <cellStyle name="Нейтральный 97 6" xfId="27931"/>
    <cellStyle name="Нейтральный 97 7" xfId="27932"/>
    <cellStyle name="Нейтральный 97 8" xfId="27933"/>
    <cellStyle name="Нейтральный 98" xfId="27934"/>
    <cellStyle name="Нейтральный 98 2" xfId="27935"/>
    <cellStyle name="Нейтральный 98 2 2" xfId="27936"/>
    <cellStyle name="Нейтральный 98 2 3" xfId="27937"/>
    <cellStyle name="Нейтральный 98 2 4" xfId="27938"/>
    <cellStyle name="Нейтральный 98 2 5" xfId="27939"/>
    <cellStyle name="Нейтральный 98 2 6" xfId="27940"/>
    <cellStyle name="Нейтральный 98 3" xfId="27941"/>
    <cellStyle name="Нейтральный 98 4" xfId="27942"/>
    <cellStyle name="Нейтральный 98 5" xfId="27943"/>
    <cellStyle name="Нейтральный 98 6" xfId="27944"/>
    <cellStyle name="Нейтральный 98 7" xfId="27945"/>
    <cellStyle name="Нейтральный 98 8" xfId="27946"/>
    <cellStyle name="Нейтральный 99" xfId="27947"/>
    <cellStyle name="Нейтральный 99 2" xfId="27948"/>
    <cellStyle name="Нейтральный 99 2 2" xfId="27949"/>
    <cellStyle name="Нейтральный 99 2 3" xfId="27950"/>
    <cellStyle name="Нейтральный 99 2 4" xfId="27951"/>
    <cellStyle name="Нейтральный 99 2 5" xfId="27952"/>
    <cellStyle name="Нейтральный 99 2 6" xfId="27953"/>
    <cellStyle name="Нейтральный 99 3" xfId="27954"/>
    <cellStyle name="Нейтральный 99 4" xfId="27955"/>
    <cellStyle name="Нейтральный 99 5" xfId="27956"/>
    <cellStyle name="Нейтральный 99 6" xfId="27957"/>
    <cellStyle name="Нейтральный 99 7" xfId="27958"/>
    <cellStyle name="Нейтральный 99 8" xfId="27959"/>
    <cellStyle name="Обычный" xfId="0" builtinId="0"/>
    <cellStyle name="Обычный 10" xfId="7"/>
    <cellStyle name="Обычный 10 10" xfId="27960"/>
    <cellStyle name="Обычный 10 10 2" xfId="27961"/>
    <cellStyle name="Обычный 10 11" xfId="27962"/>
    <cellStyle name="Обычный 10 11 2" xfId="27963"/>
    <cellStyle name="Обычный 10 12" xfId="27964"/>
    <cellStyle name="Обычный 10 12 2" xfId="27965"/>
    <cellStyle name="Обычный 10 13" xfId="27966"/>
    <cellStyle name="Обычный 10 13 2" xfId="27967"/>
    <cellStyle name="Обычный 10 14" xfId="27968"/>
    <cellStyle name="Обычный 10 14 2" xfId="27969"/>
    <cellStyle name="Обычный 10 15" xfId="27970"/>
    <cellStyle name="Обычный 10 15 2" xfId="27971"/>
    <cellStyle name="Обычный 10 16" xfId="27972"/>
    <cellStyle name="Обычный 10 16 2" xfId="27973"/>
    <cellStyle name="Обычный 10 17" xfId="27974"/>
    <cellStyle name="Обычный 10 17 2" xfId="27975"/>
    <cellStyle name="Обычный 10 18" xfId="27976"/>
    <cellStyle name="Обычный 10 19" xfId="12"/>
    <cellStyle name="Обычный 10 2" xfId="27977"/>
    <cellStyle name="Обычный 10 2 10" xfId="11"/>
    <cellStyle name="Обычный 10 2 11" xfId="27978"/>
    <cellStyle name="Обычный 10 2 12" xfId="27979"/>
    <cellStyle name="Обычный 10 2 2" xfId="27980"/>
    <cellStyle name="Обычный 10 2 3" xfId="27981"/>
    <cellStyle name="Обычный 10 2 4" xfId="27982"/>
    <cellStyle name="Обычный 10 2 5" xfId="27983"/>
    <cellStyle name="Обычный 10 2 6" xfId="27984"/>
    <cellStyle name="Обычный 10 2 7" xfId="27985"/>
    <cellStyle name="Обычный 10 2 8" xfId="27986"/>
    <cellStyle name="Обычный 10 2 9" xfId="27987"/>
    <cellStyle name="Обычный 10 3" xfId="27988"/>
    <cellStyle name="Обычный 10 3 2" xfId="27989"/>
    <cellStyle name="Обычный 10 3 2 2" xfId="27990"/>
    <cellStyle name="Обычный 10 3 2 2 2" xfId="27991"/>
    <cellStyle name="Обычный 10 3 2 3" xfId="27992"/>
    <cellStyle name="Обычный 10 3 3" xfId="27993"/>
    <cellStyle name="Обычный 10 3 3 2" xfId="27994"/>
    <cellStyle name="Обычный 10 3 4" xfId="27995"/>
    <cellStyle name="Обычный 10 3 5" xfId="27996"/>
    <cellStyle name="Обычный 10 3 6" xfId="27997"/>
    <cellStyle name="Обычный 10 3 7" xfId="27998"/>
    <cellStyle name="Обычный 10 3 8" xfId="27999"/>
    <cellStyle name="Обычный 10 3 9" xfId="28000"/>
    <cellStyle name="Обычный 10 4" xfId="28001"/>
    <cellStyle name="Обычный 10 4 2" xfId="28002"/>
    <cellStyle name="Обычный 10 4 2 2" xfId="28003"/>
    <cellStyle name="Обычный 10 4 3" xfId="28004"/>
    <cellStyle name="Обычный 10 4 4" xfId="28005"/>
    <cellStyle name="Обычный 10 4 5" xfId="28006"/>
    <cellStyle name="Обычный 10 4 6" xfId="28007"/>
    <cellStyle name="Обычный 10 4 7" xfId="28008"/>
    <cellStyle name="Обычный 10 4 8" xfId="28009"/>
    <cellStyle name="Обычный 10 5" xfId="28010"/>
    <cellStyle name="Обычный 10 5 2" xfId="28011"/>
    <cellStyle name="Обычный 10 6" xfId="28012"/>
    <cellStyle name="Обычный 10 6 2" xfId="28013"/>
    <cellStyle name="Обычный 10 7" xfId="28014"/>
    <cellStyle name="Обычный 10 7 2" xfId="28015"/>
    <cellStyle name="Обычный 10 8" xfId="28016"/>
    <cellStyle name="Обычный 10 8 2" xfId="28017"/>
    <cellStyle name="Обычный 10 9" xfId="28018"/>
    <cellStyle name="Обычный 10 9 2" xfId="28019"/>
    <cellStyle name="Обычный 11" xfId="28020"/>
    <cellStyle name="Обычный 11 10" xfId="28021"/>
    <cellStyle name="Обычный 11 10 2" xfId="28022"/>
    <cellStyle name="Обычный 11 11" xfId="28023"/>
    <cellStyle name="Обычный 11 11 2" xfId="28024"/>
    <cellStyle name="Обычный 11 12" xfId="28025"/>
    <cellStyle name="Обычный 11 12 2" xfId="28026"/>
    <cellStyle name="Обычный 11 13" xfId="28027"/>
    <cellStyle name="Обычный 11 13 2" xfId="28028"/>
    <cellStyle name="Обычный 11 14" xfId="28029"/>
    <cellStyle name="Обычный 11 14 2" xfId="28030"/>
    <cellStyle name="Обычный 11 15" xfId="28031"/>
    <cellStyle name="Обычный 11 15 2" xfId="28032"/>
    <cellStyle name="Обычный 11 16" xfId="28033"/>
    <cellStyle name="Обычный 11 16 2" xfId="28034"/>
    <cellStyle name="Обычный 11 17" xfId="28035"/>
    <cellStyle name="Обычный 11 2" xfId="28036"/>
    <cellStyle name="Обычный 11 2 10" xfId="28037"/>
    <cellStyle name="Обычный 11 2 11" xfId="28038"/>
    <cellStyle name="Обычный 11 2 12" xfId="28039"/>
    <cellStyle name="Обычный 11 2 2" xfId="28040"/>
    <cellStyle name="Обычный 11 2 2 2" xfId="28041"/>
    <cellStyle name="Обычный 11 2 2 2 2" xfId="28042"/>
    <cellStyle name="Обычный 11 2 2 3" xfId="28043"/>
    <cellStyle name="Обычный 11 2 2 4" xfId="28044"/>
    <cellStyle name="Обычный 11 2 2 5" xfId="28045"/>
    <cellStyle name="Обычный 11 2 2 6" xfId="28046"/>
    <cellStyle name="Обычный 11 2 2 7" xfId="28047"/>
    <cellStyle name="Обычный 11 2 2 8" xfId="28048"/>
    <cellStyle name="Обычный 11 2 3" xfId="28049"/>
    <cellStyle name="Обычный 11 2 3 2" xfId="28050"/>
    <cellStyle name="Обычный 11 2 3 3" xfId="28051"/>
    <cellStyle name="Обычный 11 2 3 4" xfId="28052"/>
    <cellStyle name="Обычный 11 2 3 5" xfId="28053"/>
    <cellStyle name="Обычный 11 2 3 6" xfId="28054"/>
    <cellStyle name="Обычный 11 2 3 7" xfId="28055"/>
    <cellStyle name="Обычный 11 2 4" xfId="28056"/>
    <cellStyle name="Обычный 11 2 4 2" xfId="28057"/>
    <cellStyle name="Обычный 11 2 4 3" xfId="28058"/>
    <cellStyle name="Обычный 11 2 4 4" xfId="28059"/>
    <cellStyle name="Обычный 11 2 4 5" xfId="28060"/>
    <cellStyle name="Обычный 11 2 4 6" xfId="28061"/>
    <cellStyle name="Обычный 11 2 4 7" xfId="28062"/>
    <cellStyle name="Обычный 11 2 5" xfId="28063"/>
    <cellStyle name="Обычный 11 2 6" xfId="28064"/>
    <cellStyle name="Обычный 11 2 7" xfId="28065"/>
    <cellStyle name="Обычный 11 2 8" xfId="28066"/>
    <cellStyle name="Обычный 11 2 9" xfId="28067"/>
    <cellStyle name="Обычный 11 3" xfId="28068"/>
    <cellStyle name="Обычный 11 3 2" xfId="28069"/>
    <cellStyle name="Обычный 11 3 2 2" xfId="28070"/>
    <cellStyle name="Обычный 11 3 3" xfId="28071"/>
    <cellStyle name="Обычный 11 3 4" xfId="28072"/>
    <cellStyle name="Обычный 11 3 5" xfId="28073"/>
    <cellStyle name="Обычный 11 3 6" xfId="28074"/>
    <cellStyle name="Обычный 11 3 7" xfId="28075"/>
    <cellStyle name="Обычный 11 3 8" xfId="28076"/>
    <cellStyle name="Обычный 11 4" xfId="28077"/>
    <cellStyle name="Обычный 11 4 2" xfId="28078"/>
    <cellStyle name="Обычный 11 4 3" xfId="28079"/>
    <cellStyle name="Обычный 11 4 4" xfId="28080"/>
    <cellStyle name="Обычный 11 4 5" xfId="28081"/>
    <cellStyle name="Обычный 11 4 6" xfId="28082"/>
    <cellStyle name="Обычный 11 4 7" xfId="28083"/>
    <cellStyle name="Обычный 11 5" xfId="28084"/>
    <cellStyle name="Обычный 11 5 2" xfId="28085"/>
    <cellStyle name="Обычный 11 6" xfId="28086"/>
    <cellStyle name="Обычный 11 6 2" xfId="28087"/>
    <cellStyle name="Обычный 11 7" xfId="28088"/>
    <cellStyle name="Обычный 11 7 2" xfId="28089"/>
    <cellStyle name="Обычный 11 8" xfId="28090"/>
    <cellStyle name="Обычный 11 8 2" xfId="28091"/>
    <cellStyle name="Обычный 11 9" xfId="28092"/>
    <cellStyle name="Обычный 11 9 2" xfId="28093"/>
    <cellStyle name="Обычный 12" xfId="28094"/>
    <cellStyle name="Обычный 12 10" xfId="28095"/>
    <cellStyle name="Обычный 12 10 2" xfId="28096"/>
    <cellStyle name="Обычный 12 11" xfId="28097"/>
    <cellStyle name="Обычный 12 11 2" xfId="28098"/>
    <cellStyle name="Обычный 12 12" xfId="28099"/>
    <cellStyle name="Обычный 12 12 2" xfId="28100"/>
    <cellStyle name="Обычный 12 13" xfId="28101"/>
    <cellStyle name="Обычный 12 13 2" xfId="28102"/>
    <cellStyle name="Обычный 12 14" xfId="28103"/>
    <cellStyle name="Обычный 12 14 2" xfId="28104"/>
    <cellStyle name="Обычный 12 15" xfId="28105"/>
    <cellStyle name="Обычный 12 15 2" xfId="28106"/>
    <cellStyle name="Обычный 12 16" xfId="28107"/>
    <cellStyle name="Обычный 12 16 2" xfId="28108"/>
    <cellStyle name="Обычный 12 17" xfId="28109"/>
    <cellStyle name="Обычный 12 2" xfId="28110"/>
    <cellStyle name="Обычный 12 2 10" xfId="28111"/>
    <cellStyle name="Обычный 12 2 11" xfId="28112"/>
    <cellStyle name="Обычный 12 2 12" xfId="28113"/>
    <cellStyle name="Обычный 12 2 2" xfId="28114"/>
    <cellStyle name="Обычный 12 2 2 2" xfId="28115"/>
    <cellStyle name="Обычный 12 2 2 2 2" xfId="28116"/>
    <cellStyle name="Обычный 12 2 2 3" xfId="28117"/>
    <cellStyle name="Обычный 12 2 2 4" xfId="28118"/>
    <cellStyle name="Обычный 12 2 2 5" xfId="28119"/>
    <cellStyle name="Обычный 12 2 2 6" xfId="28120"/>
    <cellStyle name="Обычный 12 2 2 7" xfId="28121"/>
    <cellStyle name="Обычный 12 2 2 8" xfId="28122"/>
    <cellStyle name="Обычный 12 2 3" xfId="28123"/>
    <cellStyle name="Обычный 12 2 3 2" xfId="28124"/>
    <cellStyle name="Обычный 12 2 3 3" xfId="28125"/>
    <cellStyle name="Обычный 12 2 3 4" xfId="28126"/>
    <cellStyle name="Обычный 12 2 3 5" xfId="28127"/>
    <cellStyle name="Обычный 12 2 3 6" xfId="28128"/>
    <cellStyle name="Обычный 12 2 3 7" xfId="28129"/>
    <cellStyle name="Обычный 12 2 4" xfId="28130"/>
    <cellStyle name="Обычный 12 2 4 2" xfId="28131"/>
    <cellStyle name="Обычный 12 2 4 3" xfId="28132"/>
    <cellStyle name="Обычный 12 2 4 4" xfId="28133"/>
    <cellStyle name="Обычный 12 2 4 5" xfId="28134"/>
    <cellStyle name="Обычный 12 2 4 6" xfId="28135"/>
    <cellStyle name="Обычный 12 2 4 7" xfId="28136"/>
    <cellStyle name="Обычный 12 2 5" xfId="28137"/>
    <cellStyle name="Обычный 12 2 6" xfId="28138"/>
    <cellStyle name="Обычный 12 2 7" xfId="28139"/>
    <cellStyle name="Обычный 12 2 8" xfId="28140"/>
    <cellStyle name="Обычный 12 2 9" xfId="28141"/>
    <cellStyle name="Обычный 12 3" xfId="28142"/>
    <cellStyle name="Обычный 12 3 2" xfId="28143"/>
    <cellStyle name="Обычный 12 3 2 2" xfId="28144"/>
    <cellStyle name="Обычный 12 3 3" xfId="28145"/>
    <cellStyle name="Обычный 12 3 4" xfId="28146"/>
    <cellStyle name="Обычный 12 3 5" xfId="28147"/>
    <cellStyle name="Обычный 12 3 6" xfId="28148"/>
    <cellStyle name="Обычный 12 3 7" xfId="28149"/>
    <cellStyle name="Обычный 12 3 8" xfId="28150"/>
    <cellStyle name="Обычный 12 4" xfId="28151"/>
    <cellStyle name="Обычный 12 4 2" xfId="28152"/>
    <cellStyle name="Обычный 12 4 3" xfId="28153"/>
    <cellStyle name="Обычный 12 4 4" xfId="28154"/>
    <cellStyle name="Обычный 12 4 5" xfId="28155"/>
    <cellStyle name="Обычный 12 4 6" xfId="28156"/>
    <cellStyle name="Обычный 12 4 7" xfId="28157"/>
    <cellStyle name="Обычный 12 5" xfId="28158"/>
    <cellStyle name="Обычный 12 5 2" xfId="28159"/>
    <cellStyle name="Обычный 12 6" xfId="28160"/>
    <cellStyle name="Обычный 12 6 2" xfId="28161"/>
    <cellStyle name="Обычный 12 7" xfId="28162"/>
    <cellStyle name="Обычный 12 7 2" xfId="28163"/>
    <cellStyle name="Обычный 12 8" xfId="28164"/>
    <cellStyle name="Обычный 12 8 2" xfId="28165"/>
    <cellStyle name="Обычный 12 9" xfId="28166"/>
    <cellStyle name="Обычный 12 9 2" xfId="28167"/>
    <cellStyle name="Обычный 13" xfId="28168"/>
    <cellStyle name="Обычный 13 10" xfId="28169"/>
    <cellStyle name="Обычный 13 10 2" xfId="28170"/>
    <cellStyle name="Обычный 13 11" xfId="28171"/>
    <cellStyle name="Обычный 13 11 2" xfId="28172"/>
    <cellStyle name="Обычный 13 12" xfId="28173"/>
    <cellStyle name="Обычный 13 12 2" xfId="28174"/>
    <cellStyle name="Обычный 13 13" xfId="28175"/>
    <cellStyle name="Обычный 13 13 2" xfId="28176"/>
    <cellStyle name="Обычный 13 14" xfId="28177"/>
    <cellStyle name="Обычный 13 14 2" xfId="28178"/>
    <cellStyle name="Обычный 13 15" xfId="28179"/>
    <cellStyle name="Обычный 13 15 2" xfId="28180"/>
    <cellStyle name="Обычный 13 16" xfId="28181"/>
    <cellStyle name="Обычный 13 16 2" xfId="28182"/>
    <cellStyle name="Обычный 13 17" xfId="28183"/>
    <cellStyle name="Обычный 13 2" xfId="28184"/>
    <cellStyle name="Обычный 13 2 10" xfId="28185"/>
    <cellStyle name="Обычный 13 2 11" xfId="28186"/>
    <cellStyle name="Обычный 13 2 12" xfId="28187"/>
    <cellStyle name="Обычный 13 2 2" xfId="28188"/>
    <cellStyle name="Обычный 13 2 2 2" xfId="28189"/>
    <cellStyle name="Обычный 13 2 2 2 2" xfId="28190"/>
    <cellStyle name="Обычный 13 2 2 3" xfId="28191"/>
    <cellStyle name="Обычный 13 2 2 4" xfId="28192"/>
    <cellStyle name="Обычный 13 2 2 5" xfId="28193"/>
    <cellStyle name="Обычный 13 2 2 6" xfId="28194"/>
    <cellStyle name="Обычный 13 2 2 7" xfId="28195"/>
    <cellStyle name="Обычный 13 2 2 8" xfId="28196"/>
    <cellStyle name="Обычный 13 2 3" xfId="28197"/>
    <cellStyle name="Обычный 13 2 3 2" xfId="28198"/>
    <cellStyle name="Обычный 13 2 3 3" xfId="28199"/>
    <cellStyle name="Обычный 13 2 3 4" xfId="28200"/>
    <cellStyle name="Обычный 13 2 3 5" xfId="28201"/>
    <cellStyle name="Обычный 13 2 3 6" xfId="28202"/>
    <cellStyle name="Обычный 13 2 3 7" xfId="28203"/>
    <cellStyle name="Обычный 13 2 4" xfId="28204"/>
    <cellStyle name="Обычный 13 2 4 2" xfId="28205"/>
    <cellStyle name="Обычный 13 2 4 3" xfId="28206"/>
    <cellStyle name="Обычный 13 2 4 4" xfId="28207"/>
    <cellStyle name="Обычный 13 2 4 5" xfId="28208"/>
    <cellStyle name="Обычный 13 2 4 6" xfId="28209"/>
    <cellStyle name="Обычный 13 2 4 7" xfId="28210"/>
    <cellStyle name="Обычный 13 2 5" xfId="28211"/>
    <cellStyle name="Обычный 13 2 6" xfId="28212"/>
    <cellStyle name="Обычный 13 2 7" xfId="28213"/>
    <cellStyle name="Обычный 13 2 8" xfId="28214"/>
    <cellStyle name="Обычный 13 2 9" xfId="28215"/>
    <cellStyle name="Обычный 13 3" xfId="28216"/>
    <cellStyle name="Обычный 13 3 2" xfId="28217"/>
    <cellStyle name="Обычный 13 3 2 2" xfId="28218"/>
    <cellStyle name="Обычный 13 3 3" xfId="28219"/>
    <cellStyle name="Обычный 13 3 4" xfId="28220"/>
    <cellStyle name="Обычный 13 3 5" xfId="28221"/>
    <cellStyle name="Обычный 13 3 6" xfId="28222"/>
    <cellStyle name="Обычный 13 3 7" xfId="28223"/>
    <cellStyle name="Обычный 13 3 8" xfId="28224"/>
    <cellStyle name="Обычный 13 4" xfId="28225"/>
    <cellStyle name="Обычный 13 4 2" xfId="28226"/>
    <cellStyle name="Обычный 13 4 3" xfId="28227"/>
    <cellStyle name="Обычный 13 4 4" xfId="28228"/>
    <cellStyle name="Обычный 13 4 5" xfId="28229"/>
    <cellStyle name="Обычный 13 4 6" xfId="28230"/>
    <cellStyle name="Обычный 13 4 7" xfId="28231"/>
    <cellStyle name="Обычный 13 5" xfId="28232"/>
    <cellStyle name="Обычный 13 5 2" xfId="28233"/>
    <cellStyle name="Обычный 13 6" xfId="28234"/>
    <cellStyle name="Обычный 13 6 2" xfId="28235"/>
    <cellStyle name="Обычный 13 7" xfId="28236"/>
    <cellStyle name="Обычный 13 7 2" xfId="28237"/>
    <cellStyle name="Обычный 13 8" xfId="28238"/>
    <cellStyle name="Обычный 13 8 2" xfId="28239"/>
    <cellStyle name="Обычный 13 9" xfId="28240"/>
    <cellStyle name="Обычный 13 9 2" xfId="28241"/>
    <cellStyle name="Обычный 14" xfId="28242"/>
    <cellStyle name="Обычный 14 10" xfId="28243"/>
    <cellStyle name="Обычный 14 10 2" xfId="28244"/>
    <cellStyle name="Обычный 14 11" xfId="28245"/>
    <cellStyle name="Обычный 14 11 2" xfId="28246"/>
    <cellStyle name="Обычный 14 12" xfId="28247"/>
    <cellStyle name="Обычный 14 12 2" xfId="28248"/>
    <cellStyle name="Обычный 14 13" xfId="28249"/>
    <cellStyle name="Обычный 14 13 2" xfId="28250"/>
    <cellStyle name="Обычный 14 14" xfId="28251"/>
    <cellStyle name="Обычный 14 14 2" xfId="28252"/>
    <cellStyle name="Обычный 14 15" xfId="28253"/>
    <cellStyle name="Обычный 14 15 2" xfId="28254"/>
    <cellStyle name="Обычный 14 16" xfId="28255"/>
    <cellStyle name="Обычный 14 16 2" xfId="28256"/>
    <cellStyle name="Обычный 14 17" xfId="28257"/>
    <cellStyle name="Обычный 14 2" xfId="28258"/>
    <cellStyle name="Обычный 14 2 10" xfId="28259"/>
    <cellStyle name="Обычный 14 2 11" xfId="28260"/>
    <cellStyle name="Обычный 14 2 12" xfId="28261"/>
    <cellStyle name="Обычный 14 2 2" xfId="28262"/>
    <cellStyle name="Обычный 14 2 2 2" xfId="28263"/>
    <cellStyle name="Обычный 14 2 2 2 2" xfId="28264"/>
    <cellStyle name="Обычный 14 2 2 3" xfId="28265"/>
    <cellStyle name="Обычный 14 2 2 4" xfId="28266"/>
    <cellStyle name="Обычный 14 2 2 5" xfId="28267"/>
    <cellStyle name="Обычный 14 2 2 6" xfId="28268"/>
    <cellStyle name="Обычный 14 2 2 7" xfId="28269"/>
    <cellStyle name="Обычный 14 2 2 8" xfId="28270"/>
    <cellStyle name="Обычный 14 2 3" xfId="28271"/>
    <cellStyle name="Обычный 14 2 3 2" xfId="28272"/>
    <cellStyle name="Обычный 14 2 3 3" xfId="28273"/>
    <cellStyle name="Обычный 14 2 3 4" xfId="28274"/>
    <cellStyle name="Обычный 14 2 3 5" xfId="28275"/>
    <cellStyle name="Обычный 14 2 3 6" xfId="28276"/>
    <cellStyle name="Обычный 14 2 3 7" xfId="28277"/>
    <cellStyle name="Обычный 14 2 4" xfId="28278"/>
    <cellStyle name="Обычный 14 2 4 2" xfId="28279"/>
    <cellStyle name="Обычный 14 2 4 3" xfId="28280"/>
    <cellStyle name="Обычный 14 2 4 4" xfId="28281"/>
    <cellStyle name="Обычный 14 2 4 5" xfId="28282"/>
    <cellStyle name="Обычный 14 2 4 6" xfId="28283"/>
    <cellStyle name="Обычный 14 2 4 7" xfId="28284"/>
    <cellStyle name="Обычный 14 2 5" xfId="28285"/>
    <cellStyle name="Обычный 14 2 6" xfId="28286"/>
    <cellStyle name="Обычный 14 2 7" xfId="28287"/>
    <cellStyle name="Обычный 14 2 8" xfId="28288"/>
    <cellStyle name="Обычный 14 2 9" xfId="28289"/>
    <cellStyle name="Обычный 14 3" xfId="28290"/>
    <cellStyle name="Обычный 14 3 2" xfId="28291"/>
    <cellStyle name="Обычный 14 3 2 2" xfId="28292"/>
    <cellStyle name="Обычный 14 3 3" xfId="28293"/>
    <cellStyle name="Обычный 14 3 4" xfId="28294"/>
    <cellStyle name="Обычный 14 3 5" xfId="28295"/>
    <cellStyle name="Обычный 14 3 6" xfId="28296"/>
    <cellStyle name="Обычный 14 3 7" xfId="28297"/>
    <cellStyle name="Обычный 14 3 8" xfId="28298"/>
    <cellStyle name="Обычный 14 4" xfId="28299"/>
    <cellStyle name="Обычный 14 4 2" xfId="28300"/>
    <cellStyle name="Обычный 14 4 3" xfId="28301"/>
    <cellStyle name="Обычный 14 4 4" xfId="28302"/>
    <cellStyle name="Обычный 14 4 5" xfId="28303"/>
    <cellStyle name="Обычный 14 4 6" xfId="28304"/>
    <cellStyle name="Обычный 14 4 7" xfId="28305"/>
    <cellStyle name="Обычный 14 5" xfId="28306"/>
    <cellStyle name="Обычный 14 5 2" xfId="28307"/>
    <cellStyle name="Обычный 14 6" xfId="28308"/>
    <cellStyle name="Обычный 14 6 2" xfId="28309"/>
    <cellStyle name="Обычный 14 7" xfId="28310"/>
    <cellStyle name="Обычный 14 7 2" xfId="28311"/>
    <cellStyle name="Обычный 14 8" xfId="28312"/>
    <cellStyle name="Обычный 14 8 2" xfId="28313"/>
    <cellStyle name="Обычный 14 9" xfId="28314"/>
    <cellStyle name="Обычный 14 9 2" xfId="28315"/>
    <cellStyle name="Обычный 15" xfId="28316"/>
    <cellStyle name="Обычный 15 10" xfId="28317"/>
    <cellStyle name="Обычный 15 10 2" xfId="28318"/>
    <cellStyle name="Обычный 15 11" xfId="28319"/>
    <cellStyle name="Обычный 15 11 2" xfId="28320"/>
    <cellStyle name="Обычный 15 12" xfId="28321"/>
    <cellStyle name="Обычный 15 12 2" xfId="28322"/>
    <cellStyle name="Обычный 15 13" xfId="28323"/>
    <cellStyle name="Обычный 15 13 2" xfId="28324"/>
    <cellStyle name="Обычный 15 14" xfId="28325"/>
    <cellStyle name="Обычный 15 14 2" xfId="28326"/>
    <cellStyle name="Обычный 15 15" xfId="28327"/>
    <cellStyle name="Обычный 15 15 2" xfId="28328"/>
    <cellStyle name="Обычный 15 16" xfId="28329"/>
    <cellStyle name="Обычный 15 16 2" xfId="28330"/>
    <cellStyle name="Обычный 15 17" xfId="28331"/>
    <cellStyle name="Обычный 15 2" xfId="28332"/>
    <cellStyle name="Обычный 15 2 10" xfId="28333"/>
    <cellStyle name="Обычный 15 2 11" xfId="28334"/>
    <cellStyle name="Обычный 15 2 12" xfId="28335"/>
    <cellStyle name="Обычный 15 2 2" xfId="28336"/>
    <cellStyle name="Обычный 15 2 2 2" xfId="28337"/>
    <cellStyle name="Обычный 15 2 2 2 2" xfId="28338"/>
    <cellStyle name="Обычный 15 2 2 3" xfId="28339"/>
    <cellStyle name="Обычный 15 2 2 4" xfId="28340"/>
    <cellStyle name="Обычный 15 2 2 5" xfId="28341"/>
    <cellStyle name="Обычный 15 2 2 6" xfId="28342"/>
    <cellStyle name="Обычный 15 2 2 7" xfId="28343"/>
    <cellStyle name="Обычный 15 2 2 8" xfId="28344"/>
    <cellStyle name="Обычный 15 2 3" xfId="28345"/>
    <cellStyle name="Обычный 15 2 3 2" xfId="28346"/>
    <cellStyle name="Обычный 15 2 3 3" xfId="28347"/>
    <cellStyle name="Обычный 15 2 3 4" xfId="28348"/>
    <cellStyle name="Обычный 15 2 3 5" xfId="28349"/>
    <cellStyle name="Обычный 15 2 3 6" xfId="28350"/>
    <cellStyle name="Обычный 15 2 3 7" xfId="28351"/>
    <cellStyle name="Обычный 15 2 4" xfId="28352"/>
    <cellStyle name="Обычный 15 2 4 2" xfId="28353"/>
    <cellStyle name="Обычный 15 2 4 3" xfId="28354"/>
    <cellStyle name="Обычный 15 2 4 4" xfId="28355"/>
    <cellStyle name="Обычный 15 2 4 5" xfId="28356"/>
    <cellStyle name="Обычный 15 2 4 6" xfId="28357"/>
    <cellStyle name="Обычный 15 2 4 7" xfId="28358"/>
    <cellStyle name="Обычный 15 2 5" xfId="28359"/>
    <cellStyle name="Обычный 15 2 6" xfId="28360"/>
    <cellStyle name="Обычный 15 2 7" xfId="28361"/>
    <cellStyle name="Обычный 15 2 8" xfId="28362"/>
    <cellStyle name="Обычный 15 2 9" xfId="28363"/>
    <cellStyle name="Обычный 15 3" xfId="28364"/>
    <cellStyle name="Обычный 15 3 2" xfId="28365"/>
    <cellStyle name="Обычный 15 3 2 2" xfId="28366"/>
    <cellStyle name="Обычный 15 3 3" xfId="28367"/>
    <cellStyle name="Обычный 15 3 4" xfId="28368"/>
    <cellStyle name="Обычный 15 3 5" xfId="28369"/>
    <cellStyle name="Обычный 15 3 6" xfId="28370"/>
    <cellStyle name="Обычный 15 3 7" xfId="28371"/>
    <cellStyle name="Обычный 15 3 8" xfId="28372"/>
    <cellStyle name="Обычный 15 4" xfId="28373"/>
    <cellStyle name="Обычный 15 4 2" xfId="28374"/>
    <cellStyle name="Обычный 15 4 3" xfId="28375"/>
    <cellStyle name="Обычный 15 4 4" xfId="28376"/>
    <cellStyle name="Обычный 15 4 5" xfId="28377"/>
    <cellStyle name="Обычный 15 4 6" xfId="28378"/>
    <cellStyle name="Обычный 15 4 7" xfId="28379"/>
    <cellStyle name="Обычный 15 5" xfId="28380"/>
    <cellStyle name="Обычный 15 5 2" xfId="28381"/>
    <cellStyle name="Обычный 15 6" xfId="28382"/>
    <cellStyle name="Обычный 15 6 2" xfId="28383"/>
    <cellStyle name="Обычный 15 7" xfId="28384"/>
    <cellStyle name="Обычный 15 7 2" xfId="28385"/>
    <cellStyle name="Обычный 15 8" xfId="28386"/>
    <cellStyle name="Обычный 15 8 2" xfId="28387"/>
    <cellStyle name="Обычный 15 9" xfId="28388"/>
    <cellStyle name="Обычный 15 9 2" xfId="28389"/>
    <cellStyle name="Обычный 16" xfId="28390"/>
    <cellStyle name="Обычный 16 10" xfId="28391"/>
    <cellStyle name="Обычный 16 11" xfId="28392"/>
    <cellStyle name="Обычный 16 12" xfId="28393"/>
    <cellStyle name="Обычный 16 13" xfId="28394"/>
    <cellStyle name="Обычный 16 14" xfId="28395"/>
    <cellStyle name="Обычный 16 2" xfId="28396"/>
    <cellStyle name="Обычный 16 2 2" xfId="28397"/>
    <cellStyle name="Обычный 16 2 3" xfId="28398"/>
    <cellStyle name="Обычный 16 2 4" xfId="28399"/>
    <cellStyle name="Обычный 16 2 5" xfId="28400"/>
    <cellStyle name="Обычный 16 2 6" xfId="28401"/>
    <cellStyle name="Обычный 16 3" xfId="28402"/>
    <cellStyle name="Обычный 16 4" xfId="28403"/>
    <cellStyle name="Обычный 16 5" xfId="28404"/>
    <cellStyle name="Обычный 16 6" xfId="28405"/>
    <cellStyle name="Обычный 16 7" xfId="28406"/>
    <cellStyle name="Обычный 16 8" xfId="28407"/>
    <cellStyle name="Обычный 16 9" xfId="28408"/>
    <cellStyle name="Обычный 17" xfId="28409"/>
    <cellStyle name="Обычный 17 10" xfId="28410"/>
    <cellStyle name="Обычный 17 11" xfId="28411"/>
    <cellStyle name="Обычный 17 12" xfId="28412"/>
    <cellStyle name="Обычный 17 13" xfId="28413"/>
    <cellStyle name="Обычный 17 14" xfId="28414"/>
    <cellStyle name="Обычный 17 2" xfId="28415"/>
    <cellStyle name="Обычный 17 2 2" xfId="28416"/>
    <cellStyle name="Обычный 17 2 3" xfId="28417"/>
    <cellStyle name="Обычный 17 2 4" xfId="28418"/>
    <cellStyle name="Обычный 17 2 5" xfId="28419"/>
    <cellStyle name="Обычный 17 2 6" xfId="28420"/>
    <cellStyle name="Обычный 17 3" xfId="28421"/>
    <cellStyle name="Обычный 17 4" xfId="28422"/>
    <cellStyle name="Обычный 17 5" xfId="28423"/>
    <cellStyle name="Обычный 17 6" xfId="28424"/>
    <cellStyle name="Обычный 17 7" xfId="28425"/>
    <cellStyle name="Обычный 17 8" xfId="28426"/>
    <cellStyle name="Обычный 17 9" xfId="28427"/>
    <cellStyle name="Обычный 18" xfId="28428"/>
    <cellStyle name="Обычный 18 2" xfId="28429"/>
    <cellStyle name="Обычный 18 2 10" xfId="28430"/>
    <cellStyle name="Обычный 18 2 11" xfId="28431"/>
    <cellStyle name="Обычный 18 2 12" xfId="28432"/>
    <cellStyle name="Обычный 18 2 2" xfId="28433"/>
    <cellStyle name="Обычный 18 2 2 2" xfId="28434"/>
    <cellStyle name="Обычный 18 2 2 3" xfId="28435"/>
    <cellStyle name="Обычный 18 2 2 4" xfId="28436"/>
    <cellStyle name="Обычный 18 2 2 5" xfId="28437"/>
    <cellStyle name="Обычный 18 2 2 6" xfId="28438"/>
    <cellStyle name="Обычный 18 2 2 7" xfId="28439"/>
    <cellStyle name="Обычный 18 2 3" xfId="28440"/>
    <cellStyle name="Обычный 18 2 3 2" xfId="28441"/>
    <cellStyle name="Обычный 18 2 3 3" xfId="28442"/>
    <cellStyle name="Обычный 18 2 3 4" xfId="28443"/>
    <cellStyle name="Обычный 18 2 3 5" xfId="28444"/>
    <cellStyle name="Обычный 18 2 3 6" xfId="28445"/>
    <cellStyle name="Обычный 18 2 3 7" xfId="28446"/>
    <cellStyle name="Обычный 18 2 4" xfId="28447"/>
    <cellStyle name="Обычный 18 2 5" xfId="28448"/>
    <cellStyle name="Обычный 18 2 6" xfId="28449"/>
    <cellStyle name="Обычный 18 2 7" xfId="28450"/>
    <cellStyle name="Обычный 18 2 8" xfId="28451"/>
    <cellStyle name="Обычный 18 2 9" xfId="28452"/>
    <cellStyle name="Обычный 18 3" xfId="28453"/>
    <cellStyle name="Обычный 18 3 2" xfId="28454"/>
    <cellStyle name="Обычный 18 3 3" xfId="28455"/>
    <cellStyle name="Обычный 18 3 4" xfId="28456"/>
    <cellStyle name="Обычный 18 3 5" xfId="28457"/>
    <cellStyle name="Обычный 18 3 6" xfId="28458"/>
    <cellStyle name="Обычный 18 3 7" xfId="28459"/>
    <cellStyle name="Обычный 18 4" xfId="28460"/>
    <cellStyle name="Обычный 18 4 2" xfId="28461"/>
    <cellStyle name="Обычный 18 4 3" xfId="28462"/>
    <cellStyle name="Обычный 18 4 4" xfId="28463"/>
    <cellStyle name="Обычный 18 4 5" xfId="28464"/>
    <cellStyle name="Обычный 18 4 6" xfId="28465"/>
    <cellStyle name="Обычный 18 4 7" xfId="28466"/>
    <cellStyle name="Обычный 18 5" xfId="28467"/>
    <cellStyle name="Обычный 18 6" xfId="28468"/>
    <cellStyle name="Обычный 18 7" xfId="28469"/>
    <cellStyle name="Обычный 18 8" xfId="28470"/>
    <cellStyle name="Обычный 19" xfId="28471"/>
    <cellStyle name="Обычный 19 2" xfId="28472"/>
    <cellStyle name="Обычный 19 2 10" xfId="28473"/>
    <cellStyle name="Обычный 19 2 11" xfId="28474"/>
    <cellStyle name="Обычный 19 2 12" xfId="28475"/>
    <cellStyle name="Обычный 19 2 2" xfId="28476"/>
    <cellStyle name="Обычный 19 2 2 2" xfId="28477"/>
    <cellStyle name="Обычный 19 2 2 3" xfId="28478"/>
    <cellStyle name="Обычный 19 2 2 4" xfId="28479"/>
    <cellStyle name="Обычный 19 2 2 5" xfId="28480"/>
    <cellStyle name="Обычный 19 2 2 6" xfId="28481"/>
    <cellStyle name="Обычный 19 2 2 7" xfId="28482"/>
    <cellStyle name="Обычный 19 2 3" xfId="28483"/>
    <cellStyle name="Обычный 19 2 3 2" xfId="28484"/>
    <cellStyle name="Обычный 19 2 3 3" xfId="28485"/>
    <cellStyle name="Обычный 19 2 3 4" xfId="28486"/>
    <cellStyle name="Обычный 19 2 3 5" xfId="28487"/>
    <cellStyle name="Обычный 19 2 3 6" xfId="28488"/>
    <cellStyle name="Обычный 19 2 3 7" xfId="28489"/>
    <cellStyle name="Обычный 19 2 4" xfId="28490"/>
    <cellStyle name="Обычный 19 2 5" xfId="28491"/>
    <cellStyle name="Обычный 19 2 6" xfId="28492"/>
    <cellStyle name="Обычный 19 2 7" xfId="28493"/>
    <cellStyle name="Обычный 19 2 8" xfId="28494"/>
    <cellStyle name="Обычный 19 2 9" xfId="28495"/>
    <cellStyle name="Обычный 19 3" xfId="28496"/>
    <cellStyle name="Обычный 19 3 2" xfId="28497"/>
    <cellStyle name="Обычный 19 3 3" xfId="28498"/>
    <cellStyle name="Обычный 19 3 4" xfId="28499"/>
    <cellStyle name="Обычный 19 3 5" xfId="28500"/>
    <cellStyle name="Обычный 19 3 6" xfId="28501"/>
    <cellStyle name="Обычный 19 3 7" xfId="28502"/>
    <cellStyle name="Обычный 19 4" xfId="28503"/>
    <cellStyle name="Обычный 19 4 2" xfId="28504"/>
    <cellStyle name="Обычный 19 4 3" xfId="28505"/>
    <cellStyle name="Обычный 19 4 4" xfId="28506"/>
    <cellStyle name="Обычный 19 4 5" xfId="28507"/>
    <cellStyle name="Обычный 19 4 6" xfId="28508"/>
    <cellStyle name="Обычный 19 4 7" xfId="28509"/>
    <cellStyle name="Обычный 19 5" xfId="28510"/>
    <cellStyle name="Обычный 19 5 2" xfId="28511"/>
    <cellStyle name="Обычный 19 6" xfId="28512"/>
    <cellStyle name="Обычный 19 7" xfId="28513"/>
    <cellStyle name="Обычный 19 8" xfId="28514"/>
    <cellStyle name="Обычный 2" xfId="28515"/>
    <cellStyle name="Обычный 2 10" xfId="28516"/>
    <cellStyle name="Обычный 2 10 2" xfId="28517"/>
    <cellStyle name="Обычный 2 10 2 2" xfId="28518"/>
    <cellStyle name="Обычный 2 10 2 3" xfId="28519"/>
    <cellStyle name="Обычный 2 10 2 4" xfId="28520"/>
    <cellStyle name="Обычный 2 10 2 5" xfId="28521"/>
    <cellStyle name="Обычный 2 10 2 6" xfId="28522"/>
    <cellStyle name="Обычный 2 10 3" xfId="28523"/>
    <cellStyle name="Обычный 2 10 4" xfId="28524"/>
    <cellStyle name="Обычный 2 10 5" xfId="28525"/>
    <cellStyle name="Обычный 2 10 6" xfId="28526"/>
    <cellStyle name="Обычный 2 10 7" xfId="28527"/>
    <cellStyle name="Обычный 2 10 8" xfId="28528"/>
    <cellStyle name="Обычный 2 100" xfId="28529"/>
    <cellStyle name="Обычный 2 100 2" xfId="28530"/>
    <cellStyle name="Обычный 2 100 2 2" xfId="28531"/>
    <cellStyle name="Обычный 2 100 2 3" xfId="28532"/>
    <cellStyle name="Обычный 2 100 2 4" xfId="28533"/>
    <cellStyle name="Обычный 2 100 2 5" xfId="28534"/>
    <cellStyle name="Обычный 2 100 2 6" xfId="28535"/>
    <cellStyle name="Обычный 2 100 3" xfId="28536"/>
    <cellStyle name="Обычный 2 100 4" xfId="28537"/>
    <cellStyle name="Обычный 2 100 5" xfId="28538"/>
    <cellStyle name="Обычный 2 100 6" xfId="28539"/>
    <cellStyle name="Обычный 2 100 7" xfId="28540"/>
    <cellStyle name="Обычный 2 100 8" xfId="28541"/>
    <cellStyle name="Обычный 2 101" xfId="28542"/>
    <cellStyle name="Обычный 2 101 2" xfId="28543"/>
    <cellStyle name="Обычный 2 101 2 2" xfId="28544"/>
    <cellStyle name="Обычный 2 101 2 3" xfId="28545"/>
    <cellStyle name="Обычный 2 101 2 4" xfId="28546"/>
    <cellStyle name="Обычный 2 101 2 5" xfId="28547"/>
    <cellStyle name="Обычный 2 101 2 6" xfId="28548"/>
    <cellStyle name="Обычный 2 101 3" xfId="28549"/>
    <cellStyle name="Обычный 2 101 4" xfId="28550"/>
    <cellStyle name="Обычный 2 101 5" xfId="28551"/>
    <cellStyle name="Обычный 2 101 6" xfId="28552"/>
    <cellStyle name="Обычный 2 101 7" xfId="28553"/>
    <cellStyle name="Обычный 2 101 8" xfId="28554"/>
    <cellStyle name="Обычный 2 102" xfId="28555"/>
    <cellStyle name="Обычный 2 102 2" xfId="28556"/>
    <cellStyle name="Обычный 2 102 2 2" xfId="28557"/>
    <cellStyle name="Обычный 2 102 2 3" xfId="28558"/>
    <cellStyle name="Обычный 2 102 2 4" xfId="28559"/>
    <cellStyle name="Обычный 2 102 2 5" xfId="28560"/>
    <cellStyle name="Обычный 2 102 2 6" xfId="28561"/>
    <cellStyle name="Обычный 2 102 3" xfId="28562"/>
    <cellStyle name="Обычный 2 102 4" xfId="28563"/>
    <cellStyle name="Обычный 2 102 5" xfId="28564"/>
    <cellStyle name="Обычный 2 102 6" xfId="28565"/>
    <cellStyle name="Обычный 2 102 7" xfId="28566"/>
    <cellStyle name="Обычный 2 102 8" xfId="28567"/>
    <cellStyle name="Обычный 2 103" xfId="28568"/>
    <cellStyle name="Обычный 2 103 2" xfId="28569"/>
    <cellStyle name="Обычный 2 103 2 2" xfId="28570"/>
    <cellStyle name="Обычный 2 103 2 3" xfId="28571"/>
    <cellStyle name="Обычный 2 103 2 4" xfId="28572"/>
    <cellStyle name="Обычный 2 103 2 5" xfId="28573"/>
    <cellStyle name="Обычный 2 103 2 6" xfId="28574"/>
    <cellStyle name="Обычный 2 103 3" xfId="28575"/>
    <cellStyle name="Обычный 2 103 4" xfId="28576"/>
    <cellStyle name="Обычный 2 103 5" xfId="28577"/>
    <cellStyle name="Обычный 2 103 6" xfId="28578"/>
    <cellStyle name="Обычный 2 103 7" xfId="28579"/>
    <cellStyle name="Обычный 2 103 8" xfId="28580"/>
    <cellStyle name="Обычный 2 104" xfId="28581"/>
    <cellStyle name="Обычный 2 104 2" xfId="28582"/>
    <cellStyle name="Обычный 2 104 2 2" xfId="28583"/>
    <cellStyle name="Обычный 2 104 2 3" xfId="28584"/>
    <cellStyle name="Обычный 2 104 2 4" xfId="28585"/>
    <cellStyle name="Обычный 2 104 2 5" xfId="28586"/>
    <cellStyle name="Обычный 2 104 2 6" xfId="28587"/>
    <cellStyle name="Обычный 2 104 3" xfId="28588"/>
    <cellStyle name="Обычный 2 104 4" xfId="28589"/>
    <cellStyle name="Обычный 2 104 5" xfId="28590"/>
    <cellStyle name="Обычный 2 104 6" xfId="28591"/>
    <cellStyle name="Обычный 2 104 7" xfId="28592"/>
    <cellStyle name="Обычный 2 104 8" xfId="28593"/>
    <cellStyle name="Обычный 2 105" xfId="28594"/>
    <cellStyle name="Обычный 2 105 2" xfId="28595"/>
    <cellStyle name="Обычный 2 105 2 2" xfId="28596"/>
    <cellStyle name="Обычный 2 105 2 3" xfId="28597"/>
    <cellStyle name="Обычный 2 105 2 4" xfId="28598"/>
    <cellStyle name="Обычный 2 105 2 5" xfId="28599"/>
    <cellStyle name="Обычный 2 105 2 6" xfId="28600"/>
    <cellStyle name="Обычный 2 105 3" xfId="28601"/>
    <cellStyle name="Обычный 2 105 4" xfId="28602"/>
    <cellStyle name="Обычный 2 105 5" xfId="28603"/>
    <cellStyle name="Обычный 2 105 6" xfId="28604"/>
    <cellStyle name="Обычный 2 105 7" xfId="28605"/>
    <cellStyle name="Обычный 2 105 8" xfId="28606"/>
    <cellStyle name="Обычный 2 106" xfId="28607"/>
    <cellStyle name="Обычный 2 106 2" xfId="28608"/>
    <cellStyle name="Обычный 2 106 2 2" xfId="28609"/>
    <cellStyle name="Обычный 2 106 2 3" xfId="28610"/>
    <cellStyle name="Обычный 2 106 2 4" xfId="28611"/>
    <cellStyle name="Обычный 2 106 2 5" xfId="28612"/>
    <cellStyle name="Обычный 2 106 2 6" xfId="28613"/>
    <cellStyle name="Обычный 2 106 3" xfId="28614"/>
    <cellStyle name="Обычный 2 106 4" xfId="28615"/>
    <cellStyle name="Обычный 2 106 5" xfId="28616"/>
    <cellStyle name="Обычный 2 106 6" xfId="28617"/>
    <cellStyle name="Обычный 2 106 7" xfId="28618"/>
    <cellStyle name="Обычный 2 106 8" xfId="28619"/>
    <cellStyle name="Обычный 2 107" xfId="28620"/>
    <cellStyle name="Обычный 2 107 2" xfId="28621"/>
    <cellStyle name="Обычный 2 107 2 2" xfId="28622"/>
    <cellStyle name="Обычный 2 107 2 3" xfId="28623"/>
    <cellStyle name="Обычный 2 107 2 4" xfId="28624"/>
    <cellStyle name="Обычный 2 107 2 5" xfId="28625"/>
    <cellStyle name="Обычный 2 107 2 6" xfId="28626"/>
    <cellStyle name="Обычный 2 107 3" xfId="28627"/>
    <cellStyle name="Обычный 2 107 4" xfId="28628"/>
    <cellStyle name="Обычный 2 107 5" xfId="28629"/>
    <cellStyle name="Обычный 2 107 6" xfId="28630"/>
    <cellStyle name="Обычный 2 107 7" xfId="28631"/>
    <cellStyle name="Обычный 2 107 8" xfId="28632"/>
    <cellStyle name="Обычный 2 108" xfId="28633"/>
    <cellStyle name="Обычный 2 108 2" xfId="28634"/>
    <cellStyle name="Обычный 2 108 2 2" xfId="28635"/>
    <cellStyle name="Обычный 2 108 2 3" xfId="28636"/>
    <cellStyle name="Обычный 2 108 2 4" xfId="28637"/>
    <cellStyle name="Обычный 2 108 2 5" xfId="28638"/>
    <cellStyle name="Обычный 2 108 2 6" xfId="28639"/>
    <cellStyle name="Обычный 2 108 3" xfId="28640"/>
    <cellStyle name="Обычный 2 108 4" xfId="28641"/>
    <cellStyle name="Обычный 2 108 5" xfId="28642"/>
    <cellStyle name="Обычный 2 108 6" xfId="28643"/>
    <cellStyle name="Обычный 2 108 7" xfId="28644"/>
    <cellStyle name="Обычный 2 108 8" xfId="28645"/>
    <cellStyle name="Обычный 2 109" xfId="28646"/>
    <cellStyle name="Обычный 2 109 2" xfId="28647"/>
    <cellStyle name="Обычный 2 109 2 2" xfId="28648"/>
    <cellStyle name="Обычный 2 109 2 3" xfId="28649"/>
    <cellStyle name="Обычный 2 109 2 4" xfId="28650"/>
    <cellStyle name="Обычный 2 109 2 5" xfId="28651"/>
    <cellStyle name="Обычный 2 109 2 6" xfId="28652"/>
    <cellStyle name="Обычный 2 109 3" xfId="28653"/>
    <cellStyle name="Обычный 2 109 4" xfId="28654"/>
    <cellStyle name="Обычный 2 109 5" xfId="28655"/>
    <cellStyle name="Обычный 2 109 6" xfId="28656"/>
    <cellStyle name="Обычный 2 109 7" xfId="28657"/>
    <cellStyle name="Обычный 2 109 8" xfId="28658"/>
    <cellStyle name="Обычный 2 11" xfId="28659"/>
    <cellStyle name="Обычный 2 11 2" xfId="28660"/>
    <cellStyle name="Обычный 2 11 2 2" xfId="28661"/>
    <cellStyle name="Обычный 2 11 2 3" xfId="28662"/>
    <cellStyle name="Обычный 2 11 2 4" xfId="28663"/>
    <cellStyle name="Обычный 2 11 2 5" xfId="28664"/>
    <cellStyle name="Обычный 2 11 2 6" xfId="28665"/>
    <cellStyle name="Обычный 2 11 3" xfId="28666"/>
    <cellStyle name="Обычный 2 11 4" xfId="28667"/>
    <cellStyle name="Обычный 2 11 5" xfId="28668"/>
    <cellStyle name="Обычный 2 11 6" xfId="28669"/>
    <cellStyle name="Обычный 2 11 7" xfId="28670"/>
    <cellStyle name="Обычный 2 11 8" xfId="28671"/>
    <cellStyle name="Обычный 2 110" xfId="28672"/>
    <cellStyle name="Обычный 2 110 2" xfId="28673"/>
    <cellStyle name="Обычный 2 110 2 2" xfId="28674"/>
    <cellStyle name="Обычный 2 110 2 3" xfId="28675"/>
    <cellStyle name="Обычный 2 110 2 4" xfId="28676"/>
    <cellStyle name="Обычный 2 110 2 5" xfId="28677"/>
    <cellStyle name="Обычный 2 110 2 6" xfId="28678"/>
    <cellStyle name="Обычный 2 110 3" xfId="28679"/>
    <cellStyle name="Обычный 2 110 4" xfId="28680"/>
    <cellStyle name="Обычный 2 110 5" xfId="28681"/>
    <cellStyle name="Обычный 2 110 6" xfId="28682"/>
    <cellStyle name="Обычный 2 110 7" xfId="28683"/>
    <cellStyle name="Обычный 2 110 8" xfId="28684"/>
    <cellStyle name="Обычный 2 111" xfId="28685"/>
    <cellStyle name="Обычный 2 111 2" xfId="28686"/>
    <cellStyle name="Обычный 2 111 2 2" xfId="28687"/>
    <cellStyle name="Обычный 2 111 2 3" xfId="28688"/>
    <cellStyle name="Обычный 2 111 2 4" xfId="28689"/>
    <cellStyle name="Обычный 2 111 2 5" xfId="28690"/>
    <cellStyle name="Обычный 2 111 2 6" xfId="28691"/>
    <cellStyle name="Обычный 2 111 3" xfId="28692"/>
    <cellStyle name="Обычный 2 111 4" xfId="28693"/>
    <cellStyle name="Обычный 2 111 5" xfId="28694"/>
    <cellStyle name="Обычный 2 111 6" xfId="28695"/>
    <cellStyle name="Обычный 2 111 7" xfId="28696"/>
    <cellStyle name="Обычный 2 111 8" xfId="28697"/>
    <cellStyle name="Обычный 2 112" xfId="28698"/>
    <cellStyle name="Обычный 2 112 2" xfId="28699"/>
    <cellStyle name="Обычный 2 112 2 2" xfId="28700"/>
    <cellStyle name="Обычный 2 112 2 3" xfId="28701"/>
    <cellStyle name="Обычный 2 112 2 4" xfId="28702"/>
    <cellStyle name="Обычный 2 112 2 5" xfId="28703"/>
    <cellStyle name="Обычный 2 112 2 6" xfId="28704"/>
    <cellStyle name="Обычный 2 112 3" xfId="28705"/>
    <cellStyle name="Обычный 2 112 4" xfId="28706"/>
    <cellStyle name="Обычный 2 112 5" xfId="28707"/>
    <cellStyle name="Обычный 2 112 6" xfId="28708"/>
    <cellStyle name="Обычный 2 112 7" xfId="28709"/>
    <cellStyle name="Обычный 2 112 8" xfId="28710"/>
    <cellStyle name="Обычный 2 113" xfId="28711"/>
    <cellStyle name="Обычный 2 113 2" xfId="28712"/>
    <cellStyle name="Обычный 2 113 2 2" xfId="28713"/>
    <cellStyle name="Обычный 2 113 2 3" xfId="28714"/>
    <cellStyle name="Обычный 2 113 2 4" xfId="28715"/>
    <cellStyle name="Обычный 2 113 2 5" xfId="28716"/>
    <cellStyle name="Обычный 2 113 2 6" xfId="28717"/>
    <cellStyle name="Обычный 2 113 3" xfId="28718"/>
    <cellStyle name="Обычный 2 113 4" xfId="28719"/>
    <cellStyle name="Обычный 2 113 5" xfId="28720"/>
    <cellStyle name="Обычный 2 113 6" xfId="28721"/>
    <cellStyle name="Обычный 2 113 7" xfId="28722"/>
    <cellStyle name="Обычный 2 113 8" xfId="28723"/>
    <cellStyle name="Обычный 2 114" xfId="28724"/>
    <cellStyle name="Обычный 2 114 2" xfId="28725"/>
    <cellStyle name="Обычный 2 114 2 2" xfId="28726"/>
    <cellStyle name="Обычный 2 114 2 3" xfId="28727"/>
    <cellStyle name="Обычный 2 114 2 4" xfId="28728"/>
    <cellStyle name="Обычный 2 114 2 5" xfId="28729"/>
    <cellStyle name="Обычный 2 114 2 6" xfId="28730"/>
    <cellStyle name="Обычный 2 114 3" xfId="28731"/>
    <cellStyle name="Обычный 2 114 4" xfId="28732"/>
    <cellStyle name="Обычный 2 114 5" xfId="28733"/>
    <cellStyle name="Обычный 2 114 6" xfId="28734"/>
    <cellStyle name="Обычный 2 114 7" xfId="28735"/>
    <cellStyle name="Обычный 2 114 8" xfId="28736"/>
    <cellStyle name="Обычный 2 115" xfId="28737"/>
    <cellStyle name="Обычный 2 115 2" xfId="28738"/>
    <cellStyle name="Обычный 2 115 2 2" xfId="28739"/>
    <cellStyle name="Обычный 2 115 2 3" xfId="28740"/>
    <cellStyle name="Обычный 2 115 2 4" xfId="28741"/>
    <cellStyle name="Обычный 2 115 2 5" xfId="28742"/>
    <cellStyle name="Обычный 2 115 2 6" xfId="28743"/>
    <cellStyle name="Обычный 2 115 3" xfId="28744"/>
    <cellStyle name="Обычный 2 115 4" xfId="28745"/>
    <cellStyle name="Обычный 2 115 5" xfId="28746"/>
    <cellStyle name="Обычный 2 115 6" xfId="28747"/>
    <cellStyle name="Обычный 2 115 7" xfId="28748"/>
    <cellStyle name="Обычный 2 115 8" xfId="28749"/>
    <cellStyle name="Обычный 2 116" xfId="28750"/>
    <cellStyle name="Обычный 2 116 2" xfId="28751"/>
    <cellStyle name="Обычный 2 116 2 2" xfId="28752"/>
    <cellStyle name="Обычный 2 116 2 3" xfId="28753"/>
    <cellStyle name="Обычный 2 116 2 4" xfId="28754"/>
    <cellStyle name="Обычный 2 116 2 5" xfId="28755"/>
    <cellStyle name="Обычный 2 116 2 6" xfId="28756"/>
    <cellStyle name="Обычный 2 116 3" xfId="28757"/>
    <cellStyle name="Обычный 2 116 4" xfId="28758"/>
    <cellStyle name="Обычный 2 116 5" xfId="28759"/>
    <cellStyle name="Обычный 2 116 6" xfId="28760"/>
    <cellStyle name="Обычный 2 116 7" xfId="28761"/>
    <cellStyle name="Обычный 2 116 8" xfId="28762"/>
    <cellStyle name="Обычный 2 117" xfId="28763"/>
    <cellStyle name="Обычный 2 117 2" xfId="28764"/>
    <cellStyle name="Обычный 2 117 2 2" xfId="28765"/>
    <cellStyle name="Обычный 2 117 2 3" xfId="28766"/>
    <cellStyle name="Обычный 2 117 2 4" xfId="28767"/>
    <cellStyle name="Обычный 2 117 2 5" xfId="28768"/>
    <cellStyle name="Обычный 2 117 2 6" xfId="28769"/>
    <cellStyle name="Обычный 2 117 3" xfId="28770"/>
    <cellStyle name="Обычный 2 117 4" xfId="28771"/>
    <cellStyle name="Обычный 2 117 5" xfId="28772"/>
    <cellStyle name="Обычный 2 117 6" xfId="28773"/>
    <cellStyle name="Обычный 2 117 7" xfId="28774"/>
    <cellStyle name="Обычный 2 117 8" xfId="28775"/>
    <cellStyle name="Обычный 2 118" xfId="28776"/>
    <cellStyle name="Обычный 2 118 2" xfId="28777"/>
    <cellStyle name="Обычный 2 118 2 2" xfId="28778"/>
    <cellStyle name="Обычный 2 118 2 3" xfId="28779"/>
    <cellStyle name="Обычный 2 118 2 4" xfId="28780"/>
    <cellStyle name="Обычный 2 118 2 5" xfId="28781"/>
    <cellStyle name="Обычный 2 118 2 6" xfId="28782"/>
    <cellStyle name="Обычный 2 118 3" xfId="28783"/>
    <cellStyle name="Обычный 2 118 4" xfId="28784"/>
    <cellStyle name="Обычный 2 118 5" xfId="28785"/>
    <cellStyle name="Обычный 2 118 6" xfId="28786"/>
    <cellStyle name="Обычный 2 118 7" xfId="28787"/>
    <cellStyle name="Обычный 2 118 8" xfId="28788"/>
    <cellStyle name="Обычный 2 119" xfId="28789"/>
    <cellStyle name="Обычный 2 119 2" xfId="28790"/>
    <cellStyle name="Обычный 2 119 2 2" xfId="28791"/>
    <cellStyle name="Обычный 2 119 2 3" xfId="28792"/>
    <cellStyle name="Обычный 2 119 2 4" xfId="28793"/>
    <cellStyle name="Обычный 2 119 2 5" xfId="28794"/>
    <cellStyle name="Обычный 2 119 2 6" xfId="28795"/>
    <cellStyle name="Обычный 2 119 3" xfId="28796"/>
    <cellStyle name="Обычный 2 119 4" xfId="28797"/>
    <cellStyle name="Обычный 2 119 5" xfId="28798"/>
    <cellStyle name="Обычный 2 119 6" xfId="28799"/>
    <cellStyle name="Обычный 2 119 7" xfId="28800"/>
    <cellStyle name="Обычный 2 119 8" xfId="28801"/>
    <cellStyle name="Обычный 2 12" xfId="28802"/>
    <cellStyle name="Обычный 2 12 2" xfId="28803"/>
    <cellStyle name="Обычный 2 12 2 2" xfId="28804"/>
    <cellStyle name="Обычный 2 12 2 3" xfId="28805"/>
    <cellStyle name="Обычный 2 12 2 4" xfId="28806"/>
    <cellStyle name="Обычный 2 12 2 5" xfId="28807"/>
    <cellStyle name="Обычный 2 12 2 6" xfId="28808"/>
    <cellStyle name="Обычный 2 12 3" xfId="28809"/>
    <cellStyle name="Обычный 2 12 4" xfId="28810"/>
    <cellStyle name="Обычный 2 12 5" xfId="28811"/>
    <cellStyle name="Обычный 2 12 6" xfId="28812"/>
    <cellStyle name="Обычный 2 12 7" xfId="28813"/>
    <cellStyle name="Обычный 2 12 8" xfId="28814"/>
    <cellStyle name="Обычный 2 120" xfId="28815"/>
    <cellStyle name="Обычный 2 120 2" xfId="28816"/>
    <cellStyle name="Обычный 2 120 2 2" xfId="28817"/>
    <cellStyle name="Обычный 2 120 2 3" xfId="28818"/>
    <cellStyle name="Обычный 2 120 2 4" xfId="28819"/>
    <cellStyle name="Обычный 2 120 2 5" xfId="28820"/>
    <cellStyle name="Обычный 2 120 2 6" xfId="28821"/>
    <cellStyle name="Обычный 2 120 3" xfId="28822"/>
    <cellStyle name="Обычный 2 120 4" xfId="28823"/>
    <cellStyle name="Обычный 2 120 5" xfId="28824"/>
    <cellStyle name="Обычный 2 120 6" xfId="28825"/>
    <cellStyle name="Обычный 2 120 7" xfId="28826"/>
    <cellStyle name="Обычный 2 120 8" xfId="28827"/>
    <cellStyle name="Обычный 2 121" xfId="28828"/>
    <cellStyle name="Обычный 2 121 2" xfId="28829"/>
    <cellStyle name="Обычный 2 121 2 2" xfId="28830"/>
    <cellStyle name="Обычный 2 121 2 3" xfId="28831"/>
    <cellStyle name="Обычный 2 121 2 4" xfId="28832"/>
    <cellStyle name="Обычный 2 121 2 5" xfId="28833"/>
    <cellStyle name="Обычный 2 121 2 6" xfId="28834"/>
    <cellStyle name="Обычный 2 121 3" xfId="28835"/>
    <cellStyle name="Обычный 2 121 4" xfId="28836"/>
    <cellStyle name="Обычный 2 121 5" xfId="28837"/>
    <cellStyle name="Обычный 2 121 6" xfId="28838"/>
    <cellStyle name="Обычный 2 121 7" xfId="28839"/>
    <cellStyle name="Обычный 2 121 8" xfId="28840"/>
    <cellStyle name="Обычный 2 122" xfId="28841"/>
    <cellStyle name="Обычный 2 122 2" xfId="28842"/>
    <cellStyle name="Обычный 2 122 2 2" xfId="28843"/>
    <cellStyle name="Обычный 2 122 2 3" xfId="28844"/>
    <cellStyle name="Обычный 2 122 2 4" xfId="28845"/>
    <cellStyle name="Обычный 2 122 2 5" xfId="28846"/>
    <cellStyle name="Обычный 2 122 2 6" xfId="28847"/>
    <cellStyle name="Обычный 2 122 3" xfId="28848"/>
    <cellStyle name="Обычный 2 122 4" xfId="28849"/>
    <cellStyle name="Обычный 2 122 5" xfId="28850"/>
    <cellStyle name="Обычный 2 122 6" xfId="28851"/>
    <cellStyle name="Обычный 2 122 7" xfId="28852"/>
    <cellStyle name="Обычный 2 122 8" xfId="28853"/>
    <cellStyle name="Обычный 2 123" xfId="28854"/>
    <cellStyle name="Обычный 2 123 2" xfId="28855"/>
    <cellStyle name="Обычный 2 123 2 2" xfId="28856"/>
    <cellStyle name="Обычный 2 123 2 3" xfId="28857"/>
    <cellStyle name="Обычный 2 123 2 4" xfId="28858"/>
    <cellStyle name="Обычный 2 123 2 5" xfId="28859"/>
    <cellStyle name="Обычный 2 123 2 6" xfId="28860"/>
    <cellStyle name="Обычный 2 123 3" xfId="28861"/>
    <cellStyle name="Обычный 2 123 4" xfId="28862"/>
    <cellStyle name="Обычный 2 123 5" xfId="28863"/>
    <cellStyle name="Обычный 2 123 6" xfId="28864"/>
    <cellStyle name="Обычный 2 123 7" xfId="28865"/>
    <cellStyle name="Обычный 2 123 8" xfId="28866"/>
    <cellStyle name="Обычный 2 124" xfId="28867"/>
    <cellStyle name="Обычный 2 124 2" xfId="28868"/>
    <cellStyle name="Обычный 2 124 2 2" xfId="28869"/>
    <cellStyle name="Обычный 2 124 2 3" xfId="28870"/>
    <cellStyle name="Обычный 2 124 2 4" xfId="28871"/>
    <cellStyle name="Обычный 2 124 2 5" xfId="28872"/>
    <cellStyle name="Обычный 2 124 2 6" xfId="28873"/>
    <cellStyle name="Обычный 2 124 3" xfId="28874"/>
    <cellStyle name="Обычный 2 124 4" xfId="28875"/>
    <cellStyle name="Обычный 2 124 5" xfId="28876"/>
    <cellStyle name="Обычный 2 124 6" xfId="28877"/>
    <cellStyle name="Обычный 2 124 7" xfId="28878"/>
    <cellStyle name="Обычный 2 124 8" xfId="28879"/>
    <cellStyle name="Обычный 2 125" xfId="28880"/>
    <cellStyle name="Обычный 2 125 2" xfId="28881"/>
    <cellStyle name="Обычный 2 125 2 2" xfId="28882"/>
    <cellStyle name="Обычный 2 125 2 3" xfId="28883"/>
    <cellStyle name="Обычный 2 125 2 4" xfId="28884"/>
    <cellStyle name="Обычный 2 125 2 5" xfId="28885"/>
    <cellStyle name="Обычный 2 125 2 6" xfId="28886"/>
    <cellStyle name="Обычный 2 125 3" xfId="28887"/>
    <cellStyle name="Обычный 2 125 4" xfId="28888"/>
    <cellStyle name="Обычный 2 125 5" xfId="28889"/>
    <cellStyle name="Обычный 2 125 6" xfId="28890"/>
    <cellStyle name="Обычный 2 125 7" xfId="28891"/>
    <cellStyle name="Обычный 2 125 8" xfId="28892"/>
    <cellStyle name="Обычный 2 126" xfId="28893"/>
    <cellStyle name="Обычный 2 126 2" xfId="28894"/>
    <cellStyle name="Обычный 2 126 2 2" xfId="28895"/>
    <cellStyle name="Обычный 2 126 2 3" xfId="28896"/>
    <cellStyle name="Обычный 2 126 2 4" xfId="28897"/>
    <cellStyle name="Обычный 2 126 2 5" xfId="28898"/>
    <cellStyle name="Обычный 2 126 2 6" xfId="28899"/>
    <cellStyle name="Обычный 2 126 3" xfId="28900"/>
    <cellStyle name="Обычный 2 126 4" xfId="28901"/>
    <cellStyle name="Обычный 2 126 5" xfId="28902"/>
    <cellStyle name="Обычный 2 126 6" xfId="28903"/>
    <cellStyle name="Обычный 2 126 7" xfId="28904"/>
    <cellStyle name="Обычный 2 126 8" xfId="28905"/>
    <cellStyle name="Обычный 2 127" xfId="28906"/>
    <cellStyle name="Обычный 2 127 2" xfId="28907"/>
    <cellStyle name="Обычный 2 127 2 2" xfId="28908"/>
    <cellStyle name="Обычный 2 127 2 3" xfId="28909"/>
    <cellStyle name="Обычный 2 127 2 4" xfId="28910"/>
    <cellStyle name="Обычный 2 127 2 5" xfId="28911"/>
    <cellStyle name="Обычный 2 127 2 6" xfId="28912"/>
    <cellStyle name="Обычный 2 127 3" xfId="28913"/>
    <cellStyle name="Обычный 2 127 4" xfId="28914"/>
    <cellStyle name="Обычный 2 127 5" xfId="28915"/>
    <cellStyle name="Обычный 2 127 6" xfId="28916"/>
    <cellStyle name="Обычный 2 127 7" xfId="28917"/>
    <cellStyle name="Обычный 2 127 8" xfId="28918"/>
    <cellStyle name="Обычный 2 128" xfId="28919"/>
    <cellStyle name="Обычный 2 128 2" xfId="28920"/>
    <cellStyle name="Обычный 2 128 2 2" xfId="28921"/>
    <cellStyle name="Обычный 2 128 2 3" xfId="28922"/>
    <cellStyle name="Обычный 2 128 2 4" xfId="28923"/>
    <cellStyle name="Обычный 2 128 2 5" xfId="28924"/>
    <cellStyle name="Обычный 2 128 2 6" xfId="28925"/>
    <cellStyle name="Обычный 2 128 3" xfId="28926"/>
    <cellStyle name="Обычный 2 128 4" xfId="28927"/>
    <cellStyle name="Обычный 2 128 5" xfId="28928"/>
    <cellStyle name="Обычный 2 128 6" xfId="28929"/>
    <cellStyle name="Обычный 2 128 7" xfId="28930"/>
    <cellStyle name="Обычный 2 128 8" xfId="28931"/>
    <cellStyle name="Обычный 2 129" xfId="28932"/>
    <cellStyle name="Обычный 2 129 2" xfId="28933"/>
    <cellStyle name="Обычный 2 129 2 2" xfId="28934"/>
    <cellStyle name="Обычный 2 129 2 3" xfId="28935"/>
    <cellStyle name="Обычный 2 129 2 4" xfId="28936"/>
    <cellStyle name="Обычный 2 129 2 5" xfId="28937"/>
    <cellStyle name="Обычный 2 129 2 6" xfId="28938"/>
    <cellStyle name="Обычный 2 129 3" xfId="28939"/>
    <cellStyle name="Обычный 2 129 4" xfId="28940"/>
    <cellStyle name="Обычный 2 129 5" xfId="28941"/>
    <cellStyle name="Обычный 2 129 6" xfId="28942"/>
    <cellStyle name="Обычный 2 129 7" xfId="28943"/>
    <cellStyle name="Обычный 2 129 8" xfId="28944"/>
    <cellStyle name="Обычный 2 13" xfId="28945"/>
    <cellStyle name="Обычный 2 13 2" xfId="28946"/>
    <cellStyle name="Обычный 2 13 2 2" xfId="28947"/>
    <cellStyle name="Обычный 2 13 2 3" xfId="28948"/>
    <cellStyle name="Обычный 2 13 2 4" xfId="28949"/>
    <cellStyle name="Обычный 2 13 2 5" xfId="28950"/>
    <cellStyle name="Обычный 2 13 2 6" xfId="28951"/>
    <cellStyle name="Обычный 2 13 3" xfId="28952"/>
    <cellStyle name="Обычный 2 13 4" xfId="28953"/>
    <cellStyle name="Обычный 2 13 5" xfId="28954"/>
    <cellStyle name="Обычный 2 13 6" xfId="28955"/>
    <cellStyle name="Обычный 2 13 7" xfId="28956"/>
    <cellStyle name="Обычный 2 13 8" xfId="28957"/>
    <cellStyle name="Обычный 2 130" xfId="28958"/>
    <cellStyle name="Обычный 2 130 2" xfId="28959"/>
    <cellStyle name="Обычный 2 130 2 2" xfId="28960"/>
    <cellStyle name="Обычный 2 130 2 3" xfId="28961"/>
    <cellStyle name="Обычный 2 130 2 4" xfId="28962"/>
    <cellStyle name="Обычный 2 130 2 5" xfId="28963"/>
    <cellStyle name="Обычный 2 130 2 6" xfId="28964"/>
    <cellStyle name="Обычный 2 130 3" xfId="28965"/>
    <cellStyle name="Обычный 2 130 4" xfId="28966"/>
    <cellStyle name="Обычный 2 130 5" xfId="28967"/>
    <cellStyle name="Обычный 2 130 6" xfId="28968"/>
    <cellStyle name="Обычный 2 130 7" xfId="28969"/>
    <cellStyle name="Обычный 2 130 8" xfId="28970"/>
    <cellStyle name="Обычный 2 131" xfId="28971"/>
    <cellStyle name="Обычный 2 131 2" xfId="28972"/>
    <cellStyle name="Обычный 2 131 2 2" xfId="28973"/>
    <cellStyle name="Обычный 2 131 2 3" xfId="28974"/>
    <cellStyle name="Обычный 2 131 2 4" xfId="28975"/>
    <cellStyle name="Обычный 2 131 2 5" xfId="28976"/>
    <cellStyle name="Обычный 2 131 2 6" xfId="28977"/>
    <cellStyle name="Обычный 2 131 3" xfId="28978"/>
    <cellStyle name="Обычный 2 131 4" xfId="28979"/>
    <cellStyle name="Обычный 2 131 5" xfId="28980"/>
    <cellStyle name="Обычный 2 131 6" xfId="28981"/>
    <cellStyle name="Обычный 2 131 7" xfId="28982"/>
    <cellStyle name="Обычный 2 131 8" xfId="28983"/>
    <cellStyle name="Обычный 2 132" xfId="28984"/>
    <cellStyle name="Обычный 2 132 2" xfId="28985"/>
    <cellStyle name="Обычный 2 132 2 2" xfId="28986"/>
    <cellStyle name="Обычный 2 132 2 3" xfId="28987"/>
    <cellStyle name="Обычный 2 132 2 4" xfId="28988"/>
    <cellStyle name="Обычный 2 132 2 5" xfId="28989"/>
    <cellStyle name="Обычный 2 132 2 6" xfId="28990"/>
    <cellStyle name="Обычный 2 132 3" xfId="28991"/>
    <cellStyle name="Обычный 2 132 4" xfId="28992"/>
    <cellStyle name="Обычный 2 132 5" xfId="28993"/>
    <cellStyle name="Обычный 2 132 6" xfId="28994"/>
    <cellStyle name="Обычный 2 132 7" xfId="28995"/>
    <cellStyle name="Обычный 2 132 8" xfId="28996"/>
    <cellStyle name="Обычный 2 133" xfId="28997"/>
    <cellStyle name="Обычный 2 133 2" xfId="28998"/>
    <cellStyle name="Обычный 2 133 2 2" xfId="28999"/>
    <cellStyle name="Обычный 2 133 2 3" xfId="29000"/>
    <cellStyle name="Обычный 2 133 2 4" xfId="29001"/>
    <cellStyle name="Обычный 2 133 2 5" xfId="29002"/>
    <cellStyle name="Обычный 2 133 2 6" xfId="29003"/>
    <cellStyle name="Обычный 2 133 3" xfId="29004"/>
    <cellStyle name="Обычный 2 133 4" xfId="29005"/>
    <cellStyle name="Обычный 2 133 5" xfId="29006"/>
    <cellStyle name="Обычный 2 133 6" xfId="29007"/>
    <cellStyle name="Обычный 2 133 7" xfId="29008"/>
    <cellStyle name="Обычный 2 133 8" xfId="29009"/>
    <cellStyle name="Обычный 2 134" xfId="29010"/>
    <cellStyle name="Обычный 2 134 2" xfId="29011"/>
    <cellStyle name="Обычный 2 134 2 2" xfId="29012"/>
    <cellStyle name="Обычный 2 134 2 3" xfId="29013"/>
    <cellStyle name="Обычный 2 134 2 4" xfId="29014"/>
    <cellStyle name="Обычный 2 134 2 5" xfId="29015"/>
    <cellStyle name="Обычный 2 134 2 6" xfId="29016"/>
    <cellStyle name="Обычный 2 134 3" xfId="29017"/>
    <cellStyle name="Обычный 2 134 4" xfId="29018"/>
    <cellStyle name="Обычный 2 134 5" xfId="29019"/>
    <cellStyle name="Обычный 2 134 6" xfId="29020"/>
    <cellStyle name="Обычный 2 134 7" xfId="29021"/>
    <cellStyle name="Обычный 2 134 8" xfId="29022"/>
    <cellStyle name="Обычный 2 135" xfId="29023"/>
    <cellStyle name="Обычный 2 135 2" xfId="29024"/>
    <cellStyle name="Обычный 2 135 2 2" xfId="29025"/>
    <cellStyle name="Обычный 2 135 2 3" xfId="29026"/>
    <cellStyle name="Обычный 2 135 2 4" xfId="29027"/>
    <cellStyle name="Обычный 2 135 2 5" xfId="29028"/>
    <cellStyle name="Обычный 2 135 2 6" xfId="29029"/>
    <cellStyle name="Обычный 2 135 3" xfId="29030"/>
    <cellStyle name="Обычный 2 135 4" xfId="29031"/>
    <cellStyle name="Обычный 2 135 5" xfId="29032"/>
    <cellStyle name="Обычный 2 135 6" xfId="29033"/>
    <cellStyle name="Обычный 2 135 7" xfId="29034"/>
    <cellStyle name="Обычный 2 135 8" xfId="29035"/>
    <cellStyle name="Обычный 2 136" xfId="29036"/>
    <cellStyle name="Обычный 2 136 2" xfId="29037"/>
    <cellStyle name="Обычный 2 136 3" xfId="29038"/>
    <cellStyle name="Обычный 2 136 4" xfId="29039"/>
    <cellStyle name="Обычный 2 136 5" xfId="29040"/>
    <cellStyle name="Обычный 2 136 6" xfId="29041"/>
    <cellStyle name="Обычный 2 137" xfId="29042"/>
    <cellStyle name="Обычный 2 138" xfId="29043"/>
    <cellStyle name="Обычный 2 139" xfId="10"/>
    <cellStyle name="Обычный 2 14" xfId="29044"/>
    <cellStyle name="Обычный 2 14 2" xfId="29045"/>
    <cellStyle name="Обычный 2 14 2 2" xfId="29046"/>
    <cellStyle name="Обычный 2 14 2 3" xfId="29047"/>
    <cellStyle name="Обычный 2 14 2 4" xfId="29048"/>
    <cellStyle name="Обычный 2 14 2 5" xfId="29049"/>
    <cellStyle name="Обычный 2 14 2 6" xfId="29050"/>
    <cellStyle name="Обычный 2 14 3" xfId="29051"/>
    <cellStyle name="Обычный 2 14 4" xfId="29052"/>
    <cellStyle name="Обычный 2 14 5" xfId="29053"/>
    <cellStyle name="Обычный 2 14 6" xfId="29054"/>
    <cellStyle name="Обычный 2 14 7" xfId="29055"/>
    <cellStyle name="Обычный 2 14 8" xfId="29056"/>
    <cellStyle name="Обычный 2 140" xfId="29057"/>
    <cellStyle name="Обычный 2 140 2" xfId="6"/>
    <cellStyle name="Обычный 2 141" xfId="29058"/>
    <cellStyle name="Обычный 2 142" xfId="29059"/>
    <cellStyle name="Обычный 2 143" xfId="29060"/>
    <cellStyle name="Обычный 2 144" xfId="29061"/>
    <cellStyle name="Обычный 2 145" xfId="29062"/>
    <cellStyle name="Обычный 2 146" xfId="29063"/>
    <cellStyle name="Обычный 2 147" xfId="29064"/>
    <cellStyle name="Обычный 2 148" xfId="29065"/>
    <cellStyle name="Обычный 2 149" xfId="29066"/>
    <cellStyle name="Обычный 2 15" xfId="29067"/>
    <cellStyle name="Обычный 2 15 2" xfId="29068"/>
    <cellStyle name="Обычный 2 15 2 2" xfId="29069"/>
    <cellStyle name="Обычный 2 15 2 3" xfId="29070"/>
    <cellStyle name="Обычный 2 15 2 4" xfId="29071"/>
    <cellStyle name="Обычный 2 15 2 5" xfId="29072"/>
    <cellStyle name="Обычный 2 15 2 6" xfId="29073"/>
    <cellStyle name="Обычный 2 15 3" xfId="29074"/>
    <cellStyle name="Обычный 2 15 4" xfId="29075"/>
    <cellStyle name="Обычный 2 15 5" xfId="29076"/>
    <cellStyle name="Обычный 2 15 6" xfId="29077"/>
    <cellStyle name="Обычный 2 15 7" xfId="29078"/>
    <cellStyle name="Обычный 2 15 8" xfId="29079"/>
    <cellStyle name="Обычный 2 16" xfId="29080"/>
    <cellStyle name="Обычный 2 16 2" xfId="29081"/>
    <cellStyle name="Обычный 2 16 2 2" xfId="29082"/>
    <cellStyle name="Обычный 2 16 2 3" xfId="29083"/>
    <cellStyle name="Обычный 2 16 2 4" xfId="29084"/>
    <cellStyle name="Обычный 2 16 2 5" xfId="29085"/>
    <cellStyle name="Обычный 2 16 2 6" xfId="29086"/>
    <cellStyle name="Обычный 2 16 3" xfId="29087"/>
    <cellStyle name="Обычный 2 16 4" xfId="29088"/>
    <cellStyle name="Обычный 2 16 5" xfId="29089"/>
    <cellStyle name="Обычный 2 16 6" xfId="29090"/>
    <cellStyle name="Обычный 2 16 7" xfId="29091"/>
    <cellStyle name="Обычный 2 16 8" xfId="29092"/>
    <cellStyle name="Обычный 2 17" xfId="29093"/>
    <cellStyle name="Обычный 2 17 2" xfId="29094"/>
    <cellStyle name="Обычный 2 17 2 2" xfId="29095"/>
    <cellStyle name="Обычный 2 17 2 3" xfId="29096"/>
    <cellStyle name="Обычный 2 17 2 4" xfId="29097"/>
    <cellStyle name="Обычный 2 17 2 5" xfId="29098"/>
    <cellStyle name="Обычный 2 17 2 6" xfId="29099"/>
    <cellStyle name="Обычный 2 17 3" xfId="29100"/>
    <cellStyle name="Обычный 2 17 4" xfId="29101"/>
    <cellStyle name="Обычный 2 17 5" xfId="29102"/>
    <cellStyle name="Обычный 2 17 6" xfId="29103"/>
    <cellStyle name="Обычный 2 17 7" xfId="29104"/>
    <cellStyle name="Обычный 2 17 8" xfId="29105"/>
    <cellStyle name="Обычный 2 18" xfId="29106"/>
    <cellStyle name="Обычный 2 18 2" xfId="29107"/>
    <cellStyle name="Обычный 2 18 2 2" xfId="29108"/>
    <cellStyle name="Обычный 2 18 2 3" xfId="29109"/>
    <cellStyle name="Обычный 2 18 2 4" xfId="29110"/>
    <cellStyle name="Обычный 2 18 2 5" xfId="29111"/>
    <cellStyle name="Обычный 2 18 2 6" xfId="29112"/>
    <cellStyle name="Обычный 2 18 3" xfId="29113"/>
    <cellStyle name="Обычный 2 18 4" xfId="29114"/>
    <cellStyle name="Обычный 2 18 5" xfId="29115"/>
    <cellStyle name="Обычный 2 18 6" xfId="29116"/>
    <cellStyle name="Обычный 2 18 7" xfId="29117"/>
    <cellStyle name="Обычный 2 18 8" xfId="29118"/>
    <cellStyle name="Обычный 2 19" xfId="29119"/>
    <cellStyle name="Обычный 2 19 2" xfId="29120"/>
    <cellStyle name="Обычный 2 19 2 2" xfId="29121"/>
    <cellStyle name="Обычный 2 19 2 3" xfId="29122"/>
    <cellStyle name="Обычный 2 19 2 4" xfId="29123"/>
    <cellStyle name="Обычный 2 19 2 5" xfId="29124"/>
    <cellStyle name="Обычный 2 19 2 6" xfId="29125"/>
    <cellStyle name="Обычный 2 19 3" xfId="29126"/>
    <cellStyle name="Обычный 2 19 4" xfId="29127"/>
    <cellStyle name="Обычный 2 19 5" xfId="29128"/>
    <cellStyle name="Обычный 2 19 6" xfId="29129"/>
    <cellStyle name="Обычный 2 19 7" xfId="29130"/>
    <cellStyle name="Обычный 2 19 8" xfId="29131"/>
    <cellStyle name="Обычный 2 2" xfId="15"/>
    <cellStyle name="Обычный 2 2 10" xfId="29132"/>
    <cellStyle name="Обычный 2 2 11" xfId="29133"/>
    <cellStyle name="Обычный 2 2 12" xfId="29134"/>
    <cellStyle name="Обычный 2 2 13" xfId="29135"/>
    <cellStyle name="Обычный 2 2 14" xfId="29136"/>
    <cellStyle name="Обычный 2 2 2" xfId="29137"/>
    <cellStyle name="Обычный 2 2 2 10" xfId="29138"/>
    <cellStyle name="Обычный 2 2 2 11" xfId="29139"/>
    <cellStyle name="Обычный 2 2 2 12" xfId="29140"/>
    <cellStyle name="Обычный 2 2 2 2" xfId="29141"/>
    <cellStyle name="Обычный 2 2 2 2 2" xfId="29142"/>
    <cellStyle name="Обычный 2 2 2 2 2 2" xfId="29143"/>
    <cellStyle name="Обычный 2 2 2 2 2 3" xfId="29144"/>
    <cellStyle name="Обычный 2 2 2 2 2 4" xfId="29145"/>
    <cellStyle name="Обычный 2 2 2 2 2 5" xfId="29146"/>
    <cellStyle name="Обычный 2 2 2 2 2 6" xfId="29147"/>
    <cellStyle name="Обычный 2 2 2 2 2 7" xfId="29148"/>
    <cellStyle name="Обычный 2 2 2 2 3" xfId="29149"/>
    <cellStyle name="Обычный 2 2 2 2 4" xfId="29150"/>
    <cellStyle name="Обычный 2 2 2 2 5" xfId="29151"/>
    <cellStyle name="Обычный 2 2 2 2 6" xfId="29152"/>
    <cellStyle name="Обычный 2 2 2 2 7" xfId="29153"/>
    <cellStyle name="Обычный 2 2 2 3" xfId="29154"/>
    <cellStyle name="Обычный 2 2 2 4" xfId="29155"/>
    <cellStyle name="Обычный 2 2 2 5" xfId="29156"/>
    <cellStyle name="Обычный 2 2 2 6" xfId="29157"/>
    <cellStyle name="Обычный 2 2 2 7" xfId="29158"/>
    <cellStyle name="Обычный 2 2 2 8" xfId="29159"/>
    <cellStyle name="Обычный 2 2 2 9" xfId="29160"/>
    <cellStyle name="Обычный 2 2 3" xfId="29161"/>
    <cellStyle name="Обычный 2 2 3 2" xfId="29162"/>
    <cellStyle name="Обычный 2 2 3 3" xfId="29163"/>
    <cellStyle name="Обычный 2 2 3 4" xfId="29164"/>
    <cellStyle name="Обычный 2 2 3 5" xfId="29165"/>
    <cellStyle name="Обычный 2 2 3 6" xfId="29166"/>
    <cellStyle name="Обычный 2 2 3 7" xfId="29167"/>
    <cellStyle name="Обычный 2 2 4" xfId="29168"/>
    <cellStyle name="Обычный 2 2 4 2" xfId="29169"/>
    <cellStyle name="Обычный 2 2 4 3" xfId="29170"/>
    <cellStyle name="Обычный 2 2 4 4" xfId="29171"/>
    <cellStyle name="Обычный 2 2 4 5" xfId="29172"/>
    <cellStyle name="Обычный 2 2 4 6" xfId="29173"/>
    <cellStyle name="Обычный 2 2 4 7" xfId="29174"/>
    <cellStyle name="Обычный 2 2 5" xfId="29175"/>
    <cellStyle name="Обычный 2 2 6" xfId="29176"/>
    <cellStyle name="Обычный 2 2 7" xfId="29177"/>
    <cellStyle name="Обычный 2 2 8" xfId="29178"/>
    <cellStyle name="Обычный 2 2 9" xfId="29179"/>
    <cellStyle name="Обычный 2 20" xfId="29180"/>
    <cellStyle name="Обычный 2 20 2" xfId="29181"/>
    <cellStyle name="Обычный 2 20 2 2" xfId="29182"/>
    <cellStyle name="Обычный 2 20 2 3" xfId="29183"/>
    <cellStyle name="Обычный 2 20 2 4" xfId="29184"/>
    <cellStyle name="Обычный 2 20 2 5" xfId="29185"/>
    <cellStyle name="Обычный 2 20 2 6" xfId="29186"/>
    <cellStyle name="Обычный 2 20 3" xfId="29187"/>
    <cellStyle name="Обычный 2 20 4" xfId="29188"/>
    <cellStyle name="Обычный 2 20 5" xfId="29189"/>
    <cellStyle name="Обычный 2 20 6" xfId="29190"/>
    <cellStyle name="Обычный 2 20 7" xfId="29191"/>
    <cellStyle name="Обычный 2 20 8" xfId="29192"/>
    <cellStyle name="Обычный 2 21" xfId="29193"/>
    <cellStyle name="Обычный 2 21 2" xfId="29194"/>
    <cellStyle name="Обычный 2 21 2 2" xfId="29195"/>
    <cellStyle name="Обычный 2 21 2 3" xfId="29196"/>
    <cellStyle name="Обычный 2 21 2 4" xfId="29197"/>
    <cellStyle name="Обычный 2 21 2 5" xfId="29198"/>
    <cellStyle name="Обычный 2 21 2 6" xfId="29199"/>
    <cellStyle name="Обычный 2 21 3" xfId="29200"/>
    <cellStyle name="Обычный 2 21 4" xfId="29201"/>
    <cellStyle name="Обычный 2 21 5" xfId="29202"/>
    <cellStyle name="Обычный 2 21 6" xfId="29203"/>
    <cellStyle name="Обычный 2 21 7" xfId="29204"/>
    <cellStyle name="Обычный 2 21 8" xfId="29205"/>
    <cellStyle name="Обычный 2 22" xfId="29206"/>
    <cellStyle name="Обычный 2 22 2" xfId="29207"/>
    <cellStyle name="Обычный 2 22 2 2" xfId="29208"/>
    <cellStyle name="Обычный 2 22 2 3" xfId="29209"/>
    <cellStyle name="Обычный 2 22 2 4" xfId="29210"/>
    <cellStyle name="Обычный 2 22 2 5" xfId="29211"/>
    <cellStyle name="Обычный 2 22 2 6" xfId="29212"/>
    <cellStyle name="Обычный 2 22 3" xfId="29213"/>
    <cellStyle name="Обычный 2 22 4" xfId="29214"/>
    <cellStyle name="Обычный 2 22 5" xfId="29215"/>
    <cellStyle name="Обычный 2 22 6" xfId="29216"/>
    <cellStyle name="Обычный 2 22 7" xfId="29217"/>
    <cellStyle name="Обычный 2 22 8" xfId="29218"/>
    <cellStyle name="Обычный 2 23" xfId="29219"/>
    <cellStyle name="Обычный 2 23 2" xfId="29220"/>
    <cellStyle name="Обычный 2 23 2 2" xfId="29221"/>
    <cellStyle name="Обычный 2 23 2 3" xfId="29222"/>
    <cellStyle name="Обычный 2 23 2 4" xfId="29223"/>
    <cellStyle name="Обычный 2 23 2 5" xfId="29224"/>
    <cellStyle name="Обычный 2 23 2 6" xfId="29225"/>
    <cellStyle name="Обычный 2 23 3" xfId="29226"/>
    <cellStyle name="Обычный 2 23 4" xfId="29227"/>
    <cellStyle name="Обычный 2 23 5" xfId="29228"/>
    <cellStyle name="Обычный 2 23 6" xfId="29229"/>
    <cellStyle name="Обычный 2 23 7" xfId="29230"/>
    <cellStyle name="Обычный 2 23 8" xfId="29231"/>
    <cellStyle name="Обычный 2 24" xfId="29232"/>
    <cellStyle name="Обычный 2 24 2" xfId="29233"/>
    <cellStyle name="Обычный 2 24 2 2" xfId="29234"/>
    <cellStyle name="Обычный 2 24 2 3" xfId="29235"/>
    <cellStyle name="Обычный 2 24 2 4" xfId="29236"/>
    <cellStyle name="Обычный 2 24 2 5" xfId="29237"/>
    <cellStyle name="Обычный 2 24 2 6" xfId="29238"/>
    <cellStyle name="Обычный 2 24 3" xfId="29239"/>
    <cellStyle name="Обычный 2 24 4" xfId="29240"/>
    <cellStyle name="Обычный 2 24 5" xfId="29241"/>
    <cellStyle name="Обычный 2 24 6" xfId="29242"/>
    <cellStyle name="Обычный 2 24 7" xfId="29243"/>
    <cellStyle name="Обычный 2 24 8" xfId="29244"/>
    <cellStyle name="Обычный 2 25" xfId="29245"/>
    <cellStyle name="Обычный 2 25 2" xfId="29246"/>
    <cellStyle name="Обычный 2 25 2 2" xfId="29247"/>
    <cellStyle name="Обычный 2 25 2 3" xfId="29248"/>
    <cellStyle name="Обычный 2 25 2 4" xfId="29249"/>
    <cellStyle name="Обычный 2 25 2 5" xfId="29250"/>
    <cellStyle name="Обычный 2 25 2 6" xfId="29251"/>
    <cellStyle name="Обычный 2 25 3" xfId="29252"/>
    <cellStyle name="Обычный 2 25 4" xfId="29253"/>
    <cellStyle name="Обычный 2 25 5" xfId="29254"/>
    <cellStyle name="Обычный 2 25 6" xfId="29255"/>
    <cellStyle name="Обычный 2 25 7" xfId="29256"/>
    <cellStyle name="Обычный 2 25 8" xfId="29257"/>
    <cellStyle name="Обычный 2 26" xfId="29258"/>
    <cellStyle name="Обычный 2 26 2" xfId="29259"/>
    <cellStyle name="Обычный 2 26 2 2" xfId="29260"/>
    <cellStyle name="Обычный 2 26 2 3" xfId="29261"/>
    <cellStyle name="Обычный 2 26 2 4" xfId="29262"/>
    <cellStyle name="Обычный 2 26 2 5" xfId="29263"/>
    <cellStyle name="Обычный 2 26 2 6" xfId="29264"/>
    <cellStyle name="Обычный 2 26 3" xfId="29265"/>
    <cellStyle name="Обычный 2 26 4" xfId="29266"/>
    <cellStyle name="Обычный 2 26 5" xfId="29267"/>
    <cellStyle name="Обычный 2 26 6" xfId="29268"/>
    <cellStyle name="Обычный 2 26 7" xfId="29269"/>
    <cellStyle name="Обычный 2 26 8" xfId="29270"/>
    <cellStyle name="Обычный 2 27" xfId="29271"/>
    <cellStyle name="Обычный 2 27 2" xfId="29272"/>
    <cellStyle name="Обычный 2 27 2 2" xfId="29273"/>
    <cellStyle name="Обычный 2 27 2 3" xfId="29274"/>
    <cellStyle name="Обычный 2 27 2 4" xfId="29275"/>
    <cellStyle name="Обычный 2 27 2 5" xfId="29276"/>
    <cellStyle name="Обычный 2 27 2 6" xfId="29277"/>
    <cellStyle name="Обычный 2 27 3" xfId="29278"/>
    <cellStyle name="Обычный 2 27 4" xfId="29279"/>
    <cellStyle name="Обычный 2 27 5" xfId="29280"/>
    <cellStyle name="Обычный 2 27 6" xfId="29281"/>
    <cellStyle name="Обычный 2 27 7" xfId="29282"/>
    <cellStyle name="Обычный 2 27 8" xfId="29283"/>
    <cellStyle name="Обычный 2 28" xfId="29284"/>
    <cellStyle name="Обычный 2 28 2" xfId="29285"/>
    <cellStyle name="Обычный 2 28 2 2" xfId="29286"/>
    <cellStyle name="Обычный 2 28 2 3" xfId="29287"/>
    <cellStyle name="Обычный 2 28 2 4" xfId="29288"/>
    <cellStyle name="Обычный 2 28 2 5" xfId="29289"/>
    <cellStyle name="Обычный 2 28 2 6" xfId="29290"/>
    <cellStyle name="Обычный 2 28 3" xfId="29291"/>
    <cellStyle name="Обычный 2 28 4" xfId="29292"/>
    <cellStyle name="Обычный 2 28 5" xfId="29293"/>
    <cellStyle name="Обычный 2 28 6" xfId="29294"/>
    <cellStyle name="Обычный 2 28 7" xfId="29295"/>
    <cellStyle name="Обычный 2 28 8" xfId="29296"/>
    <cellStyle name="Обычный 2 29" xfId="29297"/>
    <cellStyle name="Обычный 2 29 2" xfId="29298"/>
    <cellStyle name="Обычный 2 29 2 2" xfId="29299"/>
    <cellStyle name="Обычный 2 29 2 3" xfId="29300"/>
    <cellStyle name="Обычный 2 29 2 4" xfId="29301"/>
    <cellStyle name="Обычный 2 29 2 5" xfId="29302"/>
    <cellStyle name="Обычный 2 29 2 6" xfId="29303"/>
    <cellStyle name="Обычный 2 29 3" xfId="29304"/>
    <cellStyle name="Обычный 2 29 4" xfId="29305"/>
    <cellStyle name="Обычный 2 29 5" xfId="29306"/>
    <cellStyle name="Обычный 2 29 6" xfId="29307"/>
    <cellStyle name="Обычный 2 29 7" xfId="29308"/>
    <cellStyle name="Обычный 2 29 8" xfId="29309"/>
    <cellStyle name="Обычный 2 3" xfId="29310"/>
    <cellStyle name="Обычный 2 3 10" xfId="29311"/>
    <cellStyle name="Обычный 2 3 11" xfId="29312"/>
    <cellStyle name="Обычный 2 3 12" xfId="29313"/>
    <cellStyle name="Обычный 2 3 13" xfId="29314"/>
    <cellStyle name="Обычный 2 3 14" xfId="29315"/>
    <cellStyle name="Обычный 2 3 2" xfId="29316"/>
    <cellStyle name="Обычный 2 3 2 2" xfId="29317"/>
    <cellStyle name="Обычный 2 3 2 3" xfId="29318"/>
    <cellStyle name="Обычный 2 3 2 4" xfId="29319"/>
    <cellStyle name="Обычный 2 3 2 5" xfId="29320"/>
    <cellStyle name="Обычный 2 3 2 6" xfId="29321"/>
    <cellStyle name="Обычный 2 3 3" xfId="29322"/>
    <cellStyle name="Обычный 2 3 4" xfId="29323"/>
    <cellStyle name="Обычный 2 3 5" xfId="29324"/>
    <cellStyle name="Обычный 2 3 6" xfId="29325"/>
    <cellStyle name="Обычный 2 3 7" xfId="29326"/>
    <cellStyle name="Обычный 2 3 8" xfId="29327"/>
    <cellStyle name="Обычный 2 3 9" xfId="29328"/>
    <cellStyle name="Обычный 2 30" xfId="29329"/>
    <cellStyle name="Обычный 2 30 2" xfId="29330"/>
    <cellStyle name="Обычный 2 30 2 2" xfId="29331"/>
    <cellStyle name="Обычный 2 30 2 3" xfId="29332"/>
    <cellStyle name="Обычный 2 30 2 4" xfId="29333"/>
    <cellStyle name="Обычный 2 30 2 5" xfId="29334"/>
    <cellStyle name="Обычный 2 30 2 6" xfId="29335"/>
    <cellStyle name="Обычный 2 30 3" xfId="29336"/>
    <cellStyle name="Обычный 2 30 4" xfId="29337"/>
    <cellStyle name="Обычный 2 30 5" xfId="29338"/>
    <cellStyle name="Обычный 2 30 6" xfId="29339"/>
    <cellStyle name="Обычный 2 30 7" xfId="29340"/>
    <cellStyle name="Обычный 2 30 8" xfId="29341"/>
    <cellStyle name="Обычный 2 31" xfId="29342"/>
    <cellStyle name="Обычный 2 31 2" xfId="29343"/>
    <cellStyle name="Обычный 2 31 2 2" xfId="29344"/>
    <cellStyle name="Обычный 2 31 2 3" xfId="29345"/>
    <cellStyle name="Обычный 2 31 2 4" xfId="29346"/>
    <cellStyle name="Обычный 2 31 2 5" xfId="29347"/>
    <cellStyle name="Обычный 2 31 2 6" xfId="29348"/>
    <cellStyle name="Обычный 2 31 3" xfId="29349"/>
    <cellStyle name="Обычный 2 31 4" xfId="29350"/>
    <cellStyle name="Обычный 2 31 5" xfId="29351"/>
    <cellStyle name="Обычный 2 31 6" xfId="29352"/>
    <cellStyle name="Обычный 2 31 7" xfId="29353"/>
    <cellStyle name="Обычный 2 31 8" xfId="29354"/>
    <cellStyle name="Обычный 2 32" xfId="29355"/>
    <cellStyle name="Обычный 2 32 2" xfId="29356"/>
    <cellStyle name="Обычный 2 32 2 2" xfId="29357"/>
    <cellStyle name="Обычный 2 32 2 3" xfId="29358"/>
    <cellStyle name="Обычный 2 32 2 4" xfId="29359"/>
    <cellStyle name="Обычный 2 32 2 5" xfId="29360"/>
    <cellStyle name="Обычный 2 32 2 6" xfId="29361"/>
    <cellStyle name="Обычный 2 32 3" xfId="29362"/>
    <cellStyle name="Обычный 2 32 4" xfId="29363"/>
    <cellStyle name="Обычный 2 32 5" xfId="29364"/>
    <cellStyle name="Обычный 2 32 6" xfId="29365"/>
    <cellStyle name="Обычный 2 32 7" xfId="29366"/>
    <cellStyle name="Обычный 2 32 8" xfId="29367"/>
    <cellStyle name="Обычный 2 33" xfId="29368"/>
    <cellStyle name="Обычный 2 33 2" xfId="29369"/>
    <cellStyle name="Обычный 2 33 2 2" xfId="29370"/>
    <cellStyle name="Обычный 2 33 2 3" xfId="29371"/>
    <cellStyle name="Обычный 2 33 2 4" xfId="29372"/>
    <cellStyle name="Обычный 2 33 2 5" xfId="29373"/>
    <cellStyle name="Обычный 2 33 2 6" xfId="29374"/>
    <cellStyle name="Обычный 2 33 3" xfId="29375"/>
    <cellStyle name="Обычный 2 33 4" xfId="29376"/>
    <cellStyle name="Обычный 2 33 5" xfId="29377"/>
    <cellStyle name="Обычный 2 33 6" xfId="29378"/>
    <cellStyle name="Обычный 2 33 7" xfId="29379"/>
    <cellStyle name="Обычный 2 33 8" xfId="29380"/>
    <cellStyle name="Обычный 2 34" xfId="29381"/>
    <cellStyle name="Обычный 2 34 2" xfId="29382"/>
    <cellStyle name="Обычный 2 34 2 2" xfId="29383"/>
    <cellStyle name="Обычный 2 34 2 3" xfId="29384"/>
    <cellStyle name="Обычный 2 34 2 4" xfId="29385"/>
    <cellStyle name="Обычный 2 34 2 5" xfId="29386"/>
    <cellStyle name="Обычный 2 34 2 6" xfId="29387"/>
    <cellStyle name="Обычный 2 34 3" xfId="29388"/>
    <cellStyle name="Обычный 2 34 4" xfId="29389"/>
    <cellStyle name="Обычный 2 34 5" xfId="29390"/>
    <cellStyle name="Обычный 2 34 6" xfId="29391"/>
    <cellStyle name="Обычный 2 34 7" xfId="29392"/>
    <cellStyle name="Обычный 2 34 8" xfId="29393"/>
    <cellStyle name="Обычный 2 35" xfId="29394"/>
    <cellStyle name="Обычный 2 35 2" xfId="29395"/>
    <cellStyle name="Обычный 2 35 2 2" xfId="29396"/>
    <cellStyle name="Обычный 2 35 2 3" xfId="29397"/>
    <cellStyle name="Обычный 2 35 2 4" xfId="29398"/>
    <cellStyle name="Обычный 2 35 2 5" xfId="29399"/>
    <cellStyle name="Обычный 2 35 2 6" xfId="29400"/>
    <cellStyle name="Обычный 2 35 3" xfId="29401"/>
    <cellStyle name="Обычный 2 35 4" xfId="29402"/>
    <cellStyle name="Обычный 2 35 5" xfId="29403"/>
    <cellStyle name="Обычный 2 35 6" xfId="29404"/>
    <cellStyle name="Обычный 2 35 7" xfId="29405"/>
    <cellStyle name="Обычный 2 35 8" xfId="29406"/>
    <cellStyle name="Обычный 2 36" xfId="29407"/>
    <cellStyle name="Обычный 2 36 2" xfId="29408"/>
    <cellStyle name="Обычный 2 36 2 2" xfId="29409"/>
    <cellStyle name="Обычный 2 36 2 3" xfId="29410"/>
    <cellStyle name="Обычный 2 36 2 4" xfId="29411"/>
    <cellStyle name="Обычный 2 36 2 5" xfId="29412"/>
    <cellStyle name="Обычный 2 36 2 6" xfId="29413"/>
    <cellStyle name="Обычный 2 36 3" xfId="29414"/>
    <cellStyle name="Обычный 2 36 4" xfId="29415"/>
    <cellStyle name="Обычный 2 36 5" xfId="29416"/>
    <cellStyle name="Обычный 2 36 6" xfId="29417"/>
    <cellStyle name="Обычный 2 36 7" xfId="29418"/>
    <cellStyle name="Обычный 2 36 8" xfId="29419"/>
    <cellStyle name="Обычный 2 37" xfId="29420"/>
    <cellStyle name="Обычный 2 37 2" xfId="29421"/>
    <cellStyle name="Обычный 2 37 2 2" xfId="29422"/>
    <cellStyle name="Обычный 2 37 2 3" xfId="29423"/>
    <cellStyle name="Обычный 2 37 2 4" xfId="29424"/>
    <cellStyle name="Обычный 2 37 2 5" xfId="29425"/>
    <cellStyle name="Обычный 2 37 2 6" xfId="29426"/>
    <cellStyle name="Обычный 2 37 3" xfId="29427"/>
    <cellStyle name="Обычный 2 37 4" xfId="29428"/>
    <cellStyle name="Обычный 2 37 5" xfId="29429"/>
    <cellStyle name="Обычный 2 37 6" xfId="29430"/>
    <cellStyle name="Обычный 2 37 7" xfId="29431"/>
    <cellStyle name="Обычный 2 37 8" xfId="29432"/>
    <cellStyle name="Обычный 2 38" xfId="29433"/>
    <cellStyle name="Обычный 2 38 2" xfId="29434"/>
    <cellStyle name="Обычный 2 38 2 2" xfId="29435"/>
    <cellStyle name="Обычный 2 38 2 3" xfId="29436"/>
    <cellStyle name="Обычный 2 38 2 4" xfId="29437"/>
    <cellStyle name="Обычный 2 38 2 5" xfId="29438"/>
    <cellStyle name="Обычный 2 38 2 6" xfId="29439"/>
    <cellStyle name="Обычный 2 38 3" xfId="29440"/>
    <cellStyle name="Обычный 2 38 4" xfId="29441"/>
    <cellStyle name="Обычный 2 38 5" xfId="29442"/>
    <cellStyle name="Обычный 2 38 6" xfId="29443"/>
    <cellStyle name="Обычный 2 38 7" xfId="29444"/>
    <cellStyle name="Обычный 2 38 8" xfId="29445"/>
    <cellStyle name="Обычный 2 39" xfId="29446"/>
    <cellStyle name="Обычный 2 39 2" xfId="29447"/>
    <cellStyle name="Обычный 2 39 2 2" xfId="29448"/>
    <cellStyle name="Обычный 2 39 2 3" xfId="29449"/>
    <cellStyle name="Обычный 2 39 2 4" xfId="29450"/>
    <cellStyle name="Обычный 2 39 2 5" xfId="29451"/>
    <cellStyle name="Обычный 2 39 2 6" xfId="29452"/>
    <cellStyle name="Обычный 2 39 3" xfId="29453"/>
    <cellStyle name="Обычный 2 39 4" xfId="29454"/>
    <cellStyle name="Обычный 2 39 5" xfId="29455"/>
    <cellStyle name="Обычный 2 39 6" xfId="29456"/>
    <cellStyle name="Обычный 2 39 7" xfId="29457"/>
    <cellStyle name="Обычный 2 39 8" xfId="29458"/>
    <cellStyle name="Обычный 2 4" xfId="29459"/>
    <cellStyle name="Обычный 2 4 10" xfId="29460"/>
    <cellStyle name="Обычный 2 4 11" xfId="29461"/>
    <cellStyle name="Обычный 2 4 12" xfId="29462"/>
    <cellStyle name="Обычный 2 4 13" xfId="29463"/>
    <cellStyle name="Обычный 2 4 14" xfId="29464"/>
    <cellStyle name="Обычный 2 4 2" xfId="29465"/>
    <cellStyle name="Обычный 2 4 2 2" xfId="29466"/>
    <cellStyle name="Обычный 2 4 2 3" xfId="29467"/>
    <cellStyle name="Обычный 2 4 2 4" xfId="29468"/>
    <cellStyle name="Обычный 2 4 2 5" xfId="29469"/>
    <cellStyle name="Обычный 2 4 2 6" xfId="29470"/>
    <cellStyle name="Обычный 2 4 3" xfId="29471"/>
    <cellStyle name="Обычный 2 4 4" xfId="29472"/>
    <cellStyle name="Обычный 2 4 5" xfId="29473"/>
    <cellStyle name="Обычный 2 4 6" xfId="29474"/>
    <cellStyle name="Обычный 2 4 7" xfId="29475"/>
    <cellStyle name="Обычный 2 4 8" xfId="29476"/>
    <cellStyle name="Обычный 2 4 9" xfId="29477"/>
    <cellStyle name="Обычный 2 40" xfId="29478"/>
    <cellStyle name="Обычный 2 40 2" xfId="29479"/>
    <cellStyle name="Обычный 2 40 2 2" xfId="29480"/>
    <cellStyle name="Обычный 2 40 2 3" xfId="29481"/>
    <cellStyle name="Обычный 2 40 2 4" xfId="29482"/>
    <cellStyle name="Обычный 2 40 2 5" xfId="29483"/>
    <cellStyle name="Обычный 2 40 2 6" xfId="29484"/>
    <cellStyle name="Обычный 2 40 3" xfId="29485"/>
    <cellStyle name="Обычный 2 40 4" xfId="29486"/>
    <cellStyle name="Обычный 2 40 5" xfId="29487"/>
    <cellStyle name="Обычный 2 40 6" xfId="29488"/>
    <cellStyle name="Обычный 2 40 7" xfId="29489"/>
    <cellStyle name="Обычный 2 40 8" xfId="29490"/>
    <cellStyle name="Обычный 2 41" xfId="29491"/>
    <cellStyle name="Обычный 2 41 2" xfId="29492"/>
    <cellStyle name="Обычный 2 41 2 2" xfId="29493"/>
    <cellStyle name="Обычный 2 41 2 3" xfId="29494"/>
    <cellStyle name="Обычный 2 41 2 4" xfId="29495"/>
    <cellStyle name="Обычный 2 41 2 5" xfId="29496"/>
    <cellStyle name="Обычный 2 41 2 6" xfId="29497"/>
    <cellStyle name="Обычный 2 41 3" xfId="29498"/>
    <cellStyle name="Обычный 2 41 4" xfId="29499"/>
    <cellStyle name="Обычный 2 41 5" xfId="29500"/>
    <cellStyle name="Обычный 2 41 6" xfId="29501"/>
    <cellStyle name="Обычный 2 41 7" xfId="29502"/>
    <cellStyle name="Обычный 2 41 8" xfId="29503"/>
    <cellStyle name="Обычный 2 42" xfId="29504"/>
    <cellStyle name="Обычный 2 42 2" xfId="29505"/>
    <cellStyle name="Обычный 2 42 2 2" xfId="29506"/>
    <cellStyle name="Обычный 2 42 2 3" xfId="29507"/>
    <cellStyle name="Обычный 2 42 2 4" xfId="29508"/>
    <cellStyle name="Обычный 2 42 2 5" xfId="29509"/>
    <cellStyle name="Обычный 2 42 2 6" xfId="29510"/>
    <cellStyle name="Обычный 2 42 3" xfId="29511"/>
    <cellStyle name="Обычный 2 42 4" xfId="29512"/>
    <cellStyle name="Обычный 2 42 5" xfId="29513"/>
    <cellStyle name="Обычный 2 42 6" xfId="29514"/>
    <cellStyle name="Обычный 2 42 7" xfId="29515"/>
    <cellStyle name="Обычный 2 42 8" xfId="29516"/>
    <cellStyle name="Обычный 2 43" xfId="29517"/>
    <cellStyle name="Обычный 2 43 2" xfId="29518"/>
    <cellStyle name="Обычный 2 43 2 2" xfId="29519"/>
    <cellStyle name="Обычный 2 43 2 3" xfId="29520"/>
    <cellStyle name="Обычный 2 43 2 4" xfId="29521"/>
    <cellStyle name="Обычный 2 43 2 5" xfId="29522"/>
    <cellStyle name="Обычный 2 43 2 6" xfId="29523"/>
    <cellStyle name="Обычный 2 43 3" xfId="29524"/>
    <cellStyle name="Обычный 2 43 4" xfId="29525"/>
    <cellStyle name="Обычный 2 43 5" xfId="29526"/>
    <cellStyle name="Обычный 2 43 6" xfId="29527"/>
    <cellStyle name="Обычный 2 43 7" xfId="29528"/>
    <cellStyle name="Обычный 2 43 8" xfId="29529"/>
    <cellStyle name="Обычный 2 44" xfId="29530"/>
    <cellStyle name="Обычный 2 44 2" xfId="29531"/>
    <cellStyle name="Обычный 2 44 2 2" xfId="29532"/>
    <cellStyle name="Обычный 2 44 2 3" xfId="29533"/>
    <cellStyle name="Обычный 2 44 2 4" xfId="29534"/>
    <cellStyle name="Обычный 2 44 2 5" xfId="29535"/>
    <cellStyle name="Обычный 2 44 2 6" xfId="29536"/>
    <cellStyle name="Обычный 2 44 3" xfId="29537"/>
    <cellStyle name="Обычный 2 44 4" xfId="29538"/>
    <cellStyle name="Обычный 2 44 5" xfId="29539"/>
    <cellStyle name="Обычный 2 44 6" xfId="29540"/>
    <cellStyle name="Обычный 2 44 7" xfId="29541"/>
    <cellStyle name="Обычный 2 44 8" xfId="29542"/>
    <cellStyle name="Обычный 2 45" xfId="29543"/>
    <cellStyle name="Обычный 2 45 2" xfId="29544"/>
    <cellStyle name="Обычный 2 45 2 2" xfId="29545"/>
    <cellStyle name="Обычный 2 45 2 3" xfId="29546"/>
    <cellStyle name="Обычный 2 45 2 4" xfId="29547"/>
    <cellStyle name="Обычный 2 45 2 5" xfId="29548"/>
    <cellStyle name="Обычный 2 45 2 6" xfId="29549"/>
    <cellStyle name="Обычный 2 45 3" xfId="29550"/>
    <cellStyle name="Обычный 2 45 4" xfId="29551"/>
    <cellStyle name="Обычный 2 45 5" xfId="29552"/>
    <cellStyle name="Обычный 2 45 6" xfId="29553"/>
    <cellStyle name="Обычный 2 45 7" xfId="29554"/>
    <cellStyle name="Обычный 2 45 8" xfId="29555"/>
    <cellStyle name="Обычный 2 46" xfId="29556"/>
    <cellStyle name="Обычный 2 46 2" xfId="29557"/>
    <cellStyle name="Обычный 2 46 2 2" xfId="29558"/>
    <cellStyle name="Обычный 2 46 2 3" xfId="29559"/>
    <cellStyle name="Обычный 2 46 2 4" xfId="29560"/>
    <cellStyle name="Обычный 2 46 2 5" xfId="29561"/>
    <cellStyle name="Обычный 2 46 2 6" xfId="29562"/>
    <cellStyle name="Обычный 2 46 3" xfId="29563"/>
    <cellStyle name="Обычный 2 46 4" xfId="29564"/>
    <cellStyle name="Обычный 2 46 5" xfId="29565"/>
    <cellStyle name="Обычный 2 46 6" xfId="29566"/>
    <cellStyle name="Обычный 2 46 7" xfId="29567"/>
    <cellStyle name="Обычный 2 46 8" xfId="29568"/>
    <cellStyle name="Обычный 2 47" xfId="29569"/>
    <cellStyle name="Обычный 2 47 2" xfId="29570"/>
    <cellStyle name="Обычный 2 47 2 2" xfId="29571"/>
    <cellStyle name="Обычный 2 47 2 3" xfId="29572"/>
    <cellStyle name="Обычный 2 47 2 4" xfId="29573"/>
    <cellStyle name="Обычный 2 47 2 5" xfId="29574"/>
    <cellStyle name="Обычный 2 47 2 6" xfId="29575"/>
    <cellStyle name="Обычный 2 47 3" xfId="29576"/>
    <cellStyle name="Обычный 2 47 4" xfId="29577"/>
    <cellStyle name="Обычный 2 47 5" xfId="29578"/>
    <cellStyle name="Обычный 2 47 6" xfId="29579"/>
    <cellStyle name="Обычный 2 47 7" xfId="29580"/>
    <cellStyle name="Обычный 2 47 8" xfId="29581"/>
    <cellStyle name="Обычный 2 48" xfId="29582"/>
    <cellStyle name="Обычный 2 48 2" xfId="29583"/>
    <cellStyle name="Обычный 2 48 2 2" xfId="29584"/>
    <cellStyle name="Обычный 2 48 2 3" xfId="29585"/>
    <cellStyle name="Обычный 2 48 2 4" xfId="29586"/>
    <cellStyle name="Обычный 2 48 2 5" xfId="29587"/>
    <cellStyle name="Обычный 2 48 2 6" xfId="29588"/>
    <cellStyle name="Обычный 2 48 3" xfId="29589"/>
    <cellStyle name="Обычный 2 48 4" xfId="29590"/>
    <cellStyle name="Обычный 2 48 5" xfId="29591"/>
    <cellStyle name="Обычный 2 48 6" xfId="29592"/>
    <cellStyle name="Обычный 2 48 7" xfId="29593"/>
    <cellStyle name="Обычный 2 48 8" xfId="29594"/>
    <cellStyle name="Обычный 2 49" xfId="29595"/>
    <cellStyle name="Обычный 2 49 2" xfId="29596"/>
    <cellStyle name="Обычный 2 49 2 2" xfId="29597"/>
    <cellStyle name="Обычный 2 49 2 3" xfId="29598"/>
    <cellStyle name="Обычный 2 49 2 4" xfId="29599"/>
    <cellStyle name="Обычный 2 49 2 5" xfId="29600"/>
    <cellStyle name="Обычный 2 49 2 6" xfId="29601"/>
    <cellStyle name="Обычный 2 49 3" xfId="29602"/>
    <cellStyle name="Обычный 2 49 4" xfId="29603"/>
    <cellStyle name="Обычный 2 49 5" xfId="29604"/>
    <cellStyle name="Обычный 2 49 6" xfId="29605"/>
    <cellStyle name="Обычный 2 49 7" xfId="29606"/>
    <cellStyle name="Обычный 2 49 8" xfId="29607"/>
    <cellStyle name="Обычный 2 5" xfId="29608"/>
    <cellStyle name="Обычный 2 5 10" xfId="29609"/>
    <cellStyle name="Обычный 2 5 11" xfId="29610"/>
    <cellStyle name="Обычный 2 5 12" xfId="29611"/>
    <cellStyle name="Обычный 2 5 13" xfId="29612"/>
    <cellStyle name="Обычный 2 5 14" xfId="29613"/>
    <cellStyle name="Обычный 2 5 2" xfId="29614"/>
    <cellStyle name="Обычный 2 5 2 2" xfId="29615"/>
    <cellStyle name="Обычный 2 5 2 3" xfId="29616"/>
    <cellStyle name="Обычный 2 5 2 4" xfId="29617"/>
    <cellStyle name="Обычный 2 5 2 5" xfId="29618"/>
    <cellStyle name="Обычный 2 5 2 6" xfId="29619"/>
    <cellStyle name="Обычный 2 5 3" xfId="29620"/>
    <cellStyle name="Обычный 2 5 4" xfId="29621"/>
    <cellStyle name="Обычный 2 5 5" xfId="29622"/>
    <cellStyle name="Обычный 2 5 6" xfId="29623"/>
    <cellStyle name="Обычный 2 5 7" xfId="29624"/>
    <cellStyle name="Обычный 2 5 8" xfId="29625"/>
    <cellStyle name="Обычный 2 5 9" xfId="29626"/>
    <cellStyle name="Обычный 2 50" xfId="29627"/>
    <cellStyle name="Обычный 2 50 2" xfId="29628"/>
    <cellStyle name="Обычный 2 50 2 2" xfId="29629"/>
    <cellStyle name="Обычный 2 50 2 3" xfId="29630"/>
    <cellStyle name="Обычный 2 50 2 4" xfId="29631"/>
    <cellStyle name="Обычный 2 50 2 5" xfId="29632"/>
    <cellStyle name="Обычный 2 50 2 6" xfId="29633"/>
    <cellStyle name="Обычный 2 50 3" xfId="29634"/>
    <cellStyle name="Обычный 2 50 4" xfId="29635"/>
    <cellStyle name="Обычный 2 50 5" xfId="29636"/>
    <cellStyle name="Обычный 2 50 6" xfId="29637"/>
    <cellStyle name="Обычный 2 50 7" xfId="29638"/>
    <cellStyle name="Обычный 2 50 8" xfId="29639"/>
    <cellStyle name="Обычный 2 51" xfId="29640"/>
    <cellStyle name="Обычный 2 51 2" xfId="29641"/>
    <cellStyle name="Обычный 2 51 2 2" xfId="29642"/>
    <cellStyle name="Обычный 2 51 2 3" xfId="29643"/>
    <cellStyle name="Обычный 2 51 2 4" xfId="29644"/>
    <cellStyle name="Обычный 2 51 2 5" xfId="29645"/>
    <cellStyle name="Обычный 2 51 2 6" xfId="29646"/>
    <cellStyle name="Обычный 2 51 3" xfId="29647"/>
    <cellStyle name="Обычный 2 51 4" xfId="29648"/>
    <cellStyle name="Обычный 2 51 5" xfId="29649"/>
    <cellStyle name="Обычный 2 51 6" xfId="29650"/>
    <cellStyle name="Обычный 2 51 7" xfId="29651"/>
    <cellStyle name="Обычный 2 51 8" xfId="29652"/>
    <cellStyle name="Обычный 2 52" xfId="29653"/>
    <cellStyle name="Обычный 2 52 2" xfId="29654"/>
    <cellStyle name="Обычный 2 52 2 2" xfId="29655"/>
    <cellStyle name="Обычный 2 52 2 3" xfId="29656"/>
    <cellStyle name="Обычный 2 52 2 4" xfId="29657"/>
    <cellStyle name="Обычный 2 52 2 5" xfId="29658"/>
    <cellStyle name="Обычный 2 52 2 6" xfId="29659"/>
    <cellStyle name="Обычный 2 52 3" xfId="29660"/>
    <cellStyle name="Обычный 2 52 4" xfId="29661"/>
    <cellStyle name="Обычный 2 52 5" xfId="29662"/>
    <cellStyle name="Обычный 2 52 6" xfId="29663"/>
    <cellStyle name="Обычный 2 52 7" xfId="29664"/>
    <cellStyle name="Обычный 2 52 8" xfId="29665"/>
    <cellStyle name="Обычный 2 53" xfId="29666"/>
    <cellStyle name="Обычный 2 53 2" xfId="29667"/>
    <cellStyle name="Обычный 2 53 2 2" xfId="29668"/>
    <cellStyle name="Обычный 2 53 2 3" xfId="29669"/>
    <cellStyle name="Обычный 2 53 2 4" xfId="29670"/>
    <cellStyle name="Обычный 2 53 2 5" xfId="29671"/>
    <cellStyle name="Обычный 2 53 2 6" xfId="29672"/>
    <cellStyle name="Обычный 2 53 3" xfId="29673"/>
    <cellStyle name="Обычный 2 53 4" xfId="29674"/>
    <cellStyle name="Обычный 2 53 5" xfId="29675"/>
    <cellStyle name="Обычный 2 53 6" xfId="29676"/>
    <cellStyle name="Обычный 2 53 7" xfId="29677"/>
    <cellStyle name="Обычный 2 53 8" xfId="29678"/>
    <cellStyle name="Обычный 2 54" xfId="29679"/>
    <cellStyle name="Обычный 2 54 2" xfId="29680"/>
    <cellStyle name="Обычный 2 54 2 2" xfId="29681"/>
    <cellStyle name="Обычный 2 54 2 3" xfId="29682"/>
    <cellStyle name="Обычный 2 54 2 4" xfId="29683"/>
    <cellStyle name="Обычный 2 54 2 5" xfId="29684"/>
    <cellStyle name="Обычный 2 54 2 6" xfId="29685"/>
    <cellStyle name="Обычный 2 54 3" xfId="29686"/>
    <cellStyle name="Обычный 2 54 4" xfId="29687"/>
    <cellStyle name="Обычный 2 54 5" xfId="29688"/>
    <cellStyle name="Обычный 2 54 6" xfId="29689"/>
    <cellStyle name="Обычный 2 54 7" xfId="29690"/>
    <cellStyle name="Обычный 2 54 8" xfId="29691"/>
    <cellStyle name="Обычный 2 55" xfId="29692"/>
    <cellStyle name="Обычный 2 55 2" xfId="29693"/>
    <cellStyle name="Обычный 2 55 2 2" xfId="29694"/>
    <cellStyle name="Обычный 2 55 2 3" xfId="29695"/>
    <cellStyle name="Обычный 2 55 2 4" xfId="29696"/>
    <cellStyle name="Обычный 2 55 2 5" xfId="29697"/>
    <cellStyle name="Обычный 2 55 2 6" xfId="29698"/>
    <cellStyle name="Обычный 2 55 3" xfId="29699"/>
    <cellStyle name="Обычный 2 55 4" xfId="29700"/>
    <cellStyle name="Обычный 2 55 5" xfId="29701"/>
    <cellStyle name="Обычный 2 55 6" xfId="29702"/>
    <cellStyle name="Обычный 2 55 7" xfId="29703"/>
    <cellStyle name="Обычный 2 55 8" xfId="29704"/>
    <cellStyle name="Обычный 2 56" xfId="29705"/>
    <cellStyle name="Обычный 2 56 2" xfId="29706"/>
    <cellStyle name="Обычный 2 56 2 2" xfId="29707"/>
    <cellStyle name="Обычный 2 56 2 3" xfId="29708"/>
    <cellStyle name="Обычный 2 56 2 4" xfId="29709"/>
    <cellStyle name="Обычный 2 56 2 5" xfId="29710"/>
    <cellStyle name="Обычный 2 56 2 6" xfId="29711"/>
    <cellStyle name="Обычный 2 56 3" xfId="29712"/>
    <cellStyle name="Обычный 2 56 4" xfId="29713"/>
    <cellStyle name="Обычный 2 56 5" xfId="29714"/>
    <cellStyle name="Обычный 2 56 6" xfId="29715"/>
    <cellStyle name="Обычный 2 56 7" xfId="29716"/>
    <cellStyle name="Обычный 2 56 8" xfId="29717"/>
    <cellStyle name="Обычный 2 57" xfId="29718"/>
    <cellStyle name="Обычный 2 57 2" xfId="29719"/>
    <cellStyle name="Обычный 2 57 2 2" xfId="29720"/>
    <cellStyle name="Обычный 2 57 2 3" xfId="29721"/>
    <cellStyle name="Обычный 2 57 2 4" xfId="29722"/>
    <cellStyle name="Обычный 2 57 2 5" xfId="29723"/>
    <cellStyle name="Обычный 2 57 2 6" xfId="29724"/>
    <cellStyle name="Обычный 2 57 3" xfId="29725"/>
    <cellStyle name="Обычный 2 57 4" xfId="29726"/>
    <cellStyle name="Обычный 2 57 5" xfId="29727"/>
    <cellStyle name="Обычный 2 57 6" xfId="29728"/>
    <cellStyle name="Обычный 2 57 7" xfId="29729"/>
    <cellStyle name="Обычный 2 57 8" xfId="29730"/>
    <cellStyle name="Обычный 2 58" xfId="29731"/>
    <cellStyle name="Обычный 2 58 2" xfId="29732"/>
    <cellStyle name="Обычный 2 58 2 2" xfId="29733"/>
    <cellStyle name="Обычный 2 58 2 3" xfId="29734"/>
    <cellStyle name="Обычный 2 58 2 4" xfId="29735"/>
    <cellStyle name="Обычный 2 58 2 5" xfId="29736"/>
    <cellStyle name="Обычный 2 58 2 6" xfId="29737"/>
    <cellStyle name="Обычный 2 58 3" xfId="29738"/>
    <cellStyle name="Обычный 2 58 4" xfId="29739"/>
    <cellStyle name="Обычный 2 58 5" xfId="29740"/>
    <cellStyle name="Обычный 2 58 6" xfId="29741"/>
    <cellStyle name="Обычный 2 58 7" xfId="29742"/>
    <cellStyle name="Обычный 2 58 8" xfId="29743"/>
    <cellStyle name="Обычный 2 59" xfId="29744"/>
    <cellStyle name="Обычный 2 59 2" xfId="29745"/>
    <cellStyle name="Обычный 2 59 2 2" xfId="29746"/>
    <cellStyle name="Обычный 2 59 2 3" xfId="29747"/>
    <cellStyle name="Обычный 2 59 2 4" xfId="29748"/>
    <cellStyle name="Обычный 2 59 2 5" xfId="29749"/>
    <cellStyle name="Обычный 2 59 2 6" xfId="29750"/>
    <cellStyle name="Обычный 2 59 3" xfId="29751"/>
    <cellStyle name="Обычный 2 59 4" xfId="29752"/>
    <cellStyle name="Обычный 2 59 5" xfId="29753"/>
    <cellStyle name="Обычный 2 59 6" xfId="29754"/>
    <cellStyle name="Обычный 2 59 7" xfId="29755"/>
    <cellStyle name="Обычный 2 59 8" xfId="29756"/>
    <cellStyle name="Обычный 2 6" xfId="29757"/>
    <cellStyle name="Обычный 2 6 10" xfId="29758"/>
    <cellStyle name="Обычный 2 6 11" xfId="29759"/>
    <cellStyle name="Обычный 2 6 12" xfId="29760"/>
    <cellStyle name="Обычный 2 6 13" xfId="29761"/>
    <cellStyle name="Обычный 2 6 14" xfId="29762"/>
    <cellStyle name="Обычный 2 6 2" xfId="29763"/>
    <cellStyle name="Обычный 2 6 2 2" xfId="29764"/>
    <cellStyle name="Обычный 2 6 2 3" xfId="29765"/>
    <cellStyle name="Обычный 2 6 2 4" xfId="29766"/>
    <cellStyle name="Обычный 2 6 2 5" xfId="29767"/>
    <cellStyle name="Обычный 2 6 2 6" xfId="29768"/>
    <cellStyle name="Обычный 2 6 3" xfId="29769"/>
    <cellStyle name="Обычный 2 6 4" xfId="29770"/>
    <cellStyle name="Обычный 2 6 5" xfId="29771"/>
    <cellStyle name="Обычный 2 6 6" xfId="29772"/>
    <cellStyle name="Обычный 2 6 7" xfId="29773"/>
    <cellStyle name="Обычный 2 6 8" xfId="29774"/>
    <cellStyle name="Обычный 2 6 9" xfId="29775"/>
    <cellStyle name="Обычный 2 60" xfId="29776"/>
    <cellStyle name="Обычный 2 60 2" xfId="29777"/>
    <cellStyle name="Обычный 2 60 2 2" xfId="29778"/>
    <cellStyle name="Обычный 2 60 2 3" xfId="29779"/>
    <cellStyle name="Обычный 2 60 2 4" xfId="29780"/>
    <cellStyle name="Обычный 2 60 2 5" xfId="29781"/>
    <cellStyle name="Обычный 2 60 2 6" xfId="29782"/>
    <cellStyle name="Обычный 2 60 3" xfId="29783"/>
    <cellStyle name="Обычный 2 60 4" xfId="29784"/>
    <cellStyle name="Обычный 2 60 5" xfId="29785"/>
    <cellStyle name="Обычный 2 60 6" xfId="29786"/>
    <cellStyle name="Обычный 2 60 7" xfId="29787"/>
    <cellStyle name="Обычный 2 60 8" xfId="29788"/>
    <cellStyle name="Обычный 2 61" xfId="29789"/>
    <cellStyle name="Обычный 2 61 2" xfId="29790"/>
    <cellStyle name="Обычный 2 61 2 2" xfId="29791"/>
    <cellStyle name="Обычный 2 61 2 3" xfId="29792"/>
    <cellStyle name="Обычный 2 61 2 4" xfId="29793"/>
    <cellStyle name="Обычный 2 61 2 5" xfId="29794"/>
    <cellStyle name="Обычный 2 61 2 6" xfId="29795"/>
    <cellStyle name="Обычный 2 61 3" xfId="29796"/>
    <cellStyle name="Обычный 2 61 4" xfId="29797"/>
    <cellStyle name="Обычный 2 61 5" xfId="29798"/>
    <cellStyle name="Обычный 2 61 6" xfId="29799"/>
    <cellStyle name="Обычный 2 61 7" xfId="29800"/>
    <cellStyle name="Обычный 2 61 8" xfId="29801"/>
    <cellStyle name="Обычный 2 62" xfId="29802"/>
    <cellStyle name="Обычный 2 62 2" xfId="29803"/>
    <cellStyle name="Обычный 2 62 2 2" xfId="29804"/>
    <cellStyle name="Обычный 2 62 2 3" xfId="29805"/>
    <cellStyle name="Обычный 2 62 2 4" xfId="29806"/>
    <cellStyle name="Обычный 2 62 2 5" xfId="29807"/>
    <cellStyle name="Обычный 2 62 2 6" xfId="29808"/>
    <cellStyle name="Обычный 2 62 3" xfId="29809"/>
    <cellStyle name="Обычный 2 62 4" xfId="29810"/>
    <cellStyle name="Обычный 2 62 5" xfId="29811"/>
    <cellStyle name="Обычный 2 62 6" xfId="29812"/>
    <cellStyle name="Обычный 2 62 7" xfId="29813"/>
    <cellStyle name="Обычный 2 62 8" xfId="29814"/>
    <cellStyle name="Обычный 2 63" xfId="29815"/>
    <cellStyle name="Обычный 2 63 2" xfId="29816"/>
    <cellStyle name="Обычный 2 63 2 2" xfId="29817"/>
    <cellStyle name="Обычный 2 63 2 3" xfId="29818"/>
    <cellStyle name="Обычный 2 63 2 4" xfId="29819"/>
    <cellStyle name="Обычный 2 63 2 5" xfId="29820"/>
    <cellStyle name="Обычный 2 63 2 6" xfId="29821"/>
    <cellStyle name="Обычный 2 63 3" xfId="29822"/>
    <cellStyle name="Обычный 2 63 4" xfId="29823"/>
    <cellStyle name="Обычный 2 63 5" xfId="29824"/>
    <cellStyle name="Обычный 2 63 6" xfId="29825"/>
    <cellStyle name="Обычный 2 63 7" xfId="29826"/>
    <cellStyle name="Обычный 2 63 8" xfId="29827"/>
    <cellStyle name="Обычный 2 64" xfId="29828"/>
    <cellStyle name="Обычный 2 64 2" xfId="29829"/>
    <cellStyle name="Обычный 2 64 2 2" xfId="29830"/>
    <cellStyle name="Обычный 2 64 2 3" xfId="29831"/>
    <cellStyle name="Обычный 2 64 2 4" xfId="29832"/>
    <cellStyle name="Обычный 2 64 2 5" xfId="29833"/>
    <cellStyle name="Обычный 2 64 2 6" xfId="29834"/>
    <cellStyle name="Обычный 2 64 3" xfId="29835"/>
    <cellStyle name="Обычный 2 64 4" xfId="29836"/>
    <cellStyle name="Обычный 2 64 5" xfId="29837"/>
    <cellStyle name="Обычный 2 64 6" xfId="29838"/>
    <cellStyle name="Обычный 2 64 7" xfId="29839"/>
    <cellStyle name="Обычный 2 64 8" xfId="29840"/>
    <cellStyle name="Обычный 2 65" xfId="29841"/>
    <cellStyle name="Обычный 2 65 2" xfId="29842"/>
    <cellStyle name="Обычный 2 65 2 2" xfId="29843"/>
    <cellStyle name="Обычный 2 65 2 3" xfId="29844"/>
    <cellStyle name="Обычный 2 65 2 4" xfId="29845"/>
    <cellStyle name="Обычный 2 65 2 5" xfId="29846"/>
    <cellStyle name="Обычный 2 65 2 6" xfId="29847"/>
    <cellStyle name="Обычный 2 65 3" xfId="29848"/>
    <cellStyle name="Обычный 2 65 4" xfId="29849"/>
    <cellStyle name="Обычный 2 65 5" xfId="29850"/>
    <cellStyle name="Обычный 2 65 6" xfId="29851"/>
    <cellStyle name="Обычный 2 65 7" xfId="29852"/>
    <cellStyle name="Обычный 2 65 8" xfId="29853"/>
    <cellStyle name="Обычный 2 66" xfId="29854"/>
    <cellStyle name="Обычный 2 66 2" xfId="29855"/>
    <cellStyle name="Обычный 2 66 2 2" xfId="29856"/>
    <cellStyle name="Обычный 2 66 2 3" xfId="29857"/>
    <cellStyle name="Обычный 2 66 2 4" xfId="29858"/>
    <cellStyle name="Обычный 2 66 2 5" xfId="29859"/>
    <cellStyle name="Обычный 2 66 2 6" xfId="29860"/>
    <cellStyle name="Обычный 2 66 3" xfId="29861"/>
    <cellStyle name="Обычный 2 66 4" xfId="29862"/>
    <cellStyle name="Обычный 2 66 5" xfId="29863"/>
    <cellStyle name="Обычный 2 66 6" xfId="29864"/>
    <cellStyle name="Обычный 2 66 7" xfId="29865"/>
    <cellStyle name="Обычный 2 66 8" xfId="29866"/>
    <cellStyle name="Обычный 2 67" xfId="29867"/>
    <cellStyle name="Обычный 2 67 2" xfId="29868"/>
    <cellStyle name="Обычный 2 67 2 2" xfId="29869"/>
    <cellStyle name="Обычный 2 67 2 3" xfId="29870"/>
    <cellStyle name="Обычный 2 67 2 4" xfId="29871"/>
    <cellStyle name="Обычный 2 67 2 5" xfId="29872"/>
    <cellStyle name="Обычный 2 67 2 6" xfId="29873"/>
    <cellStyle name="Обычный 2 67 3" xfId="29874"/>
    <cellStyle name="Обычный 2 67 4" xfId="29875"/>
    <cellStyle name="Обычный 2 67 5" xfId="29876"/>
    <cellStyle name="Обычный 2 67 6" xfId="29877"/>
    <cellStyle name="Обычный 2 67 7" xfId="29878"/>
    <cellStyle name="Обычный 2 67 8" xfId="29879"/>
    <cellStyle name="Обычный 2 68" xfId="29880"/>
    <cellStyle name="Обычный 2 68 2" xfId="29881"/>
    <cellStyle name="Обычный 2 68 2 2" xfId="29882"/>
    <cellStyle name="Обычный 2 68 2 3" xfId="29883"/>
    <cellStyle name="Обычный 2 68 2 4" xfId="29884"/>
    <cellStyle name="Обычный 2 68 2 5" xfId="29885"/>
    <cellStyle name="Обычный 2 68 2 6" xfId="29886"/>
    <cellStyle name="Обычный 2 68 3" xfId="29887"/>
    <cellStyle name="Обычный 2 68 4" xfId="29888"/>
    <cellStyle name="Обычный 2 68 5" xfId="29889"/>
    <cellStyle name="Обычный 2 68 6" xfId="29890"/>
    <cellStyle name="Обычный 2 68 7" xfId="29891"/>
    <cellStyle name="Обычный 2 68 8" xfId="29892"/>
    <cellStyle name="Обычный 2 69" xfId="29893"/>
    <cellStyle name="Обычный 2 69 2" xfId="29894"/>
    <cellStyle name="Обычный 2 69 2 2" xfId="29895"/>
    <cellStyle name="Обычный 2 69 2 3" xfId="29896"/>
    <cellStyle name="Обычный 2 69 2 4" xfId="29897"/>
    <cellStyle name="Обычный 2 69 2 5" xfId="29898"/>
    <cellStyle name="Обычный 2 69 2 6" xfId="29899"/>
    <cellStyle name="Обычный 2 69 3" xfId="29900"/>
    <cellStyle name="Обычный 2 69 4" xfId="29901"/>
    <cellStyle name="Обычный 2 69 5" xfId="29902"/>
    <cellStyle name="Обычный 2 69 6" xfId="29903"/>
    <cellStyle name="Обычный 2 69 7" xfId="29904"/>
    <cellStyle name="Обычный 2 69 8" xfId="29905"/>
    <cellStyle name="Обычный 2 7" xfId="29906"/>
    <cellStyle name="Обычный 2 7 2" xfId="29907"/>
    <cellStyle name="Обычный 2 7 2 2" xfId="29908"/>
    <cellStyle name="Обычный 2 7 2 3" xfId="29909"/>
    <cellStyle name="Обычный 2 7 2 4" xfId="29910"/>
    <cellStyle name="Обычный 2 7 2 5" xfId="29911"/>
    <cellStyle name="Обычный 2 7 2 6" xfId="29912"/>
    <cellStyle name="Обычный 2 7 3" xfId="29913"/>
    <cellStyle name="Обычный 2 7 4" xfId="29914"/>
    <cellStyle name="Обычный 2 7 5" xfId="29915"/>
    <cellStyle name="Обычный 2 7 6" xfId="29916"/>
    <cellStyle name="Обычный 2 7 7" xfId="29917"/>
    <cellStyle name="Обычный 2 7 8" xfId="29918"/>
    <cellStyle name="Обычный 2 70" xfId="29919"/>
    <cellStyle name="Обычный 2 70 2" xfId="29920"/>
    <cellStyle name="Обычный 2 70 2 2" xfId="29921"/>
    <cellStyle name="Обычный 2 70 2 3" xfId="29922"/>
    <cellStyle name="Обычный 2 70 2 4" xfId="29923"/>
    <cellStyle name="Обычный 2 70 2 5" xfId="29924"/>
    <cellStyle name="Обычный 2 70 2 6" xfId="29925"/>
    <cellStyle name="Обычный 2 70 3" xfId="29926"/>
    <cellStyle name="Обычный 2 70 4" xfId="29927"/>
    <cellStyle name="Обычный 2 70 5" xfId="29928"/>
    <cellStyle name="Обычный 2 70 6" xfId="29929"/>
    <cellStyle name="Обычный 2 70 7" xfId="29930"/>
    <cellStyle name="Обычный 2 70 8" xfId="29931"/>
    <cellStyle name="Обычный 2 71" xfId="29932"/>
    <cellStyle name="Обычный 2 71 2" xfId="29933"/>
    <cellStyle name="Обычный 2 71 2 2" xfId="29934"/>
    <cellStyle name="Обычный 2 71 2 3" xfId="29935"/>
    <cellStyle name="Обычный 2 71 2 4" xfId="29936"/>
    <cellStyle name="Обычный 2 71 2 5" xfId="29937"/>
    <cellStyle name="Обычный 2 71 2 6" xfId="29938"/>
    <cellStyle name="Обычный 2 71 3" xfId="29939"/>
    <cellStyle name="Обычный 2 71 4" xfId="29940"/>
    <cellStyle name="Обычный 2 71 5" xfId="29941"/>
    <cellStyle name="Обычный 2 71 6" xfId="29942"/>
    <cellStyle name="Обычный 2 71 7" xfId="29943"/>
    <cellStyle name="Обычный 2 71 8" xfId="29944"/>
    <cellStyle name="Обычный 2 72" xfId="29945"/>
    <cellStyle name="Обычный 2 72 2" xfId="29946"/>
    <cellStyle name="Обычный 2 72 2 2" xfId="29947"/>
    <cellStyle name="Обычный 2 72 2 3" xfId="29948"/>
    <cellStyle name="Обычный 2 72 2 4" xfId="29949"/>
    <cellStyle name="Обычный 2 72 2 5" xfId="29950"/>
    <cellStyle name="Обычный 2 72 2 6" xfId="29951"/>
    <cellStyle name="Обычный 2 72 3" xfId="29952"/>
    <cellStyle name="Обычный 2 72 4" xfId="29953"/>
    <cellStyle name="Обычный 2 72 5" xfId="29954"/>
    <cellStyle name="Обычный 2 72 6" xfId="29955"/>
    <cellStyle name="Обычный 2 72 7" xfId="29956"/>
    <cellStyle name="Обычный 2 72 8" xfId="29957"/>
    <cellStyle name="Обычный 2 73" xfId="29958"/>
    <cellStyle name="Обычный 2 73 2" xfId="29959"/>
    <cellStyle name="Обычный 2 73 2 2" xfId="29960"/>
    <cellStyle name="Обычный 2 73 2 3" xfId="29961"/>
    <cellStyle name="Обычный 2 73 2 4" xfId="29962"/>
    <cellStyle name="Обычный 2 73 2 5" xfId="29963"/>
    <cellStyle name="Обычный 2 73 2 6" xfId="29964"/>
    <cellStyle name="Обычный 2 73 3" xfId="29965"/>
    <cellStyle name="Обычный 2 73 4" xfId="29966"/>
    <cellStyle name="Обычный 2 73 5" xfId="29967"/>
    <cellStyle name="Обычный 2 73 6" xfId="29968"/>
    <cellStyle name="Обычный 2 73 7" xfId="29969"/>
    <cellStyle name="Обычный 2 73 8" xfId="29970"/>
    <cellStyle name="Обычный 2 74" xfId="29971"/>
    <cellStyle name="Обычный 2 74 2" xfId="29972"/>
    <cellStyle name="Обычный 2 74 2 2" xfId="29973"/>
    <cellStyle name="Обычный 2 74 2 3" xfId="29974"/>
    <cellStyle name="Обычный 2 74 2 4" xfId="29975"/>
    <cellStyle name="Обычный 2 74 2 5" xfId="29976"/>
    <cellStyle name="Обычный 2 74 2 6" xfId="29977"/>
    <cellStyle name="Обычный 2 74 3" xfId="29978"/>
    <cellStyle name="Обычный 2 74 4" xfId="29979"/>
    <cellStyle name="Обычный 2 74 5" xfId="29980"/>
    <cellStyle name="Обычный 2 74 6" xfId="29981"/>
    <cellStyle name="Обычный 2 74 7" xfId="29982"/>
    <cellStyle name="Обычный 2 74 8" xfId="29983"/>
    <cellStyle name="Обычный 2 75" xfId="29984"/>
    <cellStyle name="Обычный 2 75 2" xfId="29985"/>
    <cellStyle name="Обычный 2 75 2 2" xfId="29986"/>
    <cellStyle name="Обычный 2 75 2 3" xfId="29987"/>
    <cellStyle name="Обычный 2 75 2 4" xfId="29988"/>
    <cellStyle name="Обычный 2 75 2 5" xfId="29989"/>
    <cellStyle name="Обычный 2 75 2 6" xfId="29990"/>
    <cellStyle name="Обычный 2 75 3" xfId="29991"/>
    <cellStyle name="Обычный 2 75 4" xfId="29992"/>
    <cellStyle name="Обычный 2 75 5" xfId="29993"/>
    <cellStyle name="Обычный 2 75 6" xfId="29994"/>
    <cellStyle name="Обычный 2 75 7" xfId="29995"/>
    <cellStyle name="Обычный 2 75 8" xfId="29996"/>
    <cellStyle name="Обычный 2 76" xfId="29997"/>
    <cellStyle name="Обычный 2 76 2" xfId="29998"/>
    <cellStyle name="Обычный 2 76 2 2" xfId="29999"/>
    <cellStyle name="Обычный 2 76 2 3" xfId="30000"/>
    <cellStyle name="Обычный 2 76 2 4" xfId="30001"/>
    <cellStyle name="Обычный 2 76 2 5" xfId="30002"/>
    <cellStyle name="Обычный 2 76 2 6" xfId="30003"/>
    <cellStyle name="Обычный 2 76 3" xfId="30004"/>
    <cellStyle name="Обычный 2 76 4" xfId="30005"/>
    <cellStyle name="Обычный 2 76 5" xfId="30006"/>
    <cellStyle name="Обычный 2 76 6" xfId="30007"/>
    <cellStyle name="Обычный 2 76 7" xfId="30008"/>
    <cellStyle name="Обычный 2 76 8" xfId="30009"/>
    <cellStyle name="Обычный 2 77" xfId="30010"/>
    <cellStyle name="Обычный 2 77 2" xfId="30011"/>
    <cellStyle name="Обычный 2 77 2 2" xfId="30012"/>
    <cellStyle name="Обычный 2 77 2 3" xfId="30013"/>
    <cellStyle name="Обычный 2 77 2 4" xfId="30014"/>
    <cellStyle name="Обычный 2 77 2 5" xfId="30015"/>
    <cellStyle name="Обычный 2 77 2 6" xfId="30016"/>
    <cellStyle name="Обычный 2 77 3" xfId="30017"/>
    <cellStyle name="Обычный 2 77 4" xfId="30018"/>
    <cellStyle name="Обычный 2 77 5" xfId="30019"/>
    <cellStyle name="Обычный 2 77 6" xfId="30020"/>
    <cellStyle name="Обычный 2 77 7" xfId="30021"/>
    <cellStyle name="Обычный 2 77 8" xfId="30022"/>
    <cellStyle name="Обычный 2 78" xfId="30023"/>
    <cellStyle name="Обычный 2 78 2" xfId="30024"/>
    <cellStyle name="Обычный 2 78 2 2" xfId="30025"/>
    <cellStyle name="Обычный 2 78 2 3" xfId="30026"/>
    <cellStyle name="Обычный 2 78 2 4" xfId="30027"/>
    <cellStyle name="Обычный 2 78 2 5" xfId="30028"/>
    <cellStyle name="Обычный 2 78 2 6" xfId="30029"/>
    <cellStyle name="Обычный 2 78 3" xfId="30030"/>
    <cellStyle name="Обычный 2 78 4" xfId="30031"/>
    <cellStyle name="Обычный 2 78 5" xfId="30032"/>
    <cellStyle name="Обычный 2 78 6" xfId="30033"/>
    <cellStyle name="Обычный 2 78 7" xfId="30034"/>
    <cellStyle name="Обычный 2 78 8" xfId="30035"/>
    <cellStyle name="Обычный 2 79" xfId="30036"/>
    <cellStyle name="Обычный 2 79 2" xfId="30037"/>
    <cellStyle name="Обычный 2 79 2 2" xfId="30038"/>
    <cellStyle name="Обычный 2 79 2 3" xfId="30039"/>
    <cellStyle name="Обычный 2 79 2 4" xfId="30040"/>
    <cellStyle name="Обычный 2 79 2 5" xfId="30041"/>
    <cellStyle name="Обычный 2 79 2 6" xfId="30042"/>
    <cellStyle name="Обычный 2 79 3" xfId="30043"/>
    <cellStyle name="Обычный 2 79 4" xfId="30044"/>
    <cellStyle name="Обычный 2 79 5" xfId="30045"/>
    <cellStyle name="Обычный 2 79 6" xfId="30046"/>
    <cellStyle name="Обычный 2 79 7" xfId="30047"/>
    <cellStyle name="Обычный 2 79 8" xfId="30048"/>
    <cellStyle name="Обычный 2 8" xfId="30049"/>
    <cellStyle name="Обычный 2 8 2" xfId="30050"/>
    <cellStyle name="Обычный 2 8 2 2" xfId="30051"/>
    <cellStyle name="Обычный 2 8 2 3" xfId="30052"/>
    <cellStyle name="Обычный 2 8 2 4" xfId="30053"/>
    <cellStyle name="Обычный 2 8 2 5" xfId="30054"/>
    <cellStyle name="Обычный 2 8 2 6" xfId="30055"/>
    <cellStyle name="Обычный 2 8 3" xfId="30056"/>
    <cellStyle name="Обычный 2 8 4" xfId="30057"/>
    <cellStyle name="Обычный 2 8 5" xfId="30058"/>
    <cellStyle name="Обычный 2 8 6" xfId="30059"/>
    <cellStyle name="Обычный 2 8 7" xfId="30060"/>
    <cellStyle name="Обычный 2 8 8" xfId="30061"/>
    <cellStyle name="Обычный 2 80" xfId="30062"/>
    <cellStyle name="Обычный 2 80 2" xfId="30063"/>
    <cellStyle name="Обычный 2 80 2 2" xfId="30064"/>
    <cellStyle name="Обычный 2 80 2 3" xfId="30065"/>
    <cellStyle name="Обычный 2 80 2 4" xfId="30066"/>
    <cellStyle name="Обычный 2 80 2 5" xfId="30067"/>
    <cellStyle name="Обычный 2 80 2 6" xfId="30068"/>
    <cellStyle name="Обычный 2 80 3" xfId="30069"/>
    <cellStyle name="Обычный 2 80 4" xfId="30070"/>
    <cellStyle name="Обычный 2 80 5" xfId="30071"/>
    <cellStyle name="Обычный 2 80 6" xfId="30072"/>
    <cellStyle name="Обычный 2 80 7" xfId="30073"/>
    <cellStyle name="Обычный 2 80 8" xfId="30074"/>
    <cellStyle name="Обычный 2 81" xfId="30075"/>
    <cellStyle name="Обычный 2 81 2" xfId="30076"/>
    <cellStyle name="Обычный 2 81 2 2" xfId="30077"/>
    <cellStyle name="Обычный 2 81 2 3" xfId="30078"/>
    <cellStyle name="Обычный 2 81 2 4" xfId="30079"/>
    <cellStyle name="Обычный 2 81 2 5" xfId="30080"/>
    <cellStyle name="Обычный 2 81 2 6" xfId="30081"/>
    <cellStyle name="Обычный 2 81 3" xfId="30082"/>
    <cellStyle name="Обычный 2 81 4" xfId="30083"/>
    <cellStyle name="Обычный 2 81 5" xfId="30084"/>
    <cellStyle name="Обычный 2 81 6" xfId="30085"/>
    <cellStyle name="Обычный 2 81 7" xfId="30086"/>
    <cellStyle name="Обычный 2 81 8" xfId="30087"/>
    <cellStyle name="Обычный 2 82" xfId="30088"/>
    <cellStyle name="Обычный 2 82 2" xfId="30089"/>
    <cellStyle name="Обычный 2 82 2 2" xfId="30090"/>
    <cellStyle name="Обычный 2 82 2 3" xfId="30091"/>
    <cellStyle name="Обычный 2 82 2 4" xfId="30092"/>
    <cellStyle name="Обычный 2 82 2 5" xfId="30093"/>
    <cellStyle name="Обычный 2 82 2 6" xfId="30094"/>
    <cellStyle name="Обычный 2 82 3" xfId="30095"/>
    <cellStyle name="Обычный 2 82 4" xfId="30096"/>
    <cellStyle name="Обычный 2 82 5" xfId="30097"/>
    <cellStyle name="Обычный 2 82 6" xfId="30098"/>
    <cellStyle name="Обычный 2 82 7" xfId="30099"/>
    <cellStyle name="Обычный 2 82 8" xfId="30100"/>
    <cellStyle name="Обычный 2 83" xfId="30101"/>
    <cellStyle name="Обычный 2 83 2" xfId="30102"/>
    <cellStyle name="Обычный 2 83 2 2" xfId="30103"/>
    <cellStyle name="Обычный 2 83 2 3" xfId="30104"/>
    <cellStyle name="Обычный 2 83 2 4" xfId="30105"/>
    <cellStyle name="Обычный 2 83 2 5" xfId="30106"/>
    <cellStyle name="Обычный 2 83 2 6" xfId="30107"/>
    <cellStyle name="Обычный 2 83 3" xfId="30108"/>
    <cellStyle name="Обычный 2 83 4" xfId="30109"/>
    <cellStyle name="Обычный 2 83 5" xfId="30110"/>
    <cellStyle name="Обычный 2 83 6" xfId="30111"/>
    <cellStyle name="Обычный 2 83 7" xfId="30112"/>
    <cellStyle name="Обычный 2 83 8" xfId="30113"/>
    <cellStyle name="Обычный 2 84" xfId="30114"/>
    <cellStyle name="Обычный 2 84 2" xfId="30115"/>
    <cellStyle name="Обычный 2 84 2 2" xfId="30116"/>
    <cellStyle name="Обычный 2 84 2 3" xfId="30117"/>
    <cellStyle name="Обычный 2 84 2 4" xfId="30118"/>
    <cellStyle name="Обычный 2 84 2 5" xfId="30119"/>
    <cellStyle name="Обычный 2 84 2 6" xfId="30120"/>
    <cellStyle name="Обычный 2 84 3" xfId="30121"/>
    <cellStyle name="Обычный 2 84 4" xfId="30122"/>
    <cellStyle name="Обычный 2 84 5" xfId="30123"/>
    <cellStyle name="Обычный 2 84 6" xfId="30124"/>
    <cellStyle name="Обычный 2 84 7" xfId="30125"/>
    <cellStyle name="Обычный 2 84 8" xfId="30126"/>
    <cellStyle name="Обычный 2 85" xfId="30127"/>
    <cellStyle name="Обычный 2 85 2" xfId="30128"/>
    <cellStyle name="Обычный 2 85 2 2" xfId="30129"/>
    <cellStyle name="Обычный 2 85 2 3" xfId="30130"/>
    <cellStyle name="Обычный 2 85 2 4" xfId="30131"/>
    <cellStyle name="Обычный 2 85 2 5" xfId="30132"/>
    <cellStyle name="Обычный 2 85 2 6" xfId="30133"/>
    <cellStyle name="Обычный 2 85 3" xfId="30134"/>
    <cellStyle name="Обычный 2 85 4" xfId="30135"/>
    <cellStyle name="Обычный 2 85 5" xfId="30136"/>
    <cellStyle name="Обычный 2 85 6" xfId="30137"/>
    <cellStyle name="Обычный 2 85 7" xfId="30138"/>
    <cellStyle name="Обычный 2 85 8" xfId="30139"/>
    <cellStyle name="Обычный 2 86" xfId="30140"/>
    <cellStyle name="Обычный 2 86 2" xfId="30141"/>
    <cellStyle name="Обычный 2 86 2 2" xfId="30142"/>
    <cellStyle name="Обычный 2 86 2 3" xfId="30143"/>
    <cellStyle name="Обычный 2 86 2 4" xfId="30144"/>
    <cellStyle name="Обычный 2 86 2 5" xfId="30145"/>
    <cellStyle name="Обычный 2 86 2 6" xfId="30146"/>
    <cellStyle name="Обычный 2 86 3" xfId="30147"/>
    <cellStyle name="Обычный 2 86 4" xfId="30148"/>
    <cellStyle name="Обычный 2 86 5" xfId="30149"/>
    <cellStyle name="Обычный 2 86 6" xfId="30150"/>
    <cellStyle name="Обычный 2 86 7" xfId="30151"/>
    <cellStyle name="Обычный 2 86 8" xfId="30152"/>
    <cellStyle name="Обычный 2 87" xfId="30153"/>
    <cellStyle name="Обычный 2 87 2" xfId="30154"/>
    <cellStyle name="Обычный 2 87 2 2" xfId="30155"/>
    <cellStyle name="Обычный 2 87 2 3" xfId="30156"/>
    <cellStyle name="Обычный 2 87 2 4" xfId="30157"/>
    <cellStyle name="Обычный 2 87 2 5" xfId="30158"/>
    <cellStyle name="Обычный 2 87 2 6" xfId="30159"/>
    <cellStyle name="Обычный 2 87 3" xfId="30160"/>
    <cellStyle name="Обычный 2 87 4" xfId="30161"/>
    <cellStyle name="Обычный 2 87 5" xfId="30162"/>
    <cellStyle name="Обычный 2 87 6" xfId="30163"/>
    <cellStyle name="Обычный 2 87 7" xfId="30164"/>
    <cellStyle name="Обычный 2 87 8" xfId="30165"/>
    <cellStyle name="Обычный 2 88" xfId="30166"/>
    <cellStyle name="Обычный 2 88 2" xfId="30167"/>
    <cellStyle name="Обычный 2 88 2 2" xfId="30168"/>
    <cellStyle name="Обычный 2 88 2 3" xfId="30169"/>
    <cellStyle name="Обычный 2 88 2 4" xfId="30170"/>
    <cellStyle name="Обычный 2 88 2 5" xfId="30171"/>
    <cellStyle name="Обычный 2 88 2 6" xfId="30172"/>
    <cellStyle name="Обычный 2 88 3" xfId="30173"/>
    <cellStyle name="Обычный 2 88 4" xfId="30174"/>
    <cellStyle name="Обычный 2 88 5" xfId="30175"/>
    <cellStyle name="Обычный 2 88 6" xfId="30176"/>
    <cellStyle name="Обычный 2 88 7" xfId="30177"/>
    <cellStyle name="Обычный 2 88 8" xfId="30178"/>
    <cellStyle name="Обычный 2 89" xfId="30179"/>
    <cellStyle name="Обычный 2 89 2" xfId="30180"/>
    <cellStyle name="Обычный 2 89 2 2" xfId="30181"/>
    <cellStyle name="Обычный 2 89 2 3" xfId="30182"/>
    <cellStyle name="Обычный 2 89 2 4" xfId="30183"/>
    <cellStyle name="Обычный 2 89 2 5" xfId="30184"/>
    <cellStyle name="Обычный 2 89 2 6" xfId="30185"/>
    <cellStyle name="Обычный 2 89 3" xfId="30186"/>
    <cellStyle name="Обычный 2 89 4" xfId="30187"/>
    <cellStyle name="Обычный 2 89 5" xfId="30188"/>
    <cellStyle name="Обычный 2 89 6" xfId="30189"/>
    <cellStyle name="Обычный 2 89 7" xfId="30190"/>
    <cellStyle name="Обычный 2 89 8" xfId="30191"/>
    <cellStyle name="Обычный 2 9" xfId="30192"/>
    <cellStyle name="Обычный 2 9 2" xfId="30193"/>
    <cellStyle name="Обычный 2 9 2 2" xfId="30194"/>
    <cellStyle name="Обычный 2 9 2 3" xfId="30195"/>
    <cellStyle name="Обычный 2 9 2 4" xfId="30196"/>
    <cellStyle name="Обычный 2 9 2 5" xfId="30197"/>
    <cellStyle name="Обычный 2 9 2 6" xfId="30198"/>
    <cellStyle name="Обычный 2 9 3" xfId="30199"/>
    <cellStyle name="Обычный 2 9 4" xfId="30200"/>
    <cellStyle name="Обычный 2 9 5" xfId="30201"/>
    <cellStyle name="Обычный 2 9 6" xfId="30202"/>
    <cellStyle name="Обычный 2 9 7" xfId="30203"/>
    <cellStyle name="Обычный 2 9 8" xfId="30204"/>
    <cellStyle name="Обычный 2 90" xfId="30205"/>
    <cellStyle name="Обычный 2 90 2" xfId="30206"/>
    <cellStyle name="Обычный 2 90 2 2" xfId="30207"/>
    <cellStyle name="Обычный 2 90 2 3" xfId="30208"/>
    <cellStyle name="Обычный 2 90 2 4" xfId="30209"/>
    <cellStyle name="Обычный 2 90 2 5" xfId="30210"/>
    <cellStyle name="Обычный 2 90 2 6" xfId="30211"/>
    <cellStyle name="Обычный 2 90 3" xfId="30212"/>
    <cellStyle name="Обычный 2 90 4" xfId="30213"/>
    <cellStyle name="Обычный 2 90 5" xfId="30214"/>
    <cellStyle name="Обычный 2 90 6" xfId="30215"/>
    <cellStyle name="Обычный 2 90 7" xfId="30216"/>
    <cellStyle name="Обычный 2 90 8" xfId="30217"/>
    <cellStyle name="Обычный 2 91" xfId="30218"/>
    <cellStyle name="Обычный 2 91 2" xfId="30219"/>
    <cellStyle name="Обычный 2 91 2 2" xfId="30220"/>
    <cellStyle name="Обычный 2 91 2 3" xfId="30221"/>
    <cellStyle name="Обычный 2 91 2 4" xfId="30222"/>
    <cellStyle name="Обычный 2 91 2 5" xfId="30223"/>
    <cellStyle name="Обычный 2 91 2 6" xfId="30224"/>
    <cellStyle name="Обычный 2 91 3" xfId="30225"/>
    <cellStyle name="Обычный 2 91 4" xfId="30226"/>
    <cellStyle name="Обычный 2 91 5" xfId="30227"/>
    <cellStyle name="Обычный 2 91 6" xfId="30228"/>
    <cellStyle name="Обычный 2 91 7" xfId="30229"/>
    <cellStyle name="Обычный 2 91 8" xfId="30230"/>
    <cellStyle name="Обычный 2 92" xfId="30231"/>
    <cellStyle name="Обычный 2 92 2" xfId="30232"/>
    <cellStyle name="Обычный 2 92 2 2" xfId="30233"/>
    <cellStyle name="Обычный 2 92 2 3" xfId="30234"/>
    <cellStyle name="Обычный 2 92 2 4" xfId="30235"/>
    <cellStyle name="Обычный 2 92 2 5" xfId="30236"/>
    <cellStyle name="Обычный 2 92 2 6" xfId="30237"/>
    <cellStyle name="Обычный 2 92 3" xfId="30238"/>
    <cellStyle name="Обычный 2 92 4" xfId="30239"/>
    <cellStyle name="Обычный 2 92 5" xfId="30240"/>
    <cellStyle name="Обычный 2 92 6" xfId="30241"/>
    <cellStyle name="Обычный 2 92 7" xfId="30242"/>
    <cellStyle name="Обычный 2 92 8" xfId="30243"/>
    <cellStyle name="Обычный 2 93" xfId="30244"/>
    <cellStyle name="Обычный 2 93 2" xfId="30245"/>
    <cellStyle name="Обычный 2 93 2 2" xfId="30246"/>
    <cellStyle name="Обычный 2 93 2 3" xfId="30247"/>
    <cellStyle name="Обычный 2 93 2 4" xfId="30248"/>
    <cellStyle name="Обычный 2 93 2 5" xfId="30249"/>
    <cellStyle name="Обычный 2 93 2 6" xfId="30250"/>
    <cellStyle name="Обычный 2 93 3" xfId="30251"/>
    <cellStyle name="Обычный 2 93 4" xfId="30252"/>
    <cellStyle name="Обычный 2 93 5" xfId="30253"/>
    <cellStyle name="Обычный 2 93 6" xfId="30254"/>
    <cellStyle name="Обычный 2 93 7" xfId="30255"/>
    <cellStyle name="Обычный 2 93 8" xfId="30256"/>
    <cellStyle name="Обычный 2 94" xfId="30257"/>
    <cellStyle name="Обычный 2 94 2" xfId="30258"/>
    <cellStyle name="Обычный 2 94 2 2" xfId="30259"/>
    <cellStyle name="Обычный 2 94 2 3" xfId="30260"/>
    <cellStyle name="Обычный 2 94 2 4" xfId="30261"/>
    <cellStyle name="Обычный 2 94 2 5" xfId="30262"/>
    <cellStyle name="Обычный 2 94 2 6" xfId="30263"/>
    <cellStyle name="Обычный 2 94 3" xfId="30264"/>
    <cellStyle name="Обычный 2 94 4" xfId="30265"/>
    <cellStyle name="Обычный 2 94 5" xfId="30266"/>
    <cellStyle name="Обычный 2 94 6" xfId="30267"/>
    <cellStyle name="Обычный 2 94 7" xfId="30268"/>
    <cellStyle name="Обычный 2 94 8" xfId="30269"/>
    <cellStyle name="Обычный 2 95" xfId="30270"/>
    <cellStyle name="Обычный 2 95 2" xfId="30271"/>
    <cellStyle name="Обычный 2 95 2 2" xfId="30272"/>
    <cellStyle name="Обычный 2 95 2 3" xfId="30273"/>
    <cellStyle name="Обычный 2 95 2 4" xfId="30274"/>
    <cellStyle name="Обычный 2 95 2 5" xfId="30275"/>
    <cellStyle name="Обычный 2 95 2 6" xfId="30276"/>
    <cellStyle name="Обычный 2 95 3" xfId="30277"/>
    <cellStyle name="Обычный 2 95 4" xfId="30278"/>
    <cellStyle name="Обычный 2 95 5" xfId="30279"/>
    <cellStyle name="Обычный 2 95 6" xfId="30280"/>
    <cellStyle name="Обычный 2 95 7" xfId="30281"/>
    <cellStyle name="Обычный 2 95 8" xfId="30282"/>
    <cellStyle name="Обычный 2 96" xfId="30283"/>
    <cellStyle name="Обычный 2 96 2" xfId="30284"/>
    <cellStyle name="Обычный 2 96 2 2" xfId="30285"/>
    <cellStyle name="Обычный 2 96 2 3" xfId="30286"/>
    <cellStyle name="Обычный 2 96 2 4" xfId="30287"/>
    <cellStyle name="Обычный 2 96 2 5" xfId="30288"/>
    <cellStyle name="Обычный 2 96 2 6" xfId="30289"/>
    <cellStyle name="Обычный 2 96 3" xfId="30290"/>
    <cellStyle name="Обычный 2 96 4" xfId="30291"/>
    <cellStyle name="Обычный 2 96 5" xfId="30292"/>
    <cellStyle name="Обычный 2 96 6" xfId="30293"/>
    <cellStyle name="Обычный 2 96 7" xfId="30294"/>
    <cellStyle name="Обычный 2 96 8" xfId="30295"/>
    <cellStyle name="Обычный 2 97" xfId="30296"/>
    <cellStyle name="Обычный 2 97 2" xfId="30297"/>
    <cellStyle name="Обычный 2 97 2 2" xfId="30298"/>
    <cellStyle name="Обычный 2 97 2 3" xfId="30299"/>
    <cellStyle name="Обычный 2 97 2 4" xfId="30300"/>
    <cellStyle name="Обычный 2 97 2 5" xfId="30301"/>
    <cellStyle name="Обычный 2 97 2 6" xfId="30302"/>
    <cellStyle name="Обычный 2 97 3" xfId="30303"/>
    <cellStyle name="Обычный 2 97 4" xfId="30304"/>
    <cellStyle name="Обычный 2 97 5" xfId="30305"/>
    <cellStyle name="Обычный 2 97 6" xfId="30306"/>
    <cellStyle name="Обычный 2 97 7" xfId="30307"/>
    <cellStyle name="Обычный 2 97 8" xfId="30308"/>
    <cellStyle name="Обычный 2 98" xfId="30309"/>
    <cellStyle name="Обычный 2 98 2" xfId="30310"/>
    <cellStyle name="Обычный 2 98 2 2" xfId="30311"/>
    <cellStyle name="Обычный 2 98 2 3" xfId="30312"/>
    <cellStyle name="Обычный 2 98 2 4" xfId="30313"/>
    <cellStyle name="Обычный 2 98 2 5" xfId="30314"/>
    <cellStyle name="Обычный 2 98 2 6" xfId="30315"/>
    <cellStyle name="Обычный 2 98 3" xfId="30316"/>
    <cellStyle name="Обычный 2 98 4" xfId="30317"/>
    <cellStyle name="Обычный 2 98 5" xfId="30318"/>
    <cellStyle name="Обычный 2 98 6" xfId="30319"/>
    <cellStyle name="Обычный 2 98 7" xfId="30320"/>
    <cellStyle name="Обычный 2 98 8" xfId="30321"/>
    <cellStyle name="Обычный 2 99" xfId="30322"/>
    <cellStyle name="Обычный 2 99 2" xfId="30323"/>
    <cellStyle name="Обычный 2 99 2 2" xfId="30324"/>
    <cellStyle name="Обычный 2 99 2 3" xfId="30325"/>
    <cellStyle name="Обычный 2 99 2 4" xfId="30326"/>
    <cellStyle name="Обычный 2 99 2 5" xfId="30327"/>
    <cellStyle name="Обычный 2 99 2 6" xfId="30328"/>
    <cellStyle name="Обычный 2 99 3" xfId="30329"/>
    <cellStyle name="Обычный 2 99 4" xfId="30330"/>
    <cellStyle name="Обычный 2 99 5" xfId="30331"/>
    <cellStyle name="Обычный 2 99 6" xfId="30332"/>
    <cellStyle name="Обычный 2 99 7" xfId="30333"/>
    <cellStyle name="Обычный 2 99 8" xfId="30334"/>
    <cellStyle name="Обычный 20" xfId="3"/>
    <cellStyle name="Обычный 20 2" xfId="30335"/>
    <cellStyle name="Обычный 20 2 10" xfId="30336"/>
    <cellStyle name="Обычный 20 2 11" xfId="30337"/>
    <cellStyle name="Обычный 20 2 12" xfId="30338"/>
    <cellStyle name="Обычный 20 2 2" xfId="30339"/>
    <cellStyle name="Обычный 20 2 2 2" xfId="30340"/>
    <cellStyle name="Обычный 20 2 2 3" xfId="30341"/>
    <cellStyle name="Обычный 20 2 2 4" xfId="30342"/>
    <cellStyle name="Обычный 20 2 2 5" xfId="30343"/>
    <cellStyle name="Обычный 20 2 2 6" xfId="30344"/>
    <cellStyle name="Обычный 20 2 2 7" xfId="30345"/>
    <cellStyle name="Обычный 20 2 3" xfId="30346"/>
    <cellStyle name="Обычный 20 2 3 2" xfId="30347"/>
    <cellStyle name="Обычный 20 2 3 3" xfId="30348"/>
    <cellStyle name="Обычный 20 2 3 4" xfId="30349"/>
    <cellStyle name="Обычный 20 2 3 5" xfId="30350"/>
    <cellStyle name="Обычный 20 2 3 6" xfId="30351"/>
    <cellStyle name="Обычный 20 2 3 7" xfId="30352"/>
    <cellStyle name="Обычный 20 2 4" xfId="30353"/>
    <cellStyle name="Обычный 20 2 5" xfId="30354"/>
    <cellStyle name="Обычный 20 2 6" xfId="30355"/>
    <cellStyle name="Обычный 20 2 7" xfId="30356"/>
    <cellStyle name="Обычный 20 2 8" xfId="30357"/>
    <cellStyle name="Обычный 20 2 9" xfId="30358"/>
    <cellStyle name="Обычный 20 3" xfId="30359"/>
    <cellStyle name="Обычный 20 3 2" xfId="30360"/>
    <cellStyle name="Обычный 20 3 3" xfId="30361"/>
    <cellStyle name="Обычный 20 3 4" xfId="30362"/>
    <cellStyle name="Обычный 20 3 5" xfId="30363"/>
    <cellStyle name="Обычный 20 3 6" xfId="30364"/>
    <cellStyle name="Обычный 20 3 7" xfId="30365"/>
    <cellStyle name="Обычный 20 4" xfId="30366"/>
    <cellStyle name="Обычный 20 4 2" xfId="30367"/>
    <cellStyle name="Обычный 20 4 3" xfId="30368"/>
    <cellStyle name="Обычный 20 4 4" xfId="30369"/>
    <cellStyle name="Обычный 20 4 5" xfId="30370"/>
    <cellStyle name="Обычный 20 4 6" xfId="30371"/>
    <cellStyle name="Обычный 20 4 7" xfId="30372"/>
    <cellStyle name="Обычный 20 5" xfId="30373"/>
    <cellStyle name="Обычный 20 6" xfId="30374"/>
    <cellStyle name="Обычный 20 7" xfId="30375"/>
    <cellStyle name="Обычный 20 8" xfId="30376"/>
    <cellStyle name="Обычный 21" xfId="30377"/>
    <cellStyle name="Обычный 21 2" xfId="30378"/>
    <cellStyle name="Обычный 21 2 10" xfId="30379"/>
    <cellStyle name="Обычный 21 2 11" xfId="30380"/>
    <cellStyle name="Обычный 21 2 12" xfId="30381"/>
    <cellStyle name="Обычный 21 2 2" xfId="30382"/>
    <cellStyle name="Обычный 21 2 2 2" xfId="30383"/>
    <cellStyle name="Обычный 21 2 2 3" xfId="30384"/>
    <cellStyle name="Обычный 21 2 2 4" xfId="30385"/>
    <cellStyle name="Обычный 21 2 2 5" xfId="30386"/>
    <cellStyle name="Обычный 21 2 2 6" xfId="30387"/>
    <cellStyle name="Обычный 21 2 2 7" xfId="30388"/>
    <cellStyle name="Обычный 21 2 3" xfId="30389"/>
    <cellStyle name="Обычный 21 2 3 2" xfId="30390"/>
    <cellStyle name="Обычный 21 2 3 3" xfId="30391"/>
    <cellStyle name="Обычный 21 2 3 4" xfId="30392"/>
    <cellStyle name="Обычный 21 2 3 5" xfId="30393"/>
    <cellStyle name="Обычный 21 2 3 6" xfId="30394"/>
    <cellStyle name="Обычный 21 2 3 7" xfId="30395"/>
    <cellStyle name="Обычный 21 2 4" xfId="30396"/>
    <cellStyle name="Обычный 21 2 5" xfId="30397"/>
    <cellStyle name="Обычный 21 2 6" xfId="30398"/>
    <cellStyle name="Обычный 21 2 7" xfId="30399"/>
    <cellStyle name="Обычный 21 2 8" xfId="30400"/>
    <cellStyle name="Обычный 21 2 9" xfId="30401"/>
    <cellStyle name="Обычный 21 3" xfId="30402"/>
    <cellStyle name="Обычный 21 3 2" xfId="30403"/>
    <cellStyle name="Обычный 21 3 3" xfId="30404"/>
    <cellStyle name="Обычный 21 3 4" xfId="30405"/>
    <cellStyle name="Обычный 21 3 5" xfId="30406"/>
    <cellStyle name="Обычный 21 3 6" xfId="30407"/>
    <cellStyle name="Обычный 21 3 7" xfId="30408"/>
    <cellStyle name="Обычный 21 4" xfId="30409"/>
    <cellStyle name="Обычный 21 4 2" xfId="30410"/>
    <cellStyle name="Обычный 21 4 3" xfId="30411"/>
    <cellStyle name="Обычный 21 4 4" xfId="30412"/>
    <cellStyle name="Обычный 21 4 5" xfId="30413"/>
    <cellStyle name="Обычный 21 4 6" xfId="30414"/>
    <cellStyle name="Обычный 21 4 7" xfId="30415"/>
    <cellStyle name="Обычный 21 5" xfId="30416"/>
    <cellStyle name="Обычный 21 6" xfId="30417"/>
    <cellStyle name="Обычный 21 7" xfId="30418"/>
    <cellStyle name="Обычный 21 8" xfId="30419"/>
    <cellStyle name="Обычный 22" xfId="30420"/>
    <cellStyle name="Обычный 22 2" xfId="30421"/>
    <cellStyle name="Обычный 22 2 10" xfId="30422"/>
    <cellStyle name="Обычный 22 2 11" xfId="30423"/>
    <cellStyle name="Обычный 22 2 12" xfId="30424"/>
    <cellStyle name="Обычный 22 2 2" xfId="30425"/>
    <cellStyle name="Обычный 22 2 2 2" xfId="30426"/>
    <cellStyle name="Обычный 22 2 2 3" xfId="30427"/>
    <cellStyle name="Обычный 22 2 2 4" xfId="30428"/>
    <cellStyle name="Обычный 22 2 2 5" xfId="30429"/>
    <cellStyle name="Обычный 22 2 2 6" xfId="30430"/>
    <cellStyle name="Обычный 22 2 2 7" xfId="30431"/>
    <cellStyle name="Обычный 22 2 3" xfId="30432"/>
    <cellStyle name="Обычный 22 2 4" xfId="30433"/>
    <cellStyle name="Обычный 22 2 5" xfId="30434"/>
    <cellStyle name="Обычный 22 2 6" xfId="30435"/>
    <cellStyle name="Обычный 22 2 7" xfId="30436"/>
    <cellStyle name="Обычный 22 2 8" xfId="30437"/>
    <cellStyle name="Обычный 22 2 9" xfId="30438"/>
    <cellStyle name="Обычный 22 3" xfId="30439"/>
    <cellStyle name="Обычный 22 3 2" xfId="30440"/>
    <cellStyle name="Обычный 22 3 3" xfId="30441"/>
    <cellStyle name="Обычный 22 3 4" xfId="30442"/>
    <cellStyle name="Обычный 22 3 5" xfId="30443"/>
    <cellStyle name="Обычный 22 3 6" xfId="30444"/>
    <cellStyle name="Обычный 22 3 7" xfId="30445"/>
    <cellStyle name="Обычный 22 4" xfId="30446"/>
    <cellStyle name="Обычный 22 4 2" xfId="30447"/>
    <cellStyle name="Обычный 22 4 3" xfId="30448"/>
    <cellStyle name="Обычный 22 4 4" xfId="30449"/>
    <cellStyle name="Обычный 22 4 5" xfId="30450"/>
    <cellStyle name="Обычный 22 4 6" xfId="30451"/>
    <cellStyle name="Обычный 22 4 7" xfId="30452"/>
    <cellStyle name="Обычный 22 5" xfId="30453"/>
    <cellStyle name="Обычный 22 6" xfId="30454"/>
    <cellStyle name="Обычный 22 7" xfId="30455"/>
    <cellStyle name="Обычный 22 8" xfId="30456"/>
    <cellStyle name="Обычный 23" xfId="30457"/>
    <cellStyle name="Обычный 23 2" xfId="30458"/>
    <cellStyle name="Обычный 23 2 10" xfId="30459"/>
    <cellStyle name="Обычный 23 2 11" xfId="30460"/>
    <cellStyle name="Обычный 23 2 12" xfId="30461"/>
    <cellStyle name="Обычный 23 2 2" xfId="30462"/>
    <cellStyle name="Обычный 23 2 3" xfId="30463"/>
    <cellStyle name="Обычный 23 2 4" xfId="30464"/>
    <cellStyle name="Обычный 23 2 5" xfId="30465"/>
    <cellStyle name="Обычный 23 2 6" xfId="30466"/>
    <cellStyle name="Обычный 23 2 7" xfId="30467"/>
    <cellStyle name="Обычный 23 2 8" xfId="30468"/>
    <cellStyle name="Обычный 23 2 9" xfId="30469"/>
    <cellStyle name="Обычный 23 3" xfId="30470"/>
    <cellStyle name="Обычный 23 3 2" xfId="30471"/>
    <cellStyle name="Обычный 23 3 3" xfId="30472"/>
    <cellStyle name="Обычный 23 3 4" xfId="30473"/>
    <cellStyle name="Обычный 23 3 5" xfId="30474"/>
    <cellStyle name="Обычный 23 3 6" xfId="30475"/>
    <cellStyle name="Обычный 23 3 7" xfId="30476"/>
    <cellStyle name="Обычный 23 4" xfId="30477"/>
    <cellStyle name="Обычный 23 5" xfId="30478"/>
    <cellStyle name="Обычный 23 6" xfId="30479"/>
    <cellStyle name="Обычный 23 7" xfId="30480"/>
    <cellStyle name="Обычный 23 8" xfId="30481"/>
    <cellStyle name="Обычный 24" xfId="30482"/>
    <cellStyle name="Обычный 24 2" xfId="30483"/>
    <cellStyle name="Обычный 24 2 10" xfId="30484"/>
    <cellStyle name="Обычный 24 2 11" xfId="30485"/>
    <cellStyle name="Обычный 24 2 12" xfId="30486"/>
    <cellStyle name="Обычный 24 2 2" xfId="30487"/>
    <cellStyle name="Обычный 24 2 3" xfId="30488"/>
    <cellStyle name="Обычный 24 2 4" xfId="30489"/>
    <cellStyle name="Обычный 24 2 5" xfId="30490"/>
    <cellStyle name="Обычный 24 2 6" xfId="30491"/>
    <cellStyle name="Обычный 24 2 7" xfId="30492"/>
    <cellStyle name="Обычный 24 2 8" xfId="30493"/>
    <cellStyle name="Обычный 24 2 9" xfId="30494"/>
    <cellStyle name="Обычный 24 3" xfId="30495"/>
    <cellStyle name="Обычный 24 3 2" xfId="30496"/>
    <cellStyle name="Обычный 24 3 3" xfId="30497"/>
    <cellStyle name="Обычный 24 3 4" xfId="30498"/>
    <cellStyle name="Обычный 24 3 5" xfId="30499"/>
    <cellStyle name="Обычный 24 3 6" xfId="30500"/>
    <cellStyle name="Обычный 24 3 7" xfId="30501"/>
    <cellStyle name="Обычный 24 4" xfId="30502"/>
    <cellStyle name="Обычный 24 5" xfId="30503"/>
    <cellStyle name="Обычный 24 6" xfId="30504"/>
    <cellStyle name="Обычный 24 7" xfId="30505"/>
    <cellStyle name="Обычный 24 8" xfId="30506"/>
    <cellStyle name="Обычный 25" xfId="30507"/>
    <cellStyle name="Обычный 25 2" xfId="30508"/>
    <cellStyle name="Обычный 25 2 10" xfId="30509"/>
    <cellStyle name="Обычный 25 2 11" xfId="30510"/>
    <cellStyle name="Обычный 25 2 12" xfId="30511"/>
    <cellStyle name="Обычный 25 2 2" xfId="30512"/>
    <cellStyle name="Обычный 25 2 3" xfId="30513"/>
    <cellStyle name="Обычный 25 2 4" xfId="30514"/>
    <cellStyle name="Обычный 25 2 5" xfId="30515"/>
    <cellStyle name="Обычный 25 2 6" xfId="30516"/>
    <cellStyle name="Обычный 25 2 7" xfId="30517"/>
    <cellStyle name="Обычный 25 2 8" xfId="30518"/>
    <cellStyle name="Обычный 25 2 9" xfId="30519"/>
    <cellStyle name="Обычный 25 3" xfId="30520"/>
    <cellStyle name="Обычный 25 4" xfId="30521"/>
    <cellStyle name="Обычный 25 5" xfId="30522"/>
    <cellStyle name="Обычный 25 6" xfId="30523"/>
    <cellStyle name="Обычный 25 7" xfId="30524"/>
    <cellStyle name="Обычный 25 8" xfId="30525"/>
    <cellStyle name="Обычный 26" xfId="30526"/>
    <cellStyle name="Обычный 26 2" xfId="30527"/>
    <cellStyle name="Обычный 26 3" xfId="30528"/>
    <cellStyle name="Обычный 26 4" xfId="30529"/>
    <cellStyle name="Обычный 26 5" xfId="30530"/>
    <cellStyle name="Обычный 26 6" xfId="30531"/>
    <cellStyle name="Обычный 26 7" xfId="30532"/>
    <cellStyle name="Обычный 27" xfId="30533"/>
    <cellStyle name="Обычный 27 2" xfId="30534"/>
    <cellStyle name="Обычный 27 3" xfId="30535"/>
    <cellStyle name="Обычный 27 4" xfId="30536"/>
    <cellStyle name="Обычный 27 5" xfId="30537"/>
    <cellStyle name="Обычный 27 6" xfId="30538"/>
    <cellStyle name="Обычный 27 7" xfId="30539"/>
    <cellStyle name="Обычный 28" xfId="1"/>
    <cellStyle name="Обычный 28 2" xfId="30540"/>
    <cellStyle name="Обычный 29" xfId="30541"/>
    <cellStyle name="Обычный 29 2" xfId="30542"/>
    <cellStyle name="Обычный 3" xfId="30543"/>
    <cellStyle name="Обычный 3 10" xfId="30544"/>
    <cellStyle name="Обычный 3 10 2" xfId="30545"/>
    <cellStyle name="Обычный 3 11" xfId="30546"/>
    <cellStyle name="Обычный 3 11 2" xfId="30547"/>
    <cellStyle name="Обычный 3 12" xfId="30548"/>
    <cellStyle name="Обычный 3 12 2" xfId="30549"/>
    <cellStyle name="Обычный 3 13" xfId="30550"/>
    <cellStyle name="Обычный 3 13 2" xfId="30551"/>
    <cellStyle name="Обычный 3 14" xfId="30552"/>
    <cellStyle name="Обычный 3 14 2" xfId="30553"/>
    <cellStyle name="Обычный 3 15" xfId="30554"/>
    <cellStyle name="Обычный 3 15 2" xfId="30555"/>
    <cellStyle name="Обычный 3 16" xfId="30556"/>
    <cellStyle name="Обычный 3 16 2" xfId="30557"/>
    <cellStyle name="Обычный 3 17" xfId="30558"/>
    <cellStyle name="Обычный 3 17 2" xfId="30559"/>
    <cellStyle name="Обычный 3 18" xfId="30560"/>
    <cellStyle name="Обычный 3 18 2" xfId="30561"/>
    <cellStyle name="Обычный 3 19" xfId="30562"/>
    <cellStyle name="Обычный 3 2" xfId="30563"/>
    <cellStyle name="Обычный 3 2 10" xfId="30564"/>
    <cellStyle name="Обычный 3 2 11" xfId="30565"/>
    <cellStyle name="Обычный 3 2 12" xfId="30566"/>
    <cellStyle name="Обычный 3 2 2" xfId="30567"/>
    <cellStyle name="Обычный 3 2 3" xfId="30568"/>
    <cellStyle name="Обычный 3 2 4" xfId="30569"/>
    <cellStyle name="Обычный 3 2 5" xfId="30570"/>
    <cellStyle name="Обычный 3 2 6" xfId="30571"/>
    <cellStyle name="Обычный 3 2 7" xfId="30572"/>
    <cellStyle name="Обычный 3 2 8" xfId="30573"/>
    <cellStyle name="Обычный 3 2 9" xfId="30574"/>
    <cellStyle name="Обычный 3 3" xfId="30575"/>
    <cellStyle name="Обычный 3 3 2" xfId="30576"/>
    <cellStyle name="Обычный 3 3 2 2" xfId="30577"/>
    <cellStyle name="Обычный 3 3 2 3" xfId="30578"/>
    <cellStyle name="Обычный 3 3 2 4" xfId="30579"/>
    <cellStyle name="Обычный 3 3 2 5" xfId="30580"/>
    <cellStyle name="Обычный 3 3 2 6" xfId="30581"/>
    <cellStyle name="Обычный 3 3 2 7" xfId="30582"/>
    <cellStyle name="Обычный 3 3 3" xfId="30583"/>
    <cellStyle name="Обычный 3 3 4" xfId="30584"/>
    <cellStyle name="Обычный 3 3 5" xfId="30585"/>
    <cellStyle name="Обычный 3 3 6" xfId="30586"/>
    <cellStyle name="Обычный 3 3 7" xfId="30587"/>
    <cellStyle name="Обычный 3 4" xfId="30588"/>
    <cellStyle name="Обычный 3 4 2" xfId="30589"/>
    <cellStyle name="Обычный 3 4 2 2" xfId="30590"/>
    <cellStyle name="Обычный 3 4 2 2 2" xfId="30591"/>
    <cellStyle name="Обычный 3 4 2 3" xfId="30592"/>
    <cellStyle name="Обычный 3 4 3" xfId="30593"/>
    <cellStyle name="Обычный 3 4 3 2" xfId="30594"/>
    <cellStyle name="Обычный 3 4 4" xfId="30595"/>
    <cellStyle name="Обычный 3 4 5" xfId="30596"/>
    <cellStyle name="Обычный 3 4 6" xfId="30597"/>
    <cellStyle name="Обычный 3 4 7" xfId="30598"/>
    <cellStyle name="Обычный 3 4 8" xfId="30599"/>
    <cellStyle name="Обычный 3 4 9" xfId="30600"/>
    <cellStyle name="Обычный 3 5" xfId="30601"/>
    <cellStyle name="Обычный 3 5 2" xfId="30602"/>
    <cellStyle name="Обычный 3 5 2 2" xfId="30603"/>
    <cellStyle name="Обычный 3 5 2 2 2" xfId="30604"/>
    <cellStyle name="Обычный 3 5 2 3" xfId="30605"/>
    <cellStyle name="Обычный 3 5 3" xfId="30606"/>
    <cellStyle name="Обычный 3 5 3 2" xfId="30607"/>
    <cellStyle name="Обычный 3 5 4" xfId="30608"/>
    <cellStyle name="Обычный 3 6" xfId="30609"/>
    <cellStyle name="Обычный 3 6 2" xfId="30610"/>
    <cellStyle name="Обычный 3 6 2 2" xfId="30611"/>
    <cellStyle name="Обычный 3 6 3" xfId="30612"/>
    <cellStyle name="Обычный 3 7" xfId="30613"/>
    <cellStyle name="Обычный 3 7 2" xfId="30614"/>
    <cellStyle name="Обычный 3 8" xfId="30615"/>
    <cellStyle name="Обычный 3 8 2" xfId="30616"/>
    <cellStyle name="Обычный 3 9" xfId="30617"/>
    <cellStyle name="Обычный 3 9 2" xfId="30618"/>
    <cellStyle name="Обычный 30" xfId="30619"/>
    <cellStyle name="Обычный 31" xfId="30620"/>
    <cellStyle name="Обычный 31 2" xfId="30621"/>
    <cellStyle name="Обычный 32" xfId="30622"/>
    <cellStyle name="Обычный 32 2" xfId="30623"/>
    <cellStyle name="Обычный 33" xfId="30624"/>
    <cellStyle name="Обычный 33 2" xfId="30625"/>
    <cellStyle name="Обычный 34" xfId="30626"/>
    <cellStyle name="Обычный 34 2" xfId="30627"/>
    <cellStyle name="Обычный 35" xfId="30628"/>
    <cellStyle name="Обычный 35 2" xfId="30629"/>
    <cellStyle name="Обычный 36" xfId="30630"/>
    <cellStyle name="Обычный 36 2" xfId="30631"/>
    <cellStyle name="Обычный 37" xfId="30632"/>
    <cellStyle name="Обычный 37 2" xfId="30633"/>
    <cellStyle name="Обычный 38" xfId="30634"/>
    <cellStyle name="Обычный 38 2" xfId="30635"/>
    <cellStyle name="Обычный 39" xfId="30636"/>
    <cellStyle name="Обычный 39 2" xfId="30637"/>
    <cellStyle name="Обычный 4" xfId="4"/>
    <cellStyle name="Обычный 4 10" xfId="30638"/>
    <cellStyle name="Обычный 4 10 2" xfId="30639"/>
    <cellStyle name="Обычный 4 11" xfId="30640"/>
    <cellStyle name="Обычный 4 11 2" xfId="30641"/>
    <cellStyle name="Обычный 4 12" xfId="30642"/>
    <cellStyle name="Обычный 4 12 2" xfId="30643"/>
    <cellStyle name="Обычный 4 13" xfId="30644"/>
    <cellStyle name="Обычный 4 13 2" xfId="30645"/>
    <cellStyle name="Обычный 4 14" xfId="30646"/>
    <cellStyle name="Обычный 4 14 2" xfId="30647"/>
    <cellStyle name="Обычный 4 15" xfId="30648"/>
    <cellStyle name="Обычный 4 15 2" xfId="30649"/>
    <cellStyle name="Обычный 4 16" xfId="30650"/>
    <cellStyle name="Обычный 4 16 2" xfId="30651"/>
    <cellStyle name="Обычный 4 17" xfId="30652"/>
    <cellStyle name="Обычный 4 17 2" xfId="30653"/>
    <cellStyle name="Обычный 4 18" xfId="30654"/>
    <cellStyle name="Обычный 4 18 2" xfId="30655"/>
    <cellStyle name="Обычный 4 19" xfId="30656"/>
    <cellStyle name="Обычный 4 2" xfId="30657"/>
    <cellStyle name="Обычный 4 2 10" xfId="30658"/>
    <cellStyle name="Обычный 4 2 11" xfId="30659"/>
    <cellStyle name="Обычный 4 2 12" xfId="30660"/>
    <cellStyle name="Обычный 4 2 2" xfId="30661"/>
    <cellStyle name="Обычный 4 2 2 2" xfId="30662"/>
    <cellStyle name="Обычный 4 2 2 3" xfId="30663"/>
    <cellStyle name="Обычный 4 2 2 4" xfId="30664"/>
    <cellStyle name="Обычный 4 2 2 5" xfId="30665"/>
    <cellStyle name="Обычный 4 2 2 6" xfId="30666"/>
    <cellStyle name="Обычный 4 2 2 7" xfId="30667"/>
    <cellStyle name="Обычный 4 2 3" xfId="30668"/>
    <cellStyle name="Обычный 4 2 4" xfId="30669"/>
    <cellStyle name="Обычный 4 2 5" xfId="30670"/>
    <cellStyle name="Обычный 4 2 6" xfId="30671"/>
    <cellStyle name="Обычный 4 2 7" xfId="30672"/>
    <cellStyle name="Обычный 4 2 8" xfId="30673"/>
    <cellStyle name="Обычный 4 2 9" xfId="30674"/>
    <cellStyle name="Обычный 4 3" xfId="30675"/>
    <cellStyle name="Обычный 4 3 2" xfId="30676"/>
    <cellStyle name="Обычный 4 3 2 2" xfId="30677"/>
    <cellStyle name="Обычный 4 3 2 2 2" xfId="30678"/>
    <cellStyle name="Обычный 4 3 2 3" xfId="30679"/>
    <cellStyle name="Обычный 4 3 3" xfId="30680"/>
    <cellStyle name="Обычный 4 3 3 2" xfId="30681"/>
    <cellStyle name="Обычный 4 3 4" xfId="30682"/>
    <cellStyle name="Обычный 4 3 5" xfId="30683"/>
    <cellStyle name="Обычный 4 3 6" xfId="30684"/>
    <cellStyle name="Обычный 4 3 7" xfId="30685"/>
    <cellStyle name="Обычный 4 3 8" xfId="30686"/>
    <cellStyle name="Обычный 4 3 9" xfId="30687"/>
    <cellStyle name="Обычный 4 4" xfId="30688"/>
    <cellStyle name="Обычный 4 4 2" xfId="30689"/>
    <cellStyle name="Обычный 4 4 2 2" xfId="30690"/>
    <cellStyle name="Обычный 4 4 2 2 2" xfId="30691"/>
    <cellStyle name="Обычный 4 4 2 3" xfId="30692"/>
    <cellStyle name="Обычный 4 4 3" xfId="30693"/>
    <cellStyle name="Обычный 4 4 3 2" xfId="30694"/>
    <cellStyle name="Обычный 4 4 4" xfId="30695"/>
    <cellStyle name="Обычный 4 4 5" xfId="30696"/>
    <cellStyle name="Обычный 4 4 6" xfId="30697"/>
    <cellStyle name="Обычный 4 4 7" xfId="30698"/>
    <cellStyle name="Обычный 4 4 8" xfId="30699"/>
    <cellStyle name="Обычный 4 4 9" xfId="30700"/>
    <cellStyle name="Обычный 4 5" xfId="30701"/>
    <cellStyle name="Обычный 4 5 2" xfId="30702"/>
    <cellStyle name="Обычный 4 5 2 2" xfId="30703"/>
    <cellStyle name="Обычный 4 5 3" xfId="30704"/>
    <cellStyle name="Обычный 4 6" xfId="30705"/>
    <cellStyle name="Обычный 4 6 2" xfId="30706"/>
    <cellStyle name="Обычный 4 7" xfId="30707"/>
    <cellStyle name="Обычный 4 7 2" xfId="30708"/>
    <cellStyle name="Обычный 4 8" xfId="30709"/>
    <cellStyle name="Обычный 4 8 2" xfId="30710"/>
    <cellStyle name="Обычный 4 9" xfId="30711"/>
    <cellStyle name="Обычный 4 9 2" xfId="30712"/>
    <cellStyle name="Обычный 40" xfId="30713"/>
    <cellStyle name="Обычный 40 2" xfId="30714"/>
    <cellStyle name="Обычный 41" xfId="30715"/>
    <cellStyle name="Обычный 41 2" xfId="30716"/>
    <cellStyle name="Обычный 42" xfId="30717"/>
    <cellStyle name="Обычный 42 2" xfId="30718"/>
    <cellStyle name="Обычный 43" xfId="30719"/>
    <cellStyle name="Обычный 43 2" xfId="30720"/>
    <cellStyle name="Обычный 44" xfId="8"/>
    <cellStyle name="Обычный 44 2" xfId="30721"/>
    <cellStyle name="Обычный 45" xfId="30722"/>
    <cellStyle name="Обычный 45 2" xfId="30723"/>
    <cellStyle name="Обычный 46" xfId="30724"/>
    <cellStyle name="Обычный 46 2" xfId="30725"/>
    <cellStyle name="Обычный 47" xfId="30726"/>
    <cellStyle name="Обычный 47 2" xfId="30727"/>
    <cellStyle name="Обычный 48" xfId="30728"/>
    <cellStyle name="Обычный 48 2" xfId="30729"/>
    <cellStyle name="Обычный 49" xfId="30730"/>
    <cellStyle name="Обычный 49 2" xfId="30731"/>
    <cellStyle name="Обычный 5" xfId="30732"/>
    <cellStyle name="Обычный 5 10" xfId="30733"/>
    <cellStyle name="Обычный 5 11" xfId="30734"/>
    <cellStyle name="Обычный 5 12" xfId="30735"/>
    <cellStyle name="Обычный 5 13" xfId="30736"/>
    <cellStyle name="Обычный 5 14" xfId="30737"/>
    <cellStyle name="Обычный 5 2" xfId="30738"/>
    <cellStyle name="Обычный 5 2 2" xfId="30739"/>
    <cellStyle name="Обычный 5 2 3" xfId="30740"/>
    <cellStyle name="Обычный 5 2 4" xfId="30741"/>
    <cellStyle name="Обычный 5 2 5" xfId="30742"/>
    <cellStyle name="Обычный 5 2 6" xfId="30743"/>
    <cellStyle name="Обычный 5 3" xfId="30744"/>
    <cellStyle name="Обычный 5 4" xfId="30745"/>
    <cellStyle name="Обычный 5 5" xfId="30746"/>
    <cellStyle name="Обычный 5 6" xfId="30747"/>
    <cellStyle name="Обычный 5 7" xfId="30748"/>
    <cellStyle name="Обычный 5 8" xfId="30749"/>
    <cellStyle name="Обычный 5 9" xfId="30750"/>
    <cellStyle name="Обычный 50" xfId="5"/>
    <cellStyle name="Обычный 50 2" xfId="30751"/>
    <cellStyle name="Обычный 51" xfId="30752"/>
    <cellStyle name="Обычный 51 2" xfId="30753"/>
    <cellStyle name="Обычный 52" xfId="30754"/>
    <cellStyle name="Обычный 52 2" xfId="30755"/>
    <cellStyle name="Обычный 53" xfId="30756"/>
    <cellStyle name="Обычный 53 2" xfId="30757"/>
    <cellStyle name="Обычный 54" xfId="30758"/>
    <cellStyle name="Обычный 54 2" xfId="30759"/>
    <cellStyle name="Обычный 55" xfId="30760"/>
    <cellStyle name="Обычный 55 2" xfId="30761"/>
    <cellStyle name="Обычный 56" xfId="30762"/>
    <cellStyle name="Обычный 56 2" xfId="30763"/>
    <cellStyle name="Обычный 57" xfId="30764"/>
    <cellStyle name="Обычный 57 2" xfId="30765"/>
    <cellStyle name="Обычный 58" xfId="30766"/>
    <cellStyle name="Обычный 58 2" xfId="30767"/>
    <cellStyle name="Обычный 59" xfId="30768"/>
    <cellStyle name="Обычный 59 2" xfId="30769"/>
    <cellStyle name="Обычный 6" xfId="30770"/>
    <cellStyle name="Обычный 6 10" xfId="30771"/>
    <cellStyle name="Обычный 6 11" xfId="30772"/>
    <cellStyle name="Обычный 6 12" xfId="30773"/>
    <cellStyle name="Обычный 6 13" xfId="30774"/>
    <cellStyle name="Обычный 6 14" xfId="30775"/>
    <cellStyle name="Обычный 6 2" xfId="30776"/>
    <cellStyle name="Обычный 6 2 10" xfId="30777"/>
    <cellStyle name="Обычный 6 2 11" xfId="30778"/>
    <cellStyle name="Обычный 6 2 12" xfId="30779"/>
    <cellStyle name="Обычный 6 2 2" xfId="30780"/>
    <cellStyle name="Обычный 6 2 3" xfId="30781"/>
    <cellStyle name="Обычный 6 2 4" xfId="30782"/>
    <cellStyle name="Обычный 6 2 5" xfId="30783"/>
    <cellStyle name="Обычный 6 2 6" xfId="30784"/>
    <cellStyle name="Обычный 6 2 7" xfId="30785"/>
    <cellStyle name="Обычный 6 2 8" xfId="30786"/>
    <cellStyle name="Обычный 6 2 9" xfId="30787"/>
    <cellStyle name="Обычный 6 3" xfId="30788"/>
    <cellStyle name="Обычный 6 3 2" xfId="30789"/>
    <cellStyle name="Обычный 6 3 3" xfId="30790"/>
    <cellStyle name="Обычный 6 3 4" xfId="30791"/>
    <cellStyle name="Обычный 6 3 5" xfId="30792"/>
    <cellStyle name="Обычный 6 3 6" xfId="30793"/>
    <cellStyle name="Обычный 6 3 7" xfId="30794"/>
    <cellStyle name="Обычный 6 4" xfId="30795"/>
    <cellStyle name="Обычный 6 4 2" xfId="30796"/>
    <cellStyle name="Обычный 6 4 3" xfId="30797"/>
    <cellStyle name="Обычный 6 4 4" xfId="30798"/>
    <cellStyle name="Обычный 6 4 5" xfId="30799"/>
    <cellStyle name="Обычный 6 4 6" xfId="30800"/>
    <cellStyle name="Обычный 6 4 7" xfId="30801"/>
    <cellStyle name="Обычный 6 5" xfId="30802"/>
    <cellStyle name="Обычный 6 6" xfId="30803"/>
    <cellStyle name="Обычный 6 7" xfId="30804"/>
    <cellStyle name="Обычный 6 8" xfId="30805"/>
    <cellStyle name="Обычный 6 9" xfId="30806"/>
    <cellStyle name="Обычный 60" xfId="30807"/>
    <cellStyle name="Обычный 60 2" xfId="30808"/>
    <cellStyle name="Обычный 61" xfId="30809"/>
    <cellStyle name="Обычный 61 2" xfId="30810"/>
    <cellStyle name="Обычный 62" xfId="30811"/>
    <cellStyle name="Обычный 62 2" xfId="30812"/>
    <cellStyle name="Обычный 63" xfId="30813"/>
    <cellStyle name="Обычный 63 2" xfId="30814"/>
    <cellStyle name="Обычный 64" xfId="30815"/>
    <cellStyle name="Обычный 64 2" xfId="30816"/>
    <cellStyle name="Обычный 65" xfId="30817"/>
    <cellStyle name="Обычный 65 2" xfId="30818"/>
    <cellStyle name="Обычный 66" xfId="30819"/>
    <cellStyle name="Обычный 66 2" xfId="30820"/>
    <cellStyle name="Обычный 67" xfId="30821"/>
    <cellStyle name="Обычный 68" xfId="30822"/>
    <cellStyle name="Обычный 69" xfId="30823"/>
    <cellStyle name="Обычный 7" xfId="30824"/>
    <cellStyle name="Обычный 7 10" xfId="30825"/>
    <cellStyle name="Обычный 7 11" xfId="30826"/>
    <cellStyle name="Обычный 7 12" xfId="30827"/>
    <cellStyle name="Обычный 7 13" xfId="30828"/>
    <cellStyle name="Обычный 7 14" xfId="30829"/>
    <cellStyle name="Обычный 7 2" xfId="30830"/>
    <cellStyle name="Обычный 7 2 10" xfId="30831"/>
    <cellStyle name="Обычный 7 2 11" xfId="30832"/>
    <cellStyle name="Обычный 7 2 12" xfId="30833"/>
    <cellStyle name="Обычный 7 2 2" xfId="30834"/>
    <cellStyle name="Обычный 7 2 3" xfId="30835"/>
    <cellStyle name="Обычный 7 2 4" xfId="30836"/>
    <cellStyle name="Обычный 7 2 5" xfId="30837"/>
    <cellStyle name="Обычный 7 2 6" xfId="30838"/>
    <cellStyle name="Обычный 7 2 7" xfId="30839"/>
    <cellStyle name="Обычный 7 2 8" xfId="30840"/>
    <cellStyle name="Обычный 7 2 9" xfId="30841"/>
    <cellStyle name="Обычный 7 3" xfId="30842"/>
    <cellStyle name="Обычный 7 3 2" xfId="30843"/>
    <cellStyle name="Обычный 7 3 3" xfId="30844"/>
    <cellStyle name="Обычный 7 3 4" xfId="30845"/>
    <cellStyle name="Обычный 7 3 5" xfId="30846"/>
    <cellStyle name="Обычный 7 3 6" xfId="30847"/>
    <cellStyle name="Обычный 7 3 7" xfId="30848"/>
    <cellStyle name="Обычный 7 4" xfId="30849"/>
    <cellStyle name="Обычный 7 4 2" xfId="30850"/>
    <cellStyle name="Обычный 7 4 3" xfId="30851"/>
    <cellStyle name="Обычный 7 4 4" xfId="30852"/>
    <cellStyle name="Обычный 7 4 5" xfId="30853"/>
    <cellStyle name="Обычный 7 4 6" xfId="30854"/>
    <cellStyle name="Обычный 7 4 7" xfId="30855"/>
    <cellStyle name="Обычный 7 5" xfId="30856"/>
    <cellStyle name="Обычный 7 6" xfId="30857"/>
    <cellStyle name="Обычный 7 7" xfId="30858"/>
    <cellStyle name="Обычный 7 8" xfId="30859"/>
    <cellStyle name="Обычный 7 9" xfId="30860"/>
    <cellStyle name="Обычный 70" xfId="30861"/>
    <cellStyle name="Обычный 71" xfId="30862"/>
    <cellStyle name="Обычный 72" xfId="30863"/>
    <cellStyle name="Обычный 73" xfId="30864"/>
    <cellStyle name="Обычный 74" xfId="30865"/>
    <cellStyle name="Обычный 75" xfId="30866"/>
    <cellStyle name="Обычный 76" xfId="30867"/>
    <cellStyle name="Обычный 77" xfId="30868"/>
    <cellStyle name="Обычный 78" xfId="30869"/>
    <cellStyle name="Обычный 79" xfId="30870"/>
    <cellStyle name="Обычный 8" xfId="30871"/>
    <cellStyle name="Обычный 8 10" xfId="30872"/>
    <cellStyle name="Обычный 8 11" xfId="30873"/>
    <cellStyle name="Обычный 8 12" xfId="30874"/>
    <cellStyle name="Обычный 8 13" xfId="30875"/>
    <cellStyle name="Обычный 8 14" xfId="30876"/>
    <cellStyle name="Обычный 8 2" xfId="30877"/>
    <cellStyle name="Обычный 8 2 10" xfId="30878"/>
    <cellStyle name="Обычный 8 2 11" xfId="30879"/>
    <cellStyle name="Обычный 8 2 12" xfId="30880"/>
    <cellStyle name="Обычный 8 2 2" xfId="30881"/>
    <cellStyle name="Обычный 8 2 3" xfId="30882"/>
    <cellStyle name="Обычный 8 2 4" xfId="30883"/>
    <cellStyle name="Обычный 8 2 5" xfId="30884"/>
    <cellStyle name="Обычный 8 2 6" xfId="30885"/>
    <cellStyle name="Обычный 8 2 7" xfId="30886"/>
    <cellStyle name="Обычный 8 2 8" xfId="30887"/>
    <cellStyle name="Обычный 8 2 9" xfId="30888"/>
    <cellStyle name="Обычный 8 3" xfId="30889"/>
    <cellStyle name="Обычный 8 3 2" xfId="30890"/>
    <cellStyle name="Обычный 8 3 3" xfId="30891"/>
    <cellStyle name="Обычный 8 3 4" xfId="30892"/>
    <cellStyle name="Обычный 8 3 5" xfId="30893"/>
    <cellStyle name="Обычный 8 3 6" xfId="30894"/>
    <cellStyle name="Обычный 8 3 7" xfId="30895"/>
    <cellStyle name="Обычный 8 4" xfId="30896"/>
    <cellStyle name="Обычный 8 4 2" xfId="30897"/>
    <cellStyle name="Обычный 8 4 3" xfId="30898"/>
    <cellStyle name="Обычный 8 4 4" xfId="30899"/>
    <cellStyle name="Обычный 8 4 5" xfId="30900"/>
    <cellStyle name="Обычный 8 4 6" xfId="30901"/>
    <cellStyle name="Обычный 8 4 7" xfId="30902"/>
    <cellStyle name="Обычный 8 5" xfId="30903"/>
    <cellStyle name="Обычный 8 6" xfId="30904"/>
    <cellStyle name="Обычный 8 7" xfId="30905"/>
    <cellStyle name="Обычный 8 8" xfId="30906"/>
    <cellStyle name="Обычный 8 9" xfId="30907"/>
    <cellStyle name="Обычный 80" xfId="30908"/>
    <cellStyle name="Обычный 81" xfId="30909"/>
    <cellStyle name="Обычный 82" xfId="30910"/>
    <cellStyle name="Обычный 83" xfId="30911"/>
    <cellStyle name="Обычный 84" xfId="30912"/>
    <cellStyle name="Обычный 85" xfId="30913"/>
    <cellStyle name="Обычный 86" xfId="30914"/>
    <cellStyle name="Обычный 87" xfId="30915"/>
    <cellStyle name="Обычный 88" xfId="30916"/>
    <cellStyle name="Обычный 89" xfId="30917"/>
    <cellStyle name="Обычный 9" xfId="30918"/>
    <cellStyle name="Обычный 9 10" xfId="30919"/>
    <cellStyle name="Обычный 9 11" xfId="30920"/>
    <cellStyle name="Обычный 9 12" xfId="30921"/>
    <cellStyle name="Обычный 9 13" xfId="30922"/>
    <cellStyle name="Обычный 9 14" xfId="30923"/>
    <cellStyle name="Обычный 9 2" xfId="30924"/>
    <cellStyle name="Обычный 9 2 10" xfId="30925"/>
    <cellStyle name="Обычный 9 2 11" xfId="30926"/>
    <cellStyle name="Обычный 9 2 12" xfId="30927"/>
    <cellStyle name="Обычный 9 2 2" xfId="30928"/>
    <cellStyle name="Обычный 9 2 3" xfId="30929"/>
    <cellStyle name="Обычный 9 2 4" xfId="30930"/>
    <cellStyle name="Обычный 9 2 5" xfId="30931"/>
    <cellStyle name="Обычный 9 2 6" xfId="30932"/>
    <cellStyle name="Обычный 9 2 7" xfId="30933"/>
    <cellStyle name="Обычный 9 2 8" xfId="30934"/>
    <cellStyle name="Обычный 9 2 9" xfId="30935"/>
    <cellStyle name="Обычный 9 3" xfId="30936"/>
    <cellStyle name="Обычный 9 3 2" xfId="30937"/>
    <cellStyle name="Обычный 9 3 3" xfId="30938"/>
    <cellStyle name="Обычный 9 3 4" xfId="30939"/>
    <cellStyle name="Обычный 9 3 5" xfId="30940"/>
    <cellStyle name="Обычный 9 3 6" xfId="30941"/>
    <cellStyle name="Обычный 9 3 7" xfId="30942"/>
    <cellStyle name="Обычный 9 4" xfId="30943"/>
    <cellStyle name="Обычный 9 4 2" xfId="30944"/>
    <cellStyle name="Обычный 9 4 3" xfId="30945"/>
    <cellStyle name="Обычный 9 4 4" xfId="30946"/>
    <cellStyle name="Обычный 9 4 5" xfId="30947"/>
    <cellStyle name="Обычный 9 4 6" xfId="30948"/>
    <cellStyle name="Обычный 9 4 7" xfId="30949"/>
    <cellStyle name="Обычный 9 5" xfId="30950"/>
    <cellStyle name="Обычный 9 6" xfId="30951"/>
    <cellStyle name="Обычный 9 7" xfId="30952"/>
    <cellStyle name="Обычный 9 8" xfId="30953"/>
    <cellStyle name="Обычный 9 9" xfId="30954"/>
    <cellStyle name="Обычный 90" xfId="30955"/>
    <cellStyle name="Обычный 91" xfId="30956"/>
    <cellStyle name="Обычный 92" xfId="30957"/>
    <cellStyle name="Обычный 93" xfId="30958"/>
    <cellStyle name="Обычный 94" xfId="30959"/>
    <cellStyle name="Обычный 95" xfId="30960"/>
    <cellStyle name="Обычный 96" xfId="30961"/>
    <cellStyle name="Обычный 97" xfId="30962"/>
    <cellStyle name="Плохой 10" xfId="30963"/>
    <cellStyle name="Плохой 10 2" xfId="30964"/>
    <cellStyle name="Плохой 10 2 2" xfId="30965"/>
    <cellStyle name="Плохой 10 2 3" xfId="30966"/>
    <cellStyle name="Плохой 10 2 4" xfId="30967"/>
    <cellStyle name="Плохой 10 2 5" xfId="30968"/>
    <cellStyle name="Плохой 10 2 6" xfId="30969"/>
    <cellStyle name="Плохой 10 3" xfId="30970"/>
    <cellStyle name="Плохой 10 4" xfId="30971"/>
    <cellStyle name="Плохой 10 5" xfId="30972"/>
    <cellStyle name="Плохой 10 6" xfId="30973"/>
    <cellStyle name="Плохой 10 7" xfId="30974"/>
    <cellStyle name="Плохой 10 8" xfId="30975"/>
    <cellStyle name="Плохой 100" xfId="30976"/>
    <cellStyle name="Плохой 100 2" xfId="30977"/>
    <cellStyle name="Плохой 100 2 2" xfId="30978"/>
    <cellStyle name="Плохой 100 2 3" xfId="30979"/>
    <cellStyle name="Плохой 100 2 4" xfId="30980"/>
    <cellStyle name="Плохой 100 2 5" xfId="30981"/>
    <cellStyle name="Плохой 100 2 6" xfId="30982"/>
    <cellStyle name="Плохой 100 3" xfId="30983"/>
    <cellStyle name="Плохой 100 4" xfId="30984"/>
    <cellStyle name="Плохой 100 5" xfId="30985"/>
    <cellStyle name="Плохой 100 6" xfId="30986"/>
    <cellStyle name="Плохой 100 7" xfId="30987"/>
    <cellStyle name="Плохой 100 8" xfId="30988"/>
    <cellStyle name="Плохой 101" xfId="30989"/>
    <cellStyle name="Плохой 101 2" xfId="30990"/>
    <cellStyle name="Плохой 101 2 2" xfId="30991"/>
    <cellStyle name="Плохой 101 2 3" xfId="30992"/>
    <cellStyle name="Плохой 101 2 4" xfId="30993"/>
    <cellStyle name="Плохой 101 2 5" xfId="30994"/>
    <cellStyle name="Плохой 101 2 6" xfId="30995"/>
    <cellStyle name="Плохой 101 3" xfId="30996"/>
    <cellStyle name="Плохой 101 4" xfId="30997"/>
    <cellStyle name="Плохой 101 5" xfId="30998"/>
    <cellStyle name="Плохой 101 6" xfId="30999"/>
    <cellStyle name="Плохой 101 7" xfId="31000"/>
    <cellStyle name="Плохой 101 8" xfId="31001"/>
    <cellStyle name="Плохой 102" xfId="31002"/>
    <cellStyle name="Плохой 102 2" xfId="31003"/>
    <cellStyle name="Плохой 102 2 2" xfId="31004"/>
    <cellStyle name="Плохой 102 2 3" xfId="31005"/>
    <cellStyle name="Плохой 102 2 4" xfId="31006"/>
    <cellStyle name="Плохой 102 2 5" xfId="31007"/>
    <cellStyle name="Плохой 102 2 6" xfId="31008"/>
    <cellStyle name="Плохой 102 3" xfId="31009"/>
    <cellStyle name="Плохой 102 4" xfId="31010"/>
    <cellStyle name="Плохой 102 5" xfId="31011"/>
    <cellStyle name="Плохой 102 6" xfId="31012"/>
    <cellStyle name="Плохой 102 7" xfId="31013"/>
    <cellStyle name="Плохой 102 8" xfId="31014"/>
    <cellStyle name="Плохой 103" xfId="31015"/>
    <cellStyle name="Плохой 103 2" xfId="31016"/>
    <cellStyle name="Плохой 103 2 2" xfId="31017"/>
    <cellStyle name="Плохой 103 2 3" xfId="31018"/>
    <cellStyle name="Плохой 103 2 4" xfId="31019"/>
    <cellStyle name="Плохой 103 2 5" xfId="31020"/>
    <cellStyle name="Плохой 103 2 6" xfId="31021"/>
    <cellStyle name="Плохой 103 3" xfId="31022"/>
    <cellStyle name="Плохой 103 4" xfId="31023"/>
    <cellStyle name="Плохой 103 5" xfId="31024"/>
    <cellStyle name="Плохой 103 6" xfId="31025"/>
    <cellStyle name="Плохой 103 7" xfId="31026"/>
    <cellStyle name="Плохой 103 8" xfId="31027"/>
    <cellStyle name="Плохой 104" xfId="31028"/>
    <cellStyle name="Плохой 104 2" xfId="31029"/>
    <cellStyle name="Плохой 104 2 2" xfId="31030"/>
    <cellStyle name="Плохой 104 2 3" xfId="31031"/>
    <cellStyle name="Плохой 104 2 4" xfId="31032"/>
    <cellStyle name="Плохой 104 2 5" xfId="31033"/>
    <cellStyle name="Плохой 104 2 6" xfId="31034"/>
    <cellStyle name="Плохой 104 3" xfId="31035"/>
    <cellStyle name="Плохой 104 4" xfId="31036"/>
    <cellStyle name="Плохой 104 5" xfId="31037"/>
    <cellStyle name="Плохой 104 6" xfId="31038"/>
    <cellStyle name="Плохой 104 7" xfId="31039"/>
    <cellStyle name="Плохой 104 8" xfId="31040"/>
    <cellStyle name="Плохой 105" xfId="31041"/>
    <cellStyle name="Плохой 105 2" xfId="31042"/>
    <cellStyle name="Плохой 105 2 2" xfId="31043"/>
    <cellStyle name="Плохой 105 2 3" xfId="31044"/>
    <cellStyle name="Плохой 105 2 4" xfId="31045"/>
    <cellStyle name="Плохой 105 2 5" xfId="31046"/>
    <cellStyle name="Плохой 105 2 6" xfId="31047"/>
    <cellStyle name="Плохой 105 3" xfId="31048"/>
    <cellStyle name="Плохой 105 4" xfId="31049"/>
    <cellStyle name="Плохой 105 5" xfId="31050"/>
    <cellStyle name="Плохой 105 6" xfId="31051"/>
    <cellStyle name="Плохой 105 7" xfId="31052"/>
    <cellStyle name="Плохой 105 8" xfId="31053"/>
    <cellStyle name="Плохой 106" xfId="31054"/>
    <cellStyle name="Плохой 106 2" xfId="31055"/>
    <cellStyle name="Плохой 106 2 2" xfId="31056"/>
    <cellStyle name="Плохой 106 2 3" xfId="31057"/>
    <cellStyle name="Плохой 106 2 4" xfId="31058"/>
    <cellStyle name="Плохой 106 2 5" xfId="31059"/>
    <cellStyle name="Плохой 106 2 6" xfId="31060"/>
    <cellStyle name="Плохой 106 3" xfId="31061"/>
    <cellStyle name="Плохой 106 4" xfId="31062"/>
    <cellStyle name="Плохой 106 5" xfId="31063"/>
    <cellStyle name="Плохой 106 6" xfId="31064"/>
    <cellStyle name="Плохой 106 7" xfId="31065"/>
    <cellStyle name="Плохой 106 8" xfId="31066"/>
    <cellStyle name="Плохой 107" xfId="31067"/>
    <cellStyle name="Плохой 107 2" xfId="31068"/>
    <cellStyle name="Плохой 107 2 2" xfId="31069"/>
    <cellStyle name="Плохой 107 2 3" xfId="31070"/>
    <cellStyle name="Плохой 107 2 4" xfId="31071"/>
    <cellStyle name="Плохой 107 2 5" xfId="31072"/>
    <cellStyle name="Плохой 107 2 6" xfId="31073"/>
    <cellStyle name="Плохой 107 3" xfId="31074"/>
    <cellStyle name="Плохой 107 4" xfId="31075"/>
    <cellStyle name="Плохой 107 5" xfId="31076"/>
    <cellStyle name="Плохой 107 6" xfId="31077"/>
    <cellStyle name="Плохой 107 7" xfId="31078"/>
    <cellStyle name="Плохой 107 8" xfId="31079"/>
    <cellStyle name="Плохой 108" xfId="31080"/>
    <cellStyle name="Плохой 108 2" xfId="31081"/>
    <cellStyle name="Плохой 108 2 2" xfId="31082"/>
    <cellStyle name="Плохой 108 2 3" xfId="31083"/>
    <cellStyle name="Плохой 108 2 4" xfId="31084"/>
    <cellStyle name="Плохой 108 2 5" xfId="31085"/>
    <cellStyle name="Плохой 108 2 6" xfId="31086"/>
    <cellStyle name="Плохой 108 3" xfId="31087"/>
    <cellStyle name="Плохой 108 4" xfId="31088"/>
    <cellStyle name="Плохой 108 5" xfId="31089"/>
    <cellStyle name="Плохой 108 6" xfId="31090"/>
    <cellStyle name="Плохой 108 7" xfId="31091"/>
    <cellStyle name="Плохой 108 8" xfId="31092"/>
    <cellStyle name="Плохой 109" xfId="31093"/>
    <cellStyle name="Плохой 109 2" xfId="31094"/>
    <cellStyle name="Плохой 109 2 2" xfId="31095"/>
    <cellStyle name="Плохой 109 2 3" xfId="31096"/>
    <cellStyle name="Плохой 109 2 4" xfId="31097"/>
    <cellStyle name="Плохой 109 2 5" xfId="31098"/>
    <cellStyle name="Плохой 109 2 6" xfId="31099"/>
    <cellStyle name="Плохой 109 3" xfId="31100"/>
    <cellStyle name="Плохой 109 4" xfId="31101"/>
    <cellStyle name="Плохой 109 5" xfId="31102"/>
    <cellStyle name="Плохой 109 6" xfId="31103"/>
    <cellStyle name="Плохой 109 7" xfId="31104"/>
    <cellStyle name="Плохой 109 8" xfId="31105"/>
    <cellStyle name="Плохой 11" xfId="31106"/>
    <cellStyle name="Плохой 11 2" xfId="31107"/>
    <cellStyle name="Плохой 11 2 2" xfId="31108"/>
    <cellStyle name="Плохой 11 2 3" xfId="31109"/>
    <cellStyle name="Плохой 11 2 4" xfId="31110"/>
    <cellStyle name="Плохой 11 2 5" xfId="31111"/>
    <cellStyle name="Плохой 11 2 6" xfId="31112"/>
    <cellStyle name="Плохой 11 3" xfId="31113"/>
    <cellStyle name="Плохой 11 4" xfId="31114"/>
    <cellStyle name="Плохой 11 5" xfId="31115"/>
    <cellStyle name="Плохой 11 6" xfId="31116"/>
    <cellStyle name="Плохой 11 7" xfId="31117"/>
    <cellStyle name="Плохой 11 8" xfId="31118"/>
    <cellStyle name="Плохой 110" xfId="31119"/>
    <cellStyle name="Плохой 110 2" xfId="31120"/>
    <cellStyle name="Плохой 110 2 2" xfId="31121"/>
    <cellStyle name="Плохой 110 2 3" xfId="31122"/>
    <cellStyle name="Плохой 110 2 4" xfId="31123"/>
    <cellStyle name="Плохой 110 2 5" xfId="31124"/>
    <cellStyle name="Плохой 110 2 6" xfId="31125"/>
    <cellStyle name="Плохой 110 3" xfId="31126"/>
    <cellStyle name="Плохой 110 4" xfId="31127"/>
    <cellStyle name="Плохой 110 5" xfId="31128"/>
    <cellStyle name="Плохой 110 6" xfId="31129"/>
    <cellStyle name="Плохой 110 7" xfId="31130"/>
    <cellStyle name="Плохой 110 8" xfId="31131"/>
    <cellStyle name="Плохой 111" xfId="31132"/>
    <cellStyle name="Плохой 111 2" xfId="31133"/>
    <cellStyle name="Плохой 111 2 2" xfId="31134"/>
    <cellStyle name="Плохой 111 2 3" xfId="31135"/>
    <cellStyle name="Плохой 111 2 4" xfId="31136"/>
    <cellStyle name="Плохой 111 2 5" xfId="31137"/>
    <cellStyle name="Плохой 111 2 6" xfId="31138"/>
    <cellStyle name="Плохой 111 3" xfId="31139"/>
    <cellStyle name="Плохой 111 4" xfId="31140"/>
    <cellStyle name="Плохой 111 5" xfId="31141"/>
    <cellStyle name="Плохой 111 6" xfId="31142"/>
    <cellStyle name="Плохой 111 7" xfId="31143"/>
    <cellStyle name="Плохой 111 8" xfId="31144"/>
    <cellStyle name="Плохой 112" xfId="31145"/>
    <cellStyle name="Плохой 112 2" xfId="31146"/>
    <cellStyle name="Плохой 112 2 2" xfId="31147"/>
    <cellStyle name="Плохой 112 2 3" xfId="31148"/>
    <cellStyle name="Плохой 112 2 4" xfId="31149"/>
    <cellStyle name="Плохой 112 2 5" xfId="31150"/>
    <cellStyle name="Плохой 112 2 6" xfId="31151"/>
    <cellStyle name="Плохой 112 3" xfId="31152"/>
    <cellStyle name="Плохой 112 4" xfId="31153"/>
    <cellStyle name="Плохой 112 5" xfId="31154"/>
    <cellStyle name="Плохой 112 6" xfId="31155"/>
    <cellStyle name="Плохой 112 7" xfId="31156"/>
    <cellStyle name="Плохой 112 8" xfId="31157"/>
    <cellStyle name="Плохой 113" xfId="31158"/>
    <cellStyle name="Плохой 113 2" xfId="31159"/>
    <cellStyle name="Плохой 113 2 2" xfId="31160"/>
    <cellStyle name="Плохой 113 2 3" xfId="31161"/>
    <cellStyle name="Плохой 113 2 4" xfId="31162"/>
    <cellStyle name="Плохой 113 2 5" xfId="31163"/>
    <cellStyle name="Плохой 113 2 6" xfId="31164"/>
    <cellStyle name="Плохой 113 3" xfId="31165"/>
    <cellStyle name="Плохой 113 4" xfId="31166"/>
    <cellStyle name="Плохой 113 5" xfId="31167"/>
    <cellStyle name="Плохой 113 6" xfId="31168"/>
    <cellStyle name="Плохой 113 7" xfId="31169"/>
    <cellStyle name="Плохой 113 8" xfId="31170"/>
    <cellStyle name="Плохой 114" xfId="31171"/>
    <cellStyle name="Плохой 114 2" xfId="31172"/>
    <cellStyle name="Плохой 114 2 2" xfId="31173"/>
    <cellStyle name="Плохой 114 2 3" xfId="31174"/>
    <cellStyle name="Плохой 114 2 4" xfId="31175"/>
    <cellStyle name="Плохой 114 2 5" xfId="31176"/>
    <cellStyle name="Плохой 114 2 6" xfId="31177"/>
    <cellStyle name="Плохой 114 3" xfId="31178"/>
    <cellStyle name="Плохой 114 4" xfId="31179"/>
    <cellStyle name="Плохой 114 5" xfId="31180"/>
    <cellStyle name="Плохой 114 6" xfId="31181"/>
    <cellStyle name="Плохой 114 7" xfId="31182"/>
    <cellStyle name="Плохой 114 8" xfId="31183"/>
    <cellStyle name="Плохой 115" xfId="31184"/>
    <cellStyle name="Плохой 115 2" xfId="31185"/>
    <cellStyle name="Плохой 115 2 2" xfId="31186"/>
    <cellStyle name="Плохой 115 2 3" xfId="31187"/>
    <cellStyle name="Плохой 115 2 4" xfId="31188"/>
    <cellStyle name="Плохой 115 2 5" xfId="31189"/>
    <cellStyle name="Плохой 115 2 6" xfId="31190"/>
    <cellStyle name="Плохой 115 3" xfId="31191"/>
    <cellStyle name="Плохой 115 4" xfId="31192"/>
    <cellStyle name="Плохой 115 5" xfId="31193"/>
    <cellStyle name="Плохой 115 6" xfId="31194"/>
    <cellStyle name="Плохой 115 7" xfId="31195"/>
    <cellStyle name="Плохой 115 8" xfId="31196"/>
    <cellStyle name="Плохой 116" xfId="31197"/>
    <cellStyle name="Плохой 116 2" xfId="31198"/>
    <cellStyle name="Плохой 116 2 2" xfId="31199"/>
    <cellStyle name="Плохой 116 2 3" xfId="31200"/>
    <cellStyle name="Плохой 116 2 4" xfId="31201"/>
    <cellStyle name="Плохой 116 2 5" xfId="31202"/>
    <cellStyle name="Плохой 116 2 6" xfId="31203"/>
    <cellStyle name="Плохой 116 3" xfId="31204"/>
    <cellStyle name="Плохой 116 4" xfId="31205"/>
    <cellStyle name="Плохой 116 5" xfId="31206"/>
    <cellStyle name="Плохой 116 6" xfId="31207"/>
    <cellStyle name="Плохой 116 7" xfId="31208"/>
    <cellStyle name="Плохой 116 8" xfId="31209"/>
    <cellStyle name="Плохой 117" xfId="31210"/>
    <cellStyle name="Плохой 117 2" xfId="31211"/>
    <cellStyle name="Плохой 117 2 2" xfId="31212"/>
    <cellStyle name="Плохой 117 2 3" xfId="31213"/>
    <cellStyle name="Плохой 117 2 4" xfId="31214"/>
    <cellStyle name="Плохой 117 2 5" xfId="31215"/>
    <cellStyle name="Плохой 117 2 6" xfId="31216"/>
    <cellStyle name="Плохой 117 3" xfId="31217"/>
    <cellStyle name="Плохой 117 4" xfId="31218"/>
    <cellStyle name="Плохой 117 5" xfId="31219"/>
    <cellStyle name="Плохой 117 6" xfId="31220"/>
    <cellStyle name="Плохой 117 7" xfId="31221"/>
    <cellStyle name="Плохой 117 8" xfId="31222"/>
    <cellStyle name="Плохой 118" xfId="31223"/>
    <cellStyle name="Плохой 118 2" xfId="31224"/>
    <cellStyle name="Плохой 118 2 2" xfId="31225"/>
    <cellStyle name="Плохой 118 2 3" xfId="31226"/>
    <cellStyle name="Плохой 118 2 4" xfId="31227"/>
    <cellStyle name="Плохой 118 2 5" xfId="31228"/>
    <cellStyle name="Плохой 118 2 6" xfId="31229"/>
    <cellStyle name="Плохой 118 3" xfId="31230"/>
    <cellStyle name="Плохой 118 4" xfId="31231"/>
    <cellStyle name="Плохой 118 5" xfId="31232"/>
    <cellStyle name="Плохой 118 6" xfId="31233"/>
    <cellStyle name="Плохой 118 7" xfId="31234"/>
    <cellStyle name="Плохой 118 8" xfId="31235"/>
    <cellStyle name="Плохой 119" xfId="31236"/>
    <cellStyle name="Плохой 119 2" xfId="31237"/>
    <cellStyle name="Плохой 119 2 2" xfId="31238"/>
    <cellStyle name="Плохой 119 2 3" xfId="31239"/>
    <cellStyle name="Плохой 119 2 4" xfId="31240"/>
    <cellStyle name="Плохой 119 2 5" xfId="31241"/>
    <cellStyle name="Плохой 119 2 6" xfId="31242"/>
    <cellStyle name="Плохой 119 3" xfId="31243"/>
    <cellStyle name="Плохой 119 4" xfId="31244"/>
    <cellStyle name="Плохой 119 5" xfId="31245"/>
    <cellStyle name="Плохой 119 6" xfId="31246"/>
    <cellStyle name="Плохой 119 7" xfId="31247"/>
    <cellStyle name="Плохой 119 8" xfId="31248"/>
    <cellStyle name="Плохой 12" xfId="31249"/>
    <cellStyle name="Плохой 12 2" xfId="31250"/>
    <cellStyle name="Плохой 12 2 2" xfId="31251"/>
    <cellStyle name="Плохой 12 2 3" xfId="31252"/>
    <cellStyle name="Плохой 12 2 4" xfId="31253"/>
    <cellStyle name="Плохой 12 2 5" xfId="31254"/>
    <cellStyle name="Плохой 12 2 6" xfId="31255"/>
    <cellStyle name="Плохой 12 3" xfId="31256"/>
    <cellStyle name="Плохой 12 4" xfId="31257"/>
    <cellStyle name="Плохой 12 5" xfId="31258"/>
    <cellStyle name="Плохой 12 6" xfId="31259"/>
    <cellStyle name="Плохой 12 7" xfId="31260"/>
    <cellStyle name="Плохой 12 8" xfId="31261"/>
    <cellStyle name="Плохой 120" xfId="31262"/>
    <cellStyle name="Плохой 120 2" xfId="31263"/>
    <cellStyle name="Плохой 120 2 2" xfId="31264"/>
    <cellStyle name="Плохой 120 2 3" xfId="31265"/>
    <cellStyle name="Плохой 120 2 4" xfId="31266"/>
    <cellStyle name="Плохой 120 2 5" xfId="31267"/>
    <cellStyle name="Плохой 120 2 6" xfId="31268"/>
    <cellStyle name="Плохой 120 3" xfId="31269"/>
    <cellStyle name="Плохой 120 4" xfId="31270"/>
    <cellStyle name="Плохой 120 5" xfId="31271"/>
    <cellStyle name="Плохой 120 6" xfId="31272"/>
    <cellStyle name="Плохой 120 7" xfId="31273"/>
    <cellStyle name="Плохой 120 8" xfId="31274"/>
    <cellStyle name="Плохой 121" xfId="31275"/>
    <cellStyle name="Плохой 121 2" xfId="31276"/>
    <cellStyle name="Плохой 121 2 2" xfId="31277"/>
    <cellStyle name="Плохой 121 2 3" xfId="31278"/>
    <cellStyle name="Плохой 121 2 4" xfId="31279"/>
    <cellStyle name="Плохой 121 2 5" xfId="31280"/>
    <cellStyle name="Плохой 121 2 6" xfId="31281"/>
    <cellStyle name="Плохой 121 3" xfId="31282"/>
    <cellStyle name="Плохой 121 4" xfId="31283"/>
    <cellStyle name="Плохой 121 5" xfId="31284"/>
    <cellStyle name="Плохой 121 6" xfId="31285"/>
    <cellStyle name="Плохой 121 7" xfId="31286"/>
    <cellStyle name="Плохой 121 8" xfId="31287"/>
    <cellStyle name="Плохой 122" xfId="31288"/>
    <cellStyle name="Плохой 122 2" xfId="31289"/>
    <cellStyle name="Плохой 122 2 2" xfId="31290"/>
    <cellStyle name="Плохой 122 2 3" xfId="31291"/>
    <cellStyle name="Плохой 122 2 4" xfId="31292"/>
    <cellStyle name="Плохой 122 2 5" xfId="31293"/>
    <cellStyle name="Плохой 122 2 6" xfId="31294"/>
    <cellStyle name="Плохой 122 3" xfId="31295"/>
    <cellStyle name="Плохой 122 4" xfId="31296"/>
    <cellStyle name="Плохой 122 5" xfId="31297"/>
    <cellStyle name="Плохой 122 6" xfId="31298"/>
    <cellStyle name="Плохой 122 7" xfId="31299"/>
    <cellStyle name="Плохой 122 8" xfId="31300"/>
    <cellStyle name="Плохой 123" xfId="31301"/>
    <cellStyle name="Плохой 123 2" xfId="31302"/>
    <cellStyle name="Плохой 123 2 2" xfId="31303"/>
    <cellStyle name="Плохой 123 2 3" xfId="31304"/>
    <cellStyle name="Плохой 123 2 4" xfId="31305"/>
    <cellStyle name="Плохой 123 2 5" xfId="31306"/>
    <cellStyle name="Плохой 123 2 6" xfId="31307"/>
    <cellStyle name="Плохой 123 3" xfId="31308"/>
    <cellStyle name="Плохой 123 4" xfId="31309"/>
    <cellStyle name="Плохой 123 5" xfId="31310"/>
    <cellStyle name="Плохой 123 6" xfId="31311"/>
    <cellStyle name="Плохой 123 7" xfId="31312"/>
    <cellStyle name="Плохой 123 8" xfId="31313"/>
    <cellStyle name="Плохой 124" xfId="31314"/>
    <cellStyle name="Плохой 124 2" xfId="31315"/>
    <cellStyle name="Плохой 124 2 2" xfId="31316"/>
    <cellStyle name="Плохой 124 2 3" xfId="31317"/>
    <cellStyle name="Плохой 124 2 4" xfId="31318"/>
    <cellStyle name="Плохой 124 2 5" xfId="31319"/>
    <cellStyle name="Плохой 124 2 6" xfId="31320"/>
    <cellStyle name="Плохой 124 3" xfId="31321"/>
    <cellStyle name="Плохой 124 4" xfId="31322"/>
    <cellStyle name="Плохой 124 5" xfId="31323"/>
    <cellStyle name="Плохой 124 6" xfId="31324"/>
    <cellStyle name="Плохой 124 7" xfId="31325"/>
    <cellStyle name="Плохой 124 8" xfId="31326"/>
    <cellStyle name="Плохой 125" xfId="31327"/>
    <cellStyle name="Плохой 125 2" xfId="31328"/>
    <cellStyle name="Плохой 125 2 2" xfId="31329"/>
    <cellStyle name="Плохой 125 2 3" xfId="31330"/>
    <cellStyle name="Плохой 125 2 4" xfId="31331"/>
    <cellStyle name="Плохой 125 2 5" xfId="31332"/>
    <cellStyle name="Плохой 125 2 6" xfId="31333"/>
    <cellStyle name="Плохой 125 3" xfId="31334"/>
    <cellStyle name="Плохой 125 4" xfId="31335"/>
    <cellStyle name="Плохой 125 5" xfId="31336"/>
    <cellStyle name="Плохой 125 6" xfId="31337"/>
    <cellStyle name="Плохой 125 7" xfId="31338"/>
    <cellStyle name="Плохой 125 8" xfId="31339"/>
    <cellStyle name="Плохой 126" xfId="31340"/>
    <cellStyle name="Плохой 126 2" xfId="31341"/>
    <cellStyle name="Плохой 126 2 2" xfId="31342"/>
    <cellStyle name="Плохой 126 2 3" xfId="31343"/>
    <cellStyle name="Плохой 126 2 4" xfId="31344"/>
    <cellStyle name="Плохой 126 2 5" xfId="31345"/>
    <cellStyle name="Плохой 126 2 6" xfId="31346"/>
    <cellStyle name="Плохой 126 3" xfId="31347"/>
    <cellStyle name="Плохой 126 4" xfId="31348"/>
    <cellStyle name="Плохой 126 5" xfId="31349"/>
    <cellStyle name="Плохой 126 6" xfId="31350"/>
    <cellStyle name="Плохой 126 7" xfId="31351"/>
    <cellStyle name="Плохой 126 8" xfId="31352"/>
    <cellStyle name="Плохой 127" xfId="31353"/>
    <cellStyle name="Плохой 127 2" xfId="31354"/>
    <cellStyle name="Плохой 127 2 2" xfId="31355"/>
    <cellStyle name="Плохой 127 2 3" xfId="31356"/>
    <cellStyle name="Плохой 127 2 4" xfId="31357"/>
    <cellStyle name="Плохой 127 2 5" xfId="31358"/>
    <cellStyle name="Плохой 127 2 6" xfId="31359"/>
    <cellStyle name="Плохой 127 3" xfId="31360"/>
    <cellStyle name="Плохой 127 4" xfId="31361"/>
    <cellStyle name="Плохой 127 5" xfId="31362"/>
    <cellStyle name="Плохой 127 6" xfId="31363"/>
    <cellStyle name="Плохой 127 7" xfId="31364"/>
    <cellStyle name="Плохой 127 8" xfId="31365"/>
    <cellStyle name="Плохой 128" xfId="31366"/>
    <cellStyle name="Плохой 128 2" xfId="31367"/>
    <cellStyle name="Плохой 128 2 2" xfId="31368"/>
    <cellStyle name="Плохой 128 2 3" xfId="31369"/>
    <cellStyle name="Плохой 128 2 4" xfId="31370"/>
    <cellStyle name="Плохой 128 2 5" xfId="31371"/>
    <cellStyle name="Плохой 128 2 6" xfId="31372"/>
    <cellStyle name="Плохой 128 3" xfId="31373"/>
    <cellStyle name="Плохой 128 4" xfId="31374"/>
    <cellStyle name="Плохой 128 5" xfId="31375"/>
    <cellStyle name="Плохой 128 6" xfId="31376"/>
    <cellStyle name="Плохой 128 7" xfId="31377"/>
    <cellStyle name="Плохой 128 8" xfId="31378"/>
    <cellStyle name="Плохой 129" xfId="31379"/>
    <cellStyle name="Плохой 129 2" xfId="31380"/>
    <cellStyle name="Плохой 129 2 2" xfId="31381"/>
    <cellStyle name="Плохой 129 2 3" xfId="31382"/>
    <cellStyle name="Плохой 129 2 4" xfId="31383"/>
    <cellStyle name="Плохой 129 2 5" xfId="31384"/>
    <cellStyle name="Плохой 129 2 6" xfId="31385"/>
    <cellStyle name="Плохой 129 3" xfId="31386"/>
    <cellStyle name="Плохой 129 4" xfId="31387"/>
    <cellStyle name="Плохой 129 5" xfId="31388"/>
    <cellStyle name="Плохой 129 6" xfId="31389"/>
    <cellStyle name="Плохой 129 7" xfId="31390"/>
    <cellStyle name="Плохой 129 8" xfId="31391"/>
    <cellStyle name="Плохой 13" xfId="31392"/>
    <cellStyle name="Плохой 13 2" xfId="31393"/>
    <cellStyle name="Плохой 13 2 2" xfId="31394"/>
    <cellStyle name="Плохой 13 2 3" xfId="31395"/>
    <cellStyle name="Плохой 13 2 4" xfId="31396"/>
    <cellStyle name="Плохой 13 2 5" xfId="31397"/>
    <cellStyle name="Плохой 13 2 6" xfId="31398"/>
    <cellStyle name="Плохой 13 3" xfId="31399"/>
    <cellStyle name="Плохой 13 4" xfId="31400"/>
    <cellStyle name="Плохой 13 5" xfId="31401"/>
    <cellStyle name="Плохой 13 6" xfId="31402"/>
    <cellStyle name="Плохой 13 7" xfId="31403"/>
    <cellStyle name="Плохой 13 8" xfId="31404"/>
    <cellStyle name="Плохой 130" xfId="31405"/>
    <cellStyle name="Плохой 130 2" xfId="31406"/>
    <cellStyle name="Плохой 130 2 2" xfId="31407"/>
    <cellStyle name="Плохой 130 2 3" xfId="31408"/>
    <cellStyle name="Плохой 130 2 4" xfId="31409"/>
    <cellStyle name="Плохой 130 2 5" xfId="31410"/>
    <cellStyle name="Плохой 130 2 6" xfId="31411"/>
    <cellStyle name="Плохой 130 3" xfId="31412"/>
    <cellStyle name="Плохой 130 4" xfId="31413"/>
    <cellStyle name="Плохой 130 5" xfId="31414"/>
    <cellStyle name="Плохой 130 6" xfId="31415"/>
    <cellStyle name="Плохой 130 7" xfId="31416"/>
    <cellStyle name="Плохой 130 8" xfId="31417"/>
    <cellStyle name="Плохой 131" xfId="31418"/>
    <cellStyle name="Плохой 131 2" xfId="31419"/>
    <cellStyle name="Плохой 131 2 2" xfId="31420"/>
    <cellStyle name="Плохой 131 2 3" xfId="31421"/>
    <cellStyle name="Плохой 131 2 4" xfId="31422"/>
    <cellStyle name="Плохой 131 2 5" xfId="31423"/>
    <cellStyle name="Плохой 131 2 6" xfId="31424"/>
    <cellStyle name="Плохой 131 3" xfId="31425"/>
    <cellStyle name="Плохой 131 4" xfId="31426"/>
    <cellStyle name="Плохой 131 5" xfId="31427"/>
    <cellStyle name="Плохой 131 6" xfId="31428"/>
    <cellStyle name="Плохой 131 7" xfId="31429"/>
    <cellStyle name="Плохой 131 8" xfId="31430"/>
    <cellStyle name="Плохой 132" xfId="31431"/>
    <cellStyle name="Плохой 132 2" xfId="31432"/>
    <cellStyle name="Плохой 132 2 2" xfId="31433"/>
    <cellStyle name="Плохой 132 2 3" xfId="31434"/>
    <cellStyle name="Плохой 132 2 4" xfId="31435"/>
    <cellStyle name="Плохой 132 2 5" xfId="31436"/>
    <cellStyle name="Плохой 132 2 6" xfId="31437"/>
    <cellStyle name="Плохой 132 3" xfId="31438"/>
    <cellStyle name="Плохой 132 4" xfId="31439"/>
    <cellStyle name="Плохой 132 5" xfId="31440"/>
    <cellStyle name="Плохой 132 6" xfId="31441"/>
    <cellStyle name="Плохой 132 7" xfId="31442"/>
    <cellStyle name="Плохой 132 8" xfId="31443"/>
    <cellStyle name="Плохой 133" xfId="31444"/>
    <cellStyle name="Плохой 133 2" xfId="31445"/>
    <cellStyle name="Плохой 133 2 2" xfId="31446"/>
    <cellStyle name="Плохой 133 2 3" xfId="31447"/>
    <cellStyle name="Плохой 133 2 4" xfId="31448"/>
    <cellStyle name="Плохой 133 2 5" xfId="31449"/>
    <cellStyle name="Плохой 133 2 6" xfId="31450"/>
    <cellStyle name="Плохой 133 3" xfId="31451"/>
    <cellStyle name="Плохой 133 4" xfId="31452"/>
    <cellStyle name="Плохой 133 5" xfId="31453"/>
    <cellStyle name="Плохой 133 6" xfId="31454"/>
    <cellStyle name="Плохой 133 7" xfId="31455"/>
    <cellStyle name="Плохой 133 8" xfId="31456"/>
    <cellStyle name="Плохой 134" xfId="31457"/>
    <cellStyle name="Плохой 134 2" xfId="31458"/>
    <cellStyle name="Плохой 134 2 2" xfId="31459"/>
    <cellStyle name="Плохой 134 2 3" xfId="31460"/>
    <cellStyle name="Плохой 134 2 4" xfId="31461"/>
    <cellStyle name="Плохой 134 2 5" xfId="31462"/>
    <cellStyle name="Плохой 134 2 6" xfId="31463"/>
    <cellStyle name="Плохой 134 3" xfId="31464"/>
    <cellStyle name="Плохой 134 4" xfId="31465"/>
    <cellStyle name="Плохой 134 5" xfId="31466"/>
    <cellStyle name="Плохой 134 6" xfId="31467"/>
    <cellStyle name="Плохой 134 7" xfId="31468"/>
    <cellStyle name="Плохой 134 8" xfId="31469"/>
    <cellStyle name="Плохой 135" xfId="31470"/>
    <cellStyle name="Плохой 135 2" xfId="31471"/>
    <cellStyle name="Плохой 135 2 2" xfId="31472"/>
    <cellStyle name="Плохой 135 2 3" xfId="31473"/>
    <cellStyle name="Плохой 135 2 4" xfId="31474"/>
    <cellStyle name="Плохой 135 2 5" xfId="31475"/>
    <cellStyle name="Плохой 135 2 6" xfId="31476"/>
    <cellStyle name="Плохой 135 3" xfId="31477"/>
    <cellStyle name="Плохой 135 4" xfId="31478"/>
    <cellStyle name="Плохой 135 5" xfId="31479"/>
    <cellStyle name="Плохой 135 6" xfId="31480"/>
    <cellStyle name="Плохой 135 7" xfId="31481"/>
    <cellStyle name="Плохой 135 8" xfId="31482"/>
    <cellStyle name="Плохой 136" xfId="31483"/>
    <cellStyle name="Плохой 136 2" xfId="31484"/>
    <cellStyle name="Плохой 136 2 2" xfId="31485"/>
    <cellStyle name="Плохой 136 2 3" xfId="31486"/>
    <cellStyle name="Плохой 136 2 4" xfId="31487"/>
    <cellStyle name="Плохой 136 2 5" xfId="31488"/>
    <cellStyle name="Плохой 136 2 6" xfId="31489"/>
    <cellStyle name="Плохой 136 3" xfId="31490"/>
    <cellStyle name="Плохой 136 4" xfId="31491"/>
    <cellStyle name="Плохой 136 5" xfId="31492"/>
    <cellStyle name="Плохой 136 6" xfId="31493"/>
    <cellStyle name="Плохой 136 7" xfId="31494"/>
    <cellStyle name="Плохой 136 8" xfId="31495"/>
    <cellStyle name="Плохой 137" xfId="31496"/>
    <cellStyle name="Плохой 137 2" xfId="31497"/>
    <cellStyle name="Плохой 137 2 2" xfId="31498"/>
    <cellStyle name="Плохой 137 2 3" xfId="31499"/>
    <cellStyle name="Плохой 137 2 4" xfId="31500"/>
    <cellStyle name="Плохой 137 2 5" xfId="31501"/>
    <cellStyle name="Плохой 137 2 6" xfId="31502"/>
    <cellStyle name="Плохой 137 3" xfId="31503"/>
    <cellStyle name="Плохой 137 4" xfId="31504"/>
    <cellStyle name="Плохой 137 5" xfId="31505"/>
    <cellStyle name="Плохой 137 6" xfId="31506"/>
    <cellStyle name="Плохой 137 7" xfId="31507"/>
    <cellStyle name="Плохой 137 8" xfId="31508"/>
    <cellStyle name="Плохой 138" xfId="31509"/>
    <cellStyle name="Плохой 138 2" xfId="31510"/>
    <cellStyle name="Плохой 138 2 2" xfId="31511"/>
    <cellStyle name="Плохой 138 2 3" xfId="31512"/>
    <cellStyle name="Плохой 138 2 4" xfId="31513"/>
    <cellStyle name="Плохой 138 2 5" xfId="31514"/>
    <cellStyle name="Плохой 138 2 6" xfId="31515"/>
    <cellStyle name="Плохой 138 3" xfId="31516"/>
    <cellStyle name="Плохой 138 4" xfId="31517"/>
    <cellStyle name="Плохой 138 5" xfId="31518"/>
    <cellStyle name="Плохой 138 6" xfId="31519"/>
    <cellStyle name="Плохой 138 7" xfId="31520"/>
    <cellStyle name="Плохой 138 8" xfId="31521"/>
    <cellStyle name="Плохой 139" xfId="31522"/>
    <cellStyle name="Плохой 139 2" xfId="31523"/>
    <cellStyle name="Плохой 139 2 2" xfId="31524"/>
    <cellStyle name="Плохой 139 2 3" xfId="31525"/>
    <cellStyle name="Плохой 139 2 4" xfId="31526"/>
    <cellStyle name="Плохой 139 2 5" xfId="31527"/>
    <cellStyle name="Плохой 139 2 6" xfId="31528"/>
    <cellStyle name="Плохой 139 3" xfId="31529"/>
    <cellStyle name="Плохой 139 4" xfId="31530"/>
    <cellStyle name="Плохой 139 5" xfId="31531"/>
    <cellStyle name="Плохой 139 6" xfId="31532"/>
    <cellStyle name="Плохой 139 7" xfId="31533"/>
    <cellStyle name="Плохой 139 8" xfId="31534"/>
    <cellStyle name="Плохой 14" xfId="31535"/>
    <cellStyle name="Плохой 14 2" xfId="31536"/>
    <cellStyle name="Плохой 14 2 2" xfId="31537"/>
    <cellStyle name="Плохой 14 2 3" xfId="31538"/>
    <cellStyle name="Плохой 14 2 4" xfId="31539"/>
    <cellStyle name="Плохой 14 2 5" xfId="31540"/>
    <cellStyle name="Плохой 14 2 6" xfId="31541"/>
    <cellStyle name="Плохой 14 3" xfId="31542"/>
    <cellStyle name="Плохой 14 4" xfId="31543"/>
    <cellStyle name="Плохой 14 5" xfId="31544"/>
    <cellStyle name="Плохой 14 6" xfId="31545"/>
    <cellStyle name="Плохой 14 7" xfId="31546"/>
    <cellStyle name="Плохой 14 8" xfId="31547"/>
    <cellStyle name="Плохой 140" xfId="31548"/>
    <cellStyle name="Плохой 140 2" xfId="31549"/>
    <cellStyle name="Плохой 140 2 2" xfId="31550"/>
    <cellStyle name="Плохой 140 2 3" xfId="31551"/>
    <cellStyle name="Плохой 140 2 4" xfId="31552"/>
    <cellStyle name="Плохой 140 2 5" xfId="31553"/>
    <cellStyle name="Плохой 140 2 6" xfId="31554"/>
    <cellStyle name="Плохой 140 3" xfId="31555"/>
    <cellStyle name="Плохой 140 4" xfId="31556"/>
    <cellStyle name="Плохой 140 5" xfId="31557"/>
    <cellStyle name="Плохой 140 6" xfId="31558"/>
    <cellStyle name="Плохой 140 7" xfId="31559"/>
    <cellStyle name="Плохой 140 8" xfId="31560"/>
    <cellStyle name="Плохой 141" xfId="31561"/>
    <cellStyle name="Плохой 141 2" xfId="31562"/>
    <cellStyle name="Плохой 141 2 2" xfId="31563"/>
    <cellStyle name="Плохой 141 2 3" xfId="31564"/>
    <cellStyle name="Плохой 141 2 4" xfId="31565"/>
    <cellStyle name="Плохой 141 2 5" xfId="31566"/>
    <cellStyle name="Плохой 141 2 6" xfId="31567"/>
    <cellStyle name="Плохой 141 3" xfId="31568"/>
    <cellStyle name="Плохой 141 4" xfId="31569"/>
    <cellStyle name="Плохой 141 5" xfId="31570"/>
    <cellStyle name="Плохой 141 6" xfId="31571"/>
    <cellStyle name="Плохой 141 7" xfId="31572"/>
    <cellStyle name="Плохой 141 8" xfId="31573"/>
    <cellStyle name="Плохой 142" xfId="31574"/>
    <cellStyle name="Плохой 142 2" xfId="31575"/>
    <cellStyle name="Плохой 142 2 2" xfId="31576"/>
    <cellStyle name="Плохой 142 2 3" xfId="31577"/>
    <cellStyle name="Плохой 142 2 4" xfId="31578"/>
    <cellStyle name="Плохой 142 2 5" xfId="31579"/>
    <cellStyle name="Плохой 142 2 6" xfId="31580"/>
    <cellStyle name="Плохой 142 3" xfId="31581"/>
    <cellStyle name="Плохой 142 4" xfId="31582"/>
    <cellStyle name="Плохой 142 5" xfId="31583"/>
    <cellStyle name="Плохой 142 6" xfId="31584"/>
    <cellStyle name="Плохой 142 7" xfId="31585"/>
    <cellStyle name="Плохой 142 8" xfId="31586"/>
    <cellStyle name="Плохой 143" xfId="31587"/>
    <cellStyle name="Плохой 143 2" xfId="31588"/>
    <cellStyle name="Плохой 143 2 2" xfId="31589"/>
    <cellStyle name="Плохой 143 2 3" xfId="31590"/>
    <cellStyle name="Плохой 143 2 4" xfId="31591"/>
    <cellStyle name="Плохой 143 2 5" xfId="31592"/>
    <cellStyle name="Плохой 143 2 6" xfId="31593"/>
    <cellStyle name="Плохой 143 3" xfId="31594"/>
    <cellStyle name="Плохой 143 4" xfId="31595"/>
    <cellStyle name="Плохой 143 5" xfId="31596"/>
    <cellStyle name="Плохой 143 6" xfId="31597"/>
    <cellStyle name="Плохой 143 7" xfId="31598"/>
    <cellStyle name="Плохой 143 8" xfId="31599"/>
    <cellStyle name="Плохой 144" xfId="31600"/>
    <cellStyle name="Плохой 144 2" xfId="31601"/>
    <cellStyle name="Плохой 144 2 2" xfId="31602"/>
    <cellStyle name="Плохой 144 2 3" xfId="31603"/>
    <cellStyle name="Плохой 144 2 4" xfId="31604"/>
    <cellStyle name="Плохой 144 2 5" xfId="31605"/>
    <cellStyle name="Плохой 144 2 6" xfId="31606"/>
    <cellStyle name="Плохой 144 3" xfId="31607"/>
    <cellStyle name="Плохой 144 4" xfId="31608"/>
    <cellStyle name="Плохой 144 5" xfId="31609"/>
    <cellStyle name="Плохой 144 6" xfId="31610"/>
    <cellStyle name="Плохой 144 7" xfId="31611"/>
    <cellStyle name="Плохой 144 8" xfId="31612"/>
    <cellStyle name="Плохой 145" xfId="31613"/>
    <cellStyle name="Плохой 145 2" xfId="31614"/>
    <cellStyle name="Плохой 145 2 2" xfId="31615"/>
    <cellStyle name="Плохой 145 2 3" xfId="31616"/>
    <cellStyle name="Плохой 145 2 4" xfId="31617"/>
    <cellStyle name="Плохой 145 2 5" xfId="31618"/>
    <cellStyle name="Плохой 145 2 6" xfId="31619"/>
    <cellStyle name="Плохой 145 3" xfId="31620"/>
    <cellStyle name="Плохой 145 4" xfId="31621"/>
    <cellStyle name="Плохой 145 5" xfId="31622"/>
    <cellStyle name="Плохой 145 6" xfId="31623"/>
    <cellStyle name="Плохой 145 7" xfId="31624"/>
    <cellStyle name="Плохой 145 8" xfId="31625"/>
    <cellStyle name="Плохой 146" xfId="31626"/>
    <cellStyle name="Плохой 146 2" xfId="31627"/>
    <cellStyle name="Плохой 146 2 2" xfId="31628"/>
    <cellStyle name="Плохой 146 2 3" xfId="31629"/>
    <cellStyle name="Плохой 146 2 4" xfId="31630"/>
    <cellStyle name="Плохой 146 2 5" xfId="31631"/>
    <cellStyle name="Плохой 146 2 6" xfId="31632"/>
    <cellStyle name="Плохой 146 3" xfId="31633"/>
    <cellStyle name="Плохой 146 4" xfId="31634"/>
    <cellStyle name="Плохой 146 5" xfId="31635"/>
    <cellStyle name="Плохой 146 6" xfId="31636"/>
    <cellStyle name="Плохой 146 7" xfId="31637"/>
    <cellStyle name="Плохой 146 8" xfId="31638"/>
    <cellStyle name="Плохой 147" xfId="31639"/>
    <cellStyle name="Плохой 147 2" xfId="31640"/>
    <cellStyle name="Плохой 147 2 2" xfId="31641"/>
    <cellStyle name="Плохой 147 2 3" xfId="31642"/>
    <cellStyle name="Плохой 147 2 4" xfId="31643"/>
    <cellStyle name="Плохой 147 2 5" xfId="31644"/>
    <cellStyle name="Плохой 147 2 6" xfId="31645"/>
    <cellStyle name="Плохой 147 3" xfId="31646"/>
    <cellStyle name="Плохой 147 4" xfId="31647"/>
    <cellStyle name="Плохой 147 5" xfId="31648"/>
    <cellStyle name="Плохой 147 6" xfId="31649"/>
    <cellStyle name="Плохой 147 7" xfId="31650"/>
    <cellStyle name="Плохой 147 8" xfId="31651"/>
    <cellStyle name="Плохой 148" xfId="31652"/>
    <cellStyle name="Плохой 148 2" xfId="31653"/>
    <cellStyle name="Плохой 148 2 2" xfId="31654"/>
    <cellStyle name="Плохой 148 2 3" xfId="31655"/>
    <cellStyle name="Плохой 148 2 4" xfId="31656"/>
    <cellStyle name="Плохой 148 2 5" xfId="31657"/>
    <cellStyle name="Плохой 148 2 6" xfId="31658"/>
    <cellStyle name="Плохой 148 3" xfId="31659"/>
    <cellStyle name="Плохой 148 4" xfId="31660"/>
    <cellStyle name="Плохой 148 5" xfId="31661"/>
    <cellStyle name="Плохой 148 6" xfId="31662"/>
    <cellStyle name="Плохой 148 7" xfId="31663"/>
    <cellStyle name="Плохой 148 8" xfId="31664"/>
    <cellStyle name="Плохой 149" xfId="31665"/>
    <cellStyle name="Плохой 149 2" xfId="31666"/>
    <cellStyle name="Плохой 149 2 2" xfId="31667"/>
    <cellStyle name="Плохой 149 2 3" xfId="31668"/>
    <cellStyle name="Плохой 149 2 4" xfId="31669"/>
    <cellStyle name="Плохой 149 2 5" xfId="31670"/>
    <cellStyle name="Плохой 149 2 6" xfId="31671"/>
    <cellStyle name="Плохой 149 3" xfId="31672"/>
    <cellStyle name="Плохой 149 4" xfId="31673"/>
    <cellStyle name="Плохой 149 5" xfId="31674"/>
    <cellStyle name="Плохой 149 6" xfId="31675"/>
    <cellStyle name="Плохой 149 7" xfId="31676"/>
    <cellStyle name="Плохой 149 8" xfId="31677"/>
    <cellStyle name="Плохой 15" xfId="31678"/>
    <cellStyle name="Плохой 15 2" xfId="31679"/>
    <cellStyle name="Плохой 15 2 2" xfId="31680"/>
    <cellStyle name="Плохой 15 2 3" xfId="31681"/>
    <cellStyle name="Плохой 15 2 4" xfId="31682"/>
    <cellStyle name="Плохой 15 2 5" xfId="31683"/>
    <cellStyle name="Плохой 15 2 6" xfId="31684"/>
    <cellStyle name="Плохой 15 3" xfId="31685"/>
    <cellStyle name="Плохой 15 4" xfId="31686"/>
    <cellStyle name="Плохой 15 5" xfId="31687"/>
    <cellStyle name="Плохой 15 6" xfId="31688"/>
    <cellStyle name="Плохой 15 7" xfId="31689"/>
    <cellStyle name="Плохой 15 8" xfId="31690"/>
    <cellStyle name="Плохой 150" xfId="31691"/>
    <cellStyle name="Плохой 150 2" xfId="31692"/>
    <cellStyle name="Плохой 150 2 2" xfId="31693"/>
    <cellStyle name="Плохой 150 2 3" xfId="31694"/>
    <cellStyle name="Плохой 150 2 4" xfId="31695"/>
    <cellStyle name="Плохой 150 2 5" xfId="31696"/>
    <cellStyle name="Плохой 150 2 6" xfId="31697"/>
    <cellStyle name="Плохой 150 3" xfId="31698"/>
    <cellStyle name="Плохой 150 4" xfId="31699"/>
    <cellStyle name="Плохой 150 5" xfId="31700"/>
    <cellStyle name="Плохой 150 6" xfId="31701"/>
    <cellStyle name="Плохой 150 7" xfId="31702"/>
    <cellStyle name="Плохой 150 8" xfId="31703"/>
    <cellStyle name="Плохой 151" xfId="31704"/>
    <cellStyle name="Плохой 151 2" xfId="31705"/>
    <cellStyle name="Плохой 151 2 2" xfId="31706"/>
    <cellStyle name="Плохой 151 2 3" xfId="31707"/>
    <cellStyle name="Плохой 151 2 4" xfId="31708"/>
    <cellStyle name="Плохой 151 2 5" xfId="31709"/>
    <cellStyle name="Плохой 151 2 6" xfId="31710"/>
    <cellStyle name="Плохой 151 3" xfId="31711"/>
    <cellStyle name="Плохой 151 4" xfId="31712"/>
    <cellStyle name="Плохой 151 5" xfId="31713"/>
    <cellStyle name="Плохой 151 6" xfId="31714"/>
    <cellStyle name="Плохой 151 7" xfId="31715"/>
    <cellStyle name="Плохой 151 8" xfId="31716"/>
    <cellStyle name="Плохой 152" xfId="31717"/>
    <cellStyle name="Плохой 152 2" xfId="31718"/>
    <cellStyle name="Плохой 152 2 2" xfId="31719"/>
    <cellStyle name="Плохой 152 2 3" xfId="31720"/>
    <cellStyle name="Плохой 152 2 4" xfId="31721"/>
    <cellStyle name="Плохой 152 2 5" xfId="31722"/>
    <cellStyle name="Плохой 152 2 6" xfId="31723"/>
    <cellStyle name="Плохой 152 3" xfId="31724"/>
    <cellStyle name="Плохой 152 4" xfId="31725"/>
    <cellStyle name="Плохой 152 5" xfId="31726"/>
    <cellStyle name="Плохой 152 6" xfId="31727"/>
    <cellStyle name="Плохой 152 7" xfId="31728"/>
    <cellStyle name="Плохой 152 8" xfId="31729"/>
    <cellStyle name="Плохой 16" xfId="31730"/>
    <cellStyle name="Плохой 16 2" xfId="31731"/>
    <cellStyle name="Плохой 16 2 2" xfId="31732"/>
    <cellStyle name="Плохой 16 2 3" xfId="31733"/>
    <cellStyle name="Плохой 16 2 4" xfId="31734"/>
    <cellStyle name="Плохой 16 2 5" xfId="31735"/>
    <cellStyle name="Плохой 16 2 6" xfId="31736"/>
    <cellStyle name="Плохой 16 3" xfId="31737"/>
    <cellStyle name="Плохой 16 4" xfId="31738"/>
    <cellStyle name="Плохой 16 5" xfId="31739"/>
    <cellStyle name="Плохой 16 6" xfId="31740"/>
    <cellStyle name="Плохой 16 7" xfId="31741"/>
    <cellStyle name="Плохой 16 8" xfId="31742"/>
    <cellStyle name="Плохой 17" xfId="31743"/>
    <cellStyle name="Плохой 17 2" xfId="31744"/>
    <cellStyle name="Плохой 17 2 2" xfId="31745"/>
    <cellStyle name="Плохой 17 2 3" xfId="31746"/>
    <cellStyle name="Плохой 17 2 4" xfId="31747"/>
    <cellStyle name="Плохой 17 2 5" xfId="31748"/>
    <cellStyle name="Плохой 17 2 6" xfId="31749"/>
    <cellStyle name="Плохой 17 3" xfId="31750"/>
    <cellStyle name="Плохой 17 4" xfId="31751"/>
    <cellStyle name="Плохой 17 5" xfId="31752"/>
    <cellStyle name="Плохой 17 6" xfId="31753"/>
    <cellStyle name="Плохой 17 7" xfId="31754"/>
    <cellStyle name="Плохой 17 8" xfId="31755"/>
    <cellStyle name="Плохой 18" xfId="31756"/>
    <cellStyle name="Плохой 18 2" xfId="31757"/>
    <cellStyle name="Плохой 18 2 2" xfId="31758"/>
    <cellStyle name="Плохой 18 2 3" xfId="31759"/>
    <cellStyle name="Плохой 18 2 4" xfId="31760"/>
    <cellStyle name="Плохой 18 2 5" xfId="31761"/>
    <cellStyle name="Плохой 18 2 6" xfId="31762"/>
    <cellStyle name="Плохой 18 3" xfId="31763"/>
    <cellStyle name="Плохой 18 4" xfId="31764"/>
    <cellStyle name="Плохой 18 5" xfId="31765"/>
    <cellStyle name="Плохой 18 6" xfId="31766"/>
    <cellStyle name="Плохой 18 7" xfId="31767"/>
    <cellStyle name="Плохой 18 8" xfId="31768"/>
    <cellStyle name="Плохой 19" xfId="31769"/>
    <cellStyle name="Плохой 19 2" xfId="31770"/>
    <cellStyle name="Плохой 19 2 2" xfId="31771"/>
    <cellStyle name="Плохой 19 2 3" xfId="31772"/>
    <cellStyle name="Плохой 19 2 4" xfId="31773"/>
    <cellStyle name="Плохой 19 2 5" xfId="31774"/>
    <cellStyle name="Плохой 19 2 6" xfId="31775"/>
    <cellStyle name="Плохой 19 3" xfId="31776"/>
    <cellStyle name="Плохой 19 4" xfId="31777"/>
    <cellStyle name="Плохой 19 5" xfId="31778"/>
    <cellStyle name="Плохой 19 6" xfId="31779"/>
    <cellStyle name="Плохой 19 7" xfId="31780"/>
    <cellStyle name="Плохой 19 8" xfId="31781"/>
    <cellStyle name="Плохой 2" xfId="31782"/>
    <cellStyle name="Плохой 2 10" xfId="31783"/>
    <cellStyle name="Плохой 2 11" xfId="31784"/>
    <cellStyle name="Плохой 2 12" xfId="31785"/>
    <cellStyle name="Плохой 2 13" xfId="31786"/>
    <cellStyle name="Плохой 2 14" xfId="31787"/>
    <cellStyle name="Плохой 2 15" xfId="31788"/>
    <cellStyle name="Плохой 2 16" xfId="31789"/>
    <cellStyle name="Плохой 2 2" xfId="31790"/>
    <cellStyle name="Плохой 2 2 10" xfId="31791"/>
    <cellStyle name="Плохой 2 2 10 2" xfId="31792"/>
    <cellStyle name="Плохой 2 2 10 2 2" xfId="31793"/>
    <cellStyle name="Плохой 2 2 10 2 3" xfId="31794"/>
    <cellStyle name="Плохой 2 2 10 2 4" xfId="31795"/>
    <cellStyle name="Плохой 2 2 10 2 5" xfId="31796"/>
    <cellStyle name="Плохой 2 2 10 2 6" xfId="31797"/>
    <cellStyle name="Плохой 2 2 10 3" xfId="31798"/>
    <cellStyle name="Плохой 2 2 10 4" xfId="31799"/>
    <cellStyle name="Плохой 2 2 10 5" xfId="31800"/>
    <cellStyle name="Плохой 2 2 10 6" xfId="31801"/>
    <cellStyle name="Плохой 2 2 10 7" xfId="31802"/>
    <cellStyle name="Плохой 2 2 10 8" xfId="31803"/>
    <cellStyle name="Плохой 2 2 11" xfId="31804"/>
    <cellStyle name="Плохой 2 2 11 2" xfId="31805"/>
    <cellStyle name="Плохой 2 2 11 2 2" xfId="31806"/>
    <cellStyle name="Плохой 2 2 11 2 3" xfId="31807"/>
    <cellStyle name="Плохой 2 2 11 2 4" xfId="31808"/>
    <cellStyle name="Плохой 2 2 11 2 5" xfId="31809"/>
    <cellStyle name="Плохой 2 2 11 2 6" xfId="31810"/>
    <cellStyle name="Плохой 2 2 11 3" xfId="31811"/>
    <cellStyle name="Плохой 2 2 11 4" xfId="31812"/>
    <cellStyle name="Плохой 2 2 11 5" xfId="31813"/>
    <cellStyle name="Плохой 2 2 11 6" xfId="31814"/>
    <cellStyle name="Плохой 2 2 11 7" xfId="31815"/>
    <cellStyle name="Плохой 2 2 11 8" xfId="31816"/>
    <cellStyle name="Плохой 2 2 12" xfId="31817"/>
    <cellStyle name="Плохой 2 2 12 2" xfId="31818"/>
    <cellStyle name="Плохой 2 2 12 2 2" xfId="31819"/>
    <cellStyle name="Плохой 2 2 12 2 3" xfId="31820"/>
    <cellStyle name="Плохой 2 2 12 2 4" xfId="31821"/>
    <cellStyle name="Плохой 2 2 12 2 5" xfId="31822"/>
    <cellStyle name="Плохой 2 2 12 2 6" xfId="31823"/>
    <cellStyle name="Плохой 2 2 12 3" xfId="31824"/>
    <cellStyle name="Плохой 2 2 12 4" xfId="31825"/>
    <cellStyle name="Плохой 2 2 12 5" xfId="31826"/>
    <cellStyle name="Плохой 2 2 12 6" xfId="31827"/>
    <cellStyle name="Плохой 2 2 12 7" xfId="31828"/>
    <cellStyle name="Плохой 2 2 12 8" xfId="31829"/>
    <cellStyle name="Плохой 2 2 13" xfId="31830"/>
    <cellStyle name="Плохой 2 2 13 2" xfId="31831"/>
    <cellStyle name="Плохой 2 2 13 2 2" xfId="31832"/>
    <cellStyle name="Плохой 2 2 13 2 3" xfId="31833"/>
    <cellStyle name="Плохой 2 2 13 2 4" xfId="31834"/>
    <cellStyle name="Плохой 2 2 13 2 5" xfId="31835"/>
    <cellStyle name="Плохой 2 2 13 2 6" xfId="31836"/>
    <cellStyle name="Плохой 2 2 13 3" xfId="31837"/>
    <cellStyle name="Плохой 2 2 13 4" xfId="31838"/>
    <cellStyle name="Плохой 2 2 13 5" xfId="31839"/>
    <cellStyle name="Плохой 2 2 13 6" xfId="31840"/>
    <cellStyle name="Плохой 2 2 13 7" xfId="31841"/>
    <cellStyle name="Плохой 2 2 13 8" xfId="31842"/>
    <cellStyle name="Плохой 2 2 14" xfId="31843"/>
    <cellStyle name="Плохой 2 2 14 2" xfId="31844"/>
    <cellStyle name="Плохой 2 2 14 3" xfId="31845"/>
    <cellStyle name="Плохой 2 2 14 4" xfId="31846"/>
    <cellStyle name="Плохой 2 2 14 5" xfId="31847"/>
    <cellStyle name="Плохой 2 2 14 6" xfId="31848"/>
    <cellStyle name="Плохой 2 2 15" xfId="31849"/>
    <cellStyle name="Плохой 2 2 16" xfId="31850"/>
    <cellStyle name="Плохой 2 2 17" xfId="31851"/>
    <cellStyle name="Плохой 2 2 18" xfId="31852"/>
    <cellStyle name="Плохой 2 2 19" xfId="31853"/>
    <cellStyle name="Плохой 2 2 2" xfId="31854"/>
    <cellStyle name="Плохой 2 2 2 2" xfId="31855"/>
    <cellStyle name="Плохой 2 2 2 2 2" xfId="31856"/>
    <cellStyle name="Плохой 2 2 2 2 3" xfId="31857"/>
    <cellStyle name="Плохой 2 2 2 2 4" xfId="31858"/>
    <cellStyle name="Плохой 2 2 2 2 5" xfId="31859"/>
    <cellStyle name="Плохой 2 2 2 2 6" xfId="31860"/>
    <cellStyle name="Плохой 2 2 2 3" xfId="31861"/>
    <cellStyle name="Плохой 2 2 2 4" xfId="31862"/>
    <cellStyle name="Плохой 2 2 2 5" xfId="31863"/>
    <cellStyle name="Плохой 2 2 2 6" xfId="31864"/>
    <cellStyle name="Плохой 2 2 2 7" xfId="31865"/>
    <cellStyle name="Плохой 2 2 2 8" xfId="31866"/>
    <cellStyle name="Плохой 2 2 20" xfId="31867"/>
    <cellStyle name="Плохой 2 2 21" xfId="31868"/>
    <cellStyle name="Плохой 2 2 22" xfId="31869"/>
    <cellStyle name="Плохой 2 2 23" xfId="31870"/>
    <cellStyle name="Плохой 2 2 24" xfId="31871"/>
    <cellStyle name="Плохой 2 2 25" xfId="31872"/>
    <cellStyle name="Плохой 2 2 26" xfId="31873"/>
    <cellStyle name="Плохой 2 2 3" xfId="31874"/>
    <cellStyle name="Плохой 2 2 3 2" xfId="31875"/>
    <cellStyle name="Плохой 2 2 3 2 2" xfId="31876"/>
    <cellStyle name="Плохой 2 2 3 2 3" xfId="31877"/>
    <cellStyle name="Плохой 2 2 3 2 4" xfId="31878"/>
    <cellStyle name="Плохой 2 2 3 2 5" xfId="31879"/>
    <cellStyle name="Плохой 2 2 3 2 6" xfId="31880"/>
    <cellStyle name="Плохой 2 2 3 3" xfId="31881"/>
    <cellStyle name="Плохой 2 2 3 4" xfId="31882"/>
    <cellStyle name="Плохой 2 2 3 5" xfId="31883"/>
    <cellStyle name="Плохой 2 2 3 6" xfId="31884"/>
    <cellStyle name="Плохой 2 2 3 7" xfId="31885"/>
    <cellStyle name="Плохой 2 2 3 8" xfId="31886"/>
    <cellStyle name="Плохой 2 2 4" xfId="31887"/>
    <cellStyle name="Плохой 2 2 4 2" xfId="31888"/>
    <cellStyle name="Плохой 2 2 4 2 2" xfId="31889"/>
    <cellStyle name="Плохой 2 2 4 2 3" xfId="31890"/>
    <cellStyle name="Плохой 2 2 4 2 4" xfId="31891"/>
    <cellStyle name="Плохой 2 2 4 2 5" xfId="31892"/>
    <cellStyle name="Плохой 2 2 4 2 6" xfId="31893"/>
    <cellStyle name="Плохой 2 2 4 3" xfId="31894"/>
    <cellStyle name="Плохой 2 2 4 4" xfId="31895"/>
    <cellStyle name="Плохой 2 2 4 5" xfId="31896"/>
    <cellStyle name="Плохой 2 2 4 6" xfId="31897"/>
    <cellStyle name="Плохой 2 2 4 7" xfId="31898"/>
    <cellStyle name="Плохой 2 2 4 8" xfId="31899"/>
    <cellStyle name="Плохой 2 2 5" xfId="31900"/>
    <cellStyle name="Плохой 2 2 5 2" xfId="31901"/>
    <cellStyle name="Плохой 2 2 5 2 2" xfId="31902"/>
    <cellStyle name="Плохой 2 2 5 2 3" xfId="31903"/>
    <cellStyle name="Плохой 2 2 5 2 4" xfId="31904"/>
    <cellStyle name="Плохой 2 2 5 2 5" xfId="31905"/>
    <cellStyle name="Плохой 2 2 5 2 6" xfId="31906"/>
    <cellStyle name="Плохой 2 2 5 3" xfId="31907"/>
    <cellStyle name="Плохой 2 2 5 4" xfId="31908"/>
    <cellStyle name="Плохой 2 2 5 5" xfId="31909"/>
    <cellStyle name="Плохой 2 2 5 6" xfId="31910"/>
    <cellStyle name="Плохой 2 2 5 7" xfId="31911"/>
    <cellStyle name="Плохой 2 2 5 8" xfId="31912"/>
    <cellStyle name="Плохой 2 2 6" xfId="31913"/>
    <cellStyle name="Плохой 2 2 6 2" xfId="31914"/>
    <cellStyle name="Плохой 2 2 6 2 2" xfId="31915"/>
    <cellStyle name="Плохой 2 2 6 2 3" xfId="31916"/>
    <cellStyle name="Плохой 2 2 6 2 4" xfId="31917"/>
    <cellStyle name="Плохой 2 2 6 2 5" xfId="31918"/>
    <cellStyle name="Плохой 2 2 6 2 6" xfId="31919"/>
    <cellStyle name="Плохой 2 2 6 3" xfId="31920"/>
    <cellStyle name="Плохой 2 2 6 4" xfId="31921"/>
    <cellStyle name="Плохой 2 2 6 5" xfId="31922"/>
    <cellStyle name="Плохой 2 2 6 6" xfId="31923"/>
    <cellStyle name="Плохой 2 2 6 7" xfId="31924"/>
    <cellStyle name="Плохой 2 2 6 8" xfId="31925"/>
    <cellStyle name="Плохой 2 2 7" xfId="31926"/>
    <cellStyle name="Плохой 2 2 7 2" xfId="31927"/>
    <cellStyle name="Плохой 2 2 7 2 2" xfId="31928"/>
    <cellStyle name="Плохой 2 2 7 2 3" xfId="31929"/>
    <cellStyle name="Плохой 2 2 7 2 4" xfId="31930"/>
    <cellStyle name="Плохой 2 2 7 2 5" xfId="31931"/>
    <cellStyle name="Плохой 2 2 7 2 6" xfId="31932"/>
    <cellStyle name="Плохой 2 2 7 3" xfId="31933"/>
    <cellStyle name="Плохой 2 2 7 4" xfId="31934"/>
    <cellStyle name="Плохой 2 2 7 5" xfId="31935"/>
    <cellStyle name="Плохой 2 2 7 6" xfId="31936"/>
    <cellStyle name="Плохой 2 2 7 7" xfId="31937"/>
    <cellStyle name="Плохой 2 2 7 8" xfId="31938"/>
    <cellStyle name="Плохой 2 2 8" xfId="31939"/>
    <cellStyle name="Плохой 2 2 8 2" xfId="31940"/>
    <cellStyle name="Плохой 2 2 8 2 2" xfId="31941"/>
    <cellStyle name="Плохой 2 2 8 2 3" xfId="31942"/>
    <cellStyle name="Плохой 2 2 8 2 4" xfId="31943"/>
    <cellStyle name="Плохой 2 2 8 2 5" xfId="31944"/>
    <cellStyle name="Плохой 2 2 8 2 6" xfId="31945"/>
    <cellStyle name="Плохой 2 2 8 3" xfId="31946"/>
    <cellStyle name="Плохой 2 2 8 4" xfId="31947"/>
    <cellStyle name="Плохой 2 2 8 5" xfId="31948"/>
    <cellStyle name="Плохой 2 2 8 6" xfId="31949"/>
    <cellStyle name="Плохой 2 2 8 7" xfId="31950"/>
    <cellStyle name="Плохой 2 2 8 8" xfId="31951"/>
    <cellStyle name="Плохой 2 2 9" xfId="31952"/>
    <cellStyle name="Плохой 2 2 9 2" xfId="31953"/>
    <cellStyle name="Плохой 2 2 9 2 2" xfId="31954"/>
    <cellStyle name="Плохой 2 2 9 2 3" xfId="31955"/>
    <cellStyle name="Плохой 2 2 9 2 4" xfId="31956"/>
    <cellStyle name="Плохой 2 2 9 2 5" xfId="31957"/>
    <cellStyle name="Плохой 2 2 9 2 6" xfId="31958"/>
    <cellStyle name="Плохой 2 2 9 3" xfId="31959"/>
    <cellStyle name="Плохой 2 2 9 4" xfId="31960"/>
    <cellStyle name="Плохой 2 2 9 5" xfId="31961"/>
    <cellStyle name="Плохой 2 2 9 6" xfId="31962"/>
    <cellStyle name="Плохой 2 2 9 7" xfId="31963"/>
    <cellStyle name="Плохой 2 2 9 8" xfId="31964"/>
    <cellStyle name="Плохой 2 3" xfId="31965"/>
    <cellStyle name="Плохой 2 3 2" xfId="31966"/>
    <cellStyle name="Плохой 2 3 2 2" xfId="31967"/>
    <cellStyle name="Плохой 2 3 2 3" xfId="31968"/>
    <cellStyle name="Плохой 2 3 2 4" xfId="31969"/>
    <cellStyle name="Плохой 2 3 2 5" xfId="31970"/>
    <cellStyle name="Плохой 2 3 2 6" xfId="31971"/>
    <cellStyle name="Плохой 2 3 3" xfId="31972"/>
    <cellStyle name="Плохой 2 3 4" xfId="31973"/>
    <cellStyle name="Плохой 2 3 5" xfId="31974"/>
    <cellStyle name="Плохой 2 3 6" xfId="31975"/>
    <cellStyle name="Плохой 2 3 7" xfId="31976"/>
    <cellStyle name="Плохой 2 3 8" xfId="31977"/>
    <cellStyle name="Плохой 2 4" xfId="31978"/>
    <cellStyle name="Плохой 2 4 2" xfId="31979"/>
    <cellStyle name="Плохой 2 4 3" xfId="31980"/>
    <cellStyle name="Плохой 2 4 4" xfId="31981"/>
    <cellStyle name="Плохой 2 4 5" xfId="31982"/>
    <cellStyle name="Плохой 2 4 6" xfId="31983"/>
    <cellStyle name="Плохой 2 5" xfId="31984"/>
    <cellStyle name="Плохой 2 6" xfId="31985"/>
    <cellStyle name="Плохой 2 7" xfId="31986"/>
    <cellStyle name="Плохой 2 8" xfId="31987"/>
    <cellStyle name="Плохой 2 9" xfId="31988"/>
    <cellStyle name="Плохой 20" xfId="31989"/>
    <cellStyle name="Плохой 20 2" xfId="31990"/>
    <cellStyle name="Плохой 20 2 2" xfId="31991"/>
    <cellStyle name="Плохой 20 2 3" xfId="31992"/>
    <cellStyle name="Плохой 20 2 4" xfId="31993"/>
    <cellStyle name="Плохой 20 2 5" xfId="31994"/>
    <cellStyle name="Плохой 20 2 6" xfId="31995"/>
    <cellStyle name="Плохой 20 3" xfId="31996"/>
    <cellStyle name="Плохой 20 4" xfId="31997"/>
    <cellStyle name="Плохой 20 5" xfId="31998"/>
    <cellStyle name="Плохой 20 6" xfId="31999"/>
    <cellStyle name="Плохой 20 7" xfId="32000"/>
    <cellStyle name="Плохой 20 8" xfId="32001"/>
    <cellStyle name="Плохой 21" xfId="32002"/>
    <cellStyle name="Плохой 21 2" xfId="32003"/>
    <cellStyle name="Плохой 21 2 2" xfId="32004"/>
    <cellStyle name="Плохой 21 2 3" xfId="32005"/>
    <cellStyle name="Плохой 21 2 4" xfId="32006"/>
    <cellStyle name="Плохой 21 2 5" xfId="32007"/>
    <cellStyle name="Плохой 21 2 6" xfId="32008"/>
    <cellStyle name="Плохой 21 3" xfId="32009"/>
    <cellStyle name="Плохой 21 4" xfId="32010"/>
    <cellStyle name="Плохой 21 5" xfId="32011"/>
    <cellStyle name="Плохой 21 6" xfId="32012"/>
    <cellStyle name="Плохой 21 7" xfId="32013"/>
    <cellStyle name="Плохой 21 8" xfId="32014"/>
    <cellStyle name="Плохой 22" xfId="32015"/>
    <cellStyle name="Плохой 22 2" xfId="32016"/>
    <cellStyle name="Плохой 22 2 2" xfId="32017"/>
    <cellStyle name="Плохой 22 2 3" xfId="32018"/>
    <cellStyle name="Плохой 22 2 4" xfId="32019"/>
    <cellStyle name="Плохой 22 2 5" xfId="32020"/>
    <cellStyle name="Плохой 22 2 6" xfId="32021"/>
    <cellStyle name="Плохой 22 3" xfId="32022"/>
    <cellStyle name="Плохой 22 4" xfId="32023"/>
    <cellStyle name="Плохой 22 5" xfId="32024"/>
    <cellStyle name="Плохой 22 6" xfId="32025"/>
    <cellStyle name="Плохой 22 7" xfId="32026"/>
    <cellStyle name="Плохой 22 8" xfId="32027"/>
    <cellStyle name="Плохой 23" xfId="32028"/>
    <cellStyle name="Плохой 23 2" xfId="32029"/>
    <cellStyle name="Плохой 23 2 2" xfId="32030"/>
    <cellStyle name="Плохой 23 2 3" xfId="32031"/>
    <cellStyle name="Плохой 23 2 4" xfId="32032"/>
    <cellStyle name="Плохой 23 2 5" xfId="32033"/>
    <cellStyle name="Плохой 23 2 6" xfId="32034"/>
    <cellStyle name="Плохой 23 3" xfId="32035"/>
    <cellStyle name="Плохой 23 4" xfId="32036"/>
    <cellStyle name="Плохой 23 5" xfId="32037"/>
    <cellStyle name="Плохой 23 6" xfId="32038"/>
    <cellStyle name="Плохой 23 7" xfId="32039"/>
    <cellStyle name="Плохой 23 8" xfId="32040"/>
    <cellStyle name="Плохой 24" xfId="32041"/>
    <cellStyle name="Плохой 24 2" xfId="32042"/>
    <cellStyle name="Плохой 24 2 2" xfId="32043"/>
    <cellStyle name="Плохой 24 2 3" xfId="32044"/>
    <cellStyle name="Плохой 24 2 4" xfId="32045"/>
    <cellStyle name="Плохой 24 2 5" xfId="32046"/>
    <cellStyle name="Плохой 24 2 6" xfId="32047"/>
    <cellStyle name="Плохой 24 3" xfId="32048"/>
    <cellStyle name="Плохой 24 4" xfId="32049"/>
    <cellStyle name="Плохой 24 5" xfId="32050"/>
    <cellStyle name="Плохой 24 6" xfId="32051"/>
    <cellStyle name="Плохой 24 7" xfId="32052"/>
    <cellStyle name="Плохой 24 8" xfId="32053"/>
    <cellStyle name="Плохой 25" xfId="32054"/>
    <cellStyle name="Плохой 25 2" xfId="32055"/>
    <cellStyle name="Плохой 25 2 2" xfId="32056"/>
    <cellStyle name="Плохой 25 2 3" xfId="32057"/>
    <cellStyle name="Плохой 25 2 4" xfId="32058"/>
    <cellStyle name="Плохой 25 2 5" xfId="32059"/>
    <cellStyle name="Плохой 25 2 6" xfId="32060"/>
    <cellStyle name="Плохой 25 3" xfId="32061"/>
    <cellStyle name="Плохой 25 4" xfId="32062"/>
    <cellStyle name="Плохой 25 5" xfId="32063"/>
    <cellStyle name="Плохой 25 6" xfId="32064"/>
    <cellStyle name="Плохой 25 7" xfId="32065"/>
    <cellStyle name="Плохой 25 8" xfId="32066"/>
    <cellStyle name="Плохой 26" xfId="32067"/>
    <cellStyle name="Плохой 26 2" xfId="32068"/>
    <cellStyle name="Плохой 26 2 2" xfId="32069"/>
    <cellStyle name="Плохой 26 2 3" xfId="32070"/>
    <cellStyle name="Плохой 26 2 4" xfId="32071"/>
    <cellStyle name="Плохой 26 2 5" xfId="32072"/>
    <cellStyle name="Плохой 26 2 6" xfId="32073"/>
    <cellStyle name="Плохой 26 3" xfId="32074"/>
    <cellStyle name="Плохой 26 4" xfId="32075"/>
    <cellStyle name="Плохой 26 5" xfId="32076"/>
    <cellStyle name="Плохой 26 6" xfId="32077"/>
    <cellStyle name="Плохой 26 7" xfId="32078"/>
    <cellStyle name="Плохой 26 8" xfId="32079"/>
    <cellStyle name="Плохой 27" xfId="32080"/>
    <cellStyle name="Плохой 27 2" xfId="32081"/>
    <cellStyle name="Плохой 27 2 2" xfId="32082"/>
    <cellStyle name="Плохой 27 2 3" xfId="32083"/>
    <cellStyle name="Плохой 27 2 4" xfId="32084"/>
    <cellStyle name="Плохой 27 2 5" xfId="32085"/>
    <cellStyle name="Плохой 27 2 6" xfId="32086"/>
    <cellStyle name="Плохой 27 3" xfId="32087"/>
    <cellStyle name="Плохой 27 4" xfId="32088"/>
    <cellStyle name="Плохой 27 5" xfId="32089"/>
    <cellStyle name="Плохой 27 6" xfId="32090"/>
    <cellStyle name="Плохой 27 7" xfId="32091"/>
    <cellStyle name="Плохой 27 8" xfId="32092"/>
    <cellStyle name="Плохой 28" xfId="32093"/>
    <cellStyle name="Плохой 28 2" xfId="32094"/>
    <cellStyle name="Плохой 28 2 2" xfId="32095"/>
    <cellStyle name="Плохой 28 2 3" xfId="32096"/>
    <cellStyle name="Плохой 28 2 4" xfId="32097"/>
    <cellStyle name="Плохой 28 2 5" xfId="32098"/>
    <cellStyle name="Плохой 28 2 6" xfId="32099"/>
    <cellStyle name="Плохой 28 3" xfId="32100"/>
    <cellStyle name="Плохой 28 4" xfId="32101"/>
    <cellStyle name="Плохой 28 5" xfId="32102"/>
    <cellStyle name="Плохой 28 6" xfId="32103"/>
    <cellStyle name="Плохой 28 7" xfId="32104"/>
    <cellStyle name="Плохой 28 8" xfId="32105"/>
    <cellStyle name="Плохой 29" xfId="32106"/>
    <cellStyle name="Плохой 29 2" xfId="32107"/>
    <cellStyle name="Плохой 29 2 2" xfId="32108"/>
    <cellStyle name="Плохой 29 2 3" xfId="32109"/>
    <cellStyle name="Плохой 29 2 4" xfId="32110"/>
    <cellStyle name="Плохой 29 2 5" xfId="32111"/>
    <cellStyle name="Плохой 29 2 6" xfId="32112"/>
    <cellStyle name="Плохой 29 3" xfId="32113"/>
    <cellStyle name="Плохой 29 4" xfId="32114"/>
    <cellStyle name="Плохой 29 5" xfId="32115"/>
    <cellStyle name="Плохой 29 6" xfId="32116"/>
    <cellStyle name="Плохой 29 7" xfId="32117"/>
    <cellStyle name="Плохой 29 8" xfId="32118"/>
    <cellStyle name="Плохой 3" xfId="32119"/>
    <cellStyle name="Плохой 3 2" xfId="32120"/>
    <cellStyle name="Плохой 3 2 2" xfId="32121"/>
    <cellStyle name="Плохой 3 2 3" xfId="32122"/>
    <cellStyle name="Плохой 3 2 4" xfId="32123"/>
    <cellStyle name="Плохой 3 2 5" xfId="32124"/>
    <cellStyle name="Плохой 3 2 6" xfId="32125"/>
    <cellStyle name="Плохой 3 3" xfId="32126"/>
    <cellStyle name="Плохой 3 4" xfId="32127"/>
    <cellStyle name="Плохой 3 5" xfId="32128"/>
    <cellStyle name="Плохой 3 6" xfId="32129"/>
    <cellStyle name="Плохой 3 7" xfId="32130"/>
    <cellStyle name="Плохой 3 8" xfId="32131"/>
    <cellStyle name="Плохой 30" xfId="32132"/>
    <cellStyle name="Плохой 30 2" xfId="32133"/>
    <cellStyle name="Плохой 30 2 2" xfId="32134"/>
    <cellStyle name="Плохой 30 2 3" xfId="32135"/>
    <cellStyle name="Плохой 30 2 4" xfId="32136"/>
    <cellStyle name="Плохой 30 2 5" xfId="32137"/>
    <cellStyle name="Плохой 30 2 6" xfId="32138"/>
    <cellStyle name="Плохой 30 3" xfId="32139"/>
    <cellStyle name="Плохой 30 4" xfId="32140"/>
    <cellStyle name="Плохой 30 5" xfId="32141"/>
    <cellStyle name="Плохой 30 6" xfId="32142"/>
    <cellStyle name="Плохой 30 7" xfId="32143"/>
    <cellStyle name="Плохой 30 8" xfId="32144"/>
    <cellStyle name="Плохой 31" xfId="32145"/>
    <cellStyle name="Плохой 31 2" xfId="32146"/>
    <cellStyle name="Плохой 31 2 2" xfId="32147"/>
    <cellStyle name="Плохой 31 2 3" xfId="32148"/>
    <cellStyle name="Плохой 31 2 4" xfId="32149"/>
    <cellStyle name="Плохой 31 2 5" xfId="32150"/>
    <cellStyle name="Плохой 31 2 6" xfId="32151"/>
    <cellStyle name="Плохой 31 3" xfId="32152"/>
    <cellStyle name="Плохой 31 4" xfId="32153"/>
    <cellStyle name="Плохой 31 5" xfId="32154"/>
    <cellStyle name="Плохой 31 6" xfId="32155"/>
    <cellStyle name="Плохой 31 7" xfId="32156"/>
    <cellStyle name="Плохой 31 8" xfId="32157"/>
    <cellStyle name="Плохой 32" xfId="32158"/>
    <cellStyle name="Плохой 32 2" xfId="32159"/>
    <cellStyle name="Плохой 32 2 2" xfId="32160"/>
    <cellStyle name="Плохой 32 2 3" xfId="32161"/>
    <cellStyle name="Плохой 32 2 4" xfId="32162"/>
    <cellStyle name="Плохой 32 2 5" xfId="32163"/>
    <cellStyle name="Плохой 32 2 6" xfId="32164"/>
    <cellStyle name="Плохой 32 3" xfId="32165"/>
    <cellStyle name="Плохой 32 4" xfId="32166"/>
    <cellStyle name="Плохой 32 5" xfId="32167"/>
    <cellStyle name="Плохой 32 6" xfId="32168"/>
    <cellStyle name="Плохой 32 7" xfId="32169"/>
    <cellStyle name="Плохой 32 8" xfId="32170"/>
    <cellStyle name="Плохой 33" xfId="32171"/>
    <cellStyle name="Плохой 33 2" xfId="32172"/>
    <cellStyle name="Плохой 33 2 2" xfId="32173"/>
    <cellStyle name="Плохой 33 2 3" xfId="32174"/>
    <cellStyle name="Плохой 33 2 4" xfId="32175"/>
    <cellStyle name="Плохой 33 2 5" xfId="32176"/>
    <cellStyle name="Плохой 33 2 6" xfId="32177"/>
    <cellStyle name="Плохой 33 3" xfId="32178"/>
    <cellStyle name="Плохой 33 4" xfId="32179"/>
    <cellStyle name="Плохой 33 5" xfId="32180"/>
    <cellStyle name="Плохой 33 6" xfId="32181"/>
    <cellStyle name="Плохой 33 7" xfId="32182"/>
    <cellStyle name="Плохой 33 8" xfId="32183"/>
    <cellStyle name="Плохой 34" xfId="32184"/>
    <cellStyle name="Плохой 34 2" xfId="32185"/>
    <cellStyle name="Плохой 34 2 2" xfId="32186"/>
    <cellStyle name="Плохой 34 2 3" xfId="32187"/>
    <cellStyle name="Плохой 34 2 4" xfId="32188"/>
    <cellStyle name="Плохой 34 2 5" xfId="32189"/>
    <cellStyle name="Плохой 34 2 6" xfId="32190"/>
    <cellStyle name="Плохой 34 3" xfId="32191"/>
    <cellStyle name="Плохой 34 4" xfId="32192"/>
    <cellStyle name="Плохой 34 5" xfId="32193"/>
    <cellStyle name="Плохой 34 6" xfId="32194"/>
    <cellStyle name="Плохой 34 7" xfId="32195"/>
    <cellStyle name="Плохой 34 8" xfId="32196"/>
    <cellStyle name="Плохой 35" xfId="32197"/>
    <cellStyle name="Плохой 35 2" xfId="32198"/>
    <cellStyle name="Плохой 35 2 2" xfId="32199"/>
    <cellStyle name="Плохой 35 2 3" xfId="32200"/>
    <cellStyle name="Плохой 35 2 4" xfId="32201"/>
    <cellStyle name="Плохой 35 2 5" xfId="32202"/>
    <cellStyle name="Плохой 35 2 6" xfId="32203"/>
    <cellStyle name="Плохой 35 3" xfId="32204"/>
    <cellStyle name="Плохой 35 4" xfId="32205"/>
    <cellStyle name="Плохой 35 5" xfId="32206"/>
    <cellStyle name="Плохой 35 6" xfId="32207"/>
    <cellStyle name="Плохой 35 7" xfId="32208"/>
    <cellStyle name="Плохой 35 8" xfId="32209"/>
    <cellStyle name="Плохой 36" xfId="32210"/>
    <cellStyle name="Плохой 36 2" xfId="32211"/>
    <cellStyle name="Плохой 36 2 2" xfId="32212"/>
    <cellStyle name="Плохой 36 2 3" xfId="32213"/>
    <cellStyle name="Плохой 36 2 4" xfId="32214"/>
    <cellStyle name="Плохой 36 2 5" xfId="32215"/>
    <cellStyle name="Плохой 36 2 6" xfId="32216"/>
    <cellStyle name="Плохой 36 3" xfId="32217"/>
    <cellStyle name="Плохой 36 4" xfId="32218"/>
    <cellStyle name="Плохой 36 5" xfId="32219"/>
    <cellStyle name="Плохой 36 6" xfId="32220"/>
    <cellStyle name="Плохой 36 7" xfId="32221"/>
    <cellStyle name="Плохой 36 8" xfId="32222"/>
    <cellStyle name="Плохой 37" xfId="32223"/>
    <cellStyle name="Плохой 37 2" xfId="32224"/>
    <cellStyle name="Плохой 37 2 2" xfId="32225"/>
    <cellStyle name="Плохой 37 2 3" xfId="32226"/>
    <cellStyle name="Плохой 37 2 4" xfId="32227"/>
    <cellStyle name="Плохой 37 2 5" xfId="32228"/>
    <cellStyle name="Плохой 37 2 6" xfId="32229"/>
    <cellStyle name="Плохой 37 3" xfId="32230"/>
    <cellStyle name="Плохой 37 4" xfId="32231"/>
    <cellStyle name="Плохой 37 5" xfId="32232"/>
    <cellStyle name="Плохой 37 6" xfId="32233"/>
    <cellStyle name="Плохой 37 7" xfId="32234"/>
    <cellStyle name="Плохой 37 8" xfId="32235"/>
    <cellStyle name="Плохой 38" xfId="32236"/>
    <cellStyle name="Плохой 38 2" xfId="32237"/>
    <cellStyle name="Плохой 38 2 2" xfId="32238"/>
    <cellStyle name="Плохой 38 2 3" xfId="32239"/>
    <cellStyle name="Плохой 38 2 4" xfId="32240"/>
    <cellStyle name="Плохой 38 2 5" xfId="32241"/>
    <cellStyle name="Плохой 38 2 6" xfId="32242"/>
    <cellStyle name="Плохой 38 3" xfId="32243"/>
    <cellStyle name="Плохой 38 4" xfId="32244"/>
    <cellStyle name="Плохой 38 5" xfId="32245"/>
    <cellStyle name="Плохой 38 6" xfId="32246"/>
    <cellStyle name="Плохой 38 7" xfId="32247"/>
    <cellStyle name="Плохой 38 8" xfId="32248"/>
    <cellStyle name="Плохой 39" xfId="32249"/>
    <cellStyle name="Плохой 39 2" xfId="32250"/>
    <cellStyle name="Плохой 39 2 2" xfId="32251"/>
    <cellStyle name="Плохой 39 2 3" xfId="32252"/>
    <cellStyle name="Плохой 39 2 4" xfId="32253"/>
    <cellStyle name="Плохой 39 2 5" xfId="32254"/>
    <cellStyle name="Плохой 39 2 6" xfId="32255"/>
    <cellStyle name="Плохой 39 3" xfId="32256"/>
    <cellStyle name="Плохой 39 4" xfId="32257"/>
    <cellStyle name="Плохой 39 5" xfId="32258"/>
    <cellStyle name="Плохой 39 6" xfId="32259"/>
    <cellStyle name="Плохой 39 7" xfId="32260"/>
    <cellStyle name="Плохой 39 8" xfId="32261"/>
    <cellStyle name="Плохой 4" xfId="32262"/>
    <cellStyle name="Плохой 4 2" xfId="32263"/>
    <cellStyle name="Плохой 4 2 2" xfId="32264"/>
    <cellStyle name="Плохой 4 2 3" xfId="32265"/>
    <cellStyle name="Плохой 4 2 4" xfId="32266"/>
    <cellStyle name="Плохой 4 2 5" xfId="32267"/>
    <cellStyle name="Плохой 4 2 6" xfId="32268"/>
    <cellStyle name="Плохой 4 3" xfId="32269"/>
    <cellStyle name="Плохой 4 4" xfId="32270"/>
    <cellStyle name="Плохой 4 5" xfId="32271"/>
    <cellStyle name="Плохой 4 6" xfId="32272"/>
    <cellStyle name="Плохой 4 7" xfId="32273"/>
    <cellStyle name="Плохой 4 8" xfId="32274"/>
    <cellStyle name="Плохой 40" xfId="32275"/>
    <cellStyle name="Плохой 40 2" xfId="32276"/>
    <cellStyle name="Плохой 40 2 2" xfId="32277"/>
    <cellStyle name="Плохой 40 2 3" xfId="32278"/>
    <cellStyle name="Плохой 40 2 4" xfId="32279"/>
    <cellStyle name="Плохой 40 2 5" xfId="32280"/>
    <cellStyle name="Плохой 40 2 6" xfId="32281"/>
    <cellStyle name="Плохой 40 3" xfId="32282"/>
    <cellStyle name="Плохой 40 4" xfId="32283"/>
    <cellStyle name="Плохой 40 5" xfId="32284"/>
    <cellStyle name="Плохой 40 6" xfId="32285"/>
    <cellStyle name="Плохой 40 7" xfId="32286"/>
    <cellStyle name="Плохой 40 8" xfId="32287"/>
    <cellStyle name="Плохой 41" xfId="32288"/>
    <cellStyle name="Плохой 41 2" xfId="32289"/>
    <cellStyle name="Плохой 41 2 2" xfId="32290"/>
    <cellStyle name="Плохой 41 2 3" xfId="32291"/>
    <cellStyle name="Плохой 41 2 4" xfId="32292"/>
    <cellStyle name="Плохой 41 2 5" xfId="32293"/>
    <cellStyle name="Плохой 41 2 6" xfId="32294"/>
    <cellStyle name="Плохой 41 3" xfId="32295"/>
    <cellStyle name="Плохой 41 4" xfId="32296"/>
    <cellStyle name="Плохой 41 5" xfId="32297"/>
    <cellStyle name="Плохой 41 6" xfId="32298"/>
    <cellStyle name="Плохой 41 7" xfId="32299"/>
    <cellStyle name="Плохой 41 8" xfId="32300"/>
    <cellStyle name="Плохой 42" xfId="32301"/>
    <cellStyle name="Плохой 42 2" xfId="32302"/>
    <cellStyle name="Плохой 42 2 2" xfId="32303"/>
    <cellStyle name="Плохой 42 2 3" xfId="32304"/>
    <cellStyle name="Плохой 42 2 4" xfId="32305"/>
    <cellStyle name="Плохой 42 2 5" xfId="32306"/>
    <cellStyle name="Плохой 42 2 6" xfId="32307"/>
    <cellStyle name="Плохой 42 3" xfId="32308"/>
    <cellStyle name="Плохой 42 4" xfId="32309"/>
    <cellStyle name="Плохой 42 5" xfId="32310"/>
    <cellStyle name="Плохой 42 6" xfId="32311"/>
    <cellStyle name="Плохой 42 7" xfId="32312"/>
    <cellStyle name="Плохой 42 8" xfId="32313"/>
    <cellStyle name="Плохой 43" xfId="32314"/>
    <cellStyle name="Плохой 43 2" xfId="32315"/>
    <cellStyle name="Плохой 43 2 2" xfId="32316"/>
    <cellStyle name="Плохой 43 2 3" xfId="32317"/>
    <cellStyle name="Плохой 43 2 4" xfId="32318"/>
    <cellStyle name="Плохой 43 2 5" xfId="32319"/>
    <cellStyle name="Плохой 43 2 6" xfId="32320"/>
    <cellStyle name="Плохой 43 3" xfId="32321"/>
    <cellStyle name="Плохой 43 4" xfId="32322"/>
    <cellStyle name="Плохой 43 5" xfId="32323"/>
    <cellStyle name="Плохой 43 6" xfId="32324"/>
    <cellStyle name="Плохой 43 7" xfId="32325"/>
    <cellStyle name="Плохой 43 8" xfId="32326"/>
    <cellStyle name="Плохой 44" xfId="32327"/>
    <cellStyle name="Плохой 44 2" xfId="32328"/>
    <cellStyle name="Плохой 44 2 2" xfId="32329"/>
    <cellStyle name="Плохой 44 2 3" xfId="32330"/>
    <cellStyle name="Плохой 44 2 4" xfId="32331"/>
    <cellStyle name="Плохой 44 2 5" xfId="32332"/>
    <cellStyle name="Плохой 44 2 6" xfId="32333"/>
    <cellStyle name="Плохой 44 3" xfId="32334"/>
    <cellStyle name="Плохой 44 4" xfId="32335"/>
    <cellStyle name="Плохой 44 5" xfId="32336"/>
    <cellStyle name="Плохой 44 6" xfId="32337"/>
    <cellStyle name="Плохой 44 7" xfId="32338"/>
    <cellStyle name="Плохой 44 8" xfId="32339"/>
    <cellStyle name="Плохой 45" xfId="32340"/>
    <cellStyle name="Плохой 45 2" xfId="32341"/>
    <cellStyle name="Плохой 45 2 2" xfId="32342"/>
    <cellStyle name="Плохой 45 2 3" xfId="32343"/>
    <cellStyle name="Плохой 45 2 4" xfId="32344"/>
    <cellStyle name="Плохой 45 2 5" xfId="32345"/>
    <cellStyle name="Плохой 45 2 6" xfId="32346"/>
    <cellStyle name="Плохой 45 3" xfId="32347"/>
    <cellStyle name="Плохой 45 4" xfId="32348"/>
    <cellStyle name="Плохой 45 5" xfId="32349"/>
    <cellStyle name="Плохой 45 6" xfId="32350"/>
    <cellStyle name="Плохой 45 7" xfId="32351"/>
    <cellStyle name="Плохой 45 8" xfId="32352"/>
    <cellStyle name="Плохой 46" xfId="32353"/>
    <cellStyle name="Плохой 46 2" xfId="32354"/>
    <cellStyle name="Плохой 46 2 2" xfId="32355"/>
    <cellStyle name="Плохой 46 2 3" xfId="32356"/>
    <cellStyle name="Плохой 46 2 4" xfId="32357"/>
    <cellStyle name="Плохой 46 2 5" xfId="32358"/>
    <cellStyle name="Плохой 46 2 6" xfId="32359"/>
    <cellStyle name="Плохой 46 3" xfId="32360"/>
    <cellStyle name="Плохой 46 4" xfId="32361"/>
    <cellStyle name="Плохой 46 5" xfId="32362"/>
    <cellStyle name="Плохой 46 6" xfId="32363"/>
    <cellStyle name="Плохой 46 7" xfId="32364"/>
    <cellStyle name="Плохой 46 8" xfId="32365"/>
    <cellStyle name="Плохой 47" xfId="32366"/>
    <cellStyle name="Плохой 47 2" xfId="32367"/>
    <cellStyle name="Плохой 47 2 2" xfId="32368"/>
    <cellStyle name="Плохой 47 2 3" xfId="32369"/>
    <cellStyle name="Плохой 47 2 4" xfId="32370"/>
    <cellStyle name="Плохой 47 2 5" xfId="32371"/>
    <cellStyle name="Плохой 47 2 6" xfId="32372"/>
    <cellStyle name="Плохой 47 3" xfId="32373"/>
    <cellStyle name="Плохой 47 4" xfId="32374"/>
    <cellStyle name="Плохой 47 5" xfId="32375"/>
    <cellStyle name="Плохой 47 6" xfId="32376"/>
    <cellStyle name="Плохой 47 7" xfId="32377"/>
    <cellStyle name="Плохой 47 8" xfId="32378"/>
    <cellStyle name="Плохой 48" xfId="32379"/>
    <cellStyle name="Плохой 48 2" xfId="32380"/>
    <cellStyle name="Плохой 48 2 2" xfId="32381"/>
    <cellStyle name="Плохой 48 2 3" xfId="32382"/>
    <cellStyle name="Плохой 48 2 4" xfId="32383"/>
    <cellStyle name="Плохой 48 2 5" xfId="32384"/>
    <cellStyle name="Плохой 48 2 6" xfId="32385"/>
    <cellStyle name="Плохой 48 3" xfId="32386"/>
    <cellStyle name="Плохой 48 4" xfId="32387"/>
    <cellStyle name="Плохой 48 5" xfId="32388"/>
    <cellStyle name="Плохой 48 6" xfId="32389"/>
    <cellStyle name="Плохой 48 7" xfId="32390"/>
    <cellStyle name="Плохой 48 8" xfId="32391"/>
    <cellStyle name="Плохой 49" xfId="32392"/>
    <cellStyle name="Плохой 49 2" xfId="32393"/>
    <cellStyle name="Плохой 49 2 2" xfId="32394"/>
    <cellStyle name="Плохой 49 2 3" xfId="32395"/>
    <cellStyle name="Плохой 49 2 4" xfId="32396"/>
    <cellStyle name="Плохой 49 2 5" xfId="32397"/>
    <cellStyle name="Плохой 49 2 6" xfId="32398"/>
    <cellStyle name="Плохой 49 3" xfId="32399"/>
    <cellStyle name="Плохой 49 4" xfId="32400"/>
    <cellStyle name="Плохой 49 5" xfId="32401"/>
    <cellStyle name="Плохой 49 6" xfId="32402"/>
    <cellStyle name="Плохой 49 7" xfId="32403"/>
    <cellStyle name="Плохой 49 8" xfId="32404"/>
    <cellStyle name="Плохой 5" xfId="32405"/>
    <cellStyle name="Плохой 5 2" xfId="32406"/>
    <cellStyle name="Плохой 5 2 2" xfId="32407"/>
    <cellStyle name="Плохой 5 2 3" xfId="32408"/>
    <cellStyle name="Плохой 5 2 4" xfId="32409"/>
    <cellStyle name="Плохой 5 2 5" xfId="32410"/>
    <cellStyle name="Плохой 5 2 6" xfId="32411"/>
    <cellStyle name="Плохой 5 3" xfId="32412"/>
    <cellStyle name="Плохой 5 4" xfId="32413"/>
    <cellStyle name="Плохой 5 5" xfId="32414"/>
    <cellStyle name="Плохой 5 6" xfId="32415"/>
    <cellStyle name="Плохой 5 7" xfId="32416"/>
    <cellStyle name="Плохой 5 8" xfId="32417"/>
    <cellStyle name="Плохой 50" xfId="32418"/>
    <cellStyle name="Плохой 50 2" xfId="32419"/>
    <cellStyle name="Плохой 50 2 2" xfId="32420"/>
    <cellStyle name="Плохой 50 2 3" xfId="32421"/>
    <cellStyle name="Плохой 50 2 4" xfId="32422"/>
    <cellStyle name="Плохой 50 2 5" xfId="32423"/>
    <cellStyle name="Плохой 50 2 6" xfId="32424"/>
    <cellStyle name="Плохой 50 3" xfId="32425"/>
    <cellStyle name="Плохой 50 4" xfId="32426"/>
    <cellStyle name="Плохой 50 5" xfId="32427"/>
    <cellStyle name="Плохой 50 6" xfId="32428"/>
    <cellStyle name="Плохой 50 7" xfId="32429"/>
    <cellStyle name="Плохой 50 8" xfId="32430"/>
    <cellStyle name="Плохой 51" xfId="32431"/>
    <cellStyle name="Плохой 51 2" xfId="32432"/>
    <cellStyle name="Плохой 51 2 2" xfId="32433"/>
    <cellStyle name="Плохой 51 2 3" xfId="32434"/>
    <cellStyle name="Плохой 51 2 4" xfId="32435"/>
    <cellStyle name="Плохой 51 2 5" xfId="32436"/>
    <cellStyle name="Плохой 51 2 6" xfId="32437"/>
    <cellStyle name="Плохой 51 3" xfId="32438"/>
    <cellStyle name="Плохой 51 4" xfId="32439"/>
    <cellStyle name="Плохой 51 5" xfId="32440"/>
    <cellStyle name="Плохой 51 6" xfId="32441"/>
    <cellStyle name="Плохой 51 7" xfId="32442"/>
    <cellStyle name="Плохой 51 8" xfId="32443"/>
    <cellStyle name="Плохой 52" xfId="32444"/>
    <cellStyle name="Плохой 52 2" xfId="32445"/>
    <cellStyle name="Плохой 52 2 2" xfId="32446"/>
    <cellStyle name="Плохой 52 2 3" xfId="32447"/>
    <cellStyle name="Плохой 52 2 4" xfId="32448"/>
    <cellStyle name="Плохой 52 2 5" xfId="32449"/>
    <cellStyle name="Плохой 52 2 6" xfId="32450"/>
    <cellStyle name="Плохой 52 3" xfId="32451"/>
    <cellStyle name="Плохой 52 4" xfId="32452"/>
    <cellStyle name="Плохой 52 5" xfId="32453"/>
    <cellStyle name="Плохой 52 6" xfId="32454"/>
    <cellStyle name="Плохой 52 7" xfId="32455"/>
    <cellStyle name="Плохой 52 8" xfId="32456"/>
    <cellStyle name="Плохой 53" xfId="32457"/>
    <cellStyle name="Плохой 53 2" xfId="32458"/>
    <cellStyle name="Плохой 53 2 2" xfId="32459"/>
    <cellStyle name="Плохой 53 2 3" xfId="32460"/>
    <cellStyle name="Плохой 53 2 4" xfId="32461"/>
    <cellStyle name="Плохой 53 2 5" xfId="32462"/>
    <cellStyle name="Плохой 53 2 6" xfId="32463"/>
    <cellStyle name="Плохой 53 3" xfId="32464"/>
    <cellStyle name="Плохой 53 4" xfId="32465"/>
    <cellStyle name="Плохой 53 5" xfId="32466"/>
    <cellStyle name="Плохой 53 6" xfId="32467"/>
    <cellStyle name="Плохой 53 7" xfId="32468"/>
    <cellStyle name="Плохой 53 8" xfId="32469"/>
    <cellStyle name="Плохой 54" xfId="32470"/>
    <cellStyle name="Плохой 54 2" xfId="32471"/>
    <cellStyle name="Плохой 54 2 2" xfId="32472"/>
    <cellStyle name="Плохой 54 2 3" xfId="32473"/>
    <cellStyle name="Плохой 54 2 4" xfId="32474"/>
    <cellStyle name="Плохой 54 2 5" xfId="32475"/>
    <cellStyle name="Плохой 54 2 6" xfId="32476"/>
    <cellStyle name="Плохой 54 3" xfId="32477"/>
    <cellStyle name="Плохой 54 4" xfId="32478"/>
    <cellStyle name="Плохой 54 5" xfId="32479"/>
    <cellStyle name="Плохой 54 6" xfId="32480"/>
    <cellStyle name="Плохой 54 7" xfId="32481"/>
    <cellStyle name="Плохой 54 8" xfId="32482"/>
    <cellStyle name="Плохой 55" xfId="32483"/>
    <cellStyle name="Плохой 55 2" xfId="32484"/>
    <cellStyle name="Плохой 55 2 2" xfId="32485"/>
    <cellStyle name="Плохой 55 2 3" xfId="32486"/>
    <cellStyle name="Плохой 55 2 4" xfId="32487"/>
    <cellStyle name="Плохой 55 2 5" xfId="32488"/>
    <cellStyle name="Плохой 55 2 6" xfId="32489"/>
    <cellStyle name="Плохой 55 3" xfId="32490"/>
    <cellStyle name="Плохой 55 4" xfId="32491"/>
    <cellStyle name="Плохой 55 5" xfId="32492"/>
    <cellStyle name="Плохой 55 6" xfId="32493"/>
    <cellStyle name="Плохой 55 7" xfId="32494"/>
    <cellStyle name="Плохой 55 8" xfId="32495"/>
    <cellStyle name="Плохой 56" xfId="32496"/>
    <cellStyle name="Плохой 56 2" xfId="32497"/>
    <cellStyle name="Плохой 56 2 2" xfId="32498"/>
    <cellStyle name="Плохой 56 2 3" xfId="32499"/>
    <cellStyle name="Плохой 56 2 4" xfId="32500"/>
    <cellStyle name="Плохой 56 2 5" xfId="32501"/>
    <cellStyle name="Плохой 56 2 6" xfId="32502"/>
    <cellStyle name="Плохой 56 3" xfId="32503"/>
    <cellStyle name="Плохой 56 4" xfId="32504"/>
    <cellStyle name="Плохой 56 5" xfId="32505"/>
    <cellStyle name="Плохой 56 6" xfId="32506"/>
    <cellStyle name="Плохой 56 7" xfId="32507"/>
    <cellStyle name="Плохой 56 8" xfId="32508"/>
    <cellStyle name="Плохой 57" xfId="32509"/>
    <cellStyle name="Плохой 57 2" xfId="32510"/>
    <cellStyle name="Плохой 57 2 2" xfId="32511"/>
    <cellStyle name="Плохой 57 2 3" xfId="32512"/>
    <cellStyle name="Плохой 57 2 4" xfId="32513"/>
    <cellStyle name="Плохой 57 2 5" xfId="32514"/>
    <cellStyle name="Плохой 57 2 6" xfId="32515"/>
    <cellStyle name="Плохой 57 3" xfId="32516"/>
    <cellStyle name="Плохой 57 4" xfId="32517"/>
    <cellStyle name="Плохой 57 5" xfId="32518"/>
    <cellStyle name="Плохой 57 6" xfId="32519"/>
    <cellStyle name="Плохой 57 7" xfId="32520"/>
    <cellStyle name="Плохой 57 8" xfId="32521"/>
    <cellStyle name="Плохой 58" xfId="32522"/>
    <cellStyle name="Плохой 58 2" xfId="32523"/>
    <cellStyle name="Плохой 58 2 2" xfId="32524"/>
    <cellStyle name="Плохой 58 2 3" xfId="32525"/>
    <cellStyle name="Плохой 58 2 4" xfId="32526"/>
    <cellStyle name="Плохой 58 2 5" xfId="32527"/>
    <cellStyle name="Плохой 58 2 6" xfId="32528"/>
    <cellStyle name="Плохой 58 3" xfId="32529"/>
    <cellStyle name="Плохой 58 4" xfId="32530"/>
    <cellStyle name="Плохой 58 5" xfId="32531"/>
    <cellStyle name="Плохой 58 6" xfId="32532"/>
    <cellStyle name="Плохой 58 7" xfId="32533"/>
    <cellStyle name="Плохой 58 8" xfId="32534"/>
    <cellStyle name="Плохой 59" xfId="32535"/>
    <cellStyle name="Плохой 59 2" xfId="32536"/>
    <cellStyle name="Плохой 59 2 2" xfId="32537"/>
    <cellStyle name="Плохой 59 2 3" xfId="32538"/>
    <cellStyle name="Плохой 59 2 4" xfId="32539"/>
    <cellStyle name="Плохой 59 2 5" xfId="32540"/>
    <cellStyle name="Плохой 59 2 6" xfId="32541"/>
    <cellStyle name="Плохой 59 3" xfId="32542"/>
    <cellStyle name="Плохой 59 4" xfId="32543"/>
    <cellStyle name="Плохой 59 5" xfId="32544"/>
    <cellStyle name="Плохой 59 6" xfId="32545"/>
    <cellStyle name="Плохой 59 7" xfId="32546"/>
    <cellStyle name="Плохой 59 8" xfId="32547"/>
    <cellStyle name="Плохой 6" xfId="32548"/>
    <cellStyle name="Плохой 6 2" xfId="32549"/>
    <cellStyle name="Плохой 6 2 2" xfId="32550"/>
    <cellStyle name="Плохой 6 2 3" xfId="32551"/>
    <cellStyle name="Плохой 6 2 4" xfId="32552"/>
    <cellStyle name="Плохой 6 2 5" xfId="32553"/>
    <cellStyle name="Плохой 6 2 6" xfId="32554"/>
    <cellStyle name="Плохой 6 3" xfId="32555"/>
    <cellStyle name="Плохой 6 4" xfId="32556"/>
    <cellStyle name="Плохой 6 5" xfId="32557"/>
    <cellStyle name="Плохой 6 6" xfId="32558"/>
    <cellStyle name="Плохой 6 7" xfId="32559"/>
    <cellStyle name="Плохой 6 8" xfId="32560"/>
    <cellStyle name="Плохой 60" xfId="32561"/>
    <cellStyle name="Плохой 60 2" xfId="32562"/>
    <cellStyle name="Плохой 60 2 2" xfId="32563"/>
    <cellStyle name="Плохой 60 2 3" xfId="32564"/>
    <cellStyle name="Плохой 60 2 4" xfId="32565"/>
    <cellStyle name="Плохой 60 2 5" xfId="32566"/>
    <cellStyle name="Плохой 60 2 6" xfId="32567"/>
    <cellStyle name="Плохой 60 3" xfId="32568"/>
    <cellStyle name="Плохой 60 4" xfId="32569"/>
    <cellStyle name="Плохой 60 5" xfId="32570"/>
    <cellStyle name="Плохой 60 6" xfId="32571"/>
    <cellStyle name="Плохой 60 7" xfId="32572"/>
    <cellStyle name="Плохой 60 8" xfId="32573"/>
    <cellStyle name="Плохой 61" xfId="32574"/>
    <cellStyle name="Плохой 61 2" xfId="32575"/>
    <cellStyle name="Плохой 61 2 2" xfId="32576"/>
    <cellStyle name="Плохой 61 2 3" xfId="32577"/>
    <cellStyle name="Плохой 61 2 4" xfId="32578"/>
    <cellStyle name="Плохой 61 2 5" xfId="32579"/>
    <cellStyle name="Плохой 61 2 6" xfId="32580"/>
    <cellStyle name="Плохой 61 3" xfId="32581"/>
    <cellStyle name="Плохой 61 4" xfId="32582"/>
    <cellStyle name="Плохой 61 5" xfId="32583"/>
    <cellStyle name="Плохой 61 6" xfId="32584"/>
    <cellStyle name="Плохой 61 7" xfId="32585"/>
    <cellStyle name="Плохой 61 8" xfId="32586"/>
    <cellStyle name="Плохой 62" xfId="32587"/>
    <cellStyle name="Плохой 62 2" xfId="32588"/>
    <cellStyle name="Плохой 62 2 2" xfId="32589"/>
    <cellStyle name="Плохой 62 2 3" xfId="32590"/>
    <cellStyle name="Плохой 62 2 4" xfId="32591"/>
    <cellStyle name="Плохой 62 2 5" xfId="32592"/>
    <cellStyle name="Плохой 62 2 6" xfId="32593"/>
    <cellStyle name="Плохой 62 3" xfId="32594"/>
    <cellStyle name="Плохой 62 4" xfId="32595"/>
    <cellStyle name="Плохой 62 5" xfId="32596"/>
    <cellStyle name="Плохой 62 6" xfId="32597"/>
    <cellStyle name="Плохой 62 7" xfId="32598"/>
    <cellStyle name="Плохой 62 8" xfId="32599"/>
    <cellStyle name="Плохой 63" xfId="32600"/>
    <cellStyle name="Плохой 63 2" xfId="32601"/>
    <cellStyle name="Плохой 63 2 2" xfId="32602"/>
    <cellStyle name="Плохой 63 2 3" xfId="32603"/>
    <cellStyle name="Плохой 63 2 4" xfId="32604"/>
    <cellStyle name="Плохой 63 2 5" xfId="32605"/>
    <cellStyle name="Плохой 63 2 6" xfId="32606"/>
    <cellStyle name="Плохой 63 3" xfId="32607"/>
    <cellStyle name="Плохой 63 4" xfId="32608"/>
    <cellStyle name="Плохой 63 5" xfId="32609"/>
    <cellStyle name="Плохой 63 6" xfId="32610"/>
    <cellStyle name="Плохой 63 7" xfId="32611"/>
    <cellStyle name="Плохой 63 8" xfId="32612"/>
    <cellStyle name="Плохой 64" xfId="32613"/>
    <cellStyle name="Плохой 64 2" xfId="32614"/>
    <cellStyle name="Плохой 64 2 2" xfId="32615"/>
    <cellStyle name="Плохой 64 2 3" xfId="32616"/>
    <cellStyle name="Плохой 64 2 4" xfId="32617"/>
    <cellStyle name="Плохой 64 2 5" xfId="32618"/>
    <cellStyle name="Плохой 64 2 6" xfId="32619"/>
    <cellStyle name="Плохой 64 3" xfId="32620"/>
    <cellStyle name="Плохой 64 4" xfId="32621"/>
    <cellStyle name="Плохой 64 5" xfId="32622"/>
    <cellStyle name="Плохой 64 6" xfId="32623"/>
    <cellStyle name="Плохой 64 7" xfId="32624"/>
    <cellStyle name="Плохой 64 8" xfId="32625"/>
    <cellStyle name="Плохой 65" xfId="32626"/>
    <cellStyle name="Плохой 65 2" xfId="32627"/>
    <cellStyle name="Плохой 65 2 2" xfId="32628"/>
    <cellStyle name="Плохой 65 2 3" xfId="32629"/>
    <cellStyle name="Плохой 65 2 4" xfId="32630"/>
    <cellStyle name="Плохой 65 2 5" xfId="32631"/>
    <cellStyle name="Плохой 65 2 6" xfId="32632"/>
    <cellStyle name="Плохой 65 3" xfId="32633"/>
    <cellStyle name="Плохой 65 4" xfId="32634"/>
    <cellStyle name="Плохой 65 5" xfId="32635"/>
    <cellStyle name="Плохой 65 6" xfId="32636"/>
    <cellStyle name="Плохой 65 7" xfId="32637"/>
    <cellStyle name="Плохой 65 8" xfId="32638"/>
    <cellStyle name="Плохой 66" xfId="32639"/>
    <cellStyle name="Плохой 66 2" xfId="32640"/>
    <cellStyle name="Плохой 66 2 2" xfId="32641"/>
    <cellStyle name="Плохой 66 2 3" xfId="32642"/>
    <cellStyle name="Плохой 66 2 4" xfId="32643"/>
    <cellStyle name="Плохой 66 2 5" xfId="32644"/>
    <cellStyle name="Плохой 66 2 6" xfId="32645"/>
    <cellStyle name="Плохой 66 3" xfId="32646"/>
    <cellStyle name="Плохой 66 4" xfId="32647"/>
    <cellStyle name="Плохой 66 5" xfId="32648"/>
    <cellStyle name="Плохой 66 6" xfId="32649"/>
    <cellStyle name="Плохой 66 7" xfId="32650"/>
    <cellStyle name="Плохой 66 8" xfId="32651"/>
    <cellStyle name="Плохой 67" xfId="32652"/>
    <cellStyle name="Плохой 67 2" xfId="32653"/>
    <cellStyle name="Плохой 67 2 2" xfId="32654"/>
    <cellStyle name="Плохой 67 2 3" xfId="32655"/>
    <cellStyle name="Плохой 67 2 4" xfId="32656"/>
    <cellStyle name="Плохой 67 2 5" xfId="32657"/>
    <cellStyle name="Плохой 67 2 6" xfId="32658"/>
    <cellStyle name="Плохой 67 3" xfId="32659"/>
    <cellStyle name="Плохой 67 4" xfId="32660"/>
    <cellStyle name="Плохой 67 5" xfId="32661"/>
    <cellStyle name="Плохой 67 6" xfId="32662"/>
    <cellStyle name="Плохой 67 7" xfId="32663"/>
    <cellStyle name="Плохой 67 8" xfId="32664"/>
    <cellStyle name="Плохой 68" xfId="32665"/>
    <cellStyle name="Плохой 68 2" xfId="32666"/>
    <cellStyle name="Плохой 68 2 2" xfId="32667"/>
    <cellStyle name="Плохой 68 2 3" xfId="32668"/>
    <cellStyle name="Плохой 68 2 4" xfId="32669"/>
    <cellStyle name="Плохой 68 2 5" xfId="32670"/>
    <cellStyle name="Плохой 68 2 6" xfId="32671"/>
    <cellStyle name="Плохой 68 3" xfId="32672"/>
    <cellStyle name="Плохой 68 4" xfId="32673"/>
    <cellStyle name="Плохой 68 5" xfId="32674"/>
    <cellStyle name="Плохой 68 6" xfId="32675"/>
    <cellStyle name="Плохой 68 7" xfId="32676"/>
    <cellStyle name="Плохой 68 8" xfId="32677"/>
    <cellStyle name="Плохой 69" xfId="32678"/>
    <cellStyle name="Плохой 69 2" xfId="32679"/>
    <cellStyle name="Плохой 69 2 2" xfId="32680"/>
    <cellStyle name="Плохой 69 2 3" xfId="32681"/>
    <cellStyle name="Плохой 69 2 4" xfId="32682"/>
    <cellStyle name="Плохой 69 2 5" xfId="32683"/>
    <cellStyle name="Плохой 69 2 6" xfId="32684"/>
    <cellStyle name="Плохой 69 3" xfId="32685"/>
    <cellStyle name="Плохой 69 4" xfId="32686"/>
    <cellStyle name="Плохой 69 5" xfId="32687"/>
    <cellStyle name="Плохой 69 6" xfId="32688"/>
    <cellStyle name="Плохой 69 7" xfId="32689"/>
    <cellStyle name="Плохой 69 8" xfId="32690"/>
    <cellStyle name="Плохой 7" xfId="32691"/>
    <cellStyle name="Плохой 7 2" xfId="32692"/>
    <cellStyle name="Плохой 7 2 2" xfId="32693"/>
    <cellStyle name="Плохой 7 2 3" xfId="32694"/>
    <cellStyle name="Плохой 7 2 4" xfId="32695"/>
    <cellStyle name="Плохой 7 2 5" xfId="32696"/>
    <cellStyle name="Плохой 7 2 6" xfId="32697"/>
    <cellStyle name="Плохой 7 3" xfId="32698"/>
    <cellStyle name="Плохой 7 4" xfId="32699"/>
    <cellStyle name="Плохой 7 5" xfId="32700"/>
    <cellStyle name="Плохой 7 6" xfId="32701"/>
    <cellStyle name="Плохой 7 7" xfId="32702"/>
    <cellStyle name="Плохой 7 8" xfId="32703"/>
    <cellStyle name="Плохой 70" xfId="32704"/>
    <cellStyle name="Плохой 70 2" xfId="32705"/>
    <cellStyle name="Плохой 70 2 2" xfId="32706"/>
    <cellStyle name="Плохой 70 2 3" xfId="32707"/>
    <cellStyle name="Плохой 70 2 4" xfId="32708"/>
    <cellStyle name="Плохой 70 2 5" xfId="32709"/>
    <cellStyle name="Плохой 70 2 6" xfId="32710"/>
    <cellStyle name="Плохой 70 3" xfId="32711"/>
    <cellStyle name="Плохой 70 4" xfId="32712"/>
    <cellStyle name="Плохой 70 5" xfId="32713"/>
    <cellStyle name="Плохой 70 6" xfId="32714"/>
    <cellStyle name="Плохой 70 7" xfId="32715"/>
    <cellStyle name="Плохой 70 8" xfId="32716"/>
    <cellStyle name="Плохой 71" xfId="32717"/>
    <cellStyle name="Плохой 71 2" xfId="32718"/>
    <cellStyle name="Плохой 71 2 2" xfId="32719"/>
    <cellStyle name="Плохой 71 2 3" xfId="32720"/>
    <cellStyle name="Плохой 71 2 4" xfId="32721"/>
    <cellStyle name="Плохой 71 2 5" xfId="32722"/>
    <cellStyle name="Плохой 71 2 6" xfId="32723"/>
    <cellStyle name="Плохой 71 3" xfId="32724"/>
    <cellStyle name="Плохой 71 4" xfId="32725"/>
    <cellStyle name="Плохой 71 5" xfId="32726"/>
    <cellStyle name="Плохой 71 6" xfId="32727"/>
    <cellStyle name="Плохой 71 7" xfId="32728"/>
    <cellStyle name="Плохой 71 8" xfId="32729"/>
    <cellStyle name="Плохой 72" xfId="32730"/>
    <cellStyle name="Плохой 72 2" xfId="32731"/>
    <cellStyle name="Плохой 72 2 2" xfId="32732"/>
    <cellStyle name="Плохой 72 2 3" xfId="32733"/>
    <cellStyle name="Плохой 72 2 4" xfId="32734"/>
    <cellStyle name="Плохой 72 2 5" xfId="32735"/>
    <cellStyle name="Плохой 72 2 6" xfId="32736"/>
    <cellStyle name="Плохой 72 3" xfId="32737"/>
    <cellStyle name="Плохой 72 4" xfId="32738"/>
    <cellStyle name="Плохой 72 5" xfId="32739"/>
    <cellStyle name="Плохой 72 6" xfId="32740"/>
    <cellStyle name="Плохой 72 7" xfId="32741"/>
    <cellStyle name="Плохой 72 8" xfId="32742"/>
    <cellStyle name="Плохой 73" xfId="32743"/>
    <cellStyle name="Плохой 73 2" xfId="32744"/>
    <cellStyle name="Плохой 73 2 2" xfId="32745"/>
    <cellStyle name="Плохой 73 2 3" xfId="32746"/>
    <cellStyle name="Плохой 73 2 4" xfId="32747"/>
    <cellStyle name="Плохой 73 2 5" xfId="32748"/>
    <cellStyle name="Плохой 73 2 6" xfId="32749"/>
    <cellStyle name="Плохой 73 3" xfId="32750"/>
    <cellStyle name="Плохой 73 4" xfId="32751"/>
    <cellStyle name="Плохой 73 5" xfId="32752"/>
    <cellStyle name="Плохой 73 6" xfId="32753"/>
    <cellStyle name="Плохой 73 7" xfId="32754"/>
    <cellStyle name="Плохой 73 8" xfId="32755"/>
    <cellStyle name="Плохой 74" xfId="32756"/>
    <cellStyle name="Плохой 74 2" xfId="32757"/>
    <cellStyle name="Плохой 74 2 2" xfId="32758"/>
    <cellStyle name="Плохой 74 2 3" xfId="32759"/>
    <cellStyle name="Плохой 74 2 4" xfId="32760"/>
    <cellStyle name="Плохой 74 2 5" xfId="32761"/>
    <cellStyle name="Плохой 74 2 6" xfId="32762"/>
    <cellStyle name="Плохой 74 3" xfId="32763"/>
    <cellStyle name="Плохой 74 4" xfId="32764"/>
    <cellStyle name="Плохой 74 5" xfId="32765"/>
    <cellStyle name="Плохой 74 6" xfId="32766"/>
    <cellStyle name="Плохой 74 7" xfId="32767"/>
    <cellStyle name="Плохой 74 8" xfId="32768"/>
    <cellStyle name="Плохой 75" xfId="32769"/>
    <cellStyle name="Плохой 75 2" xfId="32770"/>
    <cellStyle name="Плохой 75 2 2" xfId="32771"/>
    <cellStyle name="Плохой 75 2 3" xfId="32772"/>
    <cellStyle name="Плохой 75 2 4" xfId="32773"/>
    <cellStyle name="Плохой 75 2 5" xfId="32774"/>
    <cellStyle name="Плохой 75 2 6" xfId="32775"/>
    <cellStyle name="Плохой 75 3" xfId="32776"/>
    <cellStyle name="Плохой 75 4" xfId="32777"/>
    <cellStyle name="Плохой 75 5" xfId="32778"/>
    <cellStyle name="Плохой 75 6" xfId="32779"/>
    <cellStyle name="Плохой 75 7" xfId="32780"/>
    <cellStyle name="Плохой 75 8" xfId="32781"/>
    <cellStyle name="Плохой 76" xfId="32782"/>
    <cellStyle name="Плохой 76 2" xfId="32783"/>
    <cellStyle name="Плохой 76 2 2" xfId="32784"/>
    <cellStyle name="Плохой 76 2 3" xfId="32785"/>
    <cellStyle name="Плохой 76 2 4" xfId="32786"/>
    <cellStyle name="Плохой 76 2 5" xfId="32787"/>
    <cellStyle name="Плохой 76 2 6" xfId="32788"/>
    <cellStyle name="Плохой 76 3" xfId="32789"/>
    <cellStyle name="Плохой 76 4" xfId="32790"/>
    <cellStyle name="Плохой 76 5" xfId="32791"/>
    <cellStyle name="Плохой 76 6" xfId="32792"/>
    <cellStyle name="Плохой 76 7" xfId="32793"/>
    <cellStyle name="Плохой 76 8" xfId="32794"/>
    <cellStyle name="Плохой 77" xfId="32795"/>
    <cellStyle name="Плохой 77 2" xfId="32796"/>
    <cellStyle name="Плохой 77 2 2" xfId="32797"/>
    <cellStyle name="Плохой 77 2 3" xfId="32798"/>
    <cellStyle name="Плохой 77 2 4" xfId="32799"/>
    <cellStyle name="Плохой 77 2 5" xfId="32800"/>
    <cellStyle name="Плохой 77 2 6" xfId="32801"/>
    <cellStyle name="Плохой 77 3" xfId="32802"/>
    <cellStyle name="Плохой 77 4" xfId="32803"/>
    <cellStyle name="Плохой 77 5" xfId="32804"/>
    <cellStyle name="Плохой 77 6" xfId="32805"/>
    <cellStyle name="Плохой 77 7" xfId="32806"/>
    <cellStyle name="Плохой 77 8" xfId="32807"/>
    <cellStyle name="Плохой 78" xfId="32808"/>
    <cellStyle name="Плохой 78 2" xfId="32809"/>
    <cellStyle name="Плохой 78 2 2" xfId="32810"/>
    <cellStyle name="Плохой 78 2 3" xfId="32811"/>
    <cellStyle name="Плохой 78 2 4" xfId="32812"/>
    <cellStyle name="Плохой 78 2 5" xfId="32813"/>
    <cellStyle name="Плохой 78 2 6" xfId="32814"/>
    <cellStyle name="Плохой 78 3" xfId="32815"/>
    <cellStyle name="Плохой 78 4" xfId="32816"/>
    <cellStyle name="Плохой 78 5" xfId="32817"/>
    <cellStyle name="Плохой 78 6" xfId="32818"/>
    <cellStyle name="Плохой 78 7" xfId="32819"/>
    <cellStyle name="Плохой 78 8" xfId="32820"/>
    <cellStyle name="Плохой 79" xfId="32821"/>
    <cellStyle name="Плохой 79 2" xfId="32822"/>
    <cellStyle name="Плохой 79 2 2" xfId="32823"/>
    <cellStyle name="Плохой 79 2 3" xfId="32824"/>
    <cellStyle name="Плохой 79 2 4" xfId="32825"/>
    <cellStyle name="Плохой 79 2 5" xfId="32826"/>
    <cellStyle name="Плохой 79 2 6" xfId="32827"/>
    <cellStyle name="Плохой 79 3" xfId="32828"/>
    <cellStyle name="Плохой 79 4" xfId="32829"/>
    <cellStyle name="Плохой 79 5" xfId="32830"/>
    <cellStyle name="Плохой 79 6" xfId="32831"/>
    <cellStyle name="Плохой 79 7" xfId="32832"/>
    <cellStyle name="Плохой 79 8" xfId="32833"/>
    <cellStyle name="Плохой 8" xfId="32834"/>
    <cellStyle name="Плохой 8 2" xfId="32835"/>
    <cellStyle name="Плохой 8 2 2" xfId="32836"/>
    <cellStyle name="Плохой 8 2 3" xfId="32837"/>
    <cellStyle name="Плохой 8 2 4" xfId="32838"/>
    <cellStyle name="Плохой 8 2 5" xfId="32839"/>
    <cellStyle name="Плохой 8 2 6" xfId="32840"/>
    <cellStyle name="Плохой 8 3" xfId="32841"/>
    <cellStyle name="Плохой 8 4" xfId="32842"/>
    <cellStyle name="Плохой 8 5" xfId="32843"/>
    <cellStyle name="Плохой 8 6" xfId="32844"/>
    <cellStyle name="Плохой 8 7" xfId="32845"/>
    <cellStyle name="Плохой 8 8" xfId="32846"/>
    <cellStyle name="Плохой 80" xfId="32847"/>
    <cellStyle name="Плохой 80 2" xfId="32848"/>
    <cellStyle name="Плохой 80 2 2" xfId="32849"/>
    <cellStyle name="Плохой 80 2 3" xfId="32850"/>
    <cellStyle name="Плохой 80 2 4" xfId="32851"/>
    <cellStyle name="Плохой 80 2 5" xfId="32852"/>
    <cellStyle name="Плохой 80 2 6" xfId="32853"/>
    <cellStyle name="Плохой 80 3" xfId="32854"/>
    <cellStyle name="Плохой 80 4" xfId="32855"/>
    <cellStyle name="Плохой 80 5" xfId="32856"/>
    <cellStyle name="Плохой 80 6" xfId="32857"/>
    <cellStyle name="Плохой 80 7" xfId="32858"/>
    <cellStyle name="Плохой 80 8" xfId="32859"/>
    <cellStyle name="Плохой 81" xfId="32860"/>
    <cellStyle name="Плохой 81 2" xfId="32861"/>
    <cellStyle name="Плохой 81 2 2" xfId="32862"/>
    <cellStyle name="Плохой 81 2 3" xfId="32863"/>
    <cellStyle name="Плохой 81 2 4" xfId="32864"/>
    <cellStyle name="Плохой 81 2 5" xfId="32865"/>
    <cellStyle name="Плохой 81 2 6" xfId="32866"/>
    <cellStyle name="Плохой 81 3" xfId="32867"/>
    <cellStyle name="Плохой 81 4" xfId="32868"/>
    <cellStyle name="Плохой 81 5" xfId="32869"/>
    <cellStyle name="Плохой 81 6" xfId="32870"/>
    <cellStyle name="Плохой 81 7" xfId="32871"/>
    <cellStyle name="Плохой 81 8" xfId="32872"/>
    <cellStyle name="Плохой 82" xfId="32873"/>
    <cellStyle name="Плохой 82 2" xfId="32874"/>
    <cellStyle name="Плохой 82 2 2" xfId="32875"/>
    <cellStyle name="Плохой 82 2 3" xfId="32876"/>
    <cellStyle name="Плохой 82 2 4" xfId="32877"/>
    <cellStyle name="Плохой 82 2 5" xfId="32878"/>
    <cellStyle name="Плохой 82 2 6" xfId="32879"/>
    <cellStyle name="Плохой 82 3" xfId="32880"/>
    <cellStyle name="Плохой 82 4" xfId="32881"/>
    <cellStyle name="Плохой 82 5" xfId="32882"/>
    <cellStyle name="Плохой 82 6" xfId="32883"/>
    <cellStyle name="Плохой 82 7" xfId="32884"/>
    <cellStyle name="Плохой 82 8" xfId="32885"/>
    <cellStyle name="Плохой 83" xfId="32886"/>
    <cellStyle name="Плохой 83 2" xfId="32887"/>
    <cellStyle name="Плохой 83 2 2" xfId="32888"/>
    <cellStyle name="Плохой 83 2 3" xfId="32889"/>
    <cellStyle name="Плохой 83 2 4" xfId="32890"/>
    <cellStyle name="Плохой 83 2 5" xfId="32891"/>
    <cellStyle name="Плохой 83 2 6" xfId="32892"/>
    <cellStyle name="Плохой 83 3" xfId="32893"/>
    <cellStyle name="Плохой 83 4" xfId="32894"/>
    <cellStyle name="Плохой 83 5" xfId="32895"/>
    <cellStyle name="Плохой 83 6" xfId="32896"/>
    <cellStyle name="Плохой 83 7" xfId="32897"/>
    <cellStyle name="Плохой 83 8" xfId="32898"/>
    <cellStyle name="Плохой 84" xfId="32899"/>
    <cellStyle name="Плохой 84 2" xfId="32900"/>
    <cellStyle name="Плохой 84 2 2" xfId="32901"/>
    <cellStyle name="Плохой 84 2 3" xfId="32902"/>
    <cellStyle name="Плохой 84 2 4" xfId="32903"/>
    <cellStyle name="Плохой 84 2 5" xfId="32904"/>
    <cellStyle name="Плохой 84 2 6" xfId="32905"/>
    <cellStyle name="Плохой 84 3" xfId="32906"/>
    <cellStyle name="Плохой 84 4" xfId="32907"/>
    <cellStyle name="Плохой 84 5" xfId="32908"/>
    <cellStyle name="Плохой 84 6" xfId="32909"/>
    <cellStyle name="Плохой 84 7" xfId="32910"/>
    <cellStyle name="Плохой 84 8" xfId="32911"/>
    <cellStyle name="Плохой 85" xfId="32912"/>
    <cellStyle name="Плохой 85 2" xfId="32913"/>
    <cellStyle name="Плохой 85 2 2" xfId="32914"/>
    <cellStyle name="Плохой 85 2 3" xfId="32915"/>
    <cellStyle name="Плохой 85 2 4" xfId="32916"/>
    <cellStyle name="Плохой 85 2 5" xfId="32917"/>
    <cellStyle name="Плохой 85 2 6" xfId="32918"/>
    <cellStyle name="Плохой 85 3" xfId="32919"/>
    <cellStyle name="Плохой 85 4" xfId="32920"/>
    <cellStyle name="Плохой 85 5" xfId="32921"/>
    <cellStyle name="Плохой 85 6" xfId="32922"/>
    <cellStyle name="Плохой 85 7" xfId="32923"/>
    <cellStyle name="Плохой 85 8" xfId="32924"/>
    <cellStyle name="Плохой 86" xfId="32925"/>
    <cellStyle name="Плохой 86 2" xfId="32926"/>
    <cellStyle name="Плохой 86 2 2" xfId="32927"/>
    <cellStyle name="Плохой 86 2 3" xfId="32928"/>
    <cellStyle name="Плохой 86 2 4" xfId="32929"/>
    <cellStyle name="Плохой 86 2 5" xfId="32930"/>
    <cellStyle name="Плохой 86 2 6" xfId="32931"/>
    <cellStyle name="Плохой 86 3" xfId="32932"/>
    <cellStyle name="Плохой 86 4" xfId="32933"/>
    <cellStyle name="Плохой 86 5" xfId="32934"/>
    <cellStyle name="Плохой 86 6" xfId="32935"/>
    <cellStyle name="Плохой 86 7" xfId="32936"/>
    <cellStyle name="Плохой 86 8" xfId="32937"/>
    <cellStyle name="Плохой 87" xfId="32938"/>
    <cellStyle name="Плохой 87 2" xfId="32939"/>
    <cellStyle name="Плохой 87 2 2" xfId="32940"/>
    <cellStyle name="Плохой 87 2 3" xfId="32941"/>
    <cellStyle name="Плохой 87 2 4" xfId="32942"/>
    <cellStyle name="Плохой 87 2 5" xfId="32943"/>
    <cellStyle name="Плохой 87 2 6" xfId="32944"/>
    <cellStyle name="Плохой 87 3" xfId="32945"/>
    <cellStyle name="Плохой 87 4" xfId="32946"/>
    <cellStyle name="Плохой 87 5" xfId="32947"/>
    <cellStyle name="Плохой 87 6" xfId="32948"/>
    <cellStyle name="Плохой 87 7" xfId="32949"/>
    <cellStyle name="Плохой 87 8" xfId="32950"/>
    <cellStyle name="Плохой 88" xfId="32951"/>
    <cellStyle name="Плохой 88 2" xfId="32952"/>
    <cellStyle name="Плохой 88 2 2" xfId="32953"/>
    <cellStyle name="Плохой 88 2 3" xfId="32954"/>
    <cellStyle name="Плохой 88 2 4" xfId="32955"/>
    <cellStyle name="Плохой 88 2 5" xfId="32956"/>
    <cellStyle name="Плохой 88 2 6" xfId="32957"/>
    <cellStyle name="Плохой 88 3" xfId="32958"/>
    <cellStyle name="Плохой 88 4" xfId="32959"/>
    <cellStyle name="Плохой 88 5" xfId="32960"/>
    <cellStyle name="Плохой 88 6" xfId="32961"/>
    <cellStyle name="Плохой 88 7" xfId="32962"/>
    <cellStyle name="Плохой 88 8" xfId="32963"/>
    <cellStyle name="Плохой 89" xfId="32964"/>
    <cellStyle name="Плохой 89 2" xfId="32965"/>
    <cellStyle name="Плохой 89 2 2" xfId="32966"/>
    <cellStyle name="Плохой 89 2 3" xfId="32967"/>
    <cellStyle name="Плохой 89 2 4" xfId="32968"/>
    <cellStyle name="Плохой 89 2 5" xfId="32969"/>
    <cellStyle name="Плохой 89 2 6" xfId="32970"/>
    <cellStyle name="Плохой 89 3" xfId="32971"/>
    <cellStyle name="Плохой 89 4" xfId="32972"/>
    <cellStyle name="Плохой 89 5" xfId="32973"/>
    <cellStyle name="Плохой 89 6" xfId="32974"/>
    <cellStyle name="Плохой 89 7" xfId="32975"/>
    <cellStyle name="Плохой 89 8" xfId="32976"/>
    <cellStyle name="Плохой 9" xfId="32977"/>
    <cellStyle name="Плохой 9 2" xfId="32978"/>
    <cellStyle name="Плохой 9 2 2" xfId="32979"/>
    <cellStyle name="Плохой 9 2 3" xfId="32980"/>
    <cellStyle name="Плохой 9 2 4" xfId="32981"/>
    <cellStyle name="Плохой 9 2 5" xfId="32982"/>
    <cellStyle name="Плохой 9 2 6" xfId="32983"/>
    <cellStyle name="Плохой 9 3" xfId="32984"/>
    <cellStyle name="Плохой 9 4" xfId="32985"/>
    <cellStyle name="Плохой 9 5" xfId="32986"/>
    <cellStyle name="Плохой 9 6" xfId="32987"/>
    <cellStyle name="Плохой 9 7" xfId="32988"/>
    <cellStyle name="Плохой 9 8" xfId="32989"/>
    <cellStyle name="Плохой 90" xfId="32990"/>
    <cellStyle name="Плохой 90 2" xfId="32991"/>
    <cellStyle name="Плохой 90 2 2" xfId="32992"/>
    <cellStyle name="Плохой 90 2 3" xfId="32993"/>
    <cellStyle name="Плохой 90 2 4" xfId="32994"/>
    <cellStyle name="Плохой 90 2 5" xfId="32995"/>
    <cellStyle name="Плохой 90 2 6" xfId="32996"/>
    <cellStyle name="Плохой 90 3" xfId="32997"/>
    <cellStyle name="Плохой 90 4" xfId="32998"/>
    <cellStyle name="Плохой 90 5" xfId="32999"/>
    <cellStyle name="Плохой 90 6" xfId="33000"/>
    <cellStyle name="Плохой 90 7" xfId="33001"/>
    <cellStyle name="Плохой 90 8" xfId="33002"/>
    <cellStyle name="Плохой 91" xfId="33003"/>
    <cellStyle name="Плохой 91 2" xfId="33004"/>
    <cellStyle name="Плохой 91 2 2" xfId="33005"/>
    <cellStyle name="Плохой 91 2 3" xfId="33006"/>
    <cellStyle name="Плохой 91 2 4" xfId="33007"/>
    <cellStyle name="Плохой 91 2 5" xfId="33008"/>
    <cellStyle name="Плохой 91 2 6" xfId="33009"/>
    <cellStyle name="Плохой 91 3" xfId="33010"/>
    <cellStyle name="Плохой 91 4" xfId="33011"/>
    <cellStyle name="Плохой 91 5" xfId="33012"/>
    <cellStyle name="Плохой 91 6" xfId="33013"/>
    <cellStyle name="Плохой 91 7" xfId="33014"/>
    <cellStyle name="Плохой 91 8" xfId="33015"/>
    <cellStyle name="Плохой 92" xfId="33016"/>
    <cellStyle name="Плохой 92 2" xfId="33017"/>
    <cellStyle name="Плохой 92 2 2" xfId="33018"/>
    <cellStyle name="Плохой 92 2 3" xfId="33019"/>
    <cellStyle name="Плохой 92 2 4" xfId="33020"/>
    <cellStyle name="Плохой 92 2 5" xfId="33021"/>
    <cellStyle name="Плохой 92 2 6" xfId="33022"/>
    <cellStyle name="Плохой 92 3" xfId="33023"/>
    <cellStyle name="Плохой 92 4" xfId="33024"/>
    <cellStyle name="Плохой 92 5" xfId="33025"/>
    <cellStyle name="Плохой 92 6" xfId="33026"/>
    <cellStyle name="Плохой 92 7" xfId="33027"/>
    <cellStyle name="Плохой 92 8" xfId="33028"/>
    <cellStyle name="Плохой 93" xfId="33029"/>
    <cellStyle name="Плохой 93 2" xfId="33030"/>
    <cellStyle name="Плохой 93 2 2" xfId="33031"/>
    <cellStyle name="Плохой 93 2 3" xfId="33032"/>
    <cellStyle name="Плохой 93 2 4" xfId="33033"/>
    <cellStyle name="Плохой 93 2 5" xfId="33034"/>
    <cellStyle name="Плохой 93 2 6" xfId="33035"/>
    <cellStyle name="Плохой 93 3" xfId="33036"/>
    <cellStyle name="Плохой 93 4" xfId="33037"/>
    <cellStyle name="Плохой 93 5" xfId="33038"/>
    <cellStyle name="Плохой 93 6" xfId="33039"/>
    <cellStyle name="Плохой 93 7" xfId="33040"/>
    <cellStyle name="Плохой 93 8" xfId="33041"/>
    <cellStyle name="Плохой 94" xfId="33042"/>
    <cellStyle name="Плохой 94 2" xfId="33043"/>
    <cellStyle name="Плохой 94 2 2" xfId="33044"/>
    <cellStyle name="Плохой 94 2 3" xfId="33045"/>
    <cellStyle name="Плохой 94 2 4" xfId="33046"/>
    <cellStyle name="Плохой 94 2 5" xfId="33047"/>
    <cellStyle name="Плохой 94 2 6" xfId="33048"/>
    <cellStyle name="Плохой 94 3" xfId="33049"/>
    <cellStyle name="Плохой 94 4" xfId="33050"/>
    <cellStyle name="Плохой 94 5" xfId="33051"/>
    <cellStyle name="Плохой 94 6" xfId="33052"/>
    <cellStyle name="Плохой 94 7" xfId="33053"/>
    <cellStyle name="Плохой 94 8" xfId="33054"/>
    <cellStyle name="Плохой 95" xfId="33055"/>
    <cellStyle name="Плохой 95 2" xfId="33056"/>
    <cellStyle name="Плохой 95 2 2" xfId="33057"/>
    <cellStyle name="Плохой 95 2 3" xfId="33058"/>
    <cellStyle name="Плохой 95 2 4" xfId="33059"/>
    <cellStyle name="Плохой 95 2 5" xfId="33060"/>
    <cellStyle name="Плохой 95 2 6" xfId="33061"/>
    <cellStyle name="Плохой 95 3" xfId="33062"/>
    <cellStyle name="Плохой 95 4" xfId="33063"/>
    <cellStyle name="Плохой 95 5" xfId="33064"/>
    <cellStyle name="Плохой 95 6" xfId="33065"/>
    <cellStyle name="Плохой 95 7" xfId="33066"/>
    <cellStyle name="Плохой 95 8" xfId="33067"/>
    <cellStyle name="Плохой 96" xfId="33068"/>
    <cellStyle name="Плохой 96 2" xfId="33069"/>
    <cellStyle name="Плохой 96 2 2" xfId="33070"/>
    <cellStyle name="Плохой 96 2 3" xfId="33071"/>
    <cellStyle name="Плохой 96 2 4" xfId="33072"/>
    <cellStyle name="Плохой 96 2 5" xfId="33073"/>
    <cellStyle name="Плохой 96 2 6" xfId="33074"/>
    <cellStyle name="Плохой 96 3" xfId="33075"/>
    <cellStyle name="Плохой 96 4" xfId="33076"/>
    <cellStyle name="Плохой 96 5" xfId="33077"/>
    <cellStyle name="Плохой 96 6" xfId="33078"/>
    <cellStyle name="Плохой 96 7" xfId="33079"/>
    <cellStyle name="Плохой 96 8" xfId="33080"/>
    <cellStyle name="Плохой 97" xfId="33081"/>
    <cellStyle name="Плохой 97 2" xfId="33082"/>
    <cellStyle name="Плохой 97 2 2" xfId="33083"/>
    <cellStyle name="Плохой 97 2 3" xfId="33084"/>
    <cellStyle name="Плохой 97 2 4" xfId="33085"/>
    <cellStyle name="Плохой 97 2 5" xfId="33086"/>
    <cellStyle name="Плохой 97 2 6" xfId="33087"/>
    <cellStyle name="Плохой 97 3" xfId="33088"/>
    <cellStyle name="Плохой 97 4" xfId="33089"/>
    <cellStyle name="Плохой 97 5" xfId="33090"/>
    <cellStyle name="Плохой 97 6" xfId="33091"/>
    <cellStyle name="Плохой 97 7" xfId="33092"/>
    <cellStyle name="Плохой 97 8" xfId="33093"/>
    <cellStyle name="Плохой 98" xfId="33094"/>
    <cellStyle name="Плохой 98 2" xfId="33095"/>
    <cellStyle name="Плохой 98 2 2" xfId="33096"/>
    <cellStyle name="Плохой 98 2 3" xfId="33097"/>
    <cellStyle name="Плохой 98 2 4" xfId="33098"/>
    <cellStyle name="Плохой 98 2 5" xfId="33099"/>
    <cellStyle name="Плохой 98 2 6" xfId="33100"/>
    <cellStyle name="Плохой 98 3" xfId="33101"/>
    <cellStyle name="Плохой 98 4" xfId="33102"/>
    <cellStyle name="Плохой 98 5" xfId="33103"/>
    <cellStyle name="Плохой 98 6" xfId="33104"/>
    <cellStyle name="Плохой 98 7" xfId="33105"/>
    <cellStyle name="Плохой 98 8" xfId="33106"/>
    <cellStyle name="Плохой 99" xfId="33107"/>
    <cellStyle name="Плохой 99 2" xfId="33108"/>
    <cellStyle name="Плохой 99 2 2" xfId="33109"/>
    <cellStyle name="Плохой 99 2 3" xfId="33110"/>
    <cellStyle name="Плохой 99 2 4" xfId="33111"/>
    <cellStyle name="Плохой 99 2 5" xfId="33112"/>
    <cellStyle name="Плохой 99 2 6" xfId="33113"/>
    <cellStyle name="Плохой 99 3" xfId="33114"/>
    <cellStyle name="Плохой 99 4" xfId="33115"/>
    <cellStyle name="Плохой 99 5" xfId="33116"/>
    <cellStyle name="Плохой 99 6" xfId="33117"/>
    <cellStyle name="Плохой 99 7" xfId="33118"/>
    <cellStyle name="Плохой 99 8" xfId="33119"/>
    <cellStyle name="Пояснение" xfId="13" builtinId="53"/>
    <cellStyle name="Пояснение 10" xfId="33120"/>
    <cellStyle name="Пояснение 10 2" xfId="33121"/>
    <cellStyle name="Пояснение 10 2 2" xfId="33122"/>
    <cellStyle name="Пояснение 10 2 3" xfId="33123"/>
    <cellStyle name="Пояснение 10 2 4" xfId="33124"/>
    <cellStyle name="Пояснение 10 2 5" xfId="33125"/>
    <cellStyle name="Пояснение 10 2 6" xfId="33126"/>
    <cellStyle name="Пояснение 10 3" xfId="33127"/>
    <cellStyle name="Пояснение 10 4" xfId="33128"/>
    <cellStyle name="Пояснение 10 5" xfId="33129"/>
    <cellStyle name="Пояснение 10 6" xfId="33130"/>
    <cellStyle name="Пояснение 10 7" xfId="33131"/>
    <cellStyle name="Пояснение 10 8" xfId="33132"/>
    <cellStyle name="Пояснение 100" xfId="33133"/>
    <cellStyle name="Пояснение 100 2" xfId="33134"/>
    <cellStyle name="Пояснение 100 2 2" xfId="33135"/>
    <cellStyle name="Пояснение 100 2 3" xfId="33136"/>
    <cellStyle name="Пояснение 100 2 4" xfId="33137"/>
    <cellStyle name="Пояснение 100 2 5" xfId="33138"/>
    <cellStyle name="Пояснение 100 2 6" xfId="33139"/>
    <cellStyle name="Пояснение 100 3" xfId="33140"/>
    <cellStyle name="Пояснение 100 4" xfId="33141"/>
    <cellStyle name="Пояснение 100 5" xfId="33142"/>
    <cellStyle name="Пояснение 100 6" xfId="33143"/>
    <cellStyle name="Пояснение 100 7" xfId="33144"/>
    <cellStyle name="Пояснение 100 8" xfId="33145"/>
    <cellStyle name="Пояснение 101" xfId="33146"/>
    <cellStyle name="Пояснение 101 2" xfId="33147"/>
    <cellStyle name="Пояснение 101 2 2" xfId="33148"/>
    <cellStyle name="Пояснение 101 2 3" xfId="33149"/>
    <cellStyle name="Пояснение 101 2 4" xfId="33150"/>
    <cellStyle name="Пояснение 101 2 5" xfId="33151"/>
    <cellStyle name="Пояснение 101 2 6" xfId="33152"/>
    <cellStyle name="Пояснение 101 3" xfId="33153"/>
    <cellStyle name="Пояснение 101 4" xfId="33154"/>
    <cellStyle name="Пояснение 101 5" xfId="33155"/>
    <cellStyle name="Пояснение 101 6" xfId="33156"/>
    <cellStyle name="Пояснение 101 7" xfId="33157"/>
    <cellStyle name="Пояснение 101 8" xfId="33158"/>
    <cellStyle name="Пояснение 102" xfId="33159"/>
    <cellStyle name="Пояснение 102 2" xfId="33160"/>
    <cellStyle name="Пояснение 102 2 2" xfId="33161"/>
    <cellStyle name="Пояснение 102 2 3" xfId="33162"/>
    <cellStyle name="Пояснение 102 2 4" xfId="33163"/>
    <cellStyle name="Пояснение 102 2 5" xfId="33164"/>
    <cellStyle name="Пояснение 102 2 6" xfId="33165"/>
    <cellStyle name="Пояснение 102 3" xfId="33166"/>
    <cellStyle name="Пояснение 102 4" xfId="33167"/>
    <cellStyle name="Пояснение 102 5" xfId="33168"/>
    <cellStyle name="Пояснение 102 6" xfId="33169"/>
    <cellStyle name="Пояснение 102 7" xfId="33170"/>
    <cellStyle name="Пояснение 102 8" xfId="33171"/>
    <cellStyle name="Пояснение 103" xfId="33172"/>
    <cellStyle name="Пояснение 103 2" xfId="33173"/>
    <cellStyle name="Пояснение 103 2 2" xfId="33174"/>
    <cellStyle name="Пояснение 103 2 3" xfId="33175"/>
    <cellStyle name="Пояснение 103 2 4" xfId="33176"/>
    <cellStyle name="Пояснение 103 2 5" xfId="33177"/>
    <cellStyle name="Пояснение 103 2 6" xfId="33178"/>
    <cellStyle name="Пояснение 103 3" xfId="33179"/>
    <cellStyle name="Пояснение 103 4" xfId="33180"/>
    <cellStyle name="Пояснение 103 5" xfId="33181"/>
    <cellStyle name="Пояснение 103 6" xfId="33182"/>
    <cellStyle name="Пояснение 103 7" xfId="33183"/>
    <cellStyle name="Пояснение 103 8" xfId="33184"/>
    <cellStyle name="Пояснение 104" xfId="33185"/>
    <cellStyle name="Пояснение 104 2" xfId="33186"/>
    <cellStyle name="Пояснение 104 2 2" xfId="33187"/>
    <cellStyle name="Пояснение 104 2 3" xfId="33188"/>
    <cellStyle name="Пояснение 104 2 4" xfId="33189"/>
    <cellStyle name="Пояснение 104 2 5" xfId="33190"/>
    <cellStyle name="Пояснение 104 2 6" xfId="33191"/>
    <cellStyle name="Пояснение 104 3" xfId="33192"/>
    <cellStyle name="Пояснение 104 4" xfId="33193"/>
    <cellStyle name="Пояснение 104 5" xfId="33194"/>
    <cellStyle name="Пояснение 104 6" xfId="33195"/>
    <cellStyle name="Пояснение 104 7" xfId="33196"/>
    <cellStyle name="Пояснение 104 8" xfId="33197"/>
    <cellStyle name="Пояснение 105" xfId="33198"/>
    <cellStyle name="Пояснение 105 2" xfId="33199"/>
    <cellStyle name="Пояснение 105 2 2" xfId="33200"/>
    <cellStyle name="Пояснение 105 2 3" xfId="33201"/>
    <cellStyle name="Пояснение 105 2 4" xfId="33202"/>
    <cellStyle name="Пояснение 105 2 5" xfId="33203"/>
    <cellStyle name="Пояснение 105 2 6" xfId="33204"/>
    <cellStyle name="Пояснение 105 3" xfId="33205"/>
    <cellStyle name="Пояснение 105 4" xfId="33206"/>
    <cellStyle name="Пояснение 105 5" xfId="33207"/>
    <cellStyle name="Пояснение 105 6" xfId="33208"/>
    <cellStyle name="Пояснение 105 7" xfId="33209"/>
    <cellStyle name="Пояснение 105 8" xfId="33210"/>
    <cellStyle name="Пояснение 106" xfId="33211"/>
    <cellStyle name="Пояснение 106 2" xfId="33212"/>
    <cellStyle name="Пояснение 106 2 2" xfId="33213"/>
    <cellStyle name="Пояснение 106 2 3" xfId="33214"/>
    <cellStyle name="Пояснение 106 2 4" xfId="33215"/>
    <cellStyle name="Пояснение 106 2 5" xfId="33216"/>
    <cellStyle name="Пояснение 106 2 6" xfId="33217"/>
    <cellStyle name="Пояснение 106 3" xfId="33218"/>
    <cellStyle name="Пояснение 106 4" xfId="33219"/>
    <cellStyle name="Пояснение 106 5" xfId="33220"/>
    <cellStyle name="Пояснение 106 6" xfId="33221"/>
    <cellStyle name="Пояснение 106 7" xfId="33222"/>
    <cellStyle name="Пояснение 106 8" xfId="33223"/>
    <cellStyle name="Пояснение 107" xfId="33224"/>
    <cellStyle name="Пояснение 107 2" xfId="33225"/>
    <cellStyle name="Пояснение 107 2 2" xfId="33226"/>
    <cellStyle name="Пояснение 107 2 3" xfId="33227"/>
    <cellStyle name="Пояснение 107 2 4" xfId="33228"/>
    <cellStyle name="Пояснение 107 2 5" xfId="33229"/>
    <cellStyle name="Пояснение 107 2 6" xfId="33230"/>
    <cellStyle name="Пояснение 107 3" xfId="33231"/>
    <cellStyle name="Пояснение 107 4" xfId="33232"/>
    <cellStyle name="Пояснение 107 5" xfId="33233"/>
    <cellStyle name="Пояснение 107 6" xfId="33234"/>
    <cellStyle name="Пояснение 107 7" xfId="33235"/>
    <cellStyle name="Пояснение 107 8" xfId="33236"/>
    <cellStyle name="Пояснение 108" xfId="33237"/>
    <cellStyle name="Пояснение 108 2" xfId="33238"/>
    <cellStyle name="Пояснение 108 2 2" xfId="33239"/>
    <cellStyle name="Пояснение 108 2 3" xfId="33240"/>
    <cellStyle name="Пояснение 108 2 4" xfId="33241"/>
    <cellStyle name="Пояснение 108 2 5" xfId="33242"/>
    <cellStyle name="Пояснение 108 2 6" xfId="33243"/>
    <cellStyle name="Пояснение 108 3" xfId="33244"/>
    <cellStyle name="Пояснение 108 4" xfId="33245"/>
    <cellStyle name="Пояснение 108 5" xfId="33246"/>
    <cellStyle name="Пояснение 108 6" xfId="33247"/>
    <cellStyle name="Пояснение 108 7" xfId="33248"/>
    <cellStyle name="Пояснение 108 8" xfId="33249"/>
    <cellStyle name="Пояснение 109" xfId="33250"/>
    <cellStyle name="Пояснение 109 2" xfId="33251"/>
    <cellStyle name="Пояснение 109 2 2" xfId="33252"/>
    <cellStyle name="Пояснение 109 2 3" xfId="33253"/>
    <cellStyle name="Пояснение 109 2 4" xfId="33254"/>
    <cellStyle name="Пояснение 109 2 5" xfId="33255"/>
    <cellStyle name="Пояснение 109 2 6" xfId="33256"/>
    <cellStyle name="Пояснение 109 3" xfId="33257"/>
    <cellStyle name="Пояснение 109 4" xfId="33258"/>
    <cellStyle name="Пояснение 109 5" xfId="33259"/>
    <cellStyle name="Пояснение 109 6" xfId="33260"/>
    <cellStyle name="Пояснение 109 7" xfId="33261"/>
    <cellStyle name="Пояснение 109 8" xfId="33262"/>
    <cellStyle name="Пояснение 11" xfId="33263"/>
    <cellStyle name="Пояснение 11 2" xfId="33264"/>
    <cellStyle name="Пояснение 11 2 2" xfId="33265"/>
    <cellStyle name="Пояснение 11 2 3" xfId="33266"/>
    <cellStyle name="Пояснение 11 2 4" xfId="33267"/>
    <cellStyle name="Пояснение 11 2 5" xfId="33268"/>
    <cellStyle name="Пояснение 11 2 6" xfId="33269"/>
    <cellStyle name="Пояснение 11 3" xfId="33270"/>
    <cellStyle name="Пояснение 11 4" xfId="33271"/>
    <cellStyle name="Пояснение 11 5" xfId="33272"/>
    <cellStyle name="Пояснение 11 6" xfId="33273"/>
    <cellStyle name="Пояснение 11 7" xfId="33274"/>
    <cellStyle name="Пояснение 11 8" xfId="33275"/>
    <cellStyle name="Пояснение 110" xfId="33276"/>
    <cellStyle name="Пояснение 110 2" xfId="33277"/>
    <cellStyle name="Пояснение 110 2 2" xfId="33278"/>
    <cellStyle name="Пояснение 110 2 3" xfId="33279"/>
    <cellStyle name="Пояснение 110 2 4" xfId="33280"/>
    <cellStyle name="Пояснение 110 2 5" xfId="33281"/>
    <cellStyle name="Пояснение 110 2 6" xfId="33282"/>
    <cellStyle name="Пояснение 110 3" xfId="33283"/>
    <cellStyle name="Пояснение 110 4" xfId="33284"/>
    <cellStyle name="Пояснение 110 5" xfId="33285"/>
    <cellStyle name="Пояснение 110 6" xfId="33286"/>
    <cellStyle name="Пояснение 110 7" xfId="33287"/>
    <cellStyle name="Пояснение 110 8" xfId="33288"/>
    <cellStyle name="Пояснение 111" xfId="33289"/>
    <cellStyle name="Пояснение 111 2" xfId="33290"/>
    <cellStyle name="Пояснение 111 2 2" xfId="33291"/>
    <cellStyle name="Пояснение 111 2 3" xfId="33292"/>
    <cellStyle name="Пояснение 111 2 4" xfId="33293"/>
    <cellStyle name="Пояснение 111 2 5" xfId="33294"/>
    <cellStyle name="Пояснение 111 2 6" xfId="33295"/>
    <cellStyle name="Пояснение 111 3" xfId="33296"/>
    <cellStyle name="Пояснение 111 4" xfId="33297"/>
    <cellStyle name="Пояснение 111 5" xfId="33298"/>
    <cellStyle name="Пояснение 111 6" xfId="33299"/>
    <cellStyle name="Пояснение 111 7" xfId="33300"/>
    <cellStyle name="Пояснение 111 8" xfId="33301"/>
    <cellStyle name="Пояснение 112" xfId="33302"/>
    <cellStyle name="Пояснение 112 2" xfId="33303"/>
    <cellStyle name="Пояснение 112 2 2" xfId="33304"/>
    <cellStyle name="Пояснение 112 2 3" xfId="33305"/>
    <cellStyle name="Пояснение 112 2 4" xfId="33306"/>
    <cellStyle name="Пояснение 112 2 5" xfId="33307"/>
    <cellStyle name="Пояснение 112 2 6" xfId="33308"/>
    <cellStyle name="Пояснение 112 3" xfId="33309"/>
    <cellStyle name="Пояснение 112 4" xfId="33310"/>
    <cellStyle name="Пояснение 112 5" xfId="33311"/>
    <cellStyle name="Пояснение 112 6" xfId="33312"/>
    <cellStyle name="Пояснение 112 7" xfId="33313"/>
    <cellStyle name="Пояснение 112 8" xfId="33314"/>
    <cellStyle name="Пояснение 113" xfId="33315"/>
    <cellStyle name="Пояснение 113 2" xfId="33316"/>
    <cellStyle name="Пояснение 113 2 2" xfId="33317"/>
    <cellStyle name="Пояснение 113 2 3" xfId="33318"/>
    <cellStyle name="Пояснение 113 2 4" xfId="33319"/>
    <cellStyle name="Пояснение 113 2 5" xfId="33320"/>
    <cellStyle name="Пояснение 113 2 6" xfId="33321"/>
    <cellStyle name="Пояснение 113 3" xfId="33322"/>
    <cellStyle name="Пояснение 113 4" xfId="33323"/>
    <cellStyle name="Пояснение 113 5" xfId="33324"/>
    <cellStyle name="Пояснение 113 6" xfId="33325"/>
    <cellStyle name="Пояснение 113 7" xfId="33326"/>
    <cellStyle name="Пояснение 113 8" xfId="33327"/>
    <cellStyle name="Пояснение 114" xfId="33328"/>
    <cellStyle name="Пояснение 114 2" xfId="33329"/>
    <cellStyle name="Пояснение 114 2 2" xfId="33330"/>
    <cellStyle name="Пояснение 114 2 3" xfId="33331"/>
    <cellStyle name="Пояснение 114 2 4" xfId="33332"/>
    <cellStyle name="Пояснение 114 2 5" xfId="33333"/>
    <cellStyle name="Пояснение 114 2 6" xfId="33334"/>
    <cellStyle name="Пояснение 114 3" xfId="33335"/>
    <cellStyle name="Пояснение 114 4" xfId="33336"/>
    <cellStyle name="Пояснение 114 5" xfId="33337"/>
    <cellStyle name="Пояснение 114 6" xfId="33338"/>
    <cellStyle name="Пояснение 114 7" xfId="33339"/>
    <cellStyle name="Пояснение 114 8" xfId="33340"/>
    <cellStyle name="Пояснение 115" xfId="33341"/>
    <cellStyle name="Пояснение 115 2" xfId="33342"/>
    <cellStyle name="Пояснение 115 2 2" xfId="33343"/>
    <cellStyle name="Пояснение 115 2 3" xfId="33344"/>
    <cellStyle name="Пояснение 115 2 4" xfId="33345"/>
    <cellStyle name="Пояснение 115 2 5" xfId="33346"/>
    <cellStyle name="Пояснение 115 2 6" xfId="33347"/>
    <cellStyle name="Пояснение 115 3" xfId="33348"/>
    <cellStyle name="Пояснение 115 4" xfId="33349"/>
    <cellStyle name="Пояснение 115 5" xfId="33350"/>
    <cellStyle name="Пояснение 115 6" xfId="33351"/>
    <cellStyle name="Пояснение 115 7" xfId="33352"/>
    <cellStyle name="Пояснение 115 8" xfId="33353"/>
    <cellStyle name="Пояснение 116" xfId="33354"/>
    <cellStyle name="Пояснение 116 2" xfId="33355"/>
    <cellStyle name="Пояснение 116 2 2" xfId="33356"/>
    <cellStyle name="Пояснение 116 2 3" xfId="33357"/>
    <cellStyle name="Пояснение 116 2 4" xfId="33358"/>
    <cellStyle name="Пояснение 116 2 5" xfId="33359"/>
    <cellStyle name="Пояснение 116 2 6" xfId="33360"/>
    <cellStyle name="Пояснение 116 3" xfId="33361"/>
    <cellStyle name="Пояснение 116 4" xfId="33362"/>
    <cellStyle name="Пояснение 116 5" xfId="33363"/>
    <cellStyle name="Пояснение 116 6" xfId="33364"/>
    <cellStyle name="Пояснение 116 7" xfId="33365"/>
    <cellStyle name="Пояснение 116 8" xfId="33366"/>
    <cellStyle name="Пояснение 117" xfId="33367"/>
    <cellStyle name="Пояснение 117 2" xfId="33368"/>
    <cellStyle name="Пояснение 117 2 2" xfId="33369"/>
    <cellStyle name="Пояснение 117 2 3" xfId="33370"/>
    <cellStyle name="Пояснение 117 2 4" xfId="33371"/>
    <cellStyle name="Пояснение 117 2 5" xfId="33372"/>
    <cellStyle name="Пояснение 117 2 6" xfId="33373"/>
    <cellStyle name="Пояснение 117 3" xfId="33374"/>
    <cellStyle name="Пояснение 117 4" xfId="33375"/>
    <cellStyle name="Пояснение 117 5" xfId="33376"/>
    <cellStyle name="Пояснение 117 6" xfId="33377"/>
    <cellStyle name="Пояснение 117 7" xfId="33378"/>
    <cellStyle name="Пояснение 117 8" xfId="33379"/>
    <cellStyle name="Пояснение 118" xfId="33380"/>
    <cellStyle name="Пояснение 118 2" xfId="33381"/>
    <cellStyle name="Пояснение 118 2 2" xfId="33382"/>
    <cellStyle name="Пояснение 118 2 3" xfId="33383"/>
    <cellStyle name="Пояснение 118 2 4" xfId="33384"/>
    <cellStyle name="Пояснение 118 2 5" xfId="33385"/>
    <cellStyle name="Пояснение 118 2 6" xfId="33386"/>
    <cellStyle name="Пояснение 118 3" xfId="33387"/>
    <cellStyle name="Пояснение 118 4" xfId="33388"/>
    <cellStyle name="Пояснение 118 5" xfId="33389"/>
    <cellStyle name="Пояснение 118 6" xfId="33390"/>
    <cellStyle name="Пояснение 118 7" xfId="33391"/>
    <cellStyle name="Пояснение 118 8" xfId="33392"/>
    <cellStyle name="Пояснение 119" xfId="33393"/>
    <cellStyle name="Пояснение 119 2" xfId="33394"/>
    <cellStyle name="Пояснение 119 2 2" xfId="33395"/>
    <cellStyle name="Пояснение 119 2 3" xfId="33396"/>
    <cellStyle name="Пояснение 119 2 4" xfId="33397"/>
    <cellStyle name="Пояснение 119 2 5" xfId="33398"/>
    <cellStyle name="Пояснение 119 2 6" xfId="33399"/>
    <cellStyle name="Пояснение 119 3" xfId="33400"/>
    <cellStyle name="Пояснение 119 4" xfId="33401"/>
    <cellStyle name="Пояснение 119 5" xfId="33402"/>
    <cellStyle name="Пояснение 119 6" xfId="33403"/>
    <cellStyle name="Пояснение 119 7" xfId="33404"/>
    <cellStyle name="Пояснение 119 8" xfId="33405"/>
    <cellStyle name="Пояснение 12" xfId="33406"/>
    <cellStyle name="Пояснение 12 2" xfId="33407"/>
    <cellStyle name="Пояснение 12 2 2" xfId="33408"/>
    <cellStyle name="Пояснение 12 2 3" xfId="33409"/>
    <cellStyle name="Пояснение 12 2 4" xfId="33410"/>
    <cellStyle name="Пояснение 12 2 5" xfId="33411"/>
    <cellStyle name="Пояснение 12 2 6" xfId="33412"/>
    <cellStyle name="Пояснение 12 3" xfId="33413"/>
    <cellStyle name="Пояснение 12 4" xfId="33414"/>
    <cellStyle name="Пояснение 12 5" xfId="33415"/>
    <cellStyle name="Пояснение 12 6" xfId="33416"/>
    <cellStyle name="Пояснение 12 7" xfId="33417"/>
    <cellStyle name="Пояснение 12 8" xfId="33418"/>
    <cellStyle name="Пояснение 120" xfId="33419"/>
    <cellStyle name="Пояснение 120 2" xfId="33420"/>
    <cellStyle name="Пояснение 120 2 2" xfId="33421"/>
    <cellStyle name="Пояснение 120 2 3" xfId="33422"/>
    <cellStyle name="Пояснение 120 2 4" xfId="33423"/>
    <cellStyle name="Пояснение 120 2 5" xfId="33424"/>
    <cellStyle name="Пояснение 120 2 6" xfId="33425"/>
    <cellStyle name="Пояснение 120 3" xfId="33426"/>
    <cellStyle name="Пояснение 120 4" xfId="33427"/>
    <cellStyle name="Пояснение 120 5" xfId="33428"/>
    <cellStyle name="Пояснение 120 6" xfId="33429"/>
    <cellStyle name="Пояснение 120 7" xfId="33430"/>
    <cellStyle name="Пояснение 120 8" xfId="33431"/>
    <cellStyle name="Пояснение 121" xfId="33432"/>
    <cellStyle name="Пояснение 121 2" xfId="33433"/>
    <cellStyle name="Пояснение 121 2 2" xfId="33434"/>
    <cellStyle name="Пояснение 121 2 3" xfId="33435"/>
    <cellStyle name="Пояснение 121 2 4" xfId="33436"/>
    <cellStyle name="Пояснение 121 2 5" xfId="33437"/>
    <cellStyle name="Пояснение 121 2 6" xfId="33438"/>
    <cellStyle name="Пояснение 121 3" xfId="33439"/>
    <cellStyle name="Пояснение 121 4" xfId="33440"/>
    <cellStyle name="Пояснение 121 5" xfId="33441"/>
    <cellStyle name="Пояснение 121 6" xfId="33442"/>
    <cellStyle name="Пояснение 121 7" xfId="33443"/>
    <cellStyle name="Пояснение 121 8" xfId="33444"/>
    <cellStyle name="Пояснение 122" xfId="33445"/>
    <cellStyle name="Пояснение 122 2" xfId="33446"/>
    <cellStyle name="Пояснение 122 2 2" xfId="33447"/>
    <cellStyle name="Пояснение 122 2 3" xfId="33448"/>
    <cellStyle name="Пояснение 122 2 4" xfId="33449"/>
    <cellStyle name="Пояснение 122 2 5" xfId="33450"/>
    <cellStyle name="Пояснение 122 2 6" xfId="33451"/>
    <cellStyle name="Пояснение 122 3" xfId="33452"/>
    <cellStyle name="Пояснение 122 4" xfId="33453"/>
    <cellStyle name="Пояснение 122 5" xfId="33454"/>
    <cellStyle name="Пояснение 122 6" xfId="33455"/>
    <cellStyle name="Пояснение 122 7" xfId="33456"/>
    <cellStyle name="Пояснение 122 8" xfId="33457"/>
    <cellStyle name="Пояснение 123" xfId="33458"/>
    <cellStyle name="Пояснение 123 2" xfId="33459"/>
    <cellStyle name="Пояснение 123 2 2" xfId="33460"/>
    <cellStyle name="Пояснение 123 2 3" xfId="33461"/>
    <cellStyle name="Пояснение 123 2 4" xfId="33462"/>
    <cellStyle name="Пояснение 123 2 5" xfId="33463"/>
    <cellStyle name="Пояснение 123 2 6" xfId="33464"/>
    <cellStyle name="Пояснение 123 3" xfId="33465"/>
    <cellStyle name="Пояснение 123 4" xfId="33466"/>
    <cellStyle name="Пояснение 123 5" xfId="33467"/>
    <cellStyle name="Пояснение 123 6" xfId="33468"/>
    <cellStyle name="Пояснение 123 7" xfId="33469"/>
    <cellStyle name="Пояснение 123 8" xfId="33470"/>
    <cellStyle name="Пояснение 124" xfId="33471"/>
    <cellStyle name="Пояснение 124 2" xfId="33472"/>
    <cellStyle name="Пояснение 124 2 2" xfId="33473"/>
    <cellStyle name="Пояснение 124 2 3" xfId="33474"/>
    <cellStyle name="Пояснение 124 2 4" xfId="33475"/>
    <cellStyle name="Пояснение 124 2 5" xfId="33476"/>
    <cellStyle name="Пояснение 124 2 6" xfId="33477"/>
    <cellStyle name="Пояснение 124 3" xfId="33478"/>
    <cellStyle name="Пояснение 124 4" xfId="33479"/>
    <cellStyle name="Пояснение 124 5" xfId="33480"/>
    <cellStyle name="Пояснение 124 6" xfId="33481"/>
    <cellStyle name="Пояснение 124 7" xfId="33482"/>
    <cellStyle name="Пояснение 124 8" xfId="33483"/>
    <cellStyle name="Пояснение 125" xfId="33484"/>
    <cellStyle name="Пояснение 125 2" xfId="33485"/>
    <cellStyle name="Пояснение 125 2 2" xfId="33486"/>
    <cellStyle name="Пояснение 125 2 3" xfId="33487"/>
    <cellStyle name="Пояснение 125 2 4" xfId="33488"/>
    <cellStyle name="Пояснение 125 2 5" xfId="33489"/>
    <cellStyle name="Пояснение 125 2 6" xfId="33490"/>
    <cellStyle name="Пояснение 125 3" xfId="33491"/>
    <cellStyle name="Пояснение 125 4" xfId="33492"/>
    <cellStyle name="Пояснение 125 5" xfId="33493"/>
    <cellStyle name="Пояснение 125 6" xfId="33494"/>
    <cellStyle name="Пояснение 125 7" xfId="33495"/>
    <cellStyle name="Пояснение 125 8" xfId="33496"/>
    <cellStyle name="Пояснение 126" xfId="33497"/>
    <cellStyle name="Пояснение 126 2" xfId="33498"/>
    <cellStyle name="Пояснение 126 2 2" xfId="33499"/>
    <cellStyle name="Пояснение 126 2 3" xfId="33500"/>
    <cellStyle name="Пояснение 126 2 4" xfId="33501"/>
    <cellStyle name="Пояснение 126 2 5" xfId="33502"/>
    <cellStyle name="Пояснение 126 2 6" xfId="33503"/>
    <cellStyle name="Пояснение 126 3" xfId="33504"/>
    <cellStyle name="Пояснение 126 4" xfId="33505"/>
    <cellStyle name="Пояснение 126 5" xfId="33506"/>
    <cellStyle name="Пояснение 126 6" xfId="33507"/>
    <cellStyle name="Пояснение 126 7" xfId="33508"/>
    <cellStyle name="Пояснение 126 8" xfId="33509"/>
    <cellStyle name="Пояснение 127" xfId="33510"/>
    <cellStyle name="Пояснение 127 2" xfId="33511"/>
    <cellStyle name="Пояснение 127 2 2" xfId="33512"/>
    <cellStyle name="Пояснение 127 2 3" xfId="33513"/>
    <cellStyle name="Пояснение 127 2 4" xfId="33514"/>
    <cellStyle name="Пояснение 127 2 5" xfId="33515"/>
    <cellStyle name="Пояснение 127 2 6" xfId="33516"/>
    <cellStyle name="Пояснение 127 3" xfId="33517"/>
    <cellStyle name="Пояснение 127 4" xfId="33518"/>
    <cellStyle name="Пояснение 127 5" xfId="33519"/>
    <cellStyle name="Пояснение 127 6" xfId="33520"/>
    <cellStyle name="Пояснение 127 7" xfId="33521"/>
    <cellStyle name="Пояснение 127 8" xfId="33522"/>
    <cellStyle name="Пояснение 128" xfId="33523"/>
    <cellStyle name="Пояснение 128 2" xfId="33524"/>
    <cellStyle name="Пояснение 128 2 2" xfId="33525"/>
    <cellStyle name="Пояснение 128 2 3" xfId="33526"/>
    <cellStyle name="Пояснение 128 2 4" xfId="33527"/>
    <cellStyle name="Пояснение 128 2 5" xfId="33528"/>
    <cellStyle name="Пояснение 128 2 6" xfId="33529"/>
    <cellStyle name="Пояснение 128 3" xfId="33530"/>
    <cellStyle name="Пояснение 128 4" xfId="33531"/>
    <cellStyle name="Пояснение 128 5" xfId="33532"/>
    <cellStyle name="Пояснение 128 6" xfId="33533"/>
    <cellStyle name="Пояснение 128 7" xfId="33534"/>
    <cellStyle name="Пояснение 128 8" xfId="33535"/>
    <cellStyle name="Пояснение 129" xfId="33536"/>
    <cellStyle name="Пояснение 129 2" xfId="33537"/>
    <cellStyle name="Пояснение 129 2 2" xfId="33538"/>
    <cellStyle name="Пояснение 129 2 3" xfId="33539"/>
    <cellStyle name="Пояснение 129 2 4" xfId="33540"/>
    <cellStyle name="Пояснение 129 2 5" xfId="33541"/>
    <cellStyle name="Пояснение 129 2 6" xfId="33542"/>
    <cellStyle name="Пояснение 129 3" xfId="33543"/>
    <cellStyle name="Пояснение 129 4" xfId="33544"/>
    <cellStyle name="Пояснение 129 5" xfId="33545"/>
    <cellStyle name="Пояснение 129 6" xfId="33546"/>
    <cellStyle name="Пояснение 129 7" xfId="33547"/>
    <cellStyle name="Пояснение 129 8" xfId="33548"/>
    <cellStyle name="Пояснение 13" xfId="33549"/>
    <cellStyle name="Пояснение 13 2" xfId="33550"/>
    <cellStyle name="Пояснение 13 2 2" xfId="33551"/>
    <cellStyle name="Пояснение 13 2 3" xfId="33552"/>
    <cellStyle name="Пояснение 13 2 4" xfId="33553"/>
    <cellStyle name="Пояснение 13 2 5" xfId="33554"/>
    <cellStyle name="Пояснение 13 2 6" xfId="33555"/>
    <cellStyle name="Пояснение 13 3" xfId="33556"/>
    <cellStyle name="Пояснение 13 4" xfId="33557"/>
    <cellStyle name="Пояснение 13 5" xfId="33558"/>
    <cellStyle name="Пояснение 13 6" xfId="33559"/>
    <cellStyle name="Пояснение 13 7" xfId="33560"/>
    <cellStyle name="Пояснение 13 8" xfId="33561"/>
    <cellStyle name="Пояснение 130" xfId="33562"/>
    <cellStyle name="Пояснение 130 2" xfId="33563"/>
    <cellStyle name="Пояснение 130 2 2" xfId="33564"/>
    <cellStyle name="Пояснение 130 2 3" xfId="33565"/>
    <cellStyle name="Пояснение 130 2 4" xfId="33566"/>
    <cellStyle name="Пояснение 130 2 5" xfId="33567"/>
    <cellStyle name="Пояснение 130 2 6" xfId="33568"/>
    <cellStyle name="Пояснение 130 3" xfId="33569"/>
    <cellStyle name="Пояснение 130 4" xfId="33570"/>
    <cellStyle name="Пояснение 130 5" xfId="33571"/>
    <cellStyle name="Пояснение 130 6" xfId="33572"/>
    <cellStyle name="Пояснение 130 7" xfId="33573"/>
    <cellStyle name="Пояснение 130 8" xfId="33574"/>
    <cellStyle name="Пояснение 131" xfId="33575"/>
    <cellStyle name="Пояснение 131 2" xfId="33576"/>
    <cellStyle name="Пояснение 131 2 2" xfId="33577"/>
    <cellStyle name="Пояснение 131 2 3" xfId="33578"/>
    <cellStyle name="Пояснение 131 2 4" xfId="33579"/>
    <cellStyle name="Пояснение 131 2 5" xfId="33580"/>
    <cellStyle name="Пояснение 131 2 6" xfId="33581"/>
    <cellStyle name="Пояснение 131 3" xfId="33582"/>
    <cellStyle name="Пояснение 131 4" xfId="33583"/>
    <cellStyle name="Пояснение 131 5" xfId="33584"/>
    <cellStyle name="Пояснение 131 6" xfId="33585"/>
    <cellStyle name="Пояснение 131 7" xfId="33586"/>
    <cellStyle name="Пояснение 131 8" xfId="33587"/>
    <cellStyle name="Пояснение 132" xfId="33588"/>
    <cellStyle name="Пояснение 132 2" xfId="33589"/>
    <cellStyle name="Пояснение 132 2 2" xfId="33590"/>
    <cellStyle name="Пояснение 132 2 3" xfId="33591"/>
    <cellStyle name="Пояснение 132 2 4" xfId="33592"/>
    <cellStyle name="Пояснение 132 2 5" xfId="33593"/>
    <cellStyle name="Пояснение 132 2 6" xfId="33594"/>
    <cellStyle name="Пояснение 132 3" xfId="33595"/>
    <cellStyle name="Пояснение 132 4" xfId="33596"/>
    <cellStyle name="Пояснение 132 5" xfId="33597"/>
    <cellStyle name="Пояснение 132 6" xfId="33598"/>
    <cellStyle name="Пояснение 132 7" xfId="33599"/>
    <cellStyle name="Пояснение 132 8" xfId="33600"/>
    <cellStyle name="Пояснение 133" xfId="33601"/>
    <cellStyle name="Пояснение 133 2" xfId="33602"/>
    <cellStyle name="Пояснение 133 2 2" xfId="33603"/>
    <cellStyle name="Пояснение 133 2 3" xfId="33604"/>
    <cellStyle name="Пояснение 133 2 4" xfId="33605"/>
    <cellStyle name="Пояснение 133 2 5" xfId="33606"/>
    <cellStyle name="Пояснение 133 2 6" xfId="33607"/>
    <cellStyle name="Пояснение 133 3" xfId="33608"/>
    <cellStyle name="Пояснение 133 4" xfId="33609"/>
    <cellStyle name="Пояснение 133 5" xfId="33610"/>
    <cellStyle name="Пояснение 133 6" xfId="33611"/>
    <cellStyle name="Пояснение 133 7" xfId="33612"/>
    <cellStyle name="Пояснение 133 8" xfId="33613"/>
    <cellStyle name="Пояснение 134" xfId="33614"/>
    <cellStyle name="Пояснение 134 2" xfId="33615"/>
    <cellStyle name="Пояснение 134 2 2" xfId="33616"/>
    <cellStyle name="Пояснение 134 2 3" xfId="33617"/>
    <cellStyle name="Пояснение 134 2 4" xfId="33618"/>
    <cellStyle name="Пояснение 134 2 5" xfId="33619"/>
    <cellStyle name="Пояснение 134 2 6" xfId="33620"/>
    <cellStyle name="Пояснение 134 3" xfId="33621"/>
    <cellStyle name="Пояснение 134 4" xfId="33622"/>
    <cellStyle name="Пояснение 134 5" xfId="33623"/>
    <cellStyle name="Пояснение 134 6" xfId="33624"/>
    <cellStyle name="Пояснение 134 7" xfId="33625"/>
    <cellStyle name="Пояснение 134 8" xfId="33626"/>
    <cellStyle name="Пояснение 135" xfId="33627"/>
    <cellStyle name="Пояснение 135 2" xfId="33628"/>
    <cellStyle name="Пояснение 135 2 2" xfId="33629"/>
    <cellStyle name="Пояснение 135 2 3" xfId="33630"/>
    <cellStyle name="Пояснение 135 2 4" xfId="33631"/>
    <cellStyle name="Пояснение 135 2 5" xfId="33632"/>
    <cellStyle name="Пояснение 135 2 6" xfId="33633"/>
    <cellStyle name="Пояснение 135 3" xfId="33634"/>
    <cellStyle name="Пояснение 135 4" xfId="33635"/>
    <cellStyle name="Пояснение 135 5" xfId="33636"/>
    <cellStyle name="Пояснение 135 6" xfId="33637"/>
    <cellStyle name="Пояснение 135 7" xfId="33638"/>
    <cellStyle name="Пояснение 135 8" xfId="33639"/>
    <cellStyle name="Пояснение 136" xfId="33640"/>
    <cellStyle name="Пояснение 136 2" xfId="33641"/>
    <cellStyle name="Пояснение 136 2 2" xfId="33642"/>
    <cellStyle name="Пояснение 136 2 3" xfId="33643"/>
    <cellStyle name="Пояснение 136 2 4" xfId="33644"/>
    <cellStyle name="Пояснение 136 2 5" xfId="33645"/>
    <cellStyle name="Пояснение 136 2 6" xfId="33646"/>
    <cellStyle name="Пояснение 136 3" xfId="33647"/>
    <cellStyle name="Пояснение 136 4" xfId="33648"/>
    <cellStyle name="Пояснение 136 5" xfId="33649"/>
    <cellStyle name="Пояснение 136 6" xfId="33650"/>
    <cellStyle name="Пояснение 136 7" xfId="33651"/>
    <cellStyle name="Пояснение 136 8" xfId="33652"/>
    <cellStyle name="Пояснение 137" xfId="33653"/>
    <cellStyle name="Пояснение 137 2" xfId="33654"/>
    <cellStyle name="Пояснение 137 2 2" xfId="33655"/>
    <cellStyle name="Пояснение 137 2 3" xfId="33656"/>
    <cellStyle name="Пояснение 137 2 4" xfId="33657"/>
    <cellStyle name="Пояснение 137 2 5" xfId="33658"/>
    <cellStyle name="Пояснение 137 2 6" xfId="33659"/>
    <cellStyle name="Пояснение 137 3" xfId="33660"/>
    <cellStyle name="Пояснение 137 4" xfId="33661"/>
    <cellStyle name="Пояснение 137 5" xfId="33662"/>
    <cellStyle name="Пояснение 137 6" xfId="33663"/>
    <cellStyle name="Пояснение 137 7" xfId="33664"/>
    <cellStyle name="Пояснение 137 8" xfId="33665"/>
    <cellStyle name="Пояснение 138" xfId="33666"/>
    <cellStyle name="Пояснение 138 2" xfId="33667"/>
    <cellStyle name="Пояснение 138 2 2" xfId="33668"/>
    <cellStyle name="Пояснение 138 2 3" xfId="33669"/>
    <cellStyle name="Пояснение 138 2 4" xfId="33670"/>
    <cellStyle name="Пояснение 138 2 5" xfId="33671"/>
    <cellStyle name="Пояснение 138 2 6" xfId="33672"/>
    <cellStyle name="Пояснение 138 3" xfId="33673"/>
    <cellStyle name="Пояснение 138 4" xfId="33674"/>
    <cellStyle name="Пояснение 138 5" xfId="33675"/>
    <cellStyle name="Пояснение 138 6" xfId="33676"/>
    <cellStyle name="Пояснение 138 7" xfId="33677"/>
    <cellStyle name="Пояснение 138 8" xfId="33678"/>
    <cellStyle name="Пояснение 139" xfId="33679"/>
    <cellStyle name="Пояснение 139 2" xfId="33680"/>
    <cellStyle name="Пояснение 139 2 2" xfId="33681"/>
    <cellStyle name="Пояснение 139 2 3" xfId="33682"/>
    <cellStyle name="Пояснение 139 2 4" xfId="33683"/>
    <cellStyle name="Пояснение 139 2 5" xfId="33684"/>
    <cellStyle name="Пояснение 139 2 6" xfId="33685"/>
    <cellStyle name="Пояснение 139 3" xfId="33686"/>
    <cellStyle name="Пояснение 139 4" xfId="33687"/>
    <cellStyle name="Пояснение 139 5" xfId="33688"/>
    <cellStyle name="Пояснение 139 6" xfId="33689"/>
    <cellStyle name="Пояснение 139 7" xfId="33690"/>
    <cellStyle name="Пояснение 139 8" xfId="33691"/>
    <cellStyle name="Пояснение 14" xfId="33692"/>
    <cellStyle name="Пояснение 14 2" xfId="33693"/>
    <cellStyle name="Пояснение 14 2 2" xfId="33694"/>
    <cellStyle name="Пояснение 14 2 3" xfId="33695"/>
    <cellStyle name="Пояснение 14 2 4" xfId="33696"/>
    <cellStyle name="Пояснение 14 2 5" xfId="33697"/>
    <cellStyle name="Пояснение 14 2 6" xfId="33698"/>
    <cellStyle name="Пояснение 14 3" xfId="33699"/>
    <cellStyle name="Пояснение 14 4" xfId="33700"/>
    <cellStyle name="Пояснение 14 5" xfId="33701"/>
    <cellStyle name="Пояснение 14 6" xfId="33702"/>
    <cellStyle name="Пояснение 14 7" xfId="33703"/>
    <cellStyle name="Пояснение 14 8" xfId="33704"/>
    <cellStyle name="Пояснение 140" xfId="33705"/>
    <cellStyle name="Пояснение 140 2" xfId="33706"/>
    <cellStyle name="Пояснение 140 2 2" xfId="33707"/>
    <cellStyle name="Пояснение 140 2 3" xfId="33708"/>
    <cellStyle name="Пояснение 140 2 4" xfId="33709"/>
    <cellStyle name="Пояснение 140 2 5" xfId="33710"/>
    <cellStyle name="Пояснение 140 2 6" xfId="33711"/>
    <cellStyle name="Пояснение 140 3" xfId="33712"/>
    <cellStyle name="Пояснение 140 4" xfId="33713"/>
    <cellStyle name="Пояснение 140 5" xfId="33714"/>
    <cellStyle name="Пояснение 140 6" xfId="33715"/>
    <cellStyle name="Пояснение 140 7" xfId="33716"/>
    <cellStyle name="Пояснение 140 8" xfId="33717"/>
    <cellStyle name="Пояснение 141" xfId="33718"/>
    <cellStyle name="Пояснение 141 2" xfId="33719"/>
    <cellStyle name="Пояснение 141 2 2" xfId="33720"/>
    <cellStyle name="Пояснение 141 2 3" xfId="33721"/>
    <cellStyle name="Пояснение 141 2 4" xfId="33722"/>
    <cellStyle name="Пояснение 141 2 5" xfId="33723"/>
    <cellStyle name="Пояснение 141 2 6" xfId="33724"/>
    <cellStyle name="Пояснение 141 3" xfId="33725"/>
    <cellStyle name="Пояснение 141 4" xfId="33726"/>
    <cellStyle name="Пояснение 141 5" xfId="33727"/>
    <cellStyle name="Пояснение 141 6" xfId="33728"/>
    <cellStyle name="Пояснение 141 7" xfId="33729"/>
    <cellStyle name="Пояснение 141 8" xfId="33730"/>
    <cellStyle name="Пояснение 142" xfId="33731"/>
    <cellStyle name="Пояснение 142 2" xfId="33732"/>
    <cellStyle name="Пояснение 142 2 2" xfId="33733"/>
    <cellStyle name="Пояснение 142 2 3" xfId="33734"/>
    <cellStyle name="Пояснение 142 2 4" xfId="33735"/>
    <cellStyle name="Пояснение 142 2 5" xfId="33736"/>
    <cellStyle name="Пояснение 142 2 6" xfId="33737"/>
    <cellStyle name="Пояснение 142 3" xfId="33738"/>
    <cellStyle name="Пояснение 142 4" xfId="33739"/>
    <cellStyle name="Пояснение 142 5" xfId="33740"/>
    <cellStyle name="Пояснение 142 6" xfId="33741"/>
    <cellStyle name="Пояснение 142 7" xfId="33742"/>
    <cellStyle name="Пояснение 142 8" xfId="33743"/>
    <cellStyle name="Пояснение 143" xfId="33744"/>
    <cellStyle name="Пояснение 143 2" xfId="33745"/>
    <cellStyle name="Пояснение 143 2 2" xfId="33746"/>
    <cellStyle name="Пояснение 143 2 3" xfId="33747"/>
    <cellStyle name="Пояснение 143 2 4" xfId="33748"/>
    <cellStyle name="Пояснение 143 2 5" xfId="33749"/>
    <cellStyle name="Пояснение 143 2 6" xfId="33750"/>
    <cellStyle name="Пояснение 143 3" xfId="33751"/>
    <cellStyle name="Пояснение 143 4" xfId="33752"/>
    <cellStyle name="Пояснение 143 5" xfId="33753"/>
    <cellStyle name="Пояснение 143 6" xfId="33754"/>
    <cellStyle name="Пояснение 143 7" xfId="33755"/>
    <cellStyle name="Пояснение 143 8" xfId="33756"/>
    <cellStyle name="Пояснение 144" xfId="33757"/>
    <cellStyle name="Пояснение 144 2" xfId="33758"/>
    <cellStyle name="Пояснение 144 2 2" xfId="33759"/>
    <cellStyle name="Пояснение 144 2 3" xfId="33760"/>
    <cellStyle name="Пояснение 144 2 4" xfId="33761"/>
    <cellStyle name="Пояснение 144 2 5" xfId="33762"/>
    <cellStyle name="Пояснение 144 2 6" xfId="33763"/>
    <cellStyle name="Пояснение 144 3" xfId="33764"/>
    <cellStyle name="Пояснение 144 4" xfId="33765"/>
    <cellStyle name="Пояснение 144 5" xfId="33766"/>
    <cellStyle name="Пояснение 144 6" xfId="33767"/>
    <cellStyle name="Пояснение 144 7" xfId="33768"/>
    <cellStyle name="Пояснение 144 8" xfId="33769"/>
    <cellStyle name="Пояснение 145" xfId="33770"/>
    <cellStyle name="Пояснение 145 2" xfId="33771"/>
    <cellStyle name="Пояснение 145 2 2" xfId="33772"/>
    <cellStyle name="Пояснение 145 2 3" xfId="33773"/>
    <cellStyle name="Пояснение 145 2 4" xfId="33774"/>
    <cellStyle name="Пояснение 145 2 5" xfId="33775"/>
    <cellStyle name="Пояснение 145 2 6" xfId="33776"/>
    <cellStyle name="Пояснение 145 3" xfId="33777"/>
    <cellStyle name="Пояснение 145 4" xfId="33778"/>
    <cellStyle name="Пояснение 145 5" xfId="33779"/>
    <cellStyle name="Пояснение 145 6" xfId="33780"/>
    <cellStyle name="Пояснение 145 7" xfId="33781"/>
    <cellStyle name="Пояснение 145 8" xfId="33782"/>
    <cellStyle name="Пояснение 146" xfId="33783"/>
    <cellStyle name="Пояснение 146 2" xfId="33784"/>
    <cellStyle name="Пояснение 146 2 2" xfId="33785"/>
    <cellStyle name="Пояснение 146 2 3" xfId="33786"/>
    <cellStyle name="Пояснение 146 2 4" xfId="33787"/>
    <cellStyle name="Пояснение 146 2 5" xfId="33788"/>
    <cellStyle name="Пояснение 146 2 6" xfId="33789"/>
    <cellStyle name="Пояснение 146 3" xfId="33790"/>
    <cellStyle name="Пояснение 146 4" xfId="33791"/>
    <cellStyle name="Пояснение 146 5" xfId="33792"/>
    <cellStyle name="Пояснение 146 6" xfId="33793"/>
    <cellStyle name="Пояснение 146 7" xfId="33794"/>
    <cellStyle name="Пояснение 146 8" xfId="33795"/>
    <cellStyle name="Пояснение 147" xfId="33796"/>
    <cellStyle name="Пояснение 147 2" xfId="33797"/>
    <cellStyle name="Пояснение 147 2 2" xfId="33798"/>
    <cellStyle name="Пояснение 147 2 3" xfId="33799"/>
    <cellStyle name="Пояснение 147 2 4" xfId="33800"/>
    <cellStyle name="Пояснение 147 2 5" xfId="33801"/>
    <cellStyle name="Пояснение 147 2 6" xfId="33802"/>
    <cellStyle name="Пояснение 147 3" xfId="33803"/>
    <cellStyle name="Пояснение 147 4" xfId="33804"/>
    <cellStyle name="Пояснение 147 5" xfId="33805"/>
    <cellStyle name="Пояснение 147 6" xfId="33806"/>
    <cellStyle name="Пояснение 147 7" xfId="33807"/>
    <cellStyle name="Пояснение 147 8" xfId="33808"/>
    <cellStyle name="Пояснение 148" xfId="33809"/>
    <cellStyle name="Пояснение 148 2" xfId="33810"/>
    <cellStyle name="Пояснение 148 2 2" xfId="33811"/>
    <cellStyle name="Пояснение 148 2 3" xfId="33812"/>
    <cellStyle name="Пояснение 148 2 4" xfId="33813"/>
    <cellStyle name="Пояснение 148 2 5" xfId="33814"/>
    <cellStyle name="Пояснение 148 2 6" xfId="33815"/>
    <cellStyle name="Пояснение 148 3" xfId="33816"/>
    <cellStyle name="Пояснение 148 4" xfId="33817"/>
    <cellStyle name="Пояснение 148 5" xfId="33818"/>
    <cellStyle name="Пояснение 148 6" xfId="33819"/>
    <cellStyle name="Пояснение 148 7" xfId="33820"/>
    <cellStyle name="Пояснение 148 8" xfId="33821"/>
    <cellStyle name="Пояснение 149" xfId="33822"/>
    <cellStyle name="Пояснение 149 2" xfId="33823"/>
    <cellStyle name="Пояснение 149 2 2" xfId="33824"/>
    <cellStyle name="Пояснение 149 2 3" xfId="33825"/>
    <cellStyle name="Пояснение 149 2 4" xfId="33826"/>
    <cellStyle name="Пояснение 149 2 5" xfId="33827"/>
    <cellStyle name="Пояснение 149 2 6" xfId="33828"/>
    <cellStyle name="Пояснение 149 3" xfId="33829"/>
    <cellStyle name="Пояснение 149 4" xfId="33830"/>
    <cellStyle name="Пояснение 149 5" xfId="33831"/>
    <cellStyle name="Пояснение 149 6" xfId="33832"/>
    <cellStyle name="Пояснение 149 7" xfId="33833"/>
    <cellStyle name="Пояснение 149 8" xfId="33834"/>
    <cellStyle name="Пояснение 15" xfId="33835"/>
    <cellStyle name="Пояснение 15 2" xfId="33836"/>
    <cellStyle name="Пояснение 15 2 2" xfId="33837"/>
    <cellStyle name="Пояснение 15 2 3" xfId="33838"/>
    <cellStyle name="Пояснение 15 2 4" xfId="33839"/>
    <cellStyle name="Пояснение 15 2 5" xfId="33840"/>
    <cellStyle name="Пояснение 15 2 6" xfId="33841"/>
    <cellStyle name="Пояснение 15 3" xfId="33842"/>
    <cellStyle name="Пояснение 15 4" xfId="33843"/>
    <cellStyle name="Пояснение 15 5" xfId="33844"/>
    <cellStyle name="Пояснение 15 6" xfId="33845"/>
    <cellStyle name="Пояснение 15 7" xfId="33846"/>
    <cellStyle name="Пояснение 15 8" xfId="33847"/>
    <cellStyle name="Пояснение 150" xfId="33848"/>
    <cellStyle name="Пояснение 150 2" xfId="33849"/>
    <cellStyle name="Пояснение 150 2 2" xfId="33850"/>
    <cellStyle name="Пояснение 150 2 3" xfId="33851"/>
    <cellStyle name="Пояснение 150 2 4" xfId="33852"/>
    <cellStyle name="Пояснение 150 2 5" xfId="33853"/>
    <cellStyle name="Пояснение 150 2 6" xfId="33854"/>
    <cellStyle name="Пояснение 150 3" xfId="33855"/>
    <cellStyle name="Пояснение 150 4" xfId="33856"/>
    <cellStyle name="Пояснение 150 5" xfId="33857"/>
    <cellStyle name="Пояснение 150 6" xfId="33858"/>
    <cellStyle name="Пояснение 150 7" xfId="33859"/>
    <cellStyle name="Пояснение 150 8" xfId="33860"/>
    <cellStyle name="Пояснение 151" xfId="33861"/>
    <cellStyle name="Пояснение 151 2" xfId="33862"/>
    <cellStyle name="Пояснение 151 2 2" xfId="33863"/>
    <cellStyle name="Пояснение 151 2 3" xfId="33864"/>
    <cellStyle name="Пояснение 151 2 4" xfId="33865"/>
    <cellStyle name="Пояснение 151 2 5" xfId="33866"/>
    <cellStyle name="Пояснение 151 2 6" xfId="33867"/>
    <cellStyle name="Пояснение 151 3" xfId="33868"/>
    <cellStyle name="Пояснение 151 4" xfId="33869"/>
    <cellStyle name="Пояснение 151 5" xfId="33870"/>
    <cellStyle name="Пояснение 151 6" xfId="33871"/>
    <cellStyle name="Пояснение 151 7" xfId="33872"/>
    <cellStyle name="Пояснение 151 8" xfId="33873"/>
    <cellStyle name="Пояснение 152" xfId="33874"/>
    <cellStyle name="Пояснение 152 2" xfId="33875"/>
    <cellStyle name="Пояснение 152 2 2" xfId="33876"/>
    <cellStyle name="Пояснение 152 2 3" xfId="33877"/>
    <cellStyle name="Пояснение 152 2 4" xfId="33878"/>
    <cellStyle name="Пояснение 152 2 5" xfId="33879"/>
    <cellStyle name="Пояснение 152 2 6" xfId="33880"/>
    <cellStyle name="Пояснение 152 3" xfId="33881"/>
    <cellStyle name="Пояснение 152 4" xfId="33882"/>
    <cellStyle name="Пояснение 152 5" xfId="33883"/>
    <cellStyle name="Пояснение 152 6" xfId="33884"/>
    <cellStyle name="Пояснение 152 7" xfId="33885"/>
    <cellStyle name="Пояснение 152 8" xfId="33886"/>
    <cellStyle name="Пояснение 16" xfId="33887"/>
    <cellStyle name="Пояснение 16 2" xfId="33888"/>
    <cellStyle name="Пояснение 16 2 2" xfId="33889"/>
    <cellStyle name="Пояснение 16 2 3" xfId="33890"/>
    <cellStyle name="Пояснение 16 2 4" xfId="33891"/>
    <cellStyle name="Пояснение 16 2 5" xfId="33892"/>
    <cellStyle name="Пояснение 16 2 6" xfId="33893"/>
    <cellStyle name="Пояснение 16 3" xfId="33894"/>
    <cellStyle name="Пояснение 16 4" xfId="33895"/>
    <cellStyle name="Пояснение 16 5" xfId="33896"/>
    <cellStyle name="Пояснение 16 6" xfId="33897"/>
    <cellStyle name="Пояснение 16 7" xfId="33898"/>
    <cellStyle name="Пояснение 16 8" xfId="33899"/>
    <cellStyle name="Пояснение 17" xfId="33900"/>
    <cellStyle name="Пояснение 17 2" xfId="33901"/>
    <cellStyle name="Пояснение 17 2 2" xfId="33902"/>
    <cellStyle name="Пояснение 17 2 3" xfId="33903"/>
    <cellStyle name="Пояснение 17 2 4" xfId="33904"/>
    <cellStyle name="Пояснение 17 2 5" xfId="33905"/>
    <cellStyle name="Пояснение 17 2 6" xfId="33906"/>
    <cellStyle name="Пояснение 17 3" xfId="33907"/>
    <cellStyle name="Пояснение 17 4" xfId="33908"/>
    <cellStyle name="Пояснение 17 5" xfId="33909"/>
    <cellStyle name="Пояснение 17 6" xfId="33910"/>
    <cellStyle name="Пояснение 17 7" xfId="33911"/>
    <cellStyle name="Пояснение 17 8" xfId="33912"/>
    <cellStyle name="Пояснение 18" xfId="33913"/>
    <cellStyle name="Пояснение 18 2" xfId="33914"/>
    <cellStyle name="Пояснение 18 2 2" xfId="33915"/>
    <cellStyle name="Пояснение 18 2 3" xfId="33916"/>
    <cellStyle name="Пояснение 18 2 4" xfId="33917"/>
    <cellStyle name="Пояснение 18 2 5" xfId="33918"/>
    <cellStyle name="Пояснение 18 2 6" xfId="33919"/>
    <cellStyle name="Пояснение 18 3" xfId="33920"/>
    <cellStyle name="Пояснение 18 4" xfId="33921"/>
    <cellStyle name="Пояснение 18 5" xfId="33922"/>
    <cellStyle name="Пояснение 18 6" xfId="33923"/>
    <cellStyle name="Пояснение 18 7" xfId="33924"/>
    <cellStyle name="Пояснение 18 8" xfId="33925"/>
    <cellStyle name="Пояснение 19" xfId="33926"/>
    <cellStyle name="Пояснение 19 2" xfId="33927"/>
    <cellStyle name="Пояснение 19 2 2" xfId="33928"/>
    <cellStyle name="Пояснение 19 2 3" xfId="33929"/>
    <cellStyle name="Пояснение 19 2 4" xfId="33930"/>
    <cellStyle name="Пояснение 19 2 5" xfId="33931"/>
    <cellStyle name="Пояснение 19 2 6" xfId="33932"/>
    <cellStyle name="Пояснение 19 3" xfId="33933"/>
    <cellStyle name="Пояснение 19 4" xfId="33934"/>
    <cellStyle name="Пояснение 19 5" xfId="33935"/>
    <cellStyle name="Пояснение 19 6" xfId="33936"/>
    <cellStyle name="Пояснение 19 7" xfId="33937"/>
    <cellStyle name="Пояснение 19 8" xfId="33938"/>
    <cellStyle name="Пояснение 2" xfId="33939"/>
    <cellStyle name="Пояснение 2 10" xfId="33940"/>
    <cellStyle name="Пояснение 2 11" xfId="33941"/>
    <cellStyle name="Пояснение 2 12" xfId="33942"/>
    <cellStyle name="Пояснение 2 13" xfId="33943"/>
    <cellStyle name="Пояснение 2 14" xfId="33944"/>
    <cellStyle name="Пояснение 2 15" xfId="33945"/>
    <cellStyle name="Пояснение 2 16" xfId="33946"/>
    <cellStyle name="Пояснение 2 2" xfId="33947"/>
    <cellStyle name="Пояснение 2 2 10" xfId="33948"/>
    <cellStyle name="Пояснение 2 2 10 2" xfId="33949"/>
    <cellStyle name="Пояснение 2 2 10 2 2" xfId="33950"/>
    <cellStyle name="Пояснение 2 2 10 2 3" xfId="33951"/>
    <cellStyle name="Пояснение 2 2 10 2 4" xfId="33952"/>
    <cellStyle name="Пояснение 2 2 10 2 5" xfId="33953"/>
    <cellStyle name="Пояснение 2 2 10 2 6" xfId="33954"/>
    <cellStyle name="Пояснение 2 2 10 3" xfId="33955"/>
    <cellStyle name="Пояснение 2 2 10 4" xfId="33956"/>
    <cellStyle name="Пояснение 2 2 10 5" xfId="33957"/>
    <cellStyle name="Пояснение 2 2 10 6" xfId="33958"/>
    <cellStyle name="Пояснение 2 2 10 7" xfId="33959"/>
    <cellStyle name="Пояснение 2 2 10 8" xfId="33960"/>
    <cellStyle name="Пояснение 2 2 11" xfId="33961"/>
    <cellStyle name="Пояснение 2 2 11 2" xfId="33962"/>
    <cellStyle name="Пояснение 2 2 11 2 2" xfId="33963"/>
    <cellStyle name="Пояснение 2 2 11 2 3" xfId="33964"/>
    <cellStyle name="Пояснение 2 2 11 2 4" xfId="33965"/>
    <cellStyle name="Пояснение 2 2 11 2 5" xfId="33966"/>
    <cellStyle name="Пояснение 2 2 11 2 6" xfId="33967"/>
    <cellStyle name="Пояснение 2 2 11 3" xfId="33968"/>
    <cellStyle name="Пояснение 2 2 11 4" xfId="33969"/>
    <cellStyle name="Пояснение 2 2 11 5" xfId="33970"/>
    <cellStyle name="Пояснение 2 2 11 6" xfId="33971"/>
    <cellStyle name="Пояснение 2 2 11 7" xfId="33972"/>
    <cellStyle name="Пояснение 2 2 11 8" xfId="33973"/>
    <cellStyle name="Пояснение 2 2 12" xfId="33974"/>
    <cellStyle name="Пояснение 2 2 12 2" xfId="33975"/>
    <cellStyle name="Пояснение 2 2 12 2 2" xfId="33976"/>
    <cellStyle name="Пояснение 2 2 12 2 3" xfId="33977"/>
    <cellStyle name="Пояснение 2 2 12 2 4" xfId="33978"/>
    <cellStyle name="Пояснение 2 2 12 2 5" xfId="33979"/>
    <cellStyle name="Пояснение 2 2 12 2 6" xfId="33980"/>
    <cellStyle name="Пояснение 2 2 12 3" xfId="33981"/>
    <cellStyle name="Пояснение 2 2 12 4" xfId="33982"/>
    <cellStyle name="Пояснение 2 2 12 5" xfId="33983"/>
    <cellStyle name="Пояснение 2 2 12 6" xfId="33984"/>
    <cellStyle name="Пояснение 2 2 12 7" xfId="33985"/>
    <cellStyle name="Пояснение 2 2 12 8" xfId="33986"/>
    <cellStyle name="Пояснение 2 2 13" xfId="33987"/>
    <cellStyle name="Пояснение 2 2 13 2" xfId="33988"/>
    <cellStyle name="Пояснение 2 2 13 2 2" xfId="33989"/>
    <cellStyle name="Пояснение 2 2 13 2 3" xfId="33990"/>
    <cellStyle name="Пояснение 2 2 13 2 4" xfId="33991"/>
    <cellStyle name="Пояснение 2 2 13 2 5" xfId="33992"/>
    <cellStyle name="Пояснение 2 2 13 2 6" xfId="33993"/>
    <cellStyle name="Пояснение 2 2 13 3" xfId="33994"/>
    <cellStyle name="Пояснение 2 2 13 4" xfId="33995"/>
    <cellStyle name="Пояснение 2 2 13 5" xfId="33996"/>
    <cellStyle name="Пояснение 2 2 13 6" xfId="33997"/>
    <cellStyle name="Пояснение 2 2 13 7" xfId="33998"/>
    <cellStyle name="Пояснение 2 2 13 8" xfId="33999"/>
    <cellStyle name="Пояснение 2 2 14" xfId="34000"/>
    <cellStyle name="Пояснение 2 2 14 2" xfId="34001"/>
    <cellStyle name="Пояснение 2 2 14 3" xfId="34002"/>
    <cellStyle name="Пояснение 2 2 14 4" xfId="34003"/>
    <cellStyle name="Пояснение 2 2 14 5" xfId="34004"/>
    <cellStyle name="Пояснение 2 2 14 6" xfId="34005"/>
    <cellStyle name="Пояснение 2 2 15" xfId="34006"/>
    <cellStyle name="Пояснение 2 2 16" xfId="34007"/>
    <cellStyle name="Пояснение 2 2 17" xfId="34008"/>
    <cellStyle name="Пояснение 2 2 18" xfId="34009"/>
    <cellStyle name="Пояснение 2 2 19" xfId="34010"/>
    <cellStyle name="Пояснение 2 2 2" xfId="34011"/>
    <cellStyle name="Пояснение 2 2 2 2" xfId="34012"/>
    <cellStyle name="Пояснение 2 2 2 2 2" xfId="34013"/>
    <cellStyle name="Пояснение 2 2 2 2 3" xfId="34014"/>
    <cellStyle name="Пояснение 2 2 2 2 4" xfId="34015"/>
    <cellStyle name="Пояснение 2 2 2 2 5" xfId="34016"/>
    <cellStyle name="Пояснение 2 2 2 2 6" xfId="34017"/>
    <cellStyle name="Пояснение 2 2 2 3" xfId="34018"/>
    <cellStyle name="Пояснение 2 2 2 4" xfId="34019"/>
    <cellStyle name="Пояснение 2 2 2 5" xfId="34020"/>
    <cellStyle name="Пояснение 2 2 2 6" xfId="34021"/>
    <cellStyle name="Пояснение 2 2 2 7" xfId="34022"/>
    <cellStyle name="Пояснение 2 2 2 8" xfId="34023"/>
    <cellStyle name="Пояснение 2 2 20" xfId="34024"/>
    <cellStyle name="Пояснение 2 2 21" xfId="34025"/>
    <cellStyle name="Пояснение 2 2 22" xfId="34026"/>
    <cellStyle name="Пояснение 2 2 23" xfId="34027"/>
    <cellStyle name="Пояснение 2 2 24" xfId="34028"/>
    <cellStyle name="Пояснение 2 2 25" xfId="34029"/>
    <cellStyle name="Пояснение 2 2 26" xfId="34030"/>
    <cellStyle name="Пояснение 2 2 3" xfId="34031"/>
    <cellStyle name="Пояснение 2 2 3 2" xfId="34032"/>
    <cellStyle name="Пояснение 2 2 3 2 2" xfId="34033"/>
    <cellStyle name="Пояснение 2 2 3 2 3" xfId="34034"/>
    <cellStyle name="Пояснение 2 2 3 2 4" xfId="34035"/>
    <cellStyle name="Пояснение 2 2 3 2 5" xfId="34036"/>
    <cellStyle name="Пояснение 2 2 3 2 6" xfId="34037"/>
    <cellStyle name="Пояснение 2 2 3 3" xfId="34038"/>
    <cellStyle name="Пояснение 2 2 3 4" xfId="34039"/>
    <cellStyle name="Пояснение 2 2 3 5" xfId="34040"/>
    <cellStyle name="Пояснение 2 2 3 6" xfId="34041"/>
    <cellStyle name="Пояснение 2 2 3 7" xfId="34042"/>
    <cellStyle name="Пояснение 2 2 3 8" xfId="34043"/>
    <cellStyle name="Пояснение 2 2 4" xfId="34044"/>
    <cellStyle name="Пояснение 2 2 4 2" xfId="34045"/>
    <cellStyle name="Пояснение 2 2 4 2 2" xfId="34046"/>
    <cellStyle name="Пояснение 2 2 4 2 3" xfId="34047"/>
    <cellStyle name="Пояснение 2 2 4 2 4" xfId="34048"/>
    <cellStyle name="Пояснение 2 2 4 2 5" xfId="34049"/>
    <cellStyle name="Пояснение 2 2 4 2 6" xfId="34050"/>
    <cellStyle name="Пояснение 2 2 4 3" xfId="34051"/>
    <cellStyle name="Пояснение 2 2 4 4" xfId="34052"/>
    <cellStyle name="Пояснение 2 2 4 5" xfId="34053"/>
    <cellStyle name="Пояснение 2 2 4 6" xfId="34054"/>
    <cellStyle name="Пояснение 2 2 4 7" xfId="34055"/>
    <cellStyle name="Пояснение 2 2 4 8" xfId="34056"/>
    <cellStyle name="Пояснение 2 2 5" xfId="34057"/>
    <cellStyle name="Пояснение 2 2 5 2" xfId="34058"/>
    <cellStyle name="Пояснение 2 2 5 2 2" xfId="34059"/>
    <cellStyle name="Пояснение 2 2 5 2 3" xfId="34060"/>
    <cellStyle name="Пояснение 2 2 5 2 4" xfId="34061"/>
    <cellStyle name="Пояснение 2 2 5 2 5" xfId="34062"/>
    <cellStyle name="Пояснение 2 2 5 2 6" xfId="34063"/>
    <cellStyle name="Пояснение 2 2 5 3" xfId="34064"/>
    <cellStyle name="Пояснение 2 2 5 4" xfId="34065"/>
    <cellStyle name="Пояснение 2 2 5 5" xfId="34066"/>
    <cellStyle name="Пояснение 2 2 5 6" xfId="34067"/>
    <cellStyle name="Пояснение 2 2 5 7" xfId="34068"/>
    <cellStyle name="Пояснение 2 2 5 8" xfId="34069"/>
    <cellStyle name="Пояснение 2 2 6" xfId="34070"/>
    <cellStyle name="Пояснение 2 2 6 2" xfId="34071"/>
    <cellStyle name="Пояснение 2 2 6 2 2" xfId="34072"/>
    <cellStyle name="Пояснение 2 2 6 2 3" xfId="34073"/>
    <cellStyle name="Пояснение 2 2 6 2 4" xfId="34074"/>
    <cellStyle name="Пояснение 2 2 6 2 5" xfId="34075"/>
    <cellStyle name="Пояснение 2 2 6 2 6" xfId="34076"/>
    <cellStyle name="Пояснение 2 2 6 3" xfId="34077"/>
    <cellStyle name="Пояснение 2 2 6 4" xfId="34078"/>
    <cellStyle name="Пояснение 2 2 6 5" xfId="34079"/>
    <cellStyle name="Пояснение 2 2 6 6" xfId="34080"/>
    <cellStyle name="Пояснение 2 2 6 7" xfId="34081"/>
    <cellStyle name="Пояснение 2 2 6 8" xfId="34082"/>
    <cellStyle name="Пояснение 2 2 7" xfId="34083"/>
    <cellStyle name="Пояснение 2 2 7 2" xfId="34084"/>
    <cellStyle name="Пояснение 2 2 7 2 2" xfId="34085"/>
    <cellStyle name="Пояснение 2 2 7 2 3" xfId="34086"/>
    <cellStyle name="Пояснение 2 2 7 2 4" xfId="34087"/>
    <cellStyle name="Пояснение 2 2 7 2 5" xfId="34088"/>
    <cellStyle name="Пояснение 2 2 7 2 6" xfId="34089"/>
    <cellStyle name="Пояснение 2 2 7 3" xfId="34090"/>
    <cellStyle name="Пояснение 2 2 7 4" xfId="34091"/>
    <cellStyle name="Пояснение 2 2 7 5" xfId="34092"/>
    <cellStyle name="Пояснение 2 2 7 6" xfId="34093"/>
    <cellStyle name="Пояснение 2 2 7 7" xfId="34094"/>
    <cellStyle name="Пояснение 2 2 7 8" xfId="34095"/>
    <cellStyle name="Пояснение 2 2 8" xfId="34096"/>
    <cellStyle name="Пояснение 2 2 8 2" xfId="34097"/>
    <cellStyle name="Пояснение 2 2 8 2 2" xfId="34098"/>
    <cellStyle name="Пояснение 2 2 8 2 3" xfId="34099"/>
    <cellStyle name="Пояснение 2 2 8 2 4" xfId="34100"/>
    <cellStyle name="Пояснение 2 2 8 2 5" xfId="34101"/>
    <cellStyle name="Пояснение 2 2 8 2 6" xfId="34102"/>
    <cellStyle name="Пояснение 2 2 8 3" xfId="34103"/>
    <cellStyle name="Пояснение 2 2 8 4" xfId="34104"/>
    <cellStyle name="Пояснение 2 2 8 5" xfId="34105"/>
    <cellStyle name="Пояснение 2 2 8 6" xfId="34106"/>
    <cellStyle name="Пояснение 2 2 8 7" xfId="34107"/>
    <cellStyle name="Пояснение 2 2 8 8" xfId="34108"/>
    <cellStyle name="Пояснение 2 2 9" xfId="34109"/>
    <cellStyle name="Пояснение 2 2 9 2" xfId="34110"/>
    <cellStyle name="Пояснение 2 2 9 2 2" xfId="34111"/>
    <cellStyle name="Пояснение 2 2 9 2 3" xfId="34112"/>
    <cellStyle name="Пояснение 2 2 9 2 4" xfId="34113"/>
    <cellStyle name="Пояснение 2 2 9 2 5" xfId="34114"/>
    <cellStyle name="Пояснение 2 2 9 2 6" xfId="34115"/>
    <cellStyle name="Пояснение 2 2 9 3" xfId="34116"/>
    <cellStyle name="Пояснение 2 2 9 4" xfId="34117"/>
    <cellStyle name="Пояснение 2 2 9 5" xfId="34118"/>
    <cellStyle name="Пояснение 2 2 9 6" xfId="34119"/>
    <cellStyle name="Пояснение 2 2 9 7" xfId="34120"/>
    <cellStyle name="Пояснение 2 2 9 8" xfId="34121"/>
    <cellStyle name="Пояснение 2 3" xfId="34122"/>
    <cellStyle name="Пояснение 2 3 2" xfId="34123"/>
    <cellStyle name="Пояснение 2 3 2 2" xfId="34124"/>
    <cellStyle name="Пояснение 2 3 2 3" xfId="34125"/>
    <cellStyle name="Пояснение 2 3 2 4" xfId="34126"/>
    <cellStyle name="Пояснение 2 3 2 5" xfId="34127"/>
    <cellStyle name="Пояснение 2 3 2 6" xfId="34128"/>
    <cellStyle name="Пояснение 2 3 3" xfId="34129"/>
    <cellStyle name="Пояснение 2 3 4" xfId="34130"/>
    <cellStyle name="Пояснение 2 3 5" xfId="34131"/>
    <cellStyle name="Пояснение 2 3 6" xfId="34132"/>
    <cellStyle name="Пояснение 2 3 7" xfId="34133"/>
    <cellStyle name="Пояснение 2 3 8" xfId="34134"/>
    <cellStyle name="Пояснение 2 4" xfId="34135"/>
    <cellStyle name="Пояснение 2 4 2" xfId="34136"/>
    <cellStyle name="Пояснение 2 4 3" xfId="34137"/>
    <cellStyle name="Пояснение 2 4 4" xfId="34138"/>
    <cellStyle name="Пояснение 2 4 5" xfId="34139"/>
    <cellStyle name="Пояснение 2 4 6" xfId="34140"/>
    <cellStyle name="Пояснение 2 5" xfId="34141"/>
    <cellStyle name="Пояснение 2 6" xfId="34142"/>
    <cellStyle name="Пояснение 2 7" xfId="34143"/>
    <cellStyle name="Пояснение 2 8" xfId="34144"/>
    <cellStyle name="Пояснение 2 9" xfId="34145"/>
    <cellStyle name="Пояснение 20" xfId="34146"/>
    <cellStyle name="Пояснение 20 2" xfId="34147"/>
    <cellStyle name="Пояснение 20 2 2" xfId="34148"/>
    <cellStyle name="Пояснение 20 2 3" xfId="34149"/>
    <cellStyle name="Пояснение 20 2 4" xfId="34150"/>
    <cellStyle name="Пояснение 20 2 5" xfId="34151"/>
    <cellStyle name="Пояснение 20 2 6" xfId="34152"/>
    <cellStyle name="Пояснение 20 3" xfId="34153"/>
    <cellStyle name="Пояснение 20 4" xfId="34154"/>
    <cellStyle name="Пояснение 20 5" xfId="34155"/>
    <cellStyle name="Пояснение 20 6" xfId="34156"/>
    <cellStyle name="Пояснение 20 7" xfId="34157"/>
    <cellStyle name="Пояснение 20 8" xfId="34158"/>
    <cellStyle name="Пояснение 21" xfId="34159"/>
    <cellStyle name="Пояснение 21 2" xfId="34160"/>
    <cellStyle name="Пояснение 21 2 2" xfId="34161"/>
    <cellStyle name="Пояснение 21 2 3" xfId="34162"/>
    <cellStyle name="Пояснение 21 2 4" xfId="34163"/>
    <cellStyle name="Пояснение 21 2 5" xfId="34164"/>
    <cellStyle name="Пояснение 21 2 6" xfId="34165"/>
    <cellStyle name="Пояснение 21 3" xfId="34166"/>
    <cellStyle name="Пояснение 21 4" xfId="34167"/>
    <cellStyle name="Пояснение 21 5" xfId="34168"/>
    <cellStyle name="Пояснение 21 6" xfId="34169"/>
    <cellStyle name="Пояснение 21 7" xfId="34170"/>
    <cellStyle name="Пояснение 21 8" xfId="34171"/>
    <cellStyle name="Пояснение 22" xfId="34172"/>
    <cellStyle name="Пояснение 22 2" xfId="34173"/>
    <cellStyle name="Пояснение 22 2 2" xfId="34174"/>
    <cellStyle name="Пояснение 22 2 3" xfId="34175"/>
    <cellStyle name="Пояснение 22 2 4" xfId="34176"/>
    <cellStyle name="Пояснение 22 2 5" xfId="34177"/>
    <cellStyle name="Пояснение 22 2 6" xfId="34178"/>
    <cellStyle name="Пояснение 22 3" xfId="34179"/>
    <cellStyle name="Пояснение 22 4" xfId="34180"/>
    <cellStyle name="Пояснение 22 5" xfId="34181"/>
    <cellStyle name="Пояснение 22 6" xfId="34182"/>
    <cellStyle name="Пояснение 22 7" xfId="34183"/>
    <cellStyle name="Пояснение 22 8" xfId="34184"/>
    <cellStyle name="Пояснение 23" xfId="34185"/>
    <cellStyle name="Пояснение 23 2" xfId="34186"/>
    <cellStyle name="Пояснение 23 2 2" xfId="34187"/>
    <cellStyle name="Пояснение 23 2 3" xfId="34188"/>
    <cellStyle name="Пояснение 23 2 4" xfId="34189"/>
    <cellStyle name="Пояснение 23 2 5" xfId="34190"/>
    <cellStyle name="Пояснение 23 2 6" xfId="34191"/>
    <cellStyle name="Пояснение 23 3" xfId="34192"/>
    <cellStyle name="Пояснение 23 4" xfId="34193"/>
    <cellStyle name="Пояснение 23 5" xfId="34194"/>
    <cellStyle name="Пояснение 23 6" xfId="34195"/>
    <cellStyle name="Пояснение 23 7" xfId="34196"/>
    <cellStyle name="Пояснение 23 8" xfId="34197"/>
    <cellStyle name="Пояснение 24" xfId="34198"/>
    <cellStyle name="Пояснение 24 2" xfId="34199"/>
    <cellStyle name="Пояснение 24 2 2" xfId="34200"/>
    <cellStyle name="Пояснение 24 2 3" xfId="34201"/>
    <cellStyle name="Пояснение 24 2 4" xfId="34202"/>
    <cellStyle name="Пояснение 24 2 5" xfId="34203"/>
    <cellStyle name="Пояснение 24 2 6" xfId="34204"/>
    <cellStyle name="Пояснение 24 3" xfId="34205"/>
    <cellStyle name="Пояснение 24 4" xfId="34206"/>
    <cellStyle name="Пояснение 24 5" xfId="34207"/>
    <cellStyle name="Пояснение 24 6" xfId="34208"/>
    <cellStyle name="Пояснение 24 7" xfId="34209"/>
    <cellStyle name="Пояснение 24 8" xfId="34210"/>
    <cellStyle name="Пояснение 25" xfId="34211"/>
    <cellStyle name="Пояснение 25 2" xfId="34212"/>
    <cellStyle name="Пояснение 25 2 2" xfId="34213"/>
    <cellStyle name="Пояснение 25 2 3" xfId="34214"/>
    <cellStyle name="Пояснение 25 2 4" xfId="34215"/>
    <cellStyle name="Пояснение 25 2 5" xfId="34216"/>
    <cellStyle name="Пояснение 25 2 6" xfId="34217"/>
    <cellStyle name="Пояснение 25 3" xfId="34218"/>
    <cellStyle name="Пояснение 25 4" xfId="34219"/>
    <cellStyle name="Пояснение 25 5" xfId="34220"/>
    <cellStyle name="Пояснение 25 6" xfId="34221"/>
    <cellStyle name="Пояснение 25 7" xfId="34222"/>
    <cellStyle name="Пояснение 25 8" xfId="34223"/>
    <cellStyle name="Пояснение 26" xfId="34224"/>
    <cellStyle name="Пояснение 26 2" xfId="34225"/>
    <cellStyle name="Пояснение 26 2 2" xfId="34226"/>
    <cellStyle name="Пояснение 26 2 3" xfId="34227"/>
    <cellStyle name="Пояснение 26 2 4" xfId="34228"/>
    <cellStyle name="Пояснение 26 2 5" xfId="34229"/>
    <cellStyle name="Пояснение 26 2 6" xfId="34230"/>
    <cellStyle name="Пояснение 26 3" xfId="34231"/>
    <cellStyle name="Пояснение 26 4" xfId="34232"/>
    <cellStyle name="Пояснение 26 5" xfId="34233"/>
    <cellStyle name="Пояснение 26 6" xfId="34234"/>
    <cellStyle name="Пояснение 26 7" xfId="34235"/>
    <cellStyle name="Пояснение 26 8" xfId="34236"/>
    <cellStyle name="Пояснение 27" xfId="34237"/>
    <cellStyle name="Пояснение 27 2" xfId="34238"/>
    <cellStyle name="Пояснение 27 2 2" xfId="34239"/>
    <cellStyle name="Пояснение 27 2 3" xfId="34240"/>
    <cellStyle name="Пояснение 27 2 4" xfId="34241"/>
    <cellStyle name="Пояснение 27 2 5" xfId="34242"/>
    <cellStyle name="Пояснение 27 2 6" xfId="34243"/>
    <cellStyle name="Пояснение 27 3" xfId="34244"/>
    <cellStyle name="Пояснение 27 4" xfId="34245"/>
    <cellStyle name="Пояснение 27 5" xfId="34246"/>
    <cellStyle name="Пояснение 27 6" xfId="34247"/>
    <cellStyle name="Пояснение 27 7" xfId="34248"/>
    <cellStyle name="Пояснение 27 8" xfId="34249"/>
    <cellStyle name="Пояснение 28" xfId="34250"/>
    <cellStyle name="Пояснение 28 2" xfId="34251"/>
    <cellStyle name="Пояснение 28 2 2" xfId="34252"/>
    <cellStyle name="Пояснение 28 2 3" xfId="34253"/>
    <cellStyle name="Пояснение 28 2 4" xfId="34254"/>
    <cellStyle name="Пояснение 28 2 5" xfId="34255"/>
    <cellStyle name="Пояснение 28 2 6" xfId="34256"/>
    <cellStyle name="Пояснение 28 3" xfId="34257"/>
    <cellStyle name="Пояснение 28 4" xfId="34258"/>
    <cellStyle name="Пояснение 28 5" xfId="34259"/>
    <cellStyle name="Пояснение 28 6" xfId="34260"/>
    <cellStyle name="Пояснение 28 7" xfId="34261"/>
    <cellStyle name="Пояснение 28 8" xfId="34262"/>
    <cellStyle name="Пояснение 29" xfId="34263"/>
    <cellStyle name="Пояснение 29 2" xfId="34264"/>
    <cellStyle name="Пояснение 29 2 2" xfId="34265"/>
    <cellStyle name="Пояснение 29 2 3" xfId="34266"/>
    <cellStyle name="Пояснение 29 2 4" xfId="34267"/>
    <cellStyle name="Пояснение 29 2 5" xfId="34268"/>
    <cellStyle name="Пояснение 29 2 6" xfId="34269"/>
    <cellStyle name="Пояснение 29 3" xfId="34270"/>
    <cellStyle name="Пояснение 29 4" xfId="34271"/>
    <cellStyle name="Пояснение 29 5" xfId="34272"/>
    <cellStyle name="Пояснение 29 6" xfId="34273"/>
    <cellStyle name="Пояснение 29 7" xfId="34274"/>
    <cellStyle name="Пояснение 29 8" xfId="34275"/>
    <cellStyle name="Пояснение 3" xfId="34276"/>
    <cellStyle name="Пояснение 3 2" xfId="34277"/>
    <cellStyle name="Пояснение 3 2 2" xfId="34278"/>
    <cellStyle name="Пояснение 3 2 3" xfId="34279"/>
    <cellStyle name="Пояснение 3 2 4" xfId="34280"/>
    <cellStyle name="Пояснение 3 2 5" xfId="34281"/>
    <cellStyle name="Пояснение 3 2 6" xfId="34282"/>
    <cellStyle name="Пояснение 3 3" xfId="34283"/>
    <cellStyle name="Пояснение 3 4" xfId="34284"/>
    <cellStyle name="Пояснение 3 5" xfId="34285"/>
    <cellStyle name="Пояснение 3 6" xfId="34286"/>
    <cellStyle name="Пояснение 3 7" xfId="34287"/>
    <cellStyle name="Пояснение 3 8" xfId="34288"/>
    <cellStyle name="Пояснение 30" xfId="34289"/>
    <cellStyle name="Пояснение 30 2" xfId="34290"/>
    <cellStyle name="Пояснение 30 2 2" xfId="34291"/>
    <cellStyle name="Пояснение 30 2 3" xfId="34292"/>
    <cellStyle name="Пояснение 30 2 4" xfId="34293"/>
    <cellStyle name="Пояснение 30 2 5" xfId="34294"/>
    <cellStyle name="Пояснение 30 2 6" xfId="34295"/>
    <cellStyle name="Пояснение 30 3" xfId="34296"/>
    <cellStyle name="Пояснение 30 4" xfId="34297"/>
    <cellStyle name="Пояснение 30 5" xfId="34298"/>
    <cellStyle name="Пояснение 30 6" xfId="34299"/>
    <cellStyle name="Пояснение 30 7" xfId="34300"/>
    <cellStyle name="Пояснение 30 8" xfId="34301"/>
    <cellStyle name="Пояснение 31" xfId="34302"/>
    <cellStyle name="Пояснение 31 2" xfId="34303"/>
    <cellStyle name="Пояснение 31 2 2" xfId="34304"/>
    <cellStyle name="Пояснение 31 2 3" xfId="34305"/>
    <cellStyle name="Пояснение 31 2 4" xfId="34306"/>
    <cellStyle name="Пояснение 31 2 5" xfId="34307"/>
    <cellStyle name="Пояснение 31 2 6" xfId="34308"/>
    <cellStyle name="Пояснение 31 3" xfId="34309"/>
    <cellStyle name="Пояснение 31 4" xfId="34310"/>
    <cellStyle name="Пояснение 31 5" xfId="34311"/>
    <cellStyle name="Пояснение 31 6" xfId="34312"/>
    <cellStyle name="Пояснение 31 7" xfId="34313"/>
    <cellStyle name="Пояснение 31 8" xfId="34314"/>
    <cellStyle name="Пояснение 32" xfId="34315"/>
    <cellStyle name="Пояснение 32 2" xfId="34316"/>
    <cellStyle name="Пояснение 32 2 2" xfId="34317"/>
    <cellStyle name="Пояснение 32 2 3" xfId="34318"/>
    <cellStyle name="Пояснение 32 2 4" xfId="34319"/>
    <cellStyle name="Пояснение 32 2 5" xfId="34320"/>
    <cellStyle name="Пояснение 32 2 6" xfId="34321"/>
    <cellStyle name="Пояснение 32 3" xfId="34322"/>
    <cellStyle name="Пояснение 32 4" xfId="34323"/>
    <cellStyle name="Пояснение 32 5" xfId="34324"/>
    <cellStyle name="Пояснение 32 6" xfId="34325"/>
    <cellStyle name="Пояснение 32 7" xfId="34326"/>
    <cellStyle name="Пояснение 32 8" xfId="34327"/>
    <cellStyle name="Пояснение 33" xfId="34328"/>
    <cellStyle name="Пояснение 33 2" xfId="34329"/>
    <cellStyle name="Пояснение 33 2 2" xfId="34330"/>
    <cellStyle name="Пояснение 33 2 3" xfId="34331"/>
    <cellStyle name="Пояснение 33 2 4" xfId="34332"/>
    <cellStyle name="Пояснение 33 2 5" xfId="34333"/>
    <cellStyle name="Пояснение 33 2 6" xfId="34334"/>
    <cellStyle name="Пояснение 33 3" xfId="34335"/>
    <cellStyle name="Пояснение 33 4" xfId="34336"/>
    <cellStyle name="Пояснение 33 5" xfId="34337"/>
    <cellStyle name="Пояснение 33 6" xfId="34338"/>
    <cellStyle name="Пояснение 33 7" xfId="34339"/>
    <cellStyle name="Пояснение 33 8" xfId="34340"/>
    <cellStyle name="Пояснение 34" xfId="34341"/>
    <cellStyle name="Пояснение 34 2" xfId="34342"/>
    <cellStyle name="Пояснение 34 2 2" xfId="34343"/>
    <cellStyle name="Пояснение 34 2 3" xfId="34344"/>
    <cellStyle name="Пояснение 34 2 4" xfId="34345"/>
    <cellStyle name="Пояснение 34 2 5" xfId="34346"/>
    <cellStyle name="Пояснение 34 2 6" xfId="34347"/>
    <cellStyle name="Пояснение 34 3" xfId="34348"/>
    <cellStyle name="Пояснение 34 4" xfId="34349"/>
    <cellStyle name="Пояснение 34 5" xfId="34350"/>
    <cellStyle name="Пояснение 34 6" xfId="34351"/>
    <cellStyle name="Пояснение 34 7" xfId="34352"/>
    <cellStyle name="Пояснение 34 8" xfId="34353"/>
    <cellStyle name="Пояснение 35" xfId="34354"/>
    <cellStyle name="Пояснение 35 2" xfId="34355"/>
    <cellStyle name="Пояснение 35 2 2" xfId="34356"/>
    <cellStyle name="Пояснение 35 2 3" xfId="34357"/>
    <cellStyle name="Пояснение 35 2 4" xfId="34358"/>
    <cellStyle name="Пояснение 35 2 5" xfId="34359"/>
    <cellStyle name="Пояснение 35 2 6" xfId="34360"/>
    <cellStyle name="Пояснение 35 3" xfId="34361"/>
    <cellStyle name="Пояснение 35 4" xfId="34362"/>
    <cellStyle name="Пояснение 35 5" xfId="34363"/>
    <cellStyle name="Пояснение 35 6" xfId="34364"/>
    <cellStyle name="Пояснение 35 7" xfId="34365"/>
    <cellStyle name="Пояснение 35 8" xfId="34366"/>
    <cellStyle name="Пояснение 36" xfId="34367"/>
    <cellStyle name="Пояснение 36 2" xfId="34368"/>
    <cellStyle name="Пояснение 36 2 2" xfId="34369"/>
    <cellStyle name="Пояснение 36 2 3" xfId="34370"/>
    <cellStyle name="Пояснение 36 2 4" xfId="34371"/>
    <cellStyle name="Пояснение 36 2 5" xfId="34372"/>
    <cellStyle name="Пояснение 36 2 6" xfId="34373"/>
    <cellStyle name="Пояснение 36 3" xfId="34374"/>
    <cellStyle name="Пояснение 36 4" xfId="34375"/>
    <cellStyle name="Пояснение 36 5" xfId="34376"/>
    <cellStyle name="Пояснение 36 6" xfId="34377"/>
    <cellStyle name="Пояснение 36 7" xfId="34378"/>
    <cellStyle name="Пояснение 36 8" xfId="34379"/>
    <cellStyle name="Пояснение 37" xfId="34380"/>
    <cellStyle name="Пояснение 37 2" xfId="34381"/>
    <cellStyle name="Пояснение 37 2 2" xfId="34382"/>
    <cellStyle name="Пояснение 37 2 3" xfId="34383"/>
    <cellStyle name="Пояснение 37 2 4" xfId="34384"/>
    <cellStyle name="Пояснение 37 2 5" xfId="34385"/>
    <cellStyle name="Пояснение 37 2 6" xfId="34386"/>
    <cellStyle name="Пояснение 37 3" xfId="34387"/>
    <cellStyle name="Пояснение 37 4" xfId="34388"/>
    <cellStyle name="Пояснение 37 5" xfId="34389"/>
    <cellStyle name="Пояснение 37 6" xfId="34390"/>
    <cellStyle name="Пояснение 37 7" xfId="34391"/>
    <cellStyle name="Пояснение 37 8" xfId="34392"/>
    <cellStyle name="Пояснение 38" xfId="34393"/>
    <cellStyle name="Пояснение 38 2" xfId="34394"/>
    <cellStyle name="Пояснение 38 2 2" xfId="34395"/>
    <cellStyle name="Пояснение 38 2 3" xfId="34396"/>
    <cellStyle name="Пояснение 38 2 4" xfId="34397"/>
    <cellStyle name="Пояснение 38 2 5" xfId="34398"/>
    <cellStyle name="Пояснение 38 2 6" xfId="34399"/>
    <cellStyle name="Пояснение 38 3" xfId="34400"/>
    <cellStyle name="Пояснение 38 4" xfId="34401"/>
    <cellStyle name="Пояснение 38 5" xfId="34402"/>
    <cellStyle name="Пояснение 38 6" xfId="34403"/>
    <cellStyle name="Пояснение 38 7" xfId="34404"/>
    <cellStyle name="Пояснение 38 8" xfId="34405"/>
    <cellStyle name="Пояснение 39" xfId="34406"/>
    <cellStyle name="Пояснение 39 2" xfId="34407"/>
    <cellStyle name="Пояснение 39 2 2" xfId="34408"/>
    <cellStyle name="Пояснение 39 2 3" xfId="34409"/>
    <cellStyle name="Пояснение 39 2 4" xfId="34410"/>
    <cellStyle name="Пояснение 39 2 5" xfId="34411"/>
    <cellStyle name="Пояснение 39 2 6" xfId="34412"/>
    <cellStyle name="Пояснение 39 3" xfId="34413"/>
    <cellStyle name="Пояснение 39 4" xfId="34414"/>
    <cellStyle name="Пояснение 39 5" xfId="34415"/>
    <cellStyle name="Пояснение 39 6" xfId="34416"/>
    <cellStyle name="Пояснение 39 7" xfId="34417"/>
    <cellStyle name="Пояснение 39 8" xfId="34418"/>
    <cellStyle name="Пояснение 4" xfId="34419"/>
    <cellStyle name="Пояснение 4 2" xfId="34420"/>
    <cellStyle name="Пояснение 4 2 2" xfId="34421"/>
    <cellStyle name="Пояснение 4 2 3" xfId="34422"/>
    <cellStyle name="Пояснение 4 2 4" xfId="34423"/>
    <cellStyle name="Пояснение 4 2 5" xfId="34424"/>
    <cellStyle name="Пояснение 4 2 6" xfId="34425"/>
    <cellStyle name="Пояснение 4 3" xfId="34426"/>
    <cellStyle name="Пояснение 4 4" xfId="34427"/>
    <cellStyle name="Пояснение 4 5" xfId="34428"/>
    <cellStyle name="Пояснение 4 6" xfId="34429"/>
    <cellStyle name="Пояснение 4 7" xfId="34430"/>
    <cellStyle name="Пояснение 4 8" xfId="34431"/>
    <cellStyle name="Пояснение 40" xfId="34432"/>
    <cellStyle name="Пояснение 40 2" xfId="34433"/>
    <cellStyle name="Пояснение 40 2 2" xfId="34434"/>
    <cellStyle name="Пояснение 40 2 3" xfId="34435"/>
    <cellStyle name="Пояснение 40 2 4" xfId="34436"/>
    <cellStyle name="Пояснение 40 2 5" xfId="34437"/>
    <cellStyle name="Пояснение 40 2 6" xfId="34438"/>
    <cellStyle name="Пояснение 40 3" xfId="34439"/>
    <cellStyle name="Пояснение 40 4" xfId="34440"/>
    <cellStyle name="Пояснение 40 5" xfId="34441"/>
    <cellStyle name="Пояснение 40 6" xfId="34442"/>
    <cellStyle name="Пояснение 40 7" xfId="34443"/>
    <cellStyle name="Пояснение 40 8" xfId="34444"/>
    <cellStyle name="Пояснение 41" xfId="34445"/>
    <cellStyle name="Пояснение 41 2" xfId="34446"/>
    <cellStyle name="Пояснение 41 2 2" xfId="34447"/>
    <cellStyle name="Пояснение 41 2 3" xfId="34448"/>
    <cellStyle name="Пояснение 41 2 4" xfId="34449"/>
    <cellStyle name="Пояснение 41 2 5" xfId="34450"/>
    <cellStyle name="Пояснение 41 2 6" xfId="34451"/>
    <cellStyle name="Пояснение 41 3" xfId="34452"/>
    <cellStyle name="Пояснение 41 4" xfId="34453"/>
    <cellStyle name="Пояснение 41 5" xfId="34454"/>
    <cellStyle name="Пояснение 41 6" xfId="34455"/>
    <cellStyle name="Пояснение 41 7" xfId="34456"/>
    <cellStyle name="Пояснение 41 8" xfId="34457"/>
    <cellStyle name="Пояснение 42" xfId="34458"/>
    <cellStyle name="Пояснение 42 2" xfId="34459"/>
    <cellStyle name="Пояснение 42 2 2" xfId="34460"/>
    <cellStyle name="Пояснение 42 2 3" xfId="34461"/>
    <cellStyle name="Пояснение 42 2 4" xfId="34462"/>
    <cellStyle name="Пояснение 42 2 5" xfId="34463"/>
    <cellStyle name="Пояснение 42 2 6" xfId="34464"/>
    <cellStyle name="Пояснение 42 3" xfId="34465"/>
    <cellStyle name="Пояснение 42 4" xfId="34466"/>
    <cellStyle name="Пояснение 42 5" xfId="34467"/>
    <cellStyle name="Пояснение 42 6" xfId="34468"/>
    <cellStyle name="Пояснение 42 7" xfId="34469"/>
    <cellStyle name="Пояснение 42 8" xfId="34470"/>
    <cellStyle name="Пояснение 43" xfId="34471"/>
    <cellStyle name="Пояснение 43 2" xfId="34472"/>
    <cellStyle name="Пояснение 43 2 2" xfId="34473"/>
    <cellStyle name="Пояснение 43 2 3" xfId="34474"/>
    <cellStyle name="Пояснение 43 2 4" xfId="34475"/>
    <cellStyle name="Пояснение 43 2 5" xfId="34476"/>
    <cellStyle name="Пояснение 43 2 6" xfId="34477"/>
    <cellStyle name="Пояснение 43 3" xfId="34478"/>
    <cellStyle name="Пояснение 43 4" xfId="34479"/>
    <cellStyle name="Пояснение 43 5" xfId="34480"/>
    <cellStyle name="Пояснение 43 6" xfId="34481"/>
    <cellStyle name="Пояснение 43 7" xfId="34482"/>
    <cellStyle name="Пояснение 43 8" xfId="34483"/>
    <cellStyle name="Пояснение 44" xfId="34484"/>
    <cellStyle name="Пояснение 44 2" xfId="34485"/>
    <cellStyle name="Пояснение 44 2 2" xfId="34486"/>
    <cellStyle name="Пояснение 44 2 3" xfId="34487"/>
    <cellStyle name="Пояснение 44 2 4" xfId="34488"/>
    <cellStyle name="Пояснение 44 2 5" xfId="34489"/>
    <cellStyle name="Пояснение 44 2 6" xfId="34490"/>
    <cellStyle name="Пояснение 44 3" xfId="34491"/>
    <cellStyle name="Пояснение 44 4" xfId="34492"/>
    <cellStyle name="Пояснение 44 5" xfId="34493"/>
    <cellStyle name="Пояснение 44 6" xfId="34494"/>
    <cellStyle name="Пояснение 44 7" xfId="34495"/>
    <cellStyle name="Пояснение 44 8" xfId="34496"/>
    <cellStyle name="Пояснение 45" xfId="34497"/>
    <cellStyle name="Пояснение 45 2" xfId="34498"/>
    <cellStyle name="Пояснение 45 2 2" xfId="34499"/>
    <cellStyle name="Пояснение 45 2 3" xfId="34500"/>
    <cellStyle name="Пояснение 45 2 4" xfId="34501"/>
    <cellStyle name="Пояснение 45 2 5" xfId="34502"/>
    <cellStyle name="Пояснение 45 2 6" xfId="34503"/>
    <cellStyle name="Пояснение 45 3" xfId="34504"/>
    <cellStyle name="Пояснение 45 4" xfId="34505"/>
    <cellStyle name="Пояснение 45 5" xfId="34506"/>
    <cellStyle name="Пояснение 45 6" xfId="34507"/>
    <cellStyle name="Пояснение 45 7" xfId="34508"/>
    <cellStyle name="Пояснение 45 8" xfId="34509"/>
    <cellStyle name="Пояснение 46" xfId="34510"/>
    <cellStyle name="Пояснение 46 2" xfId="34511"/>
    <cellStyle name="Пояснение 46 2 2" xfId="34512"/>
    <cellStyle name="Пояснение 46 2 3" xfId="34513"/>
    <cellStyle name="Пояснение 46 2 4" xfId="34514"/>
    <cellStyle name="Пояснение 46 2 5" xfId="34515"/>
    <cellStyle name="Пояснение 46 2 6" xfId="34516"/>
    <cellStyle name="Пояснение 46 3" xfId="34517"/>
    <cellStyle name="Пояснение 46 4" xfId="34518"/>
    <cellStyle name="Пояснение 46 5" xfId="34519"/>
    <cellStyle name="Пояснение 46 6" xfId="34520"/>
    <cellStyle name="Пояснение 46 7" xfId="34521"/>
    <cellStyle name="Пояснение 46 8" xfId="34522"/>
    <cellStyle name="Пояснение 47" xfId="34523"/>
    <cellStyle name="Пояснение 47 2" xfId="34524"/>
    <cellStyle name="Пояснение 47 2 2" xfId="34525"/>
    <cellStyle name="Пояснение 47 2 3" xfId="34526"/>
    <cellStyle name="Пояснение 47 2 4" xfId="34527"/>
    <cellStyle name="Пояснение 47 2 5" xfId="34528"/>
    <cellStyle name="Пояснение 47 2 6" xfId="34529"/>
    <cellStyle name="Пояснение 47 3" xfId="34530"/>
    <cellStyle name="Пояснение 47 4" xfId="34531"/>
    <cellStyle name="Пояснение 47 5" xfId="34532"/>
    <cellStyle name="Пояснение 47 6" xfId="34533"/>
    <cellStyle name="Пояснение 47 7" xfId="34534"/>
    <cellStyle name="Пояснение 47 8" xfId="34535"/>
    <cellStyle name="Пояснение 48" xfId="34536"/>
    <cellStyle name="Пояснение 48 2" xfId="34537"/>
    <cellStyle name="Пояснение 48 2 2" xfId="34538"/>
    <cellStyle name="Пояснение 48 2 3" xfId="34539"/>
    <cellStyle name="Пояснение 48 2 4" xfId="34540"/>
    <cellStyle name="Пояснение 48 2 5" xfId="34541"/>
    <cellStyle name="Пояснение 48 2 6" xfId="34542"/>
    <cellStyle name="Пояснение 48 3" xfId="34543"/>
    <cellStyle name="Пояснение 48 4" xfId="34544"/>
    <cellStyle name="Пояснение 48 5" xfId="34545"/>
    <cellStyle name="Пояснение 48 6" xfId="34546"/>
    <cellStyle name="Пояснение 48 7" xfId="34547"/>
    <cellStyle name="Пояснение 48 8" xfId="34548"/>
    <cellStyle name="Пояснение 49" xfId="34549"/>
    <cellStyle name="Пояснение 49 2" xfId="34550"/>
    <cellStyle name="Пояснение 49 2 2" xfId="34551"/>
    <cellStyle name="Пояснение 49 2 3" xfId="34552"/>
    <cellStyle name="Пояснение 49 2 4" xfId="34553"/>
    <cellStyle name="Пояснение 49 2 5" xfId="34554"/>
    <cellStyle name="Пояснение 49 2 6" xfId="34555"/>
    <cellStyle name="Пояснение 49 3" xfId="34556"/>
    <cellStyle name="Пояснение 49 4" xfId="34557"/>
    <cellStyle name="Пояснение 49 5" xfId="34558"/>
    <cellStyle name="Пояснение 49 6" xfId="34559"/>
    <cellStyle name="Пояснение 49 7" xfId="34560"/>
    <cellStyle name="Пояснение 49 8" xfId="34561"/>
    <cellStyle name="Пояснение 5" xfId="34562"/>
    <cellStyle name="Пояснение 5 2" xfId="34563"/>
    <cellStyle name="Пояснение 5 2 2" xfId="34564"/>
    <cellStyle name="Пояснение 5 2 3" xfId="34565"/>
    <cellStyle name="Пояснение 5 2 4" xfId="34566"/>
    <cellStyle name="Пояснение 5 2 5" xfId="34567"/>
    <cellStyle name="Пояснение 5 2 6" xfId="34568"/>
    <cellStyle name="Пояснение 5 3" xfId="34569"/>
    <cellStyle name="Пояснение 5 4" xfId="34570"/>
    <cellStyle name="Пояснение 5 5" xfId="34571"/>
    <cellStyle name="Пояснение 5 6" xfId="34572"/>
    <cellStyle name="Пояснение 5 7" xfId="34573"/>
    <cellStyle name="Пояснение 5 8" xfId="34574"/>
    <cellStyle name="Пояснение 50" xfId="34575"/>
    <cellStyle name="Пояснение 50 2" xfId="34576"/>
    <cellStyle name="Пояснение 50 2 2" xfId="34577"/>
    <cellStyle name="Пояснение 50 2 3" xfId="34578"/>
    <cellStyle name="Пояснение 50 2 4" xfId="34579"/>
    <cellStyle name="Пояснение 50 2 5" xfId="34580"/>
    <cellStyle name="Пояснение 50 2 6" xfId="34581"/>
    <cellStyle name="Пояснение 50 3" xfId="34582"/>
    <cellStyle name="Пояснение 50 4" xfId="34583"/>
    <cellStyle name="Пояснение 50 5" xfId="34584"/>
    <cellStyle name="Пояснение 50 6" xfId="34585"/>
    <cellStyle name="Пояснение 50 7" xfId="34586"/>
    <cellStyle name="Пояснение 50 8" xfId="34587"/>
    <cellStyle name="Пояснение 51" xfId="34588"/>
    <cellStyle name="Пояснение 51 2" xfId="34589"/>
    <cellStyle name="Пояснение 51 2 2" xfId="34590"/>
    <cellStyle name="Пояснение 51 2 3" xfId="34591"/>
    <cellStyle name="Пояснение 51 2 4" xfId="34592"/>
    <cellStyle name="Пояснение 51 2 5" xfId="34593"/>
    <cellStyle name="Пояснение 51 2 6" xfId="34594"/>
    <cellStyle name="Пояснение 51 3" xfId="34595"/>
    <cellStyle name="Пояснение 51 4" xfId="34596"/>
    <cellStyle name="Пояснение 51 5" xfId="34597"/>
    <cellStyle name="Пояснение 51 6" xfId="34598"/>
    <cellStyle name="Пояснение 51 7" xfId="34599"/>
    <cellStyle name="Пояснение 51 8" xfId="34600"/>
    <cellStyle name="Пояснение 52" xfId="34601"/>
    <cellStyle name="Пояснение 52 2" xfId="34602"/>
    <cellStyle name="Пояснение 52 2 2" xfId="34603"/>
    <cellStyle name="Пояснение 52 2 3" xfId="34604"/>
    <cellStyle name="Пояснение 52 2 4" xfId="34605"/>
    <cellStyle name="Пояснение 52 2 5" xfId="34606"/>
    <cellStyle name="Пояснение 52 2 6" xfId="34607"/>
    <cellStyle name="Пояснение 52 3" xfId="34608"/>
    <cellStyle name="Пояснение 52 4" xfId="34609"/>
    <cellStyle name="Пояснение 52 5" xfId="34610"/>
    <cellStyle name="Пояснение 52 6" xfId="34611"/>
    <cellStyle name="Пояснение 52 7" xfId="34612"/>
    <cellStyle name="Пояснение 52 8" xfId="34613"/>
    <cellStyle name="Пояснение 53" xfId="34614"/>
    <cellStyle name="Пояснение 53 2" xfId="34615"/>
    <cellStyle name="Пояснение 53 2 2" xfId="34616"/>
    <cellStyle name="Пояснение 53 2 3" xfId="34617"/>
    <cellStyle name="Пояснение 53 2 4" xfId="34618"/>
    <cellStyle name="Пояснение 53 2 5" xfId="34619"/>
    <cellStyle name="Пояснение 53 2 6" xfId="34620"/>
    <cellStyle name="Пояснение 53 3" xfId="34621"/>
    <cellStyle name="Пояснение 53 4" xfId="34622"/>
    <cellStyle name="Пояснение 53 5" xfId="34623"/>
    <cellStyle name="Пояснение 53 6" xfId="34624"/>
    <cellStyle name="Пояснение 53 7" xfId="34625"/>
    <cellStyle name="Пояснение 53 8" xfId="34626"/>
    <cellStyle name="Пояснение 54" xfId="34627"/>
    <cellStyle name="Пояснение 54 2" xfId="34628"/>
    <cellStyle name="Пояснение 54 2 2" xfId="34629"/>
    <cellStyle name="Пояснение 54 2 3" xfId="34630"/>
    <cellStyle name="Пояснение 54 2 4" xfId="34631"/>
    <cellStyle name="Пояснение 54 2 5" xfId="34632"/>
    <cellStyle name="Пояснение 54 2 6" xfId="34633"/>
    <cellStyle name="Пояснение 54 3" xfId="34634"/>
    <cellStyle name="Пояснение 54 4" xfId="34635"/>
    <cellStyle name="Пояснение 54 5" xfId="34636"/>
    <cellStyle name="Пояснение 54 6" xfId="34637"/>
    <cellStyle name="Пояснение 54 7" xfId="34638"/>
    <cellStyle name="Пояснение 54 8" xfId="34639"/>
    <cellStyle name="Пояснение 55" xfId="34640"/>
    <cellStyle name="Пояснение 55 2" xfId="34641"/>
    <cellStyle name="Пояснение 55 2 2" xfId="34642"/>
    <cellStyle name="Пояснение 55 2 3" xfId="34643"/>
    <cellStyle name="Пояснение 55 2 4" xfId="34644"/>
    <cellStyle name="Пояснение 55 2 5" xfId="34645"/>
    <cellStyle name="Пояснение 55 2 6" xfId="34646"/>
    <cellStyle name="Пояснение 55 3" xfId="34647"/>
    <cellStyle name="Пояснение 55 4" xfId="34648"/>
    <cellStyle name="Пояснение 55 5" xfId="34649"/>
    <cellStyle name="Пояснение 55 6" xfId="34650"/>
    <cellStyle name="Пояснение 55 7" xfId="34651"/>
    <cellStyle name="Пояснение 55 8" xfId="34652"/>
    <cellStyle name="Пояснение 56" xfId="34653"/>
    <cellStyle name="Пояснение 56 2" xfId="34654"/>
    <cellStyle name="Пояснение 56 2 2" xfId="34655"/>
    <cellStyle name="Пояснение 56 2 3" xfId="34656"/>
    <cellStyle name="Пояснение 56 2 4" xfId="34657"/>
    <cellStyle name="Пояснение 56 2 5" xfId="34658"/>
    <cellStyle name="Пояснение 56 2 6" xfId="34659"/>
    <cellStyle name="Пояснение 56 3" xfId="34660"/>
    <cellStyle name="Пояснение 56 4" xfId="34661"/>
    <cellStyle name="Пояснение 56 5" xfId="34662"/>
    <cellStyle name="Пояснение 56 6" xfId="34663"/>
    <cellStyle name="Пояснение 56 7" xfId="34664"/>
    <cellStyle name="Пояснение 56 8" xfId="34665"/>
    <cellStyle name="Пояснение 57" xfId="34666"/>
    <cellStyle name="Пояснение 57 2" xfId="34667"/>
    <cellStyle name="Пояснение 57 2 2" xfId="34668"/>
    <cellStyle name="Пояснение 57 2 3" xfId="34669"/>
    <cellStyle name="Пояснение 57 2 4" xfId="34670"/>
    <cellStyle name="Пояснение 57 2 5" xfId="34671"/>
    <cellStyle name="Пояснение 57 2 6" xfId="34672"/>
    <cellStyle name="Пояснение 57 3" xfId="34673"/>
    <cellStyle name="Пояснение 57 4" xfId="34674"/>
    <cellStyle name="Пояснение 57 5" xfId="34675"/>
    <cellStyle name="Пояснение 57 6" xfId="34676"/>
    <cellStyle name="Пояснение 57 7" xfId="34677"/>
    <cellStyle name="Пояснение 57 8" xfId="34678"/>
    <cellStyle name="Пояснение 58" xfId="34679"/>
    <cellStyle name="Пояснение 58 2" xfId="34680"/>
    <cellStyle name="Пояснение 58 2 2" xfId="34681"/>
    <cellStyle name="Пояснение 58 2 3" xfId="34682"/>
    <cellStyle name="Пояснение 58 2 4" xfId="34683"/>
    <cellStyle name="Пояснение 58 2 5" xfId="34684"/>
    <cellStyle name="Пояснение 58 2 6" xfId="34685"/>
    <cellStyle name="Пояснение 58 3" xfId="34686"/>
    <cellStyle name="Пояснение 58 4" xfId="34687"/>
    <cellStyle name="Пояснение 58 5" xfId="34688"/>
    <cellStyle name="Пояснение 58 6" xfId="34689"/>
    <cellStyle name="Пояснение 58 7" xfId="34690"/>
    <cellStyle name="Пояснение 58 8" xfId="34691"/>
    <cellStyle name="Пояснение 59" xfId="34692"/>
    <cellStyle name="Пояснение 59 2" xfId="34693"/>
    <cellStyle name="Пояснение 59 2 2" xfId="34694"/>
    <cellStyle name="Пояснение 59 2 3" xfId="34695"/>
    <cellStyle name="Пояснение 59 2 4" xfId="34696"/>
    <cellStyle name="Пояснение 59 2 5" xfId="34697"/>
    <cellStyle name="Пояснение 59 2 6" xfId="34698"/>
    <cellStyle name="Пояснение 59 3" xfId="34699"/>
    <cellStyle name="Пояснение 59 4" xfId="34700"/>
    <cellStyle name="Пояснение 59 5" xfId="34701"/>
    <cellStyle name="Пояснение 59 6" xfId="34702"/>
    <cellStyle name="Пояснение 59 7" xfId="34703"/>
    <cellStyle name="Пояснение 59 8" xfId="34704"/>
    <cellStyle name="Пояснение 6" xfId="34705"/>
    <cellStyle name="Пояснение 6 2" xfId="34706"/>
    <cellStyle name="Пояснение 6 2 2" xfId="34707"/>
    <cellStyle name="Пояснение 6 2 3" xfId="34708"/>
    <cellStyle name="Пояснение 6 2 4" xfId="34709"/>
    <cellStyle name="Пояснение 6 2 5" xfId="34710"/>
    <cellStyle name="Пояснение 6 2 6" xfId="34711"/>
    <cellStyle name="Пояснение 6 3" xfId="34712"/>
    <cellStyle name="Пояснение 6 4" xfId="34713"/>
    <cellStyle name="Пояснение 6 5" xfId="34714"/>
    <cellStyle name="Пояснение 6 6" xfId="34715"/>
    <cellStyle name="Пояснение 6 7" xfId="34716"/>
    <cellStyle name="Пояснение 6 8" xfId="34717"/>
    <cellStyle name="Пояснение 60" xfId="34718"/>
    <cellStyle name="Пояснение 60 2" xfId="34719"/>
    <cellStyle name="Пояснение 60 2 2" xfId="34720"/>
    <cellStyle name="Пояснение 60 2 3" xfId="34721"/>
    <cellStyle name="Пояснение 60 2 4" xfId="34722"/>
    <cellStyle name="Пояснение 60 2 5" xfId="34723"/>
    <cellStyle name="Пояснение 60 2 6" xfId="34724"/>
    <cellStyle name="Пояснение 60 3" xfId="34725"/>
    <cellStyle name="Пояснение 60 4" xfId="34726"/>
    <cellStyle name="Пояснение 60 5" xfId="34727"/>
    <cellStyle name="Пояснение 60 6" xfId="34728"/>
    <cellStyle name="Пояснение 60 7" xfId="34729"/>
    <cellStyle name="Пояснение 60 8" xfId="34730"/>
    <cellStyle name="Пояснение 61" xfId="34731"/>
    <cellStyle name="Пояснение 61 2" xfId="34732"/>
    <cellStyle name="Пояснение 61 2 2" xfId="34733"/>
    <cellStyle name="Пояснение 61 2 3" xfId="34734"/>
    <cellStyle name="Пояснение 61 2 4" xfId="34735"/>
    <cellStyle name="Пояснение 61 2 5" xfId="34736"/>
    <cellStyle name="Пояснение 61 2 6" xfId="34737"/>
    <cellStyle name="Пояснение 61 3" xfId="34738"/>
    <cellStyle name="Пояснение 61 4" xfId="34739"/>
    <cellStyle name="Пояснение 61 5" xfId="34740"/>
    <cellStyle name="Пояснение 61 6" xfId="34741"/>
    <cellStyle name="Пояснение 61 7" xfId="34742"/>
    <cellStyle name="Пояснение 61 8" xfId="34743"/>
    <cellStyle name="Пояснение 62" xfId="34744"/>
    <cellStyle name="Пояснение 62 2" xfId="34745"/>
    <cellStyle name="Пояснение 62 2 2" xfId="34746"/>
    <cellStyle name="Пояснение 62 2 3" xfId="34747"/>
    <cellStyle name="Пояснение 62 2 4" xfId="34748"/>
    <cellStyle name="Пояснение 62 2 5" xfId="34749"/>
    <cellStyle name="Пояснение 62 2 6" xfId="34750"/>
    <cellStyle name="Пояснение 62 3" xfId="34751"/>
    <cellStyle name="Пояснение 62 4" xfId="34752"/>
    <cellStyle name="Пояснение 62 5" xfId="34753"/>
    <cellStyle name="Пояснение 62 6" xfId="34754"/>
    <cellStyle name="Пояснение 62 7" xfId="34755"/>
    <cellStyle name="Пояснение 62 8" xfId="34756"/>
    <cellStyle name="Пояснение 63" xfId="34757"/>
    <cellStyle name="Пояснение 63 2" xfId="34758"/>
    <cellStyle name="Пояснение 63 2 2" xfId="34759"/>
    <cellStyle name="Пояснение 63 2 3" xfId="34760"/>
    <cellStyle name="Пояснение 63 2 4" xfId="34761"/>
    <cellStyle name="Пояснение 63 2 5" xfId="34762"/>
    <cellStyle name="Пояснение 63 2 6" xfId="34763"/>
    <cellStyle name="Пояснение 63 3" xfId="34764"/>
    <cellStyle name="Пояснение 63 4" xfId="34765"/>
    <cellStyle name="Пояснение 63 5" xfId="34766"/>
    <cellStyle name="Пояснение 63 6" xfId="34767"/>
    <cellStyle name="Пояснение 63 7" xfId="34768"/>
    <cellStyle name="Пояснение 63 8" xfId="34769"/>
    <cellStyle name="Пояснение 64" xfId="34770"/>
    <cellStyle name="Пояснение 64 2" xfId="34771"/>
    <cellStyle name="Пояснение 64 2 2" xfId="34772"/>
    <cellStyle name="Пояснение 64 2 3" xfId="34773"/>
    <cellStyle name="Пояснение 64 2 4" xfId="34774"/>
    <cellStyle name="Пояснение 64 2 5" xfId="34775"/>
    <cellStyle name="Пояснение 64 2 6" xfId="34776"/>
    <cellStyle name="Пояснение 64 3" xfId="34777"/>
    <cellStyle name="Пояснение 64 4" xfId="34778"/>
    <cellStyle name="Пояснение 64 5" xfId="34779"/>
    <cellStyle name="Пояснение 64 6" xfId="34780"/>
    <cellStyle name="Пояснение 64 7" xfId="34781"/>
    <cellStyle name="Пояснение 64 8" xfId="34782"/>
    <cellStyle name="Пояснение 65" xfId="34783"/>
    <cellStyle name="Пояснение 65 2" xfId="34784"/>
    <cellStyle name="Пояснение 65 2 2" xfId="34785"/>
    <cellStyle name="Пояснение 65 2 3" xfId="34786"/>
    <cellStyle name="Пояснение 65 2 4" xfId="34787"/>
    <cellStyle name="Пояснение 65 2 5" xfId="34788"/>
    <cellStyle name="Пояснение 65 2 6" xfId="34789"/>
    <cellStyle name="Пояснение 65 3" xfId="34790"/>
    <cellStyle name="Пояснение 65 4" xfId="34791"/>
    <cellStyle name="Пояснение 65 5" xfId="34792"/>
    <cellStyle name="Пояснение 65 6" xfId="34793"/>
    <cellStyle name="Пояснение 65 7" xfId="34794"/>
    <cellStyle name="Пояснение 65 8" xfId="34795"/>
    <cellStyle name="Пояснение 66" xfId="34796"/>
    <cellStyle name="Пояснение 66 2" xfId="34797"/>
    <cellStyle name="Пояснение 66 2 2" xfId="34798"/>
    <cellStyle name="Пояснение 66 2 3" xfId="34799"/>
    <cellStyle name="Пояснение 66 2 4" xfId="34800"/>
    <cellStyle name="Пояснение 66 2 5" xfId="34801"/>
    <cellStyle name="Пояснение 66 2 6" xfId="34802"/>
    <cellStyle name="Пояснение 66 3" xfId="34803"/>
    <cellStyle name="Пояснение 66 4" xfId="34804"/>
    <cellStyle name="Пояснение 66 5" xfId="34805"/>
    <cellStyle name="Пояснение 66 6" xfId="34806"/>
    <cellStyle name="Пояснение 66 7" xfId="34807"/>
    <cellStyle name="Пояснение 66 8" xfId="34808"/>
    <cellStyle name="Пояснение 67" xfId="34809"/>
    <cellStyle name="Пояснение 67 2" xfId="34810"/>
    <cellStyle name="Пояснение 67 2 2" xfId="34811"/>
    <cellStyle name="Пояснение 67 2 3" xfId="34812"/>
    <cellStyle name="Пояснение 67 2 4" xfId="34813"/>
    <cellStyle name="Пояснение 67 2 5" xfId="34814"/>
    <cellStyle name="Пояснение 67 2 6" xfId="34815"/>
    <cellStyle name="Пояснение 67 3" xfId="34816"/>
    <cellStyle name="Пояснение 67 4" xfId="34817"/>
    <cellStyle name="Пояснение 67 5" xfId="34818"/>
    <cellStyle name="Пояснение 67 6" xfId="34819"/>
    <cellStyle name="Пояснение 67 7" xfId="34820"/>
    <cellStyle name="Пояснение 67 8" xfId="34821"/>
    <cellStyle name="Пояснение 68" xfId="34822"/>
    <cellStyle name="Пояснение 68 2" xfId="34823"/>
    <cellStyle name="Пояснение 68 2 2" xfId="34824"/>
    <cellStyle name="Пояснение 68 2 3" xfId="34825"/>
    <cellStyle name="Пояснение 68 2 4" xfId="34826"/>
    <cellStyle name="Пояснение 68 2 5" xfId="34827"/>
    <cellStyle name="Пояснение 68 2 6" xfId="34828"/>
    <cellStyle name="Пояснение 68 3" xfId="34829"/>
    <cellStyle name="Пояснение 68 4" xfId="34830"/>
    <cellStyle name="Пояснение 68 5" xfId="34831"/>
    <cellStyle name="Пояснение 68 6" xfId="34832"/>
    <cellStyle name="Пояснение 68 7" xfId="34833"/>
    <cellStyle name="Пояснение 68 8" xfId="34834"/>
    <cellStyle name="Пояснение 69" xfId="34835"/>
    <cellStyle name="Пояснение 69 2" xfId="34836"/>
    <cellStyle name="Пояснение 69 2 2" xfId="34837"/>
    <cellStyle name="Пояснение 69 2 3" xfId="34838"/>
    <cellStyle name="Пояснение 69 2 4" xfId="34839"/>
    <cellStyle name="Пояснение 69 2 5" xfId="34840"/>
    <cellStyle name="Пояснение 69 2 6" xfId="34841"/>
    <cellStyle name="Пояснение 69 3" xfId="34842"/>
    <cellStyle name="Пояснение 69 4" xfId="34843"/>
    <cellStyle name="Пояснение 69 5" xfId="34844"/>
    <cellStyle name="Пояснение 69 6" xfId="34845"/>
    <cellStyle name="Пояснение 69 7" xfId="34846"/>
    <cellStyle name="Пояснение 69 8" xfId="34847"/>
    <cellStyle name="Пояснение 7" xfId="34848"/>
    <cellStyle name="Пояснение 7 2" xfId="34849"/>
    <cellStyle name="Пояснение 7 2 2" xfId="34850"/>
    <cellStyle name="Пояснение 7 2 3" xfId="34851"/>
    <cellStyle name="Пояснение 7 2 4" xfId="34852"/>
    <cellStyle name="Пояснение 7 2 5" xfId="34853"/>
    <cellStyle name="Пояснение 7 2 6" xfId="34854"/>
    <cellStyle name="Пояснение 7 3" xfId="34855"/>
    <cellStyle name="Пояснение 7 4" xfId="34856"/>
    <cellStyle name="Пояснение 7 5" xfId="34857"/>
    <cellStyle name="Пояснение 7 6" xfId="34858"/>
    <cellStyle name="Пояснение 7 7" xfId="34859"/>
    <cellStyle name="Пояснение 7 8" xfId="34860"/>
    <cellStyle name="Пояснение 70" xfId="34861"/>
    <cellStyle name="Пояснение 70 2" xfId="34862"/>
    <cellStyle name="Пояснение 70 2 2" xfId="34863"/>
    <cellStyle name="Пояснение 70 2 3" xfId="34864"/>
    <cellStyle name="Пояснение 70 2 4" xfId="34865"/>
    <cellStyle name="Пояснение 70 2 5" xfId="34866"/>
    <cellStyle name="Пояснение 70 2 6" xfId="34867"/>
    <cellStyle name="Пояснение 70 3" xfId="34868"/>
    <cellStyle name="Пояснение 70 4" xfId="34869"/>
    <cellStyle name="Пояснение 70 5" xfId="34870"/>
    <cellStyle name="Пояснение 70 6" xfId="34871"/>
    <cellStyle name="Пояснение 70 7" xfId="34872"/>
    <cellStyle name="Пояснение 70 8" xfId="34873"/>
    <cellStyle name="Пояснение 71" xfId="34874"/>
    <cellStyle name="Пояснение 71 2" xfId="34875"/>
    <cellStyle name="Пояснение 71 2 2" xfId="34876"/>
    <cellStyle name="Пояснение 71 2 3" xfId="34877"/>
    <cellStyle name="Пояснение 71 2 4" xfId="34878"/>
    <cellStyle name="Пояснение 71 2 5" xfId="34879"/>
    <cellStyle name="Пояснение 71 2 6" xfId="34880"/>
    <cellStyle name="Пояснение 71 3" xfId="34881"/>
    <cellStyle name="Пояснение 71 4" xfId="34882"/>
    <cellStyle name="Пояснение 71 5" xfId="34883"/>
    <cellStyle name="Пояснение 71 6" xfId="34884"/>
    <cellStyle name="Пояснение 71 7" xfId="34885"/>
    <cellStyle name="Пояснение 71 8" xfId="34886"/>
    <cellStyle name="Пояснение 72" xfId="34887"/>
    <cellStyle name="Пояснение 72 2" xfId="34888"/>
    <cellStyle name="Пояснение 72 2 2" xfId="34889"/>
    <cellStyle name="Пояснение 72 2 3" xfId="34890"/>
    <cellStyle name="Пояснение 72 2 4" xfId="34891"/>
    <cellStyle name="Пояснение 72 2 5" xfId="34892"/>
    <cellStyle name="Пояснение 72 2 6" xfId="34893"/>
    <cellStyle name="Пояснение 72 3" xfId="34894"/>
    <cellStyle name="Пояснение 72 4" xfId="34895"/>
    <cellStyle name="Пояснение 72 5" xfId="34896"/>
    <cellStyle name="Пояснение 72 6" xfId="34897"/>
    <cellStyle name="Пояснение 72 7" xfId="34898"/>
    <cellStyle name="Пояснение 72 8" xfId="34899"/>
    <cellStyle name="Пояснение 73" xfId="34900"/>
    <cellStyle name="Пояснение 73 2" xfId="34901"/>
    <cellStyle name="Пояснение 73 2 2" xfId="34902"/>
    <cellStyle name="Пояснение 73 2 3" xfId="34903"/>
    <cellStyle name="Пояснение 73 2 4" xfId="34904"/>
    <cellStyle name="Пояснение 73 2 5" xfId="34905"/>
    <cellStyle name="Пояснение 73 2 6" xfId="34906"/>
    <cellStyle name="Пояснение 73 3" xfId="34907"/>
    <cellStyle name="Пояснение 73 4" xfId="34908"/>
    <cellStyle name="Пояснение 73 5" xfId="34909"/>
    <cellStyle name="Пояснение 73 6" xfId="34910"/>
    <cellStyle name="Пояснение 73 7" xfId="34911"/>
    <cellStyle name="Пояснение 73 8" xfId="34912"/>
    <cellStyle name="Пояснение 74" xfId="34913"/>
    <cellStyle name="Пояснение 74 2" xfId="34914"/>
    <cellStyle name="Пояснение 74 2 2" xfId="34915"/>
    <cellStyle name="Пояснение 74 2 3" xfId="34916"/>
    <cellStyle name="Пояснение 74 2 4" xfId="34917"/>
    <cellStyle name="Пояснение 74 2 5" xfId="34918"/>
    <cellStyle name="Пояснение 74 2 6" xfId="34919"/>
    <cellStyle name="Пояснение 74 3" xfId="34920"/>
    <cellStyle name="Пояснение 74 4" xfId="34921"/>
    <cellStyle name="Пояснение 74 5" xfId="34922"/>
    <cellStyle name="Пояснение 74 6" xfId="34923"/>
    <cellStyle name="Пояснение 74 7" xfId="34924"/>
    <cellStyle name="Пояснение 74 8" xfId="34925"/>
    <cellStyle name="Пояснение 75" xfId="34926"/>
    <cellStyle name="Пояснение 75 2" xfId="34927"/>
    <cellStyle name="Пояснение 75 2 2" xfId="34928"/>
    <cellStyle name="Пояснение 75 2 3" xfId="34929"/>
    <cellStyle name="Пояснение 75 2 4" xfId="34930"/>
    <cellStyle name="Пояснение 75 2 5" xfId="34931"/>
    <cellStyle name="Пояснение 75 2 6" xfId="34932"/>
    <cellStyle name="Пояснение 75 3" xfId="34933"/>
    <cellStyle name="Пояснение 75 4" xfId="34934"/>
    <cellStyle name="Пояснение 75 5" xfId="34935"/>
    <cellStyle name="Пояснение 75 6" xfId="34936"/>
    <cellStyle name="Пояснение 75 7" xfId="34937"/>
    <cellStyle name="Пояснение 75 8" xfId="34938"/>
    <cellStyle name="Пояснение 76" xfId="34939"/>
    <cellStyle name="Пояснение 76 2" xfId="34940"/>
    <cellStyle name="Пояснение 76 2 2" xfId="34941"/>
    <cellStyle name="Пояснение 76 2 3" xfId="34942"/>
    <cellStyle name="Пояснение 76 2 4" xfId="34943"/>
    <cellStyle name="Пояснение 76 2 5" xfId="34944"/>
    <cellStyle name="Пояснение 76 2 6" xfId="34945"/>
    <cellStyle name="Пояснение 76 3" xfId="34946"/>
    <cellStyle name="Пояснение 76 4" xfId="34947"/>
    <cellStyle name="Пояснение 76 5" xfId="34948"/>
    <cellStyle name="Пояснение 76 6" xfId="34949"/>
    <cellStyle name="Пояснение 76 7" xfId="34950"/>
    <cellStyle name="Пояснение 76 8" xfId="34951"/>
    <cellStyle name="Пояснение 77" xfId="34952"/>
    <cellStyle name="Пояснение 77 2" xfId="34953"/>
    <cellStyle name="Пояснение 77 2 2" xfId="34954"/>
    <cellStyle name="Пояснение 77 2 3" xfId="34955"/>
    <cellStyle name="Пояснение 77 2 4" xfId="34956"/>
    <cellStyle name="Пояснение 77 2 5" xfId="34957"/>
    <cellStyle name="Пояснение 77 2 6" xfId="34958"/>
    <cellStyle name="Пояснение 77 3" xfId="34959"/>
    <cellStyle name="Пояснение 77 4" xfId="34960"/>
    <cellStyle name="Пояснение 77 5" xfId="34961"/>
    <cellStyle name="Пояснение 77 6" xfId="34962"/>
    <cellStyle name="Пояснение 77 7" xfId="34963"/>
    <cellStyle name="Пояснение 77 8" xfId="34964"/>
    <cellStyle name="Пояснение 78" xfId="34965"/>
    <cellStyle name="Пояснение 78 2" xfId="34966"/>
    <cellStyle name="Пояснение 78 2 2" xfId="34967"/>
    <cellStyle name="Пояснение 78 2 3" xfId="34968"/>
    <cellStyle name="Пояснение 78 2 4" xfId="34969"/>
    <cellStyle name="Пояснение 78 2 5" xfId="34970"/>
    <cellStyle name="Пояснение 78 2 6" xfId="34971"/>
    <cellStyle name="Пояснение 78 3" xfId="34972"/>
    <cellStyle name="Пояснение 78 4" xfId="34973"/>
    <cellStyle name="Пояснение 78 5" xfId="34974"/>
    <cellStyle name="Пояснение 78 6" xfId="34975"/>
    <cellStyle name="Пояснение 78 7" xfId="34976"/>
    <cellStyle name="Пояснение 78 8" xfId="34977"/>
    <cellStyle name="Пояснение 79" xfId="34978"/>
    <cellStyle name="Пояснение 79 2" xfId="34979"/>
    <cellStyle name="Пояснение 79 2 2" xfId="34980"/>
    <cellStyle name="Пояснение 79 2 3" xfId="34981"/>
    <cellStyle name="Пояснение 79 2 4" xfId="34982"/>
    <cellStyle name="Пояснение 79 2 5" xfId="34983"/>
    <cellStyle name="Пояснение 79 2 6" xfId="34984"/>
    <cellStyle name="Пояснение 79 3" xfId="34985"/>
    <cellStyle name="Пояснение 79 4" xfId="34986"/>
    <cellStyle name="Пояснение 79 5" xfId="34987"/>
    <cellStyle name="Пояснение 79 6" xfId="34988"/>
    <cellStyle name="Пояснение 79 7" xfId="34989"/>
    <cellStyle name="Пояснение 79 8" xfId="34990"/>
    <cellStyle name="Пояснение 8" xfId="34991"/>
    <cellStyle name="Пояснение 8 2" xfId="34992"/>
    <cellStyle name="Пояснение 8 2 2" xfId="34993"/>
    <cellStyle name="Пояснение 8 2 3" xfId="34994"/>
    <cellStyle name="Пояснение 8 2 4" xfId="34995"/>
    <cellStyle name="Пояснение 8 2 5" xfId="34996"/>
    <cellStyle name="Пояснение 8 2 6" xfId="34997"/>
    <cellStyle name="Пояснение 8 3" xfId="34998"/>
    <cellStyle name="Пояснение 8 4" xfId="34999"/>
    <cellStyle name="Пояснение 8 5" xfId="35000"/>
    <cellStyle name="Пояснение 8 6" xfId="35001"/>
    <cellStyle name="Пояснение 8 7" xfId="35002"/>
    <cellStyle name="Пояснение 8 8" xfId="35003"/>
    <cellStyle name="Пояснение 80" xfId="35004"/>
    <cellStyle name="Пояснение 80 2" xfId="35005"/>
    <cellStyle name="Пояснение 80 2 2" xfId="35006"/>
    <cellStyle name="Пояснение 80 2 3" xfId="35007"/>
    <cellStyle name="Пояснение 80 2 4" xfId="35008"/>
    <cellStyle name="Пояснение 80 2 5" xfId="35009"/>
    <cellStyle name="Пояснение 80 2 6" xfId="35010"/>
    <cellStyle name="Пояснение 80 3" xfId="35011"/>
    <cellStyle name="Пояснение 80 4" xfId="35012"/>
    <cellStyle name="Пояснение 80 5" xfId="35013"/>
    <cellStyle name="Пояснение 80 6" xfId="35014"/>
    <cellStyle name="Пояснение 80 7" xfId="35015"/>
    <cellStyle name="Пояснение 80 8" xfId="35016"/>
    <cellStyle name="Пояснение 81" xfId="35017"/>
    <cellStyle name="Пояснение 81 2" xfId="35018"/>
    <cellStyle name="Пояснение 81 2 2" xfId="35019"/>
    <cellStyle name="Пояснение 81 2 3" xfId="35020"/>
    <cellStyle name="Пояснение 81 2 4" xfId="35021"/>
    <cellStyle name="Пояснение 81 2 5" xfId="35022"/>
    <cellStyle name="Пояснение 81 2 6" xfId="35023"/>
    <cellStyle name="Пояснение 81 3" xfId="35024"/>
    <cellStyle name="Пояснение 81 4" xfId="35025"/>
    <cellStyle name="Пояснение 81 5" xfId="35026"/>
    <cellStyle name="Пояснение 81 6" xfId="35027"/>
    <cellStyle name="Пояснение 81 7" xfId="35028"/>
    <cellStyle name="Пояснение 81 8" xfId="35029"/>
    <cellStyle name="Пояснение 82" xfId="35030"/>
    <cellStyle name="Пояснение 82 2" xfId="35031"/>
    <cellStyle name="Пояснение 82 2 2" xfId="35032"/>
    <cellStyle name="Пояснение 82 2 3" xfId="35033"/>
    <cellStyle name="Пояснение 82 2 4" xfId="35034"/>
    <cellStyle name="Пояснение 82 2 5" xfId="35035"/>
    <cellStyle name="Пояснение 82 2 6" xfId="35036"/>
    <cellStyle name="Пояснение 82 3" xfId="35037"/>
    <cellStyle name="Пояснение 82 4" xfId="35038"/>
    <cellStyle name="Пояснение 82 5" xfId="35039"/>
    <cellStyle name="Пояснение 82 6" xfId="35040"/>
    <cellStyle name="Пояснение 82 7" xfId="35041"/>
    <cellStyle name="Пояснение 82 8" xfId="35042"/>
    <cellStyle name="Пояснение 83" xfId="35043"/>
    <cellStyle name="Пояснение 83 2" xfId="35044"/>
    <cellStyle name="Пояснение 83 2 2" xfId="35045"/>
    <cellStyle name="Пояснение 83 2 3" xfId="35046"/>
    <cellStyle name="Пояснение 83 2 4" xfId="35047"/>
    <cellStyle name="Пояснение 83 2 5" xfId="35048"/>
    <cellStyle name="Пояснение 83 2 6" xfId="35049"/>
    <cellStyle name="Пояснение 83 3" xfId="35050"/>
    <cellStyle name="Пояснение 83 4" xfId="35051"/>
    <cellStyle name="Пояснение 83 5" xfId="35052"/>
    <cellStyle name="Пояснение 83 6" xfId="35053"/>
    <cellStyle name="Пояснение 83 7" xfId="35054"/>
    <cellStyle name="Пояснение 83 8" xfId="35055"/>
    <cellStyle name="Пояснение 84" xfId="35056"/>
    <cellStyle name="Пояснение 84 2" xfId="35057"/>
    <cellStyle name="Пояснение 84 2 2" xfId="35058"/>
    <cellStyle name="Пояснение 84 2 3" xfId="35059"/>
    <cellStyle name="Пояснение 84 2 4" xfId="35060"/>
    <cellStyle name="Пояснение 84 2 5" xfId="35061"/>
    <cellStyle name="Пояснение 84 2 6" xfId="35062"/>
    <cellStyle name="Пояснение 84 3" xfId="35063"/>
    <cellStyle name="Пояснение 84 4" xfId="35064"/>
    <cellStyle name="Пояснение 84 5" xfId="35065"/>
    <cellStyle name="Пояснение 84 6" xfId="35066"/>
    <cellStyle name="Пояснение 84 7" xfId="35067"/>
    <cellStyle name="Пояснение 84 8" xfId="35068"/>
    <cellStyle name="Пояснение 85" xfId="35069"/>
    <cellStyle name="Пояснение 85 2" xfId="35070"/>
    <cellStyle name="Пояснение 85 2 2" xfId="35071"/>
    <cellStyle name="Пояснение 85 2 3" xfId="35072"/>
    <cellStyle name="Пояснение 85 2 4" xfId="35073"/>
    <cellStyle name="Пояснение 85 2 5" xfId="35074"/>
    <cellStyle name="Пояснение 85 2 6" xfId="35075"/>
    <cellStyle name="Пояснение 85 3" xfId="35076"/>
    <cellStyle name="Пояснение 85 4" xfId="35077"/>
    <cellStyle name="Пояснение 85 5" xfId="35078"/>
    <cellStyle name="Пояснение 85 6" xfId="35079"/>
    <cellStyle name="Пояснение 85 7" xfId="35080"/>
    <cellStyle name="Пояснение 85 8" xfId="35081"/>
    <cellStyle name="Пояснение 86" xfId="35082"/>
    <cellStyle name="Пояснение 86 2" xfId="35083"/>
    <cellStyle name="Пояснение 86 2 2" xfId="35084"/>
    <cellStyle name="Пояснение 86 2 3" xfId="35085"/>
    <cellStyle name="Пояснение 86 2 4" xfId="35086"/>
    <cellStyle name="Пояснение 86 2 5" xfId="35087"/>
    <cellStyle name="Пояснение 86 2 6" xfId="35088"/>
    <cellStyle name="Пояснение 86 3" xfId="35089"/>
    <cellStyle name="Пояснение 86 4" xfId="35090"/>
    <cellStyle name="Пояснение 86 5" xfId="35091"/>
    <cellStyle name="Пояснение 86 6" xfId="35092"/>
    <cellStyle name="Пояснение 86 7" xfId="35093"/>
    <cellStyle name="Пояснение 86 8" xfId="35094"/>
    <cellStyle name="Пояснение 87" xfId="35095"/>
    <cellStyle name="Пояснение 87 2" xfId="35096"/>
    <cellStyle name="Пояснение 87 2 2" xfId="35097"/>
    <cellStyle name="Пояснение 87 2 3" xfId="35098"/>
    <cellStyle name="Пояснение 87 2 4" xfId="35099"/>
    <cellStyle name="Пояснение 87 2 5" xfId="35100"/>
    <cellStyle name="Пояснение 87 2 6" xfId="35101"/>
    <cellStyle name="Пояснение 87 3" xfId="35102"/>
    <cellStyle name="Пояснение 87 4" xfId="35103"/>
    <cellStyle name="Пояснение 87 5" xfId="35104"/>
    <cellStyle name="Пояснение 87 6" xfId="35105"/>
    <cellStyle name="Пояснение 87 7" xfId="35106"/>
    <cellStyle name="Пояснение 87 8" xfId="35107"/>
    <cellStyle name="Пояснение 88" xfId="35108"/>
    <cellStyle name="Пояснение 88 2" xfId="35109"/>
    <cellStyle name="Пояснение 88 2 2" xfId="35110"/>
    <cellStyle name="Пояснение 88 2 3" xfId="35111"/>
    <cellStyle name="Пояснение 88 2 4" xfId="35112"/>
    <cellStyle name="Пояснение 88 2 5" xfId="35113"/>
    <cellStyle name="Пояснение 88 2 6" xfId="35114"/>
    <cellStyle name="Пояснение 88 3" xfId="35115"/>
    <cellStyle name="Пояснение 88 4" xfId="35116"/>
    <cellStyle name="Пояснение 88 5" xfId="35117"/>
    <cellStyle name="Пояснение 88 6" xfId="35118"/>
    <cellStyle name="Пояснение 88 7" xfId="35119"/>
    <cellStyle name="Пояснение 88 8" xfId="35120"/>
    <cellStyle name="Пояснение 89" xfId="35121"/>
    <cellStyle name="Пояснение 89 2" xfId="35122"/>
    <cellStyle name="Пояснение 89 2 2" xfId="35123"/>
    <cellStyle name="Пояснение 89 2 3" xfId="35124"/>
    <cellStyle name="Пояснение 89 2 4" xfId="35125"/>
    <cellStyle name="Пояснение 89 2 5" xfId="35126"/>
    <cellStyle name="Пояснение 89 2 6" xfId="35127"/>
    <cellStyle name="Пояснение 89 3" xfId="35128"/>
    <cellStyle name="Пояснение 89 4" xfId="35129"/>
    <cellStyle name="Пояснение 89 5" xfId="35130"/>
    <cellStyle name="Пояснение 89 6" xfId="35131"/>
    <cellStyle name="Пояснение 89 7" xfId="35132"/>
    <cellStyle name="Пояснение 89 8" xfId="35133"/>
    <cellStyle name="Пояснение 9" xfId="35134"/>
    <cellStyle name="Пояснение 9 2" xfId="35135"/>
    <cellStyle name="Пояснение 9 2 2" xfId="35136"/>
    <cellStyle name="Пояснение 9 2 3" xfId="35137"/>
    <cellStyle name="Пояснение 9 2 4" xfId="35138"/>
    <cellStyle name="Пояснение 9 2 5" xfId="35139"/>
    <cellStyle name="Пояснение 9 2 6" xfId="35140"/>
    <cellStyle name="Пояснение 9 3" xfId="35141"/>
    <cellStyle name="Пояснение 9 4" xfId="35142"/>
    <cellStyle name="Пояснение 9 5" xfId="35143"/>
    <cellStyle name="Пояснение 9 6" xfId="35144"/>
    <cellStyle name="Пояснение 9 7" xfId="35145"/>
    <cellStyle name="Пояснение 9 8" xfId="35146"/>
    <cellStyle name="Пояснение 90" xfId="35147"/>
    <cellStyle name="Пояснение 90 2" xfId="35148"/>
    <cellStyle name="Пояснение 90 2 2" xfId="35149"/>
    <cellStyle name="Пояснение 90 2 3" xfId="35150"/>
    <cellStyle name="Пояснение 90 2 4" xfId="35151"/>
    <cellStyle name="Пояснение 90 2 5" xfId="35152"/>
    <cellStyle name="Пояснение 90 2 6" xfId="35153"/>
    <cellStyle name="Пояснение 90 3" xfId="35154"/>
    <cellStyle name="Пояснение 90 4" xfId="35155"/>
    <cellStyle name="Пояснение 90 5" xfId="35156"/>
    <cellStyle name="Пояснение 90 6" xfId="35157"/>
    <cellStyle name="Пояснение 90 7" xfId="35158"/>
    <cellStyle name="Пояснение 90 8" xfId="35159"/>
    <cellStyle name="Пояснение 91" xfId="35160"/>
    <cellStyle name="Пояснение 91 2" xfId="35161"/>
    <cellStyle name="Пояснение 91 2 2" xfId="35162"/>
    <cellStyle name="Пояснение 91 2 3" xfId="35163"/>
    <cellStyle name="Пояснение 91 2 4" xfId="35164"/>
    <cellStyle name="Пояснение 91 2 5" xfId="35165"/>
    <cellStyle name="Пояснение 91 2 6" xfId="35166"/>
    <cellStyle name="Пояснение 91 3" xfId="35167"/>
    <cellStyle name="Пояснение 91 4" xfId="35168"/>
    <cellStyle name="Пояснение 91 5" xfId="35169"/>
    <cellStyle name="Пояснение 91 6" xfId="35170"/>
    <cellStyle name="Пояснение 91 7" xfId="35171"/>
    <cellStyle name="Пояснение 91 8" xfId="35172"/>
    <cellStyle name="Пояснение 92" xfId="35173"/>
    <cellStyle name="Пояснение 92 2" xfId="35174"/>
    <cellStyle name="Пояснение 92 2 2" xfId="35175"/>
    <cellStyle name="Пояснение 92 2 3" xfId="35176"/>
    <cellStyle name="Пояснение 92 2 4" xfId="35177"/>
    <cellStyle name="Пояснение 92 2 5" xfId="35178"/>
    <cellStyle name="Пояснение 92 2 6" xfId="35179"/>
    <cellStyle name="Пояснение 92 3" xfId="35180"/>
    <cellStyle name="Пояснение 92 4" xfId="35181"/>
    <cellStyle name="Пояснение 92 5" xfId="35182"/>
    <cellStyle name="Пояснение 92 6" xfId="35183"/>
    <cellStyle name="Пояснение 92 7" xfId="35184"/>
    <cellStyle name="Пояснение 92 8" xfId="35185"/>
    <cellStyle name="Пояснение 93" xfId="35186"/>
    <cellStyle name="Пояснение 93 2" xfId="35187"/>
    <cellStyle name="Пояснение 93 2 2" xfId="35188"/>
    <cellStyle name="Пояснение 93 2 3" xfId="35189"/>
    <cellStyle name="Пояснение 93 2 4" xfId="35190"/>
    <cellStyle name="Пояснение 93 2 5" xfId="35191"/>
    <cellStyle name="Пояснение 93 2 6" xfId="35192"/>
    <cellStyle name="Пояснение 93 3" xfId="35193"/>
    <cellStyle name="Пояснение 93 4" xfId="35194"/>
    <cellStyle name="Пояснение 93 5" xfId="35195"/>
    <cellStyle name="Пояснение 93 6" xfId="35196"/>
    <cellStyle name="Пояснение 93 7" xfId="35197"/>
    <cellStyle name="Пояснение 93 8" xfId="35198"/>
    <cellStyle name="Пояснение 94" xfId="35199"/>
    <cellStyle name="Пояснение 94 2" xfId="35200"/>
    <cellStyle name="Пояснение 94 2 2" xfId="35201"/>
    <cellStyle name="Пояснение 94 2 3" xfId="35202"/>
    <cellStyle name="Пояснение 94 2 4" xfId="35203"/>
    <cellStyle name="Пояснение 94 2 5" xfId="35204"/>
    <cellStyle name="Пояснение 94 2 6" xfId="35205"/>
    <cellStyle name="Пояснение 94 3" xfId="35206"/>
    <cellStyle name="Пояснение 94 4" xfId="35207"/>
    <cellStyle name="Пояснение 94 5" xfId="35208"/>
    <cellStyle name="Пояснение 94 6" xfId="35209"/>
    <cellStyle name="Пояснение 94 7" xfId="35210"/>
    <cellStyle name="Пояснение 94 8" xfId="35211"/>
    <cellStyle name="Пояснение 95" xfId="35212"/>
    <cellStyle name="Пояснение 95 2" xfId="35213"/>
    <cellStyle name="Пояснение 95 2 2" xfId="35214"/>
    <cellStyle name="Пояснение 95 2 3" xfId="35215"/>
    <cellStyle name="Пояснение 95 2 4" xfId="35216"/>
    <cellStyle name="Пояснение 95 2 5" xfId="35217"/>
    <cellStyle name="Пояснение 95 2 6" xfId="35218"/>
    <cellStyle name="Пояснение 95 3" xfId="35219"/>
    <cellStyle name="Пояснение 95 4" xfId="35220"/>
    <cellStyle name="Пояснение 95 5" xfId="35221"/>
    <cellStyle name="Пояснение 95 6" xfId="35222"/>
    <cellStyle name="Пояснение 95 7" xfId="35223"/>
    <cellStyle name="Пояснение 95 8" xfId="35224"/>
    <cellStyle name="Пояснение 96" xfId="35225"/>
    <cellStyle name="Пояснение 96 2" xfId="35226"/>
    <cellStyle name="Пояснение 96 2 2" xfId="35227"/>
    <cellStyle name="Пояснение 96 2 3" xfId="35228"/>
    <cellStyle name="Пояснение 96 2 4" xfId="35229"/>
    <cellStyle name="Пояснение 96 2 5" xfId="35230"/>
    <cellStyle name="Пояснение 96 2 6" xfId="35231"/>
    <cellStyle name="Пояснение 96 3" xfId="35232"/>
    <cellStyle name="Пояснение 96 4" xfId="35233"/>
    <cellStyle name="Пояснение 96 5" xfId="35234"/>
    <cellStyle name="Пояснение 96 6" xfId="35235"/>
    <cellStyle name="Пояснение 96 7" xfId="35236"/>
    <cellStyle name="Пояснение 96 8" xfId="35237"/>
    <cellStyle name="Пояснение 97" xfId="35238"/>
    <cellStyle name="Пояснение 97 2" xfId="35239"/>
    <cellStyle name="Пояснение 97 2 2" xfId="35240"/>
    <cellStyle name="Пояснение 97 2 3" xfId="35241"/>
    <cellStyle name="Пояснение 97 2 4" xfId="35242"/>
    <cellStyle name="Пояснение 97 2 5" xfId="35243"/>
    <cellStyle name="Пояснение 97 2 6" xfId="35244"/>
    <cellStyle name="Пояснение 97 3" xfId="35245"/>
    <cellStyle name="Пояснение 97 4" xfId="35246"/>
    <cellStyle name="Пояснение 97 5" xfId="35247"/>
    <cellStyle name="Пояснение 97 6" xfId="35248"/>
    <cellStyle name="Пояснение 97 7" xfId="35249"/>
    <cellStyle name="Пояснение 97 8" xfId="35250"/>
    <cellStyle name="Пояснение 98" xfId="35251"/>
    <cellStyle name="Пояснение 98 2" xfId="35252"/>
    <cellStyle name="Пояснение 98 2 2" xfId="35253"/>
    <cellStyle name="Пояснение 98 2 3" xfId="35254"/>
    <cellStyle name="Пояснение 98 2 4" xfId="35255"/>
    <cellStyle name="Пояснение 98 2 5" xfId="35256"/>
    <cellStyle name="Пояснение 98 2 6" xfId="35257"/>
    <cellStyle name="Пояснение 98 3" xfId="35258"/>
    <cellStyle name="Пояснение 98 4" xfId="35259"/>
    <cellStyle name="Пояснение 98 5" xfId="35260"/>
    <cellStyle name="Пояснение 98 6" xfId="35261"/>
    <cellStyle name="Пояснение 98 7" xfId="35262"/>
    <cellStyle name="Пояснение 98 8" xfId="35263"/>
    <cellStyle name="Пояснение 99" xfId="35264"/>
    <cellStyle name="Пояснение 99 2" xfId="35265"/>
    <cellStyle name="Пояснение 99 2 2" xfId="35266"/>
    <cellStyle name="Пояснение 99 2 3" xfId="35267"/>
    <cellStyle name="Пояснение 99 2 4" xfId="35268"/>
    <cellStyle name="Пояснение 99 2 5" xfId="35269"/>
    <cellStyle name="Пояснение 99 2 6" xfId="35270"/>
    <cellStyle name="Пояснение 99 3" xfId="35271"/>
    <cellStyle name="Пояснение 99 4" xfId="35272"/>
    <cellStyle name="Пояснение 99 5" xfId="35273"/>
    <cellStyle name="Пояснение 99 6" xfId="35274"/>
    <cellStyle name="Пояснение 99 7" xfId="35275"/>
    <cellStyle name="Пояснение 99 8" xfId="35276"/>
    <cellStyle name="Примечание 10" xfId="35277"/>
    <cellStyle name="Примечание 10 10" xfId="35278"/>
    <cellStyle name="Примечание 10 2" xfId="35279"/>
    <cellStyle name="Примечание 10 2 2" xfId="35280"/>
    <cellStyle name="Примечание 10 2 2 2" xfId="35281"/>
    <cellStyle name="Примечание 10 2 2 3" xfId="35282"/>
    <cellStyle name="Примечание 10 2 2 4" xfId="35283"/>
    <cellStyle name="Примечание 10 2 2 5" xfId="35284"/>
    <cellStyle name="Примечание 10 2 2 6" xfId="35285"/>
    <cellStyle name="Примечание 10 2 3" xfId="35286"/>
    <cellStyle name="Примечание 10 2 4" xfId="35287"/>
    <cellStyle name="Примечание 10 2 5" xfId="35288"/>
    <cellStyle name="Примечание 10 2 6" xfId="35289"/>
    <cellStyle name="Примечание 10 2 7" xfId="35290"/>
    <cellStyle name="Примечание 10 2 8" xfId="35291"/>
    <cellStyle name="Примечание 10 3" xfId="35292"/>
    <cellStyle name="Примечание 10 3 2" xfId="35293"/>
    <cellStyle name="Примечание 10 3 2 2" xfId="35294"/>
    <cellStyle name="Примечание 10 3 2 3" xfId="35295"/>
    <cellStyle name="Примечание 10 3 2 4" xfId="35296"/>
    <cellStyle name="Примечание 10 3 2 5" xfId="35297"/>
    <cellStyle name="Примечание 10 3 2 6" xfId="35298"/>
    <cellStyle name="Примечание 10 3 3" xfId="35299"/>
    <cellStyle name="Примечание 10 3 4" xfId="35300"/>
    <cellStyle name="Примечание 10 3 5" xfId="35301"/>
    <cellStyle name="Примечание 10 3 6" xfId="35302"/>
    <cellStyle name="Примечание 10 3 7" xfId="35303"/>
    <cellStyle name="Примечание 10 3 8" xfId="35304"/>
    <cellStyle name="Примечание 10 4" xfId="35305"/>
    <cellStyle name="Примечание 10 4 2" xfId="35306"/>
    <cellStyle name="Примечание 10 4 3" xfId="35307"/>
    <cellStyle name="Примечание 10 4 4" xfId="35308"/>
    <cellStyle name="Примечание 10 4 5" xfId="35309"/>
    <cellStyle name="Примечание 10 4 6" xfId="35310"/>
    <cellStyle name="Примечание 10 5" xfId="35311"/>
    <cellStyle name="Примечание 10 6" xfId="35312"/>
    <cellStyle name="Примечание 10 7" xfId="35313"/>
    <cellStyle name="Примечание 10 8" xfId="35314"/>
    <cellStyle name="Примечание 10 9" xfId="35315"/>
    <cellStyle name="Примечание 100" xfId="35316"/>
    <cellStyle name="Примечание 100 2" xfId="35317"/>
    <cellStyle name="Примечание 100 2 2" xfId="35318"/>
    <cellStyle name="Примечание 100 2 3" xfId="35319"/>
    <cellStyle name="Примечание 100 2 4" xfId="35320"/>
    <cellStyle name="Примечание 100 2 5" xfId="35321"/>
    <cellStyle name="Примечание 100 2 6" xfId="35322"/>
    <cellStyle name="Примечание 100 3" xfId="35323"/>
    <cellStyle name="Примечание 100 4" xfId="35324"/>
    <cellStyle name="Примечание 100 5" xfId="35325"/>
    <cellStyle name="Примечание 100 6" xfId="35326"/>
    <cellStyle name="Примечание 100 7" xfId="35327"/>
    <cellStyle name="Примечание 100 8" xfId="35328"/>
    <cellStyle name="Примечание 101" xfId="35329"/>
    <cellStyle name="Примечание 101 2" xfId="35330"/>
    <cellStyle name="Примечание 101 2 2" xfId="35331"/>
    <cellStyle name="Примечание 101 2 3" xfId="35332"/>
    <cellStyle name="Примечание 101 2 4" xfId="35333"/>
    <cellStyle name="Примечание 101 2 5" xfId="35334"/>
    <cellStyle name="Примечание 101 2 6" xfId="35335"/>
    <cellStyle name="Примечание 101 3" xfId="35336"/>
    <cellStyle name="Примечание 101 4" xfId="35337"/>
    <cellStyle name="Примечание 101 5" xfId="35338"/>
    <cellStyle name="Примечание 101 6" xfId="35339"/>
    <cellStyle name="Примечание 101 7" xfId="35340"/>
    <cellStyle name="Примечание 101 8" xfId="35341"/>
    <cellStyle name="Примечание 102" xfId="35342"/>
    <cellStyle name="Примечание 102 2" xfId="35343"/>
    <cellStyle name="Примечание 102 2 2" xfId="35344"/>
    <cellStyle name="Примечание 102 2 3" xfId="35345"/>
    <cellStyle name="Примечание 102 2 4" xfId="35346"/>
    <cellStyle name="Примечание 102 2 5" xfId="35347"/>
    <cellStyle name="Примечание 102 2 6" xfId="35348"/>
    <cellStyle name="Примечание 102 3" xfId="35349"/>
    <cellStyle name="Примечание 102 4" xfId="35350"/>
    <cellStyle name="Примечание 102 5" xfId="35351"/>
    <cellStyle name="Примечание 102 6" xfId="35352"/>
    <cellStyle name="Примечание 102 7" xfId="35353"/>
    <cellStyle name="Примечание 102 8" xfId="35354"/>
    <cellStyle name="Примечание 103" xfId="35355"/>
    <cellStyle name="Примечание 103 2" xfId="35356"/>
    <cellStyle name="Примечание 103 2 2" xfId="35357"/>
    <cellStyle name="Примечание 103 2 3" xfId="35358"/>
    <cellStyle name="Примечание 103 2 4" xfId="35359"/>
    <cellStyle name="Примечание 103 2 5" xfId="35360"/>
    <cellStyle name="Примечание 103 2 6" xfId="35361"/>
    <cellStyle name="Примечание 103 3" xfId="35362"/>
    <cellStyle name="Примечание 103 4" xfId="35363"/>
    <cellStyle name="Примечание 103 5" xfId="35364"/>
    <cellStyle name="Примечание 103 6" xfId="35365"/>
    <cellStyle name="Примечание 103 7" xfId="35366"/>
    <cellStyle name="Примечание 103 8" xfId="35367"/>
    <cellStyle name="Примечание 104" xfId="35368"/>
    <cellStyle name="Примечание 104 2" xfId="35369"/>
    <cellStyle name="Примечание 104 2 2" xfId="35370"/>
    <cellStyle name="Примечание 104 2 3" xfId="35371"/>
    <cellStyle name="Примечание 104 2 4" xfId="35372"/>
    <cellStyle name="Примечание 104 2 5" xfId="35373"/>
    <cellStyle name="Примечание 104 2 6" xfId="35374"/>
    <cellStyle name="Примечание 104 3" xfId="35375"/>
    <cellStyle name="Примечание 104 4" xfId="35376"/>
    <cellStyle name="Примечание 104 5" xfId="35377"/>
    <cellStyle name="Примечание 104 6" xfId="35378"/>
    <cellStyle name="Примечание 104 7" xfId="35379"/>
    <cellStyle name="Примечание 104 8" xfId="35380"/>
    <cellStyle name="Примечание 105" xfId="35381"/>
    <cellStyle name="Примечание 105 2" xfId="35382"/>
    <cellStyle name="Примечание 105 2 2" xfId="35383"/>
    <cellStyle name="Примечание 105 2 3" xfId="35384"/>
    <cellStyle name="Примечание 105 2 4" xfId="35385"/>
    <cellStyle name="Примечание 105 2 5" xfId="35386"/>
    <cellStyle name="Примечание 105 2 6" xfId="35387"/>
    <cellStyle name="Примечание 105 3" xfId="35388"/>
    <cellStyle name="Примечание 105 4" xfId="35389"/>
    <cellStyle name="Примечание 105 5" xfId="35390"/>
    <cellStyle name="Примечание 105 6" xfId="35391"/>
    <cellStyle name="Примечание 105 7" xfId="35392"/>
    <cellStyle name="Примечание 105 8" xfId="35393"/>
    <cellStyle name="Примечание 106" xfId="35394"/>
    <cellStyle name="Примечание 106 2" xfId="35395"/>
    <cellStyle name="Примечание 106 2 2" xfId="35396"/>
    <cellStyle name="Примечание 106 2 3" xfId="35397"/>
    <cellStyle name="Примечание 106 2 4" xfId="35398"/>
    <cellStyle name="Примечание 106 2 5" xfId="35399"/>
    <cellStyle name="Примечание 106 2 6" xfId="35400"/>
    <cellStyle name="Примечание 106 3" xfId="35401"/>
    <cellStyle name="Примечание 106 4" xfId="35402"/>
    <cellStyle name="Примечание 106 5" xfId="35403"/>
    <cellStyle name="Примечание 106 6" xfId="35404"/>
    <cellStyle name="Примечание 106 7" xfId="35405"/>
    <cellStyle name="Примечание 106 8" xfId="35406"/>
    <cellStyle name="Примечание 107" xfId="35407"/>
    <cellStyle name="Примечание 107 2" xfId="35408"/>
    <cellStyle name="Примечание 107 2 2" xfId="35409"/>
    <cellStyle name="Примечание 107 2 3" xfId="35410"/>
    <cellStyle name="Примечание 107 2 4" xfId="35411"/>
    <cellStyle name="Примечание 107 2 5" xfId="35412"/>
    <cellStyle name="Примечание 107 2 6" xfId="35413"/>
    <cellStyle name="Примечание 107 3" xfId="35414"/>
    <cellStyle name="Примечание 107 4" xfId="35415"/>
    <cellStyle name="Примечание 107 5" xfId="35416"/>
    <cellStyle name="Примечание 107 6" xfId="35417"/>
    <cellStyle name="Примечание 107 7" xfId="35418"/>
    <cellStyle name="Примечание 107 8" xfId="35419"/>
    <cellStyle name="Примечание 108" xfId="35420"/>
    <cellStyle name="Примечание 108 2" xfId="35421"/>
    <cellStyle name="Примечание 108 2 2" xfId="35422"/>
    <cellStyle name="Примечание 108 2 3" xfId="35423"/>
    <cellStyle name="Примечание 108 2 4" xfId="35424"/>
    <cellStyle name="Примечание 108 2 5" xfId="35425"/>
    <cellStyle name="Примечание 108 2 6" xfId="35426"/>
    <cellStyle name="Примечание 108 3" xfId="35427"/>
    <cellStyle name="Примечание 108 4" xfId="35428"/>
    <cellStyle name="Примечание 108 5" xfId="35429"/>
    <cellStyle name="Примечание 108 6" xfId="35430"/>
    <cellStyle name="Примечание 108 7" xfId="35431"/>
    <cellStyle name="Примечание 108 8" xfId="35432"/>
    <cellStyle name="Примечание 109" xfId="35433"/>
    <cellStyle name="Примечание 109 2" xfId="35434"/>
    <cellStyle name="Примечание 109 2 2" xfId="35435"/>
    <cellStyle name="Примечание 109 2 3" xfId="35436"/>
    <cellStyle name="Примечание 109 2 4" xfId="35437"/>
    <cellStyle name="Примечание 109 2 5" xfId="35438"/>
    <cellStyle name="Примечание 109 2 6" xfId="35439"/>
    <cellStyle name="Примечание 109 3" xfId="35440"/>
    <cellStyle name="Примечание 109 4" xfId="35441"/>
    <cellStyle name="Примечание 109 5" xfId="35442"/>
    <cellStyle name="Примечание 109 6" xfId="35443"/>
    <cellStyle name="Примечание 109 7" xfId="35444"/>
    <cellStyle name="Примечание 109 8" xfId="35445"/>
    <cellStyle name="Примечание 11" xfId="35446"/>
    <cellStyle name="Примечание 11 10" xfId="35447"/>
    <cellStyle name="Примечание 11 2" xfId="35448"/>
    <cellStyle name="Примечание 11 2 2" xfId="35449"/>
    <cellStyle name="Примечание 11 2 2 2" xfId="35450"/>
    <cellStyle name="Примечание 11 2 2 3" xfId="35451"/>
    <cellStyle name="Примечание 11 2 2 4" xfId="35452"/>
    <cellStyle name="Примечание 11 2 2 5" xfId="35453"/>
    <cellStyle name="Примечание 11 2 2 6" xfId="35454"/>
    <cellStyle name="Примечание 11 2 3" xfId="35455"/>
    <cellStyle name="Примечание 11 2 4" xfId="35456"/>
    <cellStyle name="Примечание 11 2 5" xfId="35457"/>
    <cellStyle name="Примечание 11 2 6" xfId="35458"/>
    <cellStyle name="Примечание 11 2 7" xfId="35459"/>
    <cellStyle name="Примечание 11 2 8" xfId="35460"/>
    <cellStyle name="Примечание 11 3" xfId="35461"/>
    <cellStyle name="Примечание 11 3 2" xfId="35462"/>
    <cellStyle name="Примечание 11 3 2 2" xfId="35463"/>
    <cellStyle name="Примечание 11 3 2 3" xfId="35464"/>
    <cellStyle name="Примечание 11 3 2 4" xfId="35465"/>
    <cellStyle name="Примечание 11 3 2 5" xfId="35466"/>
    <cellStyle name="Примечание 11 3 2 6" xfId="35467"/>
    <cellStyle name="Примечание 11 3 3" xfId="35468"/>
    <cellStyle name="Примечание 11 3 4" xfId="35469"/>
    <cellStyle name="Примечание 11 3 5" xfId="35470"/>
    <cellStyle name="Примечание 11 3 6" xfId="35471"/>
    <cellStyle name="Примечание 11 3 7" xfId="35472"/>
    <cellStyle name="Примечание 11 3 8" xfId="35473"/>
    <cellStyle name="Примечание 11 4" xfId="35474"/>
    <cellStyle name="Примечание 11 4 2" xfId="35475"/>
    <cellStyle name="Примечание 11 4 3" xfId="35476"/>
    <cellStyle name="Примечание 11 4 4" xfId="35477"/>
    <cellStyle name="Примечание 11 4 5" xfId="35478"/>
    <cellStyle name="Примечание 11 4 6" xfId="35479"/>
    <cellStyle name="Примечание 11 5" xfId="35480"/>
    <cellStyle name="Примечание 11 6" xfId="35481"/>
    <cellStyle name="Примечание 11 7" xfId="35482"/>
    <cellStyle name="Примечание 11 8" xfId="35483"/>
    <cellStyle name="Примечание 11 9" xfId="35484"/>
    <cellStyle name="Примечание 110" xfId="35485"/>
    <cellStyle name="Примечание 110 2" xfId="35486"/>
    <cellStyle name="Примечание 110 2 2" xfId="35487"/>
    <cellStyle name="Примечание 110 2 3" xfId="35488"/>
    <cellStyle name="Примечание 110 2 4" xfId="35489"/>
    <cellStyle name="Примечание 110 2 5" xfId="35490"/>
    <cellStyle name="Примечание 110 2 6" xfId="35491"/>
    <cellStyle name="Примечание 110 3" xfId="35492"/>
    <cellStyle name="Примечание 110 4" xfId="35493"/>
    <cellStyle name="Примечание 110 5" xfId="35494"/>
    <cellStyle name="Примечание 110 6" xfId="35495"/>
    <cellStyle name="Примечание 110 7" xfId="35496"/>
    <cellStyle name="Примечание 110 8" xfId="35497"/>
    <cellStyle name="Примечание 111" xfId="35498"/>
    <cellStyle name="Примечание 111 2" xfId="35499"/>
    <cellStyle name="Примечание 111 2 2" xfId="35500"/>
    <cellStyle name="Примечание 111 2 3" xfId="35501"/>
    <cellStyle name="Примечание 111 2 4" xfId="35502"/>
    <cellStyle name="Примечание 111 2 5" xfId="35503"/>
    <cellStyle name="Примечание 111 2 6" xfId="35504"/>
    <cellStyle name="Примечание 111 3" xfId="35505"/>
    <cellStyle name="Примечание 111 4" xfId="35506"/>
    <cellStyle name="Примечание 111 5" xfId="35507"/>
    <cellStyle name="Примечание 111 6" xfId="35508"/>
    <cellStyle name="Примечание 111 7" xfId="35509"/>
    <cellStyle name="Примечание 111 8" xfId="35510"/>
    <cellStyle name="Примечание 112" xfId="35511"/>
    <cellStyle name="Примечание 112 2" xfId="35512"/>
    <cellStyle name="Примечание 112 2 2" xfId="35513"/>
    <cellStyle name="Примечание 112 2 3" xfId="35514"/>
    <cellStyle name="Примечание 112 2 4" xfId="35515"/>
    <cellStyle name="Примечание 112 2 5" xfId="35516"/>
    <cellStyle name="Примечание 112 2 6" xfId="35517"/>
    <cellStyle name="Примечание 112 3" xfId="35518"/>
    <cellStyle name="Примечание 112 4" xfId="35519"/>
    <cellStyle name="Примечание 112 5" xfId="35520"/>
    <cellStyle name="Примечание 112 6" xfId="35521"/>
    <cellStyle name="Примечание 112 7" xfId="35522"/>
    <cellStyle name="Примечание 112 8" xfId="35523"/>
    <cellStyle name="Примечание 113" xfId="35524"/>
    <cellStyle name="Примечание 113 2" xfId="35525"/>
    <cellStyle name="Примечание 113 2 2" xfId="35526"/>
    <cellStyle name="Примечание 113 2 3" xfId="35527"/>
    <cellStyle name="Примечание 113 2 4" xfId="35528"/>
    <cellStyle name="Примечание 113 2 5" xfId="35529"/>
    <cellStyle name="Примечание 113 2 6" xfId="35530"/>
    <cellStyle name="Примечание 113 3" xfId="35531"/>
    <cellStyle name="Примечание 113 4" xfId="35532"/>
    <cellStyle name="Примечание 113 5" xfId="35533"/>
    <cellStyle name="Примечание 113 6" xfId="35534"/>
    <cellStyle name="Примечание 113 7" xfId="35535"/>
    <cellStyle name="Примечание 113 8" xfId="35536"/>
    <cellStyle name="Примечание 114" xfId="35537"/>
    <cellStyle name="Примечание 114 2" xfId="35538"/>
    <cellStyle name="Примечание 114 2 2" xfId="35539"/>
    <cellStyle name="Примечание 114 2 3" xfId="35540"/>
    <cellStyle name="Примечание 114 2 4" xfId="35541"/>
    <cellStyle name="Примечание 114 2 5" xfId="35542"/>
    <cellStyle name="Примечание 114 2 6" xfId="35543"/>
    <cellStyle name="Примечание 114 3" xfId="35544"/>
    <cellStyle name="Примечание 114 4" xfId="35545"/>
    <cellStyle name="Примечание 114 5" xfId="35546"/>
    <cellStyle name="Примечание 114 6" xfId="35547"/>
    <cellStyle name="Примечание 114 7" xfId="35548"/>
    <cellStyle name="Примечание 114 8" xfId="35549"/>
    <cellStyle name="Примечание 115" xfId="35550"/>
    <cellStyle name="Примечание 115 2" xfId="35551"/>
    <cellStyle name="Примечание 115 2 2" xfId="35552"/>
    <cellStyle name="Примечание 115 2 3" xfId="35553"/>
    <cellStyle name="Примечание 115 2 4" xfId="35554"/>
    <cellStyle name="Примечание 115 2 5" xfId="35555"/>
    <cellStyle name="Примечание 115 2 6" xfId="35556"/>
    <cellStyle name="Примечание 115 3" xfId="35557"/>
    <cellStyle name="Примечание 115 4" xfId="35558"/>
    <cellStyle name="Примечание 115 5" xfId="35559"/>
    <cellStyle name="Примечание 115 6" xfId="35560"/>
    <cellStyle name="Примечание 115 7" xfId="35561"/>
    <cellStyle name="Примечание 115 8" xfId="35562"/>
    <cellStyle name="Примечание 116" xfId="35563"/>
    <cellStyle name="Примечание 116 2" xfId="35564"/>
    <cellStyle name="Примечание 116 2 2" xfId="35565"/>
    <cellStyle name="Примечание 116 2 3" xfId="35566"/>
    <cellStyle name="Примечание 116 2 4" xfId="35567"/>
    <cellStyle name="Примечание 116 2 5" xfId="35568"/>
    <cellStyle name="Примечание 116 2 6" xfId="35569"/>
    <cellStyle name="Примечание 116 3" xfId="35570"/>
    <cellStyle name="Примечание 116 4" xfId="35571"/>
    <cellStyle name="Примечание 116 5" xfId="35572"/>
    <cellStyle name="Примечание 116 6" xfId="35573"/>
    <cellStyle name="Примечание 116 7" xfId="35574"/>
    <cellStyle name="Примечание 116 8" xfId="35575"/>
    <cellStyle name="Примечание 117" xfId="35576"/>
    <cellStyle name="Примечание 117 2" xfId="35577"/>
    <cellStyle name="Примечание 117 2 2" xfId="35578"/>
    <cellStyle name="Примечание 117 2 3" xfId="35579"/>
    <cellStyle name="Примечание 117 2 4" xfId="35580"/>
    <cellStyle name="Примечание 117 2 5" xfId="35581"/>
    <cellStyle name="Примечание 117 2 6" xfId="35582"/>
    <cellStyle name="Примечание 117 3" xfId="35583"/>
    <cellStyle name="Примечание 117 4" xfId="35584"/>
    <cellStyle name="Примечание 117 5" xfId="35585"/>
    <cellStyle name="Примечание 117 6" xfId="35586"/>
    <cellStyle name="Примечание 117 7" xfId="35587"/>
    <cellStyle name="Примечание 117 8" xfId="35588"/>
    <cellStyle name="Примечание 118" xfId="35589"/>
    <cellStyle name="Примечание 118 2" xfId="35590"/>
    <cellStyle name="Примечание 118 2 2" xfId="35591"/>
    <cellStyle name="Примечание 118 2 3" xfId="35592"/>
    <cellStyle name="Примечание 118 2 4" xfId="35593"/>
    <cellStyle name="Примечание 118 2 5" xfId="35594"/>
    <cellStyle name="Примечание 118 2 6" xfId="35595"/>
    <cellStyle name="Примечание 118 3" xfId="35596"/>
    <cellStyle name="Примечание 118 4" xfId="35597"/>
    <cellStyle name="Примечание 118 5" xfId="35598"/>
    <cellStyle name="Примечание 118 6" xfId="35599"/>
    <cellStyle name="Примечание 118 7" xfId="35600"/>
    <cellStyle name="Примечание 118 8" xfId="35601"/>
    <cellStyle name="Примечание 119" xfId="35602"/>
    <cellStyle name="Примечание 119 2" xfId="35603"/>
    <cellStyle name="Примечание 119 2 2" xfId="35604"/>
    <cellStyle name="Примечание 119 2 3" xfId="35605"/>
    <cellStyle name="Примечание 119 2 4" xfId="35606"/>
    <cellStyle name="Примечание 119 2 5" xfId="35607"/>
    <cellStyle name="Примечание 119 2 6" xfId="35608"/>
    <cellStyle name="Примечание 119 3" xfId="35609"/>
    <cellStyle name="Примечание 119 4" xfId="35610"/>
    <cellStyle name="Примечание 119 5" xfId="35611"/>
    <cellStyle name="Примечание 119 6" xfId="35612"/>
    <cellStyle name="Примечание 119 7" xfId="35613"/>
    <cellStyle name="Примечание 119 8" xfId="35614"/>
    <cellStyle name="Примечание 12" xfId="35615"/>
    <cellStyle name="Примечание 12 10" xfId="35616"/>
    <cellStyle name="Примечание 12 2" xfId="35617"/>
    <cellStyle name="Примечание 12 2 2" xfId="35618"/>
    <cellStyle name="Примечание 12 2 2 2" xfId="35619"/>
    <cellStyle name="Примечание 12 2 2 3" xfId="35620"/>
    <cellStyle name="Примечание 12 2 2 4" xfId="35621"/>
    <cellStyle name="Примечание 12 2 2 5" xfId="35622"/>
    <cellStyle name="Примечание 12 2 2 6" xfId="35623"/>
    <cellStyle name="Примечание 12 2 3" xfId="35624"/>
    <cellStyle name="Примечание 12 2 4" xfId="35625"/>
    <cellStyle name="Примечание 12 2 5" xfId="35626"/>
    <cellStyle name="Примечание 12 2 6" xfId="35627"/>
    <cellStyle name="Примечание 12 2 7" xfId="35628"/>
    <cellStyle name="Примечание 12 2 8" xfId="35629"/>
    <cellStyle name="Примечание 12 3" xfId="35630"/>
    <cellStyle name="Примечание 12 3 2" xfId="35631"/>
    <cellStyle name="Примечание 12 3 2 2" xfId="35632"/>
    <cellStyle name="Примечание 12 3 2 3" xfId="35633"/>
    <cellStyle name="Примечание 12 3 2 4" xfId="35634"/>
    <cellStyle name="Примечание 12 3 2 5" xfId="35635"/>
    <cellStyle name="Примечание 12 3 2 6" xfId="35636"/>
    <cellStyle name="Примечание 12 3 3" xfId="35637"/>
    <cellStyle name="Примечание 12 3 4" xfId="35638"/>
    <cellStyle name="Примечание 12 3 5" xfId="35639"/>
    <cellStyle name="Примечание 12 3 6" xfId="35640"/>
    <cellStyle name="Примечание 12 3 7" xfId="35641"/>
    <cellStyle name="Примечание 12 3 8" xfId="35642"/>
    <cellStyle name="Примечание 12 4" xfId="35643"/>
    <cellStyle name="Примечание 12 4 2" xfId="35644"/>
    <cellStyle name="Примечание 12 4 3" xfId="35645"/>
    <cellStyle name="Примечание 12 4 4" xfId="35646"/>
    <cellStyle name="Примечание 12 4 5" xfId="35647"/>
    <cellStyle name="Примечание 12 4 6" xfId="35648"/>
    <cellStyle name="Примечание 12 5" xfId="35649"/>
    <cellStyle name="Примечание 12 6" xfId="35650"/>
    <cellStyle name="Примечание 12 7" xfId="35651"/>
    <cellStyle name="Примечание 12 8" xfId="35652"/>
    <cellStyle name="Примечание 12 9" xfId="35653"/>
    <cellStyle name="Примечание 120" xfId="35654"/>
    <cellStyle name="Примечание 120 2" xfId="35655"/>
    <cellStyle name="Примечание 120 2 2" xfId="35656"/>
    <cellStyle name="Примечание 120 2 3" xfId="35657"/>
    <cellStyle name="Примечание 120 2 4" xfId="35658"/>
    <cellStyle name="Примечание 120 2 5" xfId="35659"/>
    <cellStyle name="Примечание 120 2 6" xfId="35660"/>
    <cellStyle name="Примечание 120 3" xfId="35661"/>
    <cellStyle name="Примечание 120 4" xfId="35662"/>
    <cellStyle name="Примечание 120 5" xfId="35663"/>
    <cellStyle name="Примечание 120 6" xfId="35664"/>
    <cellStyle name="Примечание 120 7" xfId="35665"/>
    <cellStyle name="Примечание 120 8" xfId="35666"/>
    <cellStyle name="Примечание 121" xfId="35667"/>
    <cellStyle name="Примечание 121 2" xfId="35668"/>
    <cellStyle name="Примечание 121 2 2" xfId="35669"/>
    <cellStyle name="Примечание 121 2 3" xfId="35670"/>
    <cellStyle name="Примечание 121 2 4" xfId="35671"/>
    <cellStyle name="Примечание 121 2 5" xfId="35672"/>
    <cellStyle name="Примечание 121 2 6" xfId="35673"/>
    <cellStyle name="Примечание 121 3" xfId="35674"/>
    <cellStyle name="Примечание 121 4" xfId="35675"/>
    <cellStyle name="Примечание 121 5" xfId="35676"/>
    <cellStyle name="Примечание 121 6" xfId="35677"/>
    <cellStyle name="Примечание 121 7" xfId="35678"/>
    <cellStyle name="Примечание 121 8" xfId="35679"/>
    <cellStyle name="Примечание 122" xfId="35680"/>
    <cellStyle name="Примечание 122 2" xfId="35681"/>
    <cellStyle name="Примечание 122 2 2" xfId="35682"/>
    <cellStyle name="Примечание 122 2 3" xfId="35683"/>
    <cellStyle name="Примечание 122 2 4" xfId="35684"/>
    <cellStyle name="Примечание 122 2 5" xfId="35685"/>
    <cellStyle name="Примечание 122 2 6" xfId="35686"/>
    <cellStyle name="Примечание 122 3" xfId="35687"/>
    <cellStyle name="Примечание 122 4" xfId="35688"/>
    <cellStyle name="Примечание 122 5" xfId="35689"/>
    <cellStyle name="Примечание 122 6" xfId="35690"/>
    <cellStyle name="Примечание 122 7" xfId="35691"/>
    <cellStyle name="Примечание 122 8" xfId="35692"/>
    <cellStyle name="Примечание 123" xfId="35693"/>
    <cellStyle name="Примечание 123 2" xfId="35694"/>
    <cellStyle name="Примечание 123 2 2" xfId="35695"/>
    <cellStyle name="Примечание 123 2 3" xfId="35696"/>
    <cellStyle name="Примечание 123 2 4" xfId="35697"/>
    <cellStyle name="Примечание 123 2 5" xfId="35698"/>
    <cellStyle name="Примечание 123 2 6" xfId="35699"/>
    <cellStyle name="Примечание 123 3" xfId="35700"/>
    <cellStyle name="Примечание 123 4" xfId="35701"/>
    <cellStyle name="Примечание 123 5" xfId="35702"/>
    <cellStyle name="Примечание 123 6" xfId="35703"/>
    <cellStyle name="Примечание 123 7" xfId="35704"/>
    <cellStyle name="Примечание 123 8" xfId="35705"/>
    <cellStyle name="Примечание 124" xfId="35706"/>
    <cellStyle name="Примечание 124 2" xfId="35707"/>
    <cellStyle name="Примечание 124 2 2" xfId="35708"/>
    <cellStyle name="Примечание 124 2 3" xfId="35709"/>
    <cellStyle name="Примечание 124 2 4" xfId="35710"/>
    <cellStyle name="Примечание 124 2 5" xfId="35711"/>
    <cellStyle name="Примечание 124 2 6" xfId="35712"/>
    <cellStyle name="Примечание 124 3" xfId="35713"/>
    <cellStyle name="Примечание 124 4" xfId="35714"/>
    <cellStyle name="Примечание 124 5" xfId="35715"/>
    <cellStyle name="Примечание 124 6" xfId="35716"/>
    <cellStyle name="Примечание 124 7" xfId="35717"/>
    <cellStyle name="Примечание 124 8" xfId="35718"/>
    <cellStyle name="Примечание 125" xfId="35719"/>
    <cellStyle name="Примечание 125 2" xfId="35720"/>
    <cellStyle name="Примечание 125 2 2" xfId="35721"/>
    <cellStyle name="Примечание 125 2 3" xfId="35722"/>
    <cellStyle name="Примечание 125 2 4" xfId="35723"/>
    <cellStyle name="Примечание 125 2 5" xfId="35724"/>
    <cellStyle name="Примечание 125 2 6" xfId="35725"/>
    <cellStyle name="Примечание 125 3" xfId="35726"/>
    <cellStyle name="Примечание 125 4" xfId="35727"/>
    <cellStyle name="Примечание 125 5" xfId="35728"/>
    <cellStyle name="Примечание 125 6" xfId="35729"/>
    <cellStyle name="Примечание 125 7" xfId="35730"/>
    <cellStyle name="Примечание 125 8" xfId="35731"/>
    <cellStyle name="Примечание 126" xfId="35732"/>
    <cellStyle name="Примечание 126 2" xfId="35733"/>
    <cellStyle name="Примечание 126 2 2" xfId="35734"/>
    <cellStyle name="Примечание 126 2 3" xfId="35735"/>
    <cellStyle name="Примечание 126 2 4" xfId="35736"/>
    <cellStyle name="Примечание 126 2 5" xfId="35737"/>
    <cellStyle name="Примечание 126 2 6" xfId="35738"/>
    <cellStyle name="Примечание 126 3" xfId="35739"/>
    <cellStyle name="Примечание 126 4" xfId="35740"/>
    <cellStyle name="Примечание 126 5" xfId="35741"/>
    <cellStyle name="Примечание 126 6" xfId="35742"/>
    <cellStyle name="Примечание 126 7" xfId="35743"/>
    <cellStyle name="Примечание 126 8" xfId="35744"/>
    <cellStyle name="Примечание 127" xfId="35745"/>
    <cellStyle name="Примечание 127 2" xfId="35746"/>
    <cellStyle name="Примечание 127 2 2" xfId="35747"/>
    <cellStyle name="Примечание 127 2 3" xfId="35748"/>
    <cellStyle name="Примечание 127 2 4" xfId="35749"/>
    <cellStyle name="Примечание 127 2 5" xfId="35750"/>
    <cellStyle name="Примечание 127 2 6" xfId="35751"/>
    <cellStyle name="Примечание 127 3" xfId="35752"/>
    <cellStyle name="Примечание 127 4" xfId="35753"/>
    <cellStyle name="Примечание 127 5" xfId="35754"/>
    <cellStyle name="Примечание 127 6" xfId="35755"/>
    <cellStyle name="Примечание 127 7" xfId="35756"/>
    <cellStyle name="Примечание 127 8" xfId="35757"/>
    <cellStyle name="Примечание 128" xfId="35758"/>
    <cellStyle name="Примечание 128 2" xfId="35759"/>
    <cellStyle name="Примечание 128 2 2" xfId="35760"/>
    <cellStyle name="Примечание 128 2 3" xfId="35761"/>
    <cellStyle name="Примечание 128 2 4" xfId="35762"/>
    <cellStyle name="Примечание 128 2 5" xfId="35763"/>
    <cellStyle name="Примечание 128 2 6" xfId="35764"/>
    <cellStyle name="Примечание 128 3" xfId="35765"/>
    <cellStyle name="Примечание 128 4" xfId="35766"/>
    <cellStyle name="Примечание 128 5" xfId="35767"/>
    <cellStyle name="Примечание 128 6" xfId="35768"/>
    <cellStyle name="Примечание 128 7" xfId="35769"/>
    <cellStyle name="Примечание 128 8" xfId="35770"/>
    <cellStyle name="Примечание 129" xfId="35771"/>
    <cellStyle name="Примечание 129 2" xfId="35772"/>
    <cellStyle name="Примечание 129 2 2" xfId="35773"/>
    <cellStyle name="Примечание 129 2 3" xfId="35774"/>
    <cellStyle name="Примечание 129 2 4" xfId="35775"/>
    <cellStyle name="Примечание 129 2 5" xfId="35776"/>
    <cellStyle name="Примечание 129 2 6" xfId="35777"/>
    <cellStyle name="Примечание 129 3" xfId="35778"/>
    <cellStyle name="Примечание 129 4" xfId="35779"/>
    <cellStyle name="Примечание 129 5" xfId="35780"/>
    <cellStyle name="Примечание 129 6" xfId="35781"/>
    <cellStyle name="Примечание 129 7" xfId="35782"/>
    <cellStyle name="Примечание 129 8" xfId="35783"/>
    <cellStyle name="Примечание 13" xfId="35784"/>
    <cellStyle name="Примечание 13 10" xfId="35785"/>
    <cellStyle name="Примечание 13 2" xfId="35786"/>
    <cellStyle name="Примечание 13 2 2" xfId="35787"/>
    <cellStyle name="Примечание 13 2 2 2" xfId="35788"/>
    <cellStyle name="Примечание 13 2 2 3" xfId="35789"/>
    <cellStyle name="Примечание 13 2 2 4" xfId="35790"/>
    <cellStyle name="Примечание 13 2 2 5" xfId="35791"/>
    <cellStyle name="Примечание 13 2 2 6" xfId="35792"/>
    <cellStyle name="Примечание 13 2 3" xfId="35793"/>
    <cellStyle name="Примечание 13 2 4" xfId="35794"/>
    <cellStyle name="Примечание 13 2 5" xfId="35795"/>
    <cellStyle name="Примечание 13 2 6" xfId="35796"/>
    <cellStyle name="Примечание 13 2 7" xfId="35797"/>
    <cellStyle name="Примечание 13 2 8" xfId="35798"/>
    <cellStyle name="Примечание 13 3" xfId="35799"/>
    <cellStyle name="Примечание 13 3 2" xfId="35800"/>
    <cellStyle name="Примечание 13 3 2 2" xfId="35801"/>
    <cellStyle name="Примечание 13 3 2 3" xfId="35802"/>
    <cellStyle name="Примечание 13 3 2 4" xfId="35803"/>
    <cellStyle name="Примечание 13 3 2 5" xfId="35804"/>
    <cellStyle name="Примечание 13 3 2 6" xfId="35805"/>
    <cellStyle name="Примечание 13 3 3" xfId="35806"/>
    <cellStyle name="Примечание 13 3 4" xfId="35807"/>
    <cellStyle name="Примечание 13 3 5" xfId="35808"/>
    <cellStyle name="Примечание 13 3 6" xfId="35809"/>
    <cellStyle name="Примечание 13 3 7" xfId="35810"/>
    <cellStyle name="Примечание 13 3 8" xfId="35811"/>
    <cellStyle name="Примечание 13 4" xfId="35812"/>
    <cellStyle name="Примечание 13 4 2" xfId="35813"/>
    <cellStyle name="Примечание 13 4 3" xfId="35814"/>
    <cellStyle name="Примечание 13 4 4" xfId="35815"/>
    <cellStyle name="Примечание 13 4 5" xfId="35816"/>
    <cellStyle name="Примечание 13 4 6" xfId="35817"/>
    <cellStyle name="Примечание 13 5" xfId="35818"/>
    <cellStyle name="Примечание 13 6" xfId="35819"/>
    <cellStyle name="Примечание 13 7" xfId="35820"/>
    <cellStyle name="Примечание 13 8" xfId="35821"/>
    <cellStyle name="Примечание 13 9" xfId="35822"/>
    <cellStyle name="Примечание 130" xfId="35823"/>
    <cellStyle name="Примечание 130 2" xfId="35824"/>
    <cellStyle name="Примечание 130 2 2" xfId="35825"/>
    <cellStyle name="Примечание 130 2 3" xfId="35826"/>
    <cellStyle name="Примечание 130 2 4" xfId="35827"/>
    <cellStyle name="Примечание 130 2 5" xfId="35828"/>
    <cellStyle name="Примечание 130 2 6" xfId="35829"/>
    <cellStyle name="Примечание 130 3" xfId="35830"/>
    <cellStyle name="Примечание 130 4" xfId="35831"/>
    <cellStyle name="Примечание 130 5" xfId="35832"/>
    <cellStyle name="Примечание 130 6" xfId="35833"/>
    <cellStyle name="Примечание 130 7" xfId="35834"/>
    <cellStyle name="Примечание 130 8" xfId="35835"/>
    <cellStyle name="Примечание 131" xfId="35836"/>
    <cellStyle name="Примечание 131 2" xfId="35837"/>
    <cellStyle name="Примечание 131 2 2" xfId="35838"/>
    <cellStyle name="Примечание 131 2 3" xfId="35839"/>
    <cellStyle name="Примечание 131 2 4" xfId="35840"/>
    <cellStyle name="Примечание 131 2 5" xfId="35841"/>
    <cellStyle name="Примечание 131 2 6" xfId="35842"/>
    <cellStyle name="Примечание 131 3" xfId="35843"/>
    <cellStyle name="Примечание 131 4" xfId="35844"/>
    <cellStyle name="Примечание 131 5" xfId="35845"/>
    <cellStyle name="Примечание 131 6" xfId="35846"/>
    <cellStyle name="Примечание 131 7" xfId="35847"/>
    <cellStyle name="Примечание 131 8" xfId="35848"/>
    <cellStyle name="Примечание 132" xfId="35849"/>
    <cellStyle name="Примечание 132 2" xfId="35850"/>
    <cellStyle name="Примечание 132 2 2" xfId="35851"/>
    <cellStyle name="Примечание 132 2 3" xfId="35852"/>
    <cellStyle name="Примечание 132 2 4" xfId="35853"/>
    <cellStyle name="Примечание 132 2 5" xfId="35854"/>
    <cellStyle name="Примечание 132 2 6" xfId="35855"/>
    <cellStyle name="Примечание 132 3" xfId="35856"/>
    <cellStyle name="Примечание 132 4" xfId="35857"/>
    <cellStyle name="Примечание 132 5" xfId="35858"/>
    <cellStyle name="Примечание 132 6" xfId="35859"/>
    <cellStyle name="Примечание 132 7" xfId="35860"/>
    <cellStyle name="Примечание 132 8" xfId="35861"/>
    <cellStyle name="Примечание 133" xfId="35862"/>
    <cellStyle name="Примечание 133 2" xfId="35863"/>
    <cellStyle name="Примечание 133 2 2" xfId="35864"/>
    <cellStyle name="Примечание 133 2 3" xfId="35865"/>
    <cellStyle name="Примечание 133 2 4" xfId="35866"/>
    <cellStyle name="Примечание 133 2 5" xfId="35867"/>
    <cellStyle name="Примечание 133 2 6" xfId="35868"/>
    <cellStyle name="Примечание 133 3" xfId="35869"/>
    <cellStyle name="Примечание 133 4" xfId="35870"/>
    <cellStyle name="Примечание 133 5" xfId="35871"/>
    <cellStyle name="Примечание 133 6" xfId="35872"/>
    <cellStyle name="Примечание 133 7" xfId="35873"/>
    <cellStyle name="Примечание 133 8" xfId="35874"/>
    <cellStyle name="Примечание 134" xfId="35875"/>
    <cellStyle name="Примечание 134 2" xfId="35876"/>
    <cellStyle name="Примечание 134 2 2" xfId="35877"/>
    <cellStyle name="Примечание 134 2 3" xfId="35878"/>
    <cellStyle name="Примечание 134 2 4" xfId="35879"/>
    <cellStyle name="Примечание 134 2 5" xfId="35880"/>
    <cellStyle name="Примечание 134 2 6" xfId="35881"/>
    <cellStyle name="Примечание 134 3" xfId="35882"/>
    <cellStyle name="Примечание 134 4" xfId="35883"/>
    <cellStyle name="Примечание 134 5" xfId="35884"/>
    <cellStyle name="Примечание 134 6" xfId="35885"/>
    <cellStyle name="Примечание 134 7" xfId="35886"/>
    <cellStyle name="Примечание 134 8" xfId="35887"/>
    <cellStyle name="Примечание 135" xfId="35888"/>
    <cellStyle name="Примечание 135 2" xfId="35889"/>
    <cellStyle name="Примечание 135 2 2" xfId="35890"/>
    <cellStyle name="Примечание 135 2 3" xfId="35891"/>
    <cellStyle name="Примечание 135 2 4" xfId="35892"/>
    <cellStyle name="Примечание 135 2 5" xfId="35893"/>
    <cellStyle name="Примечание 135 2 6" xfId="35894"/>
    <cellStyle name="Примечание 135 3" xfId="35895"/>
    <cellStyle name="Примечание 135 4" xfId="35896"/>
    <cellStyle name="Примечание 135 5" xfId="35897"/>
    <cellStyle name="Примечание 135 6" xfId="35898"/>
    <cellStyle name="Примечание 135 7" xfId="35899"/>
    <cellStyle name="Примечание 135 8" xfId="35900"/>
    <cellStyle name="Примечание 136" xfId="35901"/>
    <cellStyle name="Примечание 136 2" xfId="35902"/>
    <cellStyle name="Примечание 136 2 2" xfId="35903"/>
    <cellStyle name="Примечание 136 2 3" xfId="35904"/>
    <cellStyle name="Примечание 136 2 4" xfId="35905"/>
    <cellStyle name="Примечание 136 2 5" xfId="35906"/>
    <cellStyle name="Примечание 136 2 6" xfId="35907"/>
    <cellStyle name="Примечание 136 3" xfId="35908"/>
    <cellStyle name="Примечание 136 4" xfId="35909"/>
    <cellStyle name="Примечание 136 5" xfId="35910"/>
    <cellStyle name="Примечание 136 6" xfId="35911"/>
    <cellStyle name="Примечание 136 7" xfId="35912"/>
    <cellStyle name="Примечание 136 8" xfId="35913"/>
    <cellStyle name="Примечание 137" xfId="35914"/>
    <cellStyle name="Примечание 137 2" xfId="35915"/>
    <cellStyle name="Примечание 137 2 2" xfId="35916"/>
    <cellStyle name="Примечание 137 2 3" xfId="35917"/>
    <cellStyle name="Примечание 137 2 4" xfId="35918"/>
    <cellStyle name="Примечание 137 2 5" xfId="35919"/>
    <cellStyle name="Примечание 137 2 6" xfId="35920"/>
    <cellStyle name="Примечание 137 3" xfId="35921"/>
    <cellStyle name="Примечание 137 4" xfId="35922"/>
    <cellStyle name="Примечание 137 5" xfId="35923"/>
    <cellStyle name="Примечание 137 6" xfId="35924"/>
    <cellStyle name="Примечание 137 7" xfId="35925"/>
    <cellStyle name="Примечание 137 8" xfId="35926"/>
    <cellStyle name="Примечание 138" xfId="35927"/>
    <cellStyle name="Примечание 138 2" xfId="35928"/>
    <cellStyle name="Примечание 138 2 2" xfId="35929"/>
    <cellStyle name="Примечание 138 2 3" xfId="35930"/>
    <cellStyle name="Примечание 138 2 4" xfId="35931"/>
    <cellStyle name="Примечание 138 2 5" xfId="35932"/>
    <cellStyle name="Примечание 138 2 6" xfId="35933"/>
    <cellStyle name="Примечание 138 3" xfId="35934"/>
    <cellStyle name="Примечание 138 4" xfId="35935"/>
    <cellStyle name="Примечание 138 5" xfId="35936"/>
    <cellStyle name="Примечание 138 6" xfId="35937"/>
    <cellStyle name="Примечание 138 7" xfId="35938"/>
    <cellStyle name="Примечание 138 8" xfId="35939"/>
    <cellStyle name="Примечание 139" xfId="35940"/>
    <cellStyle name="Примечание 139 2" xfId="35941"/>
    <cellStyle name="Примечание 139 2 2" xfId="35942"/>
    <cellStyle name="Примечание 139 2 3" xfId="35943"/>
    <cellStyle name="Примечание 139 2 4" xfId="35944"/>
    <cellStyle name="Примечание 139 2 5" xfId="35945"/>
    <cellStyle name="Примечание 139 2 6" xfId="35946"/>
    <cellStyle name="Примечание 139 3" xfId="35947"/>
    <cellStyle name="Примечание 139 4" xfId="35948"/>
    <cellStyle name="Примечание 139 5" xfId="35949"/>
    <cellStyle name="Примечание 139 6" xfId="35950"/>
    <cellStyle name="Примечание 139 7" xfId="35951"/>
    <cellStyle name="Примечание 139 8" xfId="35952"/>
    <cellStyle name="Примечание 14" xfId="35953"/>
    <cellStyle name="Примечание 14 2" xfId="35954"/>
    <cellStyle name="Примечание 14 2 2" xfId="35955"/>
    <cellStyle name="Примечание 14 2 3" xfId="35956"/>
    <cellStyle name="Примечание 14 2 4" xfId="35957"/>
    <cellStyle name="Примечание 14 2 5" xfId="35958"/>
    <cellStyle name="Примечание 14 2 6" xfId="35959"/>
    <cellStyle name="Примечание 14 3" xfId="35960"/>
    <cellStyle name="Примечание 14 4" xfId="35961"/>
    <cellStyle name="Примечание 14 5" xfId="35962"/>
    <cellStyle name="Примечание 14 6" xfId="35963"/>
    <cellStyle name="Примечание 14 7" xfId="35964"/>
    <cellStyle name="Примечание 14 8" xfId="35965"/>
    <cellStyle name="Примечание 140" xfId="35966"/>
    <cellStyle name="Примечание 140 2" xfId="35967"/>
    <cellStyle name="Примечание 140 2 2" xfId="35968"/>
    <cellStyle name="Примечание 140 2 3" xfId="35969"/>
    <cellStyle name="Примечание 140 2 4" xfId="35970"/>
    <cellStyle name="Примечание 140 2 5" xfId="35971"/>
    <cellStyle name="Примечание 140 2 6" xfId="35972"/>
    <cellStyle name="Примечание 140 3" xfId="35973"/>
    <cellStyle name="Примечание 140 4" xfId="35974"/>
    <cellStyle name="Примечание 140 5" xfId="35975"/>
    <cellStyle name="Примечание 140 6" xfId="35976"/>
    <cellStyle name="Примечание 140 7" xfId="35977"/>
    <cellStyle name="Примечание 140 8" xfId="35978"/>
    <cellStyle name="Примечание 141" xfId="35979"/>
    <cellStyle name="Примечание 141 2" xfId="35980"/>
    <cellStyle name="Примечание 141 2 2" xfId="35981"/>
    <cellStyle name="Примечание 141 2 3" xfId="35982"/>
    <cellStyle name="Примечание 141 2 4" xfId="35983"/>
    <cellStyle name="Примечание 141 2 5" xfId="35984"/>
    <cellStyle name="Примечание 141 2 6" xfId="35985"/>
    <cellStyle name="Примечание 141 3" xfId="35986"/>
    <cellStyle name="Примечание 141 4" xfId="35987"/>
    <cellStyle name="Примечание 141 5" xfId="35988"/>
    <cellStyle name="Примечание 141 6" xfId="35989"/>
    <cellStyle name="Примечание 141 7" xfId="35990"/>
    <cellStyle name="Примечание 141 8" xfId="35991"/>
    <cellStyle name="Примечание 142" xfId="35992"/>
    <cellStyle name="Примечание 142 2" xfId="35993"/>
    <cellStyle name="Примечание 142 2 2" xfId="35994"/>
    <cellStyle name="Примечание 142 2 3" xfId="35995"/>
    <cellStyle name="Примечание 142 2 4" xfId="35996"/>
    <cellStyle name="Примечание 142 2 5" xfId="35997"/>
    <cellStyle name="Примечание 142 2 6" xfId="35998"/>
    <cellStyle name="Примечание 142 3" xfId="35999"/>
    <cellStyle name="Примечание 142 4" xfId="36000"/>
    <cellStyle name="Примечание 142 5" xfId="36001"/>
    <cellStyle name="Примечание 142 6" xfId="36002"/>
    <cellStyle name="Примечание 142 7" xfId="36003"/>
    <cellStyle name="Примечание 142 8" xfId="36004"/>
    <cellStyle name="Примечание 143" xfId="36005"/>
    <cellStyle name="Примечание 143 2" xfId="36006"/>
    <cellStyle name="Примечание 143 2 2" xfId="36007"/>
    <cellStyle name="Примечание 143 2 3" xfId="36008"/>
    <cellStyle name="Примечание 143 2 4" xfId="36009"/>
    <cellStyle name="Примечание 143 2 5" xfId="36010"/>
    <cellStyle name="Примечание 143 2 6" xfId="36011"/>
    <cellStyle name="Примечание 143 3" xfId="36012"/>
    <cellStyle name="Примечание 143 4" xfId="36013"/>
    <cellStyle name="Примечание 143 5" xfId="36014"/>
    <cellStyle name="Примечание 143 6" xfId="36015"/>
    <cellStyle name="Примечание 143 7" xfId="36016"/>
    <cellStyle name="Примечание 143 8" xfId="36017"/>
    <cellStyle name="Примечание 144" xfId="36018"/>
    <cellStyle name="Примечание 144 2" xfId="36019"/>
    <cellStyle name="Примечание 144 2 2" xfId="36020"/>
    <cellStyle name="Примечание 144 2 3" xfId="36021"/>
    <cellStyle name="Примечание 144 2 4" xfId="36022"/>
    <cellStyle name="Примечание 144 2 5" xfId="36023"/>
    <cellStyle name="Примечание 144 2 6" xfId="36024"/>
    <cellStyle name="Примечание 144 3" xfId="36025"/>
    <cellStyle name="Примечание 144 4" xfId="36026"/>
    <cellStyle name="Примечание 144 5" xfId="36027"/>
    <cellStyle name="Примечание 144 6" xfId="36028"/>
    <cellStyle name="Примечание 144 7" xfId="36029"/>
    <cellStyle name="Примечание 144 8" xfId="36030"/>
    <cellStyle name="Примечание 145" xfId="36031"/>
    <cellStyle name="Примечание 145 2" xfId="36032"/>
    <cellStyle name="Примечание 145 2 2" xfId="36033"/>
    <cellStyle name="Примечание 145 2 3" xfId="36034"/>
    <cellStyle name="Примечание 145 2 4" xfId="36035"/>
    <cellStyle name="Примечание 145 2 5" xfId="36036"/>
    <cellStyle name="Примечание 145 2 6" xfId="36037"/>
    <cellStyle name="Примечание 145 3" xfId="36038"/>
    <cellStyle name="Примечание 145 4" xfId="36039"/>
    <cellStyle name="Примечание 145 5" xfId="36040"/>
    <cellStyle name="Примечание 145 6" xfId="36041"/>
    <cellStyle name="Примечание 145 7" xfId="36042"/>
    <cellStyle name="Примечание 145 8" xfId="36043"/>
    <cellStyle name="Примечание 146" xfId="36044"/>
    <cellStyle name="Примечание 146 2" xfId="36045"/>
    <cellStyle name="Примечание 146 2 2" xfId="36046"/>
    <cellStyle name="Примечание 146 2 3" xfId="36047"/>
    <cellStyle name="Примечание 146 2 4" xfId="36048"/>
    <cellStyle name="Примечание 146 2 5" xfId="36049"/>
    <cellStyle name="Примечание 146 2 6" xfId="36050"/>
    <cellStyle name="Примечание 146 3" xfId="36051"/>
    <cellStyle name="Примечание 146 4" xfId="36052"/>
    <cellStyle name="Примечание 146 5" xfId="36053"/>
    <cellStyle name="Примечание 146 6" xfId="36054"/>
    <cellStyle name="Примечание 146 7" xfId="36055"/>
    <cellStyle name="Примечание 146 8" xfId="36056"/>
    <cellStyle name="Примечание 147" xfId="36057"/>
    <cellStyle name="Примечание 147 2" xfId="36058"/>
    <cellStyle name="Примечание 147 2 2" xfId="36059"/>
    <cellStyle name="Примечание 147 2 3" xfId="36060"/>
    <cellStyle name="Примечание 147 2 4" xfId="36061"/>
    <cellStyle name="Примечание 147 2 5" xfId="36062"/>
    <cellStyle name="Примечание 147 2 6" xfId="36063"/>
    <cellStyle name="Примечание 147 3" xfId="36064"/>
    <cellStyle name="Примечание 147 4" xfId="36065"/>
    <cellStyle name="Примечание 147 5" xfId="36066"/>
    <cellStyle name="Примечание 147 6" xfId="36067"/>
    <cellStyle name="Примечание 147 7" xfId="36068"/>
    <cellStyle name="Примечание 147 8" xfId="36069"/>
    <cellStyle name="Примечание 148" xfId="36070"/>
    <cellStyle name="Примечание 148 2" xfId="36071"/>
    <cellStyle name="Примечание 148 2 2" xfId="36072"/>
    <cellStyle name="Примечание 148 2 3" xfId="36073"/>
    <cellStyle name="Примечание 148 2 4" xfId="36074"/>
    <cellStyle name="Примечание 148 2 5" xfId="36075"/>
    <cellStyle name="Примечание 148 2 6" xfId="36076"/>
    <cellStyle name="Примечание 148 3" xfId="36077"/>
    <cellStyle name="Примечание 148 4" xfId="36078"/>
    <cellStyle name="Примечание 148 5" xfId="36079"/>
    <cellStyle name="Примечание 148 6" xfId="36080"/>
    <cellStyle name="Примечание 148 7" xfId="36081"/>
    <cellStyle name="Примечание 148 8" xfId="36082"/>
    <cellStyle name="Примечание 149" xfId="36083"/>
    <cellStyle name="Примечание 149 2" xfId="36084"/>
    <cellStyle name="Примечание 149 2 2" xfId="36085"/>
    <cellStyle name="Примечание 149 2 3" xfId="36086"/>
    <cellStyle name="Примечание 149 2 4" xfId="36087"/>
    <cellStyle name="Примечание 149 2 5" xfId="36088"/>
    <cellStyle name="Примечание 149 2 6" xfId="36089"/>
    <cellStyle name="Примечание 149 3" xfId="36090"/>
    <cellStyle name="Примечание 149 4" xfId="36091"/>
    <cellStyle name="Примечание 149 5" xfId="36092"/>
    <cellStyle name="Примечание 149 6" xfId="36093"/>
    <cellStyle name="Примечание 149 7" xfId="36094"/>
    <cellStyle name="Примечание 149 8" xfId="36095"/>
    <cellStyle name="Примечание 15" xfId="36096"/>
    <cellStyle name="Примечание 15 2" xfId="36097"/>
    <cellStyle name="Примечание 15 2 2" xfId="36098"/>
    <cellStyle name="Примечание 15 2 3" xfId="36099"/>
    <cellStyle name="Примечание 15 2 4" xfId="36100"/>
    <cellStyle name="Примечание 15 2 5" xfId="36101"/>
    <cellStyle name="Примечание 15 2 6" xfId="36102"/>
    <cellStyle name="Примечание 15 3" xfId="36103"/>
    <cellStyle name="Примечание 15 4" xfId="36104"/>
    <cellStyle name="Примечание 15 5" xfId="36105"/>
    <cellStyle name="Примечание 15 6" xfId="36106"/>
    <cellStyle name="Примечание 15 7" xfId="36107"/>
    <cellStyle name="Примечание 15 8" xfId="36108"/>
    <cellStyle name="Примечание 150" xfId="36109"/>
    <cellStyle name="Примечание 150 2" xfId="36110"/>
    <cellStyle name="Примечание 150 2 2" xfId="36111"/>
    <cellStyle name="Примечание 150 2 3" xfId="36112"/>
    <cellStyle name="Примечание 150 2 4" xfId="36113"/>
    <cellStyle name="Примечание 150 2 5" xfId="36114"/>
    <cellStyle name="Примечание 150 2 6" xfId="36115"/>
    <cellStyle name="Примечание 150 3" xfId="36116"/>
    <cellStyle name="Примечание 150 4" xfId="36117"/>
    <cellStyle name="Примечание 150 5" xfId="36118"/>
    <cellStyle name="Примечание 150 6" xfId="36119"/>
    <cellStyle name="Примечание 150 7" xfId="36120"/>
    <cellStyle name="Примечание 150 8" xfId="36121"/>
    <cellStyle name="Примечание 151" xfId="36122"/>
    <cellStyle name="Примечание 151 2" xfId="36123"/>
    <cellStyle name="Примечание 151 2 2" xfId="36124"/>
    <cellStyle name="Примечание 151 2 3" xfId="36125"/>
    <cellStyle name="Примечание 151 2 4" xfId="36126"/>
    <cellStyle name="Примечание 151 2 5" xfId="36127"/>
    <cellStyle name="Примечание 151 2 6" xfId="36128"/>
    <cellStyle name="Примечание 151 3" xfId="36129"/>
    <cellStyle name="Примечание 151 4" xfId="36130"/>
    <cellStyle name="Примечание 151 5" xfId="36131"/>
    <cellStyle name="Примечание 151 6" xfId="36132"/>
    <cellStyle name="Примечание 151 7" xfId="36133"/>
    <cellStyle name="Примечание 151 8" xfId="36134"/>
    <cellStyle name="Примечание 152" xfId="36135"/>
    <cellStyle name="Примечание 152 2" xfId="36136"/>
    <cellStyle name="Примечание 152 2 2" xfId="36137"/>
    <cellStyle name="Примечание 152 2 3" xfId="36138"/>
    <cellStyle name="Примечание 152 2 4" xfId="36139"/>
    <cellStyle name="Примечание 152 2 5" xfId="36140"/>
    <cellStyle name="Примечание 152 2 6" xfId="36141"/>
    <cellStyle name="Примечание 152 3" xfId="36142"/>
    <cellStyle name="Примечание 152 4" xfId="36143"/>
    <cellStyle name="Примечание 152 5" xfId="36144"/>
    <cellStyle name="Примечание 152 6" xfId="36145"/>
    <cellStyle name="Примечание 152 7" xfId="36146"/>
    <cellStyle name="Примечание 152 8" xfId="36147"/>
    <cellStyle name="Примечание 153" xfId="36148"/>
    <cellStyle name="Примечание 153 2" xfId="36149"/>
    <cellStyle name="Примечание 153 2 2" xfId="36150"/>
    <cellStyle name="Примечание 153 2 3" xfId="36151"/>
    <cellStyle name="Примечание 153 2 4" xfId="36152"/>
    <cellStyle name="Примечание 153 2 5" xfId="36153"/>
    <cellStyle name="Примечание 153 2 6" xfId="36154"/>
    <cellStyle name="Примечание 153 3" xfId="36155"/>
    <cellStyle name="Примечание 153 4" xfId="36156"/>
    <cellStyle name="Примечание 153 5" xfId="36157"/>
    <cellStyle name="Примечание 153 6" xfId="36158"/>
    <cellStyle name="Примечание 153 7" xfId="36159"/>
    <cellStyle name="Примечание 153 8" xfId="36160"/>
    <cellStyle name="Примечание 154" xfId="36161"/>
    <cellStyle name="Примечание 154 2" xfId="36162"/>
    <cellStyle name="Примечание 154 2 2" xfId="36163"/>
    <cellStyle name="Примечание 154 2 3" xfId="36164"/>
    <cellStyle name="Примечание 154 2 4" xfId="36165"/>
    <cellStyle name="Примечание 154 2 5" xfId="36166"/>
    <cellStyle name="Примечание 154 2 6" xfId="36167"/>
    <cellStyle name="Примечание 154 3" xfId="36168"/>
    <cellStyle name="Примечание 154 4" xfId="36169"/>
    <cellStyle name="Примечание 154 5" xfId="36170"/>
    <cellStyle name="Примечание 154 6" xfId="36171"/>
    <cellStyle name="Примечание 154 7" xfId="36172"/>
    <cellStyle name="Примечание 154 8" xfId="36173"/>
    <cellStyle name="Примечание 155" xfId="36174"/>
    <cellStyle name="Примечание 155 2" xfId="36175"/>
    <cellStyle name="Примечание 155 2 2" xfId="36176"/>
    <cellStyle name="Примечание 155 2 3" xfId="36177"/>
    <cellStyle name="Примечание 155 2 4" xfId="36178"/>
    <cellStyle name="Примечание 155 2 5" xfId="36179"/>
    <cellStyle name="Примечание 155 2 6" xfId="36180"/>
    <cellStyle name="Примечание 155 3" xfId="36181"/>
    <cellStyle name="Примечание 155 4" xfId="36182"/>
    <cellStyle name="Примечание 155 5" xfId="36183"/>
    <cellStyle name="Примечание 155 6" xfId="36184"/>
    <cellStyle name="Примечание 155 7" xfId="36185"/>
    <cellStyle name="Примечание 155 8" xfId="36186"/>
    <cellStyle name="Примечание 156" xfId="36187"/>
    <cellStyle name="Примечание 156 2" xfId="36188"/>
    <cellStyle name="Примечание 156 2 2" xfId="36189"/>
    <cellStyle name="Примечание 156 2 3" xfId="36190"/>
    <cellStyle name="Примечание 156 2 4" xfId="36191"/>
    <cellStyle name="Примечание 156 2 5" xfId="36192"/>
    <cellStyle name="Примечание 156 2 6" xfId="36193"/>
    <cellStyle name="Примечание 156 3" xfId="36194"/>
    <cellStyle name="Примечание 156 4" xfId="36195"/>
    <cellStyle name="Примечание 156 5" xfId="36196"/>
    <cellStyle name="Примечание 156 6" xfId="36197"/>
    <cellStyle name="Примечание 156 7" xfId="36198"/>
    <cellStyle name="Примечание 156 8" xfId="36199"/>
    <cellStyle name="Примечание 157" xfId="36200"/>
    <cellStyle name="Примечание 157 2" xfId="36201"/>
    <cellStyle name="Примечание 157 2 2" xfId="36202"/>
    <cellStyle name="Примечание 157 2 3" xfId="36203"/>
    <cellStyle name="Примечание 157 2 4" xfId="36204"/>
    <cellStyle name="Примечание 157 2 5" xfId="36205"/>
    <cellStyle name="Примечание 157 2 6" xfId="36206"/>
    <cellStyle name="Примечание 157 3" xfId="36207"/>
    <cellStyle name="Примечание 157 4" xfId="36208"/>
    <cellStyle name="Примечание 157 5" xfId="36209"/>
    <cellStyle name="Примечание 157 6" xfId="36210"/>
    <cellStyle name="Примечание 157 7" xfId="36211"/>
    <cellStyle name="Примечание 157 8" xfId="36212"/>
    <cellStyle name="Примечание 158" xfId="36213"/>
    <cellStyle name="Примечание 158 2" xfId="36214"/>
    <cellStyle name="Примечание 158 2 2" xfId="36215"/>
    <cellStyle name="Примечание 158 2 3" xfId="36216"/>
    <cellStyle name="Примечание 158 2 4" xfId="36217"/>
    <cellStyle name="Примечание 158 2 5" xfId="36218"/>
    <cellStyle name="Примечание 158 2 6" xfId="36219"/>
    <cellStyle name="Примечание 158 3" xfId="36220"/>
    <cellStyle name="Примечание 158 4" xfId="36221"/>
    <cellStyle name="Примечание 158 5" xfId="36222"/>
    <cellStyle name="Примечание 158 6" xfId="36223"/>
    <cellStyle name="Примечание 158 7" xfId="36224"/>
    <cellStyle name="Примечание 158 8" xfId="36225"/>
    <cellStyle name="Примечание 159" xfId="36226"/>
    <cellStyle name="Примечание 159 2" xfId="36227"/>
    <cellStyle name="Примечание 159 2 2" xfId="36228"/>
    <cellStyle name="Примечание 159 2 3" xfId="36229"/>
    <cellStyle name="Примечание 159 2 4" xfId="36230"/>
    <cellStyle name="Примечание 159 2 5" xfId="36231"/>
    <cellStyle name="Примечание 159 2 6" xfId="36232"/>
    <cellStyle name="Примечание 159 3" xfId="36233"/>
    <cellStyle name="Примечание 159 4" xfId="36234"/>
    <cellStyle name="Примечание 159 5" xfId="36235"/>
    <cellStyle name="Примечание 159 6" xfId="36236"/>
    <cellStyle name="Примечание 159 7" xfId="36237"/>
    <cellStyle name="Примечание 159 8" xfId="36238"/>
    <cellStyle name="Примечание 16" xfId="36239"/>
    <cellStyle name="Примечание 16 2" xfId="36240"/>
    <cellStyle name="Примечание 16 2 2" xfId="36241"/>
    <cellStyle name="Примечание 16 2 3" xfId="36242"/>
    <cellStyle name="Примечание 16 2 4" xfId="36243"/>
    <cellStyle name="Примечание 16 2 5" xfId="36244"/>
    <cellStyle name="Примечание 16 2 6" xfId="36245"/>
    <cellStyle name="Примечание 16 3" xfId="36246"/>
    <cellStyle name="Примечание 16 4" xfId="36247"/>
    <cellStyle name="Примечание 16 5" xfId="36248"/>
    <cellStyle name="Примечание 16 6" xfId="36249"/>
    <cellStyle name="Примечание 16 7" xfId="36250"/>
    <cellStyle name="Примечание 16 8" xfId="36251"/>
    <cellStyle name="Примечание 160" xfId="36252"/>
    <cellStyle name="Примечание 160 2" xfId="36253"/>
    <cellStyle name="Примечание 160 2 2" xfId="36254"/>
    <cellStyle name="Примечание 160 2 3" xfId="36255"/>
    <cellStyle name="Примечание 160 2 4" xfId="36256"/>
    <cellStyle name="Примечание 160 2 5" xfId="36257"/>
    <cellStyle name="Примечание 160 2 6" xfId="36258"/>
    <cellStyle name="Примечание 160 3" xfId="36259"/>
    <cellStyle name="Примечание 160 4" xfId="36260"/>
    <cellStyle name="Примечание 160 5" xfId="36261"/>
    <cellStyle name="Примечание 160 6" xfId="36262"/>
    <cellStyle name="Примечание 160 7" xfId="36263"/>
    <cellStyle name="Примечание 160 8" xfId="36264"/>
    <cellStyle name="Примечание 161" xfId="36265"/>
    <cellStyle name="Примечание 161 2" xfId="36266"/>
    <cellStyle name="Примечание 161 2 2" xfId="36267"/>
    <cellStyle name="Примечание 161 2 3" xfId="36268"/>
    <cellStyle name="Примечание 161 2 4" xfId="36269"/>
    <cellStyle name="Примечание 161 2 5" xfId="36270"/>
    <cellStyle name="Примечание 161 2 6" xfId="36271"/>
    <cellStyle name="Примечание 161 3" xfId="36272"/>
    <cellStyle name="Примечание 161 4" xfId="36273"/>
    <cellStyle name="Примечание 161 5" xfId="36274"/>
    <cellStyle name="Примечание 161 6" xfId="36275"/>
    <cellStyle name="Примечание 161 7" xfId="36276"/>
    <cellStyle name="Примечание 161 8" xfId="36277"/>
    <cellStyle name="Примечание 162" xfId="36278"/>
    <cellStyle name="Примечание 162 2" xfId="36279"/>
    <cellStyle name="Примечание 162 2 2" xfId="36280"/>
    <cellStyle name="Примечание 162 2 3" xfId="36281"/>
    <cellStyle name="Примечание 162 2 4" xfId="36282"/>
    <cellStyle name="Примечание 162 2 5" xfId="36283"/>
    <cellStyle name="Примечание 162 2 6" xfId="36284"/>
    <cellStyle name="Примечание 162 3" xfId="36285"/>
    <cellStyle name="Примечание 162 4" xfId="36286"/>
    <cellStyle name="Примечание 162 5" xfId="36287"/>
    <cellStyle name="Примечание 162 6" xfId="36288"/>
    <cellStyle name="Примечание 162 7" xfId="36289"/>
    <cellStyle name="Примечание 162 8" xfId="36290"/>
    <cellStyle name="Примечание 163" xfId="36291"/>
    <cellStyle name="Примечание 163 2" xfId="36292"/>
    <cellStyle name="Примечание 163 2 2" xfId="36293"/>
    <cellStyle name="Примечание 163 2 3" xfId="36294"/>
    <cellStyle name="Примечание 163 2 4" xfId="36295"/>
    <cellStyle name="Примечание 163 2 5" xfId="36296"/>
    <cellStyle name="Примечание 163 2 6" xfId="36297"/>
    <cellStyle name="Примечание 163 3" xfId="36298"/>
    <cellStyle name="Примечание 163 4" xfId="36299"/>
    <cellStyle name="Примечание 163 5" xfId="36300"/>
    <cellStyle name="Примечание 163 6" xfId="36301"/>
    <cellStyle name="Примечание 163 7" xfId="36302"/>
    <cellStyle name="Примечание 163 8" xfId="36303"/>
    <cellStyle name="Примечание 17" xfId="36304"/>
    <cellStyle name="Примечание 17 2" xfId="36305"/>
    <cellStyle name="Примечание 17 2 2" xfId="36306"/>
    <cellStyle name="Примечание 17 2 3" xfId="36307"/>
    <cellStyle name="Примечание 17 2 4" xfId="36308"/>
    <cellStyle name="Примечание 17 2 5" xfId="36309"/>
    <cellStyle name="Примечание 17 2 6" xfId="36310"/>
    <cellStyle name="Примечание 17 3" xfId="36311"/>
    <cellStyle name="Примечание 17 4" xfId="36312"/>
    <cellStyle name="Примечание 17 5" xfId="36313"/>
    <cellStyle name="Примечание 17 6" xfId="36314"/>
    <cellStyle name="Примечание 17 7" xfId="36315"/>
    <cellStyle name="Примечание 17 8" xfId="36316"/>
    <cellStyle name="Примечание 18" xfId="36317"/>
    <cellStyle name="Примечание 18 2" xfId="36318"/>
    <cellStyle name="Примечание 18 2 2" xfId="36319"/>
    <cellStyle name="Примечание 18 2 3" xfId="36320"/>
    <cellStyle name="Примечание 18 2 4" xfId="36321"/>
    <cellStyle name="Примечание 18 2 5" xfId="36322"/>
    <cellStyle name="Примечание 18 2 6" xfId="36323"/>
    <cellStyle name="Примечание 18 3" xfId="36324"/>
    <cellStyle name="Примечание 18 4" xfId="36325"/>
    <cellStyle name="Примечание 18 5" xfId="36326"/>
    <cellStyle name="Примечание 18 6" xfId="36327"/>
    <cellStyle name="Примечание 18 7" xfId="36328"/>
    <cellStyle name="Примечание 18 8" xfId="36329"/>
    <cellStyle name="Примечание 19" xfId="36330"/>
    <cellStyle name="Примечание 19 2" xfId="36331"/>
    <cellStyle name="Примечание 19 2 2" xfId="36332"/>
    <cellStyle name="Примечание 19 2 3" xfId="36333"/>
    <cellStyle name="Примечание 19 2 4" xfId="36334"/>
    <cellStyle name="Примечание 19 2 5" xfId="36335"/>
    <cellStyle name="Примечание 19 2 6" xfId="36336"/>
    <cellStyle name="Примечание 19 3" xfId="36337"/>
    <cellStyle name="Примечание 19 4" xfId="36338"/>
    <cellStyle name="Примечание 19 5" xfId="36339"/>
    <cellStyle name="Примечание 19 6" xfId="36340"/>
    <cellStyle name="Примечание 19 7" xfId="36341"/>
    <cellStyle name="Примечание 19 8" xfId="36342"/>
    <cellStyle name="Примечание 2" xfId="36343"/>
    <cellStyle name="Примечание 2 10" xfId="36344"/>
    <cellStyle name="Примечание 2 11" xfId="36345"/>
    <cellStyle name="Примечание 2 12" xfId="36346"/>
    <cellStyle name="Примечание 2 13" xfId="36347"/>
    <cellStyle name="Примечание 2 14" xfId="36348"/>
    <cellStyle name="Примечание 2 15" xfId="36349"/>
    <cellStyle name="Примечание 2 16" xfId="36350"/>
    <cellStyle name="Примечание 2 2" xfId="36351"/>
    <cellStyle name="Примечание 2 2 10" xfId="36352"/>
    <cellStyle name="Примечание 2 2 11" xfId="36353"/>
    <cellStyle name="Примечание 2 2 12" xfId="36354"/>
    <cellStyle name="Примечание 2 2 13" xfId="36355"/>
    <cellStyle name="Примечание 2 2 14" xfId="36356"/>
    <cellStyle name="Примечание 2 2 2" xfId="36357"/>
    <cellStyle name="Примечание 2 2 2 2" xfId="36358"/>
    <cellStyle name="Примечание 2 2 2 3" xfId="36359"/>
    <cellStyle name="Примечание 2 2 2 4" xfId="36360"/>
    <cellStyle name="Примечание 2 2 2 5" xfId="36361"/>
    <cellStyle name="Примечание 2 2 2 6" xfId="36362"/>
    <cellStyle name="Примечание 2 2 3" xfId="36363"/>
    <cellStyle name="Примечание 2 2 4" xfId="36364"/>
    <cellStyle name="Примечание 2 2 5" xfId="36365"/>
    <cellStyle name="Примечание 2 2 6" xfId="36366"/>
    <cellStyle name="Примечание 2 2 7" xfId="36367"/>
    <cellStyle name="Примечание 2 2 8" xfId="36368"/>
    <cellStyle name="Примечание 2 2 9" xfId="36369"/>
    <cellStyle name="Примечание 2 3" xfId="36370"/>
    <cellStyle name="Примечание 2 3 10" xfId="36371"/>
    <cellStyle name="Примечание 2 3 11" xfId="36372"/>
    <cellStyle name="Примечание 2 3 12" xfId="36373"/>
    <cellStyle name="Примечание 2 3 13" xfId="36374"/>
    <cellStyle name="Примечание 2 3 14" xfId="36375"/>
    <cellStyle name="Примечание 2 3 2" xfId="36376"/>
    <cellStyle name="Примечание 2 3 2 2" xfId="36377"/>
    <cellStyle name="Примечание 2 3 2 3" xfId="36378"/>
    <cellStyle name="Примечание 2 3 2 4" xfId="36379"/>
    <cellStyle name="Примечание 2 3 2 5" xfId="36380"/>
    <cellStyle name="Примечание 2 3 2 6" xfId="36381"/>
    <cellStyle name="Примечание 2 3 3" xfId="36382"/>
    <cellStyle name="Примечание 2 3 4" xfId="36383"/>
    <cellStyle name="Примечание 2 3 5" xfId="36384"/>
    <cellStyle name="Примечание 2 3 6" xfId="36385"/>
    <cellStyle name="Примечание 2 3 7" xfId="36386"/>
    <cellStyle name="Примечание 2 3 8" xfId="36387"/>
    <cellStyle name="Примечание 2 3 9" xfId="36388"/>
    <cellStyle name="Примечание 2 4" xfId="36389"/>
    <cellStyle name="Примечание 2 4 2" xfId="36390"/>
    <cellStyle name="Примечание 2 4 3" xfId="36391"/>
    <cellStyle name="Примечание 2 4 4" xfId="36392"/>
    <cellStyle name="Примечание 2 4 5" xfId="36393"/>
    <cellStyle name="Примечание 2 4 6" xfId="36394"/>
    <cellStyle name="Примечание 2 5" xfId="36395"/>
    <cellStyle name="Примечание 2 6" xfId="36396"/>
    <cellStyle name="Примечание 2 7" xfId="36397"/>
    <cellStyle name="Примечание 2 8" xfId="36398"/>
    <cellStyle name="Примечание 2 9" xfId="36399"/>
    <cellStyle name="Примечание 20" xfId="36400"/>
    <cellStyle name="Примечание 20 2" xfId="36401"/>
    <cellStyle name="Примечание 20 2 2" xfId="36402"/>
    <cellStyle name="Примечание 20 2 3" xfId="36403"/>
    <cellStyle name="Примечание 20 2 4" xfId="36404"/>
    <cellStyle name="Примечание 20 2 5" xfId="36405"/>
    <cellStyle name="Примечание 20 2 6" xfId="36406"/>
    <cellStyle name="Примечание 20 3" xfId="36407"/>
    <cellStyle name="Примечание 20 4" xfId="36408"/>
    <cellStyle name="Примечание 20 5" xfId="36409"/>
    <cellStyle name="Примечание 20 6" xfId="36410"/>
    <cellStyle name="Примечание 20 7" xfId="36411"/>
    <cellStyle name="Примечание 20 8" xfId="36412"/>
    <cellStyle name="Примечание 21" xfId="36413"/>
    <cellStyle name="Примечание 21 2" xfId="36414"/>
    <cellStyle name="Примечание 21 2 2" xfId="36415"/>
    <cellStyle name="Примечание 21 2 3" xfId="36416"/>
    <cellStyle name="Примечание 21 2 4" xfId="36417"/>
    <cellStyle name="Примечание 21 2 5" xfId="36418"/>
    <cellStyle name="Примечание 21 2 6" xfId="36419"/>
    <cellStyle name="Примечание 21 3" xfId="36420"/>
    <cellStyle name="Примечание 21 4" xfId="36421"/>
    <cellStyle name="Примечание 21 5" xfId="36422"/>
    <cellStyle name="Примечание 21 6" xfId="36423"/>
    <cellStyle name="Примечание 21 7" xfId="36424"/>
    <cellStyle name="Примечание 21 8" xfId="36425"/>
    <cellStyle name="Примечание 22" xfId="36426"/>
    <cellStyle name="Примечание 22 2" xfId="36427"/>
    <cellStyle name="Примечание 22 2 2" xfId="36428"/>
    <cellStyle name="Примечание 22 2 3" xfId="36429"/>
    <cellStyle name="Примечание 22 2 4" xfId="36430"/>
    <cellStyle name="Примечание 22 2 5" xfId="36431"/>
    <cellStyle name="Примечание 22 2 6" xfId="36432"/>
    <cellStyle name="Примечание 22 3" xfId="36433"/>
    <cellStyle name="Примечание 22 4" xfId="36434"/>
    <cellStyle name="Примечание 22 5" xfId="36435"/>
    <cellStyle name="Примечание 22 6" xfId="36436"/>
    <cellStyle name="Примечание 22 7" xfId="36437"/>
    <cellStyle name="Примечание 22 8" xfId="36438"/>
    <cellStyle name="Примечание 23" xfId="36439"/>
    <cellStyle name="Примечание 23 2" xfId="36440"/>
    <cellStyle name="Примечание 23 2 2" xfId="36441"/>
    <cellStyle name="Примечание 23 2 3" xfId="36442"/>
    <cellStyle name="Примечание 23 2 4" xfId="36443"/>
    <cellStyle name="Примечание 23 2 5" xfId="36444"/>
    <cellStyle name="Примечание 23 2 6" xfId="36445"/>
    <cellStyle name="Примечание 23 3" xfId="36446"/>
    <cellStyle name="Примечание 23 4" xfId="36447"/>
    <cellStyle name="Примечание 23 5" xfId="36448"/>
    <cellStyle name="Примечание 23 6" xfId="36449"/>
    <cellStyle name="Примечание 23 7" xfId="36450"/>
    <cellStyle name="Примечание 23 8" xfId="36451"/>
    <cellStyle name="Примечание 24" xfId="36452"/>
    <cellStyle name="Примечание 24 2" xfId="36453"/>
    <cellStyle name="Примечание 24 2 2" xfId="36454"/>
    <cellStyle name="Примечание 24 2 3" xfId="36455"/>
    <cellStyle name="Примечание 24 2 4" xfId="36456"/>
    <cellStyle name="Примечание 24 2 5" xfId="36457"/>
    <cellStyle name="Примечание 24 2 6" xfId="36458"/>
    <cellStyle name="Примечание 24 3" xfId="36459"/>
    <cellStyle name="Примечание 24 4" xfId="36460"/>
    <cellStyle name="Примечание 24 5" xfId="36461"/>
    <cellStyle name="Примечание 24 6" xfId="36462"/>
    <cellStyle name="Примечание 24 7" xfId="36463"/>
    <cellStyle name="Примечание 24 8" xfId="36464"/>
    <cellStyle name="Примечание 25" xfId="36465"/>
    <cellStyle name="Примечание 25 2" xfId="36466"/>
    <cellStyle name="Примечание 25 2 2" xfId="36467"/>
    <cellStyle name="Примечание 25 2 3" xfId="36468"/>
    <cellStyle name="Примечание 25 2 4" xfId="36469"/>
    <cellStyle name="Примечание 25 2 5" xfId="36470"/>
    <cellStyle name="Примечание 25 2 6" xfId="36471"/>
    <cellStyle name="Примечание 25 3" xfId="36472"/>
    <cellStyle name="Примечание 25 4" xfId="36473"/>
    <cellStyle name="Примечание 25 5" xfId="36474"/>
    <cellStyle name="Примечание 25 6" xfId="36475"/>
    <cellStyle name="Примечание 25 7" xfId="36476"/>
    <cellStyle name="Примечание 25 8" xfId="36477"/>
    <cellStyle name="Примечание 26" xfId="36478"/>
    <cellStyle name="Примечание 26 2" xfId="36479"/>
    <cellStyle name="Примечание 26 2 2" xfId="36480"/>
    <cellStyle name="Примечание 26 2 3" xfId="36481"/>
    <cellStyle name="Примечание 26 2 4" xfId="36482"/>
    <cellStyle name="Примечание 26 2 5" xfId="36483"/>
    <cellStyle name="Примечание 26 2 6" xfId="36484"/>
    <cellStyle name="Примечание 26 3" xfId="36485"/>
    <cellStyle name="Примечание 26 4" xfId="36486"/>
    <cellStyle name="Примечание 26 5" xfId="36487"/>
    <cellStyle name="Примечание 26 6" xfId="36488"/>
    <cellStyle name="Примечание 26 7" xfId="36489"/>
    <cellStyle name="Примечание 26 8" xfId="36490"/>
    <cellStyle name="Примечание 27" xfId="36491"/>
    <cellStyle name="Примечание 27 2" xfId="36492"/>
    <cellStyle name="Примечание 27 2 2" xfId="36493"/>
    <cellStyle name="Примечание 27 2 3" xfId="36494"/>
    <cellStyle name="Примечание 27 2 4" xfId="36495"/>
    <cellStyle name="Примечание 27 2 5" xfId="36496"/>
    <cellStyle name="Примечание 27 2 6" xfId="36497"/>
    <cellStyle name="Примечание 27 3" xfId="36498"/>
    <cellStyle name="Примечание 27 4" xfId="36499"/>
    <cellStyle name="Примечание 27 5" xfId="36500"/>
    <cellStyle name="Примечание 27 6" xfId="36501"/>
    <cellStyle name="Примечание 27 7" xfId="36502"/>
    <cellStyle name="Примечание 27 8" xfId="36503"/>
    <cellStyle name="Примечание 28" xfId="36504"/>
    <cellStyle name="Примечание 28 2" xfId="36505"/>
    <cellStyle name="Примечание 28 2 2" xfId="36506"/>
    <cellStyle name="Примечание 28 2 3" xfId="36507"/>
    <cellStyle name="Примечание 28 2 4" xfId="36508"/>
    <cellStyle name="Примечание 28 2 5" xfId="36509"/>
    <cellStyle name="Примечание 28 2 6" xfId="36510"/>
    <cellStyle name="Примечание 28 3" xfId="36511"/>
    <cellStyle name="Примечание 28 4" xfId="36512"/>
    <cellStyle name="Примечание 28 5" xfId="36513"/>
    <cellStyle name="Примечание 28 6" xfId="36514"/>
    <cellStyle name="Примечание 28 7" xfId="36515"/>
    <cellStyle name="Примечание 28 8" xfId="36516"/>
    <cellStyle name="Примечание 29" xfId="36517"/>
    <cellStyle name="Примечание 29 2" xfId="36518"/>
    <cellStyle name="Примечание 29 2 2" xfId="36519"/>
    <cellStyle name="Примечание 29 2 3" xfId="36520"/>
    <cellStyle name="Примечание 29 2 4" xfId="36521"/>
    <cellStyle name="Примечание 29 2 5" xfId="36522"/>
    <cellStyle name="Примечание 29 2 6" xfId="36523"/>
    <cellStyle name="Примечание 29 3" xfId="36524"/>
    <cellStyle name="Примечание 29 4" xfId="36525"/>
    <cellStyle name="Примечание 29 5" xfId="36526"/>
    <cellStyle name="Примечание 29 6" xfId="36527"/>
    <cellStyle name="Примечание 29 7" xfId="36528"/>
    <cellStyle name="Примечание 29 8" xfId="36529"/>
    <cellStyle name="Примечание 3" xfId="36530"/>
    <cellStyle name="Примечание 3 10" xfId="36531"/>
    <cellStyle name="Примечание 3 2" xfId="36532"/>
    <cellStyle name="Примечание 3 2 2" xfId="36533"/>
    <cellStyle name="Примечание 3 2 2 2" xfId="36534"/>
    <cellStyle name="Примечание 3 2 2 3" xfId="36535"/>
    <cellStyle name="Примечание 3 2 2 4" xfId="36536"/>
    <cellStyle name="Примечание 3 2 2 5" xfId="36537"/>
    <cellStyle name="Примечание 3 2 2 6" xfId="36538"/>
    <cellStyle name="Примечание 3 2 3" xfId="36539"/>
    <cellStyle name="Примечание 3 2 4" xfId="36540"/>
    <cellStyle name="Примечание 3 2 5" xfId="36541"/>
    <cellStyle name="Примечание 3 2 6" xfId="36542"/>
    <cellStyle name="Примечание 3 2 7" xfId="36543"/>
    <cellStyle name="Примечание 3 2 8" xfId="36544"/>
    <cellStyle name="Примечание 3 3" xfId="36545"/>
    <cellStyle name="Примечание 3 3 2" xfId="36546"/>
    <cellStyle name="Примечание 3 3 2 2" xfId="36547"/>
    <cellStyle name="Примечание 3 3 2 3" xfId="36548"/>
    <cellStyle name="Примечание 3 3 2 4" xfId="36549"/>
    <cellStyle name="Примечание 3 3 2 5" xfId="36550"/>
    <cellStyle name="Примечание 3 3 2 6" xfId="36551"/>
    <cellStyle name="Примечание 3 3 3" xfId="36552"/>
    <cellStyle name="Примечание 3 3 4" xfId="36553"/>
    <cellStyle name="Примечание 3 3 5" xfId="36554"/>
    <cellStyle name="Примечание 3 3 6" xfId="36555"/>
    <cellStyle name="Примечание 3 3 7" xfId="36556"/>
    <cellStyle name="Примечание 3 3 8" xfId="36557"/>
    <cellStyle name="Примечание 3 4" xfId="36558"/>
    <cellStyle name="Примечание 3 4 2" xfId="36559"/>
    <cellStyle name="Примечание 3 4 3" xfId="36560"/>
    <cellStyle name="Примечание 3 4 4" xfId="36561"/>
    <cellStyle name="Примечание 3 4 5" xfId="36562"/>
    <cellStyle name="Примечание 3 4 6" xfId="36563"/>
    <cellStyle name="Примечание 3 5" xfId="36564"/>
    <cellStyle name="Примечание 3 6" xfId="36565"/>
    <cellStyle name="Примечание 3 7" xfId="36566"/>
    <cellStyle name="Примечание 3 8" xfId="36567"/>
    <cellStyle name="Примечание 3 9" xfId="36568"/>
    <cellStyle name="Примечание 30" xfId="36569"/>
    <cellStyle name="Примечание 30 2" xfId="36570"/>
    <cellStyle name="Примечание 30 2 2" xfId="36571"/>
    <cellStyle name="Примечание 30 2 3" xfId="36572"/>
    <cellStyle name="Примечание 30 2 4" xfId="36573"/>
    <cellStyle name="Примечание 30 2 5" xfId="36574"/>
    <cellStyle name="Примечание 30 2 6" xfId="36575"/>
    <cellStyle name="Примечание 30 3" xfId="36576"/>
    <cellStyle name="Примечание 30 4" xfId="36577"/>
    <cellStyle name="Примечание 30 5" xfId="36578"/>
    <cellStyle name="Примечание 30 6" xfId="36579"/>
    <cellStyle name="Примечание 30 7" xfId="36580"/>
    <cellStyle name="Примечание 30 8" xfId="36581"/>
    <cellStyle name="Примечание 31" xfId="36582"/>
    <cellStyle name="Примечание 31 2" xfId="36583"/>
    <cellStyle name="Примечание 31 2 2" xfId="36584"/>
    <cellStyle name="Примечание 31 2 3" xfId="36585"/>
    <cellStyle name="Примечание 31 2 4" xfId="36586"/>
    <cellStyle name="Примечание 31 2 5" xfId="36587"/>
    <cellStyle name="Примечание 31 2 6" xfId="36588"/>
    <cellStyle name="Примечание 31 3" xfId="36589"/>
    <cellStyle name="Примечание 31 4" xfId="36590"/>
    <cellStyle name="Примечание 31 5" xfId="36591"/>
    <cellStyle name="Примечание 31 6" xfId="36592"/>
    <cellStyle name="Примечание 31 7" xfId="36593"/>
    <cellStyle name="Примечание 31 8" xfId="36594"/>
    <cellStyle name="Примечание 32" xfId="36595"/>
    <cellStyle name="Примечание 32 2" xfId="36596"/>
    <cellStyle name="Примечание 32 2 2" xfId="36597"/>
    <cellStyle name="Примечание 32 2 3" xfId="36598"/>
    <cellStyle name="Примечание 32 2 4" xfId="36599"/>
    <cellStyle name="Примечание 32 2 5" xfId="36600"/>
    <cellStyle name="Примечание 32 2 6" xfId="36601"/>
    <cellStyle name="Примечание 32 3" xfId="36602"/>
    <cellStyle name="Примечание 32 4" xfId="36603"/>
    <cellStyle name="Примечание 32 5" xfId="36604"/>
    <cellStyle name="Примечание 32 6" xfId="36605"/>
    <cellStyle name="Примечание 32 7" xfId="36606"/>
    <cellStyle name="Примечание 32 8" xfId="36607"/>
    <cellStyle name="Примечание 33" xfId="36608"/>
    <cellStyle name="Примечание 33 2" xfId="36609"/>
    <cellStyle name="Примечание 33 2 2" xfId="36610"/>
    <cellStyle name="Примечание 33 2 3" xfId="36611"/>
    <cellStyle name="Примечание 33 2 4" xfId="36612"/>
    <cellStyle name="Примечание 33 2 5" xfId="36613"/>
    <cellStyle name="Примечание 33 2 6" xfId="36614"/>
    <cellStyle name="Примечание 33 3" xfId="36615"/>
    <cellStyle name="Примечание 33 4" xfId="36616"/>
    <cellStyle name="Примечание 33 5" xfId="36617"/>
    <cellStyle name="Примечание 33 6" xfId="36618"/>
    <cellStyle name="Примечание 33 7" xfId="36619"/>
    <cellStyle name="Примечание 33 8" xfId="36620"/>
    <cellStyle name="Примечание 34" xfId="36621"/>
    <cellStyle name="Примечание 34 2" xfId="36622"/>
    <cellStyle name="Примечание 34 2 2" xfId="36623"/>
    <cellStyle name="Примечание 34 2 3" xfId="36624"/>
    <cellStyle name="Примечание 34 2 4" xfId="36625"/>
    <cellStyle name="Примечание 34 2 5" xfId="36626"/>
    <cellStyle name="Примечание 34 2 6" xfId="36627"/>
    <cellStyle name="Примечание 34 3" xfId="36628"/>
    <cellStyle name="Примечание 34 4" xfId="36629"/>
    <cellStyle name="Примечание 34 5" xfId="36630"/>
    <cellStyle name="Примечание 34 6" xfId="36631"/>
    <cellStyle name="Примечание 34 7" xfId="36632"/>
    <cellStyle name="Примечание 34 8" xfId="36633"/>
    <cellStyle name="Примечание 35" xfId="36634"/>
    <cellStyle name="Примечание 35 2" xfId="36635"/>
    <cellStyle name="Примечание 35 2 2" xfId="36636"/>
    <cellStyle name="Примечание 35 2 3" xfId="36637"/>
    <cellStyle name="Примечание 35 2 4" xfId="36638"/>
    <cellStyle name="Примечание 35 2 5" xfId="36639"/>
    <cellStyle name="Примечание 35 2 6" xfId="36640"/>
    <cellStyle name="Примечание 35 3" xfId="36641"/>
    <cellStyle name="Примечание 35 4" xfId="36642"/>
    <cellStyle name="Примечание 35 5" xfId="36643"/>
    <cellStyle name="Примечание 35 6" xfId="36644"/>
    <cellStyle name="Примечание 35 7" xfId="36645"/>
    <cellStyle name="Примечание 35 8" xfId="36646"/>
    <cellStyle name="Примечание 36" xfId="36647"/>
    <cellStyle name="Примечание 36 2" xfId="36648"/>
    <cellStyle name="Примечание 36 2 2" xfId="36649"/>
    <cellStyle name="Примечание 36 2 3" xfId="36650"/>
    <cellStyle name="Примечание 36 2 4" xfId="36651"/>
    <cellStyle name="Примечание 36 2 5" xfId="36652"/>
    <cellStyle name="Примечание 36 2 6" xfId="36653"/>
    <cellStyle name="Примечание 36 3" xfId="36654"/>
    <cellStyle name="Примечание 36 4" xfId="36655"/>
    <cellStyle name="Примечание 36 5" xfId="36656"/>
    <cellStyle name="Примечание 36 6" xfId="36657"/>
    <cellStyle name="Примечание 36 7" xfId="36658"/>
    <cellStyle name="Примечание 36 8" xfId="36659"/>
    <cellStyle name="Примечание 37" xfId="36660"/>
    <cellStyle name="Примечание 37 2" xfId="36661"/>
    <cellStyle name="Примечание 37 2 2" xfId="36662"/>
    <cellStyle name="Примечание 37 2 3" xfId="36663"/>
    <cellStyle name="Примечание 37 2 4" xfId="36664"/>
    <cellStyle name="Примечание 37 2 5" xfId="36665"/>
    <cellStyle name="Примечание 37 2 6" xfId="36666"/>
    <cellStyle name="Примечание 37 3" xfId="36667"/>
    <cellStyle name="Примечание 37 4" xfId="36668"/>
    <cellStyle name="Примечание 37 5" xfId="36669"/>
    <cellStyle name="Примечание 37 6" xfId="36670"/>
    <cellStyle name="Примечание 37 7" xfId="36671"/>
    <cellStyle name="Примечание 37 8" xfId="36672"/>
    <cellStyle name="Примечание 38" xfId="36673"/>
    <cellStyle name="Примечание 38 2" xfId="36674"/>
    <cellStyle name="Примечание 38 2 2" xfId="36675"/>
    <cellStyle name="Примечание 38 2 3" xfId="36676"/>
    <cellStyle name="Примечание 38 2 4" xfId="36677"/>
    <cellStyle name="Примечание 38 2 5" xfId="36678"/>
    <cellStyle name="Примечание 38 2 6" xfId="36679"/>
    <cellStyle name="Примечание 38 3" xfId="36680"/>
    <cellStyle name="Примечание 38 4" xfId="36681"/>
    <cellStyle name="Примечание 38 5" xfId="36682"/>
    <cellStyle name="Примечание 38 6" xfId="36683"/>
    <cellStyle name="Примечание 38 7" xfId="36684"/>
    <cellStyle name="Примечание 38 8" xfId="36685"/>
    <cellStyle name="Примечание 39" xfId="36686"/>
    <cellStyle name="Примечание 39 2" xfId="36687"/>
    <cellStyle name="Примечание 39 2 2" xfId="36688"/>
    <cellStyle name="Примечание 39 2 3" xfId="36689"/>
    <cellStyle name="Примечание 39 2 4" xfId="36690"/>
    <cellStyle name="Примечание 39 2 5" xfId="36691"/>
    <cellStyle name="Примечание 39 2 6" xfId="36692"/>
    <cellStyle name="Примечание 39 3" xfId="36693"/>
    <cellStyle name="Примечание 39 4" xfId="36694"/>
    <cellStyle name="Примечание 39 5" xfId="36695"/>
    <cellStyle name="Примечание 39 6" xfId="36696"/>
    <cellStyle name="Примечание 39 7" xfId="36697"/>
    <cellStyle name="Примечание 39 8" xfId="36698"/>
    <cellStyle name="Примечание 4" xfId="36699"/>
    <cellStyle name="Примечание 4 10" xfId="36700"/>
    <cellStyle name="Примечание 4 2" xfId="36701"/>
    <cellStyle name="Примечание 4 2 2" xfId="36702"/>
    <cellStyle name="Примечание 4 2 2 2" xfId="36703"/>
    <cellStyle name="Примечание 4 2 2 3" xfId="36704"/>
    <cellStyle name="Примечание 4 2 2 4" xfId="36705"/>
    <cellStyle name="Примечание 4 2 2 5" xfId="36706"/>
    <cellStyle name="Примечание 4 2 2 6" xfId="36707"/>
    <cellStyle name="Примечание 4 2 3" xfId="36708"/>
    <cellStyle name="Примечание 4 2 4" xfId="36709"/>
    <cellStyle name="Примечание 4 2 5" xfId="36710"/>
    <cellStyle name="Примечание 4 2 6" xfId="36711"/>
    <cellStyle name="Примечание 4 2 7" xfId="36712"/>
    <cellStyle name="Примечание 4 2 8" xfId="36713"/>
    <cellStyle name="Примечание 4 3" xfId="36714"/>
    <cellStyle name="Примечание 4 3 2" xfId="36715"/>
    <cellStyle name="Примечание 4 3 2 2" xfId="36716"/>
    <cellStyle name="Примечание 4 3 2 3" xfId="36717"/>
    <cellStyle name="Примечание 4 3 2 4" xfId="36718"/>
    <cellStyle name="Примечание 4 3 2 5" xfId="36719"/>
    <cellStyle name="Примечание 4 3 2 6" xfId="36720"/>
    <cellStyle name="Примечание 4 3 3" xfId="36721"/>
    <cellStyle name="Примечание 4 3 4" xfId="36722"/>
    <cellStyle name="Примечание 4 3 5" xfId="36723"/>
    <cellStyle name="Примечание 4 3 6" xfId="36724"/>
    <cellStyle name="Примечание 4 3 7" xfId="36725"/>
    <cellStyle name="Примечание 4 3 8" xfId="36726"/>
    <cellStyle name="Примечание 4 4" xfId="36727"/>
    <cellStyle name="Примечание 4 4 2" xfId="36728"/>
    <cellStyle name="Примечание 4 4 3" xfId="36729"/>
    <cellStyle name="Примечание 4 4 4" xfId="36730"/>
    <cellStyle name="Примечание 4 4 5" xfId="36731"/>
    <cellStyle name="Примечание 4 4 6" xfId="36732"/>
    <cellStyle name="Примечание 4 5" xfId="36733"/>
    <cellStyle name="Примечание 4 6" xfId="36734"/>
    <cellStyle name="Примечание 4 7" xfId="36735"/>
    <cellStyle name="Примечание 4 8" xfId="36736"/>
    <cellStyle name="Примечание 4 9" xfId="36737"/>
    <cellStyle name="Примечание 40" xfId="36738"/>
    <cellStyle name="Примечание 40 2" xfId="36739"/>
    <cellStyle name="Примечание 40 2 2" xfId="36740"/>
    <cellStyle name="Примечание 40 2 3" xfId="36741"/>
    <cellStyle name="Примечание 40 2 4" xfId="36742"/>
    <cellStyle name="Примечание 40 2 5" xfId="36743"/>
    <cellStyle name="Примечание 40 2 6" xfId="36744"/>
    <cellStyle name="Примечание 40 3" xfId="36745"/>
    <cellStyle name="Примечание 40 4" xfId="36746"/>
    <cellStyle name="Примечание 40 5" xfId="36747"/>
    <cellStyle name="Примечание 40 6" xfId="36748"/>
    <cellStyle name="Примечание 40 7" xfId="36749"/>
    <cellStyle name="Примечание 40 8" xfId="36750"/>
    <cellStyle name="Примечание 41" xfId="36751"/>
    <cellStyle name="Примечание 41 2" xfId="36752"/>
    <cellStyle name="Примечание 41 2 2" xfId="36753"/>
    <cellStyle name="Примечание 41 2 3" xfId="36754"/>
    <cellStyle name="Примечание 41 2 4" xfId="36755"/>
    <cellStyle name="Примечание 41 2 5" xfId="36756"/>
    <cellStyle name="Примечание 41 2 6" xfId="36757"/>
    <cellStyle name="Примечание 41 3" xfId="36758"/>
    <cellStyle name="Примечание 41 4" xfId="36759"/>
    <cellStyle name="Примечание 41 5" xfId="36760"/>
    <cellStyle name="Примечание 41 6" xfId="36761"/>
    <cellStyle name="Примечание 41 7" xfId="36762"/>
    <cellStyle name="Примечание 41 8" xfId="36763"/>
    <cellStyle name="Примечание 42" xfId="36764"/>
    <cellStyle name="Примечание 42 2" xfId="36765"/>
    <cellStyle name="Примечание 42 2 2" xfId="36766"/>
    <cellStyle name="Примечание 42 2 3" xfId="36767"/>
    <cellStyle name="Примечание 42 2 4" xfId="36768"/>
    <cellStyle name="Примечание 42 2 5" xfId="36769"/>
    <cellStyle name="Примечание 42 2 6" xfId="36770"/>
    <cellStyle name="Примечание 42 3" xfId="36771"/>
    <cellStyle name="Примечание 42 4" xfId="36772"/>
    <cellStyle name="Примечание 42 5" xfId="36773"/>
    <cellStyle name="Примечание 42 6" xfId="36774"/>
    <cellStyle name="Примечание 42 7" xfId="36775"/>
    <cellStyle name="Примечание 42 8" xfId="36776"/>
    <cellStyle name="Примечание 43" xfId="36777"/>
    <cellStyle name="Примечание 43 2" xfId="36778"/>
    <cellStyle name="Примечание 43 2 2" xfId="36779"/>
    <cellStyle name="Примечание 43 2 3" xfId="36780"/>
    <cellStyle name="Примечание 43 2 4" xfId="36781"/>
    <cellStyle name="Примечание 43 2 5" xfId="36782"/>
    <cellStyle name="Примечание 43 2 6" xfId="36783"/>
    <cellStyle name="Примечание 43 3" xfId="36784"/>
    <cellStyle name="Примечание 43 4" xfId="36785"/>
    <cellStyle name="Примечание 43 5" xfId="36786"/>
    <cellStyle name="Примечание 43 6" xfId="36787"/>
    <cellStyle name="Примечание 43 7" xfId="36788"/>
    <cellStyle name="Примечание 43 8" xfId="36789"/>
    <cellStyle name="Примечание 44" xfId="36790"/>
    <cellStyle name="Примечание 44 2" xfId="36791"/>
    <cellStyle name="Примечание 44 2 2" xfId="36792"/>
    <cellStyle name="Примечание 44 2 3" xfId="36793"/>
    <cellStyle name="Примечание 44 2 4" xfId="36794"/>
    <cellStyle name="Примечание 44 2 5" xfId="36795"/>
    <cellStyle name="Примечание 44 2 6" xfId="36796"/>
    <cellStyle name="Примечание 44 3" xfId="36797"/>
    <cellStyle name="Примечание 44 4" xfId="36798"/>
    <cellStyle name="Примечание 44 5" xfId="36799"/>
    <cellStyle name="Примечание 44 6" xfId="36800"/>
    <cellStyle name="Примечание 44 7" xfId="36801"/>
    <cellStyle name="Примечание 44 8" xfId="36802"/>
    <cellStyle name="Примечание 45" xfId="36803"/>
    <cellStyle name="Примечание 45 2" xfId="36804"/>
    <cellStyle name="Примечание 45 2 2" xfId="36805"/>
    <cellStyle name="Примечание 45 2 3" xfId="36806"/>
    <cellStyle name="Примечание 45 2 4" xfId="36807"/>
    <cellStyle name="Примечание 45 2 5" xfId="36808"/>
    <cellStyle name="Примечание 45 2 6" xfId="36809"/>
    <cellStyle name="Примечание 45 3" xfId="36810"/>
    <cellStyle name="Примечание 45 4" xfId="36811"/>
    <cellStyle name="Примечание 45 5" xfId="36812"/>
    <cellStyle name="Примечание 45 6" xfId="36813"/>
    <cellStyle name="Примечание 45 7" xfId="36814"/>
    <cellStyle name="Примечание 45 8" xfId="36815"/>
    <cellStyle name="Примечание 46" xfId="36816"/>
    <cellStyle name="Примечание 46 2" xfId="36817"/>
    <cellStyle name="Примечание 46 2 2" xfId="36818"/>
    <cellStyle name="Примечание 46 2 3" xfId="36819"/>
    <cellStyle name="Примечание 46 2 4" xfId="36820"/>
    <cellStyle name="Примечание 46 2 5" xfId="36821"/>
    <cellStyle name="Примечание 46 2 6" xfId="36822"/>
    <cellStyle name="Примечание 46 3" xfId="36823"/>
    <cellStyle name="Примечание 46 4" xfId="36824"/>
    <cellStyle name="Примечание 46 5" xfId="36825"/>
    <cellStyle name="Примечание 46 6" xfId="36826"/>
    <cellStyle name="Примечание 46 7" xfId="36827"/>
    <cellStyle name="Примечание 46 8" xfId="36828"/>
    <cellStyle name="Примечание 47" xfId="36829"/>
    <cellStyle name="Примечание 47 2" xfId="36830"/>
    <cellStyle name="Примечание 47 2 2" xfId="36831"/>
    <cellStyle name="Примечание 47 2 3" xfId="36832"/>
    <cellStyle name="Примечание 47 2 4" xfId="36833"/>
    <cellStyle name="Примечание 47 2 5" xfId="36834"/>
    <cellStyle name="Примечание 47 2 6" xfId="36835"/>
    <cellStyle name="Примечание 47 3" xfId="36836"/>
    <cellStyle name="Примечание 47 4" xfId="36837"/>
    <cellStyle name="Примечание 47 5" xfId="36838"/>
    <cellStyle name="Примечание 47 6" xfId="36839"/>
    <cellStyle name="Примечание 47 7" xfId="36840"/>
    <cellStyle name="Примечание 47 8" xfId="36841"/>
    <cellStyle name="Примечание 48" xfId="36842"/>
    <cellStyle name="Примечание 48 2" xfId="36843"/>
    <cellStyle name="Примечание 48 2 2" xfId="36844"/>
    <cellStyle name="Примечание 48 2 3" xfId="36845"/>
    <cellStyle name="Примечание 48 2 4" xfId="36846"/>
    <cellStyle name="Примечание 48 2 5" xfId="36847"/>
    <cellStyle name="Примечание 48 2 6" xfId="36848"/>
    <cellStyle name="Примечание 48 3" xfId="36849"/>
    <cellStyle name="Примечание 48 4" xfId="36850"/>
    <cellStyle name="Примечание 48 5" xfId="36851"/>
    <cellStyle name="Примечание 48 6" xfId="36852"/>
    <cellStyle name="Примечание 48 7" xfId="36853"/>
    <cellStyle name="Примечание 48 8" xfId="36854"/>
    <cellStyle name="Примечание 49" xfId="36855"/>
    <cellStyle name="Примечание 49 2" xfId="36856"/>
    <cellStyle name="Примечание 49 2 2" xfId="36857"/>
    <cellStyle name="Примечание 49 2 3" xfId="36858"/>
    <cellStyle name="Примечание 49 2 4" xfId="36859"/>
    <cellStyle name="Примечание 49 2 5" xfId="36860"/>
    <cellStyle name="Примечание 49 2 6" xfId="36861"/>
    <cellStyle name="Примечание 49 3" xfId="36862"/>
    <cellStyle name="Примечание 49 4" xfId="36863"/>
    <cellStyle name="Примечание 49 5" xfId="36864"/>
    <cellStyle name="Примечание 49 6" xfId="36865"/>
    <cellStyle name="Примечание 49 7" xfId="36866"/>
    <cellStyle name="Примечание 49 8" xfId="36867"/>
    <cellStyle name="Примечание 5" xfId="36868"/>
    <cellStyle name="Примечание 5 10" xfId="36869"/>
    <cellStyle name="Примечание 5 2" xfId="36870"/>
    <cellStyle name="Примечание 5 2 2" xfId="36871"/>
    <cellStyle name="Примечание 5 2 2 2" xfId="36872"/>
    <cellStyle name="Примечание 5 2 2 3" xfId="36873"/>
    <cellStyle name="Примечание 5 2 2 4" xfId="36874"/>
    <cellStyle name="Примечание 5 2 2 5" xfId="36875"/>
    <cellStyle name="Примечание 5 2 2 6" xfId="36876"/>
    <cellStyle name="Примечание 5 2 3" xfId="36877"/>
    <cellStyle name="Примечание 5 2 4" xfId="36878"/>
    <cellStyle name="Примечание 5 2 5" xfId="36879"/>
    <cellStyle name="Примечание 5 2 6" xfId="36880"/>
    <cellStyle name="Примечание 5 2 7" xfId="36881"/>
    <cellStyle name="Примечание 5 2 8" xfId="36882"/>
    <cellStyle name="Примечание 5 3" xfId="36883"/>
    <cellStyle name="Примечание 5 3 2" xfId="36884"/>
    <cellStyle name="Примечание 5 3 2 2" xfId="36885"/>
    <cellStyle name="Примечание 5 3 2 3" xfId="36886"/>
    <cellStyle name="Примечание 5 3 2 4" xfId="36887"/>
    <cellStyle name="Примечание 5 3 2 5" xfId="36888"/>
    <cellStyle name="Примечание 5 3 2 6" xfId="36889"/>
    <cellStyle name="Примечание 5 3 3" xfId="36890"/>
    <cellStyle name="Примечание 5 3 4" xfId="36891"/>
    <cellStyle name="Примечание 5 3 5" xfId="36892"/>
    <cellStyle name="Примечание 5 3 6" xfId="36893"/>
    <cellStyle name="Примечание 5 3 7" xfId="36894"/>
    <cellStyle name="Примечание 5 3 8" xfId="36895"/>
    <cellStyle name="Примечание 5 4" xfId="36896"/>
    <cellStyle name="Примечание 5 4 2" xfId="36897"/>
    <cellStyle name="Примечание 5 4 3" xfId="36898"/>
    <cellStyle name="Примечание 5 4 4" xfId="36899"/>
    <cellStyle name="Примечание 5 4 5" xfId="36900"/>
    <cellStyle name="Примечание 5 4 6" xfId="36901"/>
    <cellStyle name="Примечание 5 5" xfId="36902"/>
    <cellStyle name="Примечание 5 6" xfId="36903"/>
    <cellStyle name="Примечание 5 7" xfId="36904"/>
    <cellStyle name="Примечание 5 8" xfId="36905"/>
    <cellStyle name="Примечание 5 9" xfId="36906"/>
    <cellStyle name="Примечание 50" xfId="36907"/>
    <cellStyle name="Примечание 50 2" xfId="36908"/>
    <cellStyle name="Примечание 50 2 2" xfId="36909"/>
    <cellStyle name="Примечание 50 2 3" xfId="36910"/>
    <cellStyle name="Примечание 50 2 4" xfId="36911"/>
    <cellStyle name="Примечание 50 2 5" xfId="36912"/>
    <cellStyle name="Примечание 50 2 6" xfId="36913"/>
    <cellStyle name="Примечание 50 3" xfId="36914"/>
    <cellStyle name="Примечание 50 4" xfId="36915"/>
    <cellStyle name="Примечание 50 5" xfId="36916"/>
    <cellStyle name="Примечание 50 6" xfId="36917"/>
    <cellStyle name="Примечание 50 7" xfId="36918"/>
    <cellStyle name="Примечание 50 8" xfId="36919"/>
    <cellStyle name="Примечание 51" xfId="36920"/>
    <cellStyle name="Примечание 51 2" xfId="36921"/>
    <cellStyle name="Примечание 51 2 2" xfId="36922"/>
    <cellStyle name="Примечание 51 2 3" xfId="36923"/>
    <cellStyle name="Примечание 51 2 4" xfId="36924"/>
    <cellStyle name="Примечание 51 2 5" xfId="36925"/>
    <cellStyle name="Примечание 51 2 6" xfId="36926"/>
    <cellStyle name="Примечание 51 3" xfId="36927"/>
    <cellStyle name="Примечание 51 4" xfId="36928"/>
    <cellStyle name="Примечание 51 5" xfId="36929"/>
    <cellStyle name="Примечание 51 6" xfId="36930"/>
    <cellStyle name="Примечание 51 7" xfId="36931"/>
    <cellStyle name="Примечание 51 8" xfId="36932"/>
    <cellStyle name="Примечание 52" xfId="36933"/>
    <cellStyle name="Примечание 52 2" xfId="36934"/>
    <cellStyle name="Примечание 52 2 2" xfId="36935"/>
    <cellStyle name="Примечание 52 2 3" xfId="36936"/>
    <cellStyle name="Примечание 52 2 4" xfId="36937"/>
    <cellStyle name="Примечание 52 2 5" xfId="36938"/>
    <cellStyle name="Примечание 52 2 6" xfId="36939"/>
    <cellStyle name="Примечание 52 3" xfId="36940"/>
    <cellStyle name="Примечание 52 4" xfId="36941"/>
    <cellStyle name="Примечание 52 5" xfId="36942"/>
    <cellStyle name="Примечание 52 6" xfId="36943"/>
    <cellStyle name="Примечание 52 7" xfId="36944"/>
    <cellStyle name="Примечание 52 8" xfId="36945"/>
    <cellStyle name="Примечание 53" xfId="36946"/>
    <cellStyle name="Примечание 53 2" xfId="36947"/>
    <cellStyle name="Примечание 53 2 2" xfId="36948"/>
    <cellStyle name="Примечание 53 2 3" xfId="36949"/>
    <cellStyle name="Примечание 53 2 4" xfId="36950"/>
    <cellStyle name="Примечание 53 2 5" xfId="36951"/>
    <cellStyle name="Примечание 53 2 6" xfId="36952"/>
    <cellStyle name="Примечание 53 3" xfId="36953"/>
    <cellStyle name="Примечание 53 4" xfId="36954"/>
    <cellStyle name="Примечание 53 5" xfId="36955"/>
    <cellStyle name="Примечание 53 6" xfId="36956"/>
    <cellStyle name="Примечание 53 7" xfId="36957"/>
    <cellStyle name="Примечание 53 8" xfId="36958"/>
    <cellStyle name="Примечание 54" xfId="36959"/>
    <cellStyle name="Примечание 54 2" xfId="36960"/>
    <cellStyle name="Примечание 54 2 2" xfId="36961"/>
    <cellStyle name="Примечание 54 2 3" xfId="36962"/>
    <cellStyle name="Примечание 54 2 4" xfId="36963"/>
    <cellStyle name="Примечание 54 2 5" xfId="36964"/>
    <cellStyle name="Примечание 54 2 6" xfId="36965"/>
    <cellStyle name="Примечание 54 3" xfId="36966"/>
    <cellStyle name="Примечание 54 4" xfId="36967"/>
    <cellStyle name="Примечание 54 5" xfId="36968"/>
    <cellStyle name="Примечание 54 6" xfId="36969"/>
    <cellStyle name="Примечание 54 7" xfId="36970"/>
    <cellStyle name="Примечание 54 8" xfId="36971"/>
    <cellStyle name="Примечание 55" xfId="36972"/>
    <cellStyle name="Примечание 55 2" xfId="36973"/>
    <cellStyle name="Примечание 55 2 2" xfId="36974"/>
    <cellStyle name="Примечание 55 2 3" xfId="36975"/>
    <cellStyle name="Примечание 55 2 4" xfId="36976"/>
    <cellStyle name="Примечание 55 2 5" xfId="36977"/>
    <cellStyle name="Примечание 55 2 6" xfId="36978"/>
    <cellStyle name="Примечание 55 3" xfId="36979"/>
    <cellStyle name="Примечание 55 4" xfId="36980"/>
    <cellStyle name="Примечание 55 5" xfId="36981"/>
    <cellStyle name="Примечание 55 6" xfId="36982"/>
    <cellStyle name="Примечание 55 7" xfId="36983"/>
    <cellStyle name="Примечание 55 8" xfId="36984"/>
    <cellStyle name="Примечание 56" xfId="36985"/>
    <cellStyle name="Примечание 56 2" xfId="36986"/>
    <cellStyle name="Примечание 56 2 2" xfId="36987"/>
    <cellStyle name="Примечание 56 2 3" xfId="36988"/>
    <cellStyle name="Примечание 56 2 4" xfId="36989"/>
    <cellStyle name="Примечание 56 2 5" xfId="36990"/>
    <cellStyle name="Примечание 56 2 6" xfId="36991"/>
    <cellStyle name="Примечание 56 3" xfId="36992"/>
    <cellStyle name="Примечание 56 4" xfId="36993"/>
    <cellStyle name="Примечание 56 5" xfId="36994"/>
    <cellStyle name="Примечание 56 6" xfId="36995"/>
    <cellStyle name="Примечание 56 7" xfId="36996"/>
    <cellStyle name="Примечание 56 8" xfId="36997"/>
    <cellStyle name="Примечание 57" xfId="36998"/>
    <cellStyle name="Примечание 57 2" xfId="36999"/>
    <cellStyle name="Примечание 57 2 2" xfId="37000"/>
    <cellStyle name="Примечание 57 2 3" xfId="37001"/>
    <cellStyle name="Примечание 57 2 4" xfId="37002"/>
    <cellStyle name="Примечание 57 2 5" xfId="37003"/>
    <cellStyle name="Примечание 57 2 6" xfId="37004"/>
    <cellStyle name="Примечание 57 3" xfId="37005"/>
    <cellStyle name="Примечание 57 4" xfId="37006"/>
    <cellStyle name="Примечание 57 5" xfId="37007"/>
    <cellStyle name="Примечание 57 6" xfId="37008"/>
    <cellStyle name="Примечание 57 7" xfId="37009"/>
    <cellStyle name="Примечание 57 8" xfId="37010"/>
    <cellStyle name="Примечание 58" xfId="37011"/>
    <cellStyle name="Примечание 58 2" xfId="37012"/>
    <cellStyle name="Примечание 58 2 2" xfId="37013"/>
    <cellStyle name="Примечание 58 2 3" xfId="37014"/>
    <cellStyle name="Примечание 58 2 4" xfId="37015"/>
    <cellStyle name="Примечание 58 2 5" xfId="37016"/>
    <cellStyle name="Примечание 58 2 6" xfId="37017"/>
    <cellStyle name="Примечание 58 3" xfId="37018"/>
    <cellStyle name="Примечание 58 4" xfId="37019"/>
    <cellStyle name="Примечание 58 5" xfId="37020"/>
    <cellStyle name="Примечание 58 6" xfId="37021"/>
    <cellStyle name="Примечание 58 7" xfId="37022"/>
    <cellStyle name="Примечание 58 8" xfId="37023"/>
    <cellStyle name="Примечание 59" xfId="37024"/>
    <cellStyle name="Примечание 59 2" xfId="37025"/>
    <cellStyle name="Примечание 59 2 2" xfId="37026"/>
    <cellStyle name="Примечание 59 2 3" xfId="37027"/>
    <cellStyle name="Примечание 59 2 4" xfId="37028"/>
    <cellStyle name="Примечание 59 2 5" xfId="37029"/>
    <cellStyle name="Примечание 59 2 6" xfId="37030"/>
    <cellStyle name="Примечание 59 3" xfId="37031"/>
    <cellStyle name="Примечание 59 4" xfId="37032"/>
    <cellStyle name="Примечание 59 5" xfId="37033"/>
    <cellStyle name="Примечание 59 6" xfId="37034"/>
    <cellStyle name="Примечание 59 7" xfId="37035"/>
    <cellStyle name="Примечание 59 8" xfId="37036"/>
    <cellStyle name="Примечание 6" xfId="37037"/>
    <cellStyle name="Примечание 6 10" xfId="37038"/>
    <cellStyle name="Примечание 6 2" xfId="37039"/>
    <cellStyle name="Примечание 6 2 2" xfId="37040"/>
    <cellStyle name="Примечание 6 2 2 2" xfId="37041"/>
    <cellStyle name="Примечание 6 2 2 3" xfId="37042"/>
    <cellStyle name="Примечание 6 2 2 4" xfId="37043"/>
    <cellStyle name="Примечание 6 2 2 5" xfId="37044"/>
    <cellStyle name="Примечание 6 2 2 6" xfId="37045"/>
    <cellStyle name="Примечание 6 2 3" xfId="37046"/>
    <cellStyle name="Примечание 6 2 4" xfId="37047"/>
    <cellStyle name="Примечание 6 2 5" xfId="37048"/>
    <cellStyle name="Примечание 6 2 6" xfId="37049"/>
    <cellStyle name="Примечание 6 2 7" xfId="37050"/>
    <cellStyle name="Примечание 6 2 8" xfId="37051"/>
    <cellStyle name="Примечание 6 3" xfId="37052"/>
    <cellStyle name="Примечание 6 3 2" xfId="37053"/>
    <cellStyle name="Примечание 6 3 2 2" xfId="37054"/>
    <cellStyle name="Примечание 6 3 2 3" xfId="37055"/>
    <cellStyle name="Примечание 6 3 2 4" xfId="37056"/>
    <cellStyle name="Примечание 6 3 2 5" xfId="37057"/>
    <cellStyle name="Примечание 6 3 2 6" xfId="37058"/>
    <cellStyle name="Примечание 6 3 3" xfId="37059"/>
    <cellStyle name="Примечание 6 3 4" xfId="37060"/>
    <cellStyle name="Примечание 6 3 5" xfId="37061"/>
    <cellStyle name="Примечание 6 3 6" xfId="37062"/>
    <cellStyle name="Примечание 6 3 7" xfId="37063"/>
    <cellStyle name="Примечание 6 3 8" xfId="37064"/>
    <cellStyle name="Примечание 6 4" xfId="37065"/>
    <cellStyle name="Примечание 6 4 2" xfId="37066"/>
    <cellStyle name="Примечание 6 4 3" xfId="37067"/>
    <cellStyle name="Примечание 6 4 4" xfId="37068"/>
    <cellStyle name="Примечание 6 4 5" xfId="37069"/>
    <cellStyle name="Примечание 6 4 6" xfId="37070"/>
    <cellStyle name="Примечание 6 5" xfId="37071"/>
    <cellStyle name="Примечание 6 6" xfId="37072"/>
    <cellStyle name="Примечание 6 7" xfId="37073"/>
    <cellStyle name="Примечание 6 8" xfId="37074"/>
    <cellStyle name="Примечание 6 9" xfId="37075"/>
    <cellStyle name="Примечание 60" xfId="37076"/>
    <cellStyle name="Примечание 60 2" xfId="37077"/>
    <cellStyle name="Примечание 60 2 2" xfId="37078"/>
    <cellStyle name="Примечание 60 2 3" xfId="37079"/>
    <cellStyle name="Примечание 60 2 4" xfId="37080"/>
    <cellStyle name="Примечание 60 2 5" xfId="37081"/>
    <cellStyle name="Примечание 60 2 6" xfId="37082"/>
    <cellStyle name="Примечание 60 3" xfId="37083"/>
    <cellStyle name="Примечание 60 4" xfId="37084"/>
    <cellStyle name="Примечание 60 5" xfId="37085"/>
    <cellStyle name="Примечание 60 6" xfId="37086"/>
    <cellStyle name="Примечание 60 7" xfId="37087"/>
    <cellStyle name="Примечание 60 8" xfId="37088"/>
    <cellStyle name="Примечание 61" xfId="37089"/>
    <cellStyle name="Примечание 61 2" xfId="37090"/>
    <cellStyle name="Примечание 61 2 2" xfId="37091"/>
    <cellStyle name="Примечание 61 2 3" xfId="37092"/>
    <cellStyle name="Примечание 61 2 4" xfId="37093"/>
    <cellStyle name="Примечание 61 2 5" xfId="37094"/>
    <cellStyle name="Примечание 61 2 6" xfId="37095"/>
    <cellStyle name="Примечание 61 3" xfId="37096"/>
    <cellStyle name="Примечание 61 4" xfId="37097"/>
    <cellStyle name="Примечание 61 5" xfId="37098"/>
    <cellStyle name="Примечание 61 6" xfId="37099"/>
    <cellStyle name="Примечание 61 7" xfId="37100"/>
    <cellStyle name="Примечание 61 8" xfId="37101"/>
    <cellStyle name="Примечание 62" xfId="37102"/>
    <cellStyle name="Примечание 62 2" xfId="37103"/>
    <cellStyle name="Примечание 62 2 2" xfId="37104"/>
    <cellStyle name="Примечание 62 2 3" xfId="37105"/>
    <cellStyle name="Примечание 62 2 4" xfId="37106"/>
    <cellStyle name="Примечание 62 2 5" xfId="37107"/>
    <cellStyle name="Примечание 62 2 6" xfId="37108"/>
    <cellStyle name="Примечание 62 3" xfId="37109"/>
    <cellStyle name="Примечание 62 4" xfId="37110"/>
    <cellStyle name="Примечание 62 5" xfId="37111"/>
    <cellStyle name="Примечание 62 6" xfId="37112"/>
    <cellStyle name="Примечание 62 7" xfId="37113"/>
    <cellStyle name="Примечание 62 8" xfId="37114"/>
    <cellStyle name="Примечание 63" xfId="37115"/>
    <cellStyle name="Примечание 63 2" xfId="37116"/>
    <cellStyle name="Примечание 63 2 2" xfId="37117"/>
    <cellStyle name="Примечание 63 2 3" xfId="37118"/>
    <cellStyle name="Примечание 63 2 4" xfId="37119"/>
    <cellStyle name="Примечание 63 2 5" xfId="37120"/>
    <cellStyle name="Примечание 63 2 6" xfId="37121"/>
    <cellStyle name="Примечание 63 3" xfId="37122"/>
    <cellStyle name="Примечание 63 4" xfId="37123"/>
    <cellStyle name="Примечание 63 5" xfId="37124"/>
    <cellStyle name="Примечание 63 6" xfId="37125"/>
    <cellStyle name="Примечание 63 7" xfId="37126"/>
    <cellStyle name="Примечание 63 8" xfId="37127"/>
    <cellStyle name="Примечание 64" xfId="37128"/>
    <cellStyle name="Примечание 64 2" xfId="37129"/>
    <cellStyle name="Примечание 64 2 2" xfId="37130"/>
    <cellStyle name="Примечание 64 2 3" xfId="37131"/>
    <cellStyle name="Примечание 64 2 4" xfId="37132"/>
    <cellStyle name="Примечание 64 2 5" xfId="37133"/>
    <cellStyle name="Примечание 64 2 6" xfId="37134"/>
    <cellStyle name="Примечание 64 3" xfId="37135"/>
    <cellStyle name="Примечание 64 4" xfId="37136"/>
    <cellStyle name="Примечание 64 5" xfId="37137"/>
    <cellStyle name="Примечание 64 6" xfId="37138"/>
    <cellStyle name="Примечание 64 7" xfId="37139"/>
    <cellStyle name="Примечание 64 8" xfId="37140"/>
    <cellStyle name="Примечание 65" xfId="37141"/>
    <cellStyle name="Примечание 65 2" xfId="37142"/>
    <cellStyle name="Примечание 65 2 2" xfId="37143"/>
    <cellStyle name="Примечание 65 2 3" xfId="37144"/>
    <cellStyle name="Примечание 65 2 4" xfId="37145"/>
    <cellStyle name="Примечание 65 2 5" xfId="37146"/>
    <cellStyle name="Примечание 65 2 6" xfId="37147"/>
    <cellStyle name="Примечание 65 3" xfId="37148"/>
    <cellStyle name="Примечание 65 4" xfId="37149"/>
    <cellStyle name="Примечание 65 5" xfId="37150"/>
    <cellStyle name="Примечание 65 6" xfId="37151"/>
    <cellStyle name="Примечание 65 7" xfId="37152"/>
    <cellStyle name="Примечание 65 8" xfId="37153"/>
    <cellStyle name="Примечание 66" xfId="37154"/>
    <cellStyle name="Примечание 66 2" xfId="37155"/>
    <cellStyle name="Примечание 66 2 2" xfId="37156"/>
    <cellStyle name="Примечание 66 2 3" xfId="37157"/>
    <cellStyle name="Примечание 66 2 4" xfId="37158"/>
    <cellStyle name="Примечание 66 2 5" xfId="37159"/>
    <cellStyle name="Примечание 66 2 6" xfId="37160"/>
    <cellStyle name="Примечание 66 3" xfId="37161"/>
    <cellStyle name="Примечание 66 4" xfId="37162"/>
    <cellStyle name="Примечание 66 5" xfId="37163"/>
    <cellStyle name="Примечание 66 6" xfId="37164"/>
    <cellStyle name="Примечание 66 7" xfId="37165"/>
    <cellStyle name="Примечание 66 8" xfId="37166"/>
    <cellStyle name="Примечание 67" xfId="37167"/>
    <cellStyle name="Примечание 67 2" xfId="37168"/>
    <cellStyle name="Примечание 67 2 2" xfId="37169"/>
    <cellStyle name="Примечание 67 2 3" xfId="37170"/>
    <cellStyle name="Примечание 67 2 4" xfId="37171"/>
    <cellStyle name="Примечание 67 2 5" xfId="37172"/>
    <cellStyle name="Примечание 67 2 6" xfId="37173"/>
    <cellStyle name="Примечание 67 3" xfId="37174"/>
    <cellStyle name="Примечание 67 4" xfId="37175"/>
    <cellStyle name="Примечание 67 5" xfId="37176"/>
    <cellStyle name="Примечание 67 6" xfId="37177"/>
    <cellStyle name="Примечание 67 7" xfId="37178"/>
    <cellStyle name="Примечание 67 8" xfId="37179"/>
    <cellStyle name="Примечание 68" xfId="37180"/>
    <cellStyle name="Примечание 68 2" xfId="37181"/>
    <cellStyle name="Примечание 68 2 2" xfId="37182"/>
    <cellStyle name="Примечание 68 2 3" xfId="37183"/>
    <cellStyle name="Примечание 68 2 4" xfId="37184"/>
    <cellStyle name="Примечание 68 2 5" xfId="37185"/>
    <cellStyle name="Примечание 68 2 6" xfId="37186"/>
    <cellStyle name="Примечание 68 3" xfId="37187"/>
    <cellStyle name="Примечание 68 4" xfId="37188"/>
    <cellStyle name="Примечание 68 5" xfId="37189"/>
    <cellStyle name="Примечание 68 6" xfId="37190"/>
    <cellStyle name="Примечание 68 7" xfId="37191"/>
    <cellStyle name="Примечание 68 8" xfId="37192"/>
    <cellStyle name="Примечание 69" xfId="37193"/>
    <cellStyle name="Примечание 69 2" xfId="37194"/>
    <cellStyle name="Примечание 69 2 2" xfId="37195"/>
    <cellStyle name="Примечание 69 2 3" xfId="37196"/>
    <cellStyle name="Примечание 69 2 4" xfId="37197"/>
    <cellStyle name="Примечание 69 2 5" xfId="37198"/>
    <cellStyle name="Примечание 69 2 6" xfId="37199"/>
    <cellStyle name="Примечание 69 3" xfId="37200"/>
    <cellStyle name="Примечание 69 4" xfId="37201"/>
    <cellStyle name="Примечание 69 5" xfId="37202"/>
    <cellStyle name="Примечание 69 6" xfId="37203"/>
    <cellStyle name="Примечание 69 7" xfId="37204"/>
    <cellStyle name="Примечание 69 8" xfId="37205"/>
    <cellStyle name="Примечание 7" xfId="37206"/>
    <cellStyle name="Примечание 7 10" xfId="37207"/>
    <cellStyle name="Примечание 7 2" xfId="37208"/>
    <cellStyle name="Примечание 7 2 2" xfId="37209"/>
    <cellStyle name="Примечание 7 2 2 2" xfId="37210"/>
    <cellStyle name="Примечание 7 2 2 3" xfId="37211"/>
    <cellStyle name="Примечание 7 2 2 4" xfId="37212"/>
    <cellStyle name="Примечание 7 2 2 5" xfId="37213"/>
    <cellStyle name="Примечание 7 2 2 6" xfId="37214"/>
    <cellStyle name="Примечание 7 2 3" xfId="37215"/>
    <cellStyle name="Примечание 7 2 4" xfId="37216"/>
    <cellStyle name="Примечание 7 2 5" xfId="37217"/>
    <cellStyle name="Примечание 7 2 6" xfId="37218"/>
    <cellStyle name="Примечание 7 2 7" xfId="37219"/>
    <cellStyle name="Примечание 7 2 8" xfId="37220"/>
    <cellStyle name="Примечание 7 3" xfId="37221"/>
    <cellStyle name="Примечание 7 3 2" xfId="37222"/>
    <cellStyle name="Примечание 7 3 2 2" xfId="37223"/>
    <cellStyle name="Примечание 7 3 2 3" xfId="37224"/>
    <cellStyle name="Примечание 7 3 2 4" xfId="37225"/>
    <cellStyle name="Примечание 7 3 2 5" xfId="37226"/>
    <cellStyle name="Примечание 7 3 2 6" xfId="37227"/>
    <cellStyle name="Примечание 7 3 3" xfId="37228"/>
    <cellStyle name="Примечание 7 3 4" xfId="37229"/>
    <cellStyle name="Примечание 7 3 5" xfId="37230"/>
    <cellStyle name="Примечание 7 3 6" xfId="37231"/>
    <cellStyle name="Примечание 7 3 7" xfId="37232"/>
    <cellStyle name="Примечание 7 3 8" xfId="37233"/>
    <cellStyle name="Примечание 7 4" xfId="37234"/>
    <cellStyle name="Примечание 7 4 2" xfId="37235"/>
    <cellStyle name="Примечание 7 4 3" xfId="37236"/>
    <cellStyle name="Примечание 7 4 4" xfId="37237"/>
    <cellStyle name="Примечание 7 4 5" xfId="37238"/>
    <cellStyle name="Примечание 7 4 6" xfId="37239"/>
    <cellStyle name="Примечание 7 5" xfId="37240"/>
    <cellStyle name="Примечание 7 6" xfId="37241"/>
    <cellStyle name="Примечание 7 7" xfId="37242"/>
    <cellStyle name="Примечание 7 8" xfId="37243"/>
    <cellStyle name="Примечание 7 9" xfId="37244"/>
    <cellStyle name="Примечание 70" xfId="37245"/>
    <cellStyle name="Примечание 70 2" xfId="37246"/>
    <cellStyle name="Примечание 70 2 2" xfId="37247"/>
    <cellStyle name="Примечание 70 2 3" xfId="37248"/>
    <cellStyle name="Примечание 70 2 4" xfId="37249"/>
    <cellStyle name="Примечание 70 2 5" xfId="37250"/>
    <cellStyle name="Примечание 70 2 6" xfId="37251"/>
    <cellStyle name="Примечание 70 3" xfId="37252"/>
    <cellStyle name="Примечание 70 4" xfId="37253"/>
    <cellStyle name="Примечание 70 5" xfId="37254"/>
    <cellStyle name="Примечание 70 6" xfId="37255"/>
    <cellStyle name="Примечание 70 7" xfId="37256"/>
    <cellStyle name="Примечание 70 8" xfId="37257"/>
    <cellStyle name="Примечание 71" xfId="37258"/>
    <cellStyle name="Примечание 71 2" xfId="37259"/>
    <cellStyle name="Примечание 71 2 2" xfId="37260"/>
    <cellStyle name="Примечание 71 2 3" xfId="37261"/>
    <cellStyle name="Примечание 71 2 4" xfId="37262"/>
    <cellStyle name="Примечание 71 2 5" xfId="37263"/>
    <cellStyle name="Примечание 71 2 6" xfId="37264"/>
    <cellStyle name="Примечание 71 3" xfId="37265"/>
    <cellStyle name="Примечание 71 4" xfId="37266"/>
    <cellStyle name="Примечание 71 5" xfId="37267"/>
    <cellStyle name="Примечание 71 6" xfId="37268"/>
    <cellStyle name="Примечание 71 7" xfId="37269"/>
    <cellStyle name="Примечание 71 8" xfId="37270"/>
    <cellStyle name="Примечание 72" xfId="37271"/>
    <cellStyle name="Примечание 72 2" xfId="37272"/>
    <cellStyle name="Примечание 72 2 2" xfId="37273"/>
    <cellStyle name="Примечание 72 2 3" xfId="37274"/>
    <cellStyle name="Примечание 72 2 4" xfId="37275"/>
    <cellStyle name="Примечание 72 2 5" xfId="37276"/>
    <cellStyle name="Примечание 72 2 6" xfId="37277"/>
    <cellStyle name="Примечание 72 3" xfId="37278"/>
    <cellStyle name="Примечание 72 4" xfId="37279"/>
    <cellStyle name="Примечание 72 5" xfId="37280"/>
    <cellStyle name="Примечание 72 6" xfId="37281"/>
    <cellStyle name="Примечание 72 7" xfId="37282"/>
    <cellStyle name="Примечание 72 8" xfId="37283"/>
    <cellStyle name="Примечание 73" xfId="37284"/>
    <cellStyle name="Примечание 73 2" xfId="37285"/>
    <cellStyle name="Примечание 73 2 2" xfId="37286"/>
    <cellStyle name="Примечание 73 2 3" xfId="37287"/>
    <cellStyle name="Примечание 73 2 4" xfId="37288"/>
    <cellStyle name="Примечание 73 2 5" xfId="37289"/>
    <cellStyle name="Примечание 73 2 6" xfId="37290"/>
    <cellStyle name="Примечание 73 3" xfId="37291"/>
    <cellStyle name="Примечание 73 4" xfId="37292"/>
    <cellStyle name="Примечание 73 5" xfId="37293"/>
    <cellStyle name="Примечание 73 6" xfId="37294"/>
    <cellStyle name="Примечание 73 7" xfId="37295"/>
    <cellStyle name="Примечание 73 8" xfId="37296"/>
    <cellStyle name="Примечание 74" xfId="37297"/>
    <cellStyle name="Примечание 74 2" xfId="37298"/>
    <cellStyle name="Примечание 74 2 2" xfId="37299"/>
    <cellStyle name="Примечание 74 2 3" xfId="37300"/>
    <cellStyle name="Примечание 74 2 4" xfId="37301"/>
    <cellStyle name="Примечание 74 2 5" xfId="37302"/>
    <cellStyle name="Примечание 74 2 6" xfId="37303"/>
    <cellStyle name="Примечание 74 3" xfId="37304"/>
    <cellStyle name="Примечание 74 4" xfId="37305"/>
    <cellStyle name="Примечание 74 5" xfId="37306"/>
    <cellStyle name="Примечание 74 6" xfId="37307"/>
    <cellStyle name="Примечание 74 7" xfId="37308"/>
    <cellStyle name="Примечание 74 8" xfId="37309"/>
    <cellStyle name="Примечание 75" xfId="37310"/>
    <cellStyle name="Примечание 75 2" xfId="37311"/>
    <cellStyle name="Примечание 75 2 2" xfId="37312"/>
    <cellStyle name="Примечание 75 2 3" xfId="37313"/>
    <cellStyle name="Примечание 75 2 4" xfId="37314"/>
    <cellStyle name="Примечание 75 2 5" xfId="37315"/>
    <cellStyle name="Примечание 75 2 6" xfId="37316"/>
    <cellStyle name="Примечание 75 3" xfId="37317"/>
    <cellStyle name="Примечание 75 4" xfId="37318"/>
    <cellStyle name="Примечание 75 5" xfId="37319"/>
    <cellStyle name="Примечание 75 6" xfId="37320"/>
    <cellStyle name="Примечание 75 7" xfId="37321"/>
    <cellStyle name="Примечание 75 8" xfId="37322"/>
    <cellStyle name="Примечание 76" xfId="37323"/>
    <cellStyle name="Примечание 76 2" xfId="37324"/>
    <cellStyle name="Примечание 76 2 2" xfId="37325"/>
    <cellStyle name="Примечание 76 2 3" xfId="37326"/>
    <cellStyle name="Примечание 76 2 4" xfId="37327"/>
    <cellStyle name="Примечание 76 2 5" xfId="37328"/>
    <cellStyle name="Примечание 76 2 6" xfId="37329"/>
    <cellStyle name="Примечание 76 3" xfId="37330"/>
    <cellStyle name="Примечание 76 4" xfId="37331"/>
    <cellStyle name="Примечание 76 5" xfId="37332"/>
    <cellStyle name="Примечание 76 6" xfId="37333"/>
    <cellStyle name="Примечание 76 7" xfId="37334"/>
    <cellStyle name="Примечание 76 8" xfId="37335"/>
    <cellStyle name="Примечание 77" xfId="37336"/>
    <cellStyle name="Примечание 77 2" xfId="37337"/>
    <cellStyle name="Примечание 77 2 2" xfId="37338"/>
    <cellStyle name="Примечание 77 2 3" xfId="37339"/>
    <cellStyle name="Примечание 77 2 4" xfId="37340"/>
    <cellStyle name="Примечание 77 2 5" xfId="37341"/>
    <cellStyle name="Примечание 77 2 6" xfId="37342"/>
    <cellStyle name="Примечание 77 3" xfId="37343"/>
    <cellStyle name="Примечание 77 4" xfId="37344"/>
    <cellStyle name="Примечание 77 5" xfId="37345"/>
    <cellStyle name="Примечание 77 6" xfId="37346"/>
    <cellStyle name="Примечание 77 7" xfId="37347"/>
    <cellStyle name="Примечание 77 8" xfId="37348"/>
    <cellStyle name="Примечание 78" xfId="37349"/>
    <cellStyle name="Примечание 78 2" xfId="37350"/>
    <cellStyle name="Примечание 78 2 2" xfId="37351"/>
    <cellStyle name="Примечание 78 2 3" xfId="37352"/>
    <cellStyle name="Примечание 78 2 4" xfId="37353"/>
    <cellStyle name="Примечание 78 2 5" xfId="37354"/>
    <cellStyle name="Примечание 78 2 6" xfId="37355"/>
    <cellStyle name="Примечание 78 3" xfId="37356"/>
    <cellStyle name="Примечание 78 4" xfId="37357"/>
    <cellStyle name="Примечание 78 5" xfId="37358"/>
    <cellStyle name="Примечание 78 6" xfId="37359"/>
    <cellStyle name="Примечание 78 7" xfId="37360"/>
    <cellStyle name="Примечание 78 8" xfId="37361"/>
    <cellStyle name="Примечание 79" xfId="37362"/>
    <cellStyle name="Примечание 79 2" xfId="37363"/>
    <cellStyle name="Примечание 79 2 2" xfId="37364"/>
    <cellStyle name="Примечание 79 2 3" xfId="37365"/>
    <cellStyle name="Примечание 79 2 4" xfId="37366"/>
    <cellStyle name="Примечание 79 2 5" xfId="37367"/>
    <cellStyle name="Примечание 79 2 6" xfId="37368"/>
    <cellStyle name="Примечание 79 3" xfId="37369"/>
    <cellStyle name="Примечание 79 4" xfId="37370"/>
    <cellStyle name="Примечание 79 5" xfId="37371"/>
    <cellStyle name="Примечание 79 6" xfId="37372"/>
    <cellStyle name="Примечание 79 7" xfId="37373"/>
    <cellStyle name="Примечание 79 8" xfId="37374"/>
    <cellStyle name="Примечание 8" xfId="37375"/>
    <cellStyle name="Примечание 8 10" xfId="37376"/>
    <cellStyle name="Примечание 8 2" xfId="37377"/>
    <cellStyle name="Примечание 8 2 2" xfId="37378"/>
    <cellStyle name="Примечание 8 2 2 2" xfId="37379"/>
    <cellStyle name="Примечание 8 2 2 3" xfId="37380"/>
    <cellStyle name="Примечание 8 2 2 4" xfId="37381"/>
    <cellStyle name="Примечание 8 2 2 5" xfId="37382"/>
    <cellStyle name="Примечание 8 2 2 6" xfId="37383"/>
    <cellStyle name="Примечание 8 2 3" xfId="37384"/>
    <cellStyle name="Примечание 8 2 4" xfId="37385"/>
    <cellStyle name="Примечание 8 2 5" xfId="37386"/>
    <cellStyle name="Примечание 8 2 6" xfId="37387"/>
    <cellStyle name="Примечание 8 2 7" xfId="37388"/>
    <cellStyle name="Примечание 8 2 8" xfId="37389"/>
    <cellStyle name="Примечание 8 3" xfId="37390"/>
    <cellStyle name="Примечание 8 3 2" xfId="37391"/>
    <cellStyle name="Примечание 8 3 2 2" xfId="37392"/>
    <cellStyle name="Примечание 8 3 2 3" xfId="37393"/>
    <cellStyle name="Примечание 8 3 2 4" xfId="37394"/>
    <cellStyle name="Примечание 8 3 2 5" xfId="37395"/>
    <cellStyle name="Примечание 8 3 2 6" xfId="37396"/>
    <cellStyle name="Примечание 8 3 3" xfId="37397"/>
    <cellStyle name="Примечание 8 3 4" xfId="37398"/>
    <cellStyle name="Примечание 8 3 5" xfId="37399"/>
    <cellStyle name="Примечание 8 3 6" xfId="37400"/>
    <cellStyle name="Примечание 8 3 7" xfId="37401"/>
    <cellStyle name="Примечание 8 3 8" xfId="37402"/>
    <cellStyle name="Примечание 8 4" xfId="37403"/>
    <cellStyle name="Примечание 8 4 2" xfId="37404"/>
    <cellStyle name="Примечание 8 4 3" xfId="37405"/>
    <cellStyle name="Примечание 8 4 4" xfId="37406"/>
    <cellStyle name="Примечание 8 4 5" xfId="37407"/>
    <cellStyle name="Примечание 8 4 6" xfId="37408"/>
    <cellStyle name="Примечание 8 5" xfId="37409"/>
    <cellStyle name="Примечание 8 6" xfId="37410"/>
    <cellStyle name="Примечание 8 7" xfId="37411"/>
    <cellStyle name="Примечание 8 8" xfId="37412"/>
    <cellStyle name="Примечание 8 9" xfId="37413"/>
    <cellStyle name="Примечание 80" xfId="37414"/>
    <cellStyle name="Примечание 80 2" xfId="37415"/>
    <cellStyle name="Примечание 80 2 2" xfId="37416"/>
    <cellStyle name="Примечание 80 2 3" xfId="37417"/>
    <cellStyle name="Примечание 80 2 4" xfId="37418"/>
    <cellStyle name="Примечание 80 2 5" xfId="37419"/>
    <cellStyle name="Примечание 80 2 6" xfId="37420"/>
    <cellStyle name="Примечание 80 3" xfId="37421"/>
    <cellStyle name="Примечание 80 4" xfId="37422"/>
    <cellStyle name="Примечание 80 5" xfId="37423"/>
    <cellStyle name="Примечание 80 6" xfId="37424"/>
    <cellStyle name="Примечание 80 7" xfId="37425"/>
    <cellStyle name="Примечание 80 8" xfId="37426"/>
    <cellStyle name="Примечание 81" xfId="37427"/>
    <cellStyle name="Примечание 81 2" xfId="37428"/>
    <cellStyle name="Примечание 81 2 2" xfId="37429"/>
    <cellStyle name="Примечание 81 2 3" xfId="37430"/>
    <cellStyle name="Примечание 81 2 4" xfId="37431"/>
    <cellStyle name="Примечание 81 2 5" xfId="37432"/>
    <cellStyle name="Примечание 81 2 6" xfId="37433"/>
    <cellStyle name="Примечание 81 3" xfId="37434"/>
    <cellStyle name="Примечание 81 4" xfId="37435"/>
    <cellStyle name="Примечание 81 5" xfId="37436"/>
    <cellStyle name="Примечание 81 6" xfId="37437"/>
    <cellStyle name="Примечание 81 7" xfId="37438"/>
    <cellStyle name="Примечание 81 8" xfId="37439"/>
    <cellStyle name="Примечание 82" xfId="37440"/>
    <cellStyle name="Примечание 82 2" xfId="37441"/>
    <cellStyle name="Примечание 82 2 2" xfId="37442"/>
    <cellStyle name="Примечание 82 2 3" xfId="37443"/>
    <cellStyle name="Примечание 82 2 4" xfId="37444"/>
    <cellStyle name="Примечание 82 2 5" xfId="37445"/>
    <cellStyle name="Примечание 82 2 6" xfId="37446"/>
    <cellStyle name="Примечание 82 3" xfId="37447"/>
    <cellStyle name="Примечание 82 4" xfId="37448"/>
    <cellStyle name="Примечание 82 5" xfId="37449"/>
    <cellStyle name="Примечание 82 6" xfId="37450"/>
    <cellStyle name="Примечание 82 7" xfId="37451"/>
    <cellStyle name="Примечание 82 8" xfId="37452"/>
    <cellStyle name="Примечание 83" xfId="37453"/>
    <cellStyle name="Примечание 83 2" xfId="37454"/>
    <cellStyle name="Примечание 83 2 2" xfId="37455"/>
    <cellStyle name="Примечание 83 2 3" xfId="37456"/>
    <cellStyle name="Примечание 83 2 4" xfId="37457"/>
    <cellStyle name="Примечание 83 2 5" xfId="37458"/>
    <cellStyle name="Примечание 83 2 6" xfId="37459"/>
    <cellStyle name="Примечание 83 3" xfId="37460"/>
    <cellStyle name="Примечание 83 4" xfId="37461"/>
    <cellStyle name="Примечание 83 5" xfId="37462"/>
    <cellStyle name="Примечание 83 6" xfId="37463"/>
    <cellStyle name="Примечание 83 7" xfId="37464"/>
    <cellStyle name="Примечание 83 8" xfId="37465"/>
    <cellStyle name="Примечание 84" xfId="37466"/>
    <cellStyle name="Примечание 84 2" xfId="37467"/>
    <cellStyle name="Примечание 84 2 2" xfId="37468"/>
    <cellStyle name="Примечание 84 2 3" xfId="37469"/>
    <cellStyle name="Примечание 84 2 4" xfId="37470"/>
    <cellStyle name="Примечание 84 2 5" xfId="37471"/>
    <cellStyle name="Примечание 84 2 6" xfId="37472"/>
    <cellStyle name="Примечание 84 3" xfId="37473"/>
    <cellStyle name="Примечание 84 4" xfId="37474"/>
    <cellStyle name="Примечание 84 5" xfId="37475"/>
    <cellStyle name="Примечание 84 6" xfId="37476"/>
    <cellStyle name="Примечание 84 7" xfId="37477"/>
    <cellStyle name="Примечание 84 8" xfId="37478"/>
    <cellStyle name="Примечание 85" xfId="37479"/>
    <cellStyle name="Примечание 85 2" xfId="37480"/>
    <cellStyle name="Примечание 85 2 2" xfId="37481"/>
    <cellStyle name="Примечание 85 2 3" xfId="37482"/>
    <cellStyle name="Примечание 85 2 4" xfId="37483"/>
    <cellStyle name="Примечание 85 2 5" xfId="37484"/>
    <cellStyle name="Примечание 85 2 6" xfId="37485"/>
    <cellStyle name="Примечание 85 3" xfId="37486"/>
    <cellStyle name="Примечание 85 4" xfId="37487"/>
    <cellStyle name="Примечание 85 5" xfId="37488"/>
    <cellStyle name="Примечание 85 6" xfId="37489"/>
    <cellStyle name="Примечание 85 7" xfId="37490"/>
    <cellStyle name="Примечание 85 8" xfId="37491"/>
    <cellStyle name="Примечание 86" xfId="37492"/>
    <cellStyle name="Примечание 86 2" xfId="37493"/>
    <cellStyle name="Примечание 86 2 2" xfId="37494"/>
    <cellStyle name="Примечание 86 2 3" xfId="37495"/>
    <cellStyle name="Примечание 86 2 4" xfId="37496"/>
    <cellStyle name="Примечание 86 2 5" xfId="37497"/>
    <cellStyle name="Примечание 86 2 6" xfId="37498"/>
    <cellStyle name="Примечание 86 3" xfId="37499"/>
    <cellStyle name="Примечание 86 4" xfId="37500"/>
    <cellStyle name="Примечание 86 5" xfId="37501"/>
    <cellStyle name="Примечание 86 6" xfId="37502"/>
    <cellStyle name="Примечание 86 7" xfId="37503"/>
    <cellStyle name="Примечание 86 8" xfId="37504"/>
    <cellStyle name="Примечание 87" xfId="37505"/>
    <cellStyle name="Примечание 87 2" xfId="37506"/>
    <cellStyle name="Примечание 87 2 2" xfId="37507"/>
    <cellStyle name="Примечание 87 2 3" xfId="37508"/>
    <cellStyle name="Примечание 87 2 4" xfId="37509"/>
    <cellStyle name="Примечание 87 2 5" xfId="37510"/>
    <cellStyle name="Примечание 87 2 6" xfId="37511"/>
    <cellStyle name="Примечание 87 3" xfId="37512"/>
    <cellStyle name="Примечание 87 4" xfId="37513"/>
    <cellStyle name="Примечание 87 5" xfId="37514"/>
    <cellStyle name="Примечание 87 6" xfId="37515"/>
    <cellStyle name="Примечание 87 7" xfId="37516"/>
    <cellStyle name="Примечание 87 8" xfId="37517"/>
    <cellStyle name="Примечание 88" xfId="37518"/>
    <cellStyle name="Примечание 88 2" xfId="37519"/>
    <cellStyle name="Примечание 88 2 2" xfId="37520"/>
    <cellStyle name="Примечание 88 2 3" xfId="37521"/>
    <cellStyle name="Примечание 88 2 4" xfId="37522"/>
    <cellStyle name="Примечание 88 2 5" xfId="37523"/>
    <cellStyle name="Примечание 88 2 6" xfId="37524"/>
    <cellStyle name="Примечание 88 3" xfId="37525"/>
    <cellStyle name="Примечание 88 4" xfId="37526"/>
    <cellStyle name="Примечание 88 5" xfId="37527"/>
    <cellStyle name="Примечание 88 6" xfId="37528"/>
    <cellStyle name="Примечание 88 7" xfId="37529"/>
    <cellStyle name="Примечание 88 8" xfId="37530"/>
    <cellStyle name="Примечание 89" xfId="37531"/>
    <cellStyle name="Примечание 89 2" xfId="37532"/>
    <cellStyle name="Примечание 89 2 2" xfId="37533"/>
    <cellStyle name="Примечание 89 2 3" xfId="37534"/>
    <cellStyle name="Примечание 89 2 4" xfId="37535"/>
    <cellStyle name="Примечание 89 2 5" xfId="37536"/>
    <cellStyle name="Примечание 89 2 6" xfId="37537"/>
    <cellStyle name="Примечание 89 3" xfId="37538"/>
    <cellStyle name="Примечание 89 4" xfId="37539"/>
    <cellStyle name="Примечание 89 5" xfId="37540"/>
    <cellStyle name="Примечание 89 6" xfId="37541"/>
    <cellStyle name="Примечание 89 7" xfId="37542"/>
    <cellStyle name="Примечание 89 8" xfId="37543"/>
    <cellStyle name="Примечание 9" xfId="37544"/>
    <cellStyle name="Примечание 9 10" xfId="37545"/>
    <cellStyle name="Примечание 9 2" xfId="37546"/>
    <cellStyle name="Примечание 9 2 2" xfId="37547"/>
    <cellStyle name="Примечание 9 2 2 2" xfId="37548"/>
    <cellStyle name="Примечание 9 2 2 3" xfId="37549"/>
    <cellStyle name="Примечание 9 2 2 4" xfId="37550"/>
    <cellStyle name="Примечание 9 2 2 5" xfId="37551"/>
    <cellStyle name="Примечание 9 2 2 6" xfId="37552"/>
    <cellStyle name="Примечание 9 2 3" xfId="37553"/>
    <cellStyle name="Примечание 9 2 4" xfId="37554"/>
    <cellStyle name="Примечание 9 2 5" xfId="37555"/>
    <cellStyle name="Примечание 9 2 6" xfId="37556"/>
    <cellStyle name="Примечание 9 2 7" xfId="37557"/>
    <cellStyle name="Примечание 9 2 8" xfId="37558"/>
    <cellStyle name="Примечание 9 3" xfId="37559"/>
    <cellStyle name="Примечание 9 3 2" xfId="37560"/>
    <cellStyle name="Примечание 9 3 2 2" xfId="37561"/>
    <cellStyle name="Примечание 9 3 2 3" xfId="37562"/>
    <cellStyle name="Примечание 9 3 2 4" xfId="37563"/>
    <cellStyle name="Примечание 9 3 2 5" xfId="37564"/>
    <cellStyle name="Примечание 9 3 2 6" xfId="37565"/>
    <cellStyle name="Примечание 9 3 3" xfId="37566"/>
    <cellStyle name="Примечание 9 3 4" xfId="37567"/>
    <cellStyle name="Примечание 9 3 5" xfId="37568"/>
    <cellStyle name="Примечание 9 3 6" xfId="37569"/>
    <cellStyle name="Примечание 9 3 7" xfId="37570"/>
    <cellStyle name="Примечание 9 3 8" xfId="37571"/>
    <cellStyle name="Примечание 9 4" xfId="37572"/>
    <cellStyle name="Примечание 9 4 2" xfId="37573"/>
    <cellStyle name="Примечание 9 4 3" xfId="37574"/>
    <cellStyle name="Примечание 9 4 4" xfId="37575"/>
    <cellStyle name="Примечание 9 4 5" xfId="37576"/>
    <cellStyle name="Примечание 9 4 6" xfId="37577"/>
    <cellStyle name="Примечание 9 5" xfId="37578"/>
    <cellStyle name="Примечание 9 6" xfId="37579"/>
    <cellStyle name="Примечание 9 7" xfId="37580"/>
    <cellStyle name="Примечание 9 8" xfId="37581"/>
    <cellStyle name="Примечание 9 9" xfId="37582"/>
    <cellStyle name="Примечание 90" xfId="37583"/>
    <cellStyle name="Примечание 90 2" xfId="37584"/>
    <cellStyle name="Примечание 90 2 2" xfId="37585"/>
    <cellStyle name="Примечание 90 2 3" xfId="37586"/>
    <cellStyle name="Примечание 90 2 4" xfId="37587"/>
    <cellStyle name="Примечание 90 2 5" xfId="37588"/>
    <cellStyle name="Примечание 90 2 6" xfId="37589"/>
    <cellStyle name="Примечание 90 3" xfId="37590"/>
    <cellStyle name="Примечание 90 4" xfId="37591"/>
    <cellStyle name="Примечание 90 5" xfId="37592"/>
    <cellStyle name="Примечание 90 6" xfId="37593"/>
    <cellStyle name="Примечание 90 7" xfId="37594"/>
    <cellStyle name="Примечание 90 8" xfId="37595"/>
    <cellStyle name="Примечание 91" xfId="37596"/>
    <cellStyle name="Примечание 91 2" xfId="37597"/>
    <cellStyle name="Примечание 91 2 2" xfId="37598"/>
    <cellStyle name="Примечание 91 2 3" xfId="37599"/>
    <cellStyle name="Примечание 91 2 4" xfId="37600"/>
    <cellStyle name="Примечание 91 2 5" xfId="37601"/>
    <cellStyle name="Примечание 91 2 6" xfId="37602"/>
    <cellStyle name="Примечание 91 3" xfId="37603"/>
    <cellStyle name="Примечание 91 4" xfId="37604"/>
    <cellStyle name="Примечание 91 5" xfId="37605"/>
    <cellStyle name="Примечание 91 6" xfId="37606"/>
    <cellStyle name="Примечание 91 7" xfId="37607"/>
    <cellStyle name="Примечание 91 8" xfId="37608"/>
    <cellStyle name="Примечание 92" xfId="37609"/>
    <cellStyle name="Примечание 92 2" xfId="37610"/>
    <cellStyle name="Примечание 92 2 2" xfId="37611"/>
    <cellStyle name="Примечание 92 2 3" xfId="37612"/>
    <cellStyle name="Примечание 92 2 4" xfId="37613"/>
    <cellStyle name="Примечание 92 2 5" xfId="37614"/>
    <cellStyle name="Примечание 92 2 6" xfId="37615"/>
    <cellStyle name="Примечание 92 3" xfId="37616"/>
    <cellStyle name="Примечание 92 4" xfId="37617"/>
    <cellStyle name="Примечание 92 5" xfId="37618"/>
    <cellStyle name="Примечание 92 6" xfId="37619"/>
    <cellStyle name="Примечание 92 7" xfId="37620"/>
    <cellStyle name="Примечание 92 8" xfId="37621"/>
    <cellStyle name="Примечание 93" xfId="37622"/>
    <cellStyle name="Примечание 93 2" xfId="37623"/>
    <cellStyle name="Примечание 93 2 2" xfId="37624"/>
    <cellStyle name="Примечание 93 2 3" xfId="37625"/>
    <cellStyle name="Примечание 93 2 4" xfId="37626"/>
    <cellStyle name="Примечание 93 2 5" xfId="37627"/>
    <cellStyle name="Примечание 93 2 6" xfId="37628"/>
    <cellStyle name="Примечание 93 3" xfId="37629"/>
    <cellStyle name="Примечание 93 4" xfId="37630"/>
    <cellStyle name="Примечание 93 5" xfId="37631"/>
    <cellStyle name="Примечание 93 6" xfId="37632"/>
    <cellStyle name="Примечание 93 7" xfId="37633"/>
    <cellStyle name="Примечание 93 8" xfId="37634"/>
    <cellStyle name="Примечание 94" xfId="37635"/>
    <cellStyle name="Примечание 94 2" xfId="37636"/>
    <cellStyle name="Примечание 94 2 2" xfId="37637"/>
    <cellStyle name="Примечание 94 2 3" xfId="37638"/>
    <cellStyle name="Примечание 94 2 4" xfId="37639"/>
    <cellStyle name="Примечание 94 2 5" xfId="37640"/>
    <cellStyle name="Примечание 94 2 6" xfId="37641"/>
    <cellStyle name="Примечание 94 3" xfId="37642"/>
    <cellStyle name="Примечание 94 4" xfId="37643"/>
    <cellStyle name="Примечание 94 5" xfId="37644"/>
    <cellStyle name="Примечание 94 6" xfId="37645"/>
    <cellStyle name="Примечание 94 7" xfId="37646"/>
    <cellStyle name="Примечание 94 8" xfId="37647"/>
    <cellStyle name="Примечание 95" xfId="37648"/>
    <cellStyle name="Примечание 95 2" xfId="37649"/>
    <cellStyle name="Примечание 95 2 2" xfId="37650"/>
    <cellStyle name="Примечание 95 2 3" xfId="37651"/>
    <cellStyle name="Примечание 95 2 4" xfId="37652"/>
    <cellStyle name="Примечание 95 2 5" xfId="37653"/>
    <cellStyle name="Примечание 95 2 6" xfId="37654"/>
    <cellStyle name="Примечание 95 3" xfId="37655"/>
    <cellStyle name="Примечание 95 4" xfId="37656"/>
    <cellStyle name="Примечание 95 5" xfId="37657"/>
    <cellStyle name="Примечание 95 6" xfId="37658"/>
    <cellStyle name="Примечание 95 7" xfId="37659"/>
    <cellStyle name="Примечание 95 8" xfId="37660"/>
    <cellStyle name="Примечание 96" xfId="37661"/>
    <cellStyle name="Примечание 96 2" xfId="37662"/>
    <cellStyle name="Примечание 96 2 2" xfId="37663"/>
    <cellStyle name="Примечание 96 2 3" xfId="37664"/>
    <cellStyle name="Примечание 96 2 4" xfId="37665"/>
    <cellStyle name="Примечание 96 2 5" xfId="37666"/>
    <cellStyle name="Примечание 96 2 6" xfId="37667"/>
    <cellStyle name="Примечание 96 3" xfId="37668"/>
    <cellStyle name="Примечание 96 4" xfId="37669"/>
    <cellStyle name="Примечание 96 5" xfId="37670"/>
    <cellStyle name="Примечание 96 6" xfId="37671"/>
    <cellStyle name="Примечание 96 7" xfId="37672"/>
    <cellStyle name="Примечание 96 8" xfId="37673"/>
    <cellStyle name="Примечание 97" xfId="37674"/>
    <cellStyle name="Примечание 97 2" xfId="37675"/>
    <cellStyle name="Примечание 97 2 2" xfId="37676"/>
    <cellStyle name="Примечание 97 2 3" xfId="37677"/>
    <cellStyle name="Примечание 97 2 4" xfId="37678"/>
    <cellStyle name="Примечание 97 2 5" xfId="37679"/>
    <cellStyle name="Примечание 97 2 6" xfId="37680"/>
    <cellStyle name="Примечание 97 3" xfId="37681"/>
    <cellStyle name="Примечание 97 4" xfId="37682"/>
    <cellStyle name="Примечание 97 5" xfId="37683"/>
    <cellStyle name="Примечание 97 6" xfId="37684"/>
    <cellStyle name="Примечание 97 7" xfId="37685"/>
    <cellStyle name="Примечание 97 8" xfId="37686"/>
    <cellStyle name="Примечание 98" xfId="37687"/>
    <cellStyle name="Примечание 98 2" xfId="37688"/>
    <cellStyle name="Примечание 98 2 2" xfId="37689"/>
    <cellStyle name="Примечание 98 2 3" xfId="37690"/>
    <cellStyle name="Примечание 98 2 4" xfId="37691"/>
    <cellStyle name="Примечание 98 2 5" xfId="37692"/>
    <cellStyle name="Примечание 98 2 6" xfId="37693"/>
    <cellStyle name="Примечание 98 3" xfId="37694"/>
    <cellStyle name="Примечание 98 4" xfId="37695"/>
    <cellStyle name="Примечание 98 5" xfId="37696"/>
    <cellStyle name="Примечание 98 6" xfId="37697"/>
    <cellStyle name="Примечание 98 7" xfId="37698"/>
    <cellStyle name="Примечание 98 8" xfId="37699"/>
    <cellStyle name="Примечание 99" xfId="37700"/>
    <cellStyle name="Примечание 99 2" xfId="37701"/>
    <cellStyle name="Примечание 99 2 2" xfId="37702"/>
    <cellStyle name="Примечание 99 2 3" xfId="37703"/>
    <cellStyle name="Примечание 99 2 4" xfId="37704"/>
    <cellStyle name="Примечание 99 2 5" xfId="37705"/>
    <cellStyle name="Примечание 99 2 6" xfId="37706"/>
    <cellStyle name="Примечание 99 3" xfId="37707"/>
    <cellStyle name="Примечание 99 4" xfId="37708"/>
    <cellStyle name="Примечание 99 5" xfId="37709"/>
    <cellStyle name="Примечание 99 6" xfId="37710"/>
    <cellStyle name="Примечание 99 7" xfId="37711"/>
    <cellStyle name="Примечание 99 8" xfId="37712"/>
    <cellStyle name="Связанная ячейка 10" xfId="37713"/>
    <cellStyle name="Связанная ячейка 10 2" xfId="37714"/>
    <cellStyle name="Связанная ячейка 10 2 2" xfId="37715"/>
    <cellStyle name="Связанная ячейка 10 2 3" xfId="37716"/>
    <cellStyle name="Связанная ячейка 10 2 4" xfId="37717"/>
    <cellStyle name="Связанная ячейка 10 2 5" xfId="37718"/>
    <cellStyle name="Связанная ячейка 10 2 6" xfId="37719"/>
    <cellStyle name="Связанная ячейка 10 3" xfId="37720"/>
    <cellStyle name="Связанная ячейка 10 4" xfId="37721"/>
    <cellStyle name="Связанная ячейка 10 5" xfId="37722"/>
    <cellStyle name="Связанная ячейка 10 6" xfId="37723"/>
    <cellStyle name="Связанная ячейка 10 7" xfId="37724"/>
    <cellStyle name="Связанная ячейка 10 8" xfId="37725"/>
    <cellStyle name="Связанная ячейка 100" xfId="37726"/>
    <cellStyle name="Связанная ячейка 100 2" xfId="37727"/>
    <cellStyle name="Связанная ячейка 100 2 2" xfId="37728"/>
    <cellStyle name="Связанная ячейка 100 2 3" xfId="37729"/>
    <cellStyle name="Связанная ячейка 100 2 4" xfId="37730"/>
    <cellStyle name="Связанная ячейка 100 2 5" xfId="37731"/>
    <cellStyle name="Связанная ячейка 100 2 6" xfId="37732"/>
    <cellStyle name="Связанная ячейка 100 3" xfId="37733"/>
    <cellStyle name="Связанная ячейка 100 4" xfId="37734"/>
    <cellStyle name="Связанная ячейка 100 5" xfId="37735"/>
    <cellStyle name="Связанная ячейка 100 6" xfId="37736"/>
    <cellStyle name="Связанная ячейка 100 7" xfId="37737"/>
    <cellStyle name="Связанная ячейка 100 8" xfId="37738"/>
    <cellStyle name="Связанная ячейка 101" xfId="37739"/>
    <cellStyle name="Связанная ячейка 101 2" xfId="37740"/>
    <cellStyle name="Связанная ячейка 101 2 2" xfId="37741"/>
    <cellStyle name="Связанная ячейка 101 2 3" xfId="37742"/>
    <cellStyle name="Связанная ячейка 101 2 4" xfId="37743"/>
    <cellStyle name="Связанная ячейка 101 2 5" xfId="37744"/>
    <cellStyle name="Связанная ячейка 101 2 6" xfId="37745"/>
    <cellStyle name="Связанная ячейка 101 3" xfId="37746"/>
    <cellStyle name="Связанная ячейка 101 4" xfId="37747"/>
    <cellStyle name="Связанная ячейка 101 5" xfId="37748"/>
    <cellStyle name="Связанная ячейка 101 6" xfId="37749"/>
    <cellStyle name="Связанная ячейка 101 7" xfId="37750"/>
    <cellStyle name="Связанная ячейка 101 8" xfId="37751"/>
    <cellStyle name="Связанная ячейка 102" xfId="37752"/>
    <cellStyle name="Связанная ячейка 102 2" xfId="37753"/>
    <cellStyle name="Связанная ячейка 102 2 2" xfId="37754"/>
    <cellStyle name="Связанная ячейка 102 2 3" xfId="37755"/>
    <cellStyle name="Связанная ячейка 102 2 4" xfId="37756"/>
    <cellStyle name="Связанная ячейка 102 2 5" xfId="37757"/>
    <cellStyle name="Связанная ячейка 102 2 6" xfId="37758"/>
    <cellStyle name="Связанная ячейка 102 3" xfId="37759"/>
    <cellStyle name="Связанная ячейка 102 4" xfId="37760"/>
    <cellStyle name="Связанная ячейка 102 5" xfId="37761"/>
    <cellStyle name="Связанная ячейка 102 6" xfId="37762"/>
    <cellStyle name="Связанная ячейка 102 7" xfId="37763"/>
    <cellStyle name="Связанная ячейка 102 8" xfId="37764"/>
    <cellStyle name="Связанная ячейка 103" xfId="37765"/>
    <cellStyle name="Связанная ячейка 103 2" xfId="37766"/>
    <cellStyle name="Связанная ячейка 103 2 2" xfId="37767"/>
    <cellStyle name="Связанная ячейка 103 2 3" xfId="37768"/>
    <cellStyle name="Связанная ячейка 103 2 4" xfId="37769"/>
    <cellStyle name="Связанная ячейка 103 2 5" xfId="37770"/>
    <cellStyle name="Связанная ячейка 103 2 6" xfId="37771"/>
    <cellStyle name="Связанная ячейка 103 3" xfId="37772"/>
    <cellStyle name="Связанная ячейка 103 4" xfId="37773"/>
    <cellStyle name="Связанная ячейка 103 5" xfId="37774"/>
    <cellStyle name="Связанная ячейка 103 6" xfId="37775"/>
    <cellStyle name="Связанная ячейка 103 7" xfId="37776"/>
    <cellStyle name="Связанная ячейка 103 8" xfId="37777"/>
    <cellStyle name="Связанная ячейка 104" xfId="37778"/>
    <cellStyle name="Связанная ячейка 104 2" xfId="37779"/>
    <cellStyle name="Связанная ячейка 104 2 2" xfId="37780"/>
    <cellStyle name="Связанная ячейка 104 2 3" xfId="37781"/>
    <cellStyle name="Связанная ячейка 104 2 4" xfId="37782"/>
    <cellStyle name="Связанная ячейка 104 2 5" xfId="37783"/>
    <cellStyle name="Связанная ячейка 104 2 6" xfId="37784"/>
    <cellStyle name="Связанная ячейка 104 3" xfId="37785"/>
    <cellStyle name="Связанная ячейка 104 4" xfId="37786"/>
    <cellStyle name="Связанная ячейка 104 5" xfId="37787"/>
    <cellStyle name="Связанная ячейка 104 6" xfId="37788"/>
    <cellStyle name="Связанная ячейка 104 7" xfId="37789"/>
    <cellStyle name="Связанная ячейка 104 8" xfId="37790"/>
    <cellStyle name="Связанная ячейка 105" xfId="37791"/>
    <cellStyle name="Связанная ячейка 105 2" xfId="37792"/>
    <cellStyle name="Связанная ячейка 105 2 2" xfId="37793"/>
    <cellStyle name="Связанная ячейка 105 2 3" xfId="37794"/>
    <cellStyle name="Связанная ячейка 105 2 4" xfId="37795"/>
    <cellStyle name="Связанная ячейка 105 2 5" xfId="37796"/>
    <cellStyle name="Связанная ячейка 105 2 6" xfId="37797"/>
    <cellStyle name="Связанная ячейка 105 3" xfId="37798"/>
    <cellStyle name="Связанная ячейка 105 4" xfId="37799"/>
    <cellStyle name="Связанная ячейка 105 5" xfId="37800"/>
    <cellStyle name="Связанная ячейка 105 6" xfId="37801"/>
    <cellStyle name="Связанная ячейка 105 7" xfId="37802"/>
    <cellStyle name="Связанная ячейка 105 8" xfId="37803"/>
    <cellStyle name="Связанная ячейка 106" xfId="37804"/>
    <cellStyle name="Связанная ячейка 106 2" xfId="37805"/>
    <cellStyle name="Связанная ячейка 106 2 2" xfId="37806"/>
    <cellStyle name="Связанная ячейка 106 2 3" xfId="37807"/>
    <cellStyle name="Связанная ячейка 106 2 4" xfId="37808"/>
    <cellStyle name="Связанная ячейка 106 2 5" xfId="37809"/>
    <cellStyle name="Связанная ячейка 106 2 6" xfId="37810"/>
    <cellStyle name="Связанная ячейка 106 3" xfId="37811"/>
    <cellStyle name="Связанная ячейка 106 4" xfId="37812"/>
    <cellStyle name="Связанная ячейка 106 5" xfId="37813"/>
    <cellStyle name="Связанная ячейка 106 6" xfId="37814"/>
    <cellStyle name="Связанная ячейка 106 7" xfId="37815"/>
    <cellStyle name="Связанная ячейка 106 8" xfId="37816"/>
    <cellStyle name="Связанная ячейка 107" xfId="37817"/>
    <cellStyle name="Связанная ячейка 107 2" xfId="37818"/>
    <cellStyle name="Связанная ячейка 107 2 2" xfId="37819"/>
    <cellStyle name="Связанная ячейка 107 2 3" xfId="37820"/>
    <cellStyle name="Связанная ячейка 107 2 4" xfId="37821"/>
    <cellStyle name="Связанная ячейка 107 2 5" xfId="37822"/>
    <cellStyle name="Связанная ячейка 107 2 6" xfId="37823"/>
    <cellStyle name="Связанная ячейка 107 3" xfId="37824"/>
    <cellStyle name="Связанная ячейка 107 4" xfId="37825"/>
    <cellStyle name="Связанная ячейка 107 5" xfId="37826"/>
    <cellStyle name="Связанная ячейка 107 6" xfId="37827"/>
    <cellStyle name="Связанная ячейка 107 7" xfId="37828"/>
    <cellStyle name="Связанная ячейка 107 8" xfId="37829"/>
    <cellStyle name="Связанная ячейка 108" xfId="37830"/>
    <cellStyle name="Связанная ячейка 108 2" xfId="37831"/>
    <cellStyle name="Связанная ячейка 108 2 2" xfId="37832"/>
    <cellStyle name="Связанная ячейка 108 2 3" xfId="37833"/>
    <cellStyle name="Связанная ячейка 108 2 4" xfId="37834"/>
    <cellStyle name="Связанная ячейка 108 2 5" xfId="37835"/>
    <cellStyle name="Связанная ячейка 108 2 6" xfId="37836"/>
    <cellStyle name="Связанная ячейка 108 3" xfId="37837"/>
    <cellStyle name="Связанная ячейка 108 4" xfId="37838"/>
    <cellStyle name="Связанная ячейка 108 5" xfId="37839"/>
    <cellStyle name="Связанная ячейка 108 6" xfId="37840"/>
    <cellStyle name="Связанная ячейка 108 7" xfId="37841"/>
    <cellStyle name="Связанная ячейка 108 8" xfId="37842"/>
    <cellStyle name="Связанная ячейка 109" xfId="37843"/>
    <cellStyle name="Связанная ячейка 109 2" xfId="37844"/>
    <cellStyle name="Связанная ячейка 109 2 2" xfId="37845"/>
    <cellStyle name="Связанная ячейка 109 2 3" xfId="37846"/>
    <cellStyle name="Связанная ячейка 109 2 4" xfId="37847"/>
    <cellStyle name="Связанная ячейка 109 2 5" xfId="37848"/>
    <cellStyle name="Связанная ячейка 109 2 6" xfId="37849"/>
    <cellStyle name="Связанная ячейка 109 3" xfId="37850"/>
    <cellStyle name="Связанная ячейка 109 4" xfId="37851"/>
    <cellStyle name="Связанная ячейка 109 5" xfId="37852"/>
    <cellStyle name="Связанная ячейка 109 6" xfId="37853"/>
    <cellStyle name="Связанная ячейка 109 7" xfId="37854"/>
    <cellStyle name="Связанная ячейка 109 8" xfId="37855"/>
    <cellStyle name="Связанная ячейка 11" xfId="37856"/>
    <cellStyle name="Связанная ячейка 11 2" xfId="37857"/>
    <cellStyle name="Связанная ячейка 11 2 2" xfId="37858"/>
    <cellStyle name="Связанная ячейка 11 2 3" xfId="37859"/>
    <cellStyle name="Связанная ячейка 11 2 4" xfId="37860"/>
    <cellStyle name="Связанная ячейка 11 2 5" xfId="37861"/>
    <cellStyle name="Связанная ячейка 11 2 6" xfId="37862"/>
    <cellStyle name="Связанная ячейка 11 3" xfId="37863"/>
    <cellStyle name="Связанная ячейка 11 4" xfId="37864"/>
    <cellStyle name="Связанная ячейка 11 5" xfId="37865"/>
    <cellStyle name="Связанная ячейка 11 6" xfId="37866"/>
    <cellStyle name="Связанная ячейка 11 7" xfId="37867"/>
    <cellStyle name="Связанная ячейка 11 8" xfId="37868"/>
    <cellStyle name="Связанная ячейка 110" xfId="37869"/>
    <cellStyle name="Связанная ячейка 110 2" xfId="37870"/>
    <cellStyle name="Связанная ячейка 110 2 2" xfId="37871"/>
    <cellStyle name="Связанная ячейка 110 2 3" xfId="37872"/>
    <cellStyle name="Связанная ячейка 110 2 4" xfId="37873"/>
    <cellStyle name="Связанная ячейка 110 2 5" xfId="37874"/>
    <cellStyle name="Связанная ячейка 110 2 6" xfId="37875"/>
    <cellStyle name="Связанная ячейка 110 3" xfId="37876"/>
    <cellStyle name="Связанная ячейка 110 4" xfId="37877"/>
    <cellStyle name="Связанная ячейка 110 5" xfId="37878"/>
    <cellStyle name="Связанная ячейка 110 6" xfId="37879"/>
    <cellStyle name="Связанная ячейка 110 7" xfId="37880"/>
    <cellStyle name="Связанная ячейка 110 8" xfId="37881"/>
    <cellStyle name="Связанная ячейка 111" xfId="37882"/>
    <cellStyle name="Связанная ячейка 111 2" xfId="37883"/>
    <cellStyle name="Связанная ячейка 111 2 2" xfId="37884"/>
    <cellStyle name="Связанная ячейка 111 2 3" xfId="37885"/>
    <cellStyle name="Связанная ячейка 111 2 4" xfId="37886"/>
    <cellStyle name="Связанная ячейка 111 2 5" xfId="37887"/>
    <cellStyle name="Связанная ячейка 111 2 6" xfId="37888"/>
    <cellStyle name="Связанная ячейка 111 3" xfId="37889"/>
    <cellStyle name="Связанная ячейка 111 4" xfId="37890"/>
    <cellStyle name="Связанная ячейка 111 5" xfId="37891"/>
    <cellStyle name="Связанная ячейка 111 6" xfId="37892"/>
    <cellStyle name="Связанная ячейка 111 7" xfId="37893"/>
    <cellStyle name="Связанная ячейка 111 8" xfId="37894"/>
    <cellStyle name="Связанная ячейка 112" xfId="37895"/>
    <cellStyle name="Связанная ячейка 112 2" xfId="37896"/>
    <cellStyle name="Связанная ячейка 112 2 2" xfId="37897"/>
    <cellStyle name="Связанная ячейка 112 2 3" xfId="37898"/>
    <cellStyle name="Связанная ячейка 112 2 4" xfId="37899"/>
    <cellStyle name="Связанная ячейка 112 2 5" xfId="37900"/>
    <cellStyle name="Связанная ячейка 112 2 6" xfId="37901"/>
    <cellStyle name="Связанная ячейка 112 3" xfId="37902"/>
    <cellStyle name="Связанная ячейка 112 4" xfId="37903"/>
    <cellStyle name="Связанная ячейка 112 5" xfId="37904"/>
    <cellStyle name="Связанная ячейка 112 6" xfId="37905"/>
    <cellStyle name="Связанная ячейка 112 7" xfId="37906"/>
    <cellStyle name="Связанная ячейка 112 8" xfId="37907"/>
    <cellStyle name="Связанная ячейка 113" xfId="37908"/>
    <cellStyle name="Связанная ячейка 113 2" xfId="37909"/>
    <cellStyle name="Связанная ячейка 113 2 2" xfId="37910"/>
    <cellStyle name="Связанная ячейка 113 2 3" xfId="37911"/>
    <cellStyle name="Связанная ячейка 113 2 4" xfId="37912"/>
    <cellStyle name="Связанная ячейка 113 2 5" xfId="37913"/>
    <cellStyle name="Связанная ячейка 113 2 6" xfId="37914"/>
    <cellStyle name="Связанная ячейка 113 3" xfId="37915"/>
    <cellStyle name="Связанная ячейка 113 4" xfId="37916"/>
    <cellStyle name="Связанная ячейка 113 5" xfId="37917"/>
    <cellStyle name="Связанная ячейка 113 6" xfId="37918"/>
    <cellStyle name="Связанная ячейка 113 7" xfId="37919"/>
    <cellStyle name="Связанная ячейка 113 8" xfId="37920"/>
    <cellStyle name="Связанная ячейка 114" xfId="37921"/>
    <cellStyle name="Связанная ячейка 114 2" xfId="37922"/>
    <cellStyle name="Связанная ячейка 114 2 2" xfId="37923"/>
    <cellStyle name="Связанная ячейка 114 2 3" xfId="37924"/>
    <cellStyle name="Связанная ячейка 114 2 4" xfId="37925"/>
    <cellStyle name="Связанная ячейка 114 2 5" xfId="37926"/>
    <cellStyle name="Связанная ячейка 114 2 6" xfId="37927"/>
    <cellStyle name="Связанная ячейка 114 3" xfId="37928"/>
    <cellStyle name="Связанная ячейка 114 4" xfId="37929"/>
    <cellStyle name="Связанная ячейка 114 5" xfId="37930"/>
    <cellStyle name="Связанная ячейка 114 6" xfId="37931"/>
    <cellStyle name="Связанная ячейка 114 7" xfId="37932"/>
    <cellStyle name="Связанная ячейка 114 8" xfId="37933"/>
    <cellStyle name="Связанная ячейка 115" xfId="37934"/>
    <cellStyle name="Связанная ячейка 115 2" xfId="37935"/>
    <cellStyle name="Связанная ячейка 115 2 2" xfId="37936"/>
    <cellStyle name="Связанная ячейка 115 2 3" xfId="37937"/>
    <cellStyle name="Связанная ячейка 115 2 4" xfId="37938"/>
    <cellStyle name="Связанная ячейка 115 2 5" xfId="37939"/>
    <cellStyle name="Связанная ячейка 115 2 6" xfId="37940"/>
    <cellStyle name="Связанная ячейка 115 3" xfId="37941"/>
    <cellStyle name="Связанная ячейка 115 4" xfId="37942"/>
    <cellStyle name="Связанная ячейка 115 5" xfId="37943"/>
    <cellStyle name="Связанная ячейка 115 6" xfId="37944"/>
    <cellStyle name="Связанная ячейка 115 7" xfId="37945"/>
    <cellStyle name="Связанная ячейка 115 8" xfId="37946"/>
    <cellStyle name="Связанная ячейка 116" xfId="37947"/>
    <cellStyle name="Связанная ячейка 116 2" xfId="37948"/>
    <cellStyle name="Связанная ячейка 116 2 2" xfId="37949"/>
    <cellStyle name="Связанная ячейка 116 2 3" xfId="37950"/>
    <cellStyle name="Связанная ячейка 116 2 4" xfId="37951"/>
    <cellStyle name="Связанная ячейка 116 2 5" xfId="37952"/>
    <cellStyle name="Связанная ячейка 116 2 6" xfId="37953"/>
    <cellStyle name="Связанная ячейка 116 3" xfId="37954"/>
    <cellStyle name="Связанная ячейка 116 4" xfId="37955"/>
    <cellStyle name="Связанная ячейка 116 5" xfId="37956"/>
    <cellStyle name="Связанная ячейка 116 6" xfId="37957"/>
    <cellStyle name="Связанная ячейка 116 7" xfId="37958"/>
    <cellStyle name="Связанная ячейка 116 8" xfId="37959"/>
    <cellStyle name="Связанная ячейка 117" xfId="37960"/>
    <cellStyle name="Связанная ячейка 117 2" xfId="37961"/>
    <cellStyle name="Связанная ячейка 117 2 2" xfId="37962"/>
    <cellStyle name="Связанная ячейка 117 2 3" xfId="37963"/>
    <cellStyle name="Связанная ячейка 117 2 4" xfId="37964"/>
    <cellStyle name="Связанная ячейка 117 2 5" xfId="37965"/>
    <cellStyle name="Связанная ячейка 117 2 6" xfId="37966"/>
    <cellStyle name="Связанная ячейка 117 3" xfId="37967"/>
    <cellStyle name="Связанная ячейка 117 4" xfId="37968"/>
    <cellStyle name="Связанная ячейка 117 5" xfId="37969"/>
    <cellStyle name="Связанная ячейка 117 6" xfId="37970"/>
    <cellStyle name="Связанная ячейка 117 7" xfId="37971"/>
    <cellStyle name="Связанная ячейка 117 8" xfId="37972"/>
    <cellStyle name="Связанная ячейка 118" xfId="37973"/>
    <cellStyle name="Связанная ячейка 118 2" xfId="37974"/>
    <cellStyle name="Связанная ячейка 118 2 2" xfId="37975"/>
    <cellStyle name="Связанная ячейка 118 2 3" xfId="37976"/>
    <cellStyle name="Связанная ячейка 118 2 4" xfId="37977"/>
    <cellStyle name="Связанная ячейка 118 2 5" xfId="37978"/>
    <cellStyle name="Связанная ячейка 118 2 6" xfId="37979"/>
    <cellStyle name="Связанная ячейка 118 3" xfId="37980"/>
    <cellStyle name="Связанная ячейка 118 4" xfId="37981"/>
    <cellStyle name="Связанная ячейка 118 5" xfId="37982"/>
    <cellStyle name="Связанная ячейка 118 6" xfId="37983"/>
    <cellStyle name="Связанная ячейка 118 7" xfId="37984"/>
    <cellStyle name="Связанная ячейка 118 8" xfId="37985"/>
    <cellStyle name="Связанная ячейка 119" xfId="37986"/>
    <cellStyle name="Связанная ячейка 119 2" xfId="37987"/>
    <cellStyle name="Связанная ячейка 119 2 2" xfId="37988"/>
    <cellStyle name="Связанная ячейка 119 2 3" xfId="37989"/>
    <cellStyle name="Связанная ячейка 119 2 4" xfId="37990"/>
    <cellStyle name="Связанная ячейка 119 2 5" xfId="37991"/>
    <cellStyle name="Связанная ячейка 119 2 6" xfId="37992"/>
    <cellStyle name="Связанная ячейка 119 3" xfId="37993"/>
    <cellStyle name="Связанная ячейка 119 4" xfId="37994"/>
    <cellStyle name="Связанная ячейка 119 5" xfId="37995"/>
    <cellStyle name="Связанная ячейка 119 6" xfId="37996"/>
    <cellStyle name="Связанная ячейка 119 7" xfId="37997"/>
    <cellStyle name="Связанная ячейка 119 8" xfId="37998"/>
    <cellStyle name="Связанная ячейка 12" xfId="37999"/>
    <cellStyle name="Связанная ячейка 12 2" xfId="38000"/>
    <cellStyle name="Связанная ячейка 12 2 2" xfId="38001"/>
    <cellStyle name="Связанная ячейка 12 2 3" xfId="38002"/>
    <cellStyle name="Связанная ячейка 12 2 4" xfId="38003"/>
    <cellStyle name="Связанная ячейка 12 2 5" xfId="38004"/>
    <cellStyle name="Связанная ячейка 12 2 6" xfId="38005"/>
    <cellStyle name="Связанная ячейка 12 3" xfId="38006"/>
    <cellStyle name="Связанная ячейка 12 4" xfId="38007"/>
    <cellStyle name="Связанная ячейка 12 5" xfId="38008"/>
    <cellStyle name="Связанная ячейка 12 6" xfId="38009"/>
    <cellStyle name="Связанная ячейка 12 7" xfId="38010"/>
    <cellStyle name="Связанная ячейка 12 8" xfId="38011"/>
    <cellStyle name="Связанная ячейка 120" xfId="38012"/>
    <cellStyle name="Связанная ячейка 120 2" xfId="38013"/>
    <cellStyle name="Связанная ячейка 120 2 2" xfId="38014"/>
    <cellStyle name="Связанная ячейка 120 2 3" xfId="38015"/>
    <cellStyle name="Связанная ячейка 120 2 4" xfId="38016"/>
    <cellStyle name="Связанная ячейка 120 2 5" xfId="38017"/>
    <cellStyle name="Связанная ячейка 120 2 6" xfId="38018"/>
    <cellStyle name="Связанная ячейка 120 3" xfId="38019"/>
    <cellStyle name="Связанная ячейка 120 4" xfId="38020"/>
    <cellStyle name="Связанная ячейка 120 5" xfId="38021"/>
    <cellStyle name="Связанная ячейка 120 6" xfId="38022"/>
    <cellStyle name="Связанная ячейка 120 7" xfId="38023"/>
    <cellStyle name="Связанная ячейка 120 8" xfId="38024"/>
    <cellStyle name="Связанная ячейка 121" xfId="38025"/>
    <cellStyle name="Связанная ячейка 121 2" xfId="38026"/>
    <cellStyle name="Связанная ячейка 121 2 2" xfId="38027"/>
    <cellStyle name="Связанная ячейка 121 2 3" xfId="38028"/>
    <cellStyle name="Связанная ячейка 121 2 4" xfId="38029"/>
    <cellStyle name="Связанная ячейка 121 2 5" xfId="38030"/>
    <cellStyle name="Связанная ячейка 121 2 6" xfId="38031"/>
    <cellStyle name="Связанная ячейка 121 3" xfId="38032"/>
    <cellStyle name="Связанная ячейка 121 4" xfId="38033"/>
    <cellStyle name="Связанная ячейка 121 5" xfId="38034"/>
    <cellStyle name="Связанная ячейка 121 6" xfId="38035"/>
    <cellStyle name="Связанная ячейка 121 7" xfId="38036"/>
    <cellStyle name="Связанная ячейка 121 8" xfId="38037"/>
    <cellStyle name="Связанная ячейка 122" xfId="38038"/>
    <cellStyle name="Связанная ячейка 122 2" xfId="38039"/>
    <cellStyle name="Связанная ячейка 122 2 2" xfId="38040"/>
    <cellStyle name="Связанная ячейка 122 2 3" xfId="38041"/>
    <cellStyle name="Связанная ячейка 122 2 4" xfId="38042"/>
    <cellStyle name="Связанная ячейка 122 2 5" xfId="38043"/>
    <cellStyle name="Связанная ячейка 122 2 6" xfId="38044"/>
    <cellStyle name="Связанная ячейка 122 3" xfId="38045"/>
    <cellStyle name="Связанная ячейка 122 4" xfId="38046"/>
    <cellStyle name="Связанная ячейка 122 5" xfId="38047"/>
    <cellStyle name="Связанная ячейка 122 6" xfId="38048"/>
    <cellStyle name="Связанная ячейка 122 7" xfId="38049"/>
    <cellStyle name="Связанная ячейка 122 8" xfId="38050"/>
    <cellStyle name="Связанная ячейка 123" xfId="38051"/>
    <cellStyle name="Связанная ячейка 123 2" xfId="38052"/>
    <cellStyle name="Связанная ячейка 123 2 2" xfId="38053"/>
    <cellStyle name="Связанная ячейка 123 2 3" xfId="38054"/>
    <cellStyle name="Связанная ячейка 123 2 4" xfId="38055"/>
    <cellStyle name="Связанная ячейка 123 2 5" xfId="38056"/>
    <cellStyle name="Связанная ячейка 123 2 6" xfId="38057"/>
    <cellStyle name="Связанная ячейка 123 3" xfId="38058"/>
    <cellStyle name="Связанная ячейка 123 4" xfId="38059"/>
    <cellStyle name="Связанная ячейка 123 5" xfId="38060"/>
    <cellStyle name="Связанная ячейка 123 6" xfId="38061"/>
    <cellStyle name="Связанная ячейка 123 7" xfId="38062"/>
    <cellStyle name="Связанная ячейка 123 8" xfId="38063"/>
    <cellStyle name="Связанная ячейка 124" xfId="38064"/>
    <cellStyle name="Связанная ячейка 124 2" xfId="38065"/>
    <cellStyle name="Связанная ячейка 124 2 2" xfId="38066"/>
    <cellStyle name="Связанная ячейка 124 2 3" xfId="38067"/>
    <cellStyle name="Связанная ячейка 124 2 4" xfId="38068"/>
    <cellStyle name="Связанная ячейка 124 2 5" xfId="38069"/>
    <cellStyle name="Связанная ячейка 124 2 6" xfId="38070"/>
    <cellStyle name="Связанная ячейка 124 3" xfId="38071"/>
    <cellStyle name="Связанная ячейка 124 4" xfId="38072"/>
    <cellStyle name="Связанная ячейка 124 5" xfId="38073"/>
    <cellStyle name="Связанная ячейка 124 6" xfId="38074"/>
    <cellStyle name="Связанная ячейка 124 7" xfId="38075"/>
    <cellStyle name="Связанная ячейка 124 8" xfId="38076"/>
    <cellStyle name="Связанная ячейка 125" xfId="38077"/>
    <cellStyle name="Связанная ячейка 125 2" xfId="38078"/>
    <cellStyle name="Связанная ячейка 125 2 2" xfId="38079"/>
    <cellStyle name="Связанная ячейка 125 2 3" xfId="38080"/>
    <cellStyle name="Связанная ячейка 125 2 4" xfId="38081"/>
    <cellStyle name="Связанная ячейка 125 2 5" xfId="38082"/>
    <cellStyle name="Связанная ячейка 125 2 6" xfId="38083"/>
    <cellStyle name="Связанная ячейка 125 3" xfId="38084"/>
    <cellStyle name="Связанная ячейка 125 4" xfId="38085"/>
    <cellStyle name="Связанная ячейка 125 5" xfId="38086"/>
    <cellStyle name="Связанная ячейка 125 6" xfId="38087"/>
    <cellStyle name="Связанная ячейка 125 7" xfId="38088"/>
    <cellStyle name="Связанная ячейка 125 8" xfId="38089"/>
    <cellStyle name="Связанная ячейка 126" xfId="38090"/>
    <cellStyle name="Связанная ячейка 126 2" xfId="38091"/>
    <cellStyle name="Связанная ячейка 126 2 2" xfId="38092"/>
    <cellStyle name="Связанная ячейка 126 2 3" xfId="38093"/>
    <cellStyle name="Связанная ячейка 126 2 4" xfId="38094"/>
    <cellStyle name="Связанная ячейка 126 2 5" xfId="38095"/>
    <cellStyle name="Связанная ячейка 126 2 6" xfId="38096"/>
    <cellStyle name="Связанная ячейка 126 3" xfId="38097"/>
    <cellStyle name="Связанная ячейка 126 4" xfId="38098"/>
    <cellStyle name="Связанная ячейка 126 5" xfId="38099"/>
    <cellStyle name="Связанная ячейка 126 6" xfId="38100"/>
    <cellStyle name="Связанная ячейка 126 7" xfId="38101"/>
    <cellStyle name="Связанная ячейка 126 8" xfId="38102"/>
    <cellStyle name="Связанная ячейка 127" xfId="38103"/>
    <cellStyle name="Связанная ячейка 127 2" xfId="38104"/>
    <cellStyle name="Связанная ячейка 127 2 2" xfId="38105"/>
    <cellStyle name="Связанная ячейка 127 2 3" xfId="38106"/>
    <cellStyle name="Связанная ячейка 127 2 4" xfId="38107"/>
    <cellStyle name="Связанная ячейка 127 2 5" xfId="38108"/>
    <cellStyle name="Связанная ячейка 127 2 6" xfId="38109"/>
    <cellStyle name="Связанная ячейка 127 3" xfId="38110"/>
    <cellStyle name="Связанная ячейка 127 4" xfId="38111"/>
    <cellStyle name="Связанная ячейка 127 5" xfId="38112"/>
    <cellStyle name="Связанная ячейка 127 6" xfId="38113"/>
    <cellStyle name="Связанная ячейка 127 7" xfId="38114"/>
    <cellStyle name="Связанная ячейка 127 8" xfId="38115"/>
    <cellStyle name="Связанная ячейка 128" xfId="38116"/>
    <cellStyle name="Связанная ячейка 128 2" xfId="38117"/>
    <cellStyle name="Связанная ячейка 128 2 2" xfId="38118"/>
    <cellStyle name="Связанная ячейка 128 2 3" xfId="38119"/>
    <cellStyle name="Связанная ячейка 128 2 4" xfId="38120"/>
    <cellStyle name="Связанная ячейка 128 2 5" xfId="38121"/>
    <cellStyle name="Связанная ячейка 128 2 6" xfId="38122"/>
    <cellStyle name="Связанная ячейка 128 3" xfId="38123"/>
    <cellStyle name="Связанная ячейка 128 4" xfId="38124"/>
    <cellStyle name="Связанная ячейка 128 5" xfId="38125"/>
    <cellStyle name="Связанная ячейка 128 6" xfId="38126"/>
    <cellStyle name="Связанная ячейка 128 7" xfId="38127"/>
    <cellStyle name="Связанная ячейка 128 8" xfId="38128"/>
    <cellStyle name="Связанная ячейка 129" xfId="38129"/>
    <cellStyle name="Связанная ячейка 129 2" xfId="38130"/>
    <cellStyle name="Связанная ячейка 129 2 2" xfId="38131"/>
    <cellStyle name="Связанная ячейка 129 2 3" xfId="38132"/>
    <cellStyle name="Связанная ячейка 129 2 4" xfId="38133"/>
    <cellStyle name="Связанная ячейка 129 2 5" xfId="38134"/>
    <cellStyle name="Связанная ячейка 129 2 6" xfId="38135"/>
    <cellStyle name="Связанная ячейка 129 3" xfId="38136"/>
    <cellStyle name="Связанная ячейка 129 4" xfId="38137"/>
    <cellStyle name="Связанная ячейка 129 5" xfId="38138"/>
    <cellStyle name="Связанная ячейка 129 6" xfId="38139"/>
    <cellStyle name="Связанная ячейка 129 7" xfId="38140"/>
    <cellStyle name="Связанная ячейка 129 8" xfId="38141"/>
    <cellStyle name="Связанная ячейка 13" xfId="38142"/>
    <cellStyle name="Связанная ячейка 13 2" xfId="38143"/>
    <cellStyle name="Связанная ячейка 13 2 2" xfId="38144"/>
    <cellStyle name="Связанная ячейка 13 2 3" xfId="38145"/>
    <cellStyle name="Связанная ячейка 13 2 4" xfId="38146"/>
    <cellStyle name="Связанная ячейка 13 2 5" xfId="38147"/>
    <cellStyle name="Связанная ячейка 13 2 6" xfId="38148"/>
    <cellStyle name="Связанная ячейка 13 3" xfId="38149"/>
    <cellStyle name="Связанная ячейка 13 4" xfId="38150"/>
    <cellStyle name="Связанная ячейка 13 5" xfId="38151"/>
    <cellStyle name="Связанная ячейка 13 6" xfId="38152"/>
    <cellStyle name="Связанная ячейка 13 7" xfId="38153"/>
    <cellStyle name="Связанная ячейка 13 8" xfId="38154"/>
    <cellStyle name="Связанная ячейка 130" xfId="38155"/>
    <cellStyle name="Связанная ячейка 130 2" xfId="38156"/>
    <cellStyle name="Связанная ячейка 130 2 2" xfId="38157"/>
    <cellStyle name="Связанная ячейка 130 2 3" xfId="38158"/>
    <cellStyle name="Связанная ячейка 130 2 4" xfId="38159"/>
    <cellStyle name="Связанная ячейка 130 2 5" xfId="38160"/>
    <cellStyle name="Связанная ячейка 130 2 6" xfId="38161"/>
    <cellStyle name="Связанная ячейка 130 3" xfId="38162"/>
    <cellStyle name="Связанная ячейка 130 4" xfId="38163"/>
    <cellStyle name="Связанная ячейка 130 5" xfId="38164"/>
    <cellStyle name="Связанная ячейка 130 6" xfId="38165"/>
    <cellStyle name="Связанная ячейка 130 7" xfId="38166"/>
    <cellStyle name="Связанная ячейка 130 8" xfId="38167"/>
    <cellStyle name="Связанная ячейка 131" xfId="38168"/>
    <cellStyle name="Связанная ячейка 131 2" xfId="38169"/>
    <cellStyle name="Связанная ячейка 131 2 2" xfId="38170"/>
    <cellStyle name="Связанная ячейка 131 2 3" xfId="38171"/>
    <cellStyle name="Связанная ячейка 131 2 4" xfId="38172"/>
    <cellStyle name="Связанная ячейка 131 2 5" xfId="38173"/>
    <cellStyle name="Связанная ячейка 131 2 6" xfId="38174"/>
    <cellStyle name="Связанная ячейка 131 3" xfId="38175"/>
    <cellStyle name="Связанная ячейка 131 4" xfId="38176"/>
    <cellStyle name="Связанная ячейка 131 5" xfId="38177"/>
    <cellStyle name="Связанная ячейка 131 6" xfId="38178"/>
    <cellStyle name="Связанная ячейка 131 7" xfId="38179"/>
    <cellStyle name="Связанная ячейка 131 8" xfId="38180"/>
    <cellStyle name="Связанная ячейка 132" xfId="38181"/>
    <cellStyle name="Связанная ячейка 132 2" xfId="38182"/>
    <cellStyle name="Связанная ячейка 132 2 2" xfId="38183"/>
    <cellStyle name="Связанная ячейка 132 2 3" xfId="38184"/>
    <cellStyle name="Связанная ячейка 132 2 4" xfId="38185"/>
    <cellStyle name="Связанная ячейка 132 2 5" xfId="38186"/>
    <cellStyle name="Связанная ячейка 132 2 6" xfId="38187"/>
    <cellStyle name="Связанная ячейка 132 3" xfId="38188"/>
    <cellStyle name="Связанная ячейка 132 4" xfId="38189"/>
    <cellStyle name="Связанная ячейка 132 5" xfId="38190"/>
    <cellStyle name="Связанная ячейка 132 6" xfId="38191"/>
    <cellStyle name="Связанная ячейка 132 7" xfId="38192"/>
    <cellStyle name="Связанная ячейка 132 8" xfId="38193"/>
    <cellStyle name="Связанная ячейка 133" xfId="38194"/>
    <cellStyle name="Связанная ячейка 133 2" xfId="38195"/>
    <cellStyle name="Связанная ячейка 133 2 2" xfId="38196"/>
    <cellStyle name="Связанная ячейка 133 2 3" xfId="38197"/>
    <cellStyle name="Связанная ячейка 133 2 4" xfId="38198"/>
    <cellStyle name="Связанная ячейка 133 2 5" xfId="38199"/>
    <cellStyle name="Связанная ячейка 133 2 6" xfId="38200"/>
    <cellStyle name="Связанная ячейка 133 3" xfId="38201"/>
    <cellStyle name="Связанная ячейка 133 4" xfId="38202"/>
    <cellStyle name="Связанная ячейка 133 5" xfId="38203"/>
    <cellStyle name="Связанная ячейка 133 6" xfId="38204"/>
    <cellStyle name="Связанная ячейка 133 7" xfId="38205"/>
    <cellStyle name="Связанная ячейка 133 8" xfId="38206"/>
    <cellStyle name="Связанная ячейка 134" xfId="38207"/>
    <cellStyle name="Связанная ячейка 134 2" xfId="38208"/>
    <cellStyle name="Связанная ячейка 134 2 2" xfId="38209"/>
    <cellStyle name="Связанная ячейка 134 2 3" xfId="38210"/>
    <cellStyle name="Связанная ячейка 134 2 4" xfId="38211"/>
    <cellStyle name="Связанная ячейка 134 2 5" xfId="38212"/>
    <cellStyle name="Связанная ячейка 134 2 6" xfId="38213"/>
    <cellStyle name="Связанная ячейка 134 3" xfId="38214"/>
    <cellStyle name="Связанная ячейка 134 4" xfId="38215"/>
    <cellStyle name="Связанная ячейка 134 5" xfId="38216"/>
    <cellStyle name="Связанная ячейка 134 6" xfId="38217"/>
    <cellStyle name="Связанная ячейка 134 7" xfId="38218"/>
    <cellStyle name="Связанная ячейка 134 8" xfId="38219"/>
    <cellStyle name="Связанная ячейка 135" xfId="38220"/>
    <cellStyle name="Связанная ячейка 135 2" xfId="38221"/>
    <cellStyle name="Связанная ячейка 135 2 2" xfId="38222"/>
    <cellStyle name="Связанная ячейка 135 2 3" xfId="38223"/>
    <cellStyle name="Связанная ячейка 135 2 4" xfId="38224"/>
    <cellStyle name="Связанная ячейка 135 2 5" xfId="38225"/>
    <cellStyle name="Связанная ячейка 135 2 6" xfId="38226"/>
    <cellStyle name="Связанная ячейка 135 3" xfId="38227"/>
    <cellStyle name="Связанная ячейка 135 4" xfId="38228"/>
    <cellStyle name="Связанная ячейка 135 5" xfId="38229"/>
    <cellStyle name="Связанная ячейка 135 6" xfId="38230"/>
    <cellStyle name="Связанная ячейка 135 7" xfId="38231"/>
    <cellStyle name="Связанная ячейка 135 8" xfId="38232"/>
    <cellStyle name="Связанная ячейка 136" xfId="38233"/>
    <cellStyle name="Связанная ячейка 136 2" xfId="38234"/>
    <cellStyle name="Связанная ячейка 136 2 2" xfId="38235"/>
    <cellStyle name="Связанная ячейка 136 2 3" xfId="38236"/>
    <cellStyle name="Связанная ячейка 136 2 4" xfId="38237"/>
    <cellStyle name="Связанная ячейка 136 2 5" xfId="38238"/>
    <cellStyle name="Связанная ячейка 136 2 6" xfId="38239"/>
    <cellStyle name="Связанная ячейка 136 3" xfId="38240"/>
    <cellStyle name="Связанная ячейка 136 4" xfId="38241"/>
    <cellStyle name="Связанная ячейка 136 5" xfId="38242"/>
    <cellStyle name="Связанная ячейка 136 6" xfId="38243"/>
    <cellStyle name="Связанная ячейка 136 7" xfId="38244"/>
    <cellStyle name="Связанная ячейка 136 8" xfId="38245"/>
    <cellStyle name="Связанная ячейка 137" xfId="38246"/>
    <cellStyle name="Связанная ячейка 137 2" xfId="38247"/>
    <cellStyle name="Связанная ячейка 137 2 2" xfId="38248"/>
    <cellStyle name="Связанная ячейка 137 2 3" xfId="38249"/>
    <cellStyle name="Связанная ячейка 137 2 4" xfId="38250"/>
    <cellStyle name="Связанная ячейка 137 2 5" xfId="38251"/>
    <cellStyle name="Связанная ячейка 137 2 6" xfId="38252"/>
    <cellStyle name="Связанная ячейка 137 3" xfId="38253"/>
    <cellStyle name="Связанная ячейка 137 4" xfId="38254"/>
    <cellStyle name="Связанная ячейка 137 5" xfId="38255"/>
    <cellStyle name="Связанная ячейка 137 6" xfId="38256"/>
    <cellStyle name="Связанная ячейка 137 7" xfId="38257"/>
    <cellStyle name="Связанная ячейка 137 8" xfId="38258"/>
    <cellStyle name="Связанная ячейка 138" xfId="38259"/>
    <cellStyle name="Связанная ячейка 138 2" xfId="38260"/>
    <cellStyle name="Связанная ячейка 138 2 2" xfId="38261"/>
    <cellStyle name="Связанная ячейка 138 2 3" xfId="38262"/>
    <cellStyle name="Связанная ячейка 138 2 4" xfId="38263"/>
    <cellStyle name="Связанная ячейка 138 2 5" xfId="38264"/>
    <cellStyle name="Связанная ячейка 138 2 6" xfId="38265"/>
    <cellStyle name="Связанная ячейка 138 3" xfId="38266"/>
    <cellStyle name="Связанная ячейка 138 4" xfId="38267"/>
    <cellStyle name="Связанная ячейка 138 5" xfId="38268"/>
    <cellStyle name="Связанная ячейка 138 6" xfId="38269"/>
    <cellStyle name="Связанная ячейка 138 7" xfId="38270"/>
    <cellStyle name="Связанная ячейка 138 8" xfId="38271"/>
    <cellStyle name="Связанная ячейка 139" xfId="38272"/>
    <cellStyle name="Связанная ячейка 139 2" xfId="38273"/>
    <cellStyle name="Связанная ячейка 139 2 2" xfId="38274"/>
    <cellStyle name="Связанная ячейка 139 2 3" xfId="38275"/>
    <cellStyle name="Связанная ячейка 139 2 4" xfId="38276"/>
    <cellStyle name="Связанная ячейка 139 2 5" xfId="38277"/>
    <cellStyle name="Связанная ячейка 139 2 6" xfId="38278"/>
    <cellStyle name="Связанная ячейка 139 3" xfId="38279"/>
    <cellStyle name="Связанная ячейка 139 4" xfId="38280"/>
    <cellStyle name="Связанная ячейка 139 5" xfId="38281"/>
    <cellStyle name="Связанная ячейка 139 6" xfId="38282"/>
    <cellStyle name="Связанная ячейка 139 7" xfId="38283"/>
    <cellStyle name="Связанная ячейка 139 8" xfId="38284"/>
    <cellStyle name="Связанная ячейка 14" xfId="38285"/>
    <cellStyle name="Связанная ячейка 14 2" xfId="38286"/>
    <cellStyle name="Связанная ячейка 14 2 2" xfId="38287"/>
    <cellStyle name="Связанная ячейка 14 2 3" xfId="38288"/>
    <cellStyle name="Связанная ячейка 14 2 4" xfId="38289"/>
    <cellStyle name="Связанная ячейка 14 2 5" xfId="38290"/>
    <cellStyle name="Связанная ячейка 14 2 6" xfId="38291"/>
    <cellStyle name="Связанная ячейка 14 3" xfId="38292"/>
    <cellStyle name="Связанная ячейка 14 4" xfId="38293"/>
    <cellStyle name="Связанная ячейка 14 5" xfId="38294"/>
    <cellStyle name="Связанная ячейка 14 6" xfId="38295"/>
    <cellStyle name="Связанная ячейка 14 7" xfId="38296"/>
    <cellStyle name="Связанная ячейка 14 8" xfId="38297"/>
    <cellStyle name="Связанная ячейка 140" xfId="38298"/>
    <cellStyle name="Связанная ячейка 140 2" xfId="38299"/>
    <cellStyle name="Связанная ячейка 140 2 2" xfId="38300"/>
    <cellStyle name="Связанная ячейка 140 2 3" xfId="38301"/>
    <cellStyle name="Связанная ячейка 140 2 4" xfId="38302"/>
    <cellStyle name="Связанная ячейка 140 2 5" xfId="38303"/>
    <cellStyle name="Связанная ячейка 140 2 6" xfId="38304"/>
    <cellStyle name="Связанная ячейка 140 3" xfId="38305"/>
    <cellStyle name="Связанная ячейка 140 4" xfId="38306"/>
    <cellStyle name="Связанная ячейка 140 5" xfId="38307"/>
    <cellStyle name="Связанная ячейка 140 6" xfId="38308"/>
    <cellStyle name="Связанная ячейка 140 7" xfId="38309"/>
    <cellStyle name="Связанная ячейка 140 8" xfId="38310"/>
    <cellStyle name="Связанная ячейка 141" xfId="38311"/>
    <cellStyle name="Связанная ячейка 141 2" xfId="38312"/>
    <cellStyle name="Связанная ячейка 141 2 2" xfId="38313"/>
    <cellStyle name="Связанная ячейка 141 2 3" xfId="38314"/>
    <cellStyle name="Связанная ячейка 141 2 4" xfId="38315"/>
    <cellStyle name="Связанная ячейка 141 2 5" xfId="38316"/>
    <cellStyle name="Связанная ячейка 141 2 6" xfId="38317"/>
    <cellStyle name="Связанная ячейка 141 3" xfId="38318"/>
    <cellStyle name="Связанная ячейка 141 4" xfId="38319"/>
    <cellStyle name="Связанная ячейка 141 5" xfId="38320"/>
    <cellStyle name="Связанная ячейка 141 6" xfId="38321"/>
    <cellStyle name="Связанная ячейка 141 7" xfId="38322"/>
    <cellStyle name="Связанная ячейка 141 8" xfId="38323"/>
    <cellStyle name="Связанная ячейка 142" xfId="38324"/>
    <cellStyle name="Связанная ячейка 142 2" xfId="38325"/>
    <cellStyle name="Связанная ячейка 142 2 2" xfId="38326"/>
    <cellStyle name="Связанная ячейка 142 2 3" xfId="38327"/>
    <cellStyle name="Связанная ячейка 142 2 4" xfId="38328"/>
    <cellStyle name="Связанная ячейка 142 2 5" xfId="38329"/>
    <cellStyle name="Связанная ячейка 142 2 6" xfId="38330"/>
    <cellStyle name="Связанная ячейка 142 3" xfId="38331"/>
    <cellStyle name="Связанная ячейка 142 4" xfId="38332"/>
    <cellStyle name="Связанная ячейка 142 5" xfId="38333"/>
    <cellStyle name="Связанная ячейка 142 6" xfId="38334"/>
    <cellStyle name="Связанная ячейка 142 7" xfId="38335"/>
    <cellStyle name="Связанная ячейка 142 8" xfId="38336"/>
    <cellStyle name="Связанная ячейка 143" xfId="38337"/>
    <cellStyle name="Связанная ячейка 143 2" xfId="38338"/>
    <cellStyle name="Связанная ячейка 143 2 2" xfId="38339"/>
    <cellStyle name="Связанная ячейка 143 2 3" xfId="38340"/>
    <cellStyle name="Связанная ячейка 143 2 4" xfId="38341"/>
    <cellStyle name="Связанная ячейка 143 2 5" xfId="38342"/>
    <cellStyle name="Связанная ячейка 143 2 6" xfId="38343"/>
    <cellStyle name="Связанная ячейка 143 3" xfId="38344"/>
    <cellStyle name="Связанная ячейка 143 4" xfId="38345"/>
    <cellStyle name="Связанная ячейка 143 5" xfId="38346"/>
    <cellStyle name="Связанная ячейка 143 6" xfId="38347"/>
    <cellStyle name="Связанная ячейка 143 7" xfId="38348"/>
    <cellStyle name="Связанная ячейка 143 8" xfId="38349"/>
    <cellStyle name="Связанная ячейка 144" xfId="38350"/>
    <cellStyle name="Связанная ячейка 144 2" xfId="38351"/>
    <cellStyle name="Связанная ячейка 144 2 2" xfId="38352"/>
    <cellStyle name="Связанная ячейка 144 2 3" xfId="38353"/>
    <cellStyle name="Связанная ячейка 144 2 4" xfId="38354"/>
    <cellStyle name="Связанная ячейка 144 2 5" xfId="38355"/>
    <cellStyle name="Связанная ячейка 144 2 6" xfId="38356"/>
    <cellStyle name="Связанная ячейка 144 3" xfId="38357"/>
    <cellStyle name="Связанная ячейка 144 4" xfId="38358"/>
    <cellStyle name="Связанная ячейка 144 5" xfId="38359"/>
    <cellStyle name="Связанная ячейка 144 6" xfId="38360"/>
    <cellStyle name="Связанная ячейка 144 7" xfId="38361"/>
    <cellStyle name="Связанная ячейка 144 8" xfId="38362"/>
    <cellStyle name="Связанная ячейка 145" xfId="38363"/>
    <cellStyle name="Связанная ячейка 145 2" xfId="38364"/>
    <cellStyle name="Связанная ячейка 145 2 2" xfId="38365"/>
    <cellStyle name="Связанная ячейка 145 2 3" xfId="38366"/>
    <cellStyle name="Связанная ячейка 145 2 4" xfId="38367"/>
    <cellStyle name="Связанная ячейка 145 2 5" xfId="38368"/>
    <cellStyle name="Связанная ячейка 145 2 6" xfId="38369"/>
    <cellStyle name="Связанная ячейка 145 3" xfId="38370"/>
    <cellStyle name="Связанная ячейка 145 4" xfId="38371"/>
    <cellStyle name="Связанная ячейка 145 5" xfId="38372"/>
    <cellStyle name="Связанная ячейка 145 6" xfId="38373"/>
    <cellStyle name="Связанная ячейка 145 7" xfId="38374"/>
    <cellStyle name="Связанная ячейка 145 8" xfId="38375"/>
    <cellStyle name="Связанная ячейка 146" xfId="38376"/>
    <cellStyle name="Связанная ячейка 146 2" xfId="38377"/>
    <cellStyle name="Связанная ячейка 146 2 2" xfId="38378"/>
    <cellStyle name="Связанная ячейка 146 2 3" xfId="38379"/>
    <cellStyle name="Связанная ячейка 146 2 4" xfId="38380"/>
    <cellStyle name="Связанная ячейка 146 2 5" xfId="38381"/>
    <cellStyle name="Связанная ячейка 146 2 6" xfId="38382"/>
    <cellStyle name="Связанная ячейка 146 3" xfId="38383"/>
    <cellStyle name="Связанная ячейка 146 4" xfId="38384"/>
    <cellStyle name="Связанная ячейка 146 5" xfId="38385"/>
    <cellStyle name="Связанная ячейка 146 6" xfId="38386"/>
    <cellStyle name="Связанная ячейка 146 7" xfId="38387"/>
    <cellStyle name="Связанная ячейка 146 8" xfId="38388"/>
    <cellStyle name="Связанная ячейка 147" xfId="38389"/>
    <cellStyle name="Связанная ячейка 147 2" xfId="38390"/>
    <cellStyle name="Связанная ячейка 147 2 2" xfId="38391"/>
    <cellStyle name="Связанная ячейка 147 2 3" xfId="38392"/>
    <cellStyle name="Связанная ячейка 147 2 4" xfId="38393"/>
    <cellStyle name="Связанная ячейка 147 2 5" xfId="38394"/>
    <cellStyle name="Связанная ячейка 147 2 6" xfId="38395"/>
    <cellStyle name="Связанная ячейка 147 3" xfId="38396"/>
    <cellStyle name="Связанная ячейка 147 4" xfId="38397"/>
    <cellStyle name="Связанная ячейка 147 5" xfId="38398"/>
    <cellStyle name="Связанная ячейка 147 6" xfId="38399"/>
    <cellStyle name="Связанная ячейка 147 7" xfId="38400"/>
    <cellStyle name="Связанная ячейка 147 8" xfId="38401"/>
    <cellStyle name="Связанная ячейка 148" xfId="38402"/>
    <cellStyle name="Связанная ячейка 148 2" xfId="38403"/>
    <cellStyle name="Связанная ячейка 148 2 2" xfId="38404"/>
    <cellStyle name="Связанная ячейка 148 2 3" xfId="38405"/>
    <cellStyle name="Связанная ячейка 148 2 4" xfId="38406"/>
    <cellStyle name="Связанная ячейка 148 2 5" xfId="38407"/>
    <cellStyle name="Связанная ячейка 148 2 6" xfId="38408"/>
    <cellStyle name="Связанная ячейка 148 3" xfId="38409"/>
    <cellStyle name="Связанная ячейка 148 4" xfId="38410"/>
    <cellStyle name="Связанная ячейка 148 5" xfId="38411"/>
    <cellStyle name="Связанная ячейка 148 6" xfId="38412"/>
    <cellStyle name="Связанная ячейка 148 7" xfId="38413"/>
    <cellStyle name="Связанная ячейка 148 8" xfId="38414"/>
    <cellStyle name="Связанная ячейка 149" xfId="38415"/>
    <cellStyle name="Связанная ячейка 149 2" xfId="38416"/>
    <cellStyle name="Связанная ячейка 149 2 2" xfId="38417"/>
    <cellStyle name="Связанная ячейка 149 2 3" xfId="38418"/>
    <cellStyle name="Связанная ячейка 149 2 4" xfId="38419"/>
    <cellStyle name="Связанная ячейка 149 2 5" xfId="38420"/>
    <cellStyle name="Связанная ячейка 149 2 6" xfId="38421"/>
    <cellStyle name="Связанная ячейка 149 3" xfId="38422"/>
    <cellStyle name="Связанная ячейка 149 4" xfId="38423"/>
    <cellStyle name="Связанная ячейка 149 5" xfId="38424"/>
    <cellStyle name="Связанная ячейка 149 6" xfId="38425"/>
    <cellStyle name="Связанная ячейка 149 7" xfId="38426"/>
    <cellStyle name="Связанная ячейка 149 8" xfId="38427"/>
    <cellStyle name="Связанная ячейка 15" xfId="38428"/>
    <cellStyle name="Связанная ячейка 15 2" xfId="38429"/>
    <cellStyle name="Связанная ячейка 15 2 2" xfId="38430"/>
    <cellStyle name="Связанная ячейка 15 2 3" xfId="38431"/>
    <cellStyle name="Связанная ячейка 15 2 4" xfId="38432"/>
    <cellStyle name="Связанная ячейка 15 2 5" xfId="38433"/>
    <cellStyle name="Связанная ячейка 15 2 6" xfId="38434"/>
    <cellStyle name="Связанная ячейка 15 3" xfId="38435"/>
    <cellStyle name="Связанная ячейка 15 4" xfId="38436"/>
    <cellStyle name="Связанная ячейка 15 5" xfId="38437"/>
    <cellStyle name="Связанная ячейка 15 6" xfId="38438"/>
    <cellStyle name="Связанная ячейка 15 7" xfId="38439"/>
    <cellStyle name="Связанная ячейка 15 8" xfId="38440"/>
    <cellStyle name="Связанная ячейка 150" xfId="38441"/>
    <cellStyle name="Связанная ячейка 150 2" xfId="38442"/>
    <cellStyle name="Связанная ячейка 150 2 2" xfId="38443"/>
    <cellStyle name="Связанная ячейка 150 2 3" xfId="38444"/>
    <cellStyle name="Связанная ячейка 150 2 4" xfId="38445"/>
    <cellStyle name="Связанная ячейка 150 2 5" xfId="38446"/>
    <cellStyle name="Связанная ячейка 150 2 6" xfId="38447"/>
    <cellStyle name="Связанная ячейка 150 3" xfId="38448"/>
    <cellStyle name="Связанная ячейка 150 4" xfId="38449"/>
    <cellStyle name="Связанная ячейка 150 5" xfId="38450"/>
    <cellStyle name="Связанная ячейка 150 6" xfId="38451"/>
    <cellStyle name="Связанная ячейка 150 7" xfId="38452"/>
    <cellStyle name="Связанная ячейка 150 8" xfId="38453"/>
    <cellStyle name="Связанная ячейка 151" xfId="38454"/>
    <cellStyle name="Связанная ячейка 151 2" xfId="38455"/>
    <cellStyle name="Связанная ячейка 151 2 2" xfId="38456"/>
    <cellStyle name="Связанная ячейка 151 2 3" xfId="38457"/>
    <cellStyle name="Связанная ячейка 151 2 4" xfId="38458"/>
    <cellStyle name="Связанная ячейка 151 2 5" xfId="38459"/>
    <cellStyle name="Связанная ячейка 151 2 6" xfId="38460"/>
    <cellStyle name="Связанная ячейка 151 3" xfId="38461"/>
    <cellStyle name="Связанная ячейка 151 4" xfId="38462"/>
    <cellStyle name="Связанная ячейка 151 5" xfId="38463"/>
    <cellStyle name="Связанная ячейка 151 6" xfId="38464"/>
    <cellStyle name="Связанная ячейка 151 7" xfId="38465"/>
    <cellStyle name="Связанная ячейка 151 8" xfId="38466"/>
    <cellStyle name="Связанная ячейка 152" xfId="38467"/>
    <cellStyle name="Связанная ячейка 152 2" xfId="38468"/>
    <cellStyle name="Связанная ячейка 152 2 2" xfId="38469"/>
    <cellStyle name="Связанная ячейка 152 2 3" xfId="38470"/>
    <cellStyle name="Связанная ячейка 152 2 4" xfId="38471"/>
    <cellStyle name="Связанная ячейка 152 2 5" xfId="38472"/>
    <cellStyle name="Связанная ячейка 152 2 6" xfId="38473"/>
    <cellStyle name="Связанная ячейка 152 3" xfId="38474"/>
    <cellStyle name="Связанная ячейка 152 4" xfId="38475"/>
    <cellStyle name="Связанная ячейка 152 5" xfId="38476"/>
    <cellStyle name="Связанная ячейка 152 6" xfId="38477"/>
    <cellStyle name="Связанная ячейка 152 7" xfId="38478"/>
    <cellStyle name="Связанная ячейка 152 8" xfId="38479"/>
    <cellStyle name="Связанная ячейка 16" xfId="38480"/>
    <cellStyle name="Связанная ячейка 16 2" xfId="38481"/>
    <cellStyle name="Связанная ячейка 16 2 2" xfId="38482"/>
    <cellStyle name="Связанная ячейка 16 2 3" xfId="38483"/>
    <cellStyle name="Связанная ячейка 16 2 4" xfId="38484"/>
    <cellStyle name="Связанная ячейка 16 2 5" xfId="38485"/>
    <cellStyle name="Связанная ячейка 16 2 6" xfId="38486"/>
    <cellStyle name="Связанная ячейка 16 3" xfId="38487"/>
    <cellStyle name="Связанная ячейка 16 4" xfId="38488"/>
    <cellStyle name="Связанная ячейка 16 5" xfId="38489"/>
    <cellStyle name="Связанная ячейка 16 6" xfId="38490"/>
    <cellStyle name="Связанная ячейка 16 7" xfId="38491"/>
    <cellStyle name="Связанная ячейка 16 8" xfId="38492"/>
    <cellStyle name="Связанная ячейка 17" xfId="38493"/>
    <cellStyle name="Связанная ячейка 17 2" xfId="38494"/>
    <cellStyle name="Связанная ячейка 17 2 2" xfId="38495"/>
    <cellStyle name="Связанная ячейка 17 2 3" xfId="38496"/>
    <cellStyle name="Связанная ячейка 17 2 4" xfId="38497"/>
    <cellStyle name="Связанная ячейка 17 2 5" xfId="38498"/>
    <cellStyle name="Связанная ячейка 17 2 6" xfId="38499"/>
    <cellStyle name="Связанная ячейка 17 3" xfId="38500"/>
    <cellStyle name="Связанная ячейка 17 4" xfId="38501"/>
    <cellStyle name="Связанная ячейка 17 5" xfId="38502"/>
    <cellStyle name="Связанная ячейка 17 6" xfId="38503"/>
    <cellStyle name="Связанная ячейка 17 7" xfId="38504"/>
    <cellStyle name="Связанная ячейка 17 8" xfId="38505"/>
    <cellStyle name="Связанная ячейка 18" xfId="38506"/>
    <cellStyle name="Связанная ячейка 18 2" xfId="38507"/>
    <cellStyle name="Связанная ячейка 18 2 2" xfId="38508"/>
    <cellStyle name="Связанная ячейка 18 2 3" xfId="38509"/>
    <cellStyle name="Связанная ячейка 18 2 4" xfId="38510"/>
    <cellStyle name="Связанная ячейка 18 2 5" xfId="38511"/>
    <cellStyle name="Связанная ячейка 18 2 6" xfId="38512"/>
    <cellStyle name="Связанная ячейка 18 3" xfId="38513"/>
    <cellStyle name="Связанная ячейка 18 4" xfId="38514"/>
    <cellStyle name="Связанная ячейка 18 5" xfId="38515"/>
    <cellStyle name="Связанная ячейка 18 6" xfId="38516"/>
    <cellStyle name="Связанная ячейка 18 7" xfId="38517"/>
    <cellStyle name="Связанная ячейка 18 8" xfId="38518"/>
    <cellStyle name="Связанная ячейка 19" xfId="38519"/>
    <cellStyle name="Связанная ячейка 19 2" xfId="38520"/>
    <cellStyle name="Связанная ячейка 19 2 2" xfId="38521"/>
    <cellStyle name="Связанная ячейка 19 2 3" xfId="38522"/>
    <cellStyle name="Связанная ячейка 19 2 4" xfId="38523"/>
    <cellStyle name="Связанная ячейка 19 2 5" xfId="38524"/>
    <cellStyle name="Связанная ячейка 19 2 6" xfId="38525"/>
    <cellStyle name="Связанная ячейка 19 3" xfId="38526"/>
    <cellStyle name="Связанная ячейка 19 4" xfId="38527"/>
    <cellStyle name="Связанная ячейка 19 5" xfId="38528"/>
    <cellStyle name="Связанная ячейка 19 6" xfId="38529"/>
    <cellStyle name="Связанная ячейка 19 7" xfId="38530"/>
    <cellStyle name="Связанная ячейка 19 8" xfId="38531"/>
    <cellStyle name="Связанная ячейка 2" xfId="38532"/>
    <cellStyle name="Связанная ячейка 2 10" xfId="38533"/>
    <cellStyle name="Связанная ячейка 2 11" xfId="38534"/>
    <cellStyle name="Связанная ячейка 2 12" xfId="38535"/>
    <cellStyle name="Связанная ячейка 2 13" xfId="38536"/>
    <cellStyle name="Связанная ячейка 2 14" xfId="38537"/>
    <cellStyle name="Связанная ячейка 2 15" xfId="38538"/>
    <cellStyle name="Связанная ячейка 2 16" xfId="38539"/>
    <cellStyle name="Связанная ячейка 2 2" xfId="38540"/>
    <cellStyle name="Связанная ячейка 2 2 10" xfId="38541"/>
    <cellStyle name="Связанная ячейка 2 2 10 2" xfId="38542"/>
    <cellStyle name="Связанная ячейка 2 2 10 2 2" xfId="38543"/>
    <cellStyle name="Связанная ячейка 2 2 10 2 3" xfId="38544"/>
    <cellStyle name="Связанная ячейка 2 2 10 2 4" xfId="38545"/>
    <cellStyle name="Связанная ячейка 2 2 10 2 5" xfId="38546"/>
    <cellStyle name="Связанная ячейка 2 2 10 2 6" xfId="38547"/>
    <cellStyle name="Связанная ячейка 2 2 10 3" xfId="38548"/>
    <cellStyle name="Связанная ячейка 2 2 10 4" xfId="38549"/>
    <cellStyle name="Связанная ячейка 2 2 10 5" xfId="38550"/>
    <cellStyle name="Связанная ячейка 2 2 10 6" xfId="38551"/>
    <cellStyle name="Связанная ячейка 2 2 10 7" xfId="38552"/>
    <cellStyle name="Связанная ячейка 2 2 10 8" xfId="38553"/>
    <cellStyle name="Связанная ячейка 2 2 11" xfId="38554"/>
    <cellStyle name="Связанная ячейка 2 2 11 2" xfId="38555"/>
    <cellStyle name="Связанная ячейка 2 2 11 2 2" xfId="38556"/>
    <cellStyle name="Связанная ячейка 2 2 11 2 3" xfId="38557"/>
    <cellStyle name="Связанная ячейка 2 2 11 2 4" xfId="38558"/>
    <cellStyle name="Связанная ячейка 2 2 11 2 5" xfId="38559"/>
    <cellStyle name="Связанная ячейка 2 2 11 2 6" xfId="38560"/>
    <cellStyle name="Связанная ячейка 2 2 11 3" xfId="38561"/>
    <cellStyle name="Связанная ячейка 2 2 11 4" xfId="38562"/>
    <cellStyle name="Связанная ячейка 2 2 11 5" xfId="38563"/>
    <cellStyle name="Связанная ячейка 2 2 11 6" xfId="38564"/>
    <cellStyle name="Связанная ячейка 2 2 11 7" xfId="38565"/>
    <cellStyle name="Связанная ячейка 2 2 11 8" xfId="38566"/>
    <cellStyle name="Связанная ячейка 2 2 12" xfId="38567"/>
    <cellStyle name="Связанная ячейка 2 2 12 2" xfId="38568"/>
    <cellStyle name="Связанная ячейка 2 2 12 2 2" xfId="38569"/>
    <cellStyle name="Связанная ячейка 2 2 12 2 3" xfId="38570"/>
    <cellStyle name="Связанная ячейка 2 2 12 2 4" xfId="38571"/>
    <cellStyle name="Связанная ячейка 2 2 12 2 5" xfId="38572"/>
    <cellStyle name="Связанная ячейка 2 2 12 2 6" xfId="38573"/>
    <cellStyle name="Связанная ячейка 2 2 12 3" xfId="38574"/>
    <cellStyle name="Связанная ячейка 2 2 12 4" xfId="38575"/>
    <cellStyle name="Связанная ячейка 2 2 12 5" xfId="38576"/>
    <cellStyle name="Связанная ячейка 2 2 12 6" xfId="38577"/>
    <cellStyle name="Связанная ячейка 2 2 12 7" xfId="38578"/>
    <cellStyle name="Связанная ячейка 2 2 12 8" xfId="38579"/>
    <cellStyle name="Связанная ячейка 2 2 13" xfId="38580"/>
    <cellStyle name="Связанная ячейка 2 2 13 2" xfId="38581"/>
    <cellStyle name="Связанная ячейка 2 2 13 2 2" xfId="38582"/>
    <cellStyle name="Связанная ячейка 2 2 13 2 3" xfId="38583"/>
    <cellStyle name="Связанная ячейка 2 2 13 2 4" xfId="38584"/>
    <cellStyle name="Связанная ячейка 2 2 13 2 5" xfId="38585"/>
    <cellStyle name="Связанная ячейка 2 2 13 2 6" xfId="38586"/>
    <cellStyle name="Связанная ячейка 2 2 13 3" xfId="38587"/>
    <cellStyle name="Связанная ячейка 2 2 13 4" xfId="38588"/>
    <cellStyle name="Связанная ячейка 2 2 13 5" xfId="38589"/>
    <cellStyle name="Связанная ячейка 2 2 13 6" xfId="38590"/>
    <cellStyle name="Связанная ячейка 2 2 13 7" xfId="38591"/>
    <cellStyle name="Связанная ячейка 2 2 13 8" xfId="38592"/>
    <cellStyle name="Связанная ячейка 2 2 14" xfId="38593"/>
    <cellStyle name="Связанная ячейка 2 2 14 2" xfId="38594"/>
    <cellStyle name="Связанная ячейка 2 2 14 3" xfId="38595"/>
    <cellStyle name="Связанная ячейка 2 2 14 4" xfId="38596"/>
    <cellStyle name="Связанная ячейка 2 2 14 5" xfId="38597"/>
    <cellStyle name="Связанная ячейка 2 2 14 6" xfId="38598"/>
    <cellStyle name="Связанная ячейка 2 2 15" xfId="38599"/>
    <cellStyle name="Связанная ячейка 2 2 16" xfId="38600"/>
    <cellStyle name="Связанная ячейка 2 2 17" xfId="38601"/>
    <cellStyle name="Связанная ячейка 2 2 18" xfId="38602"/>
    <cellStyle name="Связанная ячейка 2 2 19" xfId="38603"/>
    <cellStyle name="Связанная ячейка 2 2 2" xfId="38604"/>
    <cellStyle name="Связанная ячейка 2 2 2 2" xfId="38605"/>
    <cellStyle name="Связанная ячейка 2 2 2 2 2" xfId="38606"/>
    <cellStyle name="Связанная ячейка 2 2 2 2 3" xfId="38607"/>
    <cellStyle name="Связанная ячейка 2 2 2 2 4" xfId="38608"/>
    <cellStyle name="Связанная ячейка 2 2 2 2 5" xfId="38609"/>
    <cellStyle name="Связанная ячейка 2 2 2 2 6" xfId="38610"/>
    <cellStyle name="Связанная ячейка 2 2 2 3" xfId="38611"/>
    <cellStyle name="Связанная ячейка 2 2 2 4" xfId="38612"/>
    <cellStyle name="Связанная ячейка 2 2 2 5" xfId="38613"/>
    <cellStyle name="Связанная ячейка 2 2 2 6" xfId="38614"/>
    <cellStyle name="Связанная ячейка 2 2 2 7" xfId="38615"/>
    <cellStyle name="Связанная ячейка 2 2 2 8" xfId="38616"/>
    <cellStyle name="Связанная ячейка 2 2 20" xfId="38617"/>
    <cellStyle name="Связанная ячейка 2 2 21" xfId="38618"/>
    <cellStyle name="Связанная ячейка 2 2 22" xfId="38619"/>
    <cellStyle name="Связанная ячейка 2 2 23" xfId="38620"/>
    <cellStyle name="Связанная ячейка 2 2 24" xfId="38621"/>
    <cellStyle name="Связанная ячейка 2 2 25" xfId="38622"/>
    <cellStyle name="Связанная ячейка 2 2 26" xfId="38623"/>
    <cellStyle name="Связанная ячейка 2 2 3" xfId="38624"/>
    <cellStyle name="Связанная ячейка 2 2 3 2" xfId="38625"/>
    <cellStyle name="Связанная ячейка 2 2 3 2 2" xfId="38626"/>
    <cellStyle name="Связанная ячейка 2 2 3 2 3" xfId="38627"/>
    <cellStyle name="Связанная ячейка 2 2 3 2 4" xfId="38628"/>
    <cellStyle name="Связанная ячейка 2 2 3 2 5" xfId="38629"/>
    <cellStyle name="Связанная ячейка 2 2 3 2 6" xfId="38630"/>
    <cellStyle name="Связанная ячейка 2 2 3 3" xfId="38631"/>
    <cellStyle name="Связанная ячейка 2 2 3 4" xfId="38632"/>
    <cellStyle name="Связанная ячейка 2 2 3 5" xfId="38633"/>
    <cellStyle name="Связанная ячейка 2 2 3 6" xfId="38634"/>
    <cellStyle name="Связанная ячейка 2 2 3 7" xfId="38635"/>
    <cellStyle name="Связанная ячейка 2 2 3 8" xfId="38636"/>
    <cellStyle name="Связанная ячейка 2 2 4" xfId="38637"/>
    <cellStyle name="Связанная ячейка 2 2 4 2" xfId="38638"/>
    <cellStyle name="Связанная ячейка 2 2 4 2 2" xfId="38639"/>
    <cellStyle name="Связанная ячейка 2 2 4 2 3" xfId="38640"/>
    <cellStyle name="Связанная ячейка 2 2 4 2 4" xfId="38641"/>
    <cellStyle name="Связанная ячейка 2 2 4 2 5" xfId="38642"/>
    <cellStyle name="Связанная ячейка 2 2 4 2 6" xfId="38643"/>
    <cellStyle name="Связанная ячейка 2 2 4 3" xfId="38644"/>
    <cellStyle name="Связанная ячейка 2 2 4 4" xfId="38645"/>
    <cellStyle name="Связанная ячейка 2 2 4 5" xfId="38646"/>
    <cellStyle name="Связанная ячейка 2 2 4 6" xfId="38647"/>
    <cellStyle name="Связанная ячейка 2 2 4 7" xfId="38648"/>
    <cellStyle name="Связанная ячейка 2 2 4 8" xfId="38649"/>
    <cellStyle name="Связанная ячейка 2 2 5" xfId="38650"/>
    <cellStyle name="Связанная ячейка 2 2 5 2" xfId="38651"/>
    <cellStyle name="Связанная ячейка 2 2 5 2 2" xfId="38652"/>
    <cellStyle name="Связанная ячейка 2 2 5 2 3" xfId="38653"/>
    <cellStyle name="Связанная ячейка 2 2 5 2 4" xfId="38654"/>
    <cellStyle name="Связанная ячейка 2 2 5 2 5" xfId="38655"/>
    <cellStyle name="Связанная ячейка 2 2 5 2 6" xfId="38656"/>
    <cellStyle name="Связанная ячейка 2 2 5 3" xfId="38657"/>
    <cellStyle name="Связанная ячейка 2 2 5 4" xfId="38658"/>
    <cellStyle name="Связанная ячейка 2 2 5 5" xfId="38659"/>
    <cellStyle name="Связанная ячейка 2 2 5 6" xfId="38660"/>
    <cellStyle name="Связанная ячейка 2 2 5 7" xfId="38661"/>
    <cellStyle name="Связанная ячейка 2 2 5 8" xfId="38662"/>
    <cellStyle name="Связанная ячейка 2 2 6" xfId="38663"/>
    <cellStyle name="Связанная ячейка 2 2 6 2" xfId="38664"/>
    <cellStyle name="Связанная ячейка 2 2 6 2 2" xfId="38665"/>
    <cellStyle name="Связанная ячейка 2 2 6 2 3" xfId="38666"/>
    <cellStyle name="Связанная ячейка 2 2 6 2 4" xfId="38667"/>
    <cellStyle name="Связанная ячейка 2 2 6 2 5" xfId="38668"/>
    <cellStyle name="Связанная ячейка 2 2 6 2 6" xfId="38669"/>
    <cellStyle name="Связанная ячейка 2 2 6 3" xfId="38670"/>
    <cellStyle name="Связанная ячейка 2 2 6 4" xfId="38671"/>
    <cellStyle name="Связанная ячейка 2 2 6 5" xfId="38672"/>
    <cellStyle name="Связанная ячейка 2 2 6 6" xfId="38673"/>
    <cellStyle name="Связанная ячейка 2 2 6 7" xfId="38674"/>
    <cellStyle name="Связанная ячейка 2 2 6 8" xfId="38675"/>
    <cellStyle name="Связанная ячейка 2 2 7" xfId="38676"/>
    <cellStyle name="Связанная ячейка 2 2 7 2" xfId="38677"/>
    <cellStyle name="Связанная ячейка 2 2 7 2 2" xfId="38678"/>
    <cellStyle name="Связанная ячейка 2 2 7 2 3" xfId="38679"/>
    <cellStyle name="Связанная ячейка 2 2 7 2 4" xfId="38680"/>
    <cellStyle name="Связанная ячейка 2 2 7 2 5" xfId="38681"/>
    <cellStyle name="Связанная ячейка 2 2 7 2 6" xfId="38682"/>
    <cellStyle name="Связанная ячейка 2 2 7 3" xfId="38683"/>
    <cellStyle name="Связанная ячейка 2 2 7 4" xfId="38684"/>
    <cellStyle name="Связанная ячейка 2 2 7 5" xfId="38685"/>
    <cellStyle name="Связанная ячейка 2 2 7 6" xfId="38686"/>
    <cellStyle name="Связанная ячейка 2 2 7 7" xfId="38687"/>
    <cellStyle name="Связанная ячейка 2 2 7 8" xfId="38688"/>
    <cellStyle name="Связанная ячейка 2 2 8" xfId="38689"/>
    <cellStyle name="Связанная ячейка 2 2 8 2" xfId="38690"/>
    <cellStyle name="Связанная ячейка 2 2 8 2 2" xfId="38691"/>
    <cellStyle name="Связанная ячейка 2 2 8 2 3" xfId="38692"/>
    <cellStyle name="Связанная ячейка 2 2 8 2 4" xfId="38693"/>
    <cellStyle name="Связанная ячейка 2 2 8 2 5" xfId="38694"/>
    <cellStyle name="Связанная ячейка 2 2 8 2 6" xfId="38695"/>
    <cellStyle name="Связанная ячейка 2 2 8 3" xfId="38696"/>
    <cellStyle name="Связанная ячейка 2 2 8 4" xfId="38697"/>
    <cellStyle name="Связанная ячейка 2 2 8 5" xfId="38698"/>
    <cellStyle name="Связанная ячейка 2 2 8 6" xfId="38699"/>
    <cellStyle name="Связанная ячейка 2 2 8 7" xfId="38700"/>
    <cellStyle name="Связанная ячейка 2 2 8 8" xfId="38701"/>
    <cellStyle name="Связанная ячейка 2 2 9" xfId="38702"/>
    <cellStyle name="Связанная ячейка 2 2 9 2" xfId="38703"/>
    <cellStyle name="Связанная ячейка 2 2 9 2 2" xfId="38704"/>
    <cellStyle name="Связанная ячейка 2 2 9 2 3" xfId="38705"/>
    <cellStyle name="Связанная ячейка 2 2 9 2 4" xfId="38706"/>
    <cellStyle name="Связанная ячейка 2 2 9 2 5" xfId="38707"/>
    <cellStyle name="Связанная ячейка 2 2 9 2 6" xfId="38708"/>
    <cellStyle name="Связанная ячейка 2 2 9 3" xfId="38709"/>
    <cellStyle name="Связанная ячейка 2 2 9 4" xfId="38710"/>
    <cellStyle name="Связанная ячейка 2 2 9 5" xfId="38711"/>
    <cellStyle name="Связанная ячейка 2 2 9 6" xfId="38712"/>
    <cellStyle name="Связанная ячейка 2 2 9 7" xfId="38713"/>
    <cellStyle name="Связанная ячейка 2 2 9 8" xfId="38714"/>
    <cellStyle name="Связанная ячейка 2 3" xfId="38715"/>
    <cellStyle name="Связанная ячейка 2 3 2" xfId="38716"/>
    <cellStyle name="Связанная ячейка 2 3 2 2" xfId="38717"/>
    <cellStyle name="Связанная ячейка 2 3 2 3" xfId="38718"/>
    <cellStyle name="Связанная ячейка 2 3 2 4" xfId="38719"/>
    <cellStyle name="Связанная ячейка 2 3 2 5" xfId="38720"/>
    <cellStyle name="Связанная ячейка 2 3 2 6" xfId="38721"/>
    <cellStyle name="Связанная ячейка 2 3 3" xfId="38722"/>
    <cellStyle name="Связанная ячейка 2 3 4" xfId="38723"/>
    <cellStyle name="Связанная ячейка 2 3 5" xfId="38724"/>
    <cellStyle name="Связанная ячейка 2 3 6" xfId="38725"/>
    <cellStyle name="Связанная ячейка 2 3 7" xfId="38726"/>
    <cellStyle name="Связанная ячейка 2 3 8" xfId="38727"/>
    <cellStyle name="Связанная ячейка 2 4" xfId="38728"/>
    <cellStyle name="Связанная ячейка 2 4 2" xfId="38729"/>
    <cellStyle name="Связанная ячейка 2 4 3" xfId="38730"/>
    <cellStyle name="Связанная ячейка 2 4 4" xfId="38731"/>
    <cellStyle name="Связанная ячейка 2 4 5" xfId="38732"/>
    <cellStyle name="Связанная ячейка 2 4 6" xfId="38733"/>
    <cellStyle name="Связанная ячейка 2 5" xfId="38734"/>
    <cellStyle name="Связанная ячейка 2 6" xfId="38735"/>
    <cellStyle name="Связанная ячейка 2 7" xfId="38736"/>
    <cellStyle name="Связанная ячейка 2 8" xfId="38737"/>
    <cellStyle name="Связанная ячейка 2 9" xfId="38738"/>
    <cellStyle name="Связанная ячейка 20" xfId="38739"/>
    <cellStyle name="Связанная ячейка 20 2" xfId="38740"/>
    <cellStyle name="Связанная ячейка 20 2 2" xfId="38741"/>
    <cellStyle name="Связанная ячейка 20 2 3" xfId="38742"/>
    <cellStyle name="Связанная ячейка 20 2 4" xfId="38743"/>
    <cellStyle name="Связанная ячейка 20 2 5" xfId="38744"/>
    <cellStyle name="Связанная ячейка 20 2 6" xfId="38745"/>
    <cellStyle name="Связанная ячейка 20 3" xfId="38746"/>
    <cellStyle name="Связанная ячейка 20 4" xfId="38747"/>
    <cellStyle name="Связанная ячейка 20 5" xfId="38748"/>
    <cellStyle name="Связанная ячейка 20 6" xfId="38749"/>
    <cellStyle name="Связанная ячейка 20 7" xfId="38750"/>
    <cellStyle name="Связанная ячейка 20 8" xfId="38751"/>
    <cellStyle name="Связанная ячейка 21" xfId="38752"/>
    <cellStyle name="Связанная ячейка 21 2" xfId="38753"/>
    <cellStyle name="Связанная ячейка 21 2 2" xfId="38754"/>
    <cellStyle name="Связанная ячейка 21 2 3" xfId="38755"/>
    <cellStyle name="Связанная ячейка 21 2 4" xfId="38756"/>
    <cellStyle name="Связанная ячейка 21 2 5" xfId="38757"/>
    <cellStyle name="Связанная ячейка 21 2 6" xfId="38758"/>
    <cellStyle name="Связанная ячейка 21 3" xfId="38759"/>
    <cellStyle name="Связанная ячейка 21 4" xfId="38760"/>
    <cellStyle name="Связанная ячейка 21 5" xfId="38761"/>
    <cellStyle name="Связанная ячейка 21 6" xfId="38762"/>
    <cellStyle name="Связанная ячейка 21 7" xfId="38763"/>
    <cellStyle name="Связанная ячейка 21 8" xfId="38764"/>
    <cellStyle name="Связанная ячейка 22" xfId="38765"/>
    <cellStyle name="Связанная ячейка 22 2" xfId="38766"/>
    <cellStyle name="Связанная ячейка 22 2 2" xfId="38767"/>
    <cellStyle name="Связанная ячейка 22 2 3" xfId="38768"/>
    <cellStyle name="Связанная ячейка 22 2 4" xfId="38769"/>
    <cellStyle name="Связанная ячейка 22 2 5" xfId="38770"/>
    <cellStyle name="Связанная ячейка 22 2 6" xfId="38771"/>
    <cellStyle name="Связанная ячейка 22 3" xfId="38772"/>
    <cellStyle name="Связанная ячейка 22 4" xfId="38773"/>
    <cellStyle name="Связанная ячейка 22 5" xfId="38774"/>
    <cellStyle name="Связанная ячейка 22 6" xfId="38775"/>
    <cellStyle name="Связанная ячейка 22 7" xfId="38776"/>
    <cellStyle name="Связанная ячейка 22 8" xfId="38777"/>
    <cellStyle name="Связанная ячейка 23" xfId="38778"/>
    <cellStyle name="Связанная ячейка 23 2" xfId="38779"/>
    <cellStyle name="Связанная ячейка 23 2 2" xfId="38780"/>
    <cellStyle name="Связанная ячейка 23 2 3" xfId="38781"/>
    <cellStyle name="Связанная ячейка 23 2 4" xfId="38782"/>
    <cellStyle name="Связанная ячейка 23 2 5" xfId="38783"/>
    <cellStyle name="Связанная ячейка 23 2 6" xfId="38784"/>
    <cellStyle name="Связанная ячейка 23 3" xfId="38785"/>
    <cellStyle name="Связанная ячейка 23 4" xfId="38786"/>
    <cellStyle name="Связанная ячейка 23 5" xfId="38787"/>
    <cellStyle name="Связанная ячейка 23 6" xfId="38788"/>
    <cellStyle name="Связанная ячейка 23 7" xfId="38789"/>
    <cellStyle name="Связанная ячейка 23 8" xfId="38790"/>
    <cellStyle name="Связанная ячейка 24" xfId="38791"/>
    <cellStyle name="Связанная ячейка 24 2" xfId="38792"/>
    <cellStyle name="Связанная ячейка 24 2 2" xfId="38793"/>
    <cellStyle name="Связанная ячейка 24 2 3" xfId="38794"/>
    <cellStyle name="Связанная ячейка 24 2 4" xfId="38795"/>
    <cellStyle name="Связанная ячейка 24 2 5" xfId="38796"/>
    <cellStyle name="Связанная ячейка 24 2 6" xfId="38797"/>
    <cellStyle name="Связанная ячейка 24 3" xfId="38798"/>
    <cellStyle name="Связанная ячейка 24 4" xfId="38799"/>
    <cellStyle name="Связанная ячейка 24 5" xfId="38800"/>
    <cellStyle name="Связанная ячейка 24 6" xfId="38801"/>
    <cellStyle name="Связанная ячейка 24 7" xfId="38802"/>
    <cellStyle name="Связанная ячейка 24 8" xfId="38803"/>
    <cellStyle name="Связанная ячейка 25" xfId="38804"/>
    <cellStyle name="Связанная ячейка 25 2" xfId="38805"/>
    <cellStyle name="Связанная ячейка 25 2 2" xfId="38806"/>
    <cellStyle name="Связанная ячейка 25 2 3" xfId="38807"/>
    <cellStyle name="Связанная ячейка 25 2 4" xfId="38808"/>
    <cellStyle name="Связанная ячейка 25 2 5" xfId="38809"/>
    <cellStyle name="Связанная ячейка 25 2 6" xfId="38810"/>
    <cellStyle name="Связанная ячейка 25 3" xfId="38811"/>
    <cellStyle name="Связанная ячейка 25 4" xfId="38812"/>
    <cellStyle name="Связанная ячейка 25 5" xfId="38813"/>
    <cellStyle name="Связанная ячейка 25 6" xfId="38814"/>
    <cellStyle name="Связанная ячейка 25 7" xfId="38815"/>
    <cellStyle name="Связанная ячейка 25 8" xfId="38816"/>
    <cellStyle name="Связанная ячейка 26" xfId="38817"/>
    <cellStyle name="Связанная ячейка 26 2" xfId="38818"/>
    <cellStyle name="Связанная ячейка 26 2 2" xfId="38819"/>
    <cellStyle name="Связанная ячейка 26 2 3" xfId="38820"/>
    <cellStyle name="Связанная ячейка 26 2 4" xfId="38821"/>
    <cellStyle name="Связанная ячейка 26 2 5" xfId="38822"/>
    <cellStyle name="Связанная ячейка 26 2 6" xfId="38823"/>
    <cellStyle name="Связанная ячейка 26 3" xfId="38824"/>
    <cellStyle name="Связанная ячейка 26 4" xfId="38825"/>
    <cellStyle name="Связанная ячейка 26 5" xfId="38826"/>
    <cellStyle name="Связанная ячейка 26 6" xfId="38827"/>
    <cellStyle name="Связанная ячейка 26 7" xfId="38828"/>
    <cellStyle name="Связанная ячейка 26 8" xfId="38829"/>
    <cellStyle name="Связанная ячейка 27" xfId="38830"/>
    <cellStyle name="Связанная ячейка 27 2" xfId="38831"/>
    <cellStyle name="Связанная ячейка 27 2 2" xfId="38832"/>
    <cellStyle name="Связанная ячейка 27 2 3" xfId="38833"/>
    <cellStyle name="Связанная ячейка 27 2 4" xfId="38834"/>
    <cellStyle name="Связанная ячейка 27 2 5" xfId="38835"/>
    <cellStyle name="Связанная ячейка 27 2 6" xfId="38836"/>
    <cellStyle name="Связанная ячейка 27 3" xfId="38837"/>
    <cellStyle name="Связанная ячейка 27 4" xfId="38838"/>
    <cellStyle name="Связанная ячейка 27 5" xfId="38839"/>
    <cellStyle name="Связанная ячейка 27 6" xfId="38840"/>
    <cellStyle name="Связанная ячейка 27 7" xfId="38841"/>
    <cellStyle name="Связанная ячейка 27 8" xfId="38842"/>
    <cellStyle name="Связанная ячейка 28" xfId="38843"/>
    <cellStyle name="Связанная ячейка 28 2" xfId="38844"/>
    <cellStyle name="Связанная ячейка 28 2 2" xfId="38845"/>
    <cellStyle name="Связанная ячейка 28 2 3" xfId="38846"/>
    <cellStyle name="Связанная ячейка 28 2 4" xfId="38847"/>
    <cellStyle name="Связанная ячейка 28 2 5" xfId="38848"/>
    <cellStyle name="Связанная ячейка 28 2 6" xfId="38849"/>
    <cellStyle name="Связанная ячейка 28 3" xfId="38850"/>
    <cellStyle name="Связанная ячейка 28 4" xfId="38851"/>
    <cellStyle name="Связанная ячейка 28 5" xfId="38852"/>
    <cellStyle name="Связанная ячейка 28 6" xfId="38853"/>
    <cellStyle name="Связанная ячейка 28 7" xfId="38854"/>
    <cellStyle name="Связанная ячейка 28 8" xfId="38855"/>
    <cellStyle name="Связанная ячейка 29" xfId="38856"/>
    <cellStyle name="Связанная ячейка 29 2" xfId="38857"/>
    <cellStyle name="Связанная ячейка 29 2 2" xfId="38858"/>
    <cellStyle name="Связанная ячейка 29 2 3" xfId="38859"/>
    <cellStyle name="Связанная ячейка 29 2 4" xfId="38860"/>
    <cellStyle name="Связанная ячейка 29 2 5" xfId="38861"/>
    <cellStyle name="Связанная ячейка 29 2 6" xfId="38862"/>
    <cellStyle name="Связанная ячейка 29 3" xfId="38863"/>
    <cellStyle name="Связанная ячейка 29 4" xfId="38864"/>
    <cellStyle name="Связанная ячейка 29 5" xfId="38865"/>
    <cellStyle name="Связанная ячейка 29 6" xfId="38866"/>
    <cellStyle name="Связанная ячейка 29 7" xfId="38867"/>
    <cellStyle name="Связанная ячейка 29 8" xfId="38868"/>
    <cellStyle name="Связанная ячейка 3" xfId="38869"/>
    <cellStyle name="Связанная ячейка 3 2" xfId="38870"/>
    <cellStyle name="Связанная ячейка 3 2 2" xfId="38871"/>
    <cellStyle name="Связанная ячейка 3 2 3" xfId="38872"/>
    <cellStyle name="Связанная ячейка 3 2 4" xfId="38873"/>
    <cellStyle name="Связанная ячейка 3 2 5" xfId="38874"/>
    <cellStyle name="Связанная ячейка 3 2 6" xfId="38875"/>
    <cellStyle name="Связанная ячейка 3 3" xfId="38876"/>
    <cellStyle name="Связанная ячейка 3 4" xfId="38877"/>
    <cellStyle name="Связанная ячейка 3 5" xfId="38878"/>
    <cellStyle name="Связанная ячейка 3 6" xfId="38879"/>
    <cellStyle name="Связанная ячейка 3 7" xfId="38880"/>
    <cellStyle name="Связанная ячейка 3 8" xfId="38881"/>
    <cellStyle name="Связанная ячейка 30" xfId="38882"/>
    <cellStyle name="Связанная ячейка 30 2" xfId="38883"/>
    <cellStyle name="Связанная ячейка 30 2 2" xfId="38884"/>
    <cellStyle name="Связанная ячейка 30 2 3" xfId="38885"/>
    <cellStyle name="Связанная ячейка 30 2 4" xfId="38886"/>
    <cellStyle name="Связанная ячейка 30 2 5" xfId="38887"/>
    <cellStyle name="Связанная ячейка 30 2 6" xfId="38888"/>
    <cellStyle name="Связанная ячейка 30 3" xfId="38889"/>
    <cellStyle name="Связанная ячейка 30 4" xfId="38890"/>
    <cellStyle name="Связанная ячейка 30 5" xfId="38891"/>
    <cellStyle name="Связанная ячейка 30 6" xfId="38892"/>
    <cellStyle name="Связанная ячейка 30 7" xfId="38893"/>
    <cellStyle name="Связанная ячейка 30 8" xfId="38894"/>
    <cellStyle name="Связанная ячейка 31" xfId="38895"/>
    <cellStyle name="Связанная ячейка 31 2" xfId="38896"/>
    <cellStyle name="Связанная ячейка 31 2 2" xfId="38897"/>
    <cellStyle name="Связанная ячейка 31 2 3" xfId="38898"/>
    <cellStyle name="Связанная ячейка 31 2 4" xfId="38899"/>
    <cellStyle name="Связанная ячейка 31 2 5" xfId="38900"/>
    <cellStyle name="Связанная ячейка 31 2 6" xfId="38901"/>
    <cellStyle name="Связанная ячейка 31 3" xfId="38902"/>
    <cellStyle name="Связанная ячейка 31 4" xfId="38903"/>
    <cellStyle name="Связанная ячейка 31 5" xfId="38904"/>
    <cellStyle name="Связанная ячейка 31 6" xfId="38905"/>
    <cellStyle name="Связанная ячейка 31 7" xfId="38906"/>
    <cellStyle name="Связанная ячейка 31 8" xfId="38907"/>
    <cellStyle name="Связанная ячейка 32" xfId="38908"/>
    <cellStyle name="Связанная ячейка 32 2" xfId="38909"/>
    <cellStyle name="Связанная ячейка 32 2 2" xfId="38910"/>
    <cellStyle name="Связанная ячейка 32 2 3" xfId="38911"/>
    <cellStyle name="Связанная ячейка 32 2 4" xfId="38912"/>
    <cellStyle name="Связанная ячейка 32 2 5" xfId="38913"/>
    <cellStyle name="Связанная ячейка 32 2 6" xfId="38914"/>
    <cellStyle name="Связанная ячейка 32 3" xfId="38915"/>
    <cellStyle name="Связанная ячейка 32 4" xfId="38916"/>
    <cellStyle name="Связанная ячейка 32 5" xfId="38917"/>
    <cellStyle name="Связанная ячейка 32 6" xfId="38918"/>
    <cellStyle name="Связанная ячейка 32 7" xfId="38919"/>
    <cellStyle name="Связанная ячейка 32 8" xfId="38920"/>
    <cellStyle name="Связанная ячейка 33" xfId="38921"/>
    <cellStyle name="Связанная ячейка 33 2" xfId="38922"/>
    <cellStyle name="Связанная ячейка 33 2 2" xfId="38923"/>
    <cellStyle name="Связанная ячейка 33 2 3" xfId="38924"/>
    <cellStyle name="Связанная ячейка 33 2 4" xfId="38925"/>
    <cellStyle name="Связанная ячейка 33 2 5" xfId="38926"/>
    <cellStyle name="Связанная ячейка 33 2 6" xfId="38927"/>
    <cellStyle name="Связанная ячейка 33 3" xfId="38928"/>
    <cellStyle name="Связанная ячейка 33 4" xfId="38929"/>
    <cellStyle name="Связанная ячейка 33 5" xfId="38930"/>
    <cellStyle name="Связанная ячейка 33 6" xfId="38931"/>
    <cellStyle name="Связанная ячейка 33 7" xfId="38932"/>
    <cellStyle name="Связанная ячейка 33 8" xfId="38933"/>
    <cellStyle name="Связанная ячейка 34" xfId="38934"/>
    <cellStyle name="Связанная ячейка 34 2" xfId="38935"/>
    <cellStyle name="Связанная ячейка 34 2 2" xfId="38936"/>
    <cellStyle name="Связанная ячейка 34 2 3" xfId="38937"/>
    <cellStyle name="Связанная ячейка 34 2 4" xfId="38938"/>
    <cellStyle name="Связанная ячейка 34 2 5" xfId="38939"/>
    <cellStyle name="Связанная ячейка 34 2 6" xfId="38940"/>
    <cellStyle name="Связанная ячейка 34 3" xfId="38941"/>
    <cellStyle name="Связанная ячейка 34 4" xfId="38942"/>
    <cellStyle name="Связанная ячейка 34 5" xfId="38943"/>
    <cellStyle name="Связанная ячейка 34 6" xfId="38944"/>
    <cellStyle name="Связанная ячейка 34 7" xfId="38945"/>
    <cellStyle name="Связанная ячейка 34 8" xfId="38946"/>
    <cellStyle name="Связанная ячейка 35" xfId="38947"/>
    <cellStyle name="Связанная ячейка 35 2" xfId="38948"/>
    <cellStyle name="Связанная ячейка 35 2 2" xfId="38949"/>
    <cellStyle name="Связанная ячейка 35 2 3" xfId="38950"/>
    <cellStyle name="Связанная ячейка 35 2 4" xfId="38951"/>
    <cellStyle name="Связанная ячейка 35 2 5" xfId="38952"/>
    <cellStyle name="Связанная ячейка 35 2 6" xfId="38953"/>
    <cellStyle name="Связанная ячейка 35 3" xfId="38954"/>
    <cellStyle name="Связанная ячейка 35 4" xfId="38955"/>
    <cellStyle name="Связанная ячейка 35 5" xfId="38956"/>
    <cellStyle name="Связанная ячейка 35 6" xfId="38957"/>
    <cellStyle name="Связанная ячейка 35 7" xfId="38958"/>
    <cellStyle name="Связанная ячейка 35 8" xfId="38959"/>
    <cellStyle name="Связанная ячейка 36" xfId="38960"/>
    <cellStyle name="Связанная ячейка 36 2" xfId="38961"/>
    <cellStyle name="Связанная ячейка 36 2 2" xfId="38962"/>
    <cellStyle name="Связанная ячейка 36 2 3" xfId="38963"/>
    <cellStyle name="Связанная ячейка 36 2 4" xfId="38964"/>
    <cellStyle name="Связанная ячейка 36 2 5" xfId="38965"/>
    <cellStyle name="Связанная ячейка 36 2 6" xfId="38966"/>
    <cellStyle name="Связанная ячейка 36 3" xfId="38967"/>
    <cellStyle name="Связанная ячейка 36 4" xfId="38968"/>
    <cellStyle name="Связанная ячейка 36 5" xfId="38969"/>
    <cellStyle name="Связанная ячейка 36 6" xfId="38970"/>
    <cellStyle name="Связанная ячейка 36 7" xfId="38971"/>
    <cellStyle name="Связанная ячейка 36 8" xfId="38972"/>
    <cellStyle name="Связанная ячейка 37" xfId="38973"/>
    <cellStyle name="Связанная ячейка 37 2" xfId="38974"/>
    <cellStyle name="Связанная ячейка 37 2 2" xfId="38975"/>
    <cellStyle name="Связанная ячейка 37 2 3" xfId="38976"/>
    <cellStyle name="Связанная ячейка 37 2 4" xfId="38977"/>
    <cellStyle name="Связанная ячейка 37 2 5" xfId="38978"/>
    <cellStyle name="Связанная ячейка 37 2 6" xfId="38979"/>
    <cellStyle name="Связанная ячейка 37 3" xfId="38980"/>
    <cellStyle name="Связанная ячейка 37 4" xfId="38981"/>
    <cellStyle name="Связанная ячейка 37 5" xfId="38982"/>
    <cellStyle name="Связанная ячейка 37 6" xfId="38983"/>
    <cellStyle name="Связанная ячейка 37 7" xfId="38984"/>
    <cellStyle name="Связанная ячейка 37 8" xfId="38985"/>
    <cellStyle name="Связанная ячейка 38" xfId="38986"/>
    <cellStyle name="Связанная ячейка 38 2" xfId="38987"/>
    <cellStyle name="Связанная ячейка 38 2 2" xfId="38988"/>
    <cellStyle name="Связанная ячейка 38 2 3" xfId="38989"/>
    <cellStyle name="Связанная ячейка 38 2 4" xfId="38990"/>
    <cellStyle name="Связанная ячейка 38 2 5" xfId="38991"/>
    <cellStyle name="Связанная ячейка 38 2 6" xfId="38992"/>
    <cellStyle name="Связанная ячейка 38 3" xfId="38993"/>
    <cellStyle name="Связанная ячейка 38 4" xfId="38994"/>
    <cellStyle name="Связанная ячейка 38 5" xfId="38995"/>
    <cellStyle name="Связанная ячейка 38 6" xfId="38996"/>
    <cellStyle name="Связанная ячейка 38 7" xfId="38997"/>
    <cellStyle name="Связанная ячейка 38 8" xfId="38998"/>
    <cellStyle name="Связанная ячейка 39" xfId="38999"/>
    <cellStyle name="Связанная ячейка 39 2" xfId="39000"/>
    <cellStyle name="Связанная ячейка 39 2 2" xfId="39001"/>
    <cellStyle name="Связанная ячейка 39 2 3" xfId="39002"/>
    <cellStyle name="Связанная ячейка 39 2 4" xfId="39003"/>
    <cellStyle name="Связанная ячейка 39 2 5" xfId="39004"/>
    <cellStyle name="Связанная ячейка 39 2 6" xfId="39005"/>
    <cellStyle name="Связанная ячейка 39 3" xfId="39006"/>
    <cellStyle name="Связанная ячейка 39 4" xfId="39007"/>
    <cellStyle name="Связанная ячейка 39 5" xfId="39008"/>
    <cellStyle name="Связанная ячейка 39 6" xfId="39009"/>
    <cellStyle name="Связанная ячейка 39 7" xfId="39010"/>
    <cellStyle name="Связанная ячейка 39 8" xfId="39011"/>
    <cellStyle name="Связанная ячейка 4" xfId="39012"/>
    <cellStyle name="Связанная ячейка 4 2" xfId="39013"/>
    <cellStyle name="Связанная ячейка 4 2 2" xfId="39014"/>
    <cellStyle name="Связанная ячейка 4 2 3" xfId="39015"/>
    <cellStyle name="Связанная ячейка 4 2 4" xfId="39016"/>
    <cellStyle name="Связанная ячейка 4 2 5" xfId="39017"/>
    <cellStyle name="Связанная ячейка 4 2 6" xfId="39018"/>
    <cellStyle name="Связанная ячейка 4 3" xfId="39019"/>
    <cellStyle name="Связанная ячейка 4 4" xfId="39020"/>
    <cellStyle name="Связанная ячейка 4 5" xfId="39021"/>
    <cellStyle name="Связанная ячейка 4 6" xfId="39022"/>
    <cellStyle name="Связанная ячейка 4 7" xfId="39023"/>
    <cellStyle name="Связанная ячейка 4 8" xfId="39024"/>
    <cellStyle name="Связанная ячейка 40" xfId="39025"/>
    <cellStyle name="Связанная ячейка 40 2" xfId="39026"/>
    <cellStyle name="Связанная ячейка 40 2 2" xfId="39027"/>
    <cellStyle name="Связанная ячейка 40 2 3" xfId="39028"/>
    <cellStyle name="Связанная ячейка 40 2 4" xfId="39029"/>
    <cellStyle name="Связанная ячейка 40 2 5" xfId="39030"/>
    <cellStyle name="Связанная ячейка 40 2 6" xfId="39031"/>
    <cellStyle name="Связанная ячейка 40 3" xfId="39032"/>
    <cellStyle name="Связанная ячейка 40 4" xfId="39033"/>
    <cellStyle name="Связанная ячейка 40 5" xfId="39034"/>
    <cellStyle name="Связанная ячейка 40 6" xfId="39035"/>
    <cellStyle name="Связанная ячейка 40 7" xfId="39036"/>
    <cellStyle name="Связанная ячейка 40 8" xfId="39037"/>
    <cellStyle name="Связанная ячейка 41" xfId="39038"/>
    <cellStyle name="Связанная ячейка 41 2" xfId="39039"/>
    <cellStyle name="Связанная ячейка 41 2 2" xfId="39040"/>
    <cellStyle name="Связанная ячейка 41 2 3" xfId="39041"/>
    <cellStyle name="Связанная ячейка 41 2 4" xfId="39042"/>
    <cellStyle name="Связанная ячейка 41 2 5" xfId="39043"/>
    <cellStyle name="Связанная ячейка 41 2 6" xfId="39044"/>
    <cellStyle name="Связанная ячейка 41 3" xfId="39045"/>
    <cellStyle name="Связанная ячейка 41 4" xfId="39046"/>
    <cellStyle name="Связанная ячейка 41 5" xfId="39047"/>
    <cellStyle name="Связанная ячейка 41 6" xfId="39048"/>
    <cellStyle name="Связанная ячейка 41 7" xfId="39049"/>
    <cellStyle name="Связанная ячейка 41 8" xfId="39050"/>
    <cellStyle name="Связанная ячейка 42" xfId="39051"/>
    <cellStyle name="Связанная ячейка 42 2" xfId="39052"/>
    <cellStyle name="Связанная ячейка 42 2 2" xfId="39053"/>
    <cellStyle name="Связанная ячейка 42 2 3" xfId="39054"/>
    <cellStyle name="Связанная ячейка 42 2 4" xfId="39055"/>
    <cellStyle name="Связанная ячейка 42 2 5" xfId="39056"/>
    <cellStyle name="Связанная ячейка 42 2 6" xfId="39057"/>
    <cellStyle name="Связанная ячейка 42 3" xfId="39058"/>
    <cellStyle name="Связанная ячейка 42 4" xfId="39059"/>
    <cellStyle name="Связанная ячейка 42 5" xfId="39060"/>
    <cellStyle name="Связанная ячейка 42 6" xfId="39061"/>
    <cellStyle name="Связанная ячейка 42 7" xfId="39062"/>
    <cellStyle name="Связанная ячейка 42 8" xfId="39063"/>
    <cellStyle name="Связанная ячейка 43" xfId="39064"/>
    <cellStyle name="Связанная ячейка 43 2" xfId="39065"/>
    <cellStyle name="Связанная ячейка 43 2 2" xfId="39066"/>
    <cellStyle name="Связанная ячейка 43 2 3" xfId="39067"/>
    <cellStyle name="Связанная ячейка 43 2 4" xfId="39068"/>
    <cellStyle name="Связанная ячейка 43 2 5" xfId="39069"/>
    <cellStyle name="Связанная ячейка 43 2 6" xfId="39070"/>
    <cellStyle name="Связанная ячейка 43 3" xfId="39071"/>
    <cellStyle name="Связанная ячейка 43 4" xfId="39072"/>
    <cellStyle name="Связанная ячейка 43 5" xfId="39073"/>
    <cellStyle name="Связанная ячейка 43 6" xfId="39074"/>
    <cellStyle name="Связанная ячейка 43 7" xfId="39075"/>
    <cellStyle name="Связанная ячейка 43 8" xfId="39076"/>
    <cellStyle name="Связанная ячейка 44" xfId="39077"/>
    <cellStyle name="Связанная ячейка 44 2" xfId="39078"/>
    <cellStyle name="Связанная ячейка 44 2 2" xfId="39079"/>
    <cellStyle name="Связанная ячейка 44 2 3" xfId="39080"/>
    <cellStyle name="Связанная ячейка 44 2 4" xfId="39081"/>
    <cellStyle name="Связанная ячейка 44 2 5" xfId="39082"/>
    <cellStyle name="Связанная ячейка 44 2 6" xfId="39083"/>
    <cellStyle name="Связанная ячейка 44 3" xfId="39084"/>
    <cellStyle name="Связанная ячейка 44 4" xfId="39085"/>
    <cellStyle name="Связанная ячейка 44 5" xfId="39086"/>
    <cellStyle name="Связанная ячейка 44 6" xfId="39087"/>
    <cellStyle name="Связанная ячейка 44 7" xfId="39088"/>
    <cellStyle name="Связанная ячейка 44 8" xfId="39089"/>
    <cellStyle name="Связанная ячейка 45" xfId="39090"/>
    <cellStyle name="Связанная ячейка 45 2" xfId="39091"/>
    <cellStyle name="Связанная ячейка 45 2 2" xfId="39092"/>
    <cellStyle name="Связанная ячейка 45 2 3" xfId="39093"/>
    <cellStyle name="Связанная ячейка 45 2 4" xfId="39094"/>
    <cellStyle name="Связанная ячейка 45 2 5" xfId="39095"/>
    <cellStyle name="Связанная ячейка 45 2 6" xfId="39096"/>
    <cellStyle name="Связанная ячейка 45 3" xfId="39097"/>
    <cellStyle name="Связанная ячейка 45 4" xfId="39098"/>
    <cellStyle name="Связанная ячейка 45 5" xfId="39099"/>
    <cellStyle name="Связанная ячейка 45 6" xfId="39100"/>
    <cellStyle name="Связанная ячейка 45 7" xfId="39101"/>
    <cellStyle name="Связанная ячейка 45 8" xfId="39102"/>
    <cellStyle name="Связанная ячейка 46" xfId="39103"/>
    <cellStyle name="Связанная ячейка 46 2" xfId="39104"/>
    <cellStyle name="Связанная ячейка 46 2 2" xfId="39105"/>
    <cellStyle name="Связанная ячейка 46 2 3" xfId="39106"/>
    <cellStyle name="Связанная ячейка 46 2 4" xfId="39107"/>
    <cellStyle name="Связанная ячейка 46 2 5" xfId="39108"/>
    <cellStyle name="Связанная ячейка 46 2 6" xfId="39109"/>
    <cellStyle name="Связанная ячейка 46 3" xfId="39110"/>
    <cellStyle name="Связанная ячейка 46 4" xfId="39111"/>
    <cellStyle name="Связанная ячейка 46 5" xfId="39112"/>
    <cellStyle name="Связанная ячейка 46 6" xfId="39113"/>
    <cellStyle name="Связанная ячейка 46 7" xfId="39114"/>
    <cellStyle name="Связанная ячейка 46 8" xfId="39115"/>
    <cellStyle name="Связанная ячейка 47" xfId="39116"/>
    <cellStyle name="Связанная ячейка 47 2" xfId="39117"/>
    <cellStyle name="Связанная ячейка 47 2 2" xfId="39118"/>
    <cellStyle name="Связанная ячейка 47 2 3" xfId="39119"/>
    <cellStyle name="Связанная ячейка 47 2 4" xfId="39120"/>
    <cellStyle name="Связанная ячейка 47 2 5" xfId="39121"/>
    <cellStyle name="Связанная ячейка 47 2 6" xfId="39122"/>
    <cellStyle name="Связанная ячейка 47 3" xfId="39123"/>
    <cellStyle name="Связанная ячейка 47 4" xfId="39124"/>
    <cellStyle name="Связанная ячейка 47 5" xfId="39125"/>
    <cellStyle name="Связанная ячейка 47 6" xfId="39126"/>
    <cellStyle name="Связанная ячейка 47 7" xfId="39127"/>
    <cellStyle name="Связанная ячейка 47 8" xfId="39128"/>
    <cellStyle name="Связанная ячейка 48" xfId="39129"/>
    <cellStyle name="Связанная ячейка 48 2" xfId="39130"/>
    <cellStyle name="Связанная ячейка 48 2 2" xfId="39131"/>
    <cellStyle name="Связанная ячейка 48 2 3" xfId="39132"/>
    <cellStyle name="Связанная ячейка 48 2 4" xfId="39133"/>
    <cellStyle name="Связанная ячейка 48 2 5" xfId="39134"/>
    <cellStyle name="Связанная ячейка 48 2 6" xfId="39135"/>
    <cellStyle name="Связанная ячейка 48 3" xfId="39136"/>
    <cellStyle name="Связанная ячейка 48 4" xfId="39137"/>
    <cellStyle name="Связанная ячейка 48 5" xfId="39138"/>
    <cellStyle name="Связанная ячейка 48 6" xfId="39139"/>
    <cellStyle name="Связанная ячейка 48 7" xfId="39140"/>
    <cellStyle name="Связанная ячейка 48 8" xfId="39141"/>
    <cellStyle name="Связанная ячейка 49" xfId="39142"/>
    <cellStyle name="Связанная ячейка 49 2" xfId="39143"/>
    <cellStyle name="Связанная ячейка 49 2 2" xfId="39144"/>
    <cellStyle name="Связанная ячейка 49 2 3" xfId="39145"/>
    <cellStyle name="Связанная ячейка 49 2 4" xfId="39146"/>
    <cellStyle name="Связанная ячейка 49 2 5" xfId="39147"/>
    <cellStyle name="Связанная ячейка 49 2 6" xfId="39148"/>
    <cellStyle name="Связанная ячейка 49 3" xfId="39149"/>
    <cellStyle name="Связанная ячейка 49 4" xfId="39150"/>
    <cellStyle name="Связанная ячейка 49 5" xfId="39151"/>
    <cellStyle name="Связанная ячейка 49 6" xfId="39152"/>
    <cellStyle name="Связанная ячейка 49 7" xfId="39153"/>
    <cellStyle name="Связанная ячейка 49 8" xfId="39154"/>
    <cellStyle name="Связанная ячейка 5" xfId="39155"/>
    <cellStyle name="Связанная ячейка 5 2" xfId="39156"/>
    <cellStyle name="Связанная ячейка 5 2 2" xfId="39157"/>
    <cellStyle name="Связанная ячейка 5 2 3" xfId="39158"/>
    <cellStyle name="Связанная ячейка 5 2 4" xfId="39159"/>
    <cellStyle name="Связанная ячейка 5 2 5" xfId="39160"/>
    <cellStyle name="Связанная ячейка 5 2 6" xfId="39161"/>
    <cellStyle name="Связанная ячейка 5 3" xfId="39162"/>
    <cellStyle name="Связанная ячейка 5 4" xfId="39163"/>
    <cellStyle name="Связанная ячейка 5 5" xfId="39164"/>
    <cellStyle name="Связанная ячейка 5 6" xfId="39165"/>
    <cellStyle name="Связанная ячейка 5 7" xfId="39166"/>
    <cellStyle name="Связанная ячейка 5 8" xfId="39167"/>
    <cellStyle name="Связанная ячейка 50" xfId="39168"/>
    <cellStyle name="Связанная ячейка 50 2" xfId="39169"/>
    <cellStyle name="Связанная ячейка 50 2 2" xfId="39170"/>
    <cellStyle name="Связанная ячейка 50 2 3" xfId="39171"/>
    <cellStyle name="Связанная ячейка 50 2 4" xfId="39172"/>
    <cellStyle name="Связанная ячейка 50 2 5" xfId="39173"/>
    <cellStyle name="Связанная ячейка 50 2 6" xfId="39174"/>
    <cellStyle name="Связанная ячейка 50 3" xfId="39175"/>
    <cellStyle name="Связанная ячейка 50 4" xfId="39176"/>
    <cellStyle name="Связанная ячейка 50 5" xfId="39177"/>
    <cellStyle name="Связанная ячейка 50 6" xfId="39178"/>
    <cellStyle name="Связанная ячейка 50 7" xfId="39179"/>
    <cellStyle name="Связанная ячейка 50 8" xfId="39180"/>
    <cellStyle name="Связанная ячейка 51" xfId="39181"/>
    <cellStyle name="Связанная ячейка 51 2" xfId="39182"/>
    <cellStyle name="Связанная ячейка 51 2 2" xfId="39183"/>
    <cellStyle name="Связанная ячейка 51 2 3" xfId="39184"/>
    <cellStyle name="Связанная ячейка 51 2 4" xfId="39185"/>
    <cellStyle name="Связанная ячейка 51 2 5" xfId="39186"/>
    <cellStyle name="Связанная ячейка 51 2 6" xfId="39187"/>
    <cellStyle name="Связанная ячейка 51 3" xfId="39188"/>
    <cellStyle name="Связанная ячейка 51 4" xfId="39189"/>
    <cellStyle name="Связанная ячейка 51 5" xfId="39190"/>
    <cellStyle name="Связанная ячейка 51 6" xfId="39191"/>
    <cellStyle name="Связанная ячейка 51 7" xfId="39192"/>
    <cellStyle name="Связанная ячейка 51 8" xfId="39193"/>
    <cellStyle name="Связанная ячейка 52" xfId="39194"/>
    <cellStyle name="Связанная ячейка 52 2" xfId="39195"/>
    <cellStyle name="Связанная ячейка 52 2 2" xfId="39196"/>
    <cellStyle name="Связанная ячейка 52 2 3" xfId="39197"/>
    <cellStyle name="Связанная ячейка 52 2 4" xfId="39198"/>
    <cellStyle name="Связанная ячейка 52 2 5" xfId="39199"/>
    <cellStyle name="Связанная ячейка 52 2 6" xfId="39200"/>
    <cellStyle name="Связанная ячейка 52 3" xfId="39201"/>
    <cellStyle name="Связанная ячейка 52 4" xfId="39202"/>
    <cellStyle name="Связанная ячейка 52 5" xfId="39203"/>
    <cellStyle name="Связанная ячейка 52 6" xfId="39204"/>
    <cellStyle name="Связанная ячейка 52 7" xfId="39205"/>
    <cellStyle name="Связанная ячейка 52 8" xfId="39206"/>
    <cellStyle name="Связанная ячейка 53" xfId="39207"/>
    <cellStyle name="Связанная ячейка 53 2" xfId="39208"/>
    <cellStyle name="Связанная ячейка 53 2 2" xfId="39209"/>
    <cellStyle name="Связанная ячейка 53 2 3" xfId="39210"/>
    <cellStyle name="Связанная ячейка 53 2 4" xfId="39211"/>
    <cellStyle name="Связанная ячейка 53 2 5" xfId="39212"/>
    <cellStyle name="Связанная ячейка 53 2 6" xfId="39213"/>
    <cellStyle name="Связанная ячейка 53 3" xfId="39214"/>
    <cellStyle name="Связанная ячейка 53 4" xfId="39215"/>
    <cellStyle name="Связанная ячейка 53 5" xfId="39216"/>
    <cellStyle name="Связанная ячейка 53 6" xfId="39217"/>
    <cellStyle name="Связанная ячейка 53 7" xfId="39218"/>
    <cellStyle name="Связанная ячейка 53 8" xfId="39219"/>
    <cellStyle name="Связанная ячейка 54" xfId="39220"/>
    <cellStyle name="Связанная ячейка 54 2" xfId="39221"/>
    <cellStyle name="Связанная ячейка 54 2 2" xfId="39222"/>
    <cellStyle name="Связанная ячейка 54 2 3" xfId="39223"/>
    <cellStyle name="Связанная ячейка 54 2 4" xfId="39224"/>
    <cellStyle name="Связанная ячейка 54 2 5" xfId="39225"/>
    <cellStyle name="Связанная ячейка 54 2 6" xfId="39226"/>
    <cellStyle name="Связанная ячейка 54 3" xfId="39227"/>
    <cellStyle name="Связанная ячейка 54 4" xfId="39228"/>
    <cellStyle name="Связанная ячейка 54 5" xfId="39229"/>
    <cellStyle name="Связанная ячейка 54 6" xfId="39230"/>
    <cellStyle name="Связанная ячейка 54 7" xfId="39231"/>
    <cellStyle name="Связанная ячейка 54 8" xfId="39232"/>
    <cellStyle name="Связанная ячейка 55" xfId="39233"/>
    <cellStyle name="Связанная ячейка 55 2" xfId="39234"/>
    <cellStyle name="Связанная ячейка 55 2 2" xfId="39235"/>
    <cellStyle name="Связанная ячейка 55 2 3" xfId="39236"/>
    <cellStyle name="Связанная ячейка 55 2 4" xfId="39237"/>
    <cellStyle name="Связанная ячейка 55 2 5" xfId="39238"/>
    <cellStyle name="Связанная ячейка 55 2 6" xfId="39239"/>
    <cellStyle name="Связанная ячейка 55 3" xfId="39240"/>
    <cellStyle name="Связанная ячейка 55 4" xfId="39241"/>
    <cellStyle name="Связанная ячейка 55 5" xfId="39242"/>
    <cellStyle name="Связанная ячейка 55 6" xfId="39243"/>
    <cellStyle name="Связанная ячейка 55 7" xfId="39244"/>
    <cellStyle name="Связанная ячейка 55 8" xfId="39245"/>
    <cellStyle name="Связанная ячейка 56" xfId="39246"/>
    <cellStyle name="Связанная ячейка 56 2" xfId="39247"/>
    <cellStyle name="Связанная ячейка 56 2 2" xfId="39248"/>
    <cellStyle name="Связанная ячейка 56 2 3" xfId="39249"/>
    <cellStyle name="Связанная ячейка 56 2 4" xfId="39250"/>
    <cellStyle name="Связанная ячейка 56 2 5" xfId="39251"/>
    <cellStyle name="Связанная ячейка 56 2 6" xfId="39252"/>
    <cellStyle name="Связанная ячейка 56 3" xfId="39253"/>
    <cellStyle name="Связанная ячейка 56 4" xfId="39254"/>
    <cellStyle name="Связанная ячейка 56 5" xfId="39255"/>
    <cellStyle name="Связанная ячейка 56 6" xfId="39256"/>
    <cellStyle name="Связанная ячейка 56 7" xfId="39257"/>
    <cellStyle name="Связанная ячейка 56 8" xfId="39258"/>
    <cellStyle name="Связанная ячейка 57" xfId="39259"/>
    <cellStyle name="Связанная ячейка 57 2" xfId="39260"/>
    <cellStyle name="Связанная ячейка 57 2 2" xfId="39261"/>
    <cellStyle name="Связанная ячейка 57 2 3" xfId="39262"/>
    <cellStyle name="Связанная ячейка 57 2 4" xfId="39263"/>
    <cellStyle name="Связанная ячейка 57 2 5" xfId="39264"/>
    <cellStyle name="Связанная ячейка 57 2 6" xfId="39265"/>
    <cellStyle name="Связанная ячейка 57 3" xfId="39266"/>
    <cellStyle name="Связанная ячейка 57 4" xfId="39267"/>
    <cellStyle name="Связанная ячейка 57 5" xfId="39268"/>
    <cellStyle name="Связанная ячейка 57 6" xfId="39269"/>
    <cellStyle name="Связанная ячейка 57 7" xfId="39270"/>
    <cellStyle name="Связанная ячейка 57 8" xfId="39271"/>
    <cellStyle name="Связанная ячейка 58" xfId="39272"/>
    <cellStyle name="Связанная ячейка 58 2" xfId="39273"/>
    <cellStyle name="Связанная ячейка 58 2 2" xfId="39274"/>
    <cellStyle name="Связанная ячейка 58 2 3" xfId="39275"/>
    <cellStyle name="Связанная ячейка 58 2 4" xfId="39276"/>
    <cellStyle name="Связанная ячейка 58 2 5" xfId="39277"/>
    <cellStyle name="Связанная ячейка 58 2 6" xfId="39278"/>
    <cellStyle name="Связанная ячейка 58 3" xfId="39279"/>
    <cellStyle name="Связанная ячейка 58 4" xfId="39280"/>
    <cellStyle name="Связанная ячейка 58 5" xfId="39281"/>
    <cellStyle name="Связанная ячейка 58 6" xfId="39282"/>
    <cellStyle name="Связанная ячейка 58 7" xfId="39283"/>
    <cellStyle name="Связанная ячейка 58 8" xfId="39284"/>
    <cellStyle name="Связанная ячейка 59" xfId="39285"/>
    <cellStyle name="Связанная ячейка 59 2" xfId="39286"/>
    <cellStyle name="Связанная ячейка 59 2 2" xfId="39287"/>
    <cellStyle name="Связанная ячейка 59 2 3" xfId="39288"/>
    <cellStyle name="Связанная ячейка 59 2 4" xfId="39289"/>
    <cellStyle name="Связанная ячейка 59 2 5" xfId="39290"/>
    <cellStyle name="Связанная ячейка 59 2 6" xfId="39291"/>
    <cellStyle name="Связанная ячейка 59 3" xfId="39292"/>
    <cellStyle name="Связанная ячейка 59 4" xfId="39293"/>
    <cellStyle name="Связанная ячейка 59 5" xfId="39294"/>
    <cellStyle name="Связанная ячейка 59 6" xfId="39295"/>
    <cellStyle name="Связанная ячейка 59 7" xfId="39296"/>
    <cellStyle name="Связанная ячейка 59 8" xfId="39297"/>
    <cellStyle name="Связанная ячейка 6" xfId="39298"/>
    <cellStyle name="Связанная ячейка 6 2" xfId="39299"/>
    <cellStyle name="Связанная ячейка 6 2 2" xfId="39300"/>
    <cellStyle name="Связанная ячейка 6 2 3" xfId="39301"/>
    <cellStyle name="Связанная ячейка 6 2 4" xfId="39302"/>
    <cellStyle name="Связанная ячейка 6 2 5" xfId="39303"/>
    <cellStyle name="Связанная ячейка 6 2 6" xfId="39304"/>
    <cellStyle name="Связанная ячейка 6 3" xfId="39305"/>
    <cellStyle name="Связанная ячейка 6 4" xfId="39306"/>
    <cellStyle name="Связанная ячейка 6 5" xfId="39307"/>
    <cellStyle name="Связанная ячейка 6 6" xfId="39308"/>
    <cellStyle name="Связанная ячейка 6 7" xfId="39309"/>
    <cellStyle name="Связанная ячейка 6 8" xfId="39310"/>
    <cellStyle name="Связанная ячейка 60" xfId="39311"/>
    <cellStyle name="Связанная ячейка 60 2" xfId="39312"/>
    <cellStyle name="Связанная ячейка 60 2 2" xfId="39313"/>
    <cellStyle name="Связанная ячейка 60 2 3" xfId="39314"/>
    <cellStyle name="Связанная ячейка 60 2 4" xfId="39315"/>
    <cellStyle name="Связанная ячейка 60 2 5" xfId="39316"/>
    <cellStyle name="Связанная ячейка 60 2 6" xfId="39317"/>
    <cellStyle name="Связанная ячейка 60 3" xfId="39318"/>
    <cellStyle name="Связанная ячейка 60 4" xfId="39319"/>
    <cellStyle name="Связанная ячейка 60 5" xfId="39320"/>
    <cellStyle name="Связанная ячейка 60 6" xfId="39321"/>
    <cellStyle name="Связанная ячейка 60 7" xfId="39322"/>
    <cellStyle name="Связанная ячейка 60 8" xfId="39323"/>
    <cellStyle name="Связанная ячейка 61" xfId="39324"/>
    <cellStyle name="Связанная ячейка 61 2" xfId="39325"/>
    <cellStyle name="Связанная ячейка 61 2 2" xfId="39326"/>
    <cellStyle name="Связанная ячейка 61 2 3" xfId="39327"/>
    <cellStyle name="Связанная ячейка 61 2 4" xfId="39328"/>
    <cellStyle name="Связанная ячейка 61 2 5" xfId="39329"/>
    <cellStyle name="Связанная ячейка 61 2 6" xfId="39330"/>
    <cellStyle name="Связанная ячейка 61 3" xfId="39331"/>
    <cellStyle name="Связанная ячейка 61 4" xfId="39332"/>
    <cellStyle name="Связанная ячейка 61 5" xfId="39333"/>
    <cellStyle name="Связанная ячейка 61 6" xfId="39334"/>
    <cellStyle name="Связанная ячейка 61 7" xfId="39335"/>
    <cellStyle name="Связанная ячейка 61 8" xfId="39336"/>
    <cellStyle name="Связанная ячейка 62" xfId="39337"/>
    <cellStyle name="Связанная ячейка 62 2" xfId="39338"/>
    <cellStyle name="Связанная ячейка 62 2 2" xfId="39339"/>
    <cellStyle name="Связанная ячейка 62 2 3" xfId="39340"/>
    <cellStyle name="Связанная ячейка 62 2 4" xfId="39341"/>
    <cellStyle name="Связанная ячейка 62 2 5" xfId="39342"/>
    <cellStyle name="Связанная ячейка 62 2 6" xfId="39343"/>
    <cellStyle name="Связанная ячейка 62 3" xfId="39344"/>
    <cellStyle name="Связанная ячейка 62 4" xfId="39345"/>
    <cellStyle name="Связанная ячейка 62 5" xfId="39346"/>
    <cellStyle name="Связанная ячейка 62 6" xfId="39347"/>
    <cellStyle name="Связанная ячейка 62 7" xfId="39348"/>
    <cellStyle name="Связанная ячейка 62 8" xfId="39349"/>
    <cellStyle name="Связанная ячейка 63" xfId="39350"/>
    <cellStyle name="Связанная ячейка 63 2" xfId="39351"/>
    <cellStyle name="Связанная ячейка 63 2 2" xfId="39352"/>
    <cellStyle name="Связанная ячейка 63 2 3" xfId="39353"/>
    <cellStyle name="Связанная ячейка 63 2 4" xfId="39354"/>
    <cellStyle name="Связанная ячейка 63 2 5" xfId="39355"/>
    <cellStyle name="Связанная ячейка 63 2 6" xfId="39356"/>
    <cellStyle name="Связанная ячейка 63 3" xfId="39357"/>
    <cellStyle name="Связанная ячейка 63 4" xfId="39358"/>
    <cellStyle name="Связанная ячейка 63 5" xfId="39359"/>
    <cellStyle name="Связанная ячейка 63 6" xfId="39360"/>
    <cellStyle name="Связанная ячейка 63 7" xfId="39361"/>
    <cellStyle name="Связанная ячейка 63 8" xfId="39362"/>
    <cellStyle name="Связанная ячейка 64" xfId="39363"/>
    <cellStyle name="Связанная ячейка 64 2" xfId="39364"/>
    <cellStyle name="Связанная ячейка 64 2 2" xfId="39365"/>
    <cellStyle name="Связанная ячейка 64 2 3" xfId="39366"/>
    <cellStyle name="Связанная ячейка 64 2 4" xfId="39367"/>
    <cellStyle name="Связанная ячейка 64 2 5" xfId="39368"/>
    <cellStyle name="Связанная ячейка 64 2 6" xfId="39369"/>
    <cellStyle name="Связанная ячейка 64 3" xfId="39370"/>
    <cellStyle name="Связанная ячейка 64 4" xfId="39371"/>
    <cellStyle name="Связанная ячейка 64 5" xfId="39372"/>
    <cellStyle name="Связанная ячейка 64 6" xfId="39373"/>
    <cellStyle name="Связанная ячейка 64 7" xfId="39374"/>
    <cellStyle name="Связанная ячейка 64 8" xfId="39375"/>
    <cellStyle name="Связанная ячейка 65" xfId="39376"/>
    <cellStyle name="Связанная ячейка 65 2" xfId="39377"/>
    <cellStyle name="Связанная ячейка 65 2 2" xfId="39378"/>
    <cellStyle name="Связанная ячейка 65 2 3" xfId="39379"/>
    <cellStyle name="Связанная ячейка 65 2 4" xfId="39380"/>
    <cellStyle name="Связанная ячейка 65 2 5" xfId="39381"/>
    <cellStyle name="Связанная ячейка 65 2 6" xfId="39382"/>
    <cellStyle name="Связанная ячейка 65 3" xfId="39383"/>
    <cellStyle name="Связанная ячейка 65 4" xfId="39384"/>
    <cellStyle name="Связанная ячейка 65 5" xfId="39385"/>
    <cellStyle name="Связанная ячейка 65 6" xfId="39386"/>
    <cellStyle name="Связанная ячейка 65 7" xfId="39387"/>
    <cellStyle name="Связанная ячейка 65 8" xfId="39388"/>
    <cellStyle name="Связанная ячейка 66" xfId="39389"/>
    <cellStyle name="Связанная ячейка 66 2" xfId="39390"/>
    <cellStyle name="Связанная ячейка 66 2 2" xfId="39391"/>
    <cellStyle name="Связанная ячейка 66 2 3" xfId="39392"/>
    <cellStyle name="Связанная ячейка 66 2 4" xfId="39393"/>
    <cellStyle name="Связанная ячейка 66 2 5" xfId="39394"/>
    <cellStyle name="Связанная ячейка 66 2 6" xfId="39395"/>
    <cellStyle name="Связанная ячейка 66 3" xfId="39396"/>
    <cellStyle name="Связанная ячейка 66 4" xfId="39397"/>
    <cellStyle name="Связанная ячейка 66 5" xfId="39398"/>
    <cellStyle name="Связанная ячейка 66 6" xfId="39399"/>
    <cellStyle name="Связанная ячейка 66 7" xfId="39400"/>
    <cellStyle name="Связанная ячейка 66 8" xfId="39401"/>
    <cellStyle name="Связанная ячейка 67" xfId="39402"/>
    <cellStyle name="Связанная ячейка 67 2" xfId="39403"/>
    <cellStyle name="Связанная ячейка 67 2 2" xfId="39404"/>
    <cellStyle name="Связанная ячейка 67 2 3" xfId="39405"/>
    <cellStyle name="Связанная ячейка 67 2 4" xfId="39406"/>
    <cellStyle name="Связанная ячейка 67 2 5" xfId="39407"/>
    <cellStyle name="Связанная ячейка 67 2 6" xfId="39408"/>
    <cellStyle name="Связанная ячейка 67 3" xfId="39409"/>
    <cellStyle name="Связанная ячейка 67 4" xfId="39410"/>
    <cellStyle name="Связанная ячейка 67 5" xfId="39411"/>
    <cellStyle name="Связанная ячейка 67 6" xfId="39412"/>
    <cellStyle name="Связанная ячейка 67 7" xfId="39413"/>
    <cellStyle name="Связанная ячейка 67 8" xfId="39414"/>
    <cellStyle name="Связанная ячейка 68" xfId="39415"/>
    <cellStyle name="Связанная ячейка 68 2" xfId="39416"/>
    <cellStyle name="Связанная ячейка 68 2 2" xfId="39417"/>
    <cellStyle name="Связанная ячейка 68 2 3" xfId="39418"/>
    <cellStyle name="Связанная ячейка 68 2 4" xfId="39419"/>
    <cellStyle name="Связанная ячейка 68 2 5" xfId="39420"/>
    <cellStyle name="Связанная ячейка 68 2 6" xfId="39421"/>
    <cellStyle name="Связанная ячейка 68 3" xfId="39422"/>
    <cellStyle name="Связанная ячейка 68 4" xfId="39423"/>
    <cellStyle name="Связанная ячейка 68 5" xfId="39424"/>
    <cellStyle name="Связанная ячейка 68 6" xfId="39425"/>
    <cellStyle name="Связанная ячейка 68 7" xfId="39426"/>
    <cellStyle name="Связанная ячейка 68 8" xfId="39427"/>
    <cellStyle name="Связанная ячейка 69" xfId="39428"/>
    <cellStyle name="Связанная ячейка 69 2" xfId="39429"/>
    <cellStyle name="Связанная ячейка 69 2 2" xfId="39430"/>
    <cellStyle name="Связанная ячейка 69 2 3" xfId="39431"/>
    <cellStyle name="Связанная ячейка 69 2 4" xfId="39432"/>
    <cellStyle name="Связанная ячейка 69 2 5" xfId="39433"/>
    <cellStyle name="Связанная ячейка 69 2 6" xfId="39434"/>
    <cellStyle name="Связанная ячейка 69 3" xfId="39435"/>
    <cellStyle name="Связанная ячейка 69 4" xfId="39436"/>
    <cellStyle name="Связанная ячейка 69 5" xfId="39437"/>
    <cellStyle name="Связанная ячейка 69 6" xfId="39438"/>
    <cellStyle name="Связанная ячейка 69 7" xfId="39439"/>
    <cellStyle name="Связанная ячейка 69 8" xfId="39440"/>
    <cellStyle name="Связанная ячейка 7" xfId="39441"/>
    <cellStyle name="Связанная ячейка 7 2" xfId="39442"/>
    <cellStyle name="Связанная ячейка 7 2 2" xfId="39443"/>
    <cellStyle name="Связанная ячейка 7 2 3" xfId="39444"/>
    <cellStyle name="Связанная ячейка 7 2 4" xfId="39445"/>
    <cellStyle name="Связанная ячейка 7 2 5" xfId="39446"/>
    <cellStyle name="Связанная ячейка 7 2 6" xfId="39447"/>
    <cellStyle name="Связанная ячейка 7 3" xfId="39448"/>
    <cellStyle name="Связанная ячейка 7 4" xfId="39449"/>
    <cellStyle name="Связанная ячейка 7 5" xfId="39450"/>
    <cellStyle name="Связанная ячейка 7 6" xfId="39451"/>
    <cellStyle name="Связанная ячейка 7 7" xfId="39452"/>
    <cellStyle name="Связанная ячейка 7 8" xfId="39453"/>
    <cellStyle name="Связанная ячейка 70" xfId="39454"/>
    <cellStyle name="Связанная ячейка 70 2" xfId="39455"/>
    <cellStyle name="Связанная ячейка 70 2 2" xfId="39456"/>
    <cellStyle name="Связанная ячейка 70 2 3" xfId="39457"/>
    <cellStyle name="Связанная ячейка 70 2 4" xfId="39458"/>
    <cellStyle name="Связанная ячейка 70 2 5" xfId="39459"/>
    <cellStyle name="Связанная ячейка 70 2 6" xfId="39460"/>
    <cellStyle name="Связанная ячейка 70 3" xfId="39461"/>
    <cellStyle name="Связанная ячейка 70 4" xfId="39462"/>
    <cellStyle name="Связанная ячейка 70 5" xfId="39463"/>
    <cellStyle name="Связанная ячейка 70 6" xfId="39464"/>
    <cellStyle name="Связанная ячейка 70 7" xfId="39465"/>
    <cellStyle name="Связанная ячейка 70 8" xfId="39466"/>
    <cellStyle name="Связанная ячейка 71" xfId="39467"/>
    <cellStyle name="Связанная ячейка 71 2" xfId="39468"/>
    <cellStyle name="Связанная ячейка 71 2 2" xfId="39469"/>
    <cellStyle name="Связанная ячейка 71 2 3" xfId="39470"/>
    <cellStyle name="Связанная ячейка 71 2 4" xfId="39471"/>
    <cellStyle name="Связанная ячейка 71 2 5" xfId="39472"/>
    <cellStyle name="Связанная ячейка 71 2 6" xfId="39473"/>
    <cellStyle name="Связанная ячейка 71 3" xfId="39474"/>
    <cellStyle name="Связанная ячейка 71 4" xfId="39475"/>
    <cellStyle name="Связанная ячейка 71 5" xfId="39476"/>
    <cellStyle name="Связанная ячейка 71 6" xfId="39477"/>
    <cellStyle name="Связанная ячейка 71 7" xfId="39478"/>
    <cellStyle name="Связанная ячейка 71 8" xfId="39479"/>
    <cellStyle name="Связанная ячейка 72" xfId="39480"/>
    <cellStyle name="Связанная ячейка 72 2" xfId="39481"/>
    <cellStyle name="Связанная ячейка 72 2 2" xfId="39482"/>
    <cellStyle name="Связанная ячейка 72 2 3" xfId="39483"/>
    <cellStyle name="Связанная ячейка 72 2 4" xfId="39484"/>
    <cellStyle name="Связанная ячейка 72 2 5" xfId="39485"/>
    <cellStyle name="Связанная ячейка 72 2 6" xfId="39486"/>
    <cellStyle name="Связанная ячейка 72 3" xfId="39487"/>
    <cellStyle name="Связанная ячейка 72 4" xfId="39488"/>
    <cellStyle name="Связанная ячейка 72 5" xfId="39489"/>
    <cellStyle name="Связанная ячейка 72 6" xfId="39490"/>
    <cellStyle name="Связанная ячейка 72 7" xfId="39491"/>
    <cellStyle name="Связанная ячейка 72 8" xfId="39492"/>
    <cellStyle name="Связанная ячейка 73" xfId="39493"/>
    <cellStyle name="Связанная ячейка 73 2" xfId="39494"/>
    <cellStyle name="Связанная ячейка 73 2 2" xfId="39495"/>
    <cellStyle name="Связанная ячейка 73 2 3" xfId="39496"/>
    <cellStyle name="Связанная ячейка 73 2 4" xfId="39497"/>
    <cellStyle name="Связанная ячейка 73 2 5" xfId="39498"/>
    <cellStyle name="Связанная ячейка 73 2 6" xfId="39499"/>
    <cellStyle name="Связанная ячейка 73 3" xfId="39500"/>
    <cellStyle name="Связанная ячейка 73 4" xfId="39501"/>
    <cellStyle name="Связанная ячейка 73 5" xfId="39502"/>
    <cellStyle name="Связанная ячейка 73 6" xfId="39503"/>
    <cellStyle name="Связанная ячейка 73 7" xfId="39504"/>
    <cellStyle name="Связанная ячейка 73 8" xfId="39505"/>
    <cellStyle name="Связанная ячейка 74" xfId="39506"/>
    <cellStyle name="Связанная ячейка 74 2" xfId="39507"/>
    <cellStyle name="Связанная ячейка 74 2 2" xfId="39508"/>
    <cellStyle name="Связанная ячейка 74 2 3" xfId="39509"/>
    <cellStyle name="Связанная ячейка 74 2 4" xfId="39510"/>
    <cellStyle name="Связанная ячейка 74 2 5" xfId="39511"/>
    <cellStyle name="Связанная ячейка 74 2 6" xfId="39512"/>
    <cellStyle name="Связанная ячейка 74 3" xfId="39513"/>
    <cellStyle name="Связанная ячейка 74 4" xfId="39514"/>
    <cellStyle name="Связанная ячейка 74 5" xfId="39515"/>
    <cellStyle name="Связанная ячейка 74 6" xfId="39516"/>
    <cellStyle name="Связанная ячейка 74 7" xfId="39517"/>
    <cellStyle name="Связанная ячейка 74 8" xfId="39518"/>
    <cellStyle name="Связанная ячейка 75" xfId="39519"/>
    <cellStyle name="Связанная ячейка 75 2" xfId="39520"/>
    <cellStyle name="Связанная ячейка 75 2 2" xfId="39521"/>
    <cellStyle name="Связанная ячейка 75 2 3" xfId="39522"/>
    <cellStyle name="Связанная ячейка 75 2 4" xfId="39523"/>
    <cellStyle name="Связанная ячейка 75 2 5" xfId="39524"/>
    <cellStyle name="Связанная ячейка 75 2 6" xfId="39525"/>
    <cellStyle name="Связанная ячейка 75 3" xfId="39526"/>
    <cellStyle name="Связанная ячейка 75 4" xfId="39527"/>
    <cellStyle name="Связанная ячейка 75 5" xfId="39528"/>
    <cellStyle name="Связанная ячейка 75 6" xfId="39529"/>
    <cellStyle name="Связанная ячейка 75 7" xfId="39530"/>
    <cellStyle name="Связанная ячейка 75 8" xfId="39531"/>
    <cellStyle name="Связанная ячейка 76" xfId="39532"/>
    <cellStyle name="Связанная ячейка 76 2" xfId="39533"/>
    <cellStyle name="Связанная ячейка 76 2 2" xfId="39534"/>
    <cellStyle name="Связанная ячейка 76 2 3" xfId="39535"/>
    <cellStyle name="Связанная ячейка 76 2 4" xfId="39536"/>
    <cellStyle name="Связанная ячейка 76 2 5" xfId="39537"/>
    <cellStyle name="Связанная ячейка 76 2 6" xfId="39538"/>
    <cellStyle name="Связанная ячейка 76 3" xfId="39539"/>
    <cellStyle name="Связанная ячейка 76 4" xfId="39540"/>
    <cellStyle name="Связанная ячейка 76 5" xfId="39541"/>
    <cellStyle name="Связанная ячейка 76 6" xfId="39542"/>
    <cellStyle name="Связанная ячейка 76 7" xfId="39543"/>
    <cellStyle name="Связанная ячейка 76 8" xfId="39544"/>
    <cellStyle name="Связанная ячейка 77" xfId="39545"/>
    <cellStyle name="Связанная ячейка 77 2" xfId="39546"/>
    <cellStyle name="Связанная ячейка 77 2 2" xfId="39547"/>
    <cellStyle name="Связанная ячейка 77 2 3" xfId="39548"/>
    <cellStyle name="Связанная ячейка 77 2 4" xfId="39549"/>
    <cellStyle name="Связанная ячейка 77 2 5" xfId="39550"/>
    <cellStyle name="Связанная ячейка 77 2 6" xfId="39551"/>
    <cellStyle name="Связанная ячейка 77 3" xfId="39552"/>
    <cellStyle name="Связанная ячейка 77 4" xfId="39553"/>
    <cellStyle name="Связанная ячейка 77 5" xfId="39554"/>
    <cellStyle name="Связанная ячейка 77 6" xfId="39555"/>
    <cellStyle name="Связанная ячейка 77 7" xfId="39556"/>
    <cellStyle name="Связанная ячейка 77 8" xfId="39557"/>
    <cellStyle name="Связанная ячейка 78" xfId="39558"/>
    <cellStyle name="Связанная ячейка 78 2" xfId="39559"/>
    <cellStyle name="Связанная ячейка 78 2 2" xfId="39560"/>
    <cellStyle name="Связанная ячейка 78 2 3" xfId="39561"/>
    <cellStyle name="Связанная ячейка 78 2 4" xfId="39562"/>
    <cellStyle name="Связанная ячейка 78 2 5" xfId="39563"/>
    <cellStyle name="Связанная ячейка 78 2 6" xfId="39564"/>
    <cellStyle name="Связанная ячейка 78 3" xfId="39565"/>
    <cellStyle name="Связанная ячейка 78 4" xfId="39566"/>
    <cellStyle name="Связанная ячейка 78 5" xfId="39567"/>
    <cellStyle name="Связанная ячейка 78 6" xfId="39568"/>
    <cellStyle name="Связанная ячейка 78 7" xfId="39569"/>
    <cellStyle name="Связанная ячейка 78 8" xfId="39570"/>
    <cellStyle name="Связанная ячейка 79" xfId="39571"/>
    <cellStyle name="Связанная ячейка 79 2" xfId="39572"/>
    <cellStyle name="Связанная ячейка 79 2 2" xfId="39573"/>
    <cellStyle name="Связанная ячейка 79 2 3" xfId="39574"/>
    <cellStyle name="Связанная ячейка 79 2 4" xfId="39575"/>
    <cellStyle name="Связанная ячейка 79 2 5" xfId="39576"/>
    <cellStyle name="Связанная ячейка 79 2 6" xfId="39577"/>
    <cellStyle name="Связанная ячейка 79 3" xfId="39578"/>
    <cellStyle name="Связанная ячейка 79 4" xfId="39579"/>
    <cellStyle name="Связанная ячейка 79 5" xfId="39580"/>
    <cellStyle name="Связанная ячейка 79 6" xfId="39581"/>
    <cellStyle name="Связанная ячейка 79 7" xfId="39582"/>
    <cellStyle name="Связанная ячейка 79 8" xfId="39583"/>
    <cellStyle name="Связанная ячейка 8" xfId="39584"/>
    <cellStyle name="Связанная ячейка 8 2" xfId="39585"/>
    <cellStyle name="Связанная ячейка 8 2 2" xfId="39586"/>
    <cellStyle name="Связанная ячейка 8 2 3" xfId="39587"/>
    <cellStyle name="Связанная ячейка 8 2 4" xfId="39588"/>
    <cellStyle name="Связанная ячейка 8 2 5" xfId="39589"/>
    <cellStyle name="Связанная ячейка 8 2 6" xfId="39590"/>
    <cellStyle name="Связанная ячейка 8 3" xfId="39591"/>
    <cellStyle name="Связанная ячейка 8 4" xfId="39592"/>
    <cellStyle name="Связанная ячейка 8 5" xfId="39593"/>
    <cellStyle name="Связанная ячейка 8 6" xfId="39594"/>
    <cellStyle name="Связанная ячейка 8 7" xfId="39595"/>
    <cellStyle name="Связанная ячейка 8 8" xfId="39596"/>
    <cellStyle name="Связанная ячейка 80" xfId="39597"/>
    <cellStyle name="Связанная ячейка 80 2" xfId="39598"/>
    <cellStyle name="Связанная ячейка 80 2 2" xfId="39599"/>
    <cellStyle name="Связанная ячейка 80 2 3" xfId="39600"/>
    <cellStyle name="Связанная ячейка 80 2 4" xfId="39601"/>
    <cellStyle name="Связанная ячейка 80 2 5" xfId="39602"/>
    <cellStyle name="Связанная ячейка 80 2 6" xfId="39603"/>
    <cellStyle name="Связанная ячейка 80 3" xfId="39604"/>
    <cellStyle name="Связанная ячейка 80 4" xfId="39605"/>
    <cellStyle name="Связанная ячейка 80 5" xfId="39606"/>
    <cellStyle name="Связанная ячейка 80 6" xfId="39607"/>
    <cellStyle name="Связанная ячейка 80 7" xfId="39608"/>
    <cellStyle name="Связанная ячейка 80 8" xfId="39609"/>
    <cellStyle name="Связанная ячейка 81" xfId="39610"/>
    <cellStyle name="Связанная ячейка 81 2" xfId="39611"/>
    <cellStyle name="Связанная ячейка 81 2 2" xfId="39612"/>
    <cellStyle name="Связанная ячейка 81 2 3" xfId="39613"/>
    <cellStyle name="Связанная ячейка 81 2 4" xfId="39614"/>
    <cellStyle name="Связанная ячейка 81 2 5" xfId="39615"/>
    <cellStyle name="Связанная ячейка 81 2 6" xfId="39616"/>
    <cellStyle name="Связанная ячейка 81 3" xfId="39617"/>
    <cellStyle name="Связанная ячейка 81 4" xfId="39618"/>
    <cellStyle name="Связанная ячейка 81 5" xfId="39619"/>
    <cellStyle name="Связанная ячейка 81 6" xfId="39620"/>
    <cellStyle name="Связанная ячейка 81 7" xfId="39621"/>
    <cellStyle name="Связанная ячейка 81 8" xfId="39622"/>
    <cellStyle name="Связанная ячейка 82" xfId="39623"/>
    <cellStyle name="Связанная ячейка 82 2" xfId="39624"/>
    <cellStyle name="Связанная ячейка 82 2 2" xfId="39625"/>
    <cellStyle name="Связанная ячейка 82 2 3" xfId="39626"/>
    <cellStyle name="Связанная ячейка 82 2 4" xfId="39627"/>
    <cellStyle name="Связанная ячейка 82 2 5" xfId="39628"/>
    <cellStyle name="Связанная ячейка 82 2 6" xfId="39629"/>
    <cellStyle name="Связанная ячейка 82 3" xfId="39630"/>
    <cellStyle name="Связанная ячейка 82 4" xfId="39631"/>
    <cellStyle name="Связанная ячейка 82 5" xfId="39632"/>
    <cellStyle name="Связанная ячейка 82 6" xfId="39633"/>
    <cellStyle name="Связанная ячейка 82 7" xfId="39634"/>
    <cellStyle name="Связанная ячейка 82 8" xfId="39635"/>
    <cellStyle name="Связанная ячейка 83" xfId="39636"/>
    <cellStyle name="Связанная ячейка 83 2" xfId="39637"/>
    <cellStyle name="Связанная ячейка 83 2 2" xfId="39638"/>
    <cellStyle name="Связанная ячейка 83 2 3" xfId="39639"/>
    <cellStyle name="Связанная ячейка 83 2 4" xfId="39640"/>
    <cellStyle name="Связанная ячейка 83 2 5" xfId="39641"/>
    <cellStyle name="Связанная ячейка 83 2 6" xfId="39642"/>
    <cellStyle name="Связанная ячейка 83 3" xfId="39643"/>
    <cellStyle name="Связанная ячейка 83 4" xfId="39644"/>
    <cellStyle name="Связанная ячейка 83 5" xfId="39645"/>
    <cellStyle name="Связанная ячейка 83 6" xfId="39646"/>
    <cellStyle name="Связанная ячейка 83 7" xfId="39647"/>
    <cellStyle name="Связанная ячейка 83 8" xfId="39648"/>
    <cellStyle name="Связанная ячейка 84" xfId="39649"/>
    <cellStyle name="Связанная ячейка 84 2" xfId="39650"/>
    <cellStyle name="Связанная ячейка 84 2 2" xfId="39651"/>
    <cellStyle name="Связанная ячейка 84 2 3" xfId="39652"/>
    <cellStyle name="Связанная ячейка 84 2 4" xfId="39653"/>
    <cellStyle name="Связанная ячейка 84 2 5" xfId="39654"/>
    <cellStyle name="Связанная ячейка 84 2 6" xfId="39655"/>
    <cellStyle name="Связанная ячейка 84 3" xfId="39656"/>
    <cellStyle name="Связанная ячейка 84 4" xfId="39657"/>
    <cellStyle name="Связанная ячейка 84 5" xfId="39658"/>
    <cellStyle name="Связанная ячейка 84 6" xfId="39659"/>
    <cellStyle name="Связанная ячейка 84 7" xfId="39660"/>
    <cellStyle name="Связанная ячейка 84 8" xfId="39661"/>
    <cellStyle name="Связанная ячейка 85" xfId="39662"/>
    <cellStyle name="Связанная ячейка 85 2" xfId="39663"/>
    <cellStyle name="Связанная ячейка 85 2 2" xfId="39664"/>
    <cellStyle name="Связанная ячейка 85 2 3" xfId="39665"/>
    <cellStyle name="Связанная ячейка 85 2 4" xfId="39666"/>
    <cellStyle name="Связанная ячейка 85 2 5" xfId="39667"/>
    <cellStyle name="Связанная ячейка 85 2 6" xfId="39668"/>
    <cellStyle name="Связанная ячейка 85 3" xfId="39669"/>
    <cellStyle name="Связанная ячейка 85 4" xfId="39670"/>
    <cellStyle name="Связанная ячейка 85 5" xfId="39671"/>
    <cellStyle name="Связанная ячейка 85 6" xfId="39672"/>
    <cellStyle name="Связанная ячейка 85 7" xfId="39673"/>
    <cellStyle name="Связанная ячейка 85 8" xfId="39674"/>
    <cellStyle name="Связанная ячейка 86" xfId="39675"/>
    <cellStyle name="Связанная ячейка 86 2" xfId="39676"/>
    <cellStyle name="Связанная ячейка 86 2 2" xfId="39677"/>
    <cellStyle name="Связанная ячейка 86 2 3" xfId="39678"/>
    <cellStyle name="Связанная ячейка 86 2 4" xfId="39679"/>
    <cellStyle name="Связанная ячейка 86 2 5" xfId="39680"/>
    <cellStyle name="Связанная ячейка 86 2 6" xfId="39681"/>
    <cellStyle name="Связанная ячейка 86 3" xfId="39682"/>
    <cellStyle name="Связанная ячейка 86 4" xfId="39683"/>
    <cellStyle name="Связанная ячейка 86 5" xfId="39684"/>
    <cellStyle name="Связанная ячейка 86 6" xfId="39685"/>
    <cellStyle name="Связанная ячейка 86 7" xfId="39686"/>
    <cellStyle name="Связанная ячейка 86 8" xfId="39687"/>
    <cellStyle name="Связанная ячейка 87" xfId="39688"/>
    <cellStyle name="Связанная ячейка 87 2" xfId="39689"/>
    <cellStyle name="Связанная ячейка 87 2 2" xfId="39690"/>
    <cellStyle name="Связанная ячейка 87 2 3" xfId="39691"/>
    <cellStyle name="Связанная ячейка 87 2 4" xfId="39692"/>
    <cellStyle name="Связанная ячейка 87 2 5" xfId="39693"/>
    <cellStyle name="Связанная ячейка 87 2 6" xfId="39694"/>
    <cellStyle name="Связанная ячейка 87 3" xfId="39695"/>
    <cellStyle name="Связанная ячейка 87 4" xfId="39696"/>
    <cellStyle name="Связанная ячейка 87 5" xfId="39697"/>
    <cellStyle name="Связанная ячейка 87 6" xfId="39698"/>
    <cellStyle name="Связанная ячейка 87 7" xfId="39699"/>
    <cellStyle name="Связанная ячейка 87 8" xfId="39700"/>
    <cellStyle name="Связанная ячейка 88" xfId="39701"/>
    <cellStyle name="Связанная ячейка 88 2" xfId="39702"/>
    <cellStyle name="Связанная ячейка 88 2 2" xfId="39703"/>
    <cellStyle name="Связанная ячейка 88 2 3" xfId="39704"/>
    <cellStyle name="Связанная ячейка 88 2 4" xfId="39705"/>
    <cellStyle name="Связанная ячейка 88 2 5" xfId="39706"/>
    <cellStyle name="Связанная ячейка 88 2 6" xfId="39707"/>
    <cellStyle name="Связанная ячейка 88 3" xfId="39708"/>
    <cellStyle name="Связанная ячейка 88 4" xfId="39709"/>
    <cellStyle name="Связанная ячейка 88 5" xfId="39710"/>
    <cellStyle name="Связанная ячейка 88 6" xfId="39711"/>
    <cellStyle name="Связанная ячейка 88 7" xfId="39712"/>
    <cellStyle name="Связанная ячейка 88 8" xfId="39713"/>
    <cellStyle name="Связанная ячейка 89" xfId="39714"/>
    <cellStyle name="Связанная ячейка 89 2" xfId="39715"/>
    <cellStyle name="Связанная ячейка 89 2 2" xfId="39716"/>
    <cellStyle name="Связанная ячейка 89 2 3" xfId="39717"/>
    <cellStyle name="Связанная ячейка 89 2 4" xfId="39718"/>
    <cellStyle name="Связанная ячейка 89 2 5" xfId="39719"/>
    <cellStyle name="Связанная ячейка 89 2 6" xfId="39720"/>
    <cellStyle name="Связанная ячейка 89 3" xfId="39721"/>
    <cellStyle name="Связанная ячейка 89 4" xfId="39722"/>
    <cellStyle name="Связанная ячейка 89 5" xfId="39723"/>
    <cellStyle name="Связанная ячейка 89 6" xfId="39724"/>
    <cellStyle name="Связанная ячейка 89 7" xfId="39725"/>
    <cellStyle name="Связанная ячейка 89 8" xfId="39726"/>
    <cellStyle name="Связанная ячейка 9" xfId="39727"/>
    <cellStyle name="Связанная ячейка 9 2" xfId="39728"/>
    <cellStyle name="Связанная ячейка 9 2 2" xfId="39729"/>
    <cellStyle name="Связанная ячейка 9 2 3" xfId="39730"/>
    <cellStyle name="Связанная ячейка 9 2 4" xfId="39731"/>
    <cellStyle name="Связанная ячейка 9 2 5" xfId="39732"/>
    <cellStyle name="Связанная ячейка 9 2 6" xfId="39733"/>
    <cellStyle name="Связанная ячейка 9 3" xfId="39734"/>
    <cellStyle name="Связанная ячейка 9 4" xfId="39735"/>
    <cellStyle name="Связанная ячейка 9 5" xfId="39736"/>
    <cellStyle name="Связанная ячейка 9 6" xfId="39737"/>
    <cellStyle name="Связанная ячейка 9 7" xfId="39738"/>
    <cellStyle name="Связанная ячейка 9 8" xfId="39739"/>
    <cellStyle name="Связанная ячейка 90" xfId="39740"/>
    <cellStyle name="Связанная ячейка 90 2" xfId="39741"/>
    <cellStyle name="Связанная ячейка 90 2 2" xfId="39742"/>
    <cellStyle name="Связанная ячейка 90 2 3" xfId="39743"/>
    <cellStyle name="Связанная ячейка 90 2 4" xfId="39744"/>
    <cellStyle name="Связанная ячейка 90 2 5" xfId="39745"/>
    <cellStyle name="Связанная ячейка 90 2 6" xfId="39746"/>
    <cellStyle name="Связанная ячейка 90 3" xfId="39747"/>
    <cellStyle name="Связанная ячейка 90 4" xfId="39748"/>
    <cellStyle name="Связанная ячейка 90 5" xfId="39749"/>
    <cellStyle name="Связанная ячейка 90 6" xfId="39750"/>
    <cellStyle name="Связанная ячейка 90 7" xfId="39751"/>
    <cellStyle name="Связанная ячейка 90 8" xfId="39752"/>
    <cellStyle name="Связанная ячейка 91" xfId="39753"/>
    <cellStyle name="Связанная ячейка 91 2" xfId="39754"/>
    <cellStyle name="Связанная ячейка 91 2 2" xfId="39755"/>
    <cellStyle name="Связанная ячейка 91 2 3" xfId="39756"/>
    <cellStyle name="Связанная ячейка 91 2 4" xfId="39757"/>
    <cellStyle name="Связанная ячейка 91 2 5" xfId="39758"/>
    <cellStyle name="Связанная ячейка 91 2 6" xfId="39759"/>
    <cellStyle name="Связанная ячейка 91 3" xfId="39760"/>
    <cellStyle name="Связанная ячейка 91 4" xfId="39761"/>
    <cellStyle name="Связанная ячейка 91 5" xfId="39762"/>
    <cellStyle name="Связанная ячейка 91 6" xfId="39763"/>
    <cellStyle name="Связанная ячейка 91 7" xfId="39764"/>
    <cellStyle name="Связанная ячейка 91 8" xfId="39765"/>
    <cellStyle name="Связанная ячейка 92" xfId="39766"/>
    <cellStyle name="Связанная ячейка 92 2" xfId="39767"/>
    <cellStyle name="Связанная ячейка 92 2 2" xfId="39768"/>
    <cellStyle name="Связанная ячейка 92 2 3" xfId="39769"/>
    <cellStyle name="Связанная ячейка 92 2 4" xfId="39770"/>
    <cellStyle name="Связанная ячейка 92 2 5" xfId="39771"/>
    <cellStyle name="Связанная ячейка 92 2 6" xfId="39772"/>
    <cellStyle name="Связанная ячейка 92 3" xfId="39773"/>
    <cellStyle name="Связанная ячейка 92 4" xfId="39774"/>
    <cellStyle name="Связанная ячейка 92 5" xfId="39775"/>
    <cellStyle name="Связанная ячейка 92 6" xfId="39776"/>
    <cellStyle name="Связанная ячейка 92 7" xfId="39777"/>
    <cellStyle name="Связанная ячейка 92 8" xfId="39778"/>
    <cellStyle name="Связанная ячейка 93" xfId="39779"/>
    <cellStyle name="Связанная ячейка 93 2" xfId="39780"/>
    <cellStyle name="Связанная ячейка 93 2 2" xfId="39781"/>
    <cellStyle name="Связанная ячейка 93 2 3" xfId="39782"/>
    <cellStyle name="Связанная ячейка 93 2 4" xfId="39783"/>
    <cellStyle name="Связанная ячейка 93 2 5" xfId="39784"/>
    <cellStyle name="Связанная ячейка 93 2 6" xfId="39785"/>
    <cellStyle name="Связанная ячейка 93 3" xfId="39786"/>
    <cellStyle name="Связанная ячейка 93 4" xfId="39787"/>
    <cellStyle name="Связанная ячейка 93 5" xfId="39788"/>
    <cellStyle name="Связанная ячейка 93 6" xfId="39789"/>
    <cellStyle name="Связанная ячейка 93 7" xfId="39790"/>
    <cellStyle name="Связанная ячейка 93 8" xfId="39791"/>
    <cellStyle name="Связанная ячейка 94" xfId="39792"/>
    <cellStyle name="Связанная ячейка 94 2" xfId="39793"/>
    <cellStyle name="Связанная ячейка 94 2 2" xfId="39794"/>
    <cellStyle name="Связанная ячейка 94 2 3" xfId="39795"/>
    <cellStyle name="Связанная ячейка 94 2 4" xfId="39796"/>
    <cellStyle name="Связанная ячейка 94 2 5" xfId="39797"/>
    <cellStyle name="Связанная ячейка 94 2 6" xfId="39798"/>
    <cellStyle name="Связанная ячейка 94 3" xfId="39799"/>
    <cellStyle name="Связанная ячейка 94 4" xfId="39800"/>
    <cellStyle name="Связанная ячейка 94 5" xfId="39801"/>
    <cellStyle name="Связанная ячейка 94 6" xfId="39802"/>
    <cellStyle name="Связанная ячейка 94 7" xfId="39803"/>
    <cellStyle name="Связанная ячейка 94 8" xfId="39804"/>
    <cellStyle name="Связанная ячейка 95" xfId="39805"/>
    <cellStyle name="Связанная ячейка 95 2" xfId="39806"/>
    <cellStyle name="Связанная ячейка 95 2 2" xfId="39807"/>
    <cellStyle name="Связанная ячейка 95 2 3" xfId="39808"/>
    <cellStyle name="Связанная ячейка 95 2 4" xfId="39809"/>
    <cellStyle name="Связанная ячейка 95 2 5" xfId="39810"/>
    <cellStyle name="Связанная ячейка 95 2 6" xfId="39811"/>
    <cellStyle name="Связанная ячейка 95 3" xfId="39812"/>
    <cellStyle name="Связанная ячейка 95 4" xfId="39813"/>
    <cellStyle name="Связанная ячейка 95 5" xfId="39814"/>
    <cellStyle name="Связанная ячейка 95 6" xfId="39815"/>
    <cellStyle name="Связанная ячейка 95 7" xfId="39816"/>
    <cellStyle name="Связанная ячейка 95 8" xfId="39817"/>
    <cellStyle name="Связанная ячейка 96" xfId="39818"/>
    <cellStyle name="Связанная ячейка 96 2" xfId="39819"/>
    <cellStyle name="Связанная ячейка 96 2 2" xfId="39820"/>
    <cellStyle name="Связанная ячейка 96 2 3" xfId="39821"/>
    <cellStyle name="Связанная ячейка 96 2 4" xfId="39822"/>
    <cellStyle name="Связанная ячейка 96 2 5" xfId="39823"/>
    <cellStyle name="Связанная ячейка 96 2 6" xfId="39824"/>
    <cellStyle name="Связанная ячейка 96 3" xfId="39825"/>
    <cellStyle name="Связанная ячейка 96 4" xfId="39826"/>
    <cellStyle name="Связанная ячейка 96 5" xfId="39827"/>
    <cellStyle name="Связанная ячейка 96 6" xfId="39828"/>
    <cellStyle name="Связанная ячейка 96 7" xfId="39829"/>
    <cellStyle name="Связанная ячейка 96 8" xfId="39830"/>
    <cellStyle name="Связанная ячейка 97" xfId="39831"/>
    <cellStyle name="Связанная ячейка 97 2" xfId="39832"/>
    <cellStyle name="Связанная ячейка 97 2 2" xfId="39833"/>
    <cellStyle name="Связанная ячейка 97 2 3" xfId="39834"/>
    <cellStyle name="Связанная ячейка 97 2 4" xfId="39835"/>
    <cellStyle name="Связанная ячейка 97 2 5" xfId="39836"/>
    <cellStyle name="Связанная ячейка 97 2 6" xfId="39837"/>
    <cellStyle name="Связанная ячейка 97 3" xfId="39838"/>
    <cellStyle name="Связанная ячейка 97 4" xfId="39839"/>
    <cellStyle name="Связанная ячейка 97 5" xfId="39840"/>
    <cellStyle name="Связанная ячейка 97 6" xfId="39841"/>
    <cellStyle name="Связанная ячейка 97 7" xfId="39842"/>
    <cellStyle name="Связанная ячейка 97 8" xfId="39843"/>
    <cellStyle name="Связанная ячейка 98" xfId="39844"/>
    <cellStyle name="Связанная ячейка 98 2" xfId="39845"/>
    <cellStyle name="Связанная ячейка 98 2 2" xfId="39846"/>
    <cellStyle name="Связанная ячейка 98 2 3" xfId="39847"/>
    <cellStyle name="Связанная ячейка 98 2 4" xfId="39848"/>
    <cellStyle name="Связанная ячейка 98 2 5" xfId="39849"/>
    <cellStyle name="Связанная ячейка 98 2 6" xfId="39850"/>
    <cellStyle name="Связанная ячейка 98 3" xfId="39851"/>
    <cellStyle name="Связанная ячейка 98 4" xfId="39852"/>
    <cellStyle name="Связанная ячейка 98 5" xfId="39853"/>
    <cellStyle name="Связанная ячейка 98 6" xfId="39854"/>
    <cellStyle name="Связанная ячейка 98 7" xfId="39855"/>
    <cellStyle name="Связанная ячейка 98 8" xfId="39856"/>
    <cellStyle name="Связанная ячейка 99" xfId="39857"/>
    <cellStyle name="Связанная ячейка 99 2" xfId="39858"/>
    <cellStyle name="Связанная ячейка 99 2 2" xfId="39859"/>
    <cellStyle name="Связанная ячейка 99 2 3" xfId="39860"/>
    <cellStyle name="Связанная ячейка 99 2 4" xfId="39861"/>
    <cellStyle name="Связанная ячейка 99 2 5" xfId="39862"/>
    <cellStyle name="Связанная ячейка 99 2 6" xfId="39863"/>
    <cellStyle name="Связанная ячейка 99 3" xfId="39864"/>
    <cellStyle name="Связанная ячейка 99 4" xfId="39865"/>
    <cellStyle name="Связанная ячейка 99 5" xfId="39866"/>
    <cellStyle name="Связанная ячейка 99 6" xfId="39867"/>
    <cellStyle name="Связанная ячейка 99 7" xfId="39868"/>
    <cellStyle name="Связанная ячейка 99 8" xfId="39869"/>
    <cellStyle name="Текст предупреждения 10" xfId="39870"/>
    <cellStyle name="Текст предупреждения 10 2" xfId="39871"/>
    <cellStyle name="Текст предупреждения 10 2 2" xfId="39872"/>
    <cellStyle name="Текст предупреждения 10 2 3" xfId="39873"/>
    <cellStyle name="Текст предупреждения 10 2 4" xfId="39874"/>
    <cellStyle name="Текст предупреждения 10 2 5" xfId="39875"/>
    <cellStyle name="Текст предупреждения 10 2 6" xfId="39876"/>
    <cellStyle name="Текст предупреждения 10 3" xfId="39877"/>
    <cellStyle name="Текст предупреждения 10 4" xfId="39878"/>
    <cellStyle name="Текст предупреждения 10 5" xfId="39879"/>
    <cellStyle name="Текст предупреждения 10 6" xfId="39880"/>
    <cellStyle name="Текст предупреждения 10 7" xfId="39881"/>
    <cellStyle name="Текст предупреждения 10 8" xfId="39882"/>
    <cellStyle name="Текст предупреждения 100" xfId="39883"/>
    <cellStyle name="Текст предупреждения 100 2" xfId="39884"/>
    <cellStyle name="Текст предупреждения 100 2 2" xfId="39885"/>
    <cellStyle name="Текст предупреждения 100 2 3" xfId="39886"/>
    <cellStyle name="Текст предупреждения 100 2 4" xfId="39887"/>
    <cellStyle name="Текст предупреждения 100 2 5" xfId="39888"/>
    <cellStyle name="Текст предупреждения 100 2 6" xfId="39889"/>
    <cellStyle name="Текст предупреждения 100 3" xfId="39890"/>
    <cellStyle name="Текст предупреждения 100 4" xfId="39891"/>
    <cellStyle name="Текст предупреждения 100 5" xfId="39892"/>
    <cellStyle name="Текст предупреждения 100 6" xfId="39893"/>
    <cellStyle name="Текст предупреждения 100 7" xfId="39894"/>
    <cellStyle name="Текст предупреждения 100 8" xfId="39895"/>
    <cellStyle name="Текст предупреждения 101" xfId="39896"/>
    <cellStyle name="Текст предупреждения 101 2" xfId="39897"/>
    <cellStyle name="Текст предупреждения 101 2 2" xfId="39898"/>
    <cellStyle name="Текст предупреждения 101 2 3" xfId="39899"/>
    <cellStyle name="Текст предупреждения 101 2 4" xfId="39900"/>
    <cellStyle name="Текст предупреждения 101 2 5" xfId="39901"/>
    <cellStyle name="Текст предупреждения 101 2 6" xfId="39902"/>
    <cellStyle name="Текст предупреждения 101 3" xfId="39903"/>
    <cellStyle name="Текст предупреждения 101 4" xfId="39904"/>
    <cellStyle name="Текст предупреждения 101 5" xfId="39905"/>
    <cellStyle name="Текст предупреждения 101 6" xfId="39906"/>
    <cellStyle name="Текст предупреждения 101 7" xfId="39907"/>
    <cellStyle name="Текст предупреждения 101 8" xfId="39908"/>
    <cellStyle name="Текст предупреждения 102" xfId="39909"/>
    <cellStyle name="Текст предупреждения 102 2" xfId="39910"/>
    <cellStyle name="Текст предупреждения 102 2 2" xfId="39911"/>
    <cellStyle name="Текст предупреждения 102 2 3" xfId="39912"/>
    <cellStyle name="Текст предупреждения 102 2 4" xfId="39913"/>
    <cellStyle name="Текст предупреждения 102 2 5" xfId="39914"/>
    <cellStyle name="Текст предупреждения 102 2 6" xfId="39915"/>
    <cellStyle name="Текст предупреждения 102 3" xfId="39916"/>
    <cellStyle name="Текст предупреждения 102 4" xfId="39917"/>
    <cellStyle name="Текст предупреждения 102 5" xfId="39918"/>
    <cellStyle name="Текст предупреждения 102 6" xfId="39919"/>
    <cellStyle name="Текст предупреждения 102 7" xfId="39920"/>
    <cellStyle name="Текст предупреждения 102 8" xfId="39921"/>
    <cellStyle name="Текст предупреждения 103" xfId="39922"/>
    <cellStyle name="Текст предупреждения 103 2" xfId="39923"/>
    <cellStyle name="Текст предупреждения 103 2 2" xfId="39924"/>
    <cellStyle name="Текст предупреждения 103 2 3" xfId="39925"/>
    <cellStyle name="Текст предупреждения 103 2 4" xfId="39926"/>
    <cellStyle name="Текст предупреждения 103 2 5" xfId="39927"/>
    <cellStyle name="Текст предупреждения 103 2 6" xfId="39928"/>
    <cellStyle name="Текст предупреждения 103 3" xfId="39929"/>
    <cellStyle name="Текст предупреждения 103 4" xfId="39930"/>
    <cellStyle name="Текст предупреждения 103 5" xfId="39931"/>
    <cellStyle name="Текст предупреждения 103 6" xfId="39932"/>
    <cellStyle name="Текст предупреждения 103 7" xfId="39933"/>
    <cellStyle name="Текст предупреждения 103 8" xfId="39934"/>
    <cellStyle name="Текст предупреждения 104" xfId="39935"/>
    <cellStyle name="Текст предупреждения 104 2" xfId="39936"/>
    <cellStyle name="Текст предупреждения 104 2 2" xfId="39937"/>
    <cellStyle name="Текст предупреждения 104 2 3" xfId="39938"/>
    <cellStyle name="Текст предупреждения 104 2 4" xfId="39939"/>
    <cellStyle name="Текст предупреждения 104 2 5" xfId="39940"/>
    <cellStyle name="Текст предупреждения 104 2 6" xfId="39941"/>
    <cellStyle name="Текст предупреждения 104 3" xfId="39942"/>
    <cellStyle name="Текст предупреждения 104 4" xfId="39943"/>
    <cellStyle name="Текст предупреждения 104 5" xfId="39944"/>
    <cellStyle name="Текст предупреждения 104 6" xfId="39945"/>
    <cellStyle name="Текст предупреждения 104 7" xfId="39946"/>
    <cellStyle name="Текст предупреждения 104 8" xfId="39947"/>
    <cellStyle name="Текст предупреждения 105" xfId="39948"/>
    <cellStyle name="Текст предупреждения 105 2" xfId="39949"/>
    <cellStyle name="Текст предупреждения 105 2 2" xfId="39950"/>
    <cellStyle name="Текст предупреждения 105 2 3" xfId="39951"/>
    <cellStyle name="Текст предупреждения 105 2 4" xfId="39952"/>
    <cellStyle name="Текст предупреждения 105 2 5" xfId="39953"/>
    <cellStyle name="Текст предупреждения 105 2 6" xfId="39954"/>
    <cellStyle name="Текст предупреждения 105 3" xfId="39955"/>
    <cellStyle name="Текст предупреждения 105 4" xfId="39956"/>
    <cellStyle name="Текст предупреждения 105 5" xfId="39957"/>
    <cellStyle name="Текст предупреждения 105 6" xfId="39958"/>
    <cellStyle name="Текст предупреждения 105 7" xfId="39959"/>
    <cellStyle name="Текст предупреждения 105 8" xfId="39960"/>
    <cellStyle name="Текст предупреждения 106" xfId="39961"/>
    <cellStyle name="Текст предупреждения 106 2" xfId="39962"/>
    <cellStyle name="Текст предупреждения 106 2 2" xfId="39963"/>
    <cellStyle name="Текст предупреждения 106 2 3" xfId="39964"/>
    <cellStyle name="Текст предупреждения 106 2 4" xfId="39965"/>
    <cellStyle name="Текст предупреждения 106 2 5" xfId="39966"/>
    <cellStyle name="Текст предупреждения 106 2 6" xfId="39967"/>
    <cellStyle name="Текст предупреждения 106 3" xfId="39968"/>
    <cellStyle name="Текст предупреждения 106 4" xfId="39969"/>
    <cellStyle name="Текст предупреждения 106 5" xfId="39970"/>
    <cellStyle name="Текст предупреждения 106 6" xfId="39971"/>
    <cellStyle name="Текст предупреждения 106 7" xfId="39972"/>
    <cellStyle name="Текст предупреждения 106 8" xfId="39973"/>
    <cellStyle name="Текст предупреждения 107" xfId="39974"/>
    <cellStyle name="Текст предупреждения 107 2" xfId="39975"/>
    <cellStyle name="Текст предупреждения 107 2 2" xfId="39976"/>
    <cellStyle name="Текст предупреждения 107 2 3" xfId="39977"/>
    <cellStyle name="Текст предупреждения 107 2 4" xfId="39978"/>
    <cellStyle name="Текст предупреждения 107 2 5" xfId="39979"/>
    <cellStyle name="Текст предупреждения 107 2 6" xfId="39980"/>
    <cellStyle name="Текст предупреждения 107 3" xfId="39981"/>
    <cellStyle name="Текст предупреждения 107 4" xfId="39982"/>
    <cellStyle name="Текст предупреждения 107 5" xfId="39983"/>
    <cellStyle name="Текст предупреждения 107 6" xfId="39984"/>
    <cellStyle name="Текст предупреждения 107 7" xfId="39985"/>
    <cellStyle name="Текст предупреждения 107 8" xfId="39986"/>
    <cellStyle name="Текст предупреждения 108" xfId="39987"/>
    <cellStyle name="Текст предупреждения 108 2" xfId="39988"/>
    <cellStyle name="Текст предупреждения 108 2 2" xfId="39989"/>
    <cellStyle name="Текст предупреждения 108 2 3" xfId="39990"/>
    <cellStyle name="Текст предупреждения 108 2 4" xfId="39991"/>
    <cellStyle name="Текст предупреждения 108 2 5" xfId="39992"/>
    <cellStyle name="Текст предупреждения 108 2 6" xfId="39993"/>
    <cellStyle name="Текст предупреждения 108 3" xfId="39994"/>
    <cellStyle name="Текст предупреждения 108 4" xfId="39995"/>
    <cellStyle name="Текст предупреждения 108 5" xfId="39996"/>
    <cellStyle name="Текст предупреждения 108 6" xfId="39997"/>
    <cellStyle name="Текст предупреждения 108 7" xfId="39998"/>
    <cellStyle name="Текст предупреждения 108 8" xfId="39999"/>
    <cellStyle name="Текст предупреждения 109" xfId="40000"/>
    <cellStyle name="Текст предупреждения 109 2" xfId="40001"/>
    <cellStyle name="Текст предупреждения 109 2 2" xfId="40002"/>
    <cellStyle name="Текст предупреждения 109 2 3" xfId="40003"/>
    <cellStyle name="Текст предупреждения 109 2 4" xfId="40004"/>
    <cellStyle name="Текст предупреждения 109 2 5" xfId="40005"/>
    <cellStyle name="Текст предупреждения 109 2 6" xfId="40006"/>
    <cellStyle name="Текст предупреждения 109 3" xfId="40007"/>
    <cellStyle name="Текст предупреждения 109 4" xfId="40008"/>
    <cellStyle name="Текст предупреждения 109 5" xfId="40009"/>
    <cellStyle name="Текст предупреждения 109 6" xfId="40010"/>
    <cellStyle name="Текст предупреждения 109 7" xfId="40011"/>
    <cellStyle name="Текст предупреждения 109 8" xfId="40012"/>
    <cellStyle name="Текст предупреждения 11" xfId="40013"/>
    <cellStyle name="Текст предупреждения 11 2" xfId="40014"/>
    <cellStyle name="Текст предупреждения 11 2 2" xfId="40015"/>
    <cellStyle name="Текст предупреждения 11 2 3" xfId="40016"/>
    <cellStyle name="Текст предупреждения 11 2 4" xfId="40017"/>
    <cellStyle name="Текст предупреждения 11 2 5" xfId="40018"/>
    <cellStyle name="Текст предупреждения 11 2 6" xfId="40019"/>
    <cellStyle name="Текст предупреждения 11 3" xfId="40020"/>
    <cellStyle name="Текст предупреждения 11 4" xfId="40021"/>
    <cellStyle name="Текст предупреждения 11 5" xfId="40022"/>
    <cellStyle name="Текст предупреждения 11 6" xfId="40023"/>
    <cellStyle name="Текст предупреждения 11 7" xfId="40024"/>
    <cellStyle name="Текст предупреждения 11 8" xfId="40025"/>
    <cellStyle name="Текст предупреждения 110" xfId="40026"/>
    <cellStyle name="Текст предупреждения 110 2" xfId="40027"/>
    <cellStyle name="Текст предупреждения 110 2 2" xfId="40028"/>
    <cellStyle name="Текст предупреждения 110 2 3" xfId="40029"/>
    <cellStyle name="Текст предупреждения 110 2 4" xfId="40030"/>
    <cellStyle name="Текст предупреждения 110 2 5" xfId="40031"/>
    <cellStyle name="Текст предупреждения 110 2 6" xfId="40032"/>
    <cellStyle name="Текст предупреждения 110 3" xfId="40033"/>
    <cellStyle name="Текст предупреждения 110 4" xfId="40034"/>
    <cellStyle name="Текст предупреждения 110 5" xfId="40035"/>
    <cellStyle name="Текст предупреждения 110 6" xfId="40036"/>
    <cellStyle name="Текст предупреждения 110 7" xfId="40037"/>
    <cellStyle name="Текст предупреждения 110 8" xfId="40038"/>
    <cellStyle name="Текст предупреждения 111" xfId="40039"/>
    <cellStyle name="Текст предупреждения 111 2" xfId="40040"/>
    <cellStyle name="Текст предупреждения 111 2 2" xfId="40041"/>
    <cellStyle name="Текст предупреждения 111 2 3" xfId="40042"/>
    <cellStyle name="Текст предупреждения 111 2 4" xfId="40043"/>
    <cellStyle name="Текст предупреждения 111 2 5" xfId="40044"/>
    <cellStyle name="Текст предупреждения 111 2 6" xfId="40045"/>
    <cellStyle name="Текст предупреждения 111 3" xfId="40046"/>
    <cellStyle name="Текст предупреждения 111 4" xfId="40047"/>
    <cellStyle name="Текст предупреждения 111 5" xfId="40048"/>
    <cellStyle name="Текст предупреждения 111 6" xfId="40049"/>
    <cellStyle name="Текст предупреждения 111 7" xfId="40050"/>
    <cellStyle name="Текст предупреждения 111 8" xfId="40051"/>
    <cellStyle name="Текст предупреждения 112" xfId="40052"/>
    <cellStyle name="Текст предупреждения 112 2" xfId="40053"/>
    <cellStyle name="Текст предупреждения 112 2 2" xfId="40054"/>
    <cellStyle name="Текст предупреждения 112 2 3" xfId="40055"/>
    <cellStyle name="Текст предупреждения 112 2 4" xfId="40056"/>
    <cellStyle name="Текст предупреждения 112 2 5" xfId="40057"/>
    <cellStyle name="Текст предупреждения 112 2 6" xfId="40058"/>
    <cellStyle name="Текст предупреждения 112 3" xfId="40059"/>
    <cellStyle name="Текст предупреждения 112 4" xfId="40060"/>
    <cellStyle name="Текст предупреждения 112 5" xfId="40061"/>
    <cellStyle name="Текст предупреждения 112 6" xfId="40062"/>
    <cellStyle name="Текст предупреждения 112 7" xfId="40063"/>
    <cellStyle name="Текст предупреждения 112 8" xfId="40064"/>
    <cellStyle name="Текст предупреждения 113" xfId="40065"/>
    <cellStyle name="Текст предупреждения 113 2" xfId="40066"/>
    <cellStyle name="Текст предупреждения 113 2 2" xfId="40067"/>
    <cellStyle name="Текст предупреждения 113 2 3" xfId="40068"/>
    <cellStyle name="Текст предупреждения 113 2 4" xfId="40069"/>
    <cellStyle name="Текст предупреждения 113 2 5" xfId="40070"/>
    <cellStyle name="Текст предупреждения 113 2 6" xfId="40071"/>
    <cellStyle name="Текст предупреждения 113 3" xfId="40072"/>
    <cellStyle name="Текст предупреждения 113 4" xfId="40073"/>
    <cellStyle name="Текст предупреждения 113 5" xfId="40074"/>
    <cellStyle name="Текст предупреждения 113 6" xfId="40075"/>
    <cellStyle name="Текст предупреждения 113 7" xfId="40076"/>
    <cellStyle name="Текст предупреждения 113 8" xfId="40077"/>
    <cellStyle name="Текст предупреждения 114" xfId="40078"/>
    <cellStyle name="Текст предупреждения 114 2" xfId="40079"/>
    <cellStyle name="Текст предупреждения 114 2 2" xfId="40080"/>
    <cellStyle name="Текст предупреждения 114 2 3" xfId="40081"/>
    <cellStyle name="Текст предупреждения 114 2 4" xfId="40082"/>
    <cellStyle name="Текст предупреждения 114 2 5" xfId="40083"/>
    <cellStyle name="Текст предупреждения 114 2 6" xfId="40084"/>
    <cellStyle name="Текст предупреждения 114 3" xfId="40085"/>
    <cellStyle name="Текст предупреждения 114 4" xfId="40086"/>
    <cellStyle name="Текст предупреждения 114 5" xfId="40087"/>
    <cellStyle name="Текст предупреждения 114 6" xfId="40088"/>
    <cellStyle name="Текст предупреждения 114 7" xfId="40089"/>
    <cellStyle name="Текст предупреждения 114 8" xfId="40090"/>
    <cellStyle name="Текст предупреждения 115" xfId="40091"/>
    <cellStyle name="Текст предупреждения 115 2" xfId="40092"/>
    <cellStyle name="Текст предупреждения 115 2 2" xfId="40093"/>
    <cellStyle name="Текст предупреждения 115 2 3" xfId="40094"/>
    <cellStyle name="Текст предупреждения 115 2 4" xfId="40095"/>
    <cellStyle name="Текст предупреждения 115 2 5" xfId="40096"/>
    <cellStyle name="Текст предупреждения 115 2 6" xfId="40097"/>
    <cellStyle name="Текст предупреждения 115 3" xfId="40098"/>
    <cellStyle name="Текст предупреждения 115 4" xfId="40099"/>
    <cellStyle name="Текст предупреждения 115 5" xfId="40100"/>
    <cellStyle name="Текст предупреждения 115 6" xfId="40101"/>
    <cellStyle name="Текст предупреждения 115 7" xfId="40102"/>
    <cellStyle name="Текст предупреждения 115 8" xfId="40103"/>
    <cellStyle name="Текст предупреждения 116" xfId="40104"/>
    <cellStyle name="Текст предупреждения 116 2" xfId="40105"/>
    <cellStyle name="Текст предупреждения 116 2 2" xfId="40106"/>
    <cellStyle name="Текст предупреждения 116 2 3" xfId="40107"/>
    <cellStyle name="Текст предупреждения 116 2 4" xfId="40108"/>
    <cellStyle name="Текст предупреждения 116 2 5" xfId="40109"/>
    <cellStyle name="Текст предупреждения 116 2 6" xfId="40110"/>
    <cellStyle name="Текст предупреждения 116 3" xfId="40111"/>
    <cellStyle name="Текст предупреждения 116 4" xfId="40112"/>
    <cellStyle name="Текст предупреждения 116 5" xfId="40113"/>
    <cellStyle name="Текст предупреждения 116 6" xfId="40114"/>
    <cellStyle name="Текст предупреждения 116 7" xfId="40115"/>
    <cellStyle name="Текст предупреждения 116 8" xfId="40116"/>
    <cellStyle name="Текст предупреждения 117" xfId="40117"/>
    <cellStyle name="Текст предупреждения 117 2" xfId="40118"/>
    <cellStyle name="Текст предупреждения 117 2 2" xfId="40119"/>
    <cellStyle name="Текст предупреждения 117 2 3" xfId="40120"/>
    <cellStyle name="Текст предупреждения 117 2 4" xfId="40121"/>
    <cellStyle name="Текст предупреждения 117 2 5" xfId="40122"/>
    <cellStyle name="Текст предупреждения 117 2 6" xfId="40123"/>
    <cellStyle name="Текст предупреждения 117 3" xfId="40124"/>
    <cellStyle name="Текст предупреждения 117 4" xfId="40125"/>
    <cellStyle name="Текст предупреждения 117 5" xfId="40126"/>
    <cellStyle name="Текст предупреждения 117 6" xfId="40127"/>
    <cellStyle name="Текст предупреждения 117 7" xfId="40128"/>
    <cellStyle name="Текст предупреждения 117 8" xfId="40129"/>
    <cellStyle name="Текст предупреждения 118" xfId="40130"/>
    <cellStyle name="Текст предупреждения 118 2" xfId="40131"/>
    <cellStyle name="Текст предупреждения 118 2 2" xfId="40132"/>
    <cellStyle name="Текст предупреждения 118 2 3" xfId="40133"/>
    <cellStyle name="Текст предупреждения 118 2 4" xfId="40134"/>
    <cellStyle name="Текст предупреждения 118 2 5" xfId="40135"/>
    <cellStyle name="Текст предупреждения 118 2 6" xfId="40136"/>
    <cellStyle name="Текст предупреждения 118 3" xfId="40137"/>
    <cellStyle name="Текст предупреждения 118 4" xfId="40138"/>
    <cellStyle name="Текст предупреждения 118 5" xfId="40139"/>
    <cellStyle name="Текст предупреждения 118 6" xfId="40140"/>
    <cellStyle name="Текст предупреждения 118 7" xfId="40141"/>
    <cellStyle name="Текст предупреждения 118 8" xfId="40142"/>
    <cellStyle name="Текст предупреждения 119" xfId="40143"/>
    <cellStyle name="Текст предупреждения 119 2" xfId="40144"/>
    <cellStyle name="Текст предупреждения 119 2 2" xfId="40145"/>
    <cellStyle name="Текст предупреждения 119 2 3" xfId="40146"/>
    <cellStyle name="Текст предупреждения 119 2 4" xfId="40147"/>
    <cellStyle name="Текст предупреждения 119 2 5" xfId="40148"/>
    <cellStyle name="Текст предупреждения 119 2 6" xfId="40149"/>
    <cellStyle name="Текст предупреждения 119 3" xfId="40150"/>
    <cellStyle name="Текст предупреждения 119 4" xfId="40151"/>
    <cellStyle name="Текст предупреждения 119 5" xfId="40152"/>
    <cellStyle name="Текст предупреждения 119 6" xfId="40153"/>
    <cellStyle name="Текст предупреждения 119 7" xfId="40154"/>
    <cellStyle name="Текст предупреждения 119 8" xfId="40155"/>
    <cellStyle name="Текст предупреждения 12" xfId="40156"/>
    <cellStyle name="Текст предупреждения 12 2" xfId="40157"/>
    <cellStyle name="Текст предупреждения 12 2 2" xfId="40158"/>
    <cellStyle name="Текст предупреждения 12 2 3" xfId="40159"/>
    <cellStyle name="Текст предупреждения 12 2 4" xfId="40160"/>
    <cellStyle name="Текст предупреждения 12 2 5" xfId="40161"/>
    <cellStyle name="Текст предупреждения 12 2 6" xfId="40162"/>
    <cellStyle name="Текст предупреждения 12 3" xfId="40163"/>
    <cellStyle name="Текст предупреждения 12 4" xfId="40164"/>
    <cellStyle name="Текст предупреждения 12 5" xfId="40165"/>
    <cellStyle name="Текст предупреждения 12 6" xfId="40166"/>
    <cellStyle name="Текст предупреждения 12 7" xfId="40167"/>
    <cellStyle name="Текст предупреждения 12 8" xfId="40168"/>
    <cellStyle name="Текст предупреждения 120" xfId="40169"/>
    <cellStyle name="Текст предупреждения 120 2" xfId="40170"/>
    <cellStyle name="Текст предупреждения 120 2 2" xfId="40171"/>
    <cellStyle name="Текст предупреждения 120 2 3" xfId="40172"/>
    <cellStyle name="Текст предупреждения 120 2 4" xfId="40173"/>
    <cellStyle name="Текст предупреждения 120 2 5" xfId="40174"/>
    <cellStyle name="Текст предупреждения 120 2 6" xfId="40175"/>
    <cellStyle name="Текст предупреждения 120 3" xfId="40176"/>
    <cellStyle name="Текст предупреждения 120 4" xfId="40177"/>
    <cellStyle name="Текст предупреждения 120 5" xfId="40178"/>
    <cellStyle name="Текст предупреждения 120 6" xfId="40179"/>
    <cellStyle name="Текст предупреждения 120 7" xfId="40180"/>
    <cellStyle name="Текст предупреждения 120 8" xfId="40181"/>
    <cellStyle name="Текст предупреждения 121" xfId="40182"/>
    <cellStyle name="Текст предупреждения 121 2" xfId="40183"/>
    <cellStyle name="Текст предупреждения 121 2 2" xfId="40184"/>
    <cellStyle name="Текст предупреждения 121 2 3" xfId="40185"/>
    <cellStyle name="Текст предупреждения 121 2 4" xfId="40186"/>
    <cellStyle name="Текст предупреждения 121 2 5" xfId="40187"/>
    <cellStyle name="Текст предупреждения 121 2 6" xfId="40188"/>
    <cellStyle name="Текст предупреждения 121 3" xfId="40189"/>
    <cellStyle name="Текст предупреждения 121 4" xfId="40190"/>
    <cellStyle name="Текст предупреждения 121 5" xfId="40191"/>
    <cellStyle name="Текст предупреждения 121 6" xfId="40192"/>
    <cellStyle name="Текст предупреждения 121 7" xfId="40193"/>
    <cellStyle name="Текст предупреждения 121 8" xfId="40194"/>
    <cellStyle name="Текст предупреждения 122" xfId="40195"/>
    <cellStyle name="Текст предупреждения 122 2" xfId="40196"/>
    <cellStyle name="Текст предупреждения 122 2 2" xfId="40197"/>
    <cellStyle name="Текст предупреждения 122 2 3" xfId="40198"/>
    <cellStyle name="Текст предупреждения 122 2 4" xfId="40199"/>
    <cellStyle name="Текст предупреждения 122 2 5" xfId="40200"/>
    <cellStyle name="Текст предупреждения 122 2 6" xfId="40201"/>
    <cellStyle name="Текст предупреждения 122 3" xfId="40202"/>
    <cellStyle name="Текст предупреждения 122 4" xfId="40203"/>
    <cellStyle name="Текст предупреждения 122 5" xfId="40204"/>
    <cellStyle name="Текст предупреждения 122 6" xfId="40205"/>
    <cellStyle name="Текст предупреждения 122 7" xfId="40206"/>
    <cellStyle name="Текст предупреждения 122 8" xfId="40207"/>
    <cellStyle name="Текст предупреждения 123" xfId="40208"/>
    <cellStyle name="Текст предупреждения 123 2" xfId="40209"/>
    <cellStyle name="Текст предупреждения 123 2 2" xfId="40210"/>
    <cellStyle name="Текст предупреждения 123 2 3" xfId="40211"/>
    <cellStyle name="Текст предупреждения 123 2 4" xfId="40212"/>
    <cellStyle name="Текст предупреждения 123 2 5" xfId="40213"/>
    <cellStyle name="Текст предупреждения 123 2 6" xfId="40214"/>
    <cellStyle name="Текст предупреждения 123 3" xfId="40215"/>
    <cellStyle name="Текст предупреждения 123 4" xfId="40216"/>
    <cellStyle name="Текст предупреждения 123 5" xfId="40217"/>
    <cellStyle name="Текст предупреждения 123 6" xfId="40218"/>
    <cellStyle name="Текст предупреждения 123 7" xfId="40219"/>
    <cellStyle name="Текст предупреждения 123 8" xfId="40220"/>
    <cellStyle name="Текст предупреждения 124" xfId="40221"/>
    <cellStyle name="Текст предупреждения 124 2" xfId="40222"/>
    <cellStyle name="Текст предупреждения 124 2 2" xfId="40223"/>
    <cellStyle name="Текст предупреждения 124 2 3" xfId="40224"/>
    <cellStyle name="Текст предупреждения 124 2 4" xfId="40225"/>
    <cellStyle name="Текст предупреждения 124 2 5" xfId="40226"/>
    <cellStyle name="Текст предупреждения 124 2 6" xfId="40227"/>
    <cellStyle name="Текст предупреждения 124 3" xfId="40228"/>
    <cellStyle name="Текст предупреждения 124 4" xfId="40229"/>
    <cellStyle name="Текст предупреждения 124 5" xfId="40230"/>
    <cellStyle name="Текст предупреждения 124 6" xfId="40231"/>
    <cellStyle name="Текст предупреждения 124 7" xfId="40232"/>
    <cellStyle name="Текст предупреждения 124 8" xfId="40233"/>
    <cellStyle name="Текст предупреждения 125" xfId="40234"/>
    <cellStyle name="Текст предупреждения 125 2" xfId="40235"/>
    <cellStyle name="Текст предупреждения 125 2 2" xfId="40236"/>
    <cellStyle name="Текст предупреждения 125 2 3" xfId="40237"/>
    <cellStyle name="Текст предупреждения 125 2 4" xfId="40238"/>
    <cellStyle name="Текст предупреждения 125 2 5" xfId="40239"/>
    <cellStyle name="Текст предупреждения 125 2 6" xfId="40240"/>
    <cellStyle name="Текст предупреждения 125 3" xfId="40241"/>
    <cellStyle name="Текст предупреждения 125 4" xfId="40242"/>
    <cellStyle name="Текст предупреждения 125 5" xfId="40243"/>
    <cellStyle name="Текст предупреждения 125 6" xfId="40244"/>
    <cellStyle name="Текст предупреждения 125 7" xfId="40245"/>
    <cellStyle name="Текст предупреждения 125 8" xfId="40246"/>
    <cellStyle name="Текст предупреждения 126" xfId="40247"/>
    <cellStyle name="Текст предупреждения 126 2" xfId="40248"/>
    <cellStyle name="Текст предупреждения 126 2 2" xfId="40249"/>
    <cellStyle name="Текст предупреждения 126 2 3" xfId="40250"/>
    <cellStyle name="Текст предупреждения 126 2 4" xfId="40251"/>
    <cellStyle name="Текст предупреждения 126 2 5" xfId="40252"/>
    <cellStyle name="Текст предупреждения 126 2 6" xfId="40253"/>
    <cellStyle name="Текст предупреждения 126 3" xfId="40254"/>
    <cellStyle name="Текст предупреждения 126 4" xfId="40255"/>
    <cellStyle name="Текст предупреждения 126 5" xfId="40256"/>
    <cellStyle name="Текст предупреждения 126 6" xfId="40257"/>
    <cellStyle name="Текст предупреждения 126 7" xfId="40258"/>
    <cellStyle name="Текст предупреждения 126 8" xfId="40259"/>
    <cellStyle name="Текст предупреждения 127" xfId="40260"/>
    <cellStyle name="Текст предупреждения 127 2" xfId="40261"/>
    <cellStyle name="Текст предупреждения 127 2 2" xfId="40262"/>
    <cellStyle name="Текст предупреждения 127 2 3" xfId="40263"/>
    <cellStyle name="Текст предупреждения 127 2 4" xfId="40264"/>
    <cellStyle name="Текст предупреждения 127 2 5" xfId="40265"/>
    <cellStyle name="Текст предупреждения 127 2 6" xfId="40266"/>
    <cellStyle name="Текст предупреждения 127 3" xfId="40267"/>
    <cellStyle name="Текст предупреждения 127 4" xfId="40268"/>
    <cellStyle name="Текст предупреждения 127 5" xfId="40269"/>
    <cellStyle name="Текст предупреждения 127 6" xfId="40270"/>
    <cellStyle name="Текст предупреждения 127 7" xfId="40271"/>
    <cellStyle name="Текст предупреждения 127 8" xfId="40272"/>
    <cellStyle name="Текст предупреждения 128" xfId="40273"/>
    <cellStyle name="Текст предупреждения 128 2" xfId="40274"/>
    <cellStyle name="Текст предупреждения 128 2 2" xfId="40275"/>
    <cellStyle name="Текст предупреждения 128 2 3" xfId="40276"/>
    <cellStyle name="Текст предупреждения 128 2 4" xfId="40277"/>
    <cellStyle name="Текст предупреждения 128 2 5" xfId="40278"/>
    <cellStyle name="Текст предупреждения 128 2 6" xfId="40279"/>
    <cellStyle name="Текст предупреждения 128 3" xfId="40280"/>
    <cellStyle name="Текст предупреждения 128 4" xfId="40281"/>
    <cellStyle name="Текст предупреждения 128 5" xfId="40282"/>
    <cellStyle name="Текст предупреждения 128 6" xfId="40283"/>
    <cellStyle name="Текст предупреждения 128 7" xfId="40284"/>
    <cellStyle name="Текст предупреждения 128 8" xfId="40285"/>
    <cellStyle name="Текст предупреждения 129" xfId="40286"/>
    <cellStyle name="Текст предупреждения 129 2" xfId="40287"/>
    <cellStyle name="Текст предупреждения 129 2 2" xfId="40288"/>
    <cellStyle name="Текст предупреждения 129 2 3" xfId="40289"/>
    <cellStyle name="Текст предупреждения 129 2 4" xfId="40290"/>
    <cellStyle name="Текст предупреждения 129 2 5" xfId="40291"/>
    <cellStyle name="Текст предупреждения 129 2 6" xfId="40292"/>
    <cellStyle name="Текст предупреждения 129 3" xfId="40293"/>
    <cellStyle name="Текст предупреждения 129 4" xfId="40294"/>
    <cellStyle name="Текст предупреждения 129 5" xfId="40295"/>
    <cellStyle name="Текст предупреждения 129 6" xfId="40296"/>
    <cellStyle name="Текст предупреждения 129 7" xfId="40297"/>
    <cellStyle name="Текст предупреждения 129 8" xfId="40298"/>
    <cellStyle name="Текст предупреждения 13" xfId="40299"/>
    <cellStyle name="Текст предупреждения 13 2" xfId="40300"/>
    <cellStyle name="Текст предупреждения 13 2 2" xfId="40301"/>
    <cellStyle name="Текст предупреждения 13 2 3" xfId="40302"/>
    <cellStyle name="Текст предупреждения 13 2 4" xfId="40303"/>
    <cellStyle name="Текст предупреждения 13 2 5" xfId="40304"/>
    <cellStyle name="Текст предупреждения 13 2 6" xfId="40305"/>
    <cellStyle name="Текст предупреждения 13 3" xfId="40306"/>
    <cellStyle name="Текст предупреждения 13 4" xfId="40307"/>
    <cellStyle name="Текст предупреждения 13 5" xfId="40308"/>
    <cellStyle name="Текст предупреждения 13 6" xfId="40309"/>
    <cellStyle name="Текст предупреждения 13 7" xfId="40310"/>
    <cellStyle name="Текст предупреждения 13 8" xfId="40311"/>
    <cellStyle name="Текст предупреждения 130" xfId="40312"/>
    <cellStyle name="Текст предупреждения 130 2" xfId="40313"/>
    <cellStyle name="Текст предупреждения 130 2 2" xfId="40314"/>
    <cellStyle name="Текст предупреждения 130 2 3" xfId="40315"/>
    <cellStyle name="Текст предупреждения 130 2 4" xfId="40316"/>
    <cellStyle name="Текст предупреждения 130 2 5" xfId="40317"/>
    <cellStyle name="Текст предупреждения 130 2 6" xfId="40318"/>
    <cellStyle name="Текст предупреждения 130 3" xfId="40319"/>
    <cellStyle name="Текст предупреждения 130 4" xfId="40320"/>
    <cellStyle name="Текст предупреждения 130 5" xfId="40321"/>
    <cellStyle name="Текст предупреждения 130 6" xfId="40322"/>
    <cellStyle name="Текст предупреждения 130 7" xfId="40323"/>
    <cellStyle name="Текст предупреждения 130 8" xfId="40324"/>
    <cellStyle name="Текст предупреждения 131" xfId="40325"/>
    <cellStyle name="Текст предупреждения 131 2" xfId="40326"/>
    <cellStyle name="Текст предупреждения 131 2 2" xfId="40327"/>
    <cellStyle name="Текст предупреждения 131 2 3" xfId="40328"/>
    <cellStyle name="Текст предупреждения 131 2 4" xfId="40329"/>
    <cellStyle name="Текст предупреждения 131 2 5" xfId="40330"/>
    <cellStyle name="Текст предупреждения 131 2 6" xfId="40331"/>
    <cellStyle name="Текст предупреждения 131 3" xfId="40332"/>
    <cellStyle name="Текст предупреждения 131 4" xfId="40333"/>
    <cellStyle name="Текст предупреждения 131 5" xfId="40334"/>
    <cellStyle name="Текст предупреждения 131 6" xfId="40335"/>
    <cellStyle name="Текст предупреждения 131 7" xfId="40336"/>
    <cellStyle name="Текст предупреждения 131 8" xfId="40337"/>
    <cellStyle name="Текст предупреждения 132" xfId="40338"/>
    <cellStyle name="Текст предупреждения 132 2" xfId="40339"/>
    <cellStyle name="Текст предупреждения 132 2 2" xfId="40340"/>
    <cellStyle name="Текст предупреждения 132 2 3" xfId="40341"/>
    <cellStyle name="Текст предупреждения 132 2 4" xfId="40342"/>
    <cellStyle name="Текст предупреждения 132 2 5" xfId="40343"/>
    <cellStyle name="Текст предупреждения 132 2 6" xfId="40344"/>
    <cellStyle name="Текст предупреждения 132 3" xfId="40345"/>
    <cellStyle name="Текст предупреждения 132 4" xfId="40346"/>
    <cellStyle name="Текст предупреждения 132 5" xfId="40347"/>
    <cellStyle name="Текст предупреждения 132 6" xfId="40348"/>
    <cellStyle name="Текст предупреждения 132 7" xfId="40349"/>
    <cellStyle name="Текст предупреждения 132 8" xfId="40350"/>
    <cellStyle name="Текст предупреждения 133" xfId="40351"/>
    <cellStyle name="Текст предупреждения 133 2" xfId="40352"/>
    <cellStyle name="Текст предупреждения 133 2 2" xfId="40353"/>
    <cellStyle name="Текст предупреждения 133 2 3" xfId="40354"/>
    <cellStyle name="Текст предупреждения 133 2 4" xfId="40355"/>
    <cellStyle name="Текст предупреждения 133 2 5" xfId="40356"/>
    <cellStyle name="Текст предупреждения 133 2 6" xfId="40357"/>
    <cellStyle name="Текст предупреждения 133 3" xfId="40358"/>
    <cellStyle name="Текст предупреждения 133 4" xfId="40359"/>
    <cellStyle name="Текст предупреждения 133 5" xfId="40360"/>
    <cellStyle name="Текст предупреждения 133 6" xfId="40361"/>
    <cellStyle name="Текст предупреждения 133 7" xfId="40362"/>
    <cellStyle name="Текст предупреждения 133 8" xfId="40363"/>
    <cellStyle name="Текст предупреждения 134" xfId="40364"/>
    <cellStyle name="Текст предупреждения 134 2" xfId="40365"/>
    <cellStyle name="Текст предупреждения 134 2 2" xfId="40366"/>
    <cellStyle name="Текст предупреждения 134 2 3" xfId="40367"/>
    <cellStyle name="Текст предупреждения 134 2 4" xfId="40368"/>
    <cellStyle name="Текст предупреждения 134 2 5" xfId="40369"/>
    <cellStyle name="Текст предупреждения 134 2 6" xfId="40370"/>
    <cellStyle name="Текст предупреждения 134 3" xfId="40371"/>
    <cellStyle name="Текст предупреждения 134 4" xfId="40372"/>
    <cellStyle name="Текст предупреждения 134 5" xfId="40373"/>
    <cellStyle name="Текст предупреждения 134 6" xfId="40374"/>
    <cellStyle name="Текст предупреждения 134 7" xfId="40375"/>
    <cellStyle name="Текст предупреждения 134 8" xfId="40376"/>
    <cellStyle name="Текст предупреждения 135" xfId="40377"/>
    <cellStyle name="Текст предупреждения 135 2" xfId="40378"/>
    <cellStyle name="Текст предупреждения 135 2 2" xfId="40379"/>
    <cellStyle name="Текст предупреждения 135 2 3" xfId="40380"/>
    <cellStyle name="Текст предупреждения 135 2 4" xfId="40381"/>
    <cellStyle name="Текст предупреждения 135 2 5" xfId="40382"/>
    <cellStyle name="Текст предупреждения 135 2 6" xfId="40383"/>
    <cellStyle name="Текст предупреждения 135 3" xfId="40384"/>
    <cellStyle name="Текст предупреждения 135 4" xfId="40385"/>
    <cellStyle name="Текст предупреждения 135 5" xfId="40386"/>
    <cellStyle name="Текст предупреждения 135 6" xfId="40387"/>
    <cellStyle name="Текст предупреждения 135 7" xfId="40388"/>
    <cellStyle name="Текст предупреждения 135 8" xfId="40389"/>
    <cellStyle name="Текст предупреждения 136" xfId="40390"/>
    <cellStyle name="Текст предупреждения 136 2" xfId="40391"/>
    <cellStyle name="Текст предупреждения 136 2 2" xfId="40392"/>
    <cellStyle name="Текст предупреждения 136 2 3" xfId="40393"/>
    <cellStyle name="Текст предупреждения 136 2 4" xfId="40394"/>
    <cellStyle name="Текст предупреждения 136 2 5" xfId="40395"/>
    <cellStyle name="Текст предупреждения 136 2 6" xfId="40396"/>
    <cellStyle name="Текст предупреждения 136 3" xfId="40397"/>
    <cellStyle name="Текст предупреждения 136 4" xfId="40398"/>
    <cellStyle name="Текст предупреждения 136 5" xfId="40399"/>
    <cellStyle name="Текст предупреждения 136 6" xfId="40400"/>
    <cellStyle name="Текст предупреждения 136 7" xfId="40401"/>
    <cellStyle name="Текст предупреждения 136 8" xfId="40402"/>
    <cellStyle name="Текст предупреждения 137" xfId="40403"/>
    <cellStyle name="Текст предупреждения 137 2" xfId="40404"/>
    <cellStyle name="Текст предупреждения 137 2 2" xfId="40405"/>
    <cellStyle name="Текст предупреждения 137 2 3" xfId="40406"/>
    <cellStyle name="Текст предупреждения 137 2 4" xfId="40407"/>
    <cellStyle name="Текст предупреждения 137 2 5" xfId="40408"/>
    <cellStyle name="Текст предупреждения 137 2 6" xfId="40409"/>
    <cellStyle name="Текст предупреждения 137 3" xfId="40410"/>
    <cellStyle name="Текст предупреждения 137 4" xfId="40411"/>
    <cellStyle name="Текст предупреждения 137 5" xfId="40412"/>
    <cellStyle name="Текст предупреждения 137 6" xfId="40413"/>
    <cellStyle name="Текст предупреждения 137 7" xfId="40414"/>
    <cellStyle name="Текст предупреждения 137 8" xfId="40415"/>
    <cellStyle name="Текст предупреждения 138" xfId="40416"/>
    <cellStyle name="Текст предупреждения 138 2" xfId="40417"/>
    <cellStyle name="Текст предупреждения 138 2 2" xfId="40418"/>
    <cellStyle name="Текст предупреждения 138 2 3" xfId="40419"/>
    <cellStyle name="Текст предупреждения 138 2 4" xfId="40420"/>
    <cellStyle name="Текст предупреждения 138 2 5" xfId="40421"/>
    <cellStyle name="Текст предупреждения 138 2 6" xfId="40422"/>
    <cellStyle name="Текст предупреждения 138 3" xfId="40423"/>
    <cellStyle name="Текст предупреждения 138 4" xfId="40424"/>
    <cellStyle name="Текст предупреждения 138 5" xfId="40425"/>
    <cellStyle name="Текст предупреждения 138 6" xfId="40426"/>
    <cellStyle name="Текст предупреждения 138 7" xfId="40427"/>
    <cellStyle name="Текст предупреждения 138 8" xfId="40428"/>
    <cellStyle name="Текст предупреждения 139" xfId="40429"/>
    <cellStyle name="Текст предупреждения 139 2" xfId="40430"/>
    <cellStyle name="Текст предупреждения 139 2 2" xfId="40431"/>
    <cellStyle name="Текст предупреждения 139 2 3" xfId="40432"/>
    <cellStyle name="Текст предупреждения 139 2 4" xfId="40433"/>
    <cellStyle name="Текст предупреждения 139 2 5" xfId="40434"/>
    <cellStyle name="Текст предупреждения 139 2 6" xfId="40435"/>
    <cellStyle name="Текст предупреждения 139 3" xfId="40436"/>
    <cellStyle name="Текст предупреждения 139 4" xfId="40437"/>
    <cellStyle name="Текст предупреждения 139 5" xfId="40438"/>
    <cellStyle name="Текст предупреждения 139 6" xfId="40439"/>
    <cellStyle name="Текст предупреждения 139 7" xfId="40440"/>
    <cellStyle name="Текст предупреждения 139 8" xfId="40441"/>
    <cellStyle name="Текст предупреждения 14" xfId="40442"/>
    <cellStyle name="Текст предупреждения 14 2" xfId="40443"/>
    <cellStyle name="Текст предупреждения 14 2 2" xfId="40444"/>
    <cellStyle name="Текст предупреждения 14 2 3" xfId="40445"/>
    <cellStyle name="Текст предупреждения 14 2 4" xfId="40446"/>
    <cellStyle name="Текст предупреждения 14 2 5" xfId="40447"/>
    <cellStyle name="Текст предупреждения 14 2 6" xfId="40448"/>
    <cellStyle name="Текст предупреждения 14 3" xfId="40449"/>
    <cellStyle name="Текст предупреждения 14 4" xfId="40450"/>
    <cellStyle name="Текст предупреждения 14 5" xfId="40451"/>
    <cellStyle name="Текст предупреждения 14 6" xfId="40452"/>
    <cellStyle name="Текст предупреждения 14 7" xfId="40453"/>
    <cellStyle name="Текст предупреждения 14 8" xfId="40454"/>
    <cellStyle name="Текст предупреждения 140" xfId="40455"/>
    <cellStyle name="Текст предупреждения 140 2" xfId="40456"/>
    <cellStyle name="Текст предупреждения 140 2 2" xfId="40457"/>
    <cellStyle name="Текст предупреждения 140 2 3" xfId="40458"/>
    <cellStyle name="Текст предупреждения 140 2 4" xfId="40459"/>
    <cellStyle name="Текст предупреждения 140 2 5" xfId="40460"/>
    <cellStyle name="Текст предупреждения 140 2 6" xfId="40461"/>
    <cellStyle name="Текст предупреждения 140 3" xfId="40462"/>
    <cellStyle name="Текст предупреждения 140 4" xfId="40463"/>
    <cellStyle name="Текст предупреждения 140 5" xfId="40464"/>
    <cellStyle name="Текст предупреждения 140 6" xfId="40465"/>
    <cellStyle name="Текст предупреждения 140 7" xfId="40466"/>
    <cellStyle name="Текст предупреждения 140 8" xfId="40467"/>
    <cellStyle name="Текст предупреждения 141" xfId="40468"/>
    <cellStyle name="Текст предупреждения 141 2" xfId="40469"/>
    <cellStyle name="Текст предупреждения 141 2 2" xfId="40470"/>
    <cellStyle name="Текст предупреждения 141 2 3" xfId="40471"/>
    <cellStyle name="Текст предупреждения 141 2 4" xfId="40472"/>
    <cellStyle name="Текст предупреждения 141 2 5" xfId="40473"/>
    <cellStyle name="Текст предупреждения 141 2 6" xfId="40474"/>
    <cellStyle name="Текст предупреждения 141 3" xfId="40475"/>
    <cellStyle name="Текст предупреждения 141 4" xfId="40476"/>
    <cellStyle name="Текст предупреждения 141 5" xfId="40477"/>
    <cellStyle name="Текст предупреждения 141 6" xfId="40478"/>
    <cellStyle name="Текст предупреждения 141 7" xfId="40479"/>
    <cellStyle name="Текст предупреждения 141 8" xfId="40480"/>
    <cellStyle name="Текст предупреждения 142" xfId="40481"/>
    <cellStyle name="Текст предупреждения 142 2" xfId="40482"/>
    <cellStyle name="Текст предупреждения 142 2 2" xfId="40483"/>
    <cellStyle name="Текст предупреждения 142 2 3" xfId="40484"/>
    <cellStyle name="Текст предупреждения 142 2 4" xfId="40485"/>
    <cellStyle name="Текст предупреждения 142 2 5" xfId="40486"/>
    <cellStyle name="Текст предупреждения 142 2 6" xfId="40487"/>
    <cellStyle name="Текст предупреждения 142 3" xfId="40488"/>
    <cellStyle name="Текст предупреждения 142 4" xfId="40489"/>
    <cellStyle name="Текст предупреждения 142 5" xfId="40490"/>
    <cellStyle name="Текст предупреждения 142 6" xfId="40491"/>
    <cellStyle name="Текст предупреждения 142 7" xfId="40492"/>
    <cellStyle name="Текст предупреждения 142 8" xfId="40493"/>
    <cellStyle name="Текст предупреждения 143" xfId="40494"/>
    <cellStyle name="Текст предупреждения 143 2" xfId="40495"/>
    <cellStyle name="Текст предупреждения 143 2 2" xfId="40496"/>
    <cellStyle name="Текст предупреждения 143 2 3" xfId="40497"/>
    <cellStyle name="Текст предупреждения 143 2 4" xfId="40498"/>
    <cellStyle name="Текст предупреждения 143 2 5" xfId="40499"/>
    <cellStyle name="Текст предупреждения 143 2 6" xfId="40500"/>
    <cellStyle name="Текст предупреждения 143 3" xfId="40501"/>
    <cellStyle name="Текст предупреждения 143 4" xfId="40502"/>
    <cellStyle name="Текст предупреждения 143 5" xfId="40503"/>
    <cellStyle name="Текст предупреждения 143 6" xfId="40504"/>
    <cellStyle name="Текст предупреждения 143 7" xfId="40505"/>
    <cellStyle name="Текст предупреждения 143 8" xfId="40506"/>
    <cellStyle name="Текст предупреждения 144" xfId="40507"/>
    <cellStyle name="Текст предупреждения 144 2" xfId="40508"/>
    <cellStyle name="Текст предупреждения 144 2 2" xfId="40509"/>
    <cellStyle name="Текст предупреждения 144 2 3" xfId="40510"/>
    <cellStyle name="Текст предупреждения 144 2 4" xfId="40511"/>
    <cellStyle name="Текст предупреждения 144 2 5" xfId="40512"/>
    <cellStyle name="Текст предупреждения 144 2 6" xfId="40513"/>
    <cellStyle name="Текст предупреждения 144 3" xfId="40514"/>
    <cellStyle name="Текст предупреждения 144 4" xfId="40515"/>
    <cellStyle name="Текст предупреждения 144 5" xfId="40516"/>
    <cellStyle name="Текст предупреждения 144 6" xfId="40517"/>
    <cellStyle name="Текст предупреждения 144 7" xfId="40518"/>
    <cellStyle name="Текст предупреждения 144 8" xfId="40519"/>
    <cellStyle name="Текст предупреждения 145" xfId="40520"/>
    <cellStyle name="Текст предупреждения 145 2" xfId="40521"/>
    <cellStyle name="Текст предупреждения 145 2 2" xfId="40522"/>
    <cellStyle name="Текст предупреждения 145 2 3" xfId="40523"/>
    <cellStyle name="Текст предупреждения 145 2 4" xfId="40524"/>
    <cellStyle name="Текст предупреждения 145 2 5" xfId="40525"/>
    <cellStyle name="Текст предупреждения 145 2 6" xfId="40526"/>
    <cellStyle name="Текст предупреждения 145 3" xfId="40527"/>
    <cellStyle name="Текст предупреждения 145 4" xfId="40528"/>
    <cellStyle name="Текст предупреждения 145 5" xfId="40529"/>
    <cellStyle name="Текст предупреждения 145 6" xfId="40530"/>
    <cellStyle name="Текст предупреждения 145 7" xfId="40531"/>
    <cellStyle name="Текст предупреждения 145 8" xfId="40532"/>
    <cellStyle name="Текст предупреждения 146" xfId="40533"/>
    <cellStyle name="Текст предупреждения 146 2" xfId="40534"/>
    <cellStyle name="Текст предупреждения 146 2 2" xfId="40535"/>
    <cellStyle name="Текст предупреждения 146 2 3" xfId="40536"/>
    <cellStyle name="Текст предупреждения 146 2 4" xfId="40537"/>
    <cellStyle name="Текст предупреждения 146 2 5" xfId="40538"/>
    <cellStyle name="Текст предупреждения 146 2 6" xfId="40539"/>
    <cellStyle name="Текст предупреждения 146 3" xfId="40540"/>
    <cellStyle name="Текст предупреждения 146 4" xfId="40541"/>
    <cellStyle name="Текст предупреждения 146 5" xfId="40542"/>
    <cellStyle name="Текст предупреждения 146 6" xfId="40543"/>
    <cellStyle name="Текст предупреждения 146 7" xfId="40544"/>
    <cellStyle name="Текст предупреждения 146 8" xfId="40545"/>
    <cellStyle name="Текст предупреждения 147" xfId="40546"/>
    <cellStyle name="Текст предупреждения 147 2" xfId="40547"/>
    <cellStyle name="Текст предупреждения 147 2 2" xfId="40548"/>
    <cellStyle name="Текст предупреждения 147 2 3" xfId="40549"/>
    <cellStyle name="Текст предупреждения 147 2 4" xfId="40550"/>
    <cellStyle name="Текст предупреждения 147 2 5" xfId="40551"/>
    <cellStyle name="Текст предупреждения 147 2 6" xfId="40552"/>
    <cellStyle name="Текст предупреждения 147 3" xfId="40553"/>
    <cellStyle name="Текст предупреждения 147 4" xfId="40554"/>
    <cellStyle name="Текст предупреждения 147 5" xfId="40555"/>
    <cellStyle name="Текст предупреждения 147 6" xfId="40556"/>
    <cellStyle name="Текст предупреждения 147 7" xfId="40557"/>
    <cellStyle name="Текст предупреждения 147 8" xfId="40558"/>
    <cellStyle name="Текст предупреждения 148" xfId="40559"/>
    <cellStyle name="Текст предупреждения 148 2" xfId="40560"/>
    <cellStyle name="Текст предупреждения 148 2 2" xfId="40561"/>
    <cellStyle name="Текст предупреждения 148 2 3" xfId="40562"/>
    <cellStyle name="Текст предупреждения 148 2 4" xfId="40563"/>
    <cellStyle name="Текст предупреждения 148 2 5" xfId="40564"/>
    <cellStyle name="Текст предупреждения 148 2 6" xfId="40565"/>
    <cellStyle name="Текст предупреждения 148 3" xfId="40566"/>
    <cellStyle name="Текст предупреждения 148 4" xfId="40567"/>
    <cellStyle name="Текст предупреждения 148 5" xfId="40568"/>
    <cellStyle name="Текст предупреждения 148 6" xfId="40569"/>
    <cellStyle name="Текст предупреждения 148 7" xfId="40570"/>
    <cellStyle name="Текст предупреждения 148 8" xfId="40571"/>
    <cellStyle name="Текст предупреждения 149" xfId="40572"/>
    <cellStyle name="Текст предупреждения 149 2" xfId="40573"/>
    <cellStyle name="Текст предупреждения 149 2 2" xfId="40574"/>
    <cellStyle name="Текст предупреждения 149 2 3" xfId="40575"/>
    <cellStyle name="Текст предупреждения 149 2 4" xfId="40576"/>
    <cellStyle name="Текст предупреждения 149 2 5" xfId="40577"/>
    <cellStyle name="Текст предупреждения 149 2 6" xfId="40578"/>
    <cellStyle name="Текст предупреждения 149 3" xfId="40579"/>
    <cellStyle name="Текст предупреждения 149 4" xfId="40580"/>
    <cellStyle name="Текст предупреждения 149 5" xfId="40581"/>
    <cellStyle name="Текст предупреждения 149 6" xfId="40582"/>
    <cellStyle name="Текст предупреждения 149 7" xfId="40583"/>
    <cellStyle name="Текст предупреждения 149 8" xfId="40584"/>
    <cellStyle name="Текст предупреждения 15" xfId="40585"/>
    <cellStyle name="Текст предупреждения 15 2" xfId="40586"/>
    <cellStyle name="Текст предупреждения 15 2 2" xfId="40587"/>
    <cellStyle name="Текст предупреждения 15 2 3" xfId="40588"/>
    <cellStyle name="Текст предупреждения 15 2 4" xfId="40589"/>
    <cellStyle name="Текст предупреждения 15 2 5" xfId="40590"/>
    <cellStyle name="Текст предупреждения 15 2 6" xfId="40591"/>
    <cellStyle name="Текст предупреждения 15 3" xfId="40592"/>
    <cellStyle name="Текст предупреждения 15 4" xfId="40593"/>
    <cellStyle name="Текст предупреждения 15 5" xfId="40594"/>
    <cellStyle name="Текст предупреждения 15 6" xfId="40595"/>
    <cellStyle name="Текст предупреждения 15 7" xfId="40596"/>
    <cellStyle name="Текст предупреждения 15 8" xfId="40597"/>
    <cellStyle name="Текст предупреждения 150" xfId="40598"/>
    <cellStyle name="Текст предупреждения 150 2" xfId="40599"/>
    <cellStyle name="Текст предупреждения 150 2 2" xfId="40600"/>
    <cellStyle name="Текст предупреждения 150 2 3" xfId="40601"/>
    <cellStyle name="Текст предупреждения 150 2 4" xfId="40602"/>
    <cellStyle name="Текст предупреждения 150 2 5" xfId="40603"/>
    <cellStyle name="Текст предупреждения 150 2 6" xfId="40604"/>
    <cellStyle name="Текст предупреждения 150 3" xfId="40605"/>
    <cellStyle name="Текст предупреждения 150 4" xfId="40606"/>
    <cellStyle name="Текст предупреждения 150 5" xfId="40607"/>
    <cellStyle name="Текст предупреждения 150 6" xfId="40608"/>
    <cellStyle name="Текст предупреждения 150 7" xfId="40609"/>
    <cellStyle name="Текст предупреждения 150 8" xfId="40610"/>
    <cellStyle name="Текст предупреждения 151" xfId="40611"/>
    <cellStyle name="Текст предупреждения 151 2" xfId="40612"/>
    <cellStyle name="Текст предупреждения 151 2 2" xfId="40613"/>
    <cellStyle name="Текст предупреждения 151 2 3" xfId="40614"/>
    <cellStyle name="Текст предупреждения 151 2 4" xfId="40615"/>
    <cellStyle name="Текст предупреждения 151 2 5" xfId="40616"/>
    <cellStyle name="Текст предупреждения 151 2 6" xfId="40617"/>
    <cellStyle name="Текст предупреждения 151 3" xfId="40618"/>
    <cellStyle name="Текст предупреждения 151 4" xfId="40619"/>
    <cellStyle name="Текст предупреждения 151 5" xfId="40620"/>
    <cellStyle name="Текст предупреждения 151 6" xfId="40621"/>
    <cellStyle name="Текст предупреждения 151 7" xfId="40622"/>
    <cellStyle name="Текст предупреждения 151 8" xfId="40623"/>
    <cellStyle name="Текст предупреждения 152" xfId="40624"/>
    <cellStyle name="Текст предупреждения 152 2" xfId="40625"/>
    <cellStyle name="Текст предупреждения 152 2 2" xfId="40626"/>
    <cellStyle name="Текст предупреждения 152 2 3" xfId="40627"/>
    <cellStyle name="Текст предупреждения 152 2 4" xfId="40628"/>
    <cellStyle name="Текст предупреждения 152 2 5" xfId="40629"/>
    <cellStyle name="Текст предупреждения 152 2 6" xfId="40630"/>
    <cellStyle name="Текст предупреждения 152 3" xfId="40631"/>
    <cellStyle name="Текст предупреждения 152 4" xfId="40632"/>
    <cellStyle name="Текст предупреждения 152 5" xfId="40633"/>
    <cellStyle name="Текст предупреждения 152 6" xfId="40634"/>
    <cellStyle name="Текст предупреждения 152 7" xfId="40635"/>
    <cellStyle name="Текст предупреждения 152 8" xfId="40636"/>
    <cellStyle name="Текст предупреждения 16" xfId="40637"/>
    <cellStyle name="Текст предупреждения 16 2" xfId="40638"/>
    <cellStyle name="Текст предупреждения 16 2 2" xfId="40639"/>
    <cellStyle name="Текст предупреждения 16 2 3" xfId="40640"/>
    <cellStyle name="Текст предупреждения 16 2 4" xfId="40641"/>
    <cellStyle name="Текст предупреждения 16 2 5" xfId="40642"/>
    <cellStyle name="Текст предупреждения 16 2 6" xfId="40643"/>
    <cellStyle name="Текст предупреждения 16 3" xfId="40644"/>
    <cellStyle name="Текст предупреждения 16 4" xfId="40645"/>
    <cellStyle name="Текст предупреждения 16 5" xfId="40646"/>
    <cellStyle name="Текст предупреждения 16 6" xfId="40647"/>
    <cellStyle name="Текст предупреждения 16 7" xfId="40648"/>
    <cellStyle name="Текст предупреждения 16 8" xfId="40649"/>
    <cellStyle name="Текст предупреждения 17" xfId="40650"/>
    <cellStyle name="Текст предупреждения 17 2" xfId="40651"/>
    <cellStyle name="Текст предупреждения 17 2 2" xfId="40652"/>
    <cellStyle name="Текст предупреждения 17 2 3" xfId="40653"/>
    <cellStyle name="Текст предупреждения 17 2 4" xfId="40654"/>
    <cellStyle name="Текст предупреждения 17 2 5" xfId="40655"/>
    <cellStyle name="Текст предупреждения 17 2 6" xfId="40656"/>
    <cellStyle name="Текст предупреждения 17 3" xfId="40657"/>
    <cellStyle name="Текст предупреждения 17 4" xfId="40658"/>
    <cellStyle name="Текст предупреждения 17 5" xfId="40659"/>
    <cellStyle name="Текст предупреждения 17 6" xfId="40660"/>
    <cellStyle name="Текст предупреждения 17 7" xfId="40661"/>
    <cellStyle name="Текст предупреждения 17 8" xfId="40662"/>
    <cellStyle name="Текст предупреждения 18" xfId="40663"/>
    <cellStyle name="Текст предупреждения 18 2" xfId="40664"/>
    <cellStyle name="Текст предупреждения 18 2 2" xfId="40665"/>
    <cellStyle name="Текст предупреждения 18 2 3" xfId="40666"/>
    <cellStyle name="Текст предупреждения 18 2 4" xfId="40667"/>
    <cellStyle name="Текст предупреждения 18 2 5" xfId="40668"/>
    <cellStyle name="Текст предупреждения 18 2 6" xfId="40669"/>
    <cellStyle name="Текст предупреждения 18 3" xfId="40670"/>
    <cellStyle name="Текст предупреждения 18 4" xfId="40671"/>
    <cellStyle name="Текст предупреждения 18 5" xfId="40672"/>
    <cellStyle name="Текст предупреждения 18 6" xfId="40673"/>
    <cellStyle name="Текст предупреждения 18 7" xfId="40674"/>
    <cellStyle name="Текст предупреждения 18 8" xfId="40675"/>
    <cellStyle name="Текст предупреждения 19" xfId="40676"/>
    <cellStyle name="Текст предупреждения 19 2" xfId="40677"/>
    <cellStyle name="Текст предупреждения 19 2 2" xfId="40678"/>
    <cellStyle name="Текст предупреждения 19 2 3" xfId="40679"/>
    <cellStyle name="Текст предупреждения 19 2 4" xfId="40680"/>
    <cellStyle name="Текст предупреждения 19 2 5" xfId="40681"/>
    <cellStyle name="Текст предупреждения 19 2 6" xfId="40682"/>
    <cellStyle name="Текст предупреждения 19 3" xfId="40683"/>
    <cellStyle name="Текст предупреждения 19 4" xfId="40684"/>
    <cellStyle name="Текст предупреждения 19 5" xfId="40685"/>
    <cellStyle name="Текст предупреждения 19 6" xfId="40686"/>
    <cellStyle name="Текст предупреждения 19 7" xfId="40687"/>
    <cellStyle name="Текст предупреждения 19 8" xfId="40688"/>
    <cellStyle name="Текст предупреждения 2" xfId="40689"/>
    <cellStyle name="Текст предупреждения 2 10" xfId="40690"/>
    <cellStyle name="Текст предупреждения 2 11" xfId="40691"/>
    <cellStyle name="Текст предупреждения 2 12" xfId="40692"/>
    <cellStyle name="Текст предупреждения 2 13" xfId="40693"/>
    <cellStyle name="Текст предупреждения 2 14" xfId="40694"/>
    <cellStyle name="Текст предупреждения 2 15" xfId="40695"/>
    <cellStyle name="Текст предупреждения 2 16" xfId="40696"/>
    <cellStyle name="Текст предупреждения 2 2" xfId="40697"/>
    <cellStyle name="Текст предупреждения 2 2 10" xfId="40698"/>
    <cellStyle name="Текст предупреждения 2 2 10 2" xfId="40699"/>
    <cellStyle name="Текст предупреждения 2 2 10 2 2" xfId="40700"/>
    <cellStyle name="Текст предупреждения 2 2 10 2 3" xfId="40701"/>
    <cellStyle name="Текст предупреждения 2 2 10 2 4" xfId="40702"/>
    <cellStyle name="Текст предупреждения 2 2 10 2 5" xfId="40703"/>
    <cellStyle name="Текст предупреждения 2 2 10 2 6" xfId="40704"/>
    <cellStyle name="Текст предупреждения 2 2 10 3" xfId="40705"/>
    <cellStyle name="Текст предупреждения 2 2 10 4" xfId="40706"/>
    <cellStyle name="Текст предупреждения 2 2 10 5" xfId="40707"/>
    <cellStyle name="Текст предупреждения 2 2 10 6" xfId="40708"/>
    <cellStyle name="Текст предупреждения 2 2 10 7" xfId="40709"/>
    <cellStyle name="Текст предупреждения 2 2 10 8" xfId="40710"/>
    <cellStyle name="Текст предупреждения 2 2 11" xfId="40711"/>
    <cellStyle name="Текст предупреждения 2 2 11 2" xfId="40712"/>
    <cellStyle name="Текст предупреждения 2 2 11 2 2" xfId="40713"/>
    <cellStyle name="Текст предупреждения 2 2 11 2 3" xfId="40714"/>
    <cellStyle name="Текст предупреждения 2 2 11 2 4" xfId="40715"/>
    <cellStyle name="Текст предупреждения 2 2 11 2 5" xfId="40716"/>
    <cellStyle name="Текст предупреждения 2 2 11 2 6" xfId="40717"/>
    <cellStyle name="Текст предупреждения 2 2 11 3" xfId="40718"/>
    <cellStyle name="Текст предупреждения 2 2 11 4" xfId="40719"/>
    <cellStyle name="Текст предупреждения 2 2 11 5" xfId="40720"/>
    <cellStyle name="Текст предупреждения 2 2 11 6" xfId="40721"/>
    <cellStyle name="Текст предупреждения 2 2 11 7" xfId="40722"/>
    <cellStyle name="Текст предупреждения 2 2 11 8" xfId="40723"/>
    <cellStyle name="Текст предупреждения 2 2 12" xfId="40724"/>
    <cellStyle name="Текст предупреждения 2 2 12 2" xfId="40725"/>
    <cellStyle name="Текст предупреждения 2 2 12 2 2" xfId="40726"/>
    <cellStyle name="Текст предупреждения 2 2 12 2 3" xfId="40727"/>
    <cellStyle name="Текст предупреждения 2 2 12 2 4" xfId="40728"/>
    <cellStyle name="Текст предупреждения 2 2 12 2 5" xfId="40729"/>
    <cellStyle name="Текст предупреждения 2 2 12 2 6" xfId="40730"/>
    <cellStyle name="Текст предупреждения 2 2 12 3" xfId="40731"/>
    <cellStyle name="Текст предупреждения 2 2 12 4" xfId="40732"/>
    <cellStyle name="Текст предупреждения 2 2 12 5" xfId="40733"/>
    <cellStyle name="Текст предупреждения 2 2 12 6" xfId="40734"/>
    <cellStyle name="Текст предупреждения 2 2 12 7" xfId="40735"/>
    <cellStyle name="Текст предупреждения 2 2 12 8" xfId="40736"/>
    <cellStyle name="Текст предупреждения 2 2 13" xfId="40737"/>
    <cellStyle name="Текст предупреждения 2 2 13 2" xfId="40738"/>
    <cellStyle name="Текст предупреждения 2 2 13 2 2" xfId="40739"/>
    <cellStyle name="Текст предупреждения 2 2 13 2 3" xfId="40740"/>
    <cellStyle name="Текст предупреждения 2 2 13 2 4" xfId="40741"/>
    <cellStyle name="Текст предупреждения 2 2 13 2 5" xfId="40742"/>
    <cellStyle name="Текст предупреждения 2 2 13 2 6" xfId="40743"/>
    <cellStyle name="Текст предупреждения 2 2 13 3" xfId="40744"/>
    <cellStyle name="Текст предупреждения 2 2 13 4" xfId="40745"/>
    <cellStyle name="Текст предупреждения 2 2 13 5" xfId="40746"/>
    <cellStyle name="Текст предупреждения 2 2 13 6" xfId="40747"/>
    <cellStyle name="Текст предупреждения 2 2 13 7" xfId="40748"/>
    <cellStyle name="Текст предупреждения 2 2 13 8" xfId="40749"/>
    <cellStyle name="Текст предупреждения 2 2 14" xfId="40750"/>
    <cellStyle name="Текст предупреждения 2 2 14 2" xfId="40751"/>
    <cellStyle name="Текст предупреждения 2 2 14 3" xfId="40752"/>
    <cellStyle name="Текст предупреждения 2 2 14 4" xfId="40753"/>
    <cellStyle name="Текст предупреждения 2 2 14 5" xfId="40754"/>
    <cellStyle name="Текст предупреждения 2 2 14 6" xfId="40755"/>
    <cellStyle name="Текст предупреждения 2 2 15" xfId="40756"/>
    <cellStyle name="Текст предупреждения 2 2 16" xfId="40757"/>
    <cellStyle name="Текст предупреждения 2 2 17" xfId="40758"/>
    <cellStyle name="Текст предупреждения 2 2 18" xfId="40759"/>
    <cellStyle name="Текст предупреждения 2 2 19" xfId="40760"/>
    <cellStyle name="Текст предупреждения 2 2 2" xfId="40761"/>
    <cellStyle name="Текст предупреждения 2 2 2 2" xfId="40762"/>
    <cellStyle name="Текст предупреждения 2 2 2 2 2" xfId="40763"/>
    <cellStyle name="Текст предупреждения 2 2 2 2 3" xfId="40764"/>
    <cellStyle name="Текст предупреждения 2 2 2 2 4" xfId="40765"/>
    <cellStyle name="Текст предупреждения 2 2 2 2 5" xfId="40766"/>
    <cellStyle name="Текст предупреждения 2 2 2 2 6" xfId="40767"/>
    <cellStyle name="Текст предупреждения 2 2 2 3" xfId="40768"/>
    <cellStyle name="Текст предупреждения 2 2 2 4" xfId="40769"/>
    <cellStyle name="Текст предупреждения 2 2 2 5" xfId="40770"/>
    <cellStyle name="Текст предупреждения 2 2 2 6" xfId="40771"/>
    <cellStyle name="Текст предупреждения 2 2 2 7" xfId="40772"/>
    <cellStyle name="Текст предупреждения 2 2 2 8" xfId="40773"/>
    <cellStyle name="Текст предупреждения 2 2 20" xfId="40774"/>
    <cellStyle name="Текст предупреждения 2 2 21" xfId="40775"/>
    <cellStyle name="Текст предупреждения 2 2 22" xfId="40776"/>
    <cellStyle name="Текст предупреждения 2 2 23" xfId="40777"/>
    <cellStyle name="Текст предупреждения 2 2 24" xfId="40778"/>
    <cellStyle name="Текст предупреждения 2 2 25" xfId="40779"/>
    <cellStyle name="Текст предупреждения 2 2 26" xfId="40780"/>
    <cellStyle name="Текст предупреждения 2 2 3" xfId="40781"/>
    <cellStyle name="Текст предупреждения 2 2 3 2" xfId="40782"/>
    <cellStyle name="Текст предупреждения 2 2 3 2 2" xfId="40783"/>
    <cellStyle name="Текст предупреждения 2 2 3 2 3" xfId="40784"/>
    <cellStyle name="Текст предупреждения 2 2 3 2 4" xfId="40785"/>
    <cellStyle name="Текст предупреждения 2 2 3 2 5" xfId="40786"/>
    <cellStyle name="Текст предупреждения 2 2 3 2 6" xfId="40787"/>
    <cellStyle name="Текст предупреждения 2 2 3 3" xfId="40788"/>
    <cellStyle name="Текст предупреждения 2 2 3 4" xfId="40789"/>
    <cellStyle name="Текст предупреждения 2 2 3 5" xfId="40790"/>
    <cellStyle name="Текст предупреждения 2 2 3 6" xfId="40791"/>
    <cellStyle name="Текст предупреждения 2 2 3 7" xfId="40792"/>
    <cellStyle name="Текст предупреждения 2 2 3 8" xfId="40793"/>
    <cellStyle name="Текст предупреждения 2 2 4" xfId="40794"/>
    <cellStyle name="Текст предупреждения 2 2 4 2" xfId="40795"/>
    <cellStyle name="Текст предупреждения 2 2 4 2 2" xfId="40796"/>
    <cellStyle name="Текст предупреждения 2 2 4 2 3" xfId="40797"/>
    <cellStyle name="Текст предупреждения 2 2 4 2 4" xfId="40798"/>
    <cellStyle name="Текст предупреждения 2 2 4 2 5" xfId="40799"/>
    <cellStyle name="Текст предупреждения 2 2 4 2 6" xfId="40800"/>
    <cellStyle name="Текст предупреждения 2 2 4 3" xfId="40801"/>
    <cellStyle name="Текст предупреждения 2 2 4 4" xfId="40802"/>
    <cellStyle name="Текст предупреждения 2 2 4 5" xfId="40803"/>
    <cellStyle name="Текст предупреждения 2 2 4 6" xfId="40804"/>
    <cellStyle name="Текст предупреждения 2 2 4 7" xfId="40805"/>
    <cellStyle name="Текст предупреждения 2 2 4 8" xfId="40806"/>
    <cellStyle name="Текст предупреждения 2 2 5" xfId="40807"/>
    <cellStyle name="Текст предупреждения 2 2 5 2" xfId="40808"/>
    <cellStyle name="Текст предупреждения 2 2 5 2 2" xfId="40809"/>
    <cellStyle name="Текст предупреждения 2 2 5 2 3" xfId="40810"/>
    <cellStyle name="Текст предупреждения 2 2 5 2 4" xfId="40811"/>
    <cellStyle name="Текст предупреждения 2 2 5 2 5" xfId="40812"/>
    <cellStyle name="Текст предупреждения 2 2 5 2 6" xfId="40813"/>
    <cellStyle name="Текст предупреждения 2 2 5 3" xfId="40814"/>
    <cellStyle name="Текст предупреждения 2 2 5 4" xfId="40815"/>
    <cellStyle name="Текст предупреждения 2 2 5 5" xfId="40816"/>
    <cellStyle name="Текст предупреждения 2 2 5 6" xfId="40817"/>
    <cellStyle name="Текст предупреждения 2 2 5 7" xfId="40818"/>
    <cellStyle name="Текст предупреждения 2 2 5 8" xfId="40819"/>
    <cellStyle name="Текст предупреждения 2 2 6" xfId="40820"/>
    <cellStyle name="Текст предупреждения 2 2 6 2" xfId="40821"/>
    <cellStyle name="Текст предупреждения 2 2 6 2 2" xfId="40822"/>
    <cellStyle name="Текст предупреждения 2 2 6 2 3" xfId="40823"/>
    <cellStyle name="Текст предупреждения 2 2 6 2 4" xfId="40824"/>
    <cellStyle name="Текст предупреждения 2 2 6 2 5" xfId="40825"/>
    <cellStyle name="Текст предупреждения 2 2 6 2 6" xfId="40826"/>
    <cellStyle name="Текст предупреждения 2 2 6 3" xfId="40827"/>
    <cellStyle name="Текст предупреждения 2 2 6 4" xfId="40828"/>
    <cellStyle name="Текст предупреждения 2 2 6 5" xfId="40829"/>
    <cellStyle name="Текст предупреждения 2 2 6 6" xfId="40830"/>
    <cellStyle name="Текст предупреждения 2 2 6 7" xfId="40831"/>
    <cellStyle name="Текст предупреждения 2 2 6 8" xfId="40832"/>
    <cellStyle name="Текст предупреждения 2 2 7" xfId="40833"/>
    <cellStyle name="Текст предупреждения 2 2 7 2" xfId="40834"/>
    <cellStyle name="Текст предупреждения 2 2 7 2 2" xfId="40835"/>
    <cellStyle name="Текст предупреждения 2 2 7 2 3" xfId="40836"/>
    <cellStyle name="Текст предупреждения 2 2 7 2 4" xfId="40837"/>
    <cellStyle name="Текст предупреждения 2 2 7 2 5" xfId="40838"/>
    <cellStyle name="Текст предупреждения 2 2 7 2 6" xfId="40839"/>
    <cellStyle name="Текст предупреждения 2 2 7 3" xfId="40840"/>
    <cellStyle name="Текст предупреждения 2 2 7 4" xfId="40841"/>
    <cellStyle name="Текст предупреждения 2 2 7 5" xfId="40842"/>
    <cellStyle name="Текст предупреждения 2 2 7 6" xfId="40843"/>
    <cellStyle name="Текст предупреждения 2 2 7 7" xfId="40844"/>
    <cellStyle name="Текст предупреждения 2 2 7 8" xfId="40845"/>
    <cellStyle name="Текст предупреждения 2 2 8" xfId="40846"/>
    <cellStyle name="Текст предупреждения 2 2 8 2" xfId="40847"/>
    <cellStyle name="Текст предупреждения 2 2 8 2 2" xfId="40848"/>
    <cellStyle name="Текст предупреждения 2 2 8 2 3" xfId="40849"/>
    <cellStyle name="Текст предупреждения 2 2 8 2 4" xfId="40850"/>
    <cellStyle name="Текст предупреждения 2 2 8 2 5" xfId="40851"/>
    <cellStyle name="Текст предупреждения 2 2 8 2 6" xfId="40852"/>
    <cellStyle name="Текст предупреждения 2 2 8 3" xfId="40853"/>
    <cellStyle name="Текст предупреждения 2 2 8 4" xfId="40854"/>
    <cellStyle name="Текст предупреждения 2 2 8 5" xfId="40855"/>
    <cellStyle name="Текст предупреждения 2 2 8 6" xfId="40856"/>
    <cellStyle name="Текст предупреждения 2 2 8 7" xfId="40857"/>
    <cellStyle name="Текст предупреждения 2 2 8 8" xfId="40858"/>
    <cellStyle name="Текст предупреждения 2 2 9" xfId="40859"/>
    <cellStyle name="Текст предупреждения 2 2 9 2" xfId="40860"/>
    <cellStyle name="Текст предупреждения 2 2 9 2 2" xfId="40861"/>
    <cellStyle name="Текст предупреждения 2 2 9 2 3" xfId="40862"/>
    <cellStyle name="Текст предупреждения 2 2 9 2 4" xfId="40863"/>
    <cellStyle name="Текст предупреждения 2 2 9 2 5" xfId="40864"/>
    <cellStyle name="Текст предупреждения 2 2 9 2 6" xfId="40865"/>
    <cellStyle name="Текст предупреждения 2 2 9 3" xfId="40866"/>
    <cellStyle name="Текст предупреждения 2 2 9 4" xfId="40867"/>
    <cellStyle name="Текст предупреждения 2 2 9 5" xfId="40868"/>
    <cellStyle name="Текст предупреждения 2 2 9 6" xfId="40869"/>
    <cellStyle name="Текст предупреждения 2 2 9 7" xfId="40870"/>
    <cellStyle name="Текст предупреждения 2 2 9 8" xfId="40871"/>
    <cellStyle name="Текст предупреждения 2 3" xfId="40872"/>
    <cellStyle name="Текст предупреждения 2 3 2" xfId="40873"/>
    <cellStyle name="Текст предупреждения 2 3 2 2" xfId="40874"/>
    <cellStyle name="Текст предупреждения 2 3 2 3" xfId="40875"/>
    <cellStyle name="Текст предупреждения 2 3 2 4" xfId="40876"/>
    <cellStyle name="Текст предупреждения 2 3 2 5" xfId="40877"/>
    <cellStyle name="Текст предупреждения 2 3 2 6" xfId="40878"/>
    <cellStyle name="Текст предупреждения 2 3 3" xfId="40879"/>
    <cellStyle name="Текст предупреждения 2 3 4" xfId="40880"/>
    <cellStyle name="Текст предупреждения 2 3 5" xfId="40881"/>
    <cellStyle name="Текст предупреждения 2 3 6" xfId="40882"/>
    <cellStyle name="Текст предупреждения 2 3 7" xfId="40883"/>
    <cellStyle name="Текст предупреждения 2 3 8" xfId="40884"/>
    <cellStyle name="Текст предупреждения 2 4" xfId="40885"/>
    <cellStyle name="Текст предупреждения 2 4 2" xfId="40886"/>
    <cellStyle name="Текст предупреждения 2 4 3" xfId="40887"/>
    <cellStyle name="Текст предупреждения 2 4 4" xfId="40888"/>
    <cellStyle name="Текст предупреждения 2 4 5" xfId="40889"/>
    <cellStyle name="Текст предупреждения 2 4 6" xfId="40890"/>
    <cellStyle name="Текст предупреждения 2 5" xfId="40891"/>
    <cellStyle name="Текст предупреждения 2 6" xfId="40892"/>
    <cellStyle name="Текст предупреждения 2 7" xfId="40893"/>
    <cellStyle name="Текст предупреждения 2 8" xfId="40894"/>
    <cellStyle name="Текст предупреждения 2 9" xfId="40895"/>
    <cellStyle name="Текст предупреждения 20" xfId="40896"/>
    <cellStyle name="Текст предупреждения 20 2" xfId="40897"/>
    <cellStyle name="Текст предупреждения 20 2 2" xfId="40898"/>
    <cellStyle name="Текст предупреждения 20 2 3" xfId="40899"/>
    <cellStyle name="Текст предупреждения 20 2 4" xfId="40900"/>
    <cellStyle name="Текст предупреждения 20 2 5" xfId="40901"/>
    <cellStyle name="Текст предупреждения 20 2 6" xfId="40902"/>
    <cellStyle name="Текст предупреждения 20 3" xfId="40903"/>
    <cellStyle name="Текст предупреждения 20 4" xfId="40904"/>
    <cellStyle name="Текст предупреждения 20 5" xfId="40905"/>
    <cellStyle name="Текст предупреждения 20 6" xfId="40906"/>
    <cellStyle name="Текст предупреждения 20 7" xfId="40907"/>
    <cellStyle name="Текст предупреждения 20 8" xfId="40908"/>
    <cellStyle name="Текст предупреждения 21" xfId="40909"/>
    <cellStyle name="Текст предупреждения 21 2" xfId="40910"/>
    <cellStyle name="Текст предупреждения 21 2 2" xfId="40911"/>
    <cellStyle name="Текст предупреждения 21 2 3" xfId="40912"/>
    <cellStyle name="Текст предупреждения 21 2 4" xfId="40913"/>
    <cellStyle name="Текст предупреждения 21 2 5" xfId="40914"/>
    <cellStyle name="Текст предупреждения 21 2 6" xfId="40915"/>
    <cellStyle name="Текст предупреждения 21 3" xfId="40916"/>
    <cellStyle name="Текст предупреждения 21 4" xfId="40917"/>
    <cellStyle name="Текст предупреждения 21 5" xfId="40918"/>
    <cellStyle name="Текст предупреждения 21 6" xfId="40919"/>
    <cellStyle name="Текст предупреждения 21 7" xfId="40920"/>
    <cellStyle name="Текст предупреждения 21 8" xfId="40921"/>
    <cellStyle name="Текст предупреждения 22" xfId="40922"/>
    <cellStyle name="Текст предупреждения 22 2" xfId="40923"/>
    <cellStyle name="Текст предупреждения 22 2 2" xfId="40924"/>
    <cellStyle name="Текст предупреждения 22 2 3" xfId="40925"/>
    <cellStyle name="Текст предупреждения 22 2 4" xfId="40926"/>
    <cellStyle name="Текст предупреждения 22 2 5" xfId="40927"/>
    <cellStyle name="Текст предупреждения 22 2 6" xfId="40928"/>
    <cellStyle name="Текст предупреждения 22 3" xfId="40929"/>
    <cellStyle name="Текст предупреждения 22 4" xfId="40930"/>
    <cellStyle name="Текст предупреждения 22 5" xfId="40931"/>
    <cellStyle name="Текст предупреждения 22 6" xfId="40932"/>
    <cellStyle name="Текст предупреждения 22 7" xfId="40933"/>
    <cellStyle name="Текст предупреждения 22 8" xfId="40934"/>
    <cellStyle name="Текст предупреждения 23" xfId="40935"/>
    <cellStyle name="Текст предупреждения 23 2" xfId="40936"/>
    <cellStyle name="Текст предупреждения 23 2 2" xfId="40937"/>
    <cellStyle name="Текст предупреждения 23 2 3" xfId="40938"/>
    <cellStyle name="Текст предупреждения 23 2 4" xfId="40939"/>
    <cellStyle name="Текст предупреждения 23 2 5" xfId="40940"/>
    <cellStyle name="Текст предупреждения 23 2 6" xfId="40941"/>
    <cellStyle name="Текст предупреждения 23 3" xfId="40942"/>
    <cellStyle name="Текст предупреждения 23 4" xfId="40943"/>
    <cellStyle name="Текст предупреждения 23 5" xfId="40944"/>
    <cellStyle name="Текст предупреждения 23 6" xfId="40945"/>
    <cellStyle name="Текст предупреждения 23 7" xfId="40946"/>
    <cellStyle name="Текст предупреждения 23 8" xfId="40947"/>
    <cellStyle name="Текст предупреждения 24" xfId="40948"/>
    <cellStyle name="Текст предупреждения 24 2" xfId="40949"/>
    <cellStyle name="Текст предупреждения 24 2 2" xfId="40950"/>
    <cellStyle name="Текст предупреждения 24 2 3" xfId="40951"/>
    <cellStyle name="Текст предупреждения 24 2 4" xfId="40952"/>
    <cellStyle name="Текст предупреждения 24 2 5" xfId="40953"/>
    <cellStyle name="Текст предупреждения 24 2 6" xfId="40954"/>
    <cellStyle name="Текст предупреждения 24 3" xfId="40955"/>
    <cellStyle name="Текст предупреждения 24 4" xfId="40956"/>
    <cellStyle name="Текст предупреждения 24 5" xfId="40957"/>
    <cellStyle name="Текст предупреждения 24 6" xfId="40958"/>
    <cellStyle name="Текст предупреждения 24 7" xfId="40959"/>
    <cellStyle name="Текст предупреждения 24 8" xfId="40960"/>
    <cellStyle name="Текст предупреждения 25" xfId="40961"/>
    <cellStyle name="Текст предупреждения 25 2" xfId="40962"/>
    <cellStyle name="Текст предупреждения 25 2 2" xfId="40963"/>
    <cellStyle name="Текст предупреждения 25 2 3" xfId="40964"/>
    <cellStyle name="Текст предупреждения 25 2 4" xfId="40965"/>
    <cellStyle name="Текст предупреждения 25 2 5" xfId="40966"/>
    <cellStyle name="Текст предупреждения 25 2 6" xfId="40967"/>
    <cellStyle name="Текст предупреждения 25 3" xfId="40968"/>
    <cellStyle name="Текст предупреждения 25 4" xfId="40969"/>
    <cellStyle name="Текст предупреждения 25 5" xfId="40970"/>
    <cellStyle name="Текст предупреждения 25 6" xfId="40971"/>
    <cellStyle name="Текст предупреждения 25 7" xfId="40972"/>
    <cellStyle name="Текст предупреждения 25 8" xfId="40973"/>
    <cellStyle name="Текст предупреждения 26" xfId="40974"/>
    <cellStyle name="Текст предупреждения 26 2" xfId="40975"/>
    <cellStyle name="Текст предупреждения 26 2 2" xfId="40976"/>
    <cellStyle name="Текст предупреждения 26 2 3" xfId="40977"/>
    <cellStyle name="Текст предупреждения 26 2 4" xfId="40978"/>
    <cellStyle name="Текст предупреждения 26 2 5" xfId="40979"/>
    <cellStyle name="Текст предупреждения 26 2 6" xfId="40980"/>
    <cellStyle name="Текст предупреждения 26 3" xfId="40981"/>
    <cellStyle name="Текст предупреждения 26 4" xfId="40982"/>
    <cellStyle name="Текст предупреждения 26 5" xfId="40983"/>
    <cellStyle name="Текст предупреждения 26 6" xfId="40984"/>
    <cellStyle name="Текст предупреждения 26 7" xfId="40985"/>
    <cellStyle name="Текст предупреждения 26 8" xfId="40986"/>
    <cellStyle name="Текст предупреждения 27" xfId="40987"/>
    <cellStyle name="Текст предупреждения 27 2" xfId="40988"/>
    <cellStyle name="Текст предупреждения 27 2 2" xfId="40989"/>
    <cellStyle name="Текст предупреждения 27 2 3" xfId="40990"/>
    <cellStyle name="Текст предупреждения 27 2 4" xfId="40991"/>
    <cellStyle name="Текст предупреждения 27 2 5" xfId="40992"/>
    <cellStyle name="Текст предупреждения 27 2 6" xfId="40993"/>
    <cellStyle name="Текст предупреждения 27 3" xfId="40994"/>
    <cellStyle name="Текст предупреждения 27 4" xfId="40995"/>
    <cellStyle name="Текст предупреждения 27 5" xfId="40996"/>
    <cellStyle name="Текст предупреждения 27 6" xfId="40997"/>
    <cellStyle name="Текст предупреждения 27 7" xfId="40998"/>
    <cellStyle name="Текст предупреждения 27 8" xfId="40999"/>
    <cellStyle name="Текст предупреждения 28" xfId="41000"/>
    <cellStyle name="Текст предупреждения 28 2" xfId="41001"/>
    <cellStyle name="Текст предупреждения 28 2 2" xfId="41002"/>
    <cellStyle name="Текст предупреждения 28 2 3" xfId="41003"/>
    <cellStyle name="Текст предупреждения 28 2 4" xfId="41004"/>
    <cellStyle name="Текст предупреждения 28 2 5" xfId="41005"/>
    <cellStyle name="Текст предупреждения 28 2 6" xfId="41006"/>
    <cellStyle name="Текст предупреждения 28 3" xfId="41007"/>
    <cellStyle name="Текст предупреждения 28 4" xfId="41008"/>
    <cellStyle name="Текст предупреждения 28 5" xfId="41009"/>
    <cellStyle name="Текст предупреждения 28 6" xfId="41010"/>
    <cellStyle name="Текст предупреждения 28 7" xfId="41011"/>
    <cellStyle name="Текст предупреждения 28 8" xfId="41012"/>
    <cellStyle name="Текст предупреждения 29" xfId="41013"/>
    <cellStyle name="Текст предупреждения 29 2" xfId="41014"/>
    <cellStyle name="Текст предупреждения 29 2 2" xfId="41015"/>
    <cellStyle name="Текст предупреждения 29 2 3" xfId="41016"/>
    <cellStyle name="Текст предупреждения 29 2 4" xfId="41017"/>
    <cellStyle name="Текст предупреждения 29 2 5" xfId="41018"/>
    <cellStyle name="Текст предупреждения 29 2 6" xfId="41019"/>
    <cellStyle name="Текст предупреждения 29 3" xfId="41020"/>
    <cellStyle name="Текст предупреждения 29 4" xfId="41021"/>
    <cellStyle name="Текст предупреждения 29 5" xfId="41022"/>
    <cellStyle name="Текст предупреждения 29 6" xfId="41023"/>
    <cellStyle name="Текст предупреждения 29 7" xfId="41024"/>
    <cellStyle name="Текст предупреждения 29 8" xfId="41025"/>
    <cellStyle name="Текст предупреждения 3" xfId="41026"/>
    <cellStyle name="Текст предупреждения 3 2" xfId="41027"/>
    <cellStyle name="Текст предупреждения 3 2 2" xfId="41028"/>
    <cellStyle name="Текст предупреждения 3 2 3" xfId="41029"/>
    <cellStyle name="Текст предупреждения 3 2 4" xfId="41030"/>
    <cellStyle name="Текст предупреждения 3 2 5" xfId="41031"/>
    <cellStyle name="Текст предупреждения 3 2 6" xfId="41032"/>
    <cellStyle name="Текст предупреждения 3 3" xfId="41033"/>
    <cellStyle name="Текст предупреждения 3 4" xfId="41034"/>
    <cellStyle name="Текст предупреждения 3 5" xfId="41035"/>
    <cellStyle name="Текст предупреждения 3 6" xfId="41036"/>
    <cellStyle name="Текст предупреждения 3 7" xfId="41037"/>
    <cellStyle name="Текст предупреждения 3 8" xfId="41038"/>
    <cellStyle name="Текст предупреждения 30" xfId="41039"/>
    <cellStyle name="Текст предупреждения 30 2" xfId="41040"/>
    <cellStyle name="Текст предупреждения 30 2 2" xfId="41041"/>
    <cellStyle name="Текст предупреждения 30 2 3" xfId="41042"/>
    <cellStyle name="Текст предупреждения 30 2 4" xfId="41043"/>
    <cellStyle name="Текст предупреждения 30 2 5" xfId="41044"/>
    <cellStyle name="Текст предупреждения 30 2 6" xfId="41045"/>
    <cellStyle name="Текст предупреждения 30 3" xfId="41046"/>
    <cellStyle name="Текст предупреждения 30 4" xfId="41047"/>
    <cellStyle name="Текст предупреждения 30 5" xfId="41048"/>
    <cellStyle name="Текст предупреждения 30 6" xfId="41049"/>
    <cellStyle name="Текст предупреждения 30 7" xfId="41050"/>
    <cellStyle name="Текст предупреждения 30 8" xfId="41051"/>
    <cellStyle name="Текст предупреждения 31" xfId="41052"/>
    <cellStyle name="Текст предупреждения 31 2" xfId="41053"/>
    <cellStyle name="Текст предупреждения 31 2 2" xfId="41054"/>
    <cellStyle name="Текст предупреждения 31 2 3" xfId="41055"/>
    <cellStyle name="Текст предупреждения 31 2 4" xfId="41056"/>
    <cellStyle name="Текст предупреждения 31 2 5" xfId="41057"/>
    <cellStyle name="Текст предупреждения 31 2 6" xfId="41058"/>
    <cellStyle name="Текст предупреждения 31 3" xfId="41059"/>
    <cellStyle name="Текст предупреждения 31 4" xfId="41060"/>
    <cellStyle name="Текст предупреждения 31 5" xfId="41061"/>
    <cellStyle name="Текст предупреждения 31 6" xfId="41062"/>
    <cellStyle name="Текст предупреждения 31 7" xfId="41063"/>
    <cellStyle name="Текст предупреждения 31 8" xfId="41064"/>
    <cellStyle name="Текст предупреждения 32" xfId="41065"/>
    <cellStyle name="Текст предупреждения 32 2" xfId="41066"/>
    <cellStyle name="Текст предупреждения 32 2 2" xfId="41067"/>
    <cellStyle name="Текст предупреждения 32 2 3" xfId="41068"/>
    <cellStyle name="Текст предупреждения 32 2 4" xfId="41069"/>
    <cellStyle name="Текст предупреждения 32 2 5" xfId="41070"/>
    <cellStyle name="Текст предупреждения 32 2 6" xfId="41071"/>
    <cellStyle name="Текст предупреждения 32 3" xfId="41072"/>
    <cellStyle name="Текст предупреждения 32 4" xfId="41073"/>
    <cellStyle name="Текст предупреждения 32 5" xfId="41074"/>
    <cellStyle name="Текст предупреждения 32 6" xfId="41075"/>
    <cellStyle name="Текст предупреждения 32 7" xfId="41076"/>
    <cellStyle name="Текст предупреждения 32 8" xfId="41077"/>
    <cellStyle name="Текст предупреждения 33" xfId="41078"/>
    <cellStyle name="Текст предупреждения 33 2" xfId="41079"/>
    <cellStyle name="Текст предупреждения 33 2 2" xfId="41080"/>
    <cellStyle name="Текст предупреждения 33 2 3" xfId="41081"/>
    <cellStyle name="Текст предупреждения 33 2 4" xfId="41082"/>
    <cellStyle name="Текст предупреждения 33 2 5" xfId="41083"/>
    <cellStyle name="Текст предупреждения 33 2 6" xfId="41084"/>
    <cellStyle name="Текст предупреждения 33 3" xfId="41085"/>
    <cellStyle name="Текст предупреждения 33 4" xfId="41086"/>
    <cellStyle name="Текст предупреждения 33 5" xfId="41087"/>
    <cellStyle name="Текст предупреждения 33 6" xfId="41088"/>
    <cellStyle name="Текст предупреждения 33 7" xfId="41089"/>
    <cellStyle name="Текст предупреждения 33 8" xfId="41090"/>
    <cellStyle name="Текст предупреждения 34" xfId="41091"/>
    <cellStyle name="Текст предупреждения 34 2" xfId="41092"/>
    <cellStyle name="Текст предупреждения 34 2 2" xfId="41093"/>
    <cellStyle name="Текст предупреждения 34 2 3" xfId="41094"/>
    <cellStyle name="Текст предупреждения 34 2 4" xfId="41095"/>
    <cellStyle name="Текст предупреждения 34 2 5" xfId="41096"/>
    <cellStyle name="Текст предупреждения 34 2 6" xfId="41097"/>
    <cellStyle name="Текст предупреждения 34 3" xfId="41098"/>
    <cellStyle name="Текст предупреждения 34 4" xfId="41099"/>
    <cellStyle name="Текст предупреждения 34 5" xfId="41100"/>
    <cellStyle name="Текст предупреждения 34 6" xfId="41101"/>
    <cellStyle name="Текст предупреждения 34 7" xfId="41102"/>
    <cellStyle name="Текст предупреждения 34 8" xfId="41103"/>
    <cellStyle name="Текст предупреждения 35" xfId="41104"/>
    <cellStyle name="Текст предупреждения 35 2" xfId="41105"/>
    <cellStyle name="Текст предупреждения 35 2 2" xfId="41106"/>
    <cellStyle name="Текст предупреждения 35 2 3" xfId="41107"/>
    <cellStyle name="Текст предупреждения 35 2 4" xfId="41108"/>
    <cellStyle name="Текст предупреждения 35 2 5" xfId="41109"/>
    <cellStyle name="Текст предупреждения 35 2 6" xfId="41110"/>
    <cellStyle name="Текст предупреждения 35 3" xfId="41111"/>
    <cellStyle name="Текст предупреждения 35 4" xfId="41112"/>
    <cellStyle name="Текст предупреждения 35 5" xfId="41113"/>
    <cellStyle name="Текст предупреждения 35 6" xfId="41114"/>
    <cellStyle name="Текст предупреждения 35 7" xfId="41115"/>
    <cellStyle name="Текст предупреждения 35 8" xfId="41116"/>
    <cellStyle name="Текст предупреждения 36" xfId="41117"/>
    <cellStyle name="Текст предупреждения 36 2" xfId="41118"/>
    <cellStyle name="Текст предупреждения 36 2 2" xfId="41119"/>
    <cellStyle name="Текст предупреждения 36 2 3" xfId="41120"/>
    <cellStyle name="Текст предупреждения 36 2 4" xfId="41121"/>
    <cellStyle name="Текст предупреждения 36 2 5" xfId="41122"/>
    <cellStyle name="Текст предупреждения 36 2 6" xfId="41123"/>
    <cellStyle name="Текст предупреждения 36 3" xfId="41124"/>
    <cellStyle name="Текст предупреждения 36 4" xfId="41125"/>
    <cellStyle name="Текст предупреждения 36 5" xfId="41126"/>
    <cellStyle name="Текст предупреждения 36 6" xfId="41127"/>
    <cellStyle name="Текст предупреждения 36 7" xfId="41128"/>
    <cellStyle name="Текст предупреждения 36 8" xfId="41129"/>
    <cellStyle name="Текст предупреждения 37" xfId="41130"/>
    <cellStyle name="Текст предупреждения 37 2" xfId="41131"/>
    <cellStyle name="Текст предупреждения 37 2 2" xfId="41132"/>
    <cellStyle name="Текст предупреждения 37 2 3" xfId="41133"/>
    <cellStyle name="Текст предупреждения 37 2 4" xfId="41134"/>
    <cellStyle name="Текст предупреждения 37 2 5" xfId="41135"/>
    <cellStyle name="Текст предупреждения 37 2 6" xfId="41136"/>
    <cellStyle name="Текст предупреждения 37 3" xfId="41137"/>
    <cellStyle name="Текст предупреждения 37 4" xfId="41138"/>
    <cellStyle name="Текст предупреждения 37 5" xfId="41139"/>
    <cellStyle name="Текст предупреждения 37 6" xfId="41140"/>
    <cellStyle name="Текст предупреждения 37 7" xfId="41141"/>
    <cellStyle name="Текст предупреждения 37 8" xfId="41142"/>
    <cellStyle name="Текст предупреждения 38" xfId="41143"/>
    <cellStyle name="Текст предупреждения 38 2" xfId="41144"/>
    <cellStyle name="Текст предупреждения 38 2 2" xfId="41145"/>
    <cellStyle name="Текст предупреждения 38 2 3" xfId="41146"/>
    <cellStyle name="Текст предупреждения 38 2 4" xfId="41147"/>
    <cellStyle name="Текст предупреждения 38 2 5" xfId="41148"/>
    <cellStyle name="Текст предупреждения 38 2 6" xfId="41149"/>
    <cellStyle name="Текст предупреждения 38 3" xfId="41150"/>
    <cellStyle name="Текст предупреждения 38 4" xfId="41151"/>
    <cellStyle name="Текст предупреждения 38 5" xfId="41152"/>
    <cellStyle name="Текст предупреждения 38 6" xfId="41153"/>
    <cellStyle name="Текст предупреждения 38 7" xfId="41154"/>
    <cellStyle name="Текст предупреждения 38 8" xfId="41155"/>
    <cellStyle name="Текст предупреждения 39" xfId="41156"/>
    <cellStyle name="Текст предупреждения 39 2" xfId="41157"/>
    <cellStyle name="Текст предупреждения 39 2 2" xfId="41158"/>
    <cellStyle name="Текст предупреждения 39 2 3" xfId="41159"/>
    <cellStyle name="Текст предупреждения 39 2 4" xfId="41160"/>
    <cellStyle name="Текст предупреждения 39 2 5" xfId="41161"/>
    <cellStyle name="Текст предупреждения 39 2 6" xfId="41162"/>
    <cellStyle name="Текст предупреждения 39 3" xfId="41163"/>
    <cellStyle name="Текст предупреждения 39 4" xfId="41164"/>
    <cellStyle name="Текст предупреждения 39 5" xfId="41165"/>
    <cellStyle name="Текст предупреждения 39 6" xfId="41166"/>
    <cellStyle name="Текст предупреждения 39 7" xfId="41167"/>
    <cellStyle name="Текст предупреждения 39 8" xfId="41168"/>
    <cellStyle name="Текст предупреждения 4" xfId="41169"/>
    <cellStyle name="Текст предупреждения 4 2" xfId="41170"/>
    <cellStyle name="Текст предупреждения 4 2 2" xfId="41171"/>
    <cellStyle name="Текст предупреждения 4 2 3" xfId="41172"/>
    <cellStyle name="Текст предупреждения 4 2 4" xfId="41173"/>
    <cellStyle name="Текст предупреждения 4 2 5" xfId="41174"/>
    <cellStyle name="Текст предупреждения 4 2 6" xfId="41175"/>
    <cellStyle name="Текст предупреждения 4 3" xfId="41176"/>
    <cellStyle name="Текст предупреждения 4 4" xfId="41177"/>
    <cellStyle name="Текст предупреждения 4 5" xfId="41178"/>
    <cellStyle name="Текст предупреждения 4 6" xfId="41179"/>
    <cellStyle name="Текст предупреждения 4 7" xfId="41180"/>
    <cellStyle name="Текст предупреждения 4 8" xfId="41181"/>
    <cellStyle name="Текст предупреждения 40" xfId="41182"/>
    <cellStyle name="Текст предупреждения 40 2" xfId="41183"/>
    <cellStyle name="Текст предупреждения 40 2 2" xfId="41184"/>
    <cellStyle name="Текст предупреждения 40 2 3" xfId="41185"/>
    <cellStyle name="Текст предупреждения 40 2 4" xfId="41186"/>
    <cellStyle name="Текст предупреждения 40 2 5" xfId="41187"/>
    <cellStyle name="Текст предупреждения 40 2 6" xfId="41188"/>
    <cellStyle name="Текст предупреждения 40 3" xfId="41189"/>
    <cellStyle name="Текст предупреждения 40 4" xfId="41190"/>
    <cellStyle name="Текст предупреждения 40 5" xfId="41191"/>
    <cellStyle name="Текст предупреждения 40 6" xfId="41192"/>
    <cellStyle name="Текст предупреждения 40 7" xfId="41193"/>
    <cellStyle name="Текст предупреждения 40 8" xfId="41194"/>
    <cellStyle name="Текст предупреждения 41" xfId="41195"/>
    <cellStyle name="Текст предупреждения 41 2" xfId="41196"/>
    <cellStyle name="Текст предупреждения 41 2 2" xfId="41197"/>
    <cellStyle name="Текст предупреждения 41 2 3" xfId="41198"/>
    <cellStyle name="Текст предупреждения 41 2 4" xfId="41199"/>
    <cellStyle name="Текст предупреждения 41 2 5" xfId="41200"/>
    <cellStyle name="Текст предупреждения 41 2 6" xfId="41201"/>
    <cellStyle name="Текст предупреждения 41 3" xfId="41202"/>
    <cellStyle name="Текст предупреждения 41 4" xfId="41203"/>
    <cellStyle name="Текст предупреждения 41 5" xfId="41204"/>
    <cellStyle name="Текст предупреждения 41 6" xfId="41205"/>
    <cellStyle name="Текст предупреждения 41 7" xfId="41206"/>
    <cellStyle name="Текст предупреждения 41 8" xfId="41207"/>
    <cellStyle name="Текст предупреждения 42" xfId="41208"/>
    <cellStyle name="Текст предупреждения 42 2" xfId="41209"/>
    <cellStyle name="Текст предупреждения 42 2 2" xfId="41210"/>
    <cellStyle name="Текст предупреждения 42 2 3" xfId="41211"/>
    <cellStyle name="Текст предупреждения 42 2 4" xfId="41212"/>
    <cellStyle name="Текст предупреждения 42 2 5" xfId="41213"/>
    <cellStyle name="Текст предупреждения 42 2 6" xfId="41214"/>
    <cellStyle name="Текст предупреждения 42 3" xfId="41215"/>
    <cellStyle name="Текст предупреждения 42 4" xfId="41216"/>
    <cellStyle name="Текст предупреждения 42 5" xfId="41217"/>
    <cellStyle name="Текст предупреждения 42 6" xfId="41218"/>
    <cellStyle name="Текст предупреждения 42 7" xfId="41219"/>
    <cellStyle name="Текст предупреждения 42 8" xfId="41220"/>
    <cellStyle name="Текст предупреждения 43" xfId="41221"/>
    <cellStyle name="Текст предупреждения 43 2" xfId="41222"/>
    <cellStyle name="Текст предупреждения 43 2 2" xfId="41223"/>
    <cellStyle name="Текст предупреждения 43 2 3" xfId="41224"/>
    <cellStyle name="Текст предупреждения 43 2 4" xfId="41225"/>
    <cellStyle name="Текст предупреждения 43 2 5" xfId="41226"/>
    <cellStyle name="Текст предупреждения 43 2 6" xfId="41227"/>
    <cellStyle name="Текст предупреждения 43 3" xfId="41228"/>
    <cellStyle name="Текст предупреждения 43 4" xfId="41229"/>
    <cellStyle name="Текст предупреждения 43 5" xfId="41230"/>
    <cellStyle name="Текст предупреждения 43 6" xfId="41231"/>
    <cellStyle name="Текст предупреждения 43 7" xfId="41232"/>
    <cellStyle name="Текст предупреждения 43 8" xfId="41233"/>
    <cellStyle name="Текст предупреждения 44" xfId="41234"/>
    <cellStyle name="Текст предупреждения 44 2" xfId="41235"/>
    <cellStyle name="Текст предупреждения 44 2 2" xfId="41236"/>
    <cellStyle name="Текст предупреждения 44 2 3" xfId="41237"/>
    <cellStyle name="Текст предупреждения 44 2 4" xfId="41238"/>
    <cellStyle name="Текст предупреждения 44 2 5" xfId="41239"/>
    <cellStyle name="Текст предупреждения 44 2 6" xfId="41240"/>
    <cellStyle name="Текст предупреждения 44 3" xfId="41241"/>
    <cellStyle name="Текст предупреждения 44 4" xfId="41242"/>
    <cellStyle name="Текст предупреждения 44 5" xfId="41243"/>
    <cellStyle name="Текст предупреждения 44 6" xfId="41244"/>
    <cellStyle name="Текст предупреждения 44 7" xfId="41245"/>
    <cellStyle name="Текст предупреждения 44 8" xfId="41246"/>
    <cellStyle name="Текст предупреждения 45" xfId="41247"/>
    <cellStyle name="Текст предупреждения 45 2" xfId="41248"/>
    <cellStyle name="Текст предупреждения 45 2 2" xfId="41249"/>
    <cellStyle name="Текст предупреждения 45 2 3" xfId="41250"/>
    <cellStyle name="Текст предупреждения 45 2 4" xfId="41251"/>
    <cellStyle name="Текст предупреждения 45 2 5" xfId="41252"/>
    <cellStyle name="Текст предупреждения 45 2 6" xfId="41253"/>
    <cellStyle name="Текст предупреждения 45 3" xfId="41254"/>
    <cellStyle name="Текст предупреждения 45 4" xfId="41255"/>
    <cellStyle name="Текст предупреждения 45 5" xfId="41256"/>
    <cellStyle name="Текст предупреждения 45 6" xfId="41257"/>
    <cellStyle name="Текст предупреждения 45 7" xfId="41258"/>
    <cellStyle name="Текст предупреждения 45 8" xfId="41259"/>
    <cellStyle name="Текст предупреждения 46" xfId="41260"/>
    <cellStyle name="Текст предупреждения 46 2" xfId="41261"/>
    <cellStyle name="Текст предупреждения 46 2 2" xfId="41262"/>
    <cellStyle name="Текст предупреждения 46 2 3" xfId="41263"/>
    <cellStyle name="Текст предупреждения 46 2 4" xfId="41264"/>
    <cellStyle name="Текст предупреждения 46 2 5" xfId="41265"/>
    <cellStyle name="Текст предупреждения 46 2 6" xfId="41266"/>
    <cellStyle name="Текст предупреждения 46 3" xfId="41267"/>
    <cellStyle name="Текст предупреждения 46 4" xfId="41268"/>
    <cellStyle name="Текст предупреждения 46 5" xfId="41269"/>
    <cellStyle name="Текст предупреждения 46 6" xfId="41270"/>
    <cellStyle name="Текст предупреждения 46 7" xfId="41271"/>
    <cellStyle name="Текст предупреждения 46 8" xfId="41272"/>
    <cellStyle name="Текст предупреждения 47" xfId="41273"/>
    <cellStyle name="Текст предупреждения 47 2" xfId="41274"/>
    <cellStyle name="Текст предупреждения 47 2 2" xfId="41275"/>
    <cellStyle name="Текст предупреждения 47 2 3" xfId="41276"/>
    <cellStyle name="Текст предупреждения 47 2 4" xfId="41277"/>
    <cellStyle name="Текст предупреждения 47 2 5" xfId="41278"/>
    <cellStyle name="Текст предупреждения 47 2 6" xfId="41279"/>
    <cellStyle name="Текст предупреждения 47 3" xfId="41280"/>
    <cellStyle name="Текст предупреждения 47 4" xfId="41281"/>
    <cellStyle name="Текст предупреждения 47 5" xfId="41282"/>
    <cellStyle name="Текст предупреждения 47 6" xfId="41283"/>
    <cellStyle name="Текст предупреждения 47 7" xfId="41284"/>
    <cellStyle name="Текст предупреждения 47 8" xfId="41285"/>
    <cellStyle name="Текст предупреждения 48" xfId="41286"/>
    <cellStyle name="Текст предупреждения 48 2" xfId="41287"/>
    <cellStyle name="Текст предупреждения 48 2 2" xfId="41288"/>
    <cellStyle name="Текст предупреждения 48 2 3" xfId="41289"/>
    <cellStyle name="Текст предупреждения 48 2 4" xfId="41290"/>
    <cellStyle name="Текст предупреждения 48 2 5" xfId="41291"/>
    <cellStyle name="Текст предупреждения 48 2 6" xfId="41292"/>
    <cellStyle name="Текст предупреждения 48 3" xfId="41293"/>
    <cellStyle name="Текст предупреждения 48 4" xfId="41294"/>
    <cellStyle name="Текст предупреждения 48 5" xfId="41295"/>
    <cellStyle name="Текст предупреждения 48 6" xfId="41296"/>
    <cellStyle name="Текст предупреждения 48 7" xfId="41297"/>
    <cellStyle name="Текст предупреждения 48 8" xfId="41298"/>
    <cellStyle name="Текст предупреждения 49" xfId="41299"/>
    <cellStyle name="Текст предупреждения 49 2" xfId="41300"/>
    <cellStyle name="Текст предупреждения 49 2 2" xfId="41301"/>
    <cellStyle name="Текст предупреждения 49 2 3" xfId="41302"/>
    <cellStyle name="Текст предупреждения 49 2 4" xfId="41303"/>
    <cellStyle name="Текст предупреждения 49 2 5" xfId="41304"/>
    <cellStyle name="Текст предупреждения 49 2 6" xfId="41305"/>
    <cellStyle name="Текст предупреждения 49 3" xfId="41306"/>
    <cellStyle name="Текст предупреждения 49 4" xfId="41307"/>
    <cellStyle name="Текст предупреждения 49 5" xfId="41308"/>
    <cellStyle name="Текст предупреждения 49 6" xfId="41309"/>
    <cellStyle name="Текст предупреждения 49 7" xfId="41310"/>
    <cellStyle name="Текст предупреждения 49 8" xfId="41311"/>
    <cellStyle name="Текст предупреждения 5" xfId="41312"/>
    <cellStyle name="Текст предупреждения 5 2" xfId="41313"/>
    <cellStyle name="Текст предупреждения 5 2 2" xfId="41314"/>
    <cellStyle name="Текст предупреждения 5 2 3" xfId="41315"/>
    <cellStyle name="Текст предупреждения 5 2 4" xfId="41316"/>
    <cellStyle name="Текст предупреждения 5 2 5" xfId="41317"/>
    <cellStyle name="Текст предупреждения 5 2 6" xfId="41318"/>
    <cellStyle name="Текст предупреждения 5 3" xfId="41319"/>
    <cellStyle name="Текст предупреждения 5 4" xfId="41320"/>
    <cellStyle name="Текст предупреждения 5 5" xfId="41321"/>
    <cellStyle name="Текст предупреждения 5 6" xfId="41322"/>
    <cellStyle name="Текст предупреждения 5 7" xfId="41323"/>
    <cellStyle name="Текст предупреждения 5 8" xfId="41324"/>
    <cellStyle name="Текст предупреждения 50" xfId="41325"/>
    <cellStyle name="Текст предупреждения 50 2" xfId="41326"/>
    <cellStyle name="Текст предупреждения 50 2 2" xfId="41327"/>
    <cellStyle name="Текст предупреждения 50 2 3" xfId="41328"/>
    <cellStyle name="Текст предупреждения 50 2 4" xfId="41329"/>
    <cellStyle name="Текст предупреждения 50 2 5" xfId="41330"/>
    <cellStyle name="Текст предупреждения 50 2 6" xfId="41331"/>
    <cellStyle name="Текст предупреждения 50 3" xfId="41332"/>
    <cellStyle name="Текст предупреждения 50 4" xfId="41333"/>
    <cellStyle name="Текст предупреждения 50 5" xfId="41334"/>
    <cellStyle name="Текст предупреждения 50 6" xfId="41335"/>
    <cellStyle name="Текст предупреждения 50 7" xfId="41336"/>
    <cellStyle name="Текст предупреждения 50 8" xfId="41337"/>
    <cellStyle name="Текст предупреждения 51" xfId="41338"/>
    <cellStyle name="Текст предупреждения 51 2" xfId="41339"/>
    <cellStyle name="Текст предупреждения 51 2 2" xfId="41340"/>
    <cellStyle name="Текст предупреждения 51 2 3" xfId="41341"/>
    <cellStyle name="Текст предупреждения 51 2 4" xfId="41342"/>
    <cellStyle name="Текст предупреждения 51 2 5" xfId="41343"/>
    <cellStyle name="Текст предупреждения 51 2 6" xfId="41344"/>
    <cellStyle name="Текст предупреждения 51 3" xfId="41345"/>
    <cellStyle name="Текст предупреждения 51 4" xfId="41346"/>
    <cellStyle name="Текст предупреждения 51 5" xfId="41347"/>
    <cellStyle name="Текст предупреждения 51 6" xfId="41348"/>
    <cellStyle name="Текст предупреждения 51 7" xfId="41349"/>
    <cellStyle name="Текст предупреждения 51 8" xfId="41350"/>
    <cellStyle name="Текст предупреждения 52" xfId="41351"/>
    <cellStyle name="Текст предупреждения 52 2" xfId="41352"/>
    <cellStyle name="Текст предупреждения 52 2 2" xfId="41353"/>
    <cellStyle name="Текст предупреждения 52 2 3" xfId="41354"/>
    <cellStyle name="Текст предупреждения 52 2 4" xfId="41355"/>
    <cellStyle name="Текст предупреждения 52 2 5" xfId="41356"/>
    <cellStyle name="Текст предупреждения 52 2 6" xfId="41357"/>
    <cellStyle name="Текст предупреждения 52 3" xfId="41358"/>
    <cellStyle name="Текст предупреждения 52 4" xfId="41359"/>
    <cellStyle name="Текст предупреждения 52 5" xfId="41360"/>
    <cellStyle name="Текст предупреждения 52 6" xfId="41361"/>
    <cellStyle name="Текст предупреждения 52 7" xfId="41362"/>
    <cellStyle name="Текст предупреждения 52 8" xfId="41363"/>
    <cellStyle name="Текст предупреждения 53" xfId="41364"/>
    <cellStyle name="Текст предупреждения 53 2" xfId="41365"/>
    <cellStyle name="Текст предупреждения 53 2 2" xfId="41366"/>
    <cellStyle name="Текст предупреждения 53 2 3" xfId="41367"/>
    <cellStyle name="Текст предупреждения 53 2 4" xfId="41368"/>
    <cellStyle name="Текст предупреждения 53 2 5" xfId="41369"/>
    <cellStyle name="Текст предупреждения 53 2 6" xfId="41370"/>
    <cellStyle name="Текст предупреждения 53 3" xfId="41371"/>
    <cellStyle name="Текст предупреждения 53 4" xfId="41372"/>
    <cellStyle name="Текст предупреждения 53 5" xfId="41373"/>
    <cellStyle name="Текст предупреждения 53 6" xfId="41374"/>
    <cellStyle name="Текст предупреждения 53 7" xfId="41375"/>
    <cellStyle name="Текст предупреждения 53 8" xfId="41376"/>
    <cellStyle name="Текст предупреждения 54" xfId="41377"/>
    <cellStyle name="Текст предупреждения 54 2" xfId="41378"/>
    <cellStyle name="Текст предупреждения 54 2 2" xfId="41379"/>
    <cellStyle name="Текст предупреждения 54 2 3" xfId="41380"/>
    <cellStyle name="Текст предупреждения 54 2 4" xfId="41381"/>
    <cellStyle name="Текст предупреждения 54 2 5" xfId="41382"/>
    <cellStyle name="Текст предупреждения 54 2 6" xfId="41383"/>
    <cellStyle name="Текст предупреждения 54 3" xfId="41384"/>
    <cellStyle name="Текст предупреждения 54 4" xfId="41385"/>
    <cellStyle name="Текст предупреждения 54 5" xfId="41386"/>
    <cellStyle name="Текст предупреждения 54 6" xfId="41387"/>
    <cellStyle name="Текст предупреждения 54 7" xfId="41388"/>
    <cellStyle name="Текст предупреждения 54 8" xfId="41389"/>
    <cellStyle name="Текст предупреждения 55" xfId="41390"/>
    <cellStyle name="Текст предупреждения 55 2" xfId="41391"/>
    <cellStyle name="Текст предупреждения 55 2 2" xfId="41392"/>
    <cellStyle name="Текст предупреждения 55 2 3" xfId="41393"/>
    <cellStyle name="Текст предупреждения 55 2 4" xfId="41394"/>
    <cellStyle name="Текст предупреждения 55 2 5" xfId="41395"/>
    <cellStyle name="Текст предупреждения 55 2 6" xfId="41396"/>
    <cellStyle name="Текст предупреждения 55 3" xfId="41397"/>
    <cellStyle name="Текст предупреждения 55 4" xfId="41398"/>
    <cellStyle name="Текст предупреждения 55 5" xfId="41399"/>
    <cellStyle name="Текст предупреждения 55 6" xfId="41400"/>
    <cellStyle name="Текст предупреждения 55 7" xfId="41401"/>
    <cellStyle name="Текст предупреждения 55 8" xfId="41402"/>
    <cellStyle name="Текст предупреждения 56" xfId="41403"/>
    <cellStyle name="Текст предупреждения 56 2" xfId="41404"/>
    <cellStyle name="Текст предупреждения 56 2 2" xfId="41405"/>
    <cellStyle name="Текст предупреждения 56 2 3" xfId="41406"/>
    <cellStyle name="Текст предупреждения 56 2 4" xfId="41407"/>
    <cellStyle name="Текст предупреждения 56 2 5" xfId="41408"/>
    <cellStyle name="Текст предупреждения 56 2 6" xfId="41409"/>
    <cellStyle name="Текст предупреждения 56 3" xfId="41410"/>
    <cellStyle name="Текст предупреждения 56 4" xfId="41411"/>
    <cellStyle name="Текст предупреждения 56 5" xfId="41412"/>
    <cellStyle name="Текст предупреждения 56 6" xfId="41413"/>
    <cellStyle name="Текст предупреждения 56 7" xfId="41414"/>
    <cellStyle name="Текст предупреждения 56 8" xfId="41415"/>
    <cellStyle name="Текст предупреждения 57" xfId="41416"/>
    <cellStyle name="Текст предупреждения 57 2" xfId="41417"/>
    <cellStyle name="Текст предупреждения 57 2 2" xfId="41418"/>
    <cellStyle name="Текст предупреждения 57 2 3" xfId="41419"/>
    <cellStyle name="Текст предупреждения 57 2 4" xfId="41420"/>
    <cellStyle name="Текст предупреждения 57 2 5" xfId="41421"/>
    <cellStyle name="Текст предупреждения 57 2 6" xfId="41422"/>
    <cellStyle name="Текст предупреждения 57 3" xfId="41423"/>
    <cellStyle name="Текст предупреждения 57 4" xfId="41424"/>
    <cellStyle name="Текст предупреждения 57 5" xfId="41425"/>
    <cellStyle name="Текст предупреждения 57 6" xfId="41426"/>
    <cellStyle name="Текст предупреждения 57 7" xfId="41427"/>
    <cellStyle name="Текст предупреждения 57 8" xfId="41428"/>
    <cellStyle name="Текст предупреждения 58" xfId="41429"/>
    <cellStyle name="Текст предупреждения 58 2" xfId="41430"/>
    <cellStyle name="Текст предупреждения 58 2 2" xfId="41431"/>
    <cellStyle name="Текст предупреждения 58 2 3" xfId="41432"/>
    <cellStyle name="Текст предупреждения 58 2 4" xfId="41433"/>
    <cellStyle name="Текст предупреждения 58 2 5" xfId="41434"/>
    <cellStyle name="Текст предупреждения 58 2 6" xfId="41435"/>
    <cellStyle name="Текст предупреждения 58 3" xfId="41436"/>
    <cellStyle name="Текст предупреждения 58 4" xfId="41437"/>
    <cellStyle name="Текст предупреждения 58 5" xfId="41438"/>
    <cellStyle name="Текст предупреждения 58 6" xfId="41439"/>
    <cellStyle name="Текст предупреждения 58 7" xfId="41440"/>
    <cellStyle name="Текст предупреждения 58 8" xfId="41441"/>
    <cellStyle name="Текст предупреждения 59" xfId="41442"/>
    <cellStyle name="Текст предупреждения 59 2" xfId="41443"/>
    <cellStyle name="Текст предупреждения 59 2 2" xfId="41444"/>
    <cellStyle name="Текст предупреждения 59 2 3" xfId="41445"/>
    <cellStyle name="Текст предупреждения 59 2 4" xfId="41446"/>
    <cellStyle name="Текст предупреждения 59 2 5" xfId="41447"/>
    <cellStyle name="Текст предупреждения 59 2 6" xfId="41448"/>
    <cellStyle name="Текст предупреждения 59 3" xfId="41449"/>
    <cellStyle name="Текст предупреждения 59 4" xfId="41450"/>
    <cellStyle name="Текст предупреждения 59 5" xfId="41451"/>
    <cellStyle name="Текст предупреждения 59 6" xfId="41452"/>
    <cellStyle name="Текст предупреждения 59 7" xfId="41453"/>
    <cellStyle name="Текст предупреждения 59 8" xfId="41454"/>
    <cellStyle name="Текст предупреждения 6" xfId="41455"/>
    <cellStyle name="Текст предупреждения 6 2" xfId="41456"/>
    <cellStyle name="Текст предупреждения 6 2 2" xfId="41457"/>
    <cellStyle name="Текст предупреждения 6 2 3" xfId="41458"/>
    <cellStyle name="Текст предупреждения 6 2 4" xfId="41459"/>
    <cellStyle name="Текст предупреждения 6 2 5" xfId="41460"/>
    <cellStyle name="Текст предупреждения 6 2 6" xfId="41461"/>
    <cellStyle name="Текст предупреждения 6 3" xfId="41462"/>
    <cellStyle name="Текст предупреждения 6 4" xfId="41463"/>
    <cellStyle name="Текст предупреждения 6 5" xfId="41464"/>
    <cellStyle name="Текст предупреждения 6 6" xfId="41465"/>
    <cellStyle name="Текст предупреждения 6 7" xfId="41466"/>
    <cellStyle name="Текст предупреждения 6 8" xfId="41467"/>
    <cellStyle name="Текст предупреждения 60" xfId="41468"/>
    <cellStyle name="Текст предупреждения 60 2" xfId="41469"/>
    <cellStyle name="Текст предупреждения 60 2 2" xfId="41470"/>
    <cellStyle name="Текст предупреждения 60 2 3" xfId="41471"/>
    <cellStyle name="Текст предупреждения 60 2 4" xfId="41472"/>
    <cellStyle name="Текст предупреждения 60 2 5" xfId="41473"/>
    <cellStyle name="Текст предупреждения 60 2 6" xfId="41474"/>
    <cellStyle name="Текст предупреждения 60 3" xfId="41475"/>
    <cellStyle name="Текст предупреждения 60 4" xfId="41476"/>
    <cellStyle name="Текст предупреждения 60 5" xfId="41477"/>
    <cellStyle name="Текст предупреждения 60 6" xfId="41478"/>
    <cellStyle name="Текст предупреждения 60 7" xfId="41479"/>
    <cellStyle name="Текст предупреждения 60 8" xfId="41480"/>
    <cellStyle name="Текст предупреждения 61" xfId="41481"/>
    <cellStyle name="Текст предупреждения 61 2" xfId="41482"/>
    <cellStyle name="Текст предупреждения 61 2 2" xfId="41483"/>
    <cellStyle name="Текст предупреждения 61 2 3" xfId="41484"/>
    <cellStyle name="Текст предупреждения 61 2 4" xfId="41485"/>
    <cellStyle name="Текст предупреждения 61 2 5" xfId="41486"/>
    <cellStyle name="Текст предупреждения 61 2 6" xfId="41487"/>
    <cellStyle name="Текст предупреждения 61 3" xfId="41488"/>
    <cellStyle name="Текст предупреждения 61 4" xfId="41489"/>
    <cellStyle name="Текст предупреждения 61 5" xfId="41490"/>
    <cellStyle name="Текст предупреждения 61 6" xfId="41491"/>
    <cellStyle name="Текст предупреждения 61 7" xfId="41492"/>
    <cellStyle name="Текст предупреждения 61 8" xfId="41493"/>
    <cellStyle name="Текст предупреждения 62" xfId="41494"/>
    <cellStyle name="Текст предупреждения 62 2" xfId="41495"/>
    <cellStyle name="Текст предупреждения 62 2 2" xfId="41496"/>
    <cellStyle name="Текст предупреждения 62 2 3" xfId="41497"/>
    <cellStyle name="Текст предупреждения 62 2 4" xfId="41498"/>
    <cellStyle name="Текст предупреждения 62 2 5" xfId="41499"/>
    <cellStyle name="Текст предупреждения 62 2 6" xfId="41500"/>
    <cellStyle name="Текст предупреждения 62 3" xfId="41501"/>
    <cellStyle name="Текст предупреждения 62 4" xfId="41502"/>
    <cellStyle name="Текст предупреждения 62 5" xfId="41503"/>
    <cellStyle name="Текст предупреждения 62 6" xfId="41504"/>
    <cellStyle name="Текст предупреждения 62 7" xfId="41505"/>
    <cellStyle name="Текст предупреждения 62 8" xfId="41506"/>
    <cellStyle name="Текст предупреждения 63" xfId="41507"/>
    <cellStyle name="Текст предупреждения 63 2" xfId="41508"/>
    <cellStyle name="Текст предупреждения 63 2 2" xfId="41509"/>
    <cellStyle name="Текст предупреждения 63 2 3" xfId="41510"/>
    <cellStyle name="Текст предупреждения 63 2 4" xfId="41511"/>
    <cellStyle name="Текст предупреждения 63 2 5" xfId="41512"/>
    <cellStyle name="Текст предупреждения 63 2 6" xfId="41513"/>
    <cellStyle name="Текст предупреждения 63 3" xfId="41514"/>
    <cellStyle name="Текст предупреждения 63 4" xfId="41515"/>
    <cellStyle name="Текст предупреждения 63 5" xfId="41516"/>
    <cellStyle name="Текст предупреждения 63 6" xfId="41517"/>
    <cellStyle name="Текст предупреждения 63 7" xfId="41518"/>
    <cellStyle name="Текст предупреждения 63 8" xfId="41519"/>
    <cellStyle name="Текст предупреждения 64" xfId="41520"/>
    <cellStyle name="Текст предупреждения 64 2" xfId="41521"/>
    <cellStyle name="Текст предупреждения 64 2 2" xfId="41522"/>
    <cellStyle name="Текст предупреждения 64 2 3" xfId="41523"/>
    <cellStyle name="Текст предупреждения 64 2 4" xfId="41524"/>
    <cellStyle name="Текст предупреждения 64 2 5" xfId="41525"/>
    <cellStyle name="Текст предупреждения 64 2 6" xfId="41526"/>
    <cellStyle name="Текст предупреждения 64 3" xfId="41527"/>
    <cellStyle name="Текст предупреждения 64 4" xfId="41528"/>
    <cellStyle name="Текст предупреждения 64 5" xfId="41529"/>
    <cellStyle name="Текст предупреждения 64 6" xfId="41530"/>
    <cellStyle name="Текст предупреждения 64 7" xfId="41531"/>
    <cellStyle name="Текст предупреждения 64 8" xfId="41532"/>
    <cellStyle name="Текст предупреждения 65" xfId="41533"/>
    <cellStyle name="Текст предупреждения 65 2" xfId="41534"/>
    <cellStyle name="Текст предупреждения 65 2 2" xfId="41535"/>
    <cellStyle name="Текст предупреждения 65 2 3" xfId="41536"/>
    <cellStyle name="Текст предупреждения 65 2 4" xfId="41537"/>
    <cellStyle name="Текст предупреждения 65 2 5" xfId="41538"/>
    <cellStyle name="Текст предупреждения 65 2 6" xfId="41539"/>
    <cellStyle name="Текст предупреждения 65 3" xfId="41540"/>
    <cellStyle name="Текст предупреждения 65 4" xfId="41541"/>
    <cellStyle name="Текст предупреждения 65 5" xfId="41542"/>
    <cellStyle name="Текст предупреждения 65 6" xfId="41543"/>
    <cellStyle name="Текст предупреждения 65 7" xfId="41544"/>
    <cellStyle name="Текст предупреждения 65 8" xfId="41545"/>
    <cellStyle name="Текст предупреждения 66" xfId="41546"/>
    <cellStyle name="Текст предупреждения 66 2" xfId="41547"/>
    <cellStyle name="Текст предупреждения 66 2 2" xfId="41548"/>
    <cellStyle name="Текст предупреждения 66 2 3" xfId="41549"/>
    <cellStyle name="Текст предупреждения 66 2 4" xfId="41550"/>
    <cellStyle name="Текст предупреждения 66 2 5" xfId="41551"/>
    <cellStyle name="Текст предупреждения 66 2 6" xfId="41552"/>
    <cellStyle name="Текст предупреждения 66 3" xfId="41553"/>
    <cellStyle name="Текст предупреждения 66 4" xfId="41554"/>
    <cellStyle name="Текст предупреждения 66 5" xfId="41555"/>
    <cellStyle name="Текст предупреждения 66 6" xfId="41556"/>
    <cellStyle name="Текст предупреждения 66 7" xfId="41557"/>
    <cellStyle name="Текст предупреждения 66 8" xfId="41558"/>
    <cellStyle name="Текст предупреждения 67" xfId="41559"/>
    <cellStyle name="Текст предупреждения 67 2" xfId="41560"/>
    <cellStyle name="Текст предупреждения 67 2 2" xfId="41561"/>
    <cellStyle name="Текст предупреждения 67 2 3" xfId="41562"/>
    <cellStyle name="Текст предупреждения 67 2 4" xfId="41563"/>
    <cellStyle name="Текст предупреждения 67 2 5" xfId="41564"/>
    <cellStyle name="Текст предупреждения 67 2 6" xfId="41565"/>
    <cellStyle name="Текст предупреждения 67 3" xfId="41566"/>
    <cellStyle name="Текст предупреждения 67 4" xfId="41567"/>
    <cellStyle name="Текст предупреждения 67 5" xfId="41568"/>
    <cellStyle name="Текст предупреждения 67 6" xfId="41569"/>
    <cellStyle name="Текст предупреждения 67 7" xfId="41570"/>
    <cellStyle name="Текст предупреждения 67 8" xfId="41571"/>
    <cellStyle name="Текст предупреждения 68" xfId="41572"/>
    <cellStyle name="Текст предупреждения 68 2" xfId="41573"/>
    <cellStyle name="Текст предупреждения 68 2 2" xfId="41574"/>
    <cellStyle name="Текст предупреждения 68 2 3" xfId="41575"/>
    <cellStyle name="Текст предупреждения 68 2 4" xfId="41576"/>
    <cellStyle name="Текст предупреждения 68 2 5" xfId="41577"/>
    <cellStyle name="Текст предупреждения 68 2 6" xfId="41578"/>
    <cellStyle name="Текст предупреждения 68 3" xfId="41579"/>
    <cellStyle name="Текст предупреждения 68 4" xfId="41580"/>
    <cellStyle name="Текст предупреждения 68 5" xfId="41581"/>
    <cellStyle name="Текст предупреждения 68 6" xfId="41582"/>
    <cellStyle name="Текст предупреждения 68 7" xfId="41583"/>
    <cellStyle name="Текст предупреждения 68 8" xfId="41584"/>
    <cellStyle name="Текст предупреждения 69" xfId="41585"/>
    <cellStyle name="Текст предупреждения 69 2" xfId="41586"/>
    <cellStyle name="Текст предупреждения 69 2 2" xfId="41587"/>
    <cellStyle name="Текст предупреждения 69 2 3" xfId="41588"/>
    <cellStyle name="Текст предупреждения 69 2 4" xfId="41589"/>
    <cellStyle name="Текст предупреждения 69 2 5" xfId="41590"/>
    <cellStyle name="Текст предупреждения 69 2 6" xfId="41591"/>
    <cellStyle name="Текст предупреждения 69 3" xfId="41592"/>
    <cellStyle name="Текст предупреждения 69 4" xfId="41593"/>
    <cellStyle name="Текст предупреждения 69 5" xfId="41594"/>
    <cellStyle name="Текст предупреждения 69 6" xfId="41595"/>
    <cellStyle name="Текст предупреждения 69 7" xfId="41596"/>
    <cellStyle name="Текст предупреждения 69 8" xfId="41597"/>
    <cellStyle name="Текст предупреждения 7" xfId="41598"/>
    <cellStyle name="Текст предупреждения 7 2" xfId="41599"/>
    <cellStyle name="Текст предупреждения 7 2 2" xfId="41600"/>
    <cellStyle name="Текст предупреждения 7 2 3" xfId="41601"/>
    <cellStyle name="Текст предупреждения 7 2 4" xfId="41602"/>
    <cellStyle name="Текст предупреждения 7 2 5" xfId="41603"/>
    <cellStyle name="Текст предупреждения 7 2 6" xfId="41604"/>
    <cellStyle name="Текст предупреждения 7 3" xfId="41605"/>
    <cellStyle name="Текст предупреждения 7 4" xfId="41606"/>
    <cellStyle name="Текст предупреждения 7 5" xfId="41607"/>
    <cellStyle name="Текст предупреждения 7 6" xfId="41608"/>
    <cellStyle name="Текст предупреждения 7 7" xfId="41609"/>
    <cellStyle name="Текст предупреждения 7 8" xfId="41610"/>
    <cellStyle name="Текст предупреждения 70" xfId="41611"/>
    <cellStyle name="Текст предупреждения 70 2" xfId="41612"/>
    <cellStyle name="Текст предупреждения 70 2 2" xfId="41613"/>
    <cellStyle name="Текст предупреждения 70 2 3" xfId="41614"/>
    <cellStyle name="Текст предупреждения 70 2 4" xfId="41615"/>
    <cellStyle name="Текст предупреждения 70 2 5" xfId="41616"/>
    <cellStyle name="Текст предупреждения 70 2 6" xfId="41617"/>
    <cellStyle name="Текст предупреждения 70 3" xfId="41618"/>
    <cellStyle name="Текст предупреждения 70 4" xfId="41619"/>
    <cellStyle name="Текст предупреждения 70 5" xfId="41620"/>
    <cellStyle name="Текст предупреждения 70 6" xfId="41621"/>
    <cellStyle name="Текст предупреждения 70 7" xfId="41622"/>
    <cellStyle name="Текст предупреждения 70 8" xfId="41623"/>
    <cellStyle name="Текст предупреждения 71" xfId="41624"/>
    <cellStyle name="Текст предупреждения 71 2" xfId="41625"/>
    <cellStyle name="Текст предупреждения 71 2 2" xfId="41626"/>
    <cellStyle name="Текст предупреждения 71 2 3" xfId="41627"/>
    <cellStyle name="Текст предупреждения 71 2 4" xfId="41628"/>
    <cellStyle name="Текст предупреждения 71 2 5" xfId="41629"/>
    <cellStyle name="Текст предупреждения 71 2 6" xfId="41630"/>
    <cellStyle name="Текст предупреждения 71 3" xfId="41631"/>
    <cellStyle name="Текст предупреждения 71 4" xfId="41632"/>
    <cellStyle name="Текст предупреждения 71 5" xfId="41633"/>
    <cellStyle name="Текст предупреждения 71 6" xfId="41634"/>
    <cellStyle name="Текст предупреждения 71 7" xfId="41635"/>
    <cellStyle name="Текст предупреждения 71 8" xfId="41636"/>
    <cellStyle name="Текст предупреждения 72" xfId="41637"/>
    <cellStyle name="Текст предупреждения 72 2" xfId="41638"/>
    <cellStyle name="Текст предупреждения 72 2 2" xfId="41639"/>
    <cellStyle name="Текст предупреждения 72 2 3" xfId="41640"/>
    <cellStyle name="Текст предупреждения 72 2 4" xfId="41641"/>
    <cellStyle name="Текст предупреждения 72 2 5" xfId="41642"/>
    <cellStyle name="Текст предупреждения 72 2 6" xfId="41643"/>
    <cellStyle name="Текст предупреждения 72 3" xfId="41644"/>
    <cellStyle name="Текст предупреждения 72 4" xfId="41645"/>
    <cellStyle name="Текст предупреждения 72 5" xfId="41646"/>
    <cellStyle name="Текст предупреждения 72 6" xfId="41647"/>
    <cellStyle name="Текст предупреждения 72 7" xfId="41648"/>
    <cellStyle name="Текст предупреждения 72 8" xfId="41649"/>
    <cellStyle name="Текст предупреждения 73" xfId="41650"/>
    <cellStyle name="Текст предупреждения 73 2" xfId="41651"/>
    <cellStyle name="Текст предупреждения 73 2 2" xfId="41652"/>
    <cellStyle name="Текст предупреждения 73 2 3" xfId="41653"/>
    <cellStyle name="Текст предупреждения 73 2 4" xfId="41654"/>
    <cellStyle name="Текст предупреждения 73 2 5" xfId="41655"/>
    <cellStyle name="Текст предупреждения 73 2 6" xfId="41656"/>
    <cellStyle name="Текст предупреждения 73 3" xfId="41657"/>
    <cellStyle name="Текст предупреждения 73 4" xfId="41658"/>
    <cellStyle name="Текст предупреждения 73 5" xfId="41659"/>
    <cellStyle name="Текст предупреждения 73 6" xfId="41660"/>
    <cellStyle name="Текст предупреждения 73 7" xfId="41661"/>
    <cellStyle name="Текст предупреждения 73 8" xfId="41662"/>
    <cellStyle name="Текст предупреждения 74" xfId="41663"/>
    <cellStyle name="Текст предупреждения 74 2" xfId="41664"/>
    <cellStyle name="Текст предупреждения 74 2 2" xfId="41665"/>
    <cellStyle name="Текст предупреждения 74 2 3" xfId="41666"/>
    <cellStyle name="Текст предупреждения 74 2 4" xfId="41667"/>
    <cellStyle name="Текст предупреждения 74 2 5" xfId="41668"/>
    <cellStyle name="Текст предупреждения 74 2 6" xfId="41669"/>
    <cellStyle name="Текст предупреждения 74 3" xfId="41670"/>
    <cellStyle name="Текст предупреждения 74 4" xfId="41671"/>
    <cellStyle name="Текст предупреждения 74 5" xfId="41672"/>
    <cellStyle name="Текст предупреждения 74 6" xfId="41673"/>
    <cellStyle name="Текст предупреждения 74 7" xfId="41674"/>
    <cellStyle name="Текст предупреждения 74 8" xfId="41675"/>
    <cellStyle name="Текст предупреждения 75" xfId="41676"/>
    <cellStyle name="Текст предупреждения 75 2" xfId="41677"/>
    <cellStyle name="Текст предупреждения 75 2 2" xfId="41678"/>
    <cellStyle name="Текст предупреждения 75 2 3" xfId="41679"/>
    <cellStyle name="Текст предупреждения 75 2 4" xfId="41680"/>
    <cellStyle name="Текст предупреждения 75 2 5" xfId="41681"/>
    <cellStyle name="Текст предупреждения 75 2 6" xfId="41682"/>
    <cellStyle name="Текст предупреждения 75 3" xfId="41683"/>
    <cellStyle name="Текст предупреждения 75 4" xfId="41684"/>
    <cellStyle name="Текст предупреждения 75 5" xfId="41685"/>
    <cellStyle name="Текст предупреждения 75 6" xfId="41686"/>
    <cellStyle name="Текст предупреждения 75 7" xfId="41687"/>
    <cellStyle name="Текст предупреждения 75 8" xfId="41688"/>
    <cellStyle name="Текст предупреждения 76" xfId="41689"/>
    <cellStyle name="Текст предупреждения 76 2" xfId="41690"/>
    <cellStyle name="Текст предупреждения 76 2 2" xfId="41691"/>
    <cellStyle name="Текст предупреждения 76 2 3" xfId="41692"/>
    <cellStyle name="Текст предупреждения 76 2 4" xfId="41693"/>
    <cellStyle name="Текст предупреждения 76 2 5" xfId="41694"/>
    <cellStyle name="Текст предупреждения 76 2 6" xfId="41695"/>
    <cellStyle name="Текст предупреждения 76 3" xfId="41696"/>
    <cellStyle name="Текст предупреждения 76 4" xfId="41697"/>
    <cellStyle name="Текст предупреждения 76 5" xfId="41698"/>
    <cellStyle name="Текст предупреждения 76 6" xfId="41699"/>
    <cellStyle name="Текст предупреждения 76 7" xfId="41700"/>
    <cellStyle name="Текст предупреждения 76 8" xfId="41701"/>
    <cellStyle name="Текст предупреждения 77" xfId="41702"/>
    <cellStyle name="Текст предупреждения 77 2" xfId="41703"/>
    <cellStyle name="Текст предупреждения 77 2 2" xfId="41704"/>
    <cellStyle name="Текст предупреждения 77 2 3" xfId="41705"/>
    <cellStyle name="Текст предупреждения 77 2 4" xfId="41706"/>
    <cellStyle name="Текст предупреждения 77 2 5" xfId="41707"/>
    <cellStyle name="Текст предупреждения 77 2 6" xfId="41708"/>
    <cellStyle name="Текст предупреждения 77 3" xfId="41709"/>
    <cellStyle name="Текст предупреждения 77 4" xfId="41710"/>
    <cellStyle name="Текст предупреждения 77 5" xfId="41711"/>
    <cellStyle name="Текст предупреждения 77 6" xfId="41712"/>
    <cellStyle name="Текст предупреждения 77 7" xfId="41713"/>
    <cellStyle name="Текст предупреждения 77 8" xfId="41714"/>
    <cellStyle name="Текст предупреждения 78" xfId="41715"/>
    <cellStyle name="Текст предупреждения 78 2" xfId="41716"/>
    <cellStyle name="Текст предупреждения 78 2 2" xfId="41717"/>
    <cellStyle name="Текст предупреждения 78 2 3" xfId="41718"/>
    <cellStyle name="Текст предупреждения 78 2 4" xfId="41719"/>
    <cellStyle name="Текст предупреждения 78 2 5" xfId="41720"/>
    <cellStyle name="Текст предупреждения 78 2 6" xfId="41721"/>
    <cellStyle name="Текст предупреждения 78 3" xfId="41722"/>
    <cellStyle name="Текст предупреждения 78 4" xfId="41723"/>
    <cellStyle name="Текст предупреждения 78 5" xfId="41724"/>
    <cellStyle name="Текст предупреждения 78 6" xfId="41725"/>
    <cellStyle name="Текст предупреждения 78 7" xfId="41726"/>
    <cellStyle name="Текст предупреждения 78 8" xfId="41727"/>
    <cellStyle name="Текст предупреждения 79" xfId="41728"/>
    <cellStyle name="Текст предупреждения 79 2" xfId="41729"/>
    <cellStyle name="Текст предупреждения 79 2 2" xfId="41730"/>
    <cellStyle name="Текст предупреждения 79 2 3" xfId="41731"/>
    <cellStyle name="Текст предупреждения 79 2 4" xfId="41732"/>
    <cellStyle name="Текст предупреждения 79 2 5" xfId="41733"/>
    <cellStyle name="Текст предупреждения 79 2 6" xfId="41734"/>
    <cellStyle name="Текст предупреждения 79 3" xfId="41735"/>
    <cellStyle name="Текст предупреждения 79 4" xfId="41736"/>
    <cellStyle name="Текст предупреждения 79 5" xfId="41737"/>
    <cellStyle name="Текст предупреждения 79 6" xfId="41738"/>
    <cellStyle name="Текст предупреждения 79 7" xfId="41739"/>
    <cellStyle name="Текст предупреждения 79 8" xfId="41740"/>
    <cellStyle name="Текст предупреждения 8" xfId="41741"/>
    <cellStyle name="Текст предупреждения 8 2" xfId="41742"/>
    <cellStyle name="Текст предупреждения 8 2 2" xfId="41743"/>
    <cellStyle name="Текст предупреждения 8 2 3" xfId="41744"/>
    <cellStyle name="Текст предупреждения 8 2 4" xfId="41745"/>
    <cellStyle name="Текст предупреждения 8 2 5" xfId="41746"/>
    <cellStyle name="Текст предупреждения 8 2 6" xfId="41747"/>
    <cellStyle name="Текст предупреждения 8 3" xfId="41748"/>
    <cellStyle name="Текст предупреждения 8 4" xfId="41749"/>
    <cellStyle name="Текст предупреждения 8 5" xfId="41750"/>
    <cellStyle name="Текст предупреждения 8 6" xfId="41751"/>
    <cellStyle name="Текст предупреждения 8 7" xfId="41752"/>
    <cellStyle name="Текст предупреждения 8 8" xfId="41753"/>
    <cellStyle name="Текст предупреждения 80" xfId="41754"/>
    <cellStyle name="Текст предупреждения 80 2" xfId="41755"/>
    <cellStyle name="Текст предупреждения 80 2 2" xfId="41756"/>
    <cellStyle name="Текст предупреждения 80 2 3" xfId="41757"/>
    <cellStyle name="Текст предупреждения 80 2 4" xfId="41758"/>
    <cellStyle name="Текст предупреждения 80 2 5" xfId="41759"/>
    <cellStyle name="Текст предупреждения 80 2 6" xfId="41760"/>
    <cellStyle name="Текст предупреждения 80 3" xfId="41761"/>
    <cellStyle name="Текст предупреждения 80 4" xfId="41762"/>
    <cellStyle name="Текст предупреждения 80 5" xfId="41763"/>
    <cellStyle name="Текст предупреждения 80 6" xfId="41764"/>
    <cellStyle name="Текст предупреждения 80 7" xfId="41765"/>
    <cellStyle name="Текст предупреждения 80 8" xfId="41766"/>
    <cellStyle name="Текст предупреждения 81" xfId="41767"/>
    <cellStyle name="Текст предупреждения 81 2" xfId="41768"/>
    <cellStyle name="Текст предупреждения 81 2 2" xfId="41769"/>
    <cellStyle name="Текст предупреждения 81 2 3" xfId="41770"/>
    <cellStyle name="Текст предупреждения 81 2 4" xfId="41771"/>
    <cellStyle name="Текст предупреждения 81 2 5" xfId="41772"/>
    <cellStyle name="Текст предупреждения 81 2 6" xfId="41773"/>
    <cellStyle name="Текст предупреждения 81 3" xfId="41774"/>
    <cellStyle name="Текст предупреждения 81 4" xfId="41775"/>
    <cellStyle name="Текст предупреждения 81 5" xfId="41776"/>
    <cellStyle name="Текст предупреждения 81 6" xfId="41777"/>
    <cellStyle name="Текст предупреждения 81 7" xfId="41778"/>
    <cellStyle name="Текст предупреждения 81 8" xfId="41779"/>
    <cellStyle name="Текст предупреждения 82" xfId="41780"/>
    <cellStyle name="Текст предупреждения 82 2" xfId="41781"/>
    <cellStyle name="Текст предупреждения 82 2 2" xfId="41782"/>
    <cellStyle name="Текст предупреждения 82 2 3" xfId="41783"/>
    <cellStyle name="Текст предупреждения 82 2 4" xfId="41784"/>
    <cellStyle name="Текст предупреждения 82 2 5" xfId="41785"/>
    <cellStyle name="Текст предупреждения 82 2 6" xfId="41786"/>
    <cellStyle name="Текст предупреждения 82 3" xfId="41787"/>
    <cellStyle name="Текст предупреждения 82 4" xfId="41788"/>
    <cellStyle name="Текст предупреждения 82 5" xfId="41789"/>
    <cellStyle name="Текст предупреждения 82 6" xfId="41790"/>
    <cellStyle name="Текст предупреждения 82 7" xfId="41791"/>
    <cellStyle name="Текст предупреждения 82 8" xfId="41792"/>
    <cellStyle name="Текст предупреждения 83" xfId="41793"/>
    <cellStyle name="Текст предупреждения 83 2" xfId="41794"/>
    <cellStyle name="Текст предупреждения 83 2 2" xfId="41795"/>
    <cellStyle name="Текст предупреждения 83 2 3" xfId="41796"/>
    <cellStyle name="Текст предупреждения 83 2 4" xfId="41797"/>
    <cellStyle name="Текст предупреждения 83 2 5" xfId="41798"/>
    <cellStyle name="Текст предупреждения 83 2 6" xfId="41799"/>
    <cellStyle name="Текст предупреждения 83 3" xfId="41800"/>
    <cellStyle name="Текст предупреждения 83 4" xfId="41801"/>
    <cellStyle name="Текст предупреждения 83 5" xfId="41802"/>
    <cellStyle name="Текст предупреждения 83 6" xfId="41803"/>
    <cellStyle name="Текст предупреждения 83 7" xfId="41804"/>
    <cellStyle name="Текст предупреждения 83 8" xfId="41805"/>
    <cellStyle name="Текст предупреждения 84" xfId="41806"/>
    <cellStyle name="Текст предупреждения 84 2" xfId="41807"/>
    <cellStyle name="Текст предупреждения 84 2 2" xfId="41808"/>
    <cellStyle name="Текст предупреждения 84 2 3" xfId="41809"/>
    <cellStyle name="Текст предупреждения 84 2 4" xfId="41810"/>
    <cellStyle name="Текст предупреждения 84 2 5" xfId="41811"/>
    <cellStyle name="Текст предупреждения 84 2 6" xfId="41812"/>
    <cellStyle name="Текст предупреждения 84 3" xfId="41813"/>
    <cellStyle name="Текст предупреждения 84 4" xfId="41814"/>
    <cellStyle name="Текст предупреждения 84 5" xfId="41815"/>
    <cellStyle name="Текст предупреждения 84 6" xfId="41816"/>
    <cellStyle name="Текст предупреждения 84 7" xfId="41817"/>
    <cellStyle name="Текст предупреждения 84 8" xfId="41818"/>
    <cellStyle name="Текст предупреждения 85" xfId="41819"/>
    <cellStyle name="Текст предупреждения 85 2" xfId="41820"/>
    <cellStyle name="Текст предупреждения 85 2 2" xfId="41821"/>
    <cellStyle name="Текст предупреждения 85 2 3" xfId="41822"/>
    <cellStyle name="Текст предупреждения 85 2 4" xfId="41823"/>
    <cellStyle name="Текст предупреждения 85 2 5" xfId="41824"/>
    <cellStyle name="Текст предупреждения 85 2 6" xfId="41825"/>
    <cellStyle name="Текст предупреждения 85 3" xfId="41826"/>
    <cellStyle name="Текст предупреждения 85 4" xfId="41827"/>
    <cellStyle name="Текст предупреждения 85 5" xfId="41828"/>
    <cellStyle name="Текст предупреждения 85 6" xfId="41829"/>
    <cellStyle name="Текст предупреждения 85 7" xfId="41830"/>
    <cellStyle name="Текст предупреждения 85 8" xfId="41831"/>
    <cellStyle name="Текст предупреждения 86" xfId="41832"/>
    <cellStyle name="Текст предупреждения 86 2" xfId="41833"/>
    <cellStyle name="Текст предупреждения 86 2 2" xfId="41834"/>
    <cellStyle name="Текст предупреждения 86 2 3" xfId="41835"/>
    <cellStyle name="Текст предупреждения 86 2 4" xfId="41836"/>
    <cellStyle name="Текст предупреждения 86 2 5" xfId="41837"/>
    <cellStyle name="Текст предупреждения 86 2 6" xfId="41838"/>
    <cellStyle name="Текст предупреждения 86 3" xfId="41839"/>
    <cellStyle name="Текст предупреждения 86 4" xfId="41840"/>
    <cellStyle name="Текст предупреждения 86 5" xfId="41841"/>
    <cellStyle name="Текст предупреждения 86 6" xfId="41842"/>
    <cellStyle name="Текст предупреждения 86 7" xfId="41843"/>
    <cellStyle name="Текст предупреждения 86 8" xfId="41844"/>
    <cellStyle name="Текст предупреждения 87" xfId="41845"/>
    <cellStyle name="Текст предупреждения 87 2" xfId="41846"/>
    <cellStyle name="Текст предупреждения 87 2 2" xfId="41847"/>
    <cellStyle name="Текст предупреждения 87 2 3" xfId="41848"/>
    <cellStyle name="Текст предупреждения 87 2 4" xfId="41849"/>
    <cellStyle name="Текст предупреждения 87 2 5" xfId="41850"/>
    <cellStyle name="Текст предупреждения 87 2 6" xfId="41851"/>
    <cellStyle name="Текст предупреждения 87 3" xfId="41852"/>
    <cellStyle name="Текст предупреждения 87 4" xfId="41853"/>
    <cellStyle name="Текст предупреждения 87 5" xfId="41854"/>
    <cellStyle name="Текст предупреждения 87 6" xfId="41855"/>
    <cellStyle name="Текст предупреждения 87 7" xfId="41856"/>
    <cellStyle name="Текст предупреждения 87 8" xfId="41857"/>
    <cellStyle name="Текст предупреждения 88" xfId="41858"/>
    <cellStyle name="Текст предупреждения 88 2" xfId="41859"/>
    <cellStyle name="Текст предупреждения 88 2 2" xfId="41860"/>
    <cellStyle name="Текст предупреждения 88 2 3" xfId="41861"/>
    <cellStyle name="Текст предупреждения 88 2 4" xfId="41862"/>
    <cellStyle name="Текст предупреждения 88 2 5" xfId="41863"/>
    <cellStyle name="Текст предупреждения 88 2 6" xfId="41864"/>
    <cellStyle name="Текст предупреждения 88 3" xfId="41865"/>
    <cellStyle name="Текст предупреждения 88 4" xfId="41866"/>
    <cellStyle name="Текст предупреждения 88 5" xfId="41867"/>
    <cellStyle name="Текст предупреждения 88 6" xfId="41868"/>
    <cellStyle name="Текст предупреждения 88 7" xfId="41869"/>
    <cellStyle name="Текст предупреждения 88 8" xfId="41870"/>
    <cellStyle name="Текст предупреждения 89" xfId="41871"/>
    <cellStyle name="Текст предупреждения 89 2" xfId="41872"/>
    <cellStyle name="Текст предупреждения 89 2 2" xfId="41873"/>
    <cellStyle name="Текст предупреждения 89 2 3" xfId="41874"/>
    <cellStyle name="Текст предупреждения 89 2 4" xfId="41875"/>
    <cellStyle name="Текст предупреждения 89 2 5" xfId="41876"/>
    <cellStyle name="Текст предупреждения 89 2 6" xfId="41877"/>
    <cellStyle name="Текст предупреждения 89 3" xfId="41878"/>
    <cellStyle name="Текст предупреждения 89 4" xfId="41879"/>
    <cellStyle name="Текст предупреждения 89 5" xfId="41880"/>
    <cellStyle name="Текст предупреждения 89 6" xfId="41881"/>
    <cellStyle name="Текст предупреждения 89 7" xfId="41882"/>
    <cellStyle name="Текст предупреждения 89 8" xfId="41883"/>
    <cellStyle name="Текст предупреждения 9" xfId="41884"/>
    <cellStyle name="Текст предупреждения 9 2" xfId="41885"/>
    <cellStyle name="Текст предупреждения 9 2 2" xfId="41886"/>
    <cellStyle name="Текст предупреждения 9 2 3" xfId="41887"/>
    <cellStyle name="Текст предупреждения 9 2 4" xfId="41888"/>
    <cellStyle name="Текст предупреждения 9 2 5" xfId="41889"/>
    <cellStyle name="Текст предупреждения 9 2 6" xfId="41890"/>
    <cellStyle name="Текст предупреждения 9 3" xfId="41891"/>
    <cellStyle name="Текст предупреждения 9 4" xfId="41892"/>
    <cellStyle name="Текст предупреждения 9 5" xfId="41893"/>
    <cellStyle name="Текст предупреждения 9 6" xfId="41894"/>
    <cellStyle name="Текст предупреждения 9 7" xfId="41895"/>
    <cellStyle name="Текст предупреждения 9 8" xfId="41896"/>
    <cellStyle name="Текст предупреждения 90" xfId="41897"/>
    <cellStyle name="Текст предупреждения 90 2" xfId="41898"/>
    <cellStyle name="Текст предупреждения 90 2 2" xfId="41899"/>
    <cellStyle name="Текст предупреждения 90 2 3" xfId="41900"/>
    <cellStyle name="Текст предупреждения 90 2 4" xfId="41901"/>
    <cellStyle name="Текст предупреждения 90 2 5" xfId="41902"/>
    <cellStyle name="Текст предупреждения 90 2 6" xfId="41903"/>
    <cellStyle name="Текст предупреждения 90 3" xfId="41904"/>
    <cellStyle name="Текст предупреждения 90 4" xfId="41905"/>
    <cellStyle name="Текст предупреждения 90 5" xfId="41906"/>
    <cellStyle name="Текст предупреждения 90 6" xfId="41907"/>
    <cellStyle name="Текст предупреждения 90 7" xfId="41908"/>
    <cellStyle name="Текст предупреждения 90 8" xfId="41909"/>
    <cellStyle name="Текст предупреждения 91" xfId="41910"/>
    <cellStyle name="Текст предупреждения 91 2" xfId="41911"/>
    <cellStyle name="Текст предупреждения 91 2 2" xfId="41912"/>
    <cellStyle name="Текст предупреждения 91 2 3" xfId="41913"/>
    <cellStyle name="Текст предупреждения 91 2 4" xfId="41914"/>
    <cellStyle name="Текст предупреждения 91 2 5" xfId="41915"/>
    <cellStyle name="Текст предупреждения 91 2 6" xfId="41916"/>
    <cellStyle name="Текст предупреждения 91 3" xfId="41917"/>
    <cellStyle name="Текст предупреждения 91 4" xfId="41918"/>
    <cellStyle name="Текст предупреждения 91 5" xfId="41919"/>
    <cellStyle name="Текст предупреждения 91 6" xfId="41920"/>
    <cellStyle name="Текст предупреждения 91 7" xfId="41921"/>
    <cellStyle name="Текст предупреждения 91 8" xfId="41922"/>
    <cellStyle name="Текст предупреждения 92" xfId="41923"/>
    <cellStyle name="Текст предупреждения 92 2" xfId="41924"/>
    <cellStyle name="Текст предупреждения 92 2 2" xfId="41925"/>
    <cellStyle name="Текст предупреждения 92 2 3" xfId="41926"/>
    <cellStyle name="Текст предупреждения 92 2 4" xfId="41927"/>
    <cellStyle name="Текст предупреждения 92 2 5" xfId="41928"/>
    <cellStyle name="Текст предупреждения 92 2 6" xfId="41929"/>
    <cellStyle name="Текст предупреждения 92 3" xfId="41930"/>
    <cellStyle name="Текст предупреждения 92 4" xfId="41931"/>
    <cellStyle name="Текст предупреждения 92 5" xfId="41932"/>
    <cellStyle name="Текст предупреждения 92 6" xfId="41933"/>
    <cellStyle name="Текст предупреждения 92 7" xfId="41934"/>
    <cellStyle name="Текст предупреждения 92 8" xfId="41935"/>
    <cellStyle name="Текст предупреждения 93" xfId="41936"/>
    <cellStyle name="Текст предупреждения 93 2" xfId="41937"/>
    <cellStyle name="Текст предупреждения 93 2 2" xfId="41938"/>
    <cellStyle name="Текст предупреждения 93 2 3" xfId="41939"/>
    <cellStyle name="Текст предупреждения 93 2 4" xfId="41940"/>
    <cellStyle name="Текст предупреждения 93 2 5" xfId="41941"/>
    <cellStyle name="Текст предупреждения 93 2 6" xfId="41942"/>
    <cellStyle name="Текст предупреждения 93 3" xfId="41943"/>
    <cellStyle name="Текст предупреждения 93 4" xfId="41944"/>
    <cellStyle name="Текст предупреждения 93 5" xfId="41945"/>
    <cellStyle name="Текст предупреждения 93 6" xfId="41946"/>
    <cellStyle name="Текст предупреждения 93 7" xfId="41947"/>
    <cellStyle name="Текст предупреждения 93 8" xfId="41948"/>
    <cellStyle name="Текст предупреждения 94" xfId="41949"/>
    <cellStyle name="Текст предупреждения 94 2" xfId="41950"/>
    <cellStyle name="Текст предупреждения 94 2 2" xfId="41951"/>
    <cellStyle name="Текст предупреждения 94 2 3" xfId="41952"/>
    <cellStyle name="Текст предупреждения 94 2 4" xfId="41953"/>
    <cellStyle name="Текст предупреждения 94 2 5" xfId="41954"/>
    <cellStyle name="Текст предупреждения 94 2 6" xfId="41955"/>
    <cellStyle name="Текст предупреждения 94 3" xfId="41956"/>
    <cellStyle name="Текст предупреждения 94 4" xfId="41957"/>
    <cellStyle name="Текст предупреждения 94 5" xfId="41958"/>
    <cellStyle name="Текст предупреждения 94 6" xfId="41959"/>
    <cellStyle name="Текст предупреждения 94 7" xfId="41960"/>
    <cellStyle name="Текст предупреждения 94 8" xfId="41961"/>
    <cellStyle name="Текст предупреждения 95" xfId="41962"/>
    <cellStyle name="Текст предупреждения 95 2" xfId="41963"/>
    <cellStyle name="Текст предупреждения 95 2 2" xfId="41964"/>
    <cellStyle name="Текст предупреждения 95 2 3" xfId="41965"/>
    <cellStyle name="Текст предупреждения 95 2 4" xfId="41966"/>
    <cellStyle name="Текст предупреждения 95 2 5" xfId="41967"/>
    <cellStyle name="Текст предупреждения 95 2 6" xfId="41968"/>
    <cellStyle name="Текст предупреждения 95 3" xfId="41969"/>
    <cellStyle name="Текст предупреждения 95 4" xfId="41970"/>
    <cellStyle name="Текст предупреждения 95 5" xfId="41971"/>
    <cellStyle name="Текст предупреждения 95 6" xfId="41972"/>
    <cellStyle name="Текст предупреждения 95 7" xfId="41973"/>
    <cellStyle name="Текст предупреждения 95 8" xfId="41974"/>
    <cellStyle name="Текст предупреждения 96" xfId="41975"/>
    <cellStyle name="Текст предупреждения 96 2" xfId="41976"/>
    <cellStyle name="Текст предупреждения 96 2 2" xfId="41977"/>
    <cellStyle name="Текст предупреждения 96 2 3" xfId="41978"/>
    <cellStyle name="Текст предупреждения 96 2 4" xfId="41979"/>
    <cellStyle name="Текст предупреждения 96 2 5" xfId="41980"/>
    <cellStyle name="Текст предупреждения 96 2 6" xfId="41981"/>
    <cellStyle name="Текст предупреждения 96 3" xfId="41982"/>
    <cellStyle name="Текст предупреждения 96 4" xfId="41983"/>
    <cellStyle name="Текст предупреждения 96 5" xfId="41984"/>
    <cellStyle name="Текст предупреждения 96 6" xfId="41985"/>
    <cellStyle name="Текст предупреждения 96 7" xfId="41986"/>
    <cellStyle name="Текст предупреждения 96 8" xfId="41987"/>
    <cellStyle name="Текст предупреждения 97" xfId="41988"/>
    <cellStyle name="Текст предупреждения 97 2" xfId="41989"/>
    <cellStyle name="Текст предупреждения 97 2 2" xfId="41990"/>
    <cellStyle name="Текст предупреждения 97 2 3" xfId="41991"/>
    <cellStyle name="Текст предупреждения 97 2 4" xfId="41992"/>
    <cellStyle name="Текст предупреждения 97 2 5" xfId="41993"/>
    <cellStyle name="Текст предупреждения 97 2 6" xfId="41994"/>
    <cellStyle name="Текст предупреждения 97 3" xfId="41995"/>
    <cellStyle name="Текст предупреждения 97 4" xfId="41996"/>
    <cellStyle name="Текст предупреждения 97 5" xfId="41997"/>
    <cellStyle name="Текст предупреждения 97 6" xfId="41998"/>
    <cellStyle name="Текст предупреждения 97 7" xfId="41999"/>
    <cellStyle name="Текст предупреждения 97 8" xfId="42000"/>
    <cellStyle name="Текст предупреждения 98" xfId="42001"/>
    <cellStyle name="Текст предупреждения 98 2" xfId="42002"/>
    <cellStyle name="Текст предупреждения 98 2 2" xfId="42003"/>
    <cellStyle name="Текст предупреждения 98 2 3" xfId="42004"/>
    <cellStyle name="Текст предупреждения 98 2 4" xfId="42005"/>
    <cellStyle name="Текст предупреждения 98 2 5" xfId="42006"/>
    <cellStyle name="Текст предупреждения 98 2 6" xfId="42007"/>
    <cellStyle name="Текст предупреждения 98 3" xfId="42008"/>
    <cellStyle name="Текст предупреждения 98 4" xfId="42009"/>
    <cellStyle name="Текст предупреждения 98 5" xfId="42010"/>
    <cellStyle name="Текст предупреждения 98 6" xfId="42011"/>
    <cellStyle name="Текст предупреждения 98 7" xfId="42012"/>
    <cellStyle name="Текст предупреждения 98 8" xfId="42013"/>
    <cellStyle name="Текст предупреждения 99" xfId="42014"/>
    <cellStyle name="Текст предупреждения 99 2" xfId="42015"/>
    <cellStyle name="Текст предупреждения 99 2 2" xfId="42016"/>
    <cellStyle name="Текст предупреждения 99 2 3" xfId="42017"/>
    <cellStyle name="Текст предупреждения 99 2 4" xfId="42018"/>
    <cellStyle name="Текст предупреждения 99 2 5" xfId="42019"/>
    <cellStyle name="Текст предупреждения 99 2 6" xfId="42020"/>
    <cellStyle name="Текст предупреждения 99 3" xfId="42021"/>
    <cellStyle name="Текст предупреждения 99 4" xfId="42022"/>
    <cellStyle name="Текст предупреждения 99 5" xfId="42023"/>
    <cellStyle name="Текст предупреждения 99 6" xfId="42024"/>
    <cellStyle name="Текст предупреждения 99 7" xfId="42025"/>
    <cellStyle name="Текст предупреждения 99 8" xfId="42026"/>
    <cellStyle name="Финансовый" xfId="9" builtinId="3"/>
    <cellStyle name="Финансовый 2" xfId="42027"/>
    <cellStyle name="Финансовый 2 2" xfId="42028"/>
    <cellStyle name="Финансовый 3" xfId="42029"/>
    <cellStyle name="Финансовый 3 2" xfId="42030"/>
    <cellStyle name="Финансовый 4" xfId="42031"/>
    <cellStyle name="Финансовый 4 2" xfId="42032"/>
    <cellStyle name="Финансовый 5" xfId="42033"/>
    <cellStyle name="Финансовый 5 2" xfId="42034"/>
    <cellStyle name="Финансовый 6" xfId="42035"/>
    <cellStyle name="Финансовый 6 2" xfId="42036"/>
    <cellStyle name="Хороший 10" xfId="42037"/>
    <cellStyle name="Хороший 10 2" xfId="42038"/>
    <cellStyle name="Хороший 10 2 2" xfId="42039"/>
    <cellStyle name="Хороший 10 2 3" xfId="42040"/>
    <cellStyle name="Хороший 10 2 4" xfId="42041"/>
    <cellStyle name="Хороший 10 2 5" xfId="42042"/>
    <cellStyle name="Хороший 10 2 6" xfId="42043"/>
    <cellStyle name="Хороший 10 3" xfId="42044"/>
    <cellStyle name="Хороший 10 4" xfId="42045"/>
    <cellStyle name="Хороший 10 5" xfId="42046"/>
    <cellStyle name="Хороший 10 6" xfId="42047"/>
    <cellStyle name="Хороший 10 7" xfId="42048"/>
    <cellStyle name="Хороший 10 8" xfId="42049"/>
    <cellStyle name="Хороший 100" xfId="42050"/>
    <cellStyle name="Хороший 100 2" xfId="42051"/>
    <cellStyle name="Хороший 100 2 2" xfId="42052"/>
    <cellStyle name="Хороший 100 2 3" xfId="42053"/>
    <cellStyle name="Хороший 100 2 4" xfId="42054"/>
    <cellStyle name="Хороший 100 2 5" xfId="42055"/>
    <cellStyle name="Хороший 100 2 6" xfId="42056"/>
    <cellStyle name="Хороший 100 3" xfId="42057"/>
    <cellStyle name="Хороший 100 4" xfId="42058"/>
    <cellStyle name="Хороший 100 5" xfId="42059"/>
    <cellStyle name="Хороший 100 6" xfId="42060"/>
    <cellStyle name="Хороший 100 7" xfId="42061"/>
    <cellStyle name="Хороший 100 8" xfId="42062"/>
    <cellStyle name="Хороший 101" xfId="42063"/>
    <cellStyle name="Хороший 101 2" xfId="42064"/>
    <cellStyle name="Хороший 101 2 2" xfId="42065"/>
    <cellStyle name="Хороший 101 2 3" xfId="42066"/>
    <cellStyle name="Хороший 101 2 4" xfId="42067"/>
    <cellStyle name="Хороший 101 2 5" xfId="42068"/>
    <cellStyle name="Хороший 101 2 6" xfId="42069"/>
    <cellStyle name="Хороший 101 3" xfId="42070"/>
    <cellStyle name="Хороший 101 4" xfId="42071"/>
    <cellStyle name="Хороший 101 5" xfId="42072"/>
    <cellStyle name="Хороший 101 6" xfId="42073"/>
    <cellStyle name="Хороший 101 7" xfId="42074"/>
    <cellStyle name="Хороший 101 8" xfId="42075"/>
    <cellStyle name="Хороший 102" xfId="42076"/>
    <cellStyle name="Хороший 102 2" xfId="42077"/>
    <cellStyle name="Хороший 102 2 2" xfId="42078"/>
    <cellStyle name="Хороший 102 2 3" xfId="42079"/>
    <cellStyle name="Хороший 102 2 4" xfId="42080"/>
    <cellStyle name="Хороший 102 2 5" xfId="42081"/>
    <cellStyle name="Хороший 102 2 6" xfId="42082"/>
    <cellStyle name="Хороший 102 3" xfId="42083"/>
    <cellStyle name="Хороший 102 4" xfId="42084"/>
    <cellStyle name="Хороший 102 5" xfId="42085"/>
    <cellStyle name="Хороший 102 6" xfId="42086"/>
    <cellStyle name="Хороший 102 7" xfId="42087"/>
    <cellStyle name="Хороший 102 8" xfId="42088"/>
    <cellStyle name="Хороший 103" xfId="42089"/>
    <cellStyle name="Хороший 103 2" xfId="42090"/>
    <cellStyle name="Хороший 103 2 2" xfId="42091"/>
    <cellStyle name="Хороший 103 2 3" xfId="42092"/>
    <cellStyle name="Хороший 103 2 4" xfId="42093"/>
    <cellStyle name="Хороший 103 2 5" xfId="42094"/>
    <cellStyle name="Хороший 103 2 6" xfId="42095"/>
    <cellStyle name="Хороший 103 3" xfId="42096"/>
    <cellStyle name="Хороший 103 4" xfId="42097"/>
    <cellStyle name="Хороший 103 5" xfId="42098"/>
    <cellStyle name="Хороший 103 6" xfId="42099"/>
    <cellStyle name="Хороший 103 7" xfId="42100"/>
    <cellStyle name="Хороший 103 8" xfId="42101"/>
    <cellStyle name="Хороший 104" xfId="42102"/>
    <cellStyle name="Хороший 104 2" xfId="42103"/>
    <cellStyle name="Хороший 104 2 2" xfId="42104"/>
    <cellStyle name="Хороший 104 2 3" xfId="42105"/>
    <cellStyle name="Хороший 104 2 4" xfId="42106"/>
    <cellStyle name="Хороший 104 2 5" xfId="42107"/>
    <cellStyle name="Хороший 104 2 6" xfId="42108"/>
    <cellStyle name="Хороший 104 3" xfId="42109"/>
    <cellStyle name="Хороший 104 4" xfId="42110"/>
    <cellStyle name="Хороший 104 5" xfId="42111"/>
    <cellStyle name="Хороший 104 6" xfId="42112"/>
    <cellStyle name="Хороший 104 7" xfId="42113"/>
    <cellStyle name="Хороший 104 8" xfId="42114"/>
    <cellStyle name="Хороший 105" xfId="42115"/>
    <cellStyle name="Хороший 105 2" xfId="42116"/>
    <cellStyle name="Хороший 105 2 2" xfId="42117"/>
    <cellStyle name="Хороший 105 2 3" xfId="42118"/>
    <cellStyle name="Хороший 105 2 4" xfId="42119"/>
    <cellStyle name="Хороший 105 2 5" xfId="42120"/>
    <cellStyle name="Хороший 105 2 6" xfId="42121"/>
    <cellStyle name="Хороший 105 3" xfId="42122"/>
    <cellStyle name="Хороший 105 4" xfId="42123"/>
    <cellStyle name="Хороший 105 5" xfId="42124"/>
    <cellStyle name="Хороший 105 6" xfId="42125"/>
    <cellStyle name="Хороший 105 7" xfId="42126"/>
    <cellStyle name="Хороший 105 8" xfId="42127"/>
    <cellStyle name="Хороший 106" xfId="42128"/>
    <cellStyle name="Хороший 106 2" xfId="42129"/>
    <cellStyle name="Хороший 106 2 2" xfId="42130"/>
    <cellStyle name="Хороший 106 2 3" xfId="42131"/>
    <cellStyle name="Хороший 106 2 4" xfId="42132"/>
    <cellStyle name="Хороший 106 2 5" xfId="42133"/>
    <cellStyle name="Хороший 106 2 6" xfId="42134"/>
    <cellStyle name="Хороший 106 3" xfId="42135"/>
    <cellStyle name="Хороший 106 4" xfId="42136"/>
    <cellStyle name="Хороший 106 5" xfId="42137"/>
    <cellStyle name="Хороший 106 6" xfId="42138"/>
    <cellStyle name="Хороший 106 7" xfId="42139"/>
    <cellStyle name="Хороший 106 8" xfId="42140"/>
    <cellStyle name="Хороший 107" xfId="42141"/>
    <cellStyle name="Хороший 107 2" xfId="42142"/>
    <cellStyle name="Хороший 107 2 2" xfId="42143"/>
    <cellStyle name="Хороший 107 2 3" xfId="42144"/>
    <cellStyle name="Хороший 107 2 4" xfId="42145"/>
    <cellStyle name="Хороший 107 2 5" xfId="42146"/>
    <cellStyle name="Хороший 107 2 6" xfId="42147"/>
    <cellStyle name="Хороший 107 3" xfId="42148"/>
    <cellStyle name="Хороший 107 4" xfId="42149"/>
    <cellStyle name="Хороший 107 5" xfId="42150"/>
    <cellStyle name="Хороший 107 6" xfId="42151"/>
    <cellStyle name="Хороший 107 7" xfId="42152"/>
    <cellStyle name="Хороший 107 8" xfId="42153"/>
    <cellStyle name="Хороший 108" xfId="42154"/>
    <cellStyle name="Хороший 108 2" xfId="42155"/>
    <cellStyle name="Хороший 108 2 2" xfId="42156"/>
    <cellStyle name="Хороший 108 2 3" xfId="42157"/>
    <cellStyle name="Хороший 108 2 4" xfId="42158"/>
    <cellStyle name="Хороший 108 2 5" xfId="42159"/>
    <cellStyle name="Хороший 108 2 6" xfId="42160"/>
    <cellStyle name="Хороший 108 3" xfId="42161"/>
    <cellStyle name="Хороший 108 4" xfId="42162"/>
    <cellStyle name="Хороший 108 5" xfId="42163"/>
    <cellStyle name="Хороший 108 6" xfId="42164"/>
    <cellStyle name="Хороший 108 7" xfId="42165"/>
    <cellStyle name="Хороший 108 8" xfId="42166"/>
    <cellStyle name="Хороший 109" xfId="42167"/>
    <cellStyle name="Хороший 109 2" xfId="42168"/>
    <cellStyle name="Хороший 109 2 2" xfId="42169"/>
    <cellStyle name="Хороший 109 2 3" xfId="42170"/>
    <cellStyle name="Хороший 109 2 4" xfId="42171"/>
    <cellStyle name="Хороший 109 2 5" xfId="42172"/>
    <cellStyle name="Хороший 109 2 6" xfId="42173"/>
    <cellStyle name="Хороший 109 3" xfId="42174"/>
    <cellStyle name="Хороший 109 4" xfId="42175"/>
    <cellStyle name="Хороший 109 5" xfId="42176"/>
    <cellStyle name="Хороший 109 6" xfId="42177"/>
    <cellStyle name="Хороший 109 7" xfId="42178"/>
    <cellStyle name="Хороший 109 8" xfId="42179"/>
    <cellStyle name="Хороший 11" xfId="42180"/>
    <cellStyle name="Хороший 11 2" xfId="42181"/>
    <cellStyle name="Хороший 11 2 2" xfId="42182"/>
    <cellStyle name="Хороший 11 2 3" xfId="42183"/>
    <cellStyle name="Хороший 11 2 4" xfId="42184"/>
    <cellStyle name="Хороший 11 2 5" xfId="42185"/>
    <cellStyle name="Хороший 11 2 6" xfId="42186"/>
    <cellStyle name="Хороший 11 3" xfId="42187"/>
    <cellStyle name="Хороший 11 4" xfId="42188"/>
    <cellStyle name="Хороший 11 5" xfId="42189"/>
    <cellStyle name="Хороший 11 6" xfId="42190"/>
    <cellStyle name="Хороший 11 7" xfId="42191"/>
    <cellStyle name="Хороший 11 8" xfId="42192"/>
    <cellStyle name="Хороший 110" xfId="42193"/>
    <cellStyle name="Хороший 110 2" xfId="42194"/>
    <cellStyle name="Хороший 110 2 2" xfId="42195"/>
    <cellStyle name="Хороший 110 2 3" xfId="42196"/>
    <cellStyle name="Хороший 110 2 4" xfId="42197"/>
    <cellStyle name="Хороший 110 2 5" xfId="42198"/>
    <cellStyle name="Хороший 110 2 6" xfId="42199"/>
    <cellStyle name="Хороший 110 3" xfId="42200"/>
    <cellStyle name="Хороший 110 4" xfId="42201"/>
    <cellStyle name="Хороший 110 5" xfId="42202"/>
    <cellStyle name="Хороший 110 6" xfId="42203"/>
    <cellStyle name="Хороший 110 7" xfId="42204"/>
    <cellStyle name="Хороший 110 8" xfId="42205"/>
    <cellStyle name="Хороший 111" xfId="42206"/>
    <cellStyle name="Хороший 111 2" xfId="42207"/>
    <cellStyle name="Хороший 111 2 2" xfId="42208"/>
    <cellStyle name="Хороший 111 2 3" xfId="42209"/>
    <cellStyle name="Хороший 111 2 4" xfId="42210"/>
    <cellStyle name="Хороший 111 2 5" xfId="42211"/>
    <cellStyle name="Хороший 111 2 6" xfId="42212"/>
    <cellStyle name="Хороший 111 3" xfId="42213"/>
    <cellStyle name="Хороший 111 4" xfId="42214"/>
    <cellStyle name="Хороший 111 5" xfId="42215"/>
    <cellStyle name="Хороший 111 6" xfId="42216"/>
    <cellStyle name="Хороший 111 7" xfId="42217"/>
    <cellStyle name="Хороший 111 8" xfId="42218"/>
    <cellStyle name="Хороший 112" xfId="42219"/>
    <cellStyle name="Хороший 112 2" xfId="42220"/>
    <cellStyle name="Хороший 112 2 2" xfId="42221"/>
    <cellStyle name="Хороший 112 2 3" xfId="42222"/>
    <cellStyle name="Хороший 112 2 4" xfId="42223"/>
    <cellStyle name="Хороший 112 2 5" xfId="42224"/>
    <cellStyle name="Хороший 112 2 6" xfId="42225"/>
    <cellStyle name="Хороший 112 3" xfId="42226"/>
    <cellStyle name="Хороший 112 4" xfId="42227"/>
    <cellStyle name="Хороший 112 5" xfId="42228"/>
    <cellStyle name="Хороший 112 6" xfId="42229"/>
    <cellStyle name="Хороший 112 7" xfId="42230"/>
    <cellStyle name="Хороший 112 8" xfId="42231"/>
    <cellStyle name="Хороший 113" xfId="42232"/>
    <cellStyle name="Хороший 113 2" xfId="42233"/>
    <cellStyle name="Хороший 113 2 2" xfId="42234"/>
    <cellStyle name="Хороший 113 2 3" xfId="42235"/>
    <cellStyle name="Хороший 113 2 4" xfId="42236"/>
    <cellStyle name="Хороший 113 2 5" xfId="42237"/>
    <cellStyle name="Хороший 113 2 6" xfId="42238"/>
    <cellStyle name="Хороший 113 3" xfId="42239"/>
    <cellStyle name="Хороший 113 4" xfId="42240"/>
    <cellStyle name="Хороший 113 5" xfId="42241"/>
    <cellStyle name="Хороший 113 6" xfId="42242"/>
    <cellStyle name="Хороший 113 7" xfId="42243"/>
    <cellStyle name="Хороший 113 8" xfId="42244"/>
    <cellStyle name="Хороший 114" xfId="42245"/>
    <cellStyle name="Хороший 114 2" xfId="42246"/>
    <cellStyle name="Хороший 114 2 2" xfId="42247"/>
    <cellStyle name="Хороший 114 2 3" xfId="42248"/>
    <cellStyle name="Хороший 114 2 4" xfId="42249"/>
    <cellStyle name="Хороший 114 2 5" xfId="42250"/>
    <cellStyle name="Хороший 114 2 6" xfId="42251"/>
    <cellStyle name="Хороший 114 3" xfId="42252"/>
    <cellStyle name="Хороший 114 4" xfId="42253"/>
    <cellStyle name="Хороший 114 5" xfId="42254"/>
    <cellStyle name="Хороший 114 6" xfId="42255"/>
    <cellStyle name="Хороший 114 7" xfId="42256"/>
    <cellStyle name="Хороший 114 8" xfId="42257"/>
    <cellStyle name="Хороший 115" xfId="42258"/>
    <cellStyle name="Хороший 115 2" xfId="42259"/>
    <cellStyle name="Хороший 115 2 2" xfId="42260"/>
    <cellStyle name="Хороший 115 2 3" xfId="42261"/>
    <cellStyle name="Хороший 115 2 4" xfId="42262"/>
    <cellStyle name="Хороший 115 2 5" xfId="42263"/>
    <cellStyle name="Хороший 115 2 6" xfId="42264"/>
    <cellStyle name="Хороший 115 3" xfId="42265"/>
    <cellStyle name="Хороший 115 4" xfId="42266"/>
    <cellStyle name="Хороший 115 5" xfId="42267"/>
    <cellStyle name="Хороший 115 6" xfId="42268"/>
    <cellStyle name="Хороший 115 7" xfId="42269"/>
    <cellStyle name="Хороший 115 8" xfId="42270"/>
    <cellStyle name="Хороший 116" xfId="42271"/>
    <cellStyle name="Хороший 116 2" xfId="42272"/>
    <cellStyle name="Хороший 116 2 2" xfId="42273"/>
    <cellStyle name="Хороший 116 2 3" xfId="42274"/>
    <cellStyle name="Хороший 116 2 4" xfId="42275"/>
    <cellStyle name="Хороший 116 2 5" xfId="42276"/>
    <cellStyle name="Хороший 116 2 6" xfId="42277"/>
    <cellStyle name="Хороший 116 3" xfId="42278"/>
    <cellStyle name="Хороший 116 4" xfId="42279"/>
    <cellStyle name="Хороший 116 5" xfId="42280"/>
    <cellStyle name="Хороший 116 6" xfId="42281"/>
    <cellStyle name="Хороший 116 7" xfId="42282"/>
    <cellStyle name="Хороший 116 8" xfId="42283"/>
    <cellStyle name="Хороший 117" xfId="42284"/>
    <cellStyle name="Хороший 117 2" xfId="42285"/>
    <cellStyle name="Хороший 117 2 2" xfId="42286"/>
    <cellStyle name="Хороший 117 2 3" xfId="42287"/>
    <cellStyle name="Хороший 117 2 4" xfId="42288"/>
    <cellStyle name="Хороший 117 2 5" xfId="42289"/>
    <cellStyle name="Хороший 117 2 6" xfId="42290"/>
    <cellStyle name="Хороший 117 3" xfId="42291"/>
    <cellStyle name="Хороший 117 4" xfId="42292"/>
    <cellStyle name="Хороший 117 5" xfId="42293"/>
    <cellStyle name="Хороший 117 6" xfId="42294"/>
    <cellStyle name="Хороший 117 7" xfId="42295"/>
    <cellStyle name="Хороший 117 8" xfId="42296"/>
    <cellStyle name="Хороший 118" xfId="42297"/>
    <cellStyle name="Хороший 118 2" xfId="42298"/>
    <cellStyle name="Хороший 118 2 2" xfId="42299"/>
    <cellStyle name="Хороший 118 2 3" xfId="42300"/>
    <cellStyle name="Хороший 118 2 4" xfId="42301"/>
    <cellStyle name="Хороший 118 2 5" xfId="42302"/>
    <cellStyle name="Хороший 118 2 6" xfId="42303"/>
    <cellStyle name="Хороший 118 3" xfId="42304"/>
    <cellStyle name="Хороший 118 4" xfId="42305"/>
    <cellStyle name="Хороший 118 5" xfId="42306"/>
    <cellStyle name="Хороший 118 6" xfId="42307"/>
    <cellStyle name="Хороший 118 7" xfId="42308"/>
    <cellStyle name="Хороший 118 8" xfId="42309"/>
    <cellStyle name="Хороший 119" xfId="42310"/>
    <cellStyle name="Хороший 119 2" xfId="42311"/>
    <cellStyle name="Хороший 119 2 2" xfId="42312"/>
    <cellStyle name="Хороший 119 2 3" xfId="42313"/>
    <cellStyle name="Хороший 119 2 4" xfId="42314"/>
    <cellStyle name="Хороший 119 2 5" xfId="42315"/>
    <cellStyle name="Хороший 119 2 6" xfId="42316"/>
    <cellStyle name="Хороший 119 3" xfId="42317"/>
    <cellStyle name="Хороший 119 4" xfId="42318"/>
    <cellStyle name="Хороший 119 5" xfId="42319"/>
    <cellStyle name="Хороший 119 6" xfId="42320"/>
    <cellStyle name="Хороший 119 7" xfId="42321"/>
    <cellStyle name="Хороший 119 8" xfId="42322"/>
    <cellStyle name="Хороший 12" xfId="42323"/>
    <cellStyle name="Хороший 12 2" xfId="42324"/>
    <cellStyle name="Хороший 12 2 2" xfId="42325"/>
    <cellStyle name="Хороший 12 2 3" xfId="42326"/>
    <cellStyle name="Хороший 12 2 4" xfId="42327"/>
    <cellStyle name="Хороший 12 2 5" xfId="42328"/>
    <cellStyle name="Хороший 12 2 6" xfId="42329"/>
    <cellStyle name="Хороший 12 3" xfId="42330"/>
    <cellStyle name="Хороший 12 4" xfId="42331"/>
    <cellStyle name="Хороший 12 5" xfId="42332"/>
    <cellStyle name="Хороший 12 6" xfId="42333"/>
    <cellStyle name="Хороший 12 7" xfId="42334"/>
    <cellStyle name="Хороший 12 8" xfId="42335"/>
    <cellStyle name="Хороший 120" xfId="42336"/>
    <cellStyle name="Хороший 120 2" xfId="42337"/>
    <cellStyle name="Хороший 120 2 2" xfId="42338"/>
    <cellStyle name="Хороший 120 2 3" xfId="42339"/>
    <cellStyle name="Хороший 120 2 4" xfId="42340"/>
    <cellStyle name="Хороший 120 2 5" xfId="42341"/>
    <cellStyle name="Хороший 120 2 6" xfId="42342"/>
    <cellStyle name="Хороший 120 3" xfId="42343"/>
    <cellStyle name="Хороший 120 4" xfId="42344"/>
    <cellStyle name="Хороший 120 5" xfId="42345"/>
    <cellStyle name="Хороший 120 6" xfId="42346"/>
    <cellStyle name="Хороший 120 7" xfId="42347"/>
    <cellStyle name="Хороший 120 8" xfId="42348"/>
    <cellStyle name="Хороший 121" xfId="42349"/>
    <cellStyle name="Хороший 121 2" xfId="42350"/>
    <cellStyle name="Хороший 121 2 2" xfId="42351"/>
    <cellStyle name="Хороший 121 2 3" xfId="42352"/>
    <cellStyle name="Хороший 121 2 4" xfId="42353"/>
    <cellStyle name="Хороший 121 2 5" xfId="42354"/>
    <cellStyle name="Хороший 121 2 6" xfId="42355"/>
    <cellStyle name="Хороший 121 3" xfId="42356"/>
    <cellStyle name="Хороший 121 4" xfId="42357"/>
    <cellStyle name="Хороший 121 5" xfId="42358"/>
    <cellStyle name="Хороший 121 6" xfId="42359"/>
    <cellStyle name="Хороший 121 7" xfId="42360"/>
    <cellStyle name="Хороший 121 8" xfId="42361"/>
    <cellStyle name="Хороший 122" xfId="42362"/>
    <cellStyle name="Хороший 122 2" xfId="42363"/>
    <cellStyle name="Хороший 122 2 2" xfId="42364"/>
    <cellStyle name="Хороший 122 2 3" xfId="42365"/>
    <cellStyle name="Хороший 122 2 4" xfId="42366"/>
    <cellStyle name="Хороший 122 2 5" xfId="42367"/>
    <cellStyle name="Хороший 122 2 6" xfId="42368"/>
    <cellStyle name="Хороший 122 3" xfId="42369"/>
    <cellStyle name="Хороший 122 4" xfId="42370"/>
    <cellStyle name="Хороший 122 5" xfId="42371"/>
    <cellStyle name="Хороший 122 6" xfId="42372"/>
    <cellStyle name="Хороший 122 7" xfId="42373"/>
    <cellStyle name="Хороший 122 8" xfId="42374"/>
    <cellStyle name="Хороший 123" xfId="42375"/>
    <cellStyle name="Хороший 123 2" xfId="42376"/>
    <cellStyle name="Хороший 123 2 2" xfId="42377"/>
    <cellStyle name="Хороший 123 2 3" xfId="42378"/>
    <cellStyle name="Хороший 123 2 4" xfId="42379"/>
    <cellStyle name="Хороший 123 2 5" xfId="42380"/>
    <cellStyle name="Хороший 123 2 6" xfId="42381"/>
    <cellStyle name="Хороший 123 3" xfId="42382"/>
    <cellStyle name="Хороший 123 4" xfId="42383"/>
    <cellStyle name="Хороший 123 5" xfId="42384"/>
    <cellStyle name="Хороший 123 6" xfId="42385"/>
    <cellStyle name="Хороший 123 7" xfId="42386"/>
    <cellStyle name="Хороший 123 8" xfId="42387"/>
    <cellStyle name="Хороший 124" xfId="42388"/>
    <cellStyle name="Хороший 124 2" xfId="42389"/>
    <cellStyle name="Хороший 124 2 2" xfId="42390"/>
    <cellStyle name="Хороший 124 2 3" xfId="42391"/>
    <cellStyle name="Хороший 124 2 4" xfId="42392"/>
    <cellStyle name="Хороший 124 2 5" xfId="42393"/>
    <cellStyle name="Хороший 124 2 6" xfId="42394"/>
    <cellStyle name="Хороший 124 3" xfId="42395"/>
    <cellStyle name="Хороший 124 4" xfId="42396"/>
    <cellStyle name="Хороший 124 5" xfId="42397"/>
    <cellStyle name="Хороший 124 6" xfId="42398"/>
    <cellStyle name="Хороший 124 7" xfId="42399"/>
    <cellStyle name="Хороший 124 8" xfId="42400"/>
    <cellStyle name="Хороший 125" xfId="42401"/>
    <cellStyle name="Хороший 125 2" xfId="42402"/>
    <cellStyle name="Хороший 125 2 2" xfId="42403"/>
    <cellStyle name="Хороший 125 2 3" xfId="42404"/>
    <cellStyle name="Хороший 125 2 4" xfId="42405"/>
    <cellStyle name="Хороший 125 2 5" xfId="42406"/>
    <cellStyle name="Хороший 125 2 6" xfId="42407"/>
    <cellStyle name="Хороший 125 3" xfId="42408"/>
    <cellStyle name="Хороший 125 4" xfId="42409"/>
    <cellStyle name="Хороший 125 5" xfId="42410"/>
    <cellStyle name="Хороший 125 6" xfId="42411"/>
    <cellStyle name="Хороший 125 7" xfId="42412"/>
    <cellStyle name="Хороший 125 8" xfId="42413"/>
    <cellStyle name="Хороший 126" xfId="42414"/>
    <cellStyle name="Хороший 126 2" xfId="42415"/>
    <cellStyle name="Хороший 126 2 2" xfId="42416"/>
    <cellStyle name="Хороший 126 2 3" xfId="42417"/>
    <cellStyle name="Хороший 126 2 4" xfId="42418"/>
    <cellStyle name="Хороший 126 2 5" xfId="42419"/>
    <cellStyle name="Хороший 126 2 6" xfId="42420"/>
    <cellStyle name="Хороший 126 3" xfId="42421"/>
    <cellStyle name="Хороший 126 4" xfId="42422"/>
    <cellStyle name="Хороший 126 5" xfId="42423"/>
    <cellStyle name="Хороший 126 6" xfId="42424"/>
    <cellStyle name="Хороший 126 7" xfId="42425"/>
    <cellStyle name="Хороший 126 8" xfId="42426"/>
    <cellStyle name="Хороший 127" xfId="42427"/>
    <cellStyle name="Хороший 127 2" xfId="42428"/>
    <cellStyle name="Хороший 127 2 2" xfId="42429"/>
    <cellStyle name="Хороший 127 2 3" xfId="42430"/>
    <cellStyle name="Хороший 127 2 4" xfId="42431"/>
    <cellStyle name="Хороший 127 2 5" xfId="42432"/>
    <cellStyle name="Хороший 127 2 6" xfId="42433"/>
    <cellStyle name="Хороший 127 3" xfId="42434"/>
    <cellStyle name="Хороший 127 4" xfId="42435"/>
    <cellStyle name="Хороший 127 5" xfId="42436"/>
    <cellStyle name="Хороший 127 6" xfId="42437"/>
    <cellStyle name="Хороший 127 7" xfId="42438"/>
    <cellStyle name="Хороший 127 8" xfId="42439"/>
    <cellStyle name="Хороший 128" xfId="42440"/>
    <cellStyle name="Хороший 128 2" xfId="42441"/>
    <cellStyle name="Хороший 128 2 2" xfId="42442"/>
    <cellStyle name="Хороший 128 2 3" xfId="42443"/>
    <cellStyle name="Хороший 128 2 4" xfId="42444"/>
    <cellStyle name="Хороший 128 2 5" xfId="42445"/>
    <cellStyle name="Хороший 128 2 6" xfId="42446"/>
    <cellStyle name="Хороший 128 3" xfId="42447"/>
    <cellStyle name="Хороший 128 4" xfId="42448"/>
    <cellStyle name="Хороший 128 5" xfId="42449"/>
    <cellStyle name="Хороший 128 6" xfId="42450"/>
    <cellStyle name="Хороший 128 7" xfId="42451"/>
    <cellStyle name="Хороший 128 8" xfId="42452"/>
    <cellStyle name="Хороший 129" xfId="42453"/>
    <cellStyle name="Хороший 129 2" xfId="42454"/>
    <cellStyle name="Хороший 129 2 2" xfId="42455"/>
    <cellStyle name="Хороший 129 2 3" xfId="42456"/>
    <cellStyle name="Хороший 129 2 4" xfId="42457"/>
    <cellStyle name="Хороший 129 2 5" xfId="42458"/>
    <cellStyle name="Хороший 129 2 6" xfId="42459"/>
    <cellStyle name="Хороший 129 3" xfId="42460"/>
    <cellStyle name="Хороший 129 4" xfId="42461"/>
    <cellStyle name="Хороший 129 5" xfId="42462"/>
    <cellStyle name="Хороший 129 6" xfId="42463"/>
    <cellStyle name="Хороший 129 7" xfId="42464"/>
    <cellStyle name="Хороший 129 8" xfId="42465"/>
    <cellStyle name="Хороший 13" xfId="42466"/>
    <cellStyle name="Хороший 13 2" xfId="42467"/>
    <cellStyle name="Хороший 13 2 2" xfId="42468"/>
    <cellStyle name="Хороший 13 2 3" xfId="42469"/>
    <cellStyle name="Хороший 13 2 4" xfId="42470"/>
    <cellStyle name="Хороший 13 2 5" xfId="42471"/>
    <cellStyle name="Хороший 13 2 6" xfId="42472"/>
    <cellStyle name="Хороший 13 3" xfId="42473"/>
    <cellStyle name="Хороший 13 4" xfId="42474"/>
    <cellStyle name="Хороший 13 5" xfId="42475"/>
    <cellStyle name="Хороший 13 6" xfId="42476"/>
    <cellStyle name="Хороший 13 7" xfId="42477"/>
    <cellStyle name="Хороший 13 8" xfId="42478"/>
    <cellStyle name="Хороший 130" xfId="42479"/>
    <cellStyle name="Хороший 130 2" xfId="42480"/>
    <cellStyle name="Хороший 130 2 2" xfId="42481"/>
    <cellStyle name="Хороший 130 2 3" xfId="42482"/>
    <cellStyle name="Хороший 130 2 4" xfId="42483"/>
    <cellStyle name="Хороший 130 2 5" xfId="42484"/>
    <cellStyle name="Хороший 130 2 6" xfId="42485"/>
    <cellStyle name="Хороший 130 3" xfId="42486"/>
    <cellStyle name="Хороший 130 4" xfId="42487"/>
    <cellStyle name="Хороший 130 5" xfId="42488"/>
    <cellStyle name="Хороший 130 6" xfId="42489"/>
    <cellStyle name="Хороший 130 7" xfId="42490"/>
    <cellStyle name="Хороший 130 8" xfId="42491"/>
    <cellStyle name="Хороший 131" xfId="42492"/>
    <cellStyle name="Хороший 131 2" xfId="42493"/>
    <cellStyle name="Хороший 131 2 2" xfId="42494"/>
    <cellStyle name="Хороший 131 2 3" xfId="42495"/>
    <cellStyle name="Хороший 131 2 4" xfId="42496"/>
    <cellStyle name="Хороший 131 2 5" xfId="42497"/>
    <cellStyle name="Хороший 131 2 6" xfId="42498"/>
    <cellStyle name="Хороший 131 3" xfId="42499"/>
    <cellStyle name="Хороший 131 4" xfId="42500"/>
    <cellStyle name="Хороший 131 5" xfId="42501"/>
    <cellStyle name="Хороший 131 6" xfId="42502"/>
    <cellStyle name="Хороший 131 7" xfId="42503"/>
    <cellStyle name="Хороший 131 8" xfId="42504"/>
    <cellStyle name="Хороший 132" xfId="42505"/>
    <cellStyle name="Хороший 132 2" xfId="42506"/>
    <cellStyle name="Хороший 132 2 2" xfId="42507"/>
    <cellStyle name="Хороший 132 2 3" xfId="42508"/>
    <cellStyle name="Хороший 132 2 4" xfId="42509"/>
    <cellStyle name="Хороший 132 2 5" xfId="42510"/>
    <cellStyle name="Хороший 132 2 6" xfId="42511"/>
    <cellStyle name="Хороший 132 3" xfId="42512"/>
    <cellStyle name="Хороший 132 4" xfId="42513"/>
    <cellStyle name="Хороший 132 5" xfId="42514"/>
    <cellStyle name="Хороший 132 6" xfId="42515"/>
    <cellStyle name="Хороший 132 7" xfId="42516"/>
    <cellStyle name="Хороший 132 8" xfId="42517"/>
    <cellStyle name="Хороший 133" xfId="42518"/>
    <cellStyle name="Хороший 133 2" xfId="42519"/>
    <cellStyle name="Хороший 133 2 2" xfId="42520"/>
    <cellStyle name="Хороший 133 2 3" xfId="42521"/>
    <cellStyle name="Хороший 133 2 4" xfId="42522"/>
    <cellStyle name="Хороший 133 2 5" xfId="42523"/>
    <cellStyle name="Хороший 133 2 6" xfId="42524"/>
    <cellStyle name="Хороший 133 3" xfId="42525"/>
    <cellStyle name="Хороший 133 4" xfId="42526"/>
    <cellStyle name="Хороший 133 5" xfId="42527"/>
    <cellStyle name="Хороший 133 6" xfId="42528"/>
    <cellStyle name="Хороший 133 7" xfId="42529"/>
    <cellStyle name="Хороший 133 8" xfId="42530"/>
    <cellStyle name="Хороший 134" xfId="42531"/>
    <cellStyle name="Хороший 134 2" xfId="42532"/>
    <cellStyle name="Хороший 134 2 2" xfId="42533"/>
    <cellStyle name="Хороший 134 2 3" xfId="42534"/>
    <cellStyle name="Хороший 134 2 4" xfId="42535"/>
    <cellStyle name="Хороший 134 2 5" xfId="42536"/>
    <cellStyle name="Хороший 134 2 6" xfId="42537"/>
    <cellStyle name="Хороший 134 3" xfId="42538"/>
    <cellStyle name="Хороший 134 4" xfId="42539"/>
    <cellStyle name="Хороший 134 5" xfId="42540"/>
    <cellStyle name="Хороший 134 6" xfId="42541"/>
    <cellStyle name="Хороший 134 7" xfId="42542"/>
    <cellStyle name="Хороший 134 8" xfId="42543"/>
    <cellStyle name="Хороший 135" xfId="42544"/>
    <cellStyle name="Хороший 135 2" xfId="42545"/>
    <cellStyle name="Хороший 135 2 2" xfId="42546"/>
    <cellStyle name="Хороший 135 2 3" xfId="42547"/>
    <cellStyle name="Хороший 135 2 4" xfId="42548"/>
    <cellStyle name="Хороший 135 2 5" xfId="42549"/>
    <cellStyle name="Хороший 135 2 6" xfId="42550"/>
    <cellStyle name="Хороший 135 3" xfId="42551"/>
    <cellStyle name="Хороший 135 4" xfId="42552"/>
    <cellStyle name="Хороший 135 5" xfId="42553"/>
    <cellStyle name="Хороший 135 6" xfId="42554"/>
    <cellStyle name="Хороший 135 7" xfId="42555"/>
    <cellStyle name="Хороший 135 8" xfId="42556"/>
    <cellStyle name="Хороший 136" xfId="42557"/>
    <cellStyle name="Хороший 136 2" xfId="42558"/>
    <cellStyle name="Хороший 136 2 2" xfId="42559"/>
    <cellStyle name="Хороший 136 2 3" xfId="42560"/>
    <cellStyle name="Хороший 136 2 4" xfId="42561"/>
    <cellStyle name="Хороший 136 2 5" xfId="42562"/>
    <cellStyle name="Хороший 136 2 6" xfId="42563"/>
    <cellStyle name="Хороший 136 3" xfId="42564"/>
    <cellStyle name="Хороший 136 4" xfId="42565"/>
    <cellStyle name="Хороший 136 5" xfId="42566"/>
    <cellStyle name="Хороший 136 6" xfId="42567"/>
    <cellStyle name="Хороший 136 7" xfId="42568"/>
    <cellStyle name="Хороший 136 8" xfId="42569"/>
    <cellStyle name="Хороший 137" xfId="42570"/>
    <cellStyle name="Хороший 137 2" xfId="42571"/>
    <cellStyle name="Хороший 137 2 2" xfId="42572"/>
    <cellStyle name="Хороший 137 2 3" xfId="42573"/>
    <cellStyle name="Хороший 137 2 4" xfId="42574"/>
    <cellStyle name="Хороший 137 2 5" xfId="42575"/>
    <cellStyle name="Хороший 137 2 6" xfId="42576"/>
    <cellStyle name="Хороший 137 3" xfId="42577"/>
    <cellStyle name="Хороший 137 4" xfId="42578"/>
    <cellStyle name="Хороший 137 5" xfId="42579"/>
    <cellStyle name="Хороший 137 6" xfId="42580"/>
    <cellStyle name="Хороший 137 7" xfId="42581"/>
    <cellStyle name="Хороший 137 8" xfId="42582"/>
    <cellStyle name="Хороший 138" xfId="42583"/>
    <cellStyle name="Хороший 138 2" xfId="42584"/>
    <cellStyle name="Хороший 138 2 2" xfId="42585"/>
    <cellStyle name="Хороший 138 2 3" xfId="42586"/>
    <cellStyle name="Хороший 138 2 4" xfId="42587"/>
    <cellStyle name="Хороший 138 2 5" xfId="42588"/>
    <cellStyle name="Хороший 138 2 6" xfId="42589"/>
    <cellStyle name="Хороший 138 3" xfId="42590"/>
    <cellStyle name="Хороший 138 4" xfId="42591"/>
    <cellStyle name="Хороший 138 5" xfId="42592"/>
    <cellStyle name="Хороший 138 6" xfId="42593"/>
    <cellStyle name="Хороший 138 7" xfId="42594"/>
    <cellStyle name="Хороший 138 8" xfId="42595"/>
    <cellStyle name="Хороший 139" xfId="42596"/>
    <cellStyle name="Хороший 139 2" xfId="42597"/>
    <cellStyle name="Хороший 139 2 2" xfId="42598"/>
    <cellStyle name="Хороший 139 2 3" xfId="42599"/>
    <cellStyle name="Хороший 139 2 4" xfId="42600"/>
    <cellStyle name="Хороший 139 2 5" xfId="42601"/>
    <cellStyle name="Хороший 139 2 6" xfId="42602"/>
    <cellStyle name="Хороший 139 3" xfId="42603"/>
    <cellStyle name="Хороший 139 4" xfId="42604"/>
    <cellStyle name="Хороший 139 5" xfId="42605"/>
    <cellStyle name="Хороший 139 6" xfId="42606"/>
    <cellStyle name="Хороший 139 7" xfId="42607"/>
    <cellStyle name="Хороший 139 8" xfId="42608"/>
    <cellStyle name="Хороший 14" xfId="42609"/>
    <cellStyle name="Хороший 14 2" xfId="42610"/>
    <cellStyle name="Хороший 14 2 2" xfId="42611"/>
    <cellStyle name="Хороший 14 2 3" xfId="42612"/>
    <cellStyle name="Хороший 14 2 4" xfId="42613"/>
    <cellStyle name="Хороший 14 2 5" xfId="42614"/>
    <cellStyle name="Хороший 14 2 6" xfId="42615"/>
    <cellStyle name="Хороший 14 3" xfId="42616"/>
    <cellStyle name="Хороший 14 4" xfId="42617"/>
    <cellStyle name="Хороший 14 5" xfId="42618"/>
    <cellStyle name="Хороший 14 6" xfId="42619"/>
    <cellStyle name="Хороший 14 7" xfId="42620"/>
    <cellStyle name="Хороший 14 8" xfId="42621"/>
    <cellStyle name="Хороший 140" xfId="42622"/>
    <cellStyle name="Хороший 140 2" xfId="42623"/>
    <cellStyle name="Хороший 140 2 2" xfId="42624"/>
    <cellStyle name="Хороший 140 2 3" xfId="42625"/>
    <cellStyle name="Хороший 140 2 4" xfId="42626"/>
    <cellStyle name="Хороший 140 2 5" xfId="42627"/>
    <cellStyle name="Хороший 140 2 6" xfId="42628"/>
    <cellStyle name="Хороший 140 3" xfId="42629"/>
    <cellStyle name="Хороший 140 4" xfId="42630"/>
    <cellStyle name="Хороший 140 5" xfId="42631"/>
    <cellStyle name="Хороший 140 6" xfId="42632"/>
    <cellStyle name="Хороший 140 7" xfId="42633"/>
    <cellStyle name="Хороший 140 8" xfId="42634"/>
    <cellStyle name="Хороший 141" xfId="42635"/>
    <cellStyle name="Хороший 141 2" xfId="42636"/>
    <cellStyle name="Хороший 141 2 2" xfId="42637"/>
    <cellStyle name="Хороший 141 2 3" xfId="42638"/>
    <cellStyle name="Хороший 141 2 4" xfId="42639"/>
    <cellStyle name="Хороший 141 2 5" xfId="42640"/>
    <cellStyle name="Хороший 141 2 6" xfId="42641"/>
    <cellStyle name="Хороший 141 3" xfId="42642"/>
    <cellStyle name="Хороший 141 4" xfId="42643"/>
    <cellStyle name="Хороший 141 5" xfId="42644"/>
    <cellStyle name="Хороший 141 6" xfId="42645"/>
    <cellStyle name="Хороший 141 7" xfId="42646"/>
    <cellStyle name="Хороший 141 8" xfId="42647"/>
    <cellStyle name="Хороший 142" xfId="42648"/>
    <cellStyle name="Хороший 142 2" xfId="42649"/>
    <cellStyle name="Хороший 142 2 2" xfId="42650"/>
    <cellStyle name="Хороший 142 2 3" xfId="42651"/>
    <cellStyle name="Хороший 142 2 4" xfId="42652"/>
    <cellStyle name="Хороший 142 2 5" xfId="42653"/>
    <cellStyle name="Хороший 142 2 6" xfId="42654"/>
    <cellStyle name="Хороший 142 3" xfId="42655"/>
    <cellStyle name="Хороший 142 4" xfId="42656"/>
    <cellStyle name="Хороший 142 5" xfId="42657"/>
    <cellStyle name="Хороший 142 6" xfId="42658"/>
    <cellStyle name="Хороший 142 7" xfId="42659"/>
    <cellStyle name="Хороший 142 8" xfId="42660"/>
    <cellStyle name="Хороший 143" xfId="42661"/>
    <cellStyle name="Хороший 143 2" xfId="42662"/>
    <cellStyle name="Хороший 143 2 2" xfId="42663"/>
    <cellStyle name="Хороший 143 2 3" xfId="42664"/>
    <cellStyle name="Хороший 143 2 4" xfId="42665"/>
    <cellStyle name="Хороший 143 2 5" xfId="42666"/>
    <cellStyle name="Хороший 143 2 6" xfId="42667"/>
    <cellStyle name="Хороший 143 3" xfId="42668"/>
    <cellStyle name="Хороший 143 4" xfId="42669"/>
    <cellStyle name="Хороший 143 5" xfId="42670"/>
    <cellStyle name="Хороший 143 6" xfId="42671"/>
    <cellStyle name="Хороший 143 7" xfId="42672"/>
    <cellStyle name="Хороший 143 8" xfId="42673"/>
    <cellStyle name="Хороший 144" xfId="42674"/>
    <cellStyle name="Хороший 144 2" xfId="42675"/>
    <cellStyle name="Хороший 144 2 2" xfId="42676"/>
    <cellStyle name="Хороший 144 2 3" xfId="42677"/>
    <cellStyle name="Хороший 144 2 4" xfId="42678"/>
    <cellStyle name="Хороший 144 2 5" xfId="42679"/>
    <cellStyle name="Хороший 144 2 6" xfId="42680"/>
    <cellStyle name="Хороший 144 3" xfId="42681"/>
    <cellStyle name="Хороший 144 4" xfId="42682"/>
    <cellStyle name="Хороший 144 5" xfId="42683"/>
    <cellStyle name="Хороший 144 6" xfId="42684"/>
    <cellStyle name="Хороший 144 7" xfId="42685"/>
    <cellStyle name="Хороший 144 8" xfId="42686"/>
    <cellStyle name="Хороший 145" xfId="42687"/>
    <cellStyle name="Хороший 145 2" xfId="42688"/>
    <cellStyle name="Хороший 145 2 2" xfId="42689"/>
    <cellStyle name="Хороший 145 2 3" xfId="42690"/>
    <cellStyle name="Хороший 145 2 4" xfId="42691"/>
    <cellStyle name="Хороший 145 2 5" xfId="42692"/>
    <cellStyle name="Хороший 145 2 6" xfId="42693"/>
    <cellStyle name="Хороший 145 3" xfId="42694"/>
    <cellStyle name="Хороший 145 4" xfId="42695"/>
    <cellStyle name="Хороший 145 5" xfId="42696"/>
    <cellStyle name="Хороший 145 6" xfId="42697"/>
    <cellStyle name="Хороший 145 7" xfId="42698"/>
    <cellStyle name="Хороший 145 8" xfId="42699"/>
    <cellStyle name="Хороший 146" xfId="42700"/>
    <cellStyle name="Хороший 146 2" xfId="42701"/>
    <cellStyle name="Хороший 146 2 2" xfId="42702"/>
    <cellStyle name="Хороший 146 2 3" xfId="42703"/>
    <cellStyle name="Хороший 146 2 4" xfId="42704"/>
    <cellStyle name="Хороший 146 2 5" xfId="42705"/>
    <cellStyle name="Хороший 146 2 6" xfId="42706"/>
    <cellStyle name="Хороший 146 3" xfId="42707"/>
    <cellStyle name="Хороший 146 4" xfId="42708"/>
    <cellStyle name="Хороший 146 5" xfId="42709"/>
    <cellStyle name="Хороший 146 6" xfId="42710"/>
    <cellStyle name="Хороший 146 7" xfId="42711"/>
    <cellStyle name="Хороший 146 8" xfId="42712"/>
    <cellStyle name="Хороший 147" xfId="42713"/>
    <cellStyle name="Хороший 147 2" xfId="42714"/>
    <cellStyle name="Хороший 147 2 2" xfId="42715"/>
    <cellStyle name="Хороший 147 2 3" xfId="42716"/>
    <cellStyle name="Хороший 147 2 4" xfId="42717"/>
    <cellStyle name="Хороший 147 2 5" xfId="42718"/>
    <cellStyle name="Хороший 147 2 6" xfId="42719"/>
    <cellStyle name="Хороший 147 3" xfId="42720"/>
    <cellStyle name="Хороший 147 4" xfId="42721"/>
    <cellStyle name="Хороший 147 5" xfId="42722"/>
    <cellStyle name="Хороший 147 6" xfId="42723"/>
    <cellStyle name="Хороший 147 7" xfId="42724"/>
    <cellStyle name="Хороший 147 8" xfId="42725"/>
    <cellStyle name="Хороший 148" xfId="42726"/>
    <cellStyle name="Хороший 148 2" xfId="42727"/>
    <cellStyle name="Хороший 148 2 2" xfId="42728"/>
    <cellStyle name="Хороший 148 2 3" xfId="42729"/>
    <cellStyle name="Хороший 148 2 4" xfId="42730"/>
    <cellStyle name="Хороший 148 2 5" xfId="42731"/>
    <cellStyle name="Хороший 148 2 6" xfId="42732"/>
    <cellStyle name="Хороший 148 3" xfId="42733"/>
    <cellStyle name="Хороший 148 4" xfId="42734"/>
    <cellStyle name="Хороший 148 5" xfId="42735"/>
    <cellStyle name="Хороший 148 6" xfId="42736"/>
    <cellStyle name="Хороший 148 7" xfId="42737"/>
    <cellStyle name="Хороший 148 8" xfId="42738"/>
    <cellStyle name="Хороший 149" xfId="42739"/>
    <cellStyle name="Хороший 149 2" xfId="42740"/>
    <cellStyle name="Хороший 149 2 2" xfId="42741"/>
    <cellStyle name="Хороший 149 2 3" xfId="42742"/>
    <cellStyle name="Хороший 149 2 4" xfId="42743"/>
    <cellStyle name="Хороший 149 2 5" xfId="42744"/>
    <cellStyle name="Хороший 149 2 6" xfId="42745"/>
    <cellStyle name="Хороший 149 3" xfId="42746"/>
    <cellStyle name="Хороший 149 4" xfId="42747"/>
    <cellStyle name="Хороший 149 5" xfId="42748"/>
    <cellStyle name="Хороший 149 6" xfId="42749"/>
    <cellStyle name="Хороший 149 7" xfId="42750"/>
    <cellStyle name="Хороший 149 8" xfId="42751"/>
    <cellStyle name="Хороший 15" xfId="42752"/>
    <cellStyle name="Хороший 15 2" xfId="42753"/>
    <cellStyle name="Хороший 15 2 2" xfId="42754"/>
    <cellStyle name="Хороший 15 2 3" xfId="42755"/>
    <cellStyle name="Хороший 15 2 4" xfId="42756"/>
    <cellStyle name="Хороший 15 2 5" xfId="42757"/>
    <cellStyle name="Хороший 15 2 6" xfId="42758"/>
    <cellStyle name="Хороший 15 3" xfId="42759"/>
    <cellStyle name="Хороший 15 4" xfId="42760"/>
    <cellStyle name="Хороший 15 5" xfId="42761"/>
    <cellStyle name="Хороший 15 6" xfId="42762"/>
    <cellStyle name="Хороший 15 7" xfId="42763"/>
    <cellStyle name="Хороший 15 8" xfId="42764"/>
    <cellStyle name="Хороший 150" xfId="42765"/>
    <cellStyle name="Хороший 150 2" xfId="42766"/>
    <cellStyle name="Хороший 150 2 2" xfId="42767"/>
    <cellStyle name="Хороший 150 2 3" xfId="42768"/>
    <cellStyle name="Хороший 150 2 4" xfId="42769"/>
    <cellStyle name="Хороший 150 2 5" xfId="42770"/>
    <cellStyle name="Хороший 150 2 6" xfId="42771"/>
    <cellStyle name="Хороший 150 3" xfId="42772"/>
    <cellStyle name="Хороший 150 4" xfId="42773"/>
    <cellStyle name="Хороший 150 5" xfId="42774"/>
    <cellStyle name="Хороший 150 6" xfId="42775"/>
    <cellStyle name="Хороший 150 7" xfId="42776"/>
    <cellStyle name="Хороший 150 8" xfId="42777"/>
    <cellStyle name="Хороший 151" xfId="42778"/>
    <cellStyle name="Хороший 151 2" xfId="42779"/>
    <cellStyle name="Хороший 151 2 2" xfId="42780"/>
    <cellStyle name="Хороший 151 2 3" xfId="42781"/>
    <cellStyle name="Хороший 151 2 4" xfId="42782"/>
    <cellStyle name="Хороший 151 2 5" xfId="42783"/>
    <cellStyle name="Хороший 151 2 6" xfId="42784"/>
    <cellStyle name="Хороший 151 3" xfId="42785"/>
    <cellStyle name="Хороший 151 4" xfId="42786"/>
    <cellStyle name="Хороший 151 5" xfId="42787"/>
    <cellStyle name="Хороший 151 6" xfId="42788"/>
    <cellStyle name="Хороший 151 7" xfId="42789"/>
    <cellStyle name="Хороший 151 8" xfId="42790"/>
    <cellStyle name="Хороший 152" xfId="42791"/>
    <cellStyle name="Хороший 152 2" xfId="42792"/>
    <cellStyle name="Хороший 152 2 2" xfId="42793"/>
    <cellStyle name="Хороший 152 2 3" xfId="42794"/>
    <cellStyle name="Хороший 152 2 4" xfId="42795"/>
    <cellStyle name="Хороший 152 2 5" xfId="42796"/>
    <cellStyle name="Хороший 152 2 6" xfId="42797"/>
    <cellStyle name="Хороший 152 3" xfId="42798"/>
    <cellStyle name="Хороший 152 4" xfId="42799"/>
    <cellStyle name="Хороший 152 5" xfId="42800"/>
    <cellStyle name="Хороший 152 6" xfId="42801"/>
    <cellStyle name="Хороший 152 7" xfId="42802"/>
    <cellStyle name="Хороший 152 8" xfId="42803"/>
    <cellStyle name="Хороший 16" xfId="42804"/>
    <cellStyle name="Хороший 16 2" xfId="42805"/>
    <cellStyle name="Хороший 16 2 2" xfId="42806"/>
    <cellStyle name="Хороший 16 2 3" xfId="42807"/>
    <cellStyle name="Хороший 16 2 4" xfId="42808"/>
    <cellStyle name="Хороший 16 2 5" xfId="42809"/>
    <cellStyle name="Хороший 16 2 6" xfId="42810"/>
    <cellStyle name="Хороший 16 3" xfId="42811"/>
    <cellStyle name="Хороший 16 4" xfId="42812"/>
    <cellStyle name="Хороший 16 5" xfId="42813"/>
    <cellStyle name="Хороший 16 6" xfId="42814"/>
    <cellStyle name="Хороший 16 7" xfId="42815"/>
    <cellStyle name="Хороший 16 8" xfId="42816"/>
    <cellStyle name="Хороший 17" xfId="42817"/>
    <cellStyle name="Хороший 17 2" xfId="42818"/>
    <cellStyle name="Хороший 17 2 2" xfId="42819"/>
    <cellStyle name="Хороший 17 2 3" xfId="42820"/>
    <cellStyle name="Хороший 17 2 4" xfId="42821"/>
    <cellStyle name="Хороший 17 2 5" xfId="42822"/>
    <cellStyle name="Хороший 17 2 6" xfId="42823"/>
    <cellStyle name="Хороший 17 3" xfId="42824"/>
    <cellStyle name="Хороший 17 4" xfId="42825"/>
    <cellStyle name="Хороший 17 5" xfId="42826"/>
    <cellStyle name="Хороший 17 6" xfId="42827"/>
    <cellStyle name="Хороший 17 7" xfId="42828"/>
    <cellStyle name="Хороший 17 8" xfId="42829"/>
    <cellStyle name="Хороший 18" xfId="42830"/>
    <cellStyle name="Хороший 18 2" xfId="42831"/>
    <cellStyle name="Хороший 18 2 2" xfId="42832"/>
    <cellStyle name="Хороший 18 2 3" xfId="42833"/>
    <cellStyle name="Хороший 18 2 4" xfId="42834"/>
    <cellStyle name="Хороший 18 2 5" xfId="42835"/>
    <cellStyle name="Хороший 18 2 6" xfId="42836"/>
    <cellStyle name="Хороший 18 3" xfId="42837"/>
    <cellStyle name="Хороший 18 4" xfId="42838"/>
    <cellStyle name="Хороший 18 5" xfId="42839"/>
    <cellStyle name="Хороший 18 6" xfId="42840"/>
    <cellStyle name="Хороший 18 7" xfId="42841"/>
    <cellStyle name="Хороший 18 8" xfId="42842"/>
    <cellStyle name="Хороший 19" xfId="42843"/>
    <cellStyle name="Хороший 19 2" xfId="42844"/>
    <cellStyle name="Хороший 19 2 2" xfId="42845"/>
    <cellStyle name="Хороший 19 2 3" xfId="42846"/>
    <cellStyle name="Хороший 19 2 4" xfId="42847"/>
    <cellStyle name="Хороший 19 2 5" xfId="42848"/>
    <cellStyle name="Хороший 19 2 6" xfId="42849"/>
    <cellStyle name="Хороший 19 3" xfId="42850"/>
    <cellStyle name="Хороший 19 4" xfId="42851"/>
    <cellStyle name="Хороший 19 5" xfId="42852"/>
    <cellStyle name="Хороший 19 6" xfId="42853"/>
    <cellStyle name="Хороший 19 7" xfId="42854"/>
    <cellStyle name="Хороший 19 8" xfId="42855"/>
    <cellStyle name="Хороший 2" xfId="42856"/>
    <cellStyle name="Хороший 2 10" xfId="42857"/>
    <cellStyle name="Хороший 2 11" xfId="42858"/>
    <cellStyle name="Хороший 2 12" xfId="42859"/>
    <cellStyle name="Хороший 2 13" xfId="42860"/>
    <cellStyle name="Хороший 2 14" xfId="42861"/>
    <cellStyle name="Хороший 2 15" xfId="42862"/>
    <cellStyle name="Хороший 2 16" xfId="42863"/>
    <cellStyle name="Хороший 2 2" xfId="42864"/>
    <cellStyle name="Хороший 2 2 10" xfId="42865"/>
    <cellStyle name="Хороший 2 2 10 2" xfId="42866"/>
    <cellStyle name="Хороший 2 2 10 2 2" xfId="42867"/>
    <cellStyle name="Хороший 2 2 10 2 3" xfId="42868"/>
    <cellStyle name="Хороший 2 2 10 2 4" xfId="42869"/>
    <cellStyle name="Хороший 2 2 10 2 5" xfId="42870"/>
    <cellStyle name="Хороший 2 2 10 2 6" xfId="42871"/>
    <cellStyle name="Хороший 2 2 10 3" xfId="42872"/>
    <cellStyle name="Хороший 2 2 10 4" xfId="42873"/>
    <cellStyle name="Хороший 2 2 10 5" xfId="42874"/>
    <cellStyle name="Хороший 2 2 10 6" xfId="42875"/>
    <cellStyle name="Хороший 2 2 10 7" xfId="42876"/>
    <cellStyle name="Хороший 2 2 10 8" xfId="42877"/>
    <cellStyle name="Хороший 2 2 11" xfId="42878"/>
    <cellStyle name="Хороший 2 2 11 2" xfId="42879"/>
    <cellStyle name="Хороший 2 2 11 2 2" xfId="42880"/>
    <cellStyle name="Хороший 2 2 11 2 3" xfId="42881"/>
    <cellStyle name="Хороший 2 2 11 2 4" xfId="42882"/>
    <cellStyle name="Хороший 2 2 11 2 5" xfId="42883"/>
    <cellStyle name="Хороший 2 2 11 2 6" xfId="42884"/>
    <cellStyle name="Хороший 2 2 11 3" xfId="42885"/>
    <cellStyle name="Хороший 2 2 11 4" xfId="42886"/>
    <cellStyle name="Хороший 2 2 11 5" xfId="42887"/>
    <cellStyle name="Хороший 2 2 11 6" xfId="42888"/>
    <cellStyle name="Хороший 2 2 11 7" xfId="42889"/>
    <cellStyle name="Хороший 2 2 11 8" xfId="42890"/>
    <cellStyle name="Хороший 2 2 12" xfId="42891"/>
    <cellStyle name="Хороший 2 2 12 2" xfId="42892"/>
    <cellStyle name="Хороший 2 2 12 2 2" xfId="42893"/>
    <cellStyle name="Хороший 2 2 12 2 3" xfId="42894"/>
    <cellStyle name="Хороший 2 2 12 2 4" xfId="42895"/>
    <cellStyle name="Хороший 2 2 12 2 5" xfId="42896"/>
    <cellStyle name="Хороший 2 2 12 2 6" xfId="42897"/>
    <cellStyle name="Хороший 2 2 12 3" xfId="42898"/>
    <cellStyle name="Хороший 2 2 12 4" xfId="42899"/>
    <cellStyle name="Хороший 2 2 12 5" xfId="42900"/>
    <cellStyle name="Хороший 2 2 12 6" xfId="42901"/>
    <cellStyle name="Хороший 2 2 12 7" xfId="42902"/>
    <cellStyle name="Хороший 2 2 12 8" xfId="42903"/>
    <cellStyle name="Хороший 2 2 13" xfId="42904"/>
    <cellStyle name="Хороший 2 2 13 2" xfId="42905"/>
    <cellStyle name="Хороший 2 2 13 2 2" xfId="42906"/>
    <cellStyle name="Хороший 2 2 13 2 3" xfId="42907"/>
    <cellStyle name="Хороший 2 2 13 2 4" xfId="42908"/>
    <cellStyle name="Хороший 2 2 13 2 5" xfId="42909"/>
    <cellStyle name="Хороший 2 2 13 2 6" xfId="42910"/>
    <cellStyle name="Хороший 2 2 13 3" xfId="42911"/>
    <cellStyle name="Хороший 2 2 13 4" xfId="42912"/>
    <cellStyle name="Хороший 2 2 13 5" xfId="42913"/>
    <cellStyle name="Хороший 2 2 13 6" xfId="42914"/>
    <cellStyle name="Хороший 2 2 13 7" xfId="42915"/>
    <cellStyle name="Хороший 2 2 13 8" xfId="42916"/>
    <cellStyle name="Хороший 2 2 14" xfId="42917"/>
    <cellStyle name="Хороший 2 2 14 2" xfId="42918"/>
    <cellStyle name="Хороший 2 2 14 3" xfId="42919"/>
    <cellStyle name="Хороший 2 2 14 4" xfId="42920"/>
    <cellStyle name="Хороший 2 2 14 5" xfId="42921"/>
    <cellStyle name="Хороший 2 2 14 6" xfId="42922"/>
    <cellStyle name="Хороший 2 2 15" xfId="42923"/>
    <cellStyle name="Хороший 2 2 16" xfId="42924"/>
    <cellStyle name="Хороший 2 2 17" xfId="42925"/>
    <cellStyle name="Хороший 2 2 18" xfId="42926"/>
    <cellStyle name="Хороший 2 2 19" xfId="42927"/>
    <cellStyle name="Хороший 2 2 2" xfId="42928"/>
    <cellStyle name="Хороший 2 2 2 2" xfId="42929"/>
    <cellStyle name="Хороший 2 2 2 2 2" xfId="42930"/>
    <cellStyle name="Хороший 2 2 2 2 3" xfId="42931"/>
    <cellStyle name="Хороший 2 2 2 2 4" xfId="42932"/>
    <cellStyle name="Хороший 2 2 2 2 5" xfId="42933"/>
    <cellStyle name="Хороший 2 2 2 2 6" xfId="42934"/>
    <cellStyle name="Хороший 2 2 2 3" xfId="42935"/>
    <cellStyle name="Хороший 2 2 2 4" xfId="42936"/>
    <cellStyle name="Хороший 2 2 2 5" xfId="42937"/>
    <cellStyle name="Хороший 2 2 2 6" xfId="42938"/>
    <cellStyle name="Хороший 2 2 2 7" xfId="42939"/>
    <cellStyle name="Хороший 2 2 2 8" xfId="42940"/>
    <cellStyle name="Хороший 2 2 20" xfId="42941"/>
    <cellStyle name="Хороший 2 2 21" xfId="42942"/>
    <cellStyle name="Хороший 2 2 22" xfId="42943"/>
    <cellStyle name="Хороший 2 2 23" xfId="42944"/>
    <cellStyle name="Хороший 2 2 24" xfId="42945"/>
    <cellStyle name="Хороший 2 2 25" xfId="42946"/>
    <cellStyle name="Хороший 2 2 26" xfId="42947"/>
    <cellStyle name="Хороший 2 2 3" xfId="42948"/>
    <cellStyle name="Хороший 2 2 3 2" xfId="42949"/>
    <cellStyle name="Хороший 2 2 3 2 2" xfId="42950"/>
    <cellStyle name="Хороший 2 2 3 2 3" xfId="42951"/>
    <cellStyle name="Хороший 2 2 3 2 4" xfId="42952"/>
    <cellStyle name="Хороший 2 2 3 2 5" xfId="42953"/>
    <cellStyle name="Хороший 2 2 3 2 6" xfId="42954"/>
    <cellStyle name="Хороший 2 2 3 3" xfId="42955"/>
    <cellStyle name="Хороший 2 2 3 4" xfId="42956"/>
    <cellStyle name="Хороший 2 2 3 5" xfId="42957"/>
    <cellStyle name="Хороший 2 2 3 6" xfId="42958"/>
    <cellStyle name="Хороший 2 2 3 7" xfId="42959"/>
    <cellStyle name="Хороший 2 2 3 8" xfId="42960"/>
    <cellStyle name="Хороший 2 2 4" xfId="42961"/>
    <cellStyle name="Хороший 2 2 4 2" xfId="42962"/>
    <cellStyle name="Хороший 2 2 4 2 2" xfId="42963"/>
    <cellStyle name="Хороший 2 2 4 2 3" xfId="42964"/>
    <cellStyle name="Хороший 2 2 4 2 4" xfId="42965"/>
    <cellStyle name="Хороший 2 2 4 2 5" xfId="42966"/>
    <cellStyle name="Хороший 2 2 4 2 6" xfId="42967"/>
    <cellStyle name="Хороший 2 2 4 3" xfId="42968"/>
    <cellStyle name="Хороший 2 2 4 4" xfId="42969"/>
    <cellStyle name="Хороший 2 2 4 5" xfId="42970"/>
    <cellStyle name="Хороший 2 2 4 6" xfId="42971"/>
    <cellStyle name="Хороший 2 2 4 7" xfId="42972"/>
    <cellStyle name="Хороший 2 2 4 8" xfId="42973"/>
    <cellStyle name="Хороший 2 2 5" xfId="42974"/>
    <cellStyle name="Хороший 2 2 5 2" xfId="42975"/>
    <cellStyle name="Хороший 2 2 5 2 2" xfId="42976"/>
    <cellStyle name="Хороший 2 2 5 2 3" xfId="42977"/>
    <cellStyle name="Хороший 2 2 5 2 4" xfId="42978"/>
    <cellStyle name="Хороший 2 2 5 2 5" xfId="42979"/>
    <cellStyle name="Хороший 2 2 5 2 6" xfId="42980"/>
    <cellStyle name="Хороший 2 2 5 3" xfId="42981"/>
    <cellStyle name="Хороший 2 2 5 4" xfId="42982"/>
    <cellStyle name="Хороший 2 2 5 5" xfId="42983"/>
    <cellStyle name="Хороший 2 2 5 6" xfId="42984"/>
    <cellStyle name="Хороший 2 2 5 7" xfId="42985"/>
    <cellStyle name="Хороший 2 2 5 8" xfId="42986"/>
    <cellStyle name="Хороший 2 2 6" xfId="42987"/>
    <cellStyle name="Хороший 2 2 6 2" xfId="42988"/>
    <cellStyle name="Хороший 2 2 6 2 2" xfId="42989"/>
    <cellStyle name="Хороший 2 2 6 2 3" xfId="42990"/>
    <cellStyle name="Хороший 2 2 6 2 4" xfId="42991"/>
    <cellStyle name="Хороший 2 2 6 2 5" xfId="42992"/>
    <cellStyle name="Хороший 2 2 6 2 6" xfId="42993"/>
    <cellStyle name="Хороший 2 2 6 3" xfId="42994"/>
    <cellStyle name="Хороший 2 2 6 4" xfId="42995"/>
    <cellStyle name="Хороший 2 2 6 5" xfId="42996"/>
    <cellStyle name="Хороший 2 2 6 6" xfId="42997"/>
    <cellStyle name="Хороший 2 2 6 7" xfId="42998"/>
    <cellStyle name="Хороший 2 2 6 8" xfId="42999"/>
    <cellStyle name="Хороший 2 2 7" xfId="43000"/>
    <cellStyle name="Хороший 2 2 7 2" xfId="43001"/>
    <cellStyle name="Хороший 2 2 7 2 2" xfId="43002"/>
    <cellStyle name="Хороший 2 2 7 2 3" xfId="43003"/>
    <cellStyle name="Хороший 2 2 7 2 4" xfId="43004"/>
    <cellStyle name="Хороший 2 2 7 2 5" xfId="43005"/>
    <cellStyle name="Хороший 2 2 7 2 6" xfId="43006"/>
    <cellStyle name="Хороший 2 2 7 3" xfId="43007"/>
    <cellStyle name="Хороший 2 2 7 4" xfId="43008"/>
    <cellStyle name="Хороший 2 2 7 5" xfId="43009"/>
    <cellStyle name="Хороший 2 2 7 6" xfId="43010"/>
    <cellStyle name="Хороший 2 2 7 7" xfId="43011"/>
    <cellStyle name="Хороший 2 2 7 8" xfId="43012"/>
    <cellStyle name="Хороший 2 2 8" xfId="43013"/>
    <cellStyle name="Хороший 2 2 8 2" xfId="43014"/>
    <cellStyle name="Хороший 2 2 8 2 2" xfId="43015"/>
    <cellStyle name="Хороший 2 2 8 2 3" xfId="43016"/>
    <cellStyle name="Хороший 2 2 8 2 4" xfId="43017"/>
    <cellStyle name="Хороший 2 2 8 2 5" xfId="43018"/>
    <cellStyle name="Хороший 2 2 8 2 6" xfId="43019"/>
    <cellStyle name="Хороший 2 2 8 3" xfId="43020"/>
    <cellStyle name="Хороший 2 2 8 4" xfId="43021"/>
    <cellStyle name="Хороший 2 2 8 5" xfId="43022"/>
    <cellStyle name="Хороший 2 2 8 6" xfId="43023"/>
    <cellStyle name="Хороший 2 2 8 7" xfId="43024"/>
    <cellStyle name="Хороший 2 2 8 8" xfId="43025"/>
    <cellStyle name="Хороший 2 2 9" xfId="43026"/>
    <cellStyle name="Хороший 2 2 9 2" xfId="43027"/>
    <cellStyle name="Хороший 2 2 9 2 2" xfId="43028"/>
    <cellStyle name="Хороший 2 2 9 2 3" xfId="43029"/>
    <cellStyle name="Хороший 2 2 9 2 4" xfId="43030"/>
    <cellStyle name="Хороший 2 2 9 2 5" xfId="43031"/>
    <cellStyle name="Хороший 2 2 9 2 6" xfId="43032"/>
    <cellStyle name="Хороший 2 2 9 3" xfId="43033"/>
    <cellStyle name="Хороший 2 2 9 4" xfId="43034"/>
    <cellStyle name="Хороший 2 2 9 5" xfId="43035"/>
    <cellStyle name="Хороший 2 2 9 6" xfId="43036"/>
    <cellStyle name="Хороший 2 2 9 7" xfId="43037"/>
    <cellStyle name="Хороший 2 2 9 8" xfId="43038"/>
    <cellStyle name="Хороший 2 3" xfId="43039"/>
    <cellStyle name="Хороший 2 3 2" xfId="43040"/>
    <cellStyle name="Хороший 2 3 2 2" xfId="43041"/>
    <cellStyle name="Хороший 2 3 2 3" xfId="43042"/>
    <cellStyle name="Хороший 2 3 2 4" xfId="43043"/>
    <cellStyle name="Хороший 2 3 2 5" xfId="43044"/>
    <cellStyle name="Хороший 2 3 2 6" xfId="43045"/>
    <cellStyle name="Хороший 2 3 3" xfId="43046"/>
    <cellStyle name="Хороший 2 3 4" xfId="43047"/>
    <cellStyle name="Хороший 2 3 5" xfId="43048"/>
    <cellStyle name="Хороший 2 3 6" xfId="43049"/>
    <cellStyle name="Хороший 2 3 7" xfId="43050"/>
    <cellStyle name="Хороший 2 3 8" xfId="43051"/>
    <cellStyle name="Хороший 2 4" xfId="43052"/>
    <cellStyle name="Хороший 2 4 2" xfId="43053"/>
    <cellStyle name="Хороший 2 4 3" xfId="43054"/>
    <cellStyle name="Хороший 2 4 4" xfId="43055"/>
    <cellStyle name="Хороший 2 4 5" xfId="43056"/>
    <cellStyle name="Хороший 2 4 6" xfId="43057"/>
    <cellStyle name="Хороший 2 5" xfId="43058"/>
    <cellStyle name="Хороший 2 6" xfId="43059"/>
    <cellStyle name="Хороший 2 7" xfId="43060"/>
    <cellStyle name="Хороший 2 8" xfId="43061"/>
    <cellStyle name="Хороший 2 9" xfId="43062"/>
    <cellStyle name="Хороший 20" xfId="43063"/>
    <cellStyle name="Хороший 20 2" xfId="43064"/>
    <cellStyle name="Хороший 20 2 2" xfId="43065"/>
    <cellStyle name="Хороший 20 2 3" xfId="43066"/>
    <cellStyle name="Хороший 20 2 4" xfId="43067"/>
    <cellStyle name="Хороший 20 2 5" xfId="43068"/>
    <cellStyle name="Хороший 20 2 6" xfId="43069"/>
    <cellStyle name="Хороший 20 3" xfId="43070"/>
    <cellStyle name="Хороший 20 4" xfId="43071"/>
    <cellStyle name="Хороший 20 5" xfId="43072"/>
    <cellStyle name="Хороший 20 6" xfId="43073"/>
    <cellStyle name="Хороший 20 7" xfId="43074"/>
    <cellStyle name="Хороший 20 8" xfId="43075"/>
    <cellStyle name="Хороший 21" xfId="43076"/>
    <cellStyle name="Хороший 21 2" xfId="43077"/>
    <cellStyle name="Хороший 21 2 2" xfId="43078"/>
    <cellStyle name="Хороший 21 2 3" xfId="43079"/>
    <cellStyle name="Хороший 21 2 4" xfId="43080"/>
    <cellStyle name="Хороший 21 2 5" xfId="43081"/>
    <cellStyle name="Хороший 21 2 6" xfId="43082"/>
    <cellStyle name="Хороший 21 3" xfId="43083"/>
    <cellStyle name="Хороший 21 4" xfId="43084"/>
    <cellStyle name="Хороший 21 5" xfId="43085"/>
    <cellStyle name="Хороший 21 6" xfId="43086"/>
    <cellStyle name="Хороший 21 7" xfId="43087"/>
    <cellStyle name="Хороший 21 8" xfId="43088"/>
    <cellStyle name="Хороший 22" xfId="43089"/>
    <cellStyle name="Хороший 22 2" xfId="43090"/>
    <cellStyle name="Хороший 22 2 2" xfId="43091"/>
    <cellStyle name="Хороший 22 2 3" xfId="43092"/>
    <cellStyle name="Хороший 22 2 4" xfId="43093"/>
    <cellStyle name="Хороший 22 2 5" xfId="43094"/>
    <cellStyle name="Хороший 22 2 6" xfId="43095"/>
    <cellStyle name="Хороший 22 3" xfId="43096"/>
    <cellStyle name="Хороший 22 4" xfId="43097"/>
    <cellStyle name="Хороший 22 5" xfId="43098"/>
    <cellStyle name="Хороший 22 6" xfId="43099"/>
    <cellStyle name="Хороший 22 7" xfId="43100"/>
    <cellStyle name="Хороший 22 8" xfId="43101"/>
    <cellStyle name="Хороший 23" xfId="43102"/>
    <cellStyle name="Хороший 23 2" xfId="43103"/>
    <cellStyle name="Хороший 23 2 2" xfId="43104"/>
    <cellStyle name="Хороший 23 2 3" xfId="43105"/>
    <cellStyle name="Хороший 23 2 4" xfId="43106"/>
    <cellStyle name="Хороший 23 2 5" xfId="43107"/>
    <cellStyle name="Хороший 23 2 6" xfId="43108"/>
    <cellStyle name="Хороший 23 3" xfId="43109"/>
    <cellStyle name="Хороший 23 4" xfId="43110"/>
    <cellStyle name="Хороший 23 5" xfId="43111"/>
    <cellStyle name="Хороший 23 6" xfId="43112"/>
    <cellStyle name="Хороший 23 7" xfId="43113"/>
    <cellStyle name="Хороший 23 8" xfId="43114"/>
    <cellStyle name="Хороший 24" xfId="43115"/>
    <cellStyle name="Хороший 24 2" xfId="43116"/>
    <cellStyle name="Хороший 24 2 2" xfId="43117"/>
    <cellStyle name="Хороший 24 2 3" xfId="43118"/>
    <cellStyle name="Хороший 24 2 4" xfId="43119"/>
    <cellStyle name="Хороший 24 2 5" xfId="43120"/>
    <cellStyle name="Хороший 24 2 6" xfId="43121"/>
    <cellStyle name="Хороший 24 3" xfId="43122"/>
    <cellStyle name="Хороший 24 4" xfId="43123"/>
    <cellStyle name="Хороший 24 5" xfId="43124"/>
    <cellStyle name="Хороший 24 6" xfId="43125"/>
    <cellStyle name="Хороший 24 7" xfId="43126"/>
    <cellStyle name="Хороший 24 8" xfId="43127"/>
    <cellStyle name="Хороший 25" xfId="43128"/>
    <cellStyle name="Хороший 25 2" xfId="43129"/>
    <cellStyle name="Хороший 25 2 2" xfId="43130"/>
    <cellStyle name="Хороший 25 2 3" xfId="43131"/>
    <cellStyle name="Хороший 25 2 4" xfId="43132"/>
    <cellStyle name="Хороший 25 2 5" xfId="43133"/>
    <cellStyle name="Хороший 25 2 6" xfId="43134"/>
    <cellStyle name="Хороший 25 3" xfId="43135"/>
    <cellStyle name="Хороший 25 4" xfId="43136"/>
    <cellStyle name="Хороший 25 5" xfId="43137"/>
    <cellStyle name="Хороший 25 6" xfId="43138"/>
    <cellStyle name="Хороший 25 7" xfId="43139"/>
    <cellStyle name="Хороший 25 8" xfId="43140"/>
    <cellStyle name="Хороший 26" xfId="43141"/>
    <cellStyle name="Хороший 26 2" xfId="43142"/>
    <cellStyle name="Хороший 26 2 2" xfId="43143"/>
    <cellStyle name="Хороший 26 2 3" xfId="43144"/>
    <cellStyle name="Хороший 26 2 4" xfId="43145"/>
    <cellStyle name="Хороший 26 2 5" xfId="43146"/>
    <cellStyle name="Хороший 26 2 6" xfId="43147"/>
    <cellStyle name="Хороший 26 3" xfId="43148"/>
    <cellStyle name="Хороший 26 4" xfId="43149"/>
    <cellStyle name="Хороший 26 5" xfId="43150"/>
    <cellStyle name="Хороший 26 6" xfId="43151"/>
    <cellStyle name="Хороший 26 7" xfId="43152"/>
    <cellStyle name="Хороший 26 8" xfId="43153"/>
    <cellStyle name="Хороший 27" xfId="43154"/>
    <cellStyle name="Хороший 27 2" xfId="43155"/>
    <cellStyle name="Хороший 27 2 2" xfId="43156"/>
    <cellStyle name="Хороший 27 2 3" xfId="43157"/>
    <cellStyle name="Хороший 27 2 4" xfId="43158"/>
    <cellStyle name="Хороший 27 2 5" xfId="43159"/>
    <cellStyle name="Хороший 27 2 6" xfId="43160"/>
    <cellStyle name="Хороший 27 3" xfId="43161"/>
    <cellStyle name="Хороший 27 4" xfId="43162"/>
    <cellStyle name="Хороший 27 5" xfId="43163"/>
    <cellStyle name="Хороший 27 6" xfId="43164"/>
    <cellStyle name="Хороший 27 7" xfId="43165"/>
    <cellStyle name="Хороший 27 8" xfId="43166"/>
    <cellStyle name="Хороший 28" xfId="43167"/>
    <cellStyle name="Хороший 28 2" xfId="43168"/>
    <cellStyle name="Хороший 28 2 2" xfId="43169"/>
    <cellStyle name="Хороший 28 2 3" xfId="43170"/>
    <cellStyle name="Хороший 28 2 4" xfId="43171"/>
    <cellStyle name="Хороший 28 2 5" xfId="43172"/>
    <cellStyle name="Хороший 28 2 6" xfId="43173"/>
    <cellStyle name="Хороший 28 3" xfId="43174"/>
    <cellStyle name="Хороший 28 4" xfId="43175"/>
    <cellStyle name="Хороший 28 5" xfId="43176"/>
    <cellStyle name="Хороший 28 6" xfId="43177"/>
    <cellStyle name="Хороший 28 7" xfId="43178"/>
    <cellStyle name="Хороший 28 8" xfId="43179"/>
    <cellStyle name="Хороший 29" xfId="43180"/>
    <cellStyle name="Хороший 29 2" xfId="43181"/>
    <cellStyle name="Хороший 29 2 2" xfId="43182"/>
    <cellStyle name="Хороший 29 2 3" xfId="43183"/>
    <cellStyle name="Хороший 29 2 4" xfId="43184"/>
    <cellStyle name="Хороший 29 2 5" xfId="43185"/>
    <cellStyle name="Хороший 29 2 6" xfId="43186"/>
    <cellStyle name="Хороший 29 3" xfId="43187"/>
    <cellStyle name="Хороший 29 4" xfId="43188"/>
    <cellStyle name="Хороший 29 5" xfId="43189"/>
    <cellStyle name="Хороший 29 6" xfId="43190"/>
    <cellStyle name="Хороший 29 7" xfId="43191"/>
    <cellStyle name="Хороший 29 8" xfId="43192"/>
    <cellStyle name="Хороший 3" xfId="43193"/>
    <cellStyle name="Хороший 3 2" xfId="43194"/>
    <cellStyle name="Хороший 3 2 2" xfId="43195"/>
    <cellStyle name="Хороший 3 2 3" xfId="43196"/>
    <cellStyle name="Хороший 3 2 4" xfId="43197"/>
    <cellStyle name="Хороший 3 2 5" xfId="43198"/>
    <cellStyle name="Хороший 3 2 6" xfId="43199"/>
    <cellStyle name="Хороший 3 3" xfId="43200"/>
    <cellStyle name="Хороший 3 4" xfId="43201"/>
    <cellStyle name="Хороший 3 5" xfId="43202"/>
    <cellStyle name="Хороший 3 6" xfId="43203"/>
    <cellStyle name="Хороший 3 7" xfId="43204"/>
    <cellStyle name="Хороший 3 8" xfId="43205"/>
    <cellStyle name="Хороший 30" xfId="43206"/>
    <cellStyle name="Хороший 30 2" xfId="43207"/>
    <cellStyle name="Хороший 30 2 2" xfId="43208"/>
    <cellStyle name="Хороший 30 2 3" xfId="43209"/>
    <cellStyle name="Хороший 30 2 4" xfId="43210"/>
    <cellStyle name="Хороший 30 2 5" xfId="43211"/>
    <cellStyle name="Хороший 30 2 6" xfId="43212"/>
    <cellStyle name="Хороший 30 3" xfId="43213"/>
    <cellStyle name="Хороший 30 4" xfId="43214"/>
    <cellStyle name="Хороший 30 5" xfId="43215"/>
    <cellStyle name="Хороший 30 6" xfId="43216"/>
    <cellStyle name="Хороший 30 7" xfId="43217"/>
    <cellStyle name="Хороший 30 8" xfId="43218"/>
    <cellStyle name="Хороший 31" xfId="43219"/>
    <cellStyle name="Хороший 31 2" xfId="43220"/>
    <cellStyle name="Хороший 31 2 2" xfId="43221"/>
    <cellStyle name="Хороший 31 2 3" xfId="43222"/>
    <cellStyle name="Хороший 31 2 4" xfId="43223"/>
    <cellStyle name="Хороший 31 2 5" xfId="43224"/>
    <cellStyle name="Хороший 31 2 6" xfId="43225"/>
    <cellStyle name="Хороший 31 3" xfId="43226"/>
    <cellStyle name="Хороший 31 4" xfId="43227"/>
    <cellStyle name="Хороший 31 5" xfId="43228"/>
    <cellStyle name="Хороший 31 6" xfId="43229"/>
    <cellStyle name="Хороший 31 7" xfId="43230"/>
    <cellStyle name="Хороший 31 8" xfId="43231"/>
    <cellStyle name="Хороший 32" xfId="43232"/>
    <cellStyle name="Хороший 32 2" xfId="43233"/>
    <cellStyle name="Хороший 32 2 2" xfId="43234"/>
    <cellStyle name="Хороший 32 2 3" xfId="43235"/>
    <cellStyle name="Хороший 32 2 4" xfId="43236"/>
    <cellStyle name="Хороший 32 2 5" xfId="43237"/>
    <cellStyle name="Хороший 32 2 6" xfId="43238"/>
    <cellStyle name="Хороший 32 3" xfId="43239"/>
    <cellStyle name="Хороший 32 4" xfId="43240"/>
    <cellStyle name="Хороший 32 5" xfId="43241"/>
    <cellStyle name="Хороший 32 6" xfId="43242"/>
    <cellStyle name="Хороший 32 7" xfId="43243"/>
    <cellStyle name="Хороший 32 8" xfId="43244"/>
    <cellStyle name="Хороший 33" xfId="43245"/>
    <cellStyle name="Хороший 33 2" xfId="43246"/>
    <cellStyle name="Хороший 33 2 2" xfId="43247"/>
    <cellStyle name="Хороший 33 2 3" xfId="43248"/>
    <cellStyle name="Хороший 33 2 4" xfId="43249"/>
    <cellStyle name="Хороший 33 2 5" xfId="43250"/>
    <cellStyle name="Хороший 33 2 6" xfId="43251"/>
    <cellStyle name="Хороший 33 3" xfId="43252"/>
    <cellStyle name="Хороший 33 4" xfId="43253"/>
    <cellStyle name="Хороший 33 5" xfId="43254"/>
    <cellStyle name="Хороший 33 6" xfId="43255"/>
    <cellStyle name="Хороший 33 7" xfId="43256"/>
    <cellStyle name="Хороший 33 8" xfId="43257"/>
    <cellStyle name="Хороший 34" xfId="43258"/>
    <cellStyle name="Хороший 34 2" xfId="43259"/>
    <cellStyle name="Хороший 34 2 2" xfId="43260"/>
    <cellStyle name="Хороший 34 2 3" xfId="43261"/>
    <cellStyle name="Хороший 34 2 4" xfId="43262"/>
    <cellStyle name="Хороший 34 2 5" xfId="43263"/>
    <cellStyle name="Хороший 34 2 6" xfId="43264"/>
    <cellStyle name="Хороший 34 3" xfId="43265"/>
    <cellStyle name="Хороший 34 4" xfId="43266"/>
    <cellStyle name="Хороший 34 5" xfId="43267"/>
    <cellStyle name="Хороший 34 6" xfId="43268"/>
    <cellStyle name="Хороший 34 7" xfId="43269"/>
    <cellStyle name="Хороший 34 8" xfId="43270"/>
    <cellStyle name="Хороший 35" xfId="43271"/>
    <cellStyle name="Хороший 35 2" xfId="43272"/>
    <cellStyle name="Хороший 35 2 2" xfId="43273"/>
    <cellStyle name="Хороший 35 2 3" xfId="43274"/>
    <cellStyle name="Хороший 35 2 4" xfId="43275"/>
    <cellStyle name="Хороший 35 2 5" xfId="43276"/>
    <cellStyle name="Хороший 35 2 6" xfId="43277"/>
    <cellStyle name="Хороший 35 3" xfId="43278"/>
    <cellStyle name="Хороший 35 4" xfId="43279"/>
    <cellStyle name="Хороший 35 5" xfId="43280"/>
    <cellStyle name="Хороший 35 6" xfId="43281"/>
    <cellStyle name="Хороший 35 7" xfId="43282"/>
    <cellStyle name="Хороший 35 8" xfId="43283"/>
    <cellStyle name="Хороший 36" xfId="43284"/>
    <cellStyle name="Хороший 36 2" xfId="43285"/>
    <cellStyle name="Хороший 36 2 2" xfId="43286"/>
    <cellStyle name="Хороший 36 2 3" xfId="43287"/>
    <cellStyle name="Хороший 36 2 4" xfId="43288"/>
    <cellStyle name="Хороший 36 2 5" xfId="43289"/>
    <cellStyle name="Хороший 36 2 6" xfId="43290"/>
    <cellStyle name="Хороший 36 3" xfId="43291"/>
    <cellStyle name="Хороший 36 4" xfId="43292"/>
    <cellStyle name="Хороший 36 5" xfId="43293"/>
    <cellStyle name="Хороший 36 6" xfId="43294"/>
    <cellStyle name="Хороший 36 7" xfId="43295"/>
    <cellStyle name="Хороший 36 8" xfId="43296"/>
    <cellStyle name="Хороший 37" xfId="43297"/>
    <cellStyle name="Хороший 37 2" xfId="43298"/>
    <cellStyle name="Хороший 37 2 2" xfId="43299"/>
    <cellStyle name="Хороший 37 2 3" xfId="43300"/>
    <cellStyle name="Хороший 37 2 4" xfId="43301"/>
    <cellStyle name="Хороший 37 2 5" xfId="43302"/>
    <cellStyle name="Хороший 37 2 6" xfId="43303"/>
    <cellStyle name="Хороший 37 3" xfId="43304"/>
    <cellStyle name="Хороший 37 4" xfId="43305"/>
    <cellStyle name="Хороший 37 5" xfId="43306"/>
    <cellStyle name="Хороший 37 6" xfId="43307"/>
    <cellStyle name="Хороший 37 7" xfId="43308"/>
    <cellStyle name="Хороший 37 8" xfId="43309"/>
    <cellStyle name="Хороший 38" xfId="43310"/>
    <cellStyle name="Хороший 38 2" xfId="43311"/>
    <cellStyle name="Хороший 38 2 2" xfId="43312"/>
    <cellStyle name="Хороший 38 2 3" xfId="43313"/>
    <cellStyle name="Хороший 38 2 4" xfId="43314"/>
    <cellStyle name="Хороший 38 2 5" xfId="43315"/>
    <cellStyle name="Хороший 38 2 6" xfId="43316"/>
    <cellStyle name="Хороший 38 3" xfId="43317"/>
    <cellStyle name="Хороший 38 4" xfId="43318"/>
    <cellStyle name="Хороший 38 5" xfId="43319"/>
    <cellStyle name="Хороший 38 6" xfId="43320"/>
    <cellStyle name="Хороший 38 7" xfId="43321"/>
    <cellStyle name="Хороший 38 8" xfId="43322"/>
    <cellStyle name="Хороший 39" xfId="43323"/>
    <cellStyle name="Хороший 39 2" xfId="43324"/>
    <cellStyle name="Хороший 39 2 2" xfId="43325"/>
    <cellStyle name="Хороший 39 2 3" xfId="43326"/>
    <cellStyle name="Хороший 39 2 4" xfId="43327"/>
    <cellStyle name="Хороший 39 2 5" xfId="43328"/>
    <cellStyle name="Хороший 39 2 6" xfId="43329"/>
    <cellStyle name="Хороший 39 3" xfId="43330"/>
    <cellStyle name="Хороший 39 4" xfId="43331"/>
    <cellStyle name="Хороший 39 5" xfId="43332"/>
    <cellStyle name="Хороший 39 6" xfId="43333"/>
    <cellStyle name="Хороший 39 7" xfId="43334"/>
    <cellStyle name="Хороший 39 8" xfId="43335"/>
    <cellStyle name="Хороший 4" xfId="43336"/>
    <cellStyle name="Хороший 4 2" xfId="43337"/>
    <cellStyle name="Хороший 4 2 2" xfId="43338"/>
    <cellStyle name="Хороший 4 2 3" xfId="43339"/>
    <cellStyle name="Хороший 4 2 4" xfId="43340"/>
    <cellStyle name="Хороший 4 2 5" xfId="43341"/>
    <cellStyle name="Хороший 4 2 6" xfId="43342"/>
    <cellStyle name="Хороший 4 3" xfId="43343"/>
    <cellStyle name="Хороший 4 4" xfId="43344"/>
    <cellStyle name="Хороший 4 5" xfId="43345"/>
    <cellStyle name="Хороший 4 6" xfId="43346"/>
    <cellStyle name="Хороший 4 7" xfId="43347"/>
    <cellStyle name="Хороший 4 8" xfId="43348"/>
    <cellStyle name="Хороший 40" xfId="43349"/>
    <cellStyle name="Хороший 40 2" xfId="43350"/>
    <cellStyle name="Хороший 40 2 2" xfId="43351"/>
    <cellStyle name="Хороший 40 2 3" xfId="43352"/>
    <cellStyle name="Хороший 40 2 4" xfId="43353"/>
    <cellStyle name="Хороший 40 2 5" xfId="43354"/>
    <cellStyle name="Хороший 40 2 6" xfId="43355"/>
    <cellStyle name="Хороший 40 3" xfId="43356"/>
    <cellStyle name="Хороший 40 4" xfId="43357"/>
    <cellStyle name="Хороший 40 5" xfId="43358"/>
    <cellStyle name="Хороший 40 6" xfId="43359"/>
    <cellStyle name="Хороший 40 7" xfId="43360"/>
    <cellStyle name="Хороший 40 8" xfId="43361"/>
    <cellStyle name="Хороший 41" xfId="43362"/>
    <cellStyle name="Хороший 41 2" xfId="43363"/>
    <cellStyle name="Хороший 41 2 2" xfId="43364"/>
    <cellStyle name="Хороший 41 2 3" xfId="43365"/>
    <cellStyle name="Хороший 41 2 4" xfId="43366"/>
    <cellStyle name="Хороший 41 2 5" xfId="43367"/>
    <cellStyle name="Хороший 41 2 6" xfId="43368"/>
    <cellStyle name="Хороший 41 3" xfId="43369"/>
    <cellStyle name="Хороший 41 4" xfId="43370"/>
    <cellStyle name="Хороший 41 5" xfId="43371"/>
    <cellStyle name="Хороший 41 6" xfId="43372"/>
    <cellStyle name="Хороший 41 7" xfId="43373"/>
    <cellStyle name="Хороший 41 8" xfId="43374"/>
    <cellStyle name="Хороший 42" xfId="43375"/>
    <cellStyle name="Хороший 42 2" xfId="43376"/>
    <cellStyle name="Хороший 42 2 2" xfId="43377"/>
    <cellStyle name="Хороший 42 2 3" xfId="43378"/>
    <cellStyle name="Хороший 42 2 4" xfId="43379"/>
    <cellStyle name="Хороший 42 2 5" xfId="43380"/>
    <cellStyle name="Хороший 42 2 6" xfId="43381"/>
    <cellStyle name="Хороший 42 3" xfId="43382"/>
    <cellStyle name="Хороший 42 4" xfId="43383"/>
    <cellStyle name="Хороший 42 5" xfId="43384"/>
    <cellStyle name="Хороший 42 6" xfId="43385"/>
    <cellStyle name="Хороший 42 7" xfId="43386"/>
    <cellStyle name="Хороший 42 8" xfId="43387"/>
    <cellStyle name="Хороший 43" xfId="43388"/>
    <cellStyle name="Хороший 43 2" xfId="43389"/>
    <cellStyle name="Хороший 43 2 2" xfId="43390"/>
    <cellStyle name="Хороший 43 2 3" xfId="43391"/>
    <cellStyle name="Хороший 43 2 4" xfId="43392"/>
    <cellStyle name="Хороший 43 2 5" xfId="43393"/>
    <cellStyle name="Хороший 43 2 6" xfId="43394"/>
    <cellStyle name="Хороший 43 3" xfId="43395"/>
    <cellStyle name="Хороший 43 4" xfId="43396"/>
    <cellStyle name="Хороший 43 5" xfId="43397"/>
    <cellStyle name="Хороший 43 6" xfId="43398"/>
    <cellStyle name="Хороший 43 7" xfId="43399"/>
    <cellStyle name="Хороший 43 8" xfId="43400"/>
    <cellStyle name="Хороший 44" xfId="43401"/>
    <cellStyle name="Хороший 44 2" xfId="43402"/>
    <cellStyle name="Хороший 44 2 2" xfId="43403"/>
    <cellStyle name="Хороший 44 2 3" xfId="43404"/>
    <cellStyle name="Хороший 44 2 4" xfId="43405"/>
    <cellStyle name="Хороший 44 2 5" xfId="43406"/>
    <cellStyle name="Хороший 44 2 6" xfId="43407"/>
    <cellStyle name="Хороший 44 3" xfId="43408"/>
    <cellStyle name="Хороший 44 4" xfId="43409"/>
    <cellStyle name="Хороший 44 5" xfId="43410"/>
    <cellStyle name="Хороший 44 6" xfId="43411"/>
    <cellStyle name="Хороший 44 7" xfId="43412"/>
    <cellStyle name="Хороший 44 8" xfId="43413"/>
    <cellStyle name="Хороший 45" xfId="43414"/>
    <cellStyle name="Хороший 45 2" xfId="43415"/>
    <cellStyle name="Хороший 45 2 2" xfId="43416"/>
    <cellStyle name="Хороший 45 2 3" xfId="43417"/>
    <cellStyle name="Хороший 45 2 4" xfId="43418"/>
    <cellStyle name="Хороший 45 2 5" xfId="43419"/>
    <cellStyle name="Хороший 45 2 6" xfId="43420"/>
    <cellStyle name="Хороший 45 3" xfId="43421"/>
    <cellStyle name="Хороший 45 4" xfId="43422"/>
    <cellStyle name="Хороший 45 5" xfId="43423"/>
    <cellStyle name="Хороший 45 6" xfId="43424"/>
    <cellStyle name="Хороший 45 7" xfId="43425"/>
    <cellStyle name="Хороший 45 8" xfId="43426"/>
    <cellStyle name="Хороший 46" xfId="43427"/>
    <cellStyle name="Хороший 46 2" xfId="43428"/>
    <cellStyle name="Хороший 46 2 2" xfId="43429"/>
    <cellStyle name="Хороший 46 2 3" xfId="43430"/>
    <cellStyle name="Хороший 46 2 4" xfId="43431"/>
    <cellStyle name="Хороший 46 2 5" xfId="43432"/>
    <cellStyle name="Хороший 46 2 6" xfId="43433"/>
    <cellStyle name="Хороший 46 3" xfId="43434"/>
    <cellStyle name="Хороший 46 4" xfId="43435"/>
    <cellStyle name="Хороший 46 5" xfId="43436"/>
    <cellStyle name="Хороший 46 6" xfId="43437"/>
    <cellStyle name="Хороший 46 7" xfId="43438"/>
    <cellStyle name="Хороший 46 8" xfId="43439"/>
    <cellStyle name="Хороший 47" xfId="43440"/>
    <cellStyle name="Хороший 47 2" xfId="43441"/>
    <cellStyle name="Хороший 47 2 2" xfId="43442"/>
    <cellStyle name="Хороший 47 2 3" xfId="43443"/>
    <cellStyle name="Хороший 47 2 4" xfId="43444"/>
    <cellStyle name="Хороший 47 2 5" xfId="43445"/>
    <cellStyle name="Хороший 47 2 6" xfId="43446"/>
    <cellStyle name="Хороший 47 3" xfId="43447"/>
    <cellStyle name="Хороший 47 4" xfId="43448"/>
    <cellStyle name="Хороший 47 5" xfId="43449"/>
    <cellStyle name="Хороший 47 6" xfId="43450"/>
    <cellStyle name="Хороший 47 7" xfId="43451"/>
    <cellStyle name="Хороший 47 8" xfId="43452"/>
    <cellStyle name="Хороший 48" xfId="43453"/>
    <cellStyle name="Хороший 48 2" xfId="43454"/>
    <cellStyle name="Хороший 48 2 2" xfId="43455"/>
    <cellStyle name="Хороший 48 2 3" xfId="43456"/>
    <cellStyle name="Хороший 48 2 4" xfId="43457"/>
    <cellStyle name="Хороший 48 2 5" xfId="43458"/>
    <cellStyle name="Хороший 48 2 6" xfId="43459"/>
    <cellStyle name="Хороший 48 3" xfId="43460"/>
    <cellStyle name="Хороший 48 4" xfId="43461"/>
    <cellStyle name="Хороший 48 5" xfId="43462"/>
    <cellStyle name="Хороший 48 6" xfId="43463"/>
    <cellStyle name="Хороший 48 7" xfId="43464"/>
    <cellStyle name="Хороший 48 8" xfId="43465"/>
    <cellStyle name="Хороший 49" xfId="43466"/>
    <cellStyle name="Хороший 49 2" xfId="43467"/>
    <cellStyle name="Хороший 49 2 2" xfId="43468"/>
    <cellStyle name="Хороший 49 2 3" xfId="43469"/>
    <cellStyle name="Хороший 49 2 4" xfId="43470"/>
    <cellStyle name="Хороший 49 2 5" xfId="43471"/>
    <cellStyle name="Хороший 49 2 6" xfId="43472"/>
    <cellStyle name="Хороший 49 3" xfId="43473"/>
    <cellStyle name="Хороший 49 4" xfId="43474"/>
    <cellStyle name="Хороший 49 5" xfId="43475"/>
    <cellStyle name="Хороший 49 6" xfId="43476"/>
    <cellStyle name="Хороший 49 7" xfId="43477"/>
    <cellStyle name="Хороший 49 8" xfId="43478"/>
    <cellStyle name="Хороший 5" xfId="43479"/>
    <cellStyle name="Хороший 5 2" xfId="43480"/>
    <cellStyle name="Хороший 5 2 2" xfId="43481"/>
    <cellStyle name="Хороший 5 2 3" xfId="43482"/>
    <cellStyle name="Хороший 5 2 4" xfId="43483"/>
    <cellStyle name="Хороший 5 2 5" xfId="43484"/>
    <cellStyle name="Хороший 5 2 6" xfId="43485"/>
    <cellStyle name="Хороший 5 3" xfId="43486"/>
    <cellStyle name="Хороший 5 4" xfId="43487"/>
    <cellStyle name="Хороший 5 5" xfId="43488"/>
    <cellStyle name="Хороший 5 6" xfId="43489"/>
    <cellStyle name="Хороший 5 7" xfId="43490"/>
    <cellStyle name="Хороший 5 8" xfId="43491"/>
    <cellStyle name="Хороший 50" xfId="43492"/>
    <cellStyle name="Хороший 50 2" xfId="43493"/>
    <cellStyle name="Хороший 50 2 2" xfId="43494"/>
    <cellStyle name="Хороший 50 2 3" xfId="43495"/>
    <cellStyle name="Хороший 50 2 4" xfId="43496"/>
    <cellStyle name="Хороший 50 2 5" xfId="43497"/>
    <cellStyle name="Хороший 50 2 6" xfId="43498"/>
    <cellStyle name="Хороший 50 3" xfId="43499"/>
    <cellStyle name="Хороший 50 4" xfId="43500"/>
    <cellStyle name="Хороший 50 5" xfId="43501"/>
    <cellStyle name="Хороший 50 6" xfId="43502"/>
    <cellStyle name="Хороший 50 7" xfId="43503"/>
    <cellStyle name="Хороший 50 8" xfId="43504"/>
    <cellStyle name="Хороший 51" xfId="43505"/>
    <cellStyle name="Хороший 51 2" xfId="43506"/>
    <cellStyle name="Хороший 51 2 2" xfId="43507"/>
    <cellStyle name="Хороший 51 2 3" xfId="43508"/>
    <cellStyle name="Хороший 51 2 4" xfId="43509"/>
    <cellStyle name="Хороший 51 2 5" xfId="43510"/>
    <cellStyle name="Хороший 51 2 6" xfId="43511"/>
    <cellStyle name="Хороший 51 3" xfId="43512"/>
    <cellStyle name="Хороший 51 4" xfId="43513"/>
    <cellStyle name="Хороший 51 5" xfId="43514"/>
    <cellStyle name="Хороший 51 6" xfId="43515"/>
    <cellStyle name="Хороший 51 7" xfId="43516"/>
    <cellStyle name="Хороший 51 8" xfId="43517"/>
    <cellStyle name="Хороший 52" xfId="43518"/>
    <cellStyle name="Хороший 52 2" xfId="43519"/>
    <cellStyle name="Хороший 52 2 2" xfId="43520"/>
    <cellStyle name="Хороший 52 2 3" xfId="43521"/>
    <cellStyle name="Хороший 52 2 4" xfId="43522"/>
    <cellStyle name="Хороший 52 2 5" xfId="43523"/>
    <cellStyle name="Хороший 52 2 6" xfId="43524"/>
    <cellStyle name="Хороший 52 3" xfId="43525"/>
    <cellStyle name="Хороший 52 4" xfId="43526"/>
    <cellStyle name="Хороший 52 5" xfId="43527"/>
    <cellStyle name="Хороший 52 6" xfId="43528"/>
    <cellStyle name="Хороший 52 7" xfId="43529"/>
    <cellStyle name="Хороший 52 8" xfId="43530"/>
    <cellStyle name="Хороший 53" xfId="43531"/>
    <cellStyle name="Хороший 53 2" xfId="43532"/>
    <cellStyle name="Хороший 53 2 2" xfId="43533"/>
    <cellStyle name="Хороший 53 2 3" xfId="43534"/>
    <cellStyle name="Хороший 53 2 4" xfId="43535"/>
    <cellStyle name="Хороший 53 2 5" xfId="43536"/>
    <cellStyle name="Хороший 53 2 6" xfId="43537"/>
    <cellStyle name="Хороший 53 3" xfId="43538"/>
    <cellStyle name="Хороший 53 4" xfId="43539"/>
    <cellStyle name="Хороший 53 5" xfId="43540"/>
    <cellStyle name="Хороший 53 6" xfId="43541"/>
    <cellStyle name="Хороший 53 7" xfId="43542"/>
    <cellStyle name="Хороший 53 8" xfId="43543"/>
    <cellStyle name="Хороший 54" xfId="43544"/>
    <cellStyle name="Хороший 54 2" xfId="43545"/>
    <cellStyle name="Хороший 54 2 2" xfId="43546"/>
    <cellStyle name="Хороший 54 2 3" xfId="43547"/>
    <cellStyle name="Хороший 54 2 4" xfId="43548"/>
    <cellStyle name="Хороший 54 2 5" xfId="43549"/>
    <cellStyle name="Хороший 54 2 6" xfId="43550"/>
    <cellStyle name="Хороший 54 3" xfId="43551"/>
    <cellStyle name="Хороший 54 4" xfId="43552"/>
    <cellStyle name="Хороший 54 5" xfId="43553"/>
    <cellStyle name="Хороший 54 6" xfId="43554"/>
    <cellStyle name="Хороший 54 7" xfId="43555"/>
    <cellStyle name="Хороший 54 8" xfId="43556"/>
    <cellStyle name="Хороший 55" xfId="43557"/>
    <cellStyle name="Хороший 55 2" xfId="43558"/>
    <cellStyle name="Хороший 55 2 2" xfId="43559"/>
    <cellStyle name="Хороший 55 2 3" xfId="43560"/>
    <cellStyle name="Хороший 55 2 4" xfId="43561"/>
    <cellStyle name="Хороший 55 2 5" xfId="43562"/>
    <cellStyle name="Хороший 55 2 6" xfId="43563"/>
    <cellStyle name="Хороший 55 3" xfId="43564"/>
    <cellStyle name="Хороший 55 4" xfId="43565"/>
    <cellStyle name="Хороший 55 5" xfId="43566"/>
    <cellStyle name="Хороший 55 6" xfId="43567"/>
    <cellStyle name="Хороший 55 7" xfId="43568"/>
    <cellStyle name="Хороший 55 8" xfId="43569"/>
    <cellStyle name="Хороший 56" xfId="43570"/>
    <cellStyle name="Хороший 56 2" xfId="43571"/>
    <cellStyle name="Хороший 56 2 2" xfId="43572"/>
    <cellStyle name="Хороший 56 2 3" xfId="43573"/>
    <cellStyle name="Хороший 56 2 4" xfId="43574"/>
    <cellStyle name="Хороший 56 2 5" xfId="43575"/>
    <cellStyle name="Хороший 56 2 6" xfId="43576"/>
    <cellStyle name="Хороший 56 3" xfId="43577"/>
    <cellStyle name="Хороший 56 4" xfId="43578"/>
    <cellStyle name="Хороший 56 5" xfId="43579"/>
    <cellStyle name="Хороший 56 6" xfId="43580"/>
    <cellStyle name="Хороший 56 7" xfId="43581"/>
    <cellStyle name="Хороший 56 8" xfId="43582"/>
    <cellStyle name="Хороший 57" xfId="43583"/>
    <cellStyle name="Хороший 57 2" xfId="43584"/>
    <cellStyle name="Хороший 57 2 2" xfId="43585"/>
    <cellStyle name="Хороший 57 2 3" xfId="43586"/>
    <cellStyle name="Хороший 57 2 4" xfId="43587"/>
    <cellStyle name="Хороший 57 2 5" xfId="43588"/>
    <cellStyle name="Хороший 57 2 6" xfId="43589"/>
    <cellStyle name="Хороший 57 3" xfId="43590"/>
    <cellStyle name="Хороший 57 4" xfId="43591"/>
    <cellStyle name="Хороший 57 5" xfId="43592"/>
    <cellStyle name="Хороший 57 6" xfId="43593"/>
    <cellStyle name="Хороший 57 7" xfId="43594"/>
    <cellStyle name="Хороший 57 8" xfId="43595"/>
    <cellStyle name="Хороший 58" xfId="43596"/>
    <cellStyle name="Хороший 58 2" xfId="43597"/>
    <cellStyle name="Хороший 58 2 2" xfId="43598"/>
    <cellStyle name="Хороший 58 2 3" xfId="43599"/>
    <cellStyle name="Хороший 58 2 4" xfId="43600"/>
    <cellStyle name="Хороший 58 2 5" xfId="43601"/>
    <cellStyle name="Хороший 58 2 6" xfId="43602"/>
    <cellStyle name="Хороший 58 3" xfId="43603"/>
    <cellStyle name="Хороший 58 4" xfId="43604"/>
    <cellStyle name="Хороший 58 5" xfId="43605"/>
    <cellStyle name="Хороший 58 6" xfId="43606"/>
    <cellStyle name="Хороший 58 7" xfId="43607"/>
    <cellStyle name="Хороший 58 8" xfId="43608"/>
    <cellStyle name="Хороший 59" xfId="43609"/>
    <cellStyle name="Хороший 59 2" xfId="43610"/>
    <cellStyle name="Хороший 59 2 2" xfId="43611"/>
    <cellStyle name="Хороший 59 2 3" xfId="43612"/>
    <cellStyle name="Хороший 59 2 4" xfId="43613"/>
    <cellStyle name="Хороший 59 2 5" xfId="43614"/>
    <cellStyle name="Хороший 59 2 6" xfId="43615"/>
    <cellStyle name="Хороший 59 3" xfId="43616"/>
    <cellStyle name="Хороший 59 4" xfId="43617"/>
    <cellStyle name="Хороший 59 5" xfId="43618"/>
    <cellStyle name="Хороший 59 6" xfId="43619"/>
    <cellStyle name="Хороший 59 7" xfId="43620"/>
    <cellStyle name="Хороший 59 8" xfId="43621"/>
    <cellStyle name="Хороший 6" xfId="43622"/>
    <cellStyle name="Хороший 6 2" xfId="43623"/>
    <cellStyle name="Хороший 6 2 2" xfId="43624"/>
    <cellStyle name="Хороший 6 2 3" xfId="43625"/>
    <cellStyle name="Хороший 6 2 4" xfId="43626"/>
    <cellStyle name="Хороший 6 2 5" xfId="43627"/>
    <cellStyle name="Хороший 6 2 6" xfId="43628"/>
    <cellStyle name="Хороший 6 3" xfId="43629"/>
    <cellStyle name="Хороший 6 4" xfId="43630"/>
    <cellStyle name="Хороший 6 5" xfId="43631"/>
    <cellStyle name="Хороший 6 6" xfId="43632"/>
    <cellStyle name="Хороший 6 7" xfId="43633"/>
    <cellStyle name="Хороший 6 8" xfId="43634"/>
    <cellStyle name="Хороший 60" xfId="43635"/>
    <cellStyle name="Хороший 60 2" xfId="43636"/>
    <cellStyle name="Хороший 60 2 2" xfId="43637"/>
    <cellStyle name="Хороший 60 2 3" xfId="43638"/>
    <cellStyle name="Хороший 60 2 4" xfId="43639"/>
    <cellStyle name="Хороший 60 2 5" xfId="43640"/>
    <cellStyle name="Хороший 60 2 6" xfId="43641"/>
    <cellStyle name="Хороший 60 3" xfId="43642"/>
    <cellStyle name="Хороший 60 4" xfId="43643"/>
    <cellStyle name="Хороший 60 5" xfId="43644"/>
    <cellStyle name="Хороший 60 6" xfId="43645"/>
    <cellStyle name="Хороший 60 7" xfId="43646"/>
    <cellStyle name="Хороший 60 8" xfId="43647"/>
    <cellStyle name="Хороший 61" xfId="43648"/>
    <cellStyle name="Хороший 61 2" xfId="43649"/>
    <cellStyle name="Хороший 61 2 2" xfId="43650"/>
    <cellStyle name="Хороший 61 2 3" xfId="43651"/>
    <cellStyle name="Хороший 61 2 4" xfId="43652"/>
    <cellStyle name="Хороший 61 2 5" xfId="43653"/>
    <cellStyle name="Хороший 61 2 6" xfId="43654"/>
    <cellStyle name="Хороший 61 3" xfId="43655"/>
    <cellStyle name="Хороший 61 4" xfId="43656"/>
    <cellStyle name="Хороший 61 5" xfId="43657"/>
    <cellStyle name="Хороший 61 6" xfId="43658"/>
    <cellStyle name="Хороший 61 7" xfId="43659"/>
    <cellStyle name="Хороший 61 8" xfId="43660"/>
    <cellStyle name="Хороший 62" xfId="43661"/>
    <cellStyle name="Хороший 62 2" xfId="43662"/>
    <cellStyle name="Хороший 62 2 2" xfId="43663"/>
    <cellStyle name="Хороший 62 2 3" xfId="43664"/>
    <cellStyle name="Хороший 62 2 4" xfId="43665"/>
    <cellStyle name="Хороший 62 2 5" xfId="43666"/>
    <cellStyle name="Хороший 62 2 6" xfId="43667"/>
    <cellStyle name="Хороший 62 3" xfId="43668"/>
    <cellStyle name="Хороший 62 4" xfId="43669"/>
    <cellStyle name="Хороший 62 5" xfId="43670"/>
    <cellStyle name="Хороший 62 6" xfId="43671"/>
    <cellStyle name="Хороший 62 7" xfId="43672"/>
    <cellStyle name="Хороший 62 8" xfId="43673"/>
    <cellStyle name="Хороший 63" xfId="43674"/>
    <cellStyle name="Хороший 63 2" xfId="43675"/>
    <cellStyle name="Хороший 63 2 2" xfId="43676"/>
    <cellStyle name="Хороший 63 2 3" xfId="43677"/>
    <cellStyle name="Хороший 63 2 4" xfId="43678"/>
    <cellStyle name="Хороший 63 2 5" xfId="43679"/>
    <cellStyle name="Хороший 63 2 6" xfId="43680"/>
    <cellStyle name="Хороший 63 3" xfId="43681"/>
    <cellStyle name="Хороший 63 4" xfId="43682"/>
    <cellStyle name="Хороший 63 5" xfId="43683"/>
    <cellStyle name="Хороший 63 6" xfId="43684"/>
    <cellStyle name="Хороший 63 7" xfId="43685"/>
    <cellStyle name="Хороший 63 8" xfId="43686"/>
    <cellStyle name="Хороший 64" xfId="43687"/>
    <cellStyle name="Хороший 64 2" xfId="43688"/>
    <cellStyle name="Хороший 64 2 2" xfId="43689"/>
    <cellStyle name="Хороший 64 2 3" xfId="43690"/>
    <cellStyle name="Хороший 64 2 4" xfId="43691"/>
    <cellStyle name="Хороший 64 2 5" xfId="43692"/>
    <cellStyle name="Хороший 64 2 6" xfId="43693"/>
    <cellStyle name="Хороший 64 3" xfId="43694"/>
    <cellStyle name="Хороший 64 4" xfId="43695"/>
    <cellStyle name="Хороший 64 5" xfId="43696"/>
    <cellStyle name="Хороший 64 6" xfId="43697"/>
    <cellStyle name="Хороший 64 7" xfId="43698"/>
    <cellStyle name="Хороший 64 8" xfId="43699"/>
    <cellStyle name="Хороший 65" xfId="43700"/>
    <cellStyle name="Хороший 65 2" xfId="43701"/>
    <cellStyle name="Хороший 65 2 2" xfId="43702"/>
    <cellStyle name="Хороший 65 2 3" xfId="43703"/>
    <cellStyle name="Хороший 65 2 4" xfId="43704"/>
    <cellStyle name="Хороший 65 2 5" xfId="43705"/>
    <cellStyle name="Хороший 65 2 6" xfId="43706"/>
    <cellStyle name="Хороший 65 3" xfId="43707"/>
    <cellStyle name="Хороший 65 4" xfId="43708"/>
    <cellStyle name="Хороший 65 5" xfId="43709"/>
    <cellStyle name="Хороший 65 6" xfId="43710"/>
    <cellStyle name="Хороший 65 7" xfId="43711"/>
    <cellStyle name="Хороший 65 8" xfId="43712"/>
    <cellStyle name="Хороший 66" xfId="43713"/>
    <cellStyle name="Хороший 66 2" xfId="43714"/>
    <cellStyle name="Хороший 66 2 2" xfId="43715"/>
    <cellStyle name="Хороший 66 2 3" xfId="43716"/>
    <cellStyle name="Хороший 66 2 4" xfId="43717"/>
    <cellStyle name="Хороший 66 2 5" xfId="43718"/>
    <cellStyle name="Хороший 66 2 6" xfId="43719"/>
    <cellStyle name="Хороший 66 3" xfId="43720"/>
    <cellStyle name="Хороший 66 4" xfId="43721"/>
    <cellStyle name="Хороший 66 5" xfId="43722"/>
    <cellStyle name="Хороший 66 6" xfId="43723"/>
    <cellStyle name="Хороший 66 7" xfId="43724"/>
    <cellStyle name="Хороший 66 8" xfId="43725"/>
    <cellStyle name="Хороший 67" xfId="43726"/>
    <cellStyle name="Хороший 67 2" xfId="43727"/>
    <cellStyle name="Хороший 67 2 2" xfId="43728"/>
    <cellStyle name="Хороший 67 2 3" xfId="43729"/>
    <cellStyle name="Хороший 67 2 4" xfId="43730"/>
    <cellStyle name="Хороший 67 2 5" xfId="43731"/>
    <cellStyle name="Хороший 67 2 6" xfId="43732"/>
    <cellStyle name="Хороший 67 3" xfId="43733"/>
    <cellStyle name="Хороший 67 4" xfId="43734"/>
    <cellStyle name="Хороший 67 5" xfId="43735"/>
    <cellStyle name="Хороший 67 6" xfId="43736"/>
    <cellStyle name="Хороший 67 7" xfId="43737"/>
    <cellStyle name="Хороший 67 8" xfId="43738"/>
    <cellStyle name="Хороший 68" xfId="43739"/>
    <cellStyle name="Хороший 68 2" xfId="43740"/>
    <cellStyle name="Хороший 68 2 2" xfId="43741"/>
    <cellStyle name="Хороший 68 2 3" xfId="43742"/>
    <cellStyle name="Хороший 68 2 4" xfId="43743"/>
    <cellStyle name="Хороший 68 2 5" xfId="43744"/>
    <cellStyle name="Хороший 68 2 6" xfId="43745"/>
    <cellStyle name="Хороший 68 3" xfId="43746"/>
    <cellStyle name="Хороший 68 4" xfId="43747"/>
    <cellStyle name="Хороший 68 5" xfId="43748"/>
    <cellStyle name="Хороший 68 6" xfId="43749"/>
    <cellStyle name="Хороший 68 7" xfId="43750"/>
    <cellStyle name="Хороший 68 8" xfId="43751"/>
    <cellStyle name="Хороший 69" xfId="43752"/>
    <cellStyle name="Хороший 69 2" xfId="43753"/>
    <cellStyle name="Хороший 69 2 2" xfId="43754"/>
    <cellStyle name="Хороший 69 2 3" xfId="43755"/>
    <cellStyle name="Хороший 69 2 4" xfId="43756"/>
    <cellStyle name="Хороший 69 2 5" xfId="43757"/>
    <cellStyle name="Хороший 69 2 6" xfId="43758"/>
    <cellStyle name="Хороший 69 3" xfId="43759"/>
    <cellStyle name="Хороший 69 4" xfId="43760"/>
    <cellStyle name="Хороший 69 5" xfId="43761"/>
    <cellStyle name="Хороший 69 6" xfId="43762"/>
    <cellStyle name="Хороший 69 7" xfId="43763"/>
    <cellStyle name="Хороший 69 8" xfId="43764"/>
    <cellStyle name="Хороший 7" xfId="43765"/>
    <cellStyle name="Хороший 7 2" xfId="43766"/>
    <cellStyle name="Хороший 7 2 2" xfId="43767"/>
    <cellStyle name="Хороший 7 2 3" xfId="43768"/>
    <cellStyle name="Хороший 7 2 4" xfId="43769"/>
    <cellStyle name="Хороший 7 2 5" xfId="43770"/>
    <cellStyle name="Хороший 7 2 6" xfId="43771"/>
    <cellStyle name="Хороший 7 3" xfId="43772"/>
    <cellStyle name="Хороший 7 4" xfId="43773"/>
    <cellStyle name="Хороший 7 5" xfId="43774"/>
    <cellStyle name="Хороший 7 6" xfId="43775"/>
    <cellStyle name="Хороший 7 7" xfId="43776"/>
    <cellStyle name="Хороший 7 8" xfId="43777"/>
    <cellStyle name="Хороший 70" xfId="43778"/>
    <cellStyle name="Хороший 70 2" xfId="43779"/>
    <cellStyle name="Хороший 70 2 2" xfId="43780"/>
    <cellStyle name="Хороший 70 2 3" xfId="43781"/>
    <cellStyle name="Хороший 70 2 4" xfId="43782"/>
    <cellStyle name="Хороший 70 2 5" xfId="43783"/>
    <cellStyle name="Хороший 70 2 6" xfId="43784"/>
    <cellStyle name="Хороший 70 3" xfId="43785"/>
    <cellStyle name="Хороший 70 4" xfId="43786"/>
    <cellStyle name="Хороший 70 5" xfId="43787"/>
    <cellStyle name="Хороший 70 6" xfId="43788"/>
    <cellStyle name="Хороший 70 7" xfId="43789"/>
    <cellStyle name="Хороший 70 8" xfId="43790"/>
    <cellStyle name="Хороший 71" xfId="43791"/>
    <cellStyle name="Хороший 71 2" xfId="43792"/>
    <cellStyle name="Хороший 71 2 2" xfId="43793"/>
    <cellStyle name="Хороший 71 2 3" xfId="43794"/>
    <cellStyle name="Хороший 71 2 4" xfId="43795"/>
    <cellStyle name="Хороший 71 2 5" xfId="43796"/>
    <cellStyle name="Хороший 71 2 6" xfId="43797"/>
    <cellStyle name="Хороший 71 3" xfId="43798"/>
    <cellStyle name="Хороший 71 4" xfId="43799"/>
    <cellStyle name="Хороший 71 5" xfId="43800"/>
    <cellStyle name="Хороший 71 6" xfId="43801"/>
    <cellStyle name="Хороший 71 7" xfId="43802"/>
    <cellStyle name="Хороший 71 8" xfId="43803"/>
    <cellStyle name="Хороший 72" xfId="43804"/>
    <cellStyle name="Хороший 72 2" xfId="43805"/>
    <cellStyle name="Хороший 72 2 2" xfId="43806"/>
    <cellStyle name="Хороший 72 2 3" xfId="43807"/>
    <cellStyle name="Хороший 72 2 4" xfId="43808"/>
    <cellStyle name="Хороший 72 2 5" xfId="43809"/>
    <cellStyle name="Хороший 72 2 6" xfId="43810"/>
    <cellStyle name="Хороший 72 3" xfId="43811"/>
    <cellStyle name="Хороший 72 4" xfId="43812"/>
    <cellStyle name="Хороший 72 5" xfId="43813"/>
    <cellStyle name="Хороший 72 6" xfId="43814"/>
    <cellStyle name="Хороший 72 7" xfId="43815"/>
    <cellStyle name="Хороший 72 8" xfId="43816"/>
    <cellStyle name="Хороший 73" xfId="43817"/>
    <cellStyle name="Хороший 73 2" xfId="43818"/>
    <cellStyle name="Хороший 73 2 2" xfId="43819"/>
    <cellStyle name="Хороший 73 2 3" xfId="43820"/>
    <cellStyle name="Хороший 73 2 4" xfId="43821"/>
    <cellStyle name="Хороший 73 2 5" xfId="43822"/>
    <cellStyle name="Хороший 73 2 6" xfId="43823"/>
    <cellStyle name="Хороший 73 3" xfId="43824"/>
    <cellStyle name="Хороший 73 4" xfId="43825"/>
    <cellStyle name="Хороший 73 5" xfId="43826"/>
    <cellStyle name="Хороший 73 6" xfId="43827"/>
    <cellStyle name="Хороший 73 7" xfId="43828"/>
    <cellStyle name="Хороший 73 8" xfId="43829"/>
    <cellStyle name="Хороший 74" xfId="43830"/>
    <cellStyle name="Хороший 74 2" xfId="43831"/>
    <cellStyle name="Хороший 74 2 2" xfId="43832"/>
    <cellStyle name="Хороший 74 2 3" xfId="43833"/>
    <cellStyle name="Хороший 74 2 4" xfId="43834"/>
    <cellStyle name="Хороший 74 2 5" xfId="43835"/>
    <cellStyle name="Хороший 74 2 6" xfId="43836"/>
    <cellStyle name="Хороший 74 3" xfId="43837"/>
    <cellStyle name="Хороший 74 4" xfId="43838"/>
    <cellStyle name="Хороший 74 5" xfId="43839"/>
    <cellStyle name="Хороший 74 6" xfId="43840"/>
    <cellStyle name="Хороший 74 7" xfId="43841"/>
    <cellStyle name="Хороший 74 8" xfId="43842"/>
    <cellStyle name="Хороший 75" xfId="43843"/>
    <cellStyle name="Хороший 75 2" xfId="43844"/>
    <cellStyle name="Хороший 75 2 2" xfId="43845"/>
    <cellStyle name="Хороший 75 2 3" xfId="43846"/>
    <cellStyle name="Хороший 75 2 4" xfId="43847"/>
    <cellStyle name="Хороший 75 2 5" xfId="43848"/>
    <cellStyle name="Хороший 75 2 6" xfId="43849"/>
    <cellStyle name="Хороший 75 3" xfId="43850"/>
    <cellStyle name="Хороший 75 4" xfId="43851"/>
    <cellStyle name="Хороший 75 5" xfId="43852"/>
    <cellStyle name="Хороший 75 6" xfId="43853"/>
    <cellStyle name="Хороший 75 7" xfId="43854"/>
    <cellStyle name="Хороший 75 8" xfId="43855"/>
    <cellStyle name="Хороший 76" xfId="43856"/>
    <cellStyle name="Хороший 76 2" xfId="43857"/>
    <cellStyle name="Хороший 76 2 2" xfId="43858"/>
    <cellStyle name="Хороший 76 2 3" xfId="43859"/>
    <cellStyle name="Хороший 76 2 4" xfId="43860"/>
    <cellStyle name="Хороший 76 2 5" xfId="43861"/>
    <cellStyle name="Хороший 76 2 6" xfId="43862"/>
    <cellStyle name="Хороший 76 3" xfId="43863"/>
    <cellStyle name="Хороший 76 4" xfId="43864"/>
    <cellStyle name="Хороший 76 5" xfId="43865"/>
    <cellStyle name="Хороший 76 6" xfId="43866"/>
    <cellStyle name="Хороший 76 7" xfId="43867"/>
    <cellStyle name="Хороший 76 8" xfId="43868"/>
    <cellStyle name="Хороший 77" xfId="43869"/>
    <cellStyle name="Хороший 77 2" xfId="43870"/>
    <cellStyle name="Хороший 77 2 2" xfId="43871"/>
    <cellStyle name="Хороший 77 2 3" xfId="43872"/>
    <cellStyle name="Хороший 77 2 4" xfId="43873"/>
    <cellStyle name="Хороший 77 2 5" xfId="43874"/>
    <cellStyle name="Хороший 77 2 6" xfId="43875"/>
    <cellStyle name="Хороший 77 3" xfId="43876"/>
    <cellStyle name="Хороший 77 4" xfId="43877"/>
    <cellStyle name="Хороший 77 5" xfId="43878"/>
    <cellStyle name="Хороший 77 6" xfId="43879"/>
    <cellStyle name="Хороший 77 7" xfId="43880"/>
    <cellStyle name="Хороший 77 8" xfId="43881"/>
    <cellStyle name="Хороший 78" xfId="43882"/>
    <cellStyle name="Хороший 78 2" xfId="43883"/>
    <cellStyle name="Хороший 78 2 2" xfId="43884"/>
    <cellStyle name="Хороший 78 2 3" xfId="43885"/>
    <cellStyle name="Хороший 78 2 4" xfId="43886"/>
    <cellStyle name="Хороший 78 2 5" xfId="43887"/>
    <cellStyle name="Хороший 78 2 6" xfId="43888"/>
    <cellStyle name="Хороший 78 3" xfId="43889"/>
    <cellStyle name="Хороший 78 4" xfId="43890"/>
    <cellStyle name="Хороший 78 5" xfId="43891"/>
    <cellStyle name="Хороший 78 6" xfId="43892"/>
    <cellStyle name="Хороший 78 7" xfId="43893"/>
    <cellStyle name="Хороший 78 8" xfId="43894"/>
    <cellStyle name="Хороший 79" xfId="43895"/>
    <cellStyle name="Хороший 79 2" xfId="43896"/>
    <cellStyle name="Хороший 79 2 2" xfId="43897"/>
    <cellStyle name="Хороший 79 2 3" xfId="43898"/>
    <cellStyle name="Хороший 79 2 4" xfId="43899"/>
    <cellStyle name="Хороший 79 2 5" xfId="43900"/>
    <cellStyle name="Хороший 79 2 6" xfId="43901"/>
    <cellStyle name="Хороший 79 3" xfId="43902"/>
    <cellStyle name="Хороший 79 4" xfId="43903"/>
    <cellStyle name="Хороший 79 5" xfId="43904"/>
    <cellStyle name="Хороший 79 6" xfId="43905"/>
    <cellStyle name="Хороший 79 7" xfId="43906"/>
    <cellStyle name="Хороший 79 8" xfId="43907"/>
    <cellStyle name="Хороший 8" xfId="43908"/>
    <cellStyle name="Хороший 8 2" xfId="43909"/>
    <cellStyle name="Хороший 8 2 2" xfId="43910"/>
    <cellStyle name="Хороший 8 2 3" xfId="43911"/>
    <cellStyle name="Хороший 8 2 4" xfId="43912"/>
    <cellStyle name="Хороший 8 2 5" xfId="43913"/>
    <cellStyle name="Хороший 8 2 6" xfId="43914"/>
    <cellStyle name="Хороший 8 3" xfId="43915"/>
    <cellStyle name="Хороший 8 4" xfId="43916"/>
    <cellStyle name="Хороший 8 5" xfId="43917"/>
    <cellStyle name="Хороший 8 6" xfId="43918"/>
    <cellStyle name="Хороший 8 7" xfId="43919"/>
    <cellStyle name="Хороший 8 8" xfId="43920"/>
    <cellStyle name="Хороший 80" xfId="43921"/>
    <cellStyle name="Хороший 80 2" xfId="43922"/>
    <cellStyle name="Хороший 80 2 2" xfId="43923"/>
    <cellStyle name="Хороший 80 2 3" xfId="43924"/>
    <cellStyle name="Хороший 80 2 4" xfId="43925"/>
    <cellStyle name="Хороший 80 2 5" xfId="43926"/>
    <cellStyle name="Хороший 80 2 6" xfId="43927"/>
    <cellStyle name="Хороший 80 3" xfId="43928"/>
    <cellStyle name="Хороший 80 4" xfId="43929"/>
    <cellStyle name="Хороший 80 5" xfId="43930"/>
    <cellStyle name="Хороший 80 6" xfId="43931"/>
    <cellStyle name="Хороший 80 7" xfId="43932"/>
    <cellStyle name="Хороший 80 8" xfId="43933"/>
    <cellStyle name="Хороший 81" xfId="43934"/>
    <cellStyle name="Хороший 81 2" xfId="43935"/>
    <cellStyle name="Хороший 81 2 2" xfId="43936"/>
    <cellStyle name="Хороший 81 2 3" xfId="43937"/>
    <cellStyle name="Хороший 81 2 4" xfId="43938"/>
    <cellStyle name="Хороший 81 2 5" xfId="43939"/>
    <cellStyle name="Хороший 81 2 6" xfId="43940"/>
    <cellStyle name="Хороший 81 3" xfId="43941"/>
    <cellStyle name="Хороший 81 4" xfId="43942"/>
    <cellStyle name="Хороший 81 5" xfId="43943"/>
    <cellStyle name="Хороший 81 6" xfId="43944"/>
    <cellStyle name="Хороший 81 7" xfId="43945"/>
    <cellStyle name="Хороший 81 8" xfId="43946"/>
    <cellStyle name="Хороший 82" xfId="43947"/>
    <cellStyle name="Хороший 82 2" xfId="43948"/>
    <cellStyle name="Хороший 82 2 2" xfId="43949"/>
    <cellStyle name="Хороший 82 2 3" xfId="43950"/>
    <cellStyle name="Хороший 82 2 4" xfId="43951"/>
    <cellStyle name="Хороший 82 2 5" xfId="43952"/>
    <cellStyle name="Хороший 82 2 6" xfId="43953"/>
    <cellStyle name="Хороший 82 3" xfId="43954"/>
    <cellStyle name="Хороший 82 4" xfId="43955"/>
    <cellStyle name="Хороший 82 5" xfId="43956"/>
    <cellStyle name="Хороший 82 6" xfId="43957"/>
    <cellStyle name="Хороший 82 7" xfId="43958"/>
    <cellStyle name="Хороший 82 8" xfId="43959"/>
    <cellStyle name="Хороший 83" xfId="43960"/>
    <cellStyle name="Хороший 83 2" xfId="43961"/>
    <cellStyle name="Хороший 83 2 2" xfId="43962"/>
    <cellStyle name="Хороший 83 2 3" xfId="43963"/>
    <cellStyle name="Хороший 83 2 4" xfId="43964"/>
    <cellStyle name="Хороший 83 2 5" xfId="43965"/>
    <cellStyle name="Хороший 83 2 6" xfId="43966"/>
    <cellStyle name="Хороший 83 3" xfId="43967"/>
    <cellStyle name="Хороший 83 4" xfId="43968"/>
    <cellStyle name="Хороший 83 5" xfId="43969"/>
    <cellStyle name="Хороший 83 6" xfId="43970"/>
    <cellStyle name="Хороший 83 7" xfId="43971"/>
    <cellStyle name="Хороший 83 8" xfId="43972"/>
    <cellStyle name="Хороший 84" xfId="43973"/>
    <cellStyle name="Хороший 84 2" xfId="43974"/>
    <cellStyle name="Хороший 84 2 2" xfId="43975"/>
    <cellStyle name="Хороший 84 2 3" xfId="43976"/>
    <cellStyle name="Хороший 84 2 4" xfId="43977"/>
    <cellStyle name="Хороший 84 2 5" xfId="43978"/>
    <cellStyle name="Хороший 84 2 6" xfId="43979"/>
    <cellStyle name="Хороший 84 3" xfId="43980"/>
    <cellStyle name="Хороший 84 4" xfId="43981"/>
    <cellStyle name="Хороший 84 5" xfId="43982"/>
    <cellStyle name="Хороший 84 6" xfId="43983"/>
    <cellStyle name="Хороший 84 7" xfId="43984"/>
    <cellStyle name="Хороший 84 8" xfId="43985"/>
    <cellStyle name="Хороший 85" xfId="43986"/>
    <cellStyle name="Хороший 85 2" xfId="43987"/>
    <cellStyle name="Хороший 85 2 2" xfId="43988"/>
    <cellStyle name="Хороший 85 2 3" xfId="43989"/>
    <cellStyle name="Хороший 85 2 4" xfId="43990"/>
    <cellStyle name="Хороший 85 2 5" xfId="43991"/>
    <cellStyle name="Хороший 85 2 6" xfId="43992"/>
    <cellStyle name="Хороший 85 3" xfId="43993"/>
    <cellStyle name="Хороший 85 4" xfId="43994"/>
    <cellStyle name="Хороший 85 5" xfId="43995"/>
    <cellStyle name="Хороший 85 6" xfId="43996"/>
    <cellStyle name="Хороший 85 7" xfId="43997"/>
    <cellStyle name="Хороший 85 8" xfId="43998"/>
    <cellStyle name="Хороший 86" xfId="43999"/>
    <cellStyle name="Хороший 86 2" xfId="44000"/>
    <cellStyle name="Хороший 86 2 2" xfId="44001"/>
    <cellStyle name="Хороший 86 2 3" xfId="44002"/>
    <cellStyle name="Хороший 86 2 4" xfId="44003"/>
    <cellStyle name="Хороший 86 2 5" xfId="44004"/>
    <cellStyle name="Хороший 86 2 6" xfId="44005"/>
    <cellStyle name="Хороший 86 3" xfId="44006"/>
    <cellStyle name="Хороший 86 4" xfId="44007"/>
    <cellStyle name="Хороший 86 5" xfId="44008"/>
    <cellStyle name="Хороший 86 6" xfId="44009"/>
    <cellStyle name="Хороший 86 7" xfId="44010"/>
    <cellStyle name="Хороший 86 8" xfId="44011"/>
    <cellStyle name="Хороший 87" xfId="44012"/>
    <cellStyle name="Хороший 87 2" xfId="44013"/>
    <cellStyle name="Хороший 87 2 2" xfId="44014"/>
    <cellStyle name="Хороший 87 2 3" xfId="44015"/>
    <cellStyle name="Хороший 87 2 4" xfId="44016"/>
    <cellStyle name="Хороший 87 2 5" xfId="44017"/>
    <cellStyle name="Хороший 87 2 6" xfId="44018"/>
    <cellStyle name="Хороший 87 3" xfId="44019"/>
    <cellStyle name="Хороший 87 4" xfId="44020"/>
    <cellStyle name="Хороший 87 5" xfId="44021"/>
    <cellStyle name="Хороший 87 6" xfId="44022"/>
    <cellStyle name="Хороший 87 7" xfId="44023"/>
    <cellStyle name="Хороший 87 8" xfId="44024"/>
    <cellStyle name="Хороший 88" xfId="44025"/>
    <cellStyle name="Хороший 88 2" xfId="44026"/>
    <cellStyle name="Хороший 88 2 2" xfId="44027"/>
    <cellStyle name="Хороший 88 2 3" xfId="44028"/>
    <cellStyle name="Хороший 88 2 4" xfId="44029"/>
    <cellStyle name="Хороший 88 2 5" xfId="44030"/>
    <cellStyle name="Хороший 88 2 6" xfId="44031"/>
    <cellStyle name="Хороший 88 3" xfId="44032"/>
    <cellStyle name="Хороший 88 4" xfId="44033"/>
    <cellStyle name="Хороший 88 5" xfId="44034"/>
    <cellStyle name="Хороший 88 6" xfId="44035"/>
    <cellStyle name="Хороший 88 7" xfId="44036"/>
    <cellStyle name="Хороший 88 8" xfId="44037"/>
    <cellStyle name="Хороший 89" xfId="44038"/>
    <cellStyle name="Хороший 89 2" xfId="44039"/>
    <cellStyle name="Хороший 89 2 2" xfId="44040"/>
    <cellStyle name="Хороший 89 2 3" xfId="44041"/>
    <cellStyle name="Хороший 89 2 4" xfId="44042"/>
    <cellStyle name="Хороший 89 2 5" xfId="44043"/>
    <cellStyle name="Хороший 89 2 6" xfId="44044"/>
    <cellStyle name="Хороший 89 3" xfId="44045"/>
    <cellStyle name="Хороший 89 4" xfId="44046"/>
    <cellStyle name="Хороший 89 5" xfId="44047"/>
    <cellStyle name="Хороший 89 6" xfId="44048"/>
    <cellStyle name="Хороший 89 7" xfId="44049"/>
    <cellStyle name="Хороший 89 8" xfId="44050"/>
    <cellStyle name="Хороший 9" xfId="44051"/>
    <cellStyle name="Хороший 9 2" xfId="44052"/>
    <cellStyle name="Хороший 9 2 2" xfId="44053"/>
    <cellStyle name="Хороший 9 2 3" xfId="44054"/>
    <cellStyle name="Хороший 9 2 4" xfId="44055"/>
    <cellStyle name="Хороший 9 2 5" xfId="44056"/>
    <cellStyle name="Хороший 9 2 6" xfId="44057"/>
    <cellStyle name="Хороший 9 3" xfId="44058"/>
    <cellStyle name="Хороший 9 4" xfId="44059"/>
    <cellStyle name="Хороший 9 5" xfId="44060"/>
    <cellStyle name="Хороший 9 6" xfId="44061"/>
    <cellStyle name="Хороший 9 7" xfId="44062"/>
    <cellStyle name="Хороший 9 8" xfId="44063"/>
    <cellStyle name="Хороший 90" xfId="44064"/>
    <cellStyle name="Хороший 90 2" xfId="44065"/>
    <cellStyle name="Хороший 90 2 2" xfId="44066"/>
    <cellStyle name="Хороший 90 2 3" xfId="44067"/>
    <cellStyle name="Хороший 90 2 4" xfId="44068"/>
    <cellStyle name="Хороший 90 2 5" xfId="44069"/>
    <cellStyle name="Хороший 90 2 6" xfId="44070"/>
    <cellStyle name="Хороший 90 3" xfId="44071"/>
    <cellStyle name="Хороший 90 4" xfId="44072"/>
    <cellStyle name="Хороший 90 5" xfId="44073"/>
    <cellStyle name="Хороший 90 6" xfId="44074"/>
    <cellStyle name="Хороший 90 7" xfId="44075"/>
    <cellStyle name="Хороший 90 8" xfId="44076"/>
    <cellStyle name="Хороший 91" xfId="44077"/>
    <cellStyle name="Хороший 91 2" xfId="44078"/>
    <cellStyle name="Хороший 91 2 2" xfId="44079"/>
    <cellStyle name="Хороший 91 2 3" xfId="44080"/>
    <cellStyle name="Хороший 91 2 4" xfId="44081"/>
    <cellStyle name="Хороший 91 2 5" xfId="44082"/>
    <cellStyle name="Хороший 91 2 6" xfId="44083"/>
    <cellStyle name="Хороший 91 3" xfId="44084"/>
    <cellStyle name="Хороший 91 4" xfId="44085"/>
    <cellStyle name="Хороший 91 5" xfId="44086"/>
    <cellStyle name="Хороший 91 6" xfId="44087"/>
    <cellStyle name="Хороший 91 7" xfId="44088"/>
    <cellStyle name="Хороший 91 8" xfId="44089"/>
    <cellStyle name="Хороший 92" xfId="44090"/>
    <cellStyle name="Хороший 92 2" xfId="44091"/>
    <cellStyle name="Хороший 92 2 2" xfId="44092"/>
    <cellStyle name="Хороший 92 2 3" xfId="44093"/>
    <cellStyle name="Хороший 92 2 4" xfId="44094"/>
    <cellStyle name="Хороший 92 2 5" xfId="44095"/>
    <cellStyle name="Хороший 92 2 6" xfId="44096"/>
    <cellStyle name="Хороший 92 3" xfId="44097"/>
    <cellStyle name="Хороший 92 4" xfId="44098"/>
    <cellStyle name="Хороший 92 5" xfId="44099"/>
    <cellStyle name="Хороший 92 6" xfId="44100"/>
    <cellStyle name="Хороший 92 7" xfId="44101"/>
    <cellStyle name="Хороший 92 8" xfId="44102"/>
    <cellStyle name="Хороший 93" xfId="44103"/>
    <cellStyle name="Хороший 93 2" xfId="44104"/>
    <cellStyle name="Хороший 93 2 2" xfId="44105"/>
    <cellStyle name="Хороший 93 2 3" xfId="44106"/>
    <cellStyle name="Хороший 93 2 4" xfId="44107"/>
    <cellStyle name="Хороший 93 2 5" xfId="44108"/>
    <cellStyle name="Хороший 93 2 6" xfId="44109"/>
    <cellStyle name="Хороший 93 3" xfId="44110"/>
    <cellStyle name="Хороший 93 4" xfId="44111"/>
    <cellStyle name="Хороший 93 5" xfId="44112"/>
    <cellStyle name="Хороший 93 6" xfId="44113"/>
    <cellStyle name="Хороший 93 7" xfId="44114"/>
    <cellStyle name="Хороший 93 8" xfId="44115"/>
    <cellStyle name="Хороший 94" xfId="44116"/>
    <cellStyle name="Хороший 94 2" xfId="44117"/>
    <cellStyle name="Хороший 94 2 2" xfId="44118"/>
    <cellStyle name="Хороший 94 2 3" xfId="44119"/>
    <cellStyle name="Хороший 94 2 4" xfId="44120"/>
    <cellStyle name="Хороший 94 2 5" xfId="44121"/>
    <cellStyle name="Хороший 94 2 6" xfId="44122"/>
    <cellStyle name="Хороший 94 3" xfId="44123"/>
    <cellStyle name="Хороший 94 4" xfId="44124"/>
    <cellStyle name="Хороший 94 5" xfId="44125"/>
    <cellStyle name="Хороший 94 6" xfId="44126"/>
    <cellStyle name="Хороший 94 7" xfId="44127"/>
    <cellStyle name="Хороший 94 8" xfId="44128"/>
    <cellStyle name="Хороший 95" xfId="44129"/>
    <cellStyle name="Хороший 95 2" xfId="44130"/>
    <cellStyle name="Хороший 95 2 2" xfId="44131"/>
    <cellStyle name="Хороший 95 2 3" xfId="44132"/>
    <cellStyle name="Хороший 95 2 4" xfId="44133"/>
    <cellStyle name="Хороший 95 2 5" xfId="44134"/>
    <cellStyle name="Хороший 95 2 6" xfId="44135"/>
    <cellStyle name="Хороший 95 3" xfId="44136"/>
    <cellStyle name="Хороший 95 4" xfId="44137"/>
    <cellStyle name="Хороший 95 5" xfId="44138"/>
    <cellStyle name="Хороший 95 6" xfId="44139"/>
    <cellStyle name="Хороший 95 7" xfId="44140"/>
    <cellStyle name="Хороший 95 8" xfId="44141"/>
    <cellStyle name="Хороший 96" xfId="44142"/>
    <cellStyle name="Хороший 96 2" xfId="44143"/>
    <cellStyle name="Хороший 96 2 2" xfId="44144"/>
    <cellStyle name="Хороший 96 2 3" xfId="44145"/>
    <cellStyle name="Хороший 96 2 4" xfId="44146"/>
    <cellStyle name="Хороший 96 2 5" xfId="44147"/>
    <cellStyle name="Хороший 96 2 6" xfId="44148"/>
    <cellStyle name="Хороший 96 3" xfId="44149"/>
    <cellStyle name="Хороший 96 4" xfId="44150"/>
    <cellStyle name="Хороший 96 5" xfId="44151"/>
    <cellStyle name="Хороший 96 6" xfId="44152"/>
    <cellStyle name="Хороший 96 7" xfId="44153"/>
    <cellStyle name="Хороший 96 8" xfId="44154"/>
    <cellStyle name="Хороший 97" xfId="44155"/>
    <cellStyle name="Хороший 97 2" xfId="44156"/>
    <cellStyle name="Хороший 97 2 2" xfId="44157"/>
    <cellStyle name="Хороший 97 2 3" xfId="44158"/>
    <cellStyle name="Хороший 97 2 4" xfId="44159"/>
    <cellStyle name="Хороший 97 2 5" xfId="44160"/>
    <cellStyle name="Хороший 97 2 6" xfId="44161"/>
    <cellStyle name="Хороший 97 3" xfId="44162"/>
    <cellStyle name="Хороший 97 4" xfId="44163"/>
    <cellStyle name="Хороший 97 5" xfId="44164"/>
    <cellStyle name="Хороший 97 6" xfId="44165"/>
    <cellStyle name="Хороший 97 7" xfId="44166"/>
    <cellStyle name="Хороший 97 8" xfId="44167"/>
    <cellStyle name="Хороший 98" xfId="44168"/>
    <cellStyle name="Хороший 98 2" xfId="44169"/>
    <cellStyle name="Хороший 98 2 2" xfId="44170"/>
    <cellStyle name="Хороший 98 2 3" xfId="44171"/>
    <cellStyle name="Хороший 98 2 4" xfId="44172"/>
    <cellStyle name="Хороший 98 2 5" xfId="44173"/>
    <cellStyle name="Хороший 98 2 6" xfId="44174"/>
    <cellStyle name="Хороший 98 3" xfId="44175"/>
    <cellStyle name="Хороший 98 4" xfId="44176"/>
    <cellStyle name="Хороший 98 5" xfId="44177"/>
    <cellStyle name="Хороший 98 6" xfId="44178"/>
    <cellStyle name="Хороший 98 7" xfId="44179"/>
    <cellStyle name="Хороший 98 8" xfId="44180"/>
    <cellStyle name="Хороший 99" xfId="44181"/>
    <cellStyle name="Хороший 99 2" xfId="44182"/>
    <cellStyle name="Хороший 99 2 2" xfId="44183"/>
    <cellStyle name="Хороший 99 2 3" xfId="44184"/>
    <cellStyle name="Хороший 99 2 4" xfId="44185"/>
    <cellStyle name="Хороший 99 2 5" xfId="44186"/>
    <cellStyle name="Хороший 99 2 6" xfId="44187"/>
    <cellStyle name="Хороший 99 3" xfId="44188"/>
    <cellStyle name="Хороший 99 4" xfId="44189"/>
    <cellStyle name="Хороший 99 5" xfId="44190"/>
    <cellStyle name="Хороший 99 6" xfId="44191"/>
    <cellStyle name="Хороший 99 7" xfId="44192"/>
    <cellStyle name="Хороший 99 8" xfId="44193"/>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05\REPORTS\OUT\&#1055;&#1086;&#1083;&#1086;&#1074;&#1086;&#1079;&#1088;&#1072;&#1089;&#1090;&#1085;&#1072;&#1103;%20&#1074;&#1099;&#1075;&#1088;&#1091;&#1079;&#1082;&#1072;%20&#1085;&#1072;%2020198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С"/>
      <sheetName val="КАПИТАЛ"/>
      <sheetName val="СОГАЗ"/>
      <sheetName val="АСТРА"/>
      <sheetName val="СПАСЕНИЕ"/>
      <sheetName val="АЛЬФАСТРАХОВАНИЕ"/>
      <sheetName val="РЕСО"/>
      <sheetName val="ИТОГО"/>
    </sheetNames>
    <sheetDataSet>
      <sheetData sheetId="0">
        <row r="7">
          <cell r="D7">
            <v>73579</v>
          </cell>
          <cell r="E7">
            <v>247</v>
          </cell>
          <cell r="F7">
            <v>250</v>
          </cell>
          <cell r="G7">
            <v>1870</v>
          </cell>
          <cell r="H7">
            <v>1797</v>
          </cell>
          <cell r="I7">
            <v>4718</v>
          </cell>
          <cell r="J7">
            <v>4638</v>
          </cell>
          <cell r="K7">
            <v>21520</v>
          </cell>
          <cell r="L7">
            <v>20975</v>
          </cell>
          <cell r="M7">
            <v>5370</v>
          </cell>
          <cell r="N7">
            <v>12194</v>
          </cell>
        </row>
        <row r="8">
          <cell r="D8">
            <v>38</v>
          </cell>
          <cell r="E8">
            <v>0</v>
          </cell>
          <cell r="F8">
            <v>0</v>
          </cell>
          <cell r="G8">
            <v>0</v>
          </cell>
          <cell r="H8">
            <v>0</v>
          </cell>
          <cell r="I8">
            <v>1</v>
          </cell>
          <cell r="J8">
            <v>3</v>
          </cell>
          <cell r="K8">
            <v>13</v>
          </cell>
          <cell r="L8">
            <v>16</v>
          </cell>
          <cell r="M8">
            <v>0</v>
          </cell>
          <cell r="N8">
            <v>5</v>
          </cell>
        </row>
        <row r="9">
          <cell r="D9">
            <v>108</v>
          </cell>
          <cell r="E9">
            <v>0</v>
          </cell>
          <cell r="F9">
            <v>0</v>
          </cell>
          <cell r="G9">
            <v>1</v>
          </cell>
          <cell r="H9">
            <v>2</v>
          </cell>
          <cell r="I9">
            <v>3</v>
          </cell>
          <cell r="J9">
            <v>4</v>
          </cell>
          <cell r="K9">
            <v>39</v>
          </cell>
          <cell r="L9">
            <v>50</v>
          </cell>
          <cell r="M9">
            <v>3</v>
          </cell>
          <cell r="N9">
            <v>6</v>
          </cell>
        </row>
        <row r="10">
          <cell r="D10">
            <v>139</v>
          </cell>
          <cell r="E10">
            <v>0</v>
          </cell>
          <cell r="F10">
            <v>0</v>
          </cell>
          <cell r="G10">
            <v>1</v>
          </cell>
          <cell r="H10">
            <v>3</v>
          </cell>
          <cell r="I10">
            <v>7</v>
          </cell>
          <cell r="J10">
            <v>8</v>
          </cell>
          <cell r="K10">
            <v>57</v>
          </cell>
          <cell r="L10">
            <v>52</v>
          </cell>
          <cell r="M10">
            <v>5</v>
          </cell>
          <cell r="N10">
            <v>6</v>
          </cell>
        </row>
        <row r="11">
          <cell r="D11">
            <v>7305</v>
          </cell>
          <cell r="E11">
            <v>8</v>
          </cell>
          <cell r="F11">
            <v>9</v>
          </cell>
          <cell r="G11">
            <v>140</v>
          </cell>
          <cell r="H11">
            <v>128</v>
          </cell>
          <cell r="I11">
            <v>732</v>
          </cell>
          <cell r="J11">
            <v>677</v>
          </cell>
          <cell r="K11">
            <v>2094</v>
          </cell>
          <cell r="L11">
            <v>1691</v>
          </cell>
          <cell r="M11">
            <v>586</v>
          </cell>
          <cell r="N11">
            <v>1240</v>
          </cell>
        </row>
        <row r="12">
          <cell r="D12">
            <v>155</v>
          </cell>
          <cell r="E12">
            <v>0</v>
          </cell>
          <cell r="F12">
            <v>0</v>
          </cell>
          <cell r="G12">
            <v>1</v>
          </cell>
          <cell r="H12">
            <v>0</v>
          </cell>
          <cell r="I12">
            <v>10</v>
          </cell>
          <cell r="J12">
            <v>6</v>
          </cell>
          <cell r="K12">
            <v>66</v>
          </cell>
          <cell r="L12">
            <v>53</v>
          </cell>
          <cell r="M12">
            <v>5</v>
          </cell>
          <cell r="N12">
            <v>14</v>
          </cell>
        </row>
        <row r="13">
          <cell r="D13">
            <v>12063</v>
          </cell>
          <cell r="E13">
            <v>34</v>
          </cell>
          <cell r="F13">
            <v>24</v>
          </cell>
          <cell r="G13">
            <v>407</v>
          </cell>
          <cell r="H13">
            <v>381</v>
          </cell>
          <cell r="I13">
            <v>1151</v>
          </cell>
          <cell r="J13">
            <v>1148</v>
          </cell>
          <cell r="K13">
            <v>3192</v>
          </cell>
          <cell r="L13">
            <v>2885</v>
          </cell>
          <cell r="M13">
            <v>867</v>
          </cell>
          <cell r="N13">
            <v>1974</v>
          </cell>
        </row>
        <row r="14">
          <cell r="D14">
            <v>360</v>
          </cell>
          <cell r="E14">
            <v>0</v>
          </cell>
          <cell r="F14">
            <v>0</v>
          </cell>
          <cell r="G14">
            <v>3</v>
          </cell>
          <cell r="H14">
            <v>4</v>
          </cell>
          <cell r="I14">
            <v>11</v>
          </cell>
          <cell r="J14">
            <v>8</v>
          </cell>
          <cell r="K14">
            <v>169</v>
          </cell>
          <cell r="L14">
            <v>134</v>
          </cell>
          <cell r="M14">
            <v>16</v>
          </cell>
          <cell r="N14">
            <v>15</v>
          </cell>
        </row>
        <row r="15">
          <cell r="D15">
            <v>30</v>
          </cell>
          <cell r="E15">
            <v>0</v>
          </cell>
          <cell r="F15">
            <v>0</v>
          </cell>
          <cell r="G15">
            <v>0</v>
          </cell>
          <cell r="H15">
            <v>0</v>
          </cell>
          <cell r="I15">
            <v>0</v>
          </cell>
          <cell r="J15">
            <v>2</v>
          </cell>
          <cell r="K15">
            <v>15</v>
          </cell>
          <cell r="L15">
            <v>13</v>
          </cell>
          <cell r="M15">
            <v>0</v>
          </cell>
          <cell r="N15">
            <v>0</v>
          </cell>
        </row>
        <row r="16">
          <cell r="D16">
            <v>20198</v>
          </cell>
          <cell r="E16">
            <v>42</v>
          </cell>
          <cell r="F16">
            <v>33</v>
          </cell>
          <cell r="G16">
            <v>553</v>
          </cell>
          <cell r="H16">
            <v>518</v>
          </cell>
          <cell r="I16">
            <v>1915</v>
          </cell>
          <cell r="J16">
            <v>1856</v>
          </cell>
          <cell r="K16">
            <v>5645</v>
          </cell>
          <cell r="L16">
            <v>4894</v>
          </cell>
          <cell r="M16">
            <v>1482</v>
          </cell>
          <cell r="N16">
            <v>3260</v>
          </cell>
        </row>
        <row r="17">
          <cell r="D17">
            <v>14720</v>
          </cell>
          <cell r="E17">
            <v>70</v>
          </cell>
          <cell r="F17">
            <v>70</v>
          </cell>
          <cell r="G17">
            <v>564</v>
          </cell>
          <cell r="H17">
            <v>530</v>
          </cell>
          <cell r="I17">
            <v>1690</v>
          </cell>
          <cell r="J17">
            <v>1523</v>
          </cell>
          <cell r="K17">
            <v>4376</v>
          </cell>
          <cell r="L17">
            <v>3419</v>
          </cell>
          <cell r="M17">
            <v>804</v>
          </cell>
          <cell r="N17">
            <v>1674</v>
          </cell>
        </row>
        <row r="18">
          <cell r="D18">
            <v>22914</v>
          </cell>
          <cell r="E18">
            <v>44</v>
          </cell>
          <cell r="F18">
            <v>41</v>
          </cell>
          <cell r="G18">
            <v>495</v>
          </cell>
          <cell r="H18">
            <v>493</v>
          </cell>
          <cell r="I18">
            <v>1516</v>
          </cell>
          <cell r="J18">
            <v>1377</v>
          </cell>
          <cell r="K18">
            <v>6499</v>
          </cell>
          <cell r="L18">
            <v>5602</v>
          </cell>
          <cell r="M18">
            <v>2091</v>
          </cell>
          <cell r="N18">
            <v>4756</v>
          </cell>
        </row>
        <row r="19">
          <cell r="D19">
            <v>93</v>
          </cell>
          <cell r="E19">
            <v>0</v>
          </cell>
          <cell r="F19">
            <v>0</v>
          </cell>
          <cell r="G19">
            <v>3</v>
          </cell>
          <cell r="H19">
            <v>1</v>
          </cell>
          <cell r="I19">
            <v>7</v>
          </cell>
          <cell r="J19">
            <v>6</v>
          </cell>
          <cell r="K19">
            <v>33</v>
          </cell>
          <cell r="L19">
            <v>35</v>
          </cell>
          <cell r="M19">
            <v>4</v>
          </cell>
          <cell r="N19">
            <v>4</v>
          </cell>
        </row>
        <row r="20">
          <cell r="D20">
            <v>209</v>
          </cell>
          <cell r="E20">
            <v>0</v>
          </cell>
          <cell r="F20">
            <v>0</v>
          </cell>
          <cell r="G20">
            <v>2</v>
          </cell>
          <cell r="H20">
            <v>2</v>
          </cell>
          <cell r="I20">
            <v>6</v>
          </cell>
          <cell r="J20">
            <v>4</v>
          </cell>
          <cell r="K20">
            <v>76</v>
          </cell>
          <cell r="L20">
            <v>87</v>
          </cell>
          <cell r="M20">
            <v>13</v>
          </cell>
          <cell r="N20">
            <v>19</v>
          </cell>
        </row>
        <row r="21">
          <cell r="D21">
            <v>286</v>
          </cell>
          <cell r="E21">
            <v>0</v>
          </cell>
          <cell r="F21">
            <v>0</v>
          </cell>
          <cell r="G21">
            <v>2</v>
          </cell>
          <cell r="H21">
            <v>1</v>
          </cell>
          <cell r="I21">
            <v>8</v>
          </cell>
          <cell r="J21">
            <v>12</v>
          </cell>
          <cell r="K21">
            <v>129</v>
          </cell>
          <cell r="L21">
            <v>92</v>
          </cell>
          <cell r="M21">
            <v>16</v>
          </cell>
          <cell r="N21">
            <v>26</v>
          </cell>
        </row>
        <row r="22">
          <cell r="D22">
            <v>7559</v>
          </cell>
          <cell r="E22">
            <v>2</v>
          </cell>
          <cell r="F22">
            <v>2</v>
          </cell>
          <cell r="G22">
            <v>75</v>
          </cell>
          <cell r="H22">
            <v>58</v>
          </cell>
          <cell r="I22">
            <v>564</v>
          </cell>
          <cell r="J22">
            <v>570</v>
          </cell>
          <cell r="K22">
            <v>2405</v>
          </cell>
          <cell r="L22">
            <v>1913</v>
          </cell>
          <cell r="M22">
            <v>614</v>
          </cell>
          <cell r="N22">
            <v>1356</v>
          </cell>
        </row>
        <row r="23">
          <cell r="D23">
            <v>185</v>
          </cell>
          <cell r="E23">
            <v>1</v>
          </cell>
          <cell r="F23">
            <v>0</v>
          </cell>
          <cell r="G23">
            <v>4</v>
          </cell>
          <cell r="H23">
            <v>3</v>
          </cell>
          <cell r="I23">
            <v>7</v>
          </cell>
          <cell r="J23">
            <v>3</v>
          </cell>
          <cell r="K23">
            <v>72</v>
          </cell>
          <cell r="L23">
            <v>84</v>
          </cell>
          <cell r="M23">
            <v>4</v>
          </cell>
          <cell r="N23">
            <v>7</v>
          </cell>
        </row>
        <row r="24">
          <cell r="D24">
            <v>151</v>
          </cell>
          <cell r="E24">
            <v>0</v>
          </cell>
          <cell r="F24">
            <v>0</v>
          </cell>
          <cell r="G24">
            <v>3</v>
          </cell>
          <cell r="H24">
            <v>1</v>
          </cell>
          <cell r="I24">
            <v>4</v>
          </cell>
          <cell r="J24">
            <v>6</v>
          </cell>
          <cell r="K24">
            <v>64</v>
          </cell>
          <cell r="L24">
            <v>52</v>
          </cell>
          <cell r="M24">
            <v>9</v>
          </cell>
          <cell r="N24">
            <v>12</v>
          </cell>
        </row>
        <row r="25">
          <cell r="D25">
            <v>152</v>
          </cell>
          <cell r="E25">
            <v>0</v>
          </cell>
          <cell r="F25">
            <v>0</v>
          </cell>
          <cell r="G25">
            <v>3</v>
          </cell>
          <cell r="H25">
            <v>0</v>
          </cell>
          <cell r="I25">
            <v>6</v>
          </cell>
          <cell r="J25">
            <v>8</v>
          </cell>
          <cell r="K25">
            <v>64</v>
          </cell>
          <cell r="L25">
            <v>62</v>
          </cell>
          <cell r="M25">
            <v>5</v>
          </cell>
          <cell r="N25">
            <v>4</v>
          </cell>
        </row>
        <row r="26">
          <cell r="D26">
            <v>365</v>
          </cell>
          <cell r="E26">
            <v>1</v>
          </cell>
          <cell r="F26">
            <v>0</v>
          </cell>
          <cell r="G26">
            <v>5</v>
          </cell>
          <cell r="H26">
            <v>6</v>
          </cell>
          <cell r="I26">
            <v>15</v>
          </cell>
          <cell r="J26">
            <v>17</v>
          </cell>
          <cell r="K26">
            <v>165</v>
          </cell>
          <cell r="L26">
            <v>121</v>
          </cell>
          <cell r="M26">
            <v>17</v>
          </cell>
          <cell r="N26">
            <v>18</v>
          </cell>
        </row>
        <row r="27">
          <cell r="D27">
            <v>114</v>
          </cell>
          <cell r="E27">
            <v>0</v>
          </cell>
          <cell r="F27">
            <v>0</v>
          </cell>
          <cell r="G27">
            <v>2</v>
          </cell>
          <cell r="H27">
            <v>0</v>
          </cell>
          <cell r="I27">
            <v>4</v>
          </cell>
          <cell r="J27">
            <v>3</v>
          </cell>
          <cell r="K27">
            <v>43</v>
          </cell>
          <cell r="L27">
            <v>45</v>
          </cell>
          <cell r="M27">
            <v>8</v>
          </cell>
          <cell r="N27">
            <v>9</v>
          </cell>
        </row>
        <row r="28">
          <cell r="D28">
            <v>44</v>
          </cell>
          <cell r="E28">
            <v>0</v>
          </cell>
          <cell r="F28">
            <v>0</v>
          </cell>
          <cell r="G28">
            <v>0</v>
          </cell>
          <cell r="H28">
            <v>0</v>
          </cell>
          <cell r="I28">
            <v>1</v>
          </cell>
          <cell r="J28">
            <v>0</v>
          </cell>
          <cell r="K28">
            <v>14</v>
          </cell>
          <cell r="L28">
            <v>22</v>
          </cell>
          <cell r="M28">
            <v>1</v>
          </cell>
          <cell r="N28">
            <v>6</v>
          </cell>
        </row>
        <row r="29">
          <cell r="D29">
            <v>46792</v>
          </cell>
          <cell r="E29">
            <v>118</v>
          </cell>
          <cell r="F29">
            <v>113</v>
          </cell>
          <cell r="G29">
            <v>1158</v>
          </cell>
          <cell r="H29">
            <v>1095</v>
          </cell>
          <cell r="I29">
            <v>3828</v>
          </cell>
          <cell r="J29">
            <v>3529</v>
          </cell>
          <cell r="K29">
            <v>13940</v>
          </cell>
          <cell r="L29">
            <v>11534</v>
          </cell>
          <cell r="M29">
            <v>3586</v>
          </cell>
          <cell r="N29">
            <v>7891</v>
          </cell>
        </row>
        <row r="30">
          <cell r="D30">
            <v>138</v>
          </cell>
          <cell r="E30">
            <v>0</v>
          </cell>
          <cell r="F30">
            <v>0</v>
          </cell>
          <cell r="G30">
            <v>1</v>
          </cell>
          <cell r="H30">
            <v>8</v>
          </cell>
          <cell r="I30">
            <v>10</v>
          </cell>
          <cell r="J30">
            <v>15</v>
          </cell>
          <cell r="K30">
            <v>45</v>
          </cell>
          <cell r="L30">
            <v>49</v>
          </cell>
          <cell r="M30">
            <v>3</v>
          </cell>
          <cell r="N30">
            <v>7</v>
          </cell>
        </row>
        <row r="31">
          <cell r="D31">
            <v>9865</v>
          </cell>
          <cell r="E31">
            <v>6</v>
          </cell>
          <cell r="F31">
            <v>9</v>
          </cell>
          <cell r="G31">
            <v>116</v>
          </cell>
          <cell r="H31">
            <v>120</v>
          </cell>
          <cell r="I31">
            <v>884</v>
          </cell>
          <cell r="J31">
            <v>806</v>
          </cell>
          <cell r="K31">
            <v>3470</v>
          </cell>
          <cell r="L31">
            <v>2264</v>
          </cell>
          <cell r="M31">
            <v>719</v>
          </cell>
          <cell r="N31">
            <v>1471</v>
          </cell>
        </row>
        <row r="32">
          <cell r="D32">
            <v>153</v>
          </cell>
          <cell r="E32">
            <v>1</v>
          </cell>
          <cell r="F32">
            <v>0</v>
          </cell>
          <cell r="G32">
            <v>1</v>
          </cell>
          <cell r="H32">
            <v>3</v>
          </cell>
          <cell r="I32">
            <v>12</v>
          </cell>
          <cell r="J32">
            <v>8</v>
          </cell>
          <cell r="K32">
            <v>69</v>
          </cell>
          <cell r="L32">
            <v>50</v>
          </cell>
          <cell r="M32">
            <v>5</v>
          </cell>
          <cell r="N32">
            <v>4</v>
          </cell>
        </row>
        <row r="33">
          <cell r="D33">
            <v>70</v>
          </cell>
          <cell r="E33">
            <v>0</v>
          </cell>
          <cell r="F33">
            <v>0</v>
          </cell>
          <cell r="G33">
            <v>1</v>
          </cell>
          <cell r="H33">
            <v>0</v>
          </cell>
          <cell r="I33">
            <v>2</v>
          </cell>
          <cell r="J33">
            <v>4</v>
          </cell>
          <cell r="K33">
            <v>36</v>
          </cell>
          <cell r="L33">
            <v>26</v>
          </cell>
          <cell r="M33">
            <v>1</v>
          </cell>
          <cell r="N33">
            <v>0</v>
          </cell>
        </row>
        <row r="34">
          <cell r="D34">
            <v>161</v>
          </cell>
          <cell r="E34">
            <v>0</v>
          </cell>
          <cell r="F34">
            <v>0</v>
          </cell>
          <cell r="G34">
            <v>0</v>
          </cell>
          <cell r="H34">
            <v>3</v>
          </cell>
          <cell r="I34">
            <v>7</v>
          </cell>
          <cell r="J34">
            <v>2</v>
          </cell>
          <cell r="K34">
            <v>77</v>
          </cell>
          <cell r="L34">
            <v>52</v>
          </cell>
          <cell r="M34">
            <v>11</v>
          </cell>
          <cell r="N34">
            <v>9</v>
          </cell>
        </row>
        <row r="35">
          <cell r="D35">
            <v>110</v>
          </cell>
          <cell r="E35">
            <v>0</v>
          </cell>
          <cell r="F35">
            <v>0</v>
          </cell>
          <cell r="G35">
            <v>1</v>
          </cell>
          <cell r="H35">
            <v>1</v>
          </cell>
          <cell r="I35">
            <v>6</v>
          </cell>
          <cell r="J35">
            <v>9</v>
          </cell>
          <cell r="K35">
            <v>44</v>
          </cell>
          <cell r="L35">
            <v>42</v>
          </cell>
          <cell r="M35">
            <v>1</v>
          </cell>
          <cell r="N35">
            <v>6</v>
          </cell>
        </row>
        <row r="36">
          <cell r="D36">
            <v>57</v>
          </cell>
          <cell r="E36">
            <v>0</v>
          </cell>
          <cell r="F36">
            <v>0</v>
          </cell>
          <cell r="G36">
            <v>0</v>
          </cell>
          <cell r="H36">
            <v>1</v>
          </cell>
          <cell r="I36">
            <v>3</v>
          </cell>
          <cell r="J36">
            <v>1</v>
          </cell>
          <cell r="K36">
            <v>22</v>
          </cell>
          <cell r="L36">
            <v>27</v>
          </cell>
          <cell r="M36">
            <v>1</v>
          </cell>
          <cell r="N36">
            <v>2</v>
          </cell>
        </row>
        <row r="37">
          <cell r="D37">
            <v>23</v>
          </cell>
          <cell r="E37">
            <v>0</v>
          </cell>
          <cell r="F37">
            <v>0</v>
          </cell>
          <cell r="G37">
            <v>0</v>
          </cell>
          <cell r="H37">
            <v>1</v>
          </cell>
          <cell r="I37">
            <v>1</v>
          </cell>
          <cell r="J37">
            <v>0</v>
          </cell>
          <cell r="K37">
            <v>10</v>
          </cell>
          <cell r="L37">
            <v>9</v>
          </cell>
          <cell r="M37">
            <v>1</v>
          </cell>
          <cell r="N37">
            <v>1</v>
          </cell>
        </row>
        <row r="38">
          <cell r="D38">
            <v>4879</v>
          </cell>
          <cell r="E38">
            <v>10</v>
          </cell>
          <cell r="F38">
            <v>4</v>
          </cell>
          <cell r="G38">
            <v>78</v>
          </cell>
          <cell r="H38">
            <v>104</v>
          </cell>
          <cell r="I38">
            <v>419</v>
          </cell>
          <cell r="J38">
            <v>429</v>
          </cell>
          <cell r="K38">
            <v>1677</v>
          </cell>
          <cell r="L38">
            <v>1140</v>
          </cell>
          <cell r="M38">
            <v>390</v>
          </cell>
          <cell r="N38">
            <v>628</v>
          </cell>
        </row>
        <row r="39">
          <cell r="D39">
            <v>202</v>
          </cell>
          <cell r="E39">
            <v>0</v>
          </cell>
          <cell r="F39">
            <v>0</v>
          </cell>
          <cell r="G39">
            <v>1</v>
          </cell>
          <cell r="H39">
            <v>3</v>
          </cell>
          <cell r="I39">
            <v>2</v>
          </cell>
          <cell r="J39">
            <v>13</v>
          </cell>
          <cell r="K39">
            <v>99</v>
          </cell>
          <cell r="L39">
            <v>66</v>
          </cell>
          <cell r="M39">
            <v>6</v>
          </cell>
          <cell r="N39">
            <v>12</v>
          </cell>
        </row>
        <row r="40">
          <cell r="D40">
            <v>168</v>
          </cell>
          <cell r="E40">
            <v>0</v>
          </cell>
          <cell r="F40">
            <v>1</v>
          </cell>
          <cell r="G40">
            <v>1</v>
          </cell>
          <cell r="H40">
            <v>1</v>
          </cell>
          <cell r="I40">
            <v>7</v>
          </cell>
          <cell r="J40">
            <v>13</v>
          </cell>
          <cell r="K40">
            <v>75</v>
          </cell>
          <cell r="L40">
            <v>61</v>
          </cell>
          <cell r="M40">
            <v>3</v>
          </cell>
          <cell r="N40">
            <v>6</v>
          </cell>
        </row>
        <row r="41">
          <cell r="D41">
            <v>63</v>
          </cell>
          <cell r="E41">
            <v>0</v>
          </cell>
          <cell r="F41">
            <v>0</v>
          </cell>
          <cell r="G41">
            <v>0</v>
          </cell>
          <cell r="H41">
            <v>0</v>
          </cell>
          <cell r="I41">
            <v>4</v>
          </cell>
          <cell r="J41">
            <v>1</v>
          </cell>
          <cell r="K41">
            <v>30</v>
          </cell>
          <cell r="L41">
            <v>20</v>
          </cell>
          <cell r="M41">
            <v>5</v>
          </cell>
          <cell r="N41">
            <v>3</v>
          </cell>
        </row>
        <row r="42">
          <cell r="D42">
            <v>100</v>
          </cell>
          <cell r="E42">
            <v>1</v>
          </cell>
          <cell r="F42">
            <v>1</v>
          </cell>
          <cell r="G42">
            <v>3</v>
          </cell>
          <cell r="H42">
            <v>6</v>
          </cell>
          <cell r="I42">
            <v>7</v>
          </cell>
          <cell r="J42">
            <v>6</v>
          </cell>
          <cell r="K42">
            <v>33</v>
          </cell>
          <cell r="L42">
            <v>38</v>
          </cell>
          <cell r="M42">
            <v>2</v>
          </cell>
          <cell r="N42">
            <v>3</v>
          </cell>
        </row>
        <row r="43">
          <cell r="D43">
            <v>122</v>
          </cell>
          <cell r="E43">
            <v>0</v>
          </cell>
          <cell r="F43">
            <v>0</v>
          </cell>
          <cell r="G43">
            <v>1</v>
          </cell>
          <cell r="H43">
            <v>4</v>
          </cell>
          <cell r="I43">
            <v>2</v>
          </cell>
          <cell r="J43">
            <v>6</v>
          </cell>
          <cell r="K43">
            <v>55</v>
          </cell>
          <cell r="L43">
            <v>39</v>
          </cell>
          <cell r="M43">
            <v>6</v>
          </cell>
          <cell r="N43">
            <v>9</v>
          </cell>
        </row>
        <row r="44">
          <cell r="D44">
            <v>75</v>
          </cell>
          <cell r="E44">
            <v>0</v>
          </cell>
          <cell r="F44">
            <v>0</v>
          </cell>
          <cell r="G44">
            <v>1</v>
          </cell>
          <cell r="H44">
            <v>1</v>
          </cell>
          <cell r="I44">
            <v>4</v>
          </cell>
          <cell r="J44">
            <v>2</v>
          </cell>
          <cell r="K44">
            <v>29</v>
          </cell>
          <cell r="L44">
            <v>33</v>
          </cell>
          <cell r="M44">
            <v>2</v>
          </cell>
          <cell r="N44">
            <v>3</v>
          </cell>
        </row>
        <row r="45">
          <cell r="D45">
            <v>2175</v>
          </cell>
          <cell r="E45">
            <v>10</v>
          </cell>
          <cell r="F45">
            <v>3</v>
          </cell>
          <cell r="G45">
            <v>48</v>
          </cell>
          <cell r="H45">
            <v>44</v>
          </cell>
          <cell r="I45">
            <v>132</v>
          </cell>
          <cell r="J45">
            <v>148</v>
          </cell>
          <cell r="K45">
            <v>829</v>
          </cell>
          <cell r="L45">
            <v>510</v>
          </cell>
          <cell r="M45">
            <v>152</v>
          </cell>
          <cell r="N45">
            <v>299</v>
          </cell>
        </row>
        <row r="46">
          <cell r="D46">
            <v>124</v>
          </cell>
          <cell r="E46">
            <v>1</v>
          </cell>
          <cell r="F46">
            <v>0</v>
          </cell>
          <cell r="G46">
            <v>4</v>
          </cell>
          <cell r="H46">
            <v>0</v>
          </cell>
          <cell r="I46">
            <v>8</v>
          </cell>
          <cell r="J46">
            <v>6</v>
          </cell>
          <cell r="K46">
            <v>47</v>
          </cell>
          <cell r="L46">
            <v>49</v>
          </cell>
          <cell r="M46">
            <v>3</v>
          </cell>
          <cell r="N46">
            <v>6</v>
          </cell>
        </row>
        <row r="47">
          <cell r="D47">
            <v>4785</v>
          </cell>
          <cell r="E47">
            <v>39</v>
          </cell>
          <cell r="F47">
            <v>24</v>
          </cell>
          <cell r="G47">
            <v>151</v>
          </cell>
          <cell r="H47">
            <v>104</v>
          </cell>
          <cell r="I47">
            <v>496</v>
          </cell>
          <cell r="J47">
            <v>456</v>
          </cell>
          <cell r="K47">
            <v>1488</v>
          </cell>
          <cell r="L47">
            <v>1213</v>
          </cell>
          <cell r="M47">
            <v>263</v>
          </cell>
          <cell r="N47">
            <v>551</v>
          </cell>
        </row>
        <row r="48">
          <cell r="D48">
            <v>471</v>
          </cell>
          <cell r="E48">
            <v>2</v>
          </cell>
          <cell r="F48">
            <v>0</v>
          </cell>
          <cell r="G48">
            <v>11</v>
          </cell>
          <cell r="H48">
            <v>6</v>
          </cell>
          <cell r="I48">
            <v>30</v>
          </cell>
          <cell r="J48">
            <v>27</v>
          </cell>
          <cell r="K48">
            <v>195</v>
          </cell>
          <cell r="L48">
            <v>141</v>
          </cell>
          <cell r="M48">
            <v>29</v>
          </cell>
          <cell r="N48">
            <v>30</v>
          </cell>
        </row>
        <row r="49">
          <cell r="D49">
            <v>92</v>
          </cell>
          <cell r="E49">
            <v>0</v>
          </cell>
          <cell r="F49">
            <v>0</v>
          </cell>
          <cell r="G49">
            <v>2</v>
          </cell>
          <cell r="H49">
            <v>0</v>
          </cell>
          <cell r="I49">
            <v>7</v>
          </cell>
          <cell r="J49">
            <v>7</v>
          </cell>
          <cell r="K49">
            <v>40</v>
          </cell>
          <cell r="L49">
            <v>31</v>
          </cell>
          <cell r="M49">
            <v>2</v>
          </cell>
          <cell r="N49">
            <v>3</v>
          </cell>
        </row>
        <row r="50">
          <cell r="D50">
            <v>25</v>
          </cell>
          <cell r="E50">
            <v>0</v>
          </cell>
          <cell r="F50">
            <v>0</v>
          </cell>
          <cell r="G50">
            <v>0</v>
          </cell>
          <cell r="H50">
            <v>0</v>
          </cell>
          <cell r="I50">
            <v>3</v>
          </cell>
          <cell r="J50">
            <v>1</v>
          </cell>
          <cell r="K50">
            <v>5</v>
          </cell>
          <cell r="L50">
            <v>15</v>
          </cell>
          <cell r="M50">
            <v>1</v>
          </cell>
          <cell r="N50">
            <v>0</v>
          </cell>
        </row>
        <row r="51">
          <cell r="D51">
            <v>127</v>
          </cell>
          <cell r="E51">
            <v>0</v>
          </cell>
          <cell r="F51">
            <v>0</v>
          </cell>
          <cell r="G51">
            <v>3</v>
          </cell>
          <cell r="H51">
            <v>1</v>
          </cell>
          <cell r="I51">
            <v>3</v>
          </cell>
          <cell r="J51">
            <v>2</v>
          </cell>
          <cell r="K51">
            <v>60</v>
          </cell>
          <cell r="L51">
            <v>47</v>
          </cell>
          <cell r="M51">
            <v>3</v>
          </cell>
          <cell r="N51">
            <v>8</v>
          </cell>
        </row>
        <row r="52">
          <cell r="D52">
            <v>626</v>
          </cell>
          <cell r="E52">
            <v>3</v>
          </cell>
          <cell r="F52">
            <v>1</v>
          </cell>
          <cell r="G52">
            <v>2</v>
          </cell>
          <cell r="H52">
            <v>5</v>
          </cell>
          <cell r="I52">
            <v>28</v>
          </cell>
          <cell r="J52">
            <v>29</v>
          </cell>
          <cell r="K52">
            <v>261</v>
          </cell>
          <cell r="L52">
            <v>197</v>
          </cell>
          <cell r="M52">
            <v>36</v>
          </cell>
          <cell r="N52">
            <v>64</v>
          </cell>
        </row>
        <row r="53">
          <cell r="D53">
            <v>80</v>
          </cell>
          <cell r="E53">
            <v>0</v>
          </cell>
          <cell r="F53">
            <v>0</v>
          </cell>
          <cell r="G53">
            <v>2</v>
          </cell>
          <cell r="H53">
            <v>0</v>
          </cell>
          <cell r="I53">
            <v>5</v>
          </cell>
          <cell r="J53">
            <v>2</v>
          </cell>
          <cell r="K53">
            <v>31</v>
          </cell>
          <cell r="L53">
            <v>36</v>
          </cell>
          <cell r="M53">
            <v>2</v>
          </cell>
          <cell r="N53">
            <v>2</v>
          </cell>
        </row>
        <row r="54">
          <cell r="D54">
            <v>26</v>
          </cell>
          <cell r="E54">
            <v>0</v>
          </cell>
          <cell r="F54">
            <v>0</v>
          </cell>
          <cell r="G54">
            <v>0</v>
          </cell>
          <cell r="H54">
            <v>0</v>
          </cell>
          <cell r="I54">
            <v>0</v>
          </cell>
          <cell r="J54">
            <v>1</v>
          </cell>
          <cell r="K54">
            <v>12</v>
          </cell>
          <cell r="L54">
            <v>12</v>
          </cell>
          <cell r="M54">
            <v>1</v>
          </cell>
          <cell r="N54">
            <v>0</v>
          </cell>
        </row>
        <row r="55">
          <cell r="D55">
            <v>113</v>
          </cell>
          <cell r="E55">
            <v>0</v>
          </cell>
          <cell r="F55">
            <v>0</v>
          </cell>
          <cell r="G55">
            <v>1</v>
          </cell>
          <cell r="H55">
            <v>2</v>
          </cell>
          <cell r="I55">
            <v>7</v>
          </cell>
          <cell r="J55">
            <v>8</v>
          </cell>
          <cell r="K55">
            <v>45</v>
          </cell>
          <cell r="L55">
            <v>41</v>
          </cell>
          <cell r="M55">
            <v>3</v>
          </cell>
          <cell r="N55">
            <v>6</v>
          </cell>
        </row>
        <row r="56">
          <cell r="D56">
            <v>413</v>
          </cell>
          <cell r="E56">
            <v>0</v>
          </cell>
          <cell r="F56">
            <v>1</v>
          </cell>
          <cell r="G56">
            <v>3</v>
          </cell>
          <cell r="H56">
            <v>5</v>
          </cell>
          <cell r="I56">
            <v>17</v>
          </cell>
          <cell r="J56">
            <v>24</v>
          </cell>
          <cell r="K56">
            <v>173</v>
          </cell>
          <cell r="L56">
            <v>133</v>
          </cell>
          <cell r="M56">
            <v>23</v>
          </cell>
          <cell r="N56">
            <v>34</v>
          </cell>
        </row>
        <row r="57">
          <cell r="D57">
            <v>31</v>
          </cell>
          <cell r="E57">
            <v>0</v>
          </cell>
          <cell r="F57">
            <v>0</v>
          </cell>
          <cell r="G57">
            <v>0</v>
          </cell>
          <cell r="H57">
            <v>1</v>
          </cell>
          <cell r="I57">
            <v>2</v>
          </cell>
          <cell r="J57">
            <v>0</v>
          </cell>
          <cell r="K57">
            <v>11</v>
          </cell>
          <cell r="L57">
            <v>15</v>
          </cell>
          <cell r="M57">
            <v>1</v>
          </cell>
          <cell r="N57">
            <v>1</v>
          </cell>
        </row>
        <row r="58">
          <cell r="D58">
            <v>52</v>
          </cell>
          <cell r="E58">
            <v>0</v>
          </cell>
          <cell r="F58">
            <v>0</v>
          </cell>
          <cell r="G58">
            <v>2</v>
          </cell>
          <cell r="H58">
            <v>0</v>
          </cell>
          <cell r="I58">
            <v>3</v>
          </cell>
          <cell r="J58">
            <v>5</v>
          </cell>
          <cell r="K58">
            <v>17</v>
          </cell>
          <cell r="L58">
            <v>23</v>
          </cell>
          <cell r="M58">
            <v>1</v>
          </cell>
          <cell r="N58">
            <v>1</v>
          </cell>
        </row>
        <row r="59">
          <cell r="D59">
            <v>89</v>
          </cell>
          <cell r="E59">
            <v>0</v>
          </cell>
          <cell r="F59">
            <v>0</v>
          </cell>
          <cell r="G59">
            <v>1</v>
          </cell>
          <cell r="H59">
            <v>4</v>
          </cell>
          <cell r="I59">
            <v>4</v>
          </cell>
          <cell r="J59">
            <v>6</v>
          </cell>
          <cell r="K59">
            <v>42</v>
          </cell>
          <cell r="L59">
            <v>29</v>
          </cell>
          <cell r="M59">
            <v>2</v>
          </cell>
          <cell r="N59">
            <v>1</v>
          </cell>
        </row>
        <row r="60">
          <cell r="D60">
            <v>4975</v>
          </cell>
          <cell r="E60">
            <v>5</v>
          </cell>
          <cell r="F60">
            <v>6</v>
          </cell>
          <cell r="G60">
            <v>85</v>
          </cell>
          <cell r="H60">
            <v>74</v>
          </cell>
          <cell r="I60">
            <v>341</v>
          </cell>
          <cell r="J60">
            <v>344</v>
          </cell>
          <cell r="K60">
            <v>1702</v>
          </cell>
          <cell r="L60">
            <v>1084</v>
          </cell>
          <cell r="M60">
            <v>455</v>
          </cell>
          <cell r="N60">
            <v>879</v>
          </cell>
        </row>
        <row r="61">
          <cell r="D61">
            <v>2588</v>
          </cell>
          <cell r="E61">
            <v>5</v>
          </cell>
          <cell r="F61">
            <v>2</v>
          </cell>
          <cell r="G61">
            <v>16</v>
          </cell>
          <cell r="H61">
            <v>19</v>
          </cell>
          <cell r="I61">
            <v>258</v>
          </cell>
          <cell r="J61">
            <v>208</v>
          </cell>
          <cell r="K61">
            <v>903</v>
          </cell>
          <cell r="L61">
            <v>641</v>
          </cell>
          <cell r="M61">
            <v>183</v>
          </cell>
          <cell r="N61">
            <v>353</v>
          </cell>
        </row>
        <row r="62">
          <cell r="D62">
            <v>137</v>
          </cell>
          <cell r="E62">
            <v>0</v>
          </cell>
          <cell r="F62">
            <v>0</v>
          </cell>
          <cell r="G62">
            <v>1</v>
          </cell>
          <cell r="H62">
            <v>2</v>
          </cell>
          <cell r="I62">
            <v>6</v>
          </cell>
          <cell r="J62">
            <v>5</v>
          </cell>
          <cell r="K62">
            <v>64</v>
          </cell>
          <cell r="L62">
            <v>54</v>
          </cell>
          <cell r="M62">
            <v>4</v>
          </cell>
          <cell r="N62">
            <v>1</v>
          </cell>
        </row>
        <row r="63">
          <cell r="D63">
            <v>57</v>
          </cell>
          <cell r="E63">
            <v>0</v>
          </cell>
          <cell r="F63">
            <v>0</v>
          </cell>
          <cell r="G63">
            <v>0</v>
          </cell>
          <cell r="H63">
            <v>0</v>
          </cell>
          <cell r="I63">
            <v>1</v>
          </cell>
          <cell r="J63">
            <v>4</v>
          </cell>
          <cell r="K63">
            <v>30</v>
          </cell>
          <cell r="L63">
            <v>17</v>
          </cell>
          <cell r="M63">
            <v>1</v>
          </cell>
          <cell r="N63">
            <v>4</v>
          </cell>
        </row>
        <row r="64">
          <cell r="D64">
            <v>64</v>
          </cell>
          <cell r="E64">
            <v>0</v>
          </cell>
          <cell r="F64">
            <v>0</v>
          </cell>
          <cell r="G64">
            <v>1</v>
          </cell>
          <cell r="H64">
            <v>0</v>
          </cell>
          <cell r="I64">
            <v>2</v>
          </cell>
          <cell r="J64">
            <v>9</v>
          </cell>
          <cell r="K64">
            <v>26</v>
          </cell>
          <cell r="L64">
            <v>20</v>
          </cell>
          <cell r="M64">
            <v>2</v>
          </cell>
          <cell r="N64">
            <v>4</v>
          </cell>
        </row>
        <row r="65">
          <cell r="D65">
            <v>28</v>
          </cell>
          <cell r="E65">
            <v>0</v>
          </cell>
          <cell r="F65">
            <v>0</v>
          </cell>
          <cell r="G65">
            <v>0</v>
          </cell>
          <cell r="H65">
            <v>0</v>
          </cell>
          <cell r="I65">
            <v>0</v>
          </cell>
          <cell r="J65">
            <v>1</v>
          </cell>
          <cell r="K65">
            <v>12</v>
          </cell>
          <cell r="L65">
            <v>11</v>
          </cell>
          <cell r="M65">
            <v>0</v>
          </cell>
          <cell r="N65">
            <v>4</v>
          </cell>
        </row>
        <row r="66">
          <cell r="D66">
            <v>4055</v>
          </cell>
          <cell r="E66">
            <v>8</v>
          </cell>
          <cell r="F66">
            <v>17</v>
          </cell>
          <cell r="G66">
            <v>124</v>
          </cell>
          <cell r="H66">
            <v>145</v>
          </cell>
          <cell r="I66">
            <v>239</v>
          </cell>
          <cell r="J66">
            <v>202</v>
          </cell>
          <cell r="K66">
            <v>1498</v>
          </cell>
          <cell r="L66">
            <v>1081</v>
          </cell>
          <cell r="M66">
            <v>360</v>
          </cell>
          <cell r="N66">
            <v>381</v>
          </cell>
        </row>
        <row r="67">
          <cell r="D67">
            <v>47</v>
          </cell>
          <cell r="E67">
            <v>0</v>
          </cell>
          <cell r="F67">
            <v>0</v>
          </cell>
          <cell r="G67">
            <v>0</v>
          </cell>
          <cell r="H67">
            <v>0</v>
          </cell>
          <cell r="I67">
            <v>3</v>
          </cell>
          <cell r="J67">
            <v>1</v>
          </cell>
          <cell r="K67">
            <v>19</v>
          </cell>
          <cell r="L67">
            <v>20</v>
          </cell>
          <cell r="M67">
            <v>2</v>
          </cell>
          <cell r="N67">
            <v>2</v>
          </cell>
        </row>
        <row r="68">
          <cell r="D68">
            <v>7187</v>
          </cell>
          <cell r="E68">
            <v>8</v>
          </cell>
          <cell r="F68">
            <v>9</v>
          </cell>
          <cell r="G68">
            <v>150</v>
          </cell>
          <cell r="H68">
            <v>138</v>
          </cell>
          <cell r="I68">
            <v>839</v>
          </cell>
          <cell r="J68">
            <v>850</v>
          </cell>
          <cell r="K68">
            <v>2249</v>
          </cell>
          <cell r="L68">
            <v>1569</v>
          </cell>
          <cell r="M68">
            <v>446</v>
          </cell>
          <cell r="N68">
            <v>929</v>
          </cell>
        </row>
        <row r="69">
          <cell r="D69">
            <v>171</v>
          </cell>
          <cell r="E69">
            <v>0</v>
          </cell>
          <cell r="F69">
            <v>0</v>
          </cell>
          <cell r="G69">
            <v>0</v>
          </cell>
          <cell r="H69">
            <v>0</v>
          </cell>
          <cell r="I69">
            <v>2</v>
          </cell>
          <cell r="J69">
            <v>6</v>
          </cell>
          <cell r="K69">
            <v>77</v>
          </cell>
          <cell r="L69">
            <v>64</v>
          </cell>
          <cell r="M69">
            <v>5</v>
          </cell>
          <cell r="N69">
            <v>17</v>
          </cell>
        </row>
        <row r="70">
          <cell r="D70">
            <v>519</v>
          </cell>
          <cell r="E70">
            <v>2</v>
          </cell>
          <cell r="F70">
            <v>1</v>
          </cell>
          <cell r="G70">
            <v>12</v>
          </cell>
          <cell r="H70">
            <v>4</v>
          </cell>
          <cell r="I70">
            <v>20</v>
          </cell>
          <cell r="J70">
            <v>20</v>
          </cell>
          <cell r="K70">
            <v>245</v>
          </cell>
          <cell r="L70">
            <v>153</v>
          </cell>
          <cell r="M70">
            <v>30</v>
          </cell>
          <cell r="N70">
            <v>32</v>
          </cell>
        </row>
        <row r="71">
          <cell r="D71">
            <v>87</v>
          </cell>
          <cell r="E71">
            <v>0</v>
          </cell>
          <cell r="F71">
            <v>1</v>
          </cell>
          <cell r="G71">
            <v>1</v>
          </cell>
          <cell r="H71">
            <v>0</v>
          </cell>
          <cell r="I71">
            <v>10</v>
          </cell>
          <cell r="J71">
            <v>4</v>
          </cell>
          <cell r="K71">
            <v>40</v>
          </cell>
          <cell r="L71">
            <v>26</v>
          </cell>
          <cell r="M71">
            <v>3</v>
          </cell>
          <cell r="N71">
            <v>2</v>
          </cell>
        </row>
        <row r="72">
          <cell r="D72">
            <v>45330</v>
          </cell>
          <cell r="E72">
            <v>101</v>
          </cell>
          <cell r="F72">
            <v>80</v>
          </cell>
          <cell r="G72">
            <v>825</v>
          </cell>
          <cell r="H72">
            <v>810</v>
          </cell>
          <cell r="I72">
            <v>3836</v>
          </cell>
          <cell r="J72">
            <v>3691</v>
          </cell>
          <cell r="K72">
            <v>15892</v>
          </cell>
          <cell r="L72">
            <v>11148</v>
          </cell>
          <cell r="M72">
            <v>3169</v>
          </cell>
          <cell r="N72">
            <v>5778</v>
          </cell>
        </row>
        <row r="73">
          <cell r="D73">
            <v>185899</v>
          </cell>
          <cell r="E73">
            <v>508</v>
          </cell>
          <cell r="F73">
            <v>476</v>
          </cell>
          <cell r="G73">
            <v>4406</v>
          </cell>
          <cell r="H73">
            <v>4220</v>
          </cell>
          <cell r="I73">
            <v>14297</v>
          </cell>
          <cell r="J73">
            <v>13714</v>
          </cell>
          <cell r="K73">
            <v>56997</v>
          </cell>
          <cell r="L73">
            <v>48551</v>
          </cell>
          <cell r="M73">
            <v>13607</v>
          </cell>
          <cell r="N73">
            <v>29123</v>
          </cell>
        </row>
      </sheetData>
      <sheetData sheetId="1">
        <row r="7">
          <cell r="D7">
            <v>212457</v>
          </cell>
          <cell r="E7">
            <v>886</v>
          </cell>
          <cell r="F7">
            <v>816</v>
          </cell>
          <cell r="G7">
            <v>6329</v>
          </cell>
          <cell r="H7">
            <v>5916</v>
          </cell>
          <cell r="I7">
            <v>17234</v>
          </cell>
          <cell r="J7">
            <v>16331</v>
          </cell>
          <cell r="K7">
            <v>56674</v>
          </cell>
          <cell r="L7">
            <v>53595</v>
          </cell>
          <cell r="M7">
            <v>16813</v>
          </cell>
          <cell r="N7">
            <v>37863</v>
          </cell>
        </row>
        <row r="8">
          <cell r="D8">
            <v>227</v>
          </cell>
          <cell r="E8">
            <v>0</v>
          </cell>
          <cell r="F8">
            <v>0</v>
          </cell>
          <cell r="G8">
            <v>6</v>
          </cell>
          <cell r="H8">
            <v>6</v>
          </cell>
          <cell r="I8">
            <v>17</v>
          </cell>
          <cell r="J8">
            <v>16</v>
          </cell>
          <cell r="K8">
            <v>80</v>
          </cell>
          <cell r="L8">
            <v>73</v>
          </cell>
          <cell r="M8">
            <v>12</v>
          </cell>
          <cell r="N8">
            <v>17</v>
          </cell>
        </row>
        <row r="9">
          <cell r="D9">
            <v>171</v>
          </cell>
          <cell r="E9">
            <v>0</v>
          </cell>
          <cell r="F9">
            <v>0</v>
          </cell>
          <cell r="G9">
            <v>3</v>
          </cell>
          <cell r="H9">
            <v>0</v>
          </cell>
          <cell r="I9">
            <v>8</v>
          </cell>
          <cell r="J9">
            <v>6</v>
          </cell>
          <cell r="K9">
            <v>74</v>
          </cell>
          <cell r="L9">
            <v>50</v>
          </cell>
          <cell r="M9">
            <v>13</v>
          </cell>
          <cell r="N9">
            <v>17</v>
          </cell>
        </row>
        <row r="10">
          <cell r="D10">
            <v>18933</v>
          </cell>
          <cell r="E10">
            <v>49</v>
          </cell>
          <cell r="F10">
            <v>50</v>
          </cell>
          <cell r="G10">
            <v>476</v>
          </cell>
          <cell r="H10">
            <v>434</v>
          </cell>
          <cell r="I10">
            <v>1343</v>
          </cell>
          <cell r="J10">
            <v>1165</v>
          </cell>
          <cell r="K10">
            <v>5532</v>
          </cell>
          <cell r="L10">
            <v>4685</v>
          </cell>
          <cell r="M10">
            <v>1719</v>
          </cell>
          <cell r="N10">
            <v>3480</v>
          </cell>
        </row>
        <row r="11">
          <cell r="D11">
            <v>61123</v>
          </cell>
          <cell r="E11">
            <v>287</v>
          </cell>
          <cell r="F11">
            <v>261</v>
          </cell>
          <cell r="G11">
            <v>2291</v>
          </cell>
          <cell r="H11">
            <v>2004</v>
          </cell>
          <cell r="I11">
            <v>5030</v>
          </cell>
          <cell r="J11">
            <v>4638</v>
          </cell>
          <cell r="K11">
            <v>15416</v>
          </cell>
          <cell r="L11">
            <v>15334</v>
          </cell>
          <cell r="M11">
            <v>4941</v>
          </cell>
          <cell r="N11">
            <v>10921</v>
          </cell>
        </row>
        <row r="12">
          <cell r="D12">
            <v>17139</v>
          </cell>
          <cell r="E12">
            <v>40</v>
          </cell>
          <cell r="F12">
            <v>41</v>
          </cell>
          <cell r="G12">
            <v>230</v>
          </cell>
          <cell r="H12">
            <v>196</v>
          </cell>
          <cell r="I12">
            <v>922</v>
          </cell>
          <cell r="J12">
            <v>825</v>
          </cell>
          <cell r="K12">
            <v>5800</v>
          </cell>
          <cell r="L12">
            <v>3478</v>
          </cell>
          <cell r="M12">
            <v>1742</v>
          </cell>
          <cell r="N12">
            <v>3865</v>
          </cell>
        </row>
        <row r="13">
          <cell r="D13">
            <v>246</v>
          </cell>
          <cell r="E13">
            <v>1</v>
          </cell>
          <cell r="F13">
            <v>0</v>
          </cell>
          <cell r="G13">
            <v>9</v>
          </cell>
          <cell r="H13">
            <v>11</v>
          </cell>
          <cell r="I13">
            <v>16</v>
          </cell>
          <cell r="J13">
            <v>16</v>
          </cell>
          <cell r="K13">
            <v>72</v>
          </cell>
          <cell r="L13">
            <v>91</v>
          </cell>
          <cell r="M13">
            <v>11</v>
          </cell>
          <cell r="N13">
            <v>19</v>
          </cell>
        </row>
        <row r="14">
          <cell r="D14">
            <v>17230</v>
          </cell>
          <cell r="E14">
            <v>41</v>
          </cell>
          <cell r="F14">
            <v>36</v>
          </cell>
          <cell r="G14">
            <v>423</v>
          </cell>
          <cell r="H14">
            <v>389</v>
          </cell>
          <cell r="I14">
            <v>1236</v>
          </cell>
          <cell r="J14">
            <v>1217</v>
          </cell>
          <cell r="K14">
            <v>4907</v>
          </cell>
          <cell r="L14">
            <v>4322</v>
          </cell>
          <cell r="M14">
            <v>1480</v>
          </cell>
          <cell r="N14">
            <v>3179</v>
          </cell>
        </row>
        <row r="15">
          <cell r="D15">
            <v>61</v>
          </cell>
          <cell r="E15">
            <v>0</v>
          </cell>
          <cell r="F15">
            <v>0</v>
          </cell>
          <cell r="G15">
            <v>1</v>
          </cell>
          <cell r="H15">
            <v>0</v>
          </cell>
          <cell r="I15">
            <v>3</v>
          </cell>
          <cell r="J15">
            <v>4</v>
          </cell>
          <cell r="K15">
            <v>26</v>
          </cell>
          <cell r="L15">
            <v>20</v>
          </cell>
          <cell r="M15">
            <v>2</v>
          </cell>
          <cell r="N15">
            <v>5</v>
          </cell>
        </row>
        <row r="16">
          <cell r="D16">
            <v>115130</v>
          </cell>
          <cell r="E16">
            <v>418</v>
          </cell>
          <cell r="F16">
            <v>388</v>
          </cell>
          <cell r="G16">
            <v>3439</v>
          </cell>
          <cell r="H16">
            <v>3040</v>
          </cell>
          <cell r="I16">
            <v>8575</v>
          </cell>
          <cell r="J16">
            <v>7887</v>
          </cell>
          <cell r="K16">
            <v>31907</v>
          </cell>
          <cell r="L16">
            <v>28053</v>
          </cell>
          <cell r="M16">
            <v>9920</v>
          </cell>
          <cell r="N16">
            <v>21503</v>
          </cell>
        </row>
        <row r="17">
          <cell r="D17">
            <v>37912</v>
          </cell>
          <cell r="E17">
            <v>149</v>
          </cell>
          <cell r="F17">
            <v>119</v>
          </cell>
          <cell r="G17">
            <v>961</v>
          </cell>
          <cell r="H17">
            <v>858</v>
          </cell>
          <cell r="I17">
            <v>4065</v>
          </cell>
          <cell r="J17">
            <v>3930</v>
          </cell>
          <cell r="K17">
            <v>10501</v>
          </cell>
          <cell r="L17">
            <v>8673</v>
          </cell>
          <cell r="M17">
            <v>2505</v>
          </cell>
          <cell r="N17">
            <v>6151</v>
          </cell>
        </row>
        <row r="18">
          <cell r="D18">
            <v>1048</v>
          </cell>
          <cell r="E18">
            <v>0</v>
          </cell>
          <cell r="F18">
            <v>0</v>
          </cell>
          <cell r="G18">
            <v>4</v>
          </cell>
          <cell r="H18">
            <v>5</v>
          </cell>
          <cell r="I18">
            <v>76</v>
          </cell>
          <cell r="J18">
            <v>80</v>
          </cell>
          <cell r="K18">
            <v>310</v>
          </cell>
          <cell r="L18">
            <v>292</v>
          </cell>
          <cell r="M18">
            <v>71</v>
          </cell>
          <cell r="N18">
            <v>210</v>
          </cell>
        </row>
        <row r="19">
          <cell r="D19">
            <v>919</v>
          </cell>
          <cell r="E19">
            <v>1</v>
          </cell>
          <cell r="F19">
            <v>0</v>
          </cell>
          <cell r="G19">
            <v>5</v>
          </cell>
          <cell r="H19">
            <v>2</v>
          </cell>
          <cell r="I19">
            <v>57</v>
          </cell>
          <cell r="J19">
            <v>44</v>
          </cell>
          <cell r="K19">
            <v>280</v>
          </cell>
          <cell r="L19">
            <v>236</v>
          </cell>
          <cell r="M19">
            <v>94</v>
          </cell>
          <cell r="N19">
            <v>200</v>
          </cell>
        </row>
        <row r="20">
          <cell r="D20">
            <v>46272</v>
          </cell>
          <cell r="E20">
            <v>199</v>
          </cell>
          <cell r="F20">
            <v>162</v>
          </cell>
          <cell r="G20">
            <v>1237</v>
          </cell>
          <cell r="H20">
            <v>1139</v>
          </cell>
          <cell r="I20">
            <v>4101</v>
          </cell>
          <cell r="J20">
            <v>3904</v>
          </cell>
          <cell r="K20">
            <v>12542</v>
          </cell>
          <cell r="L20">
            <v>11363</v>
          </cell>
          <cell r="M20">
            <v>3801</v>
          </cell>
          <cell r="N20">
            <v>7824</v>
          </cell>
        </row>
        <row r="21">
          <cell r="D21">
            <v>35070</v>
          </cell>
          <cell r="E21">
            <v>206</v>
          </cell>
          <cell r="F21">
            <v>205</v>
          </cell>
          <cell r="G21">
            <v>1182</v>
          </cell>
          <cell r="H21">
            <v>1127</v>
          </cell>
          <cell r="I21">
            <v>3460</v>
          </cell>
          <cell r="J21">
            <v>3358</v>
          </cell>
          <cell r="K21">
            <v>9172</v>
          </cell>
          <cell r="L21">
            <v>8481</v>
          </cell>
          <cell r="M21">
            <v>2496</v>
          </cell>
          <cell r="N21">
            <v>5383</v>
          </cell>
        </row>
        <row r="22">
          <cell r="D22">
            <v>1249</v>
          </cell>
          <cell r="E22">
            <v>2</v>
          </cell>
          <cell r="F22">
            <v>1</v>
          </cell>
          <cell r="G22">
            <v>13</v>
          </cell>
          <cell r="H22">
            <v>10</v>
          </cell>
          <cell r="I22">
            <v>112</v>
          </cell>
          <cell r="J22">
            <v>85</v>
          </cell>
          <cell r="K22">
            <v>362</v>
          </cell>
          <cell r="L22">
            <v>309</v>
          </cell>
          <cell r="M22">
            <v>121</v>
          </cell>
          <cell r="N22">
            <v>234</v>
          </cell>
        </row>
        <row r="23">
          <cell r="D23">
            <v>43572</v>
          </cell>
          <cell r="E23">
            <v>134</v>
          </cell>
          <cell r="F23">
            <v>130</v>
          </cell>
          <cell r="G23">
            <v>1070</v>
          </cell>
          <cell r="H23">
            <v>953</v>
          </cell>
          <cell r="I23">
            <v>3766</v>
          </cell>
          <cell r="J23">
            <v>3616</v>
          </cell>
          <cell r="K23">
            <v>12073</v>
          </cell>
          <cell r="L23">
            <v>10013</v>
          </cell>
          <cell r="M23">
            <v>3751</v>
          </cell>
          <cell r="N23">
            <v>8066</v>
          </cell>
        </row>
        <row r="24">
          <cell r="D24">
            <v>19920</v>
          </cell>
          <cell r="E24">
            <v>40</v>
          </cell>
          <cell r="F24">
            <v>33</v>
          </cell>
          <cell r="G24">
            <v>408</v>
          </cell>
          <cell r="H24">
            <v>410</v>
          </cell>
          <cell r="I24">
            <v>1449</v>
          </cell>
          <cell r="J24">
            <v>1356</v>
          </cell>
          <cell r="K24">
            <v>5482</v>
          </cell>
          <cell r="L24">
            <v>4460</v>
          </cell>
          <cell r="M24">
            <v>1963</v>
          </cell>
          <cell r="N24">
            <v>4319</v>
          </cell>
        </row>
        <row r="25">
          <cell r="D25">
            <v>13562</v>
          </cell>
          <cell r="E25">
            <v>77</v>
          </cell>
          <cell r="F25">
            <v>79</v>
          </cell>
          <cell r="G25">
            <v>313</v>
          </cell>
          <cell r="H25">
            <v>301</v>
          </cell>
          <cell r="I25">
            <v>834</v>
          </cell>
          <cell r="J25">
            <v>771</v>
          </cell>
          <cell r="K25">
            <v>3572</v>
          </cell>
          <cell r="L25">
            <v>3142</v>
          </cell>
          <cell r="M25">
            <v>1371</v>
          </cell>
          <cell r="N25">
            <v>3102</v>
          </cell>
        </row>
        <row r="26">
          <cell r="D26">
            <v>25100</v>
          </cell>
          <cell r="E26">
            <v>80</v>
          </cell>
          <cell r="F26">
            <v>73</v>
          </cell>
          <cell r="G26">
            <v>562</v>
          </cell>
          <cell r="H26">
            <v>545</v>
          </cell>
          <cell r="I26">
            <v>1879</v>
          </cell>
          <cell r="J26">
            <v>1826</v>
          </cell>
          <cell r="K26">
            <v>7062</v>
          </cell>
          <cell r="L26">
            <v>5681</v>
          </cell>
          <cell r="M26">
            <v>2469</v>
          </cell>
          <cell r="N26">
            <v>4923</v>
          </cell>
        </row>
        <row r="27">
          <cell r="D27">
            <v>138</v>
          </cell>
          <cell r="E27">
            <v>1</v>
          </cell>
          <cell r="F27">
            <v>0</v>
          </cell>
          <cell r="G27">
            <v>0</v>
          </cell>
          <cell r="H27">
            <v>0</v>
          </cell>
          <cell r="I27">
            <v>3</v>
          </cell>
          <cell r="J27">
            <v>8</v>
          </cell>
          <cell r="K27">
            <v>46</v>
          </cell>
          <cell r="L27">
            <v>62</v>
          </cell>
          <cell r="M27">
            <v>4</v>
          </cell>
          <cell r="N27">
            <v>14</v>
          </cell>
        </row>
        <row r="28">
          <cell r="D28">
            <v>412</v>
          </cell>
          <cell r="E28">
            <v>0</v>
          </cell>
          <cell r="F28">
            <v>0</v>
          </cell>
          <cell r="G28">
            <v>5</v>
          </cell>
          <cell r="H28">
            <v>5</v>
          </cell>
          <cell r="I28">
            <v>29</v>
          </cell>
          <cell r="J28">
            <v>24</v>
          </cell>
          <cell r="K28">
            <v>163</v>
          </cell>
          <cell r="L28">
            <v>107</v>
          </cell>
          <cell r="M28">
            <v>28</v>
          </cell>
          <cell r="N28">
            <v>51</v>
          </cell>
        </row>
        <row r="29">
          <cell r="D29">
            <v>225174</v>
          </cell>
          <cell r="E29">
            <v>889</v>
          </cell>
          <cell r="F29">
            <v>802</v>
          </cell>
          <cell r="G29">
            <v>5760</v>
          </cell>
          <cell r="H29">
            <v>5355</v>
          </cell>
          <cell r="I29">
            <v>19831</v>
          </cell>
          <cell r="J29">
            <v>19002</v>
          </cell>
          <cell r="K29">
            <v>61565</v>
          </cell>
          <cell r="L29">
            <v>52819</v>
          </cell>
          <cell r="M29">
            <v>18674</v>
          </cell>
          <cell r="N29">
            <v>40477</v>
          </cell>
        </row>
        <row r="30">
          <cell r="D30">
            <v>110</v>
          </cell>
          <cell r="E30">
            <v>0</v>
          </cell>
          <cell r="F30">
            <v>0</v>
          </cell>
          <cell r="G30">
            <v>2</v>
          </cell>
          <cell r="H30">
            <v>2</v>
          </cell>
          <cell r="I30">
            <v>4</v>
          </cell>
          <cell r="J30">
            <v>1</v>
          </cell>
          <cell r="K30">
            <v>48</v>
          </cell>
          <cell r="L30">
            <v>51</v>
          </cell>
          <cell r="M30">
            <v>0</v>
          </cell>
          <cell r="N30">
            <v>2</v>
          </cell>
        </row>
        <row r="31">
          <cell r="D31">
            <v>427</v>
          </cell>
          <cell r="E31">
            <v>1</v>
          </cell>
          <cell r="F31">
            <v>0</v>
          </cell>
          <cell r="G31">
            <v>7</v>
          </cell>
          <cell r="H31">
            <v>6</v>
          </cell>
          <cell r="I31">
            <v>34</v>
          </cell>
          <cell r="J31">
            <v>36</v>
          </cell>
          <cell r="K31">
            <v>180</v>
          </cell>
          <cell r="L31">
            <v>127</v>
          </cell>
          <cell r="M31">
            <v>12</v>
          </cell>
          <cell r="N31">
            <v>24</v>
          </cell>
        </row>
        <row r="32">
          <cell r="D32">
            <v>1601</v>
          </cell>
          <cell r="E32">
            <v>5</v>
          </cell>
          <cell r="F32">
            <v>4</v>
          </cell>
          <cell r="G32">
            <v>46</v>
          </cell>
          <cell r="H32">
            <v>35</v>
          </cell>
          <cell r="I32">
            <v>165</v>
          </cell>
          <cell r="J32">
            <v>150</v>
          </cell>
          <cell r="K32">
            <v>384</v>
          </cell>
          <cell r="L32">
            <v>316</v>
          </cell>
          <cell r="M32">
            <v>173</v>
          </cell>
          <cell r="N32">
            <v>323</v>
          </cell>
        </row>
        <row r="33">
          <cell r="D33">
            <v>333</v>
          </cell>
          <cell r="E33">
            <v>0</v>
          </cell>
          <cell r="F33">
            <v>1</v>
          </cell>
          <cell r="G33">
            <v>6</v>
          </cell>
          <cell r="H33">
            <v>9</v>
          </cell>
          <cell r="I33">
            <v>14</v>
          </cell>
          <cell r="J33">
            <v>14</v>
          </cell>
          <cell r="K33">
            <v>119</v>
          </cell>
          <cell r="L33">
            <v>146</v>
          </cell>
          <cell r="M33">
            <v>7</v>
          </cell>
          <cell r="N33">
            <v>17</v>
          </cell>
        </row>
        <row r="34">
          <cell r="D34">
            <v>840</v>
          </cell>
          <cell r="E34">
            <v>0</v>
          </cell>
          <cell r="F34">
            <v>0</v>
          </cell>
          <cell r="G34">
            <v>6</v>
          </cell>
          <cell r="H34">
            <v>9</v>
          </cell>
          <cell r="I34">
            <v>70</v>
          </cell>
          <cell r="J34">
            <v>41</v>
          </cell>
          <cell r="K34">
            <v>387</v>
          </cell>
          <cell r="L34">
            <v>195</v>
          </cell>
          <cell r="M34">
            <v>58</v>
          </cell>
          <cell r="N34">
            <v>74</v>
          </cell>
        </row>
        <row r="35">
          <cell r="D35">
            <v>22391</v>
          </cell>
          <cell r="E35">
            <v>108</v>
          </cell>
          <cell r="F35">
            <v>81</v>
          </cell>
          <cell r="G35">
            <v>456</v>
          </cell>
          <cell r="H35">
            <v>463</v>
          </cell>
          <cell r="I35">
            <v>1815</v>
          </cell>
          <cell r="J35">
            <v>1736</v>
          </cell>
          <cell r="K35">
            <v>6364</v>
          </cell>
          <cell r="L35">
            <v>4878</v>
          </cell>
          <cell r="M35">
            <v>2172</v>
          </cell>
          <cell r="N35">
            <v>4318</v>
          </cell>
        </row>
        <row r="36">
          <cell r="D36">
            <v>247</v>
          </cell>
          <cell r="E36">
            <v>2</v>
          </cell>
          <cell r="F36">
            <v>0</v>
          </cell>
          <cell r="G36">
            <v>3</v>
          </cell>
          <cell r="H36">
            <v>4</v>
          </cell>
          <cell r="I36">
            <v>10</v>
          </cell>
          <cell r="J36">
            <v>9</v>
          </cell>
          <cell r="K36">
            <v>97</v>
          </cell>
          <cell r="L36">
            <v>109</v>
          </cell>
          <cell r="M36">
            <v>3</v>
          </cell>
          <cell r="N36">
            <v>10</v>
          </cell>
        </row>
        <row r="37">
          <cell r="D37">
            <v>124</v>
          </cell>
          <cell r="E37">
            <v>0</v>
          </cell>
          <cell r="F37">
            <v>0</v>
          </cell>
          <cell r="G37">
            <v>0</v>
          </cell>
          <cell r="H37">
            <v>0</v>
          </cell>
          <cell r="I37">
            <v>3</v>
          </cell>
          <cell r="J37">
            <v>3</v>
          </cell>
          <cell r="K37">
            <v>66</v>
          </cell>
          <cell r="L37">
            <v>30</v>
          </cell>
          <cell r="M37">
            <v>13</v>
          </cell>
          <cell r="N37">
            <v>9</v>
          </cell>
        </row>
        <row r="38">
          <cell r="D38">
            <v>2749</v>
          </cell>
          <cell r="E38">
            <v>23</v>
          </cell>
          <cell r="F38">
            <v>12</v>
          </cell>
          <cell r="G38">
            <v>66</v>
          </cell>
          <cell r="H38">
            <v>50</v>
          </cell>
          <cell r="I38">
            <v>225</v>
          </cell>
          <cell r="J38">
            <v>202</v>
          </cell>
          <cell r="K38">
            <v>674</v>
          </cell>
          <cell r="L38">
            <v>571</v>
          </cell>
          <cell r="M38">
            <v>302</v>
          </cell>
          <cell r="N38">
            <v>624</v>
          </cell>
        </row>
        <row r="39">
          <cell r="D39">
            <v>4702</v>
          </cell>
          <cell r="E39">
            <v>16</v>
          </cell>
          <cell r="F39">
            <v>10</v>
          </cell>
          <cell r="G39">
            <v>80</v>
          </cell>
          <cell r="H39">
            <v>69</v>
          </cell>
          <cell r="I39">
            <v>421</v>
          </cell>
          <cell r="J39">
            <v>433</v>
          </cell>
          <cell r="K39">
            <v>1190</v>
          </cell>
          <cell r="L39">
            <v>1024</v>
          </cell>
          <cell r="M39">
            <v>452</v>
          </cell>
          <cell r="N39">
            <v>1007</v>
          </cell>
        </row>
        <row r="40">
          <cell r="D40">
            <v>24651</v>
          </cell>
          <cell r="E40">
            <v>101</v>
          </cell>
          <cell r="F40">
            <v>99</v>
          </cell>
          <cell r="G40">
            <v>547</v>
          </cell>
          <cell r="H40">
            <v>527</v>
          </cell>
          <cell r="I40">
            <v>2054</v>
          </cell>
          <cell r="J40">
            <v>1978</v>
          </cell>
          <cell r="K40">
            <v>6728</v>
          </cell>
          <cell r="L40">
            <v>5300</v>
          </cell>
          <cell r="M40">
            <v>2361</v>
          </cell>
          <cell r="N40">
            <v>4956</v>
          </cell>
        </row>
        <row r="41">
          <cell r="D41">
            <v>390</v>
          </cell>
          <cell r="E41">
            <v>0</v>
          </cell>
          <cell r="F41">
            <v>0</v>
          </cell>
          <cell r="G41">
            <v>2</v>
          </cell>
          <cell r="H41">
            <v>9</v>
          </cell>
          <cell r="I41">
            <v>23</v>
          </cell>
          <cell r="J41">
            <v>19</v>
          </cell>
          <cell r="K41">
            <v>161</v>
          </cell>
          <cell r="L41">
            <v>127</v>
          </cell>
          <cell r="M41">
            <v>13</v>
          </cell>
          <cell r="N41">
            <v>36</v>
          </cell>
        </row>
        <row r="42">
          <cell r="D42">
            <v>109</v>
          </cell>
          <cell r="E42">
            <v>0</v>
          </cell>
          <cell r="F42">
            <v>0</v>
          </cell>
          <cell r="G42">
            <v>1</v>
          </cell>
          <cell r="H42">
            <v>0</v>
          </cell>
          <cell r="I42">
            <v>5</v>
          </cell>
          <cell r="J42">
            <v>5</v>
          </cell>
          <cell r="K42">
            <v>38</v>
          </cell>
          <cell r="L42">
            <v>56</v>
          </cell>
          <cell r="M42">
            <v>0</v>
          </cell>
          <cell r="N42">
            <v>4</v>
          </cell>
        </row>
        <row r="43">
          <cell r="D43">
            <v>1752</v>
          </cell>
          <cell r="E43">
            <v>5</v>
          </cell>
          <cell r="F43">
            <v>6</v>
          </cell>
          <cell r="G43">
            <v>29</v>
          </cell>
          <cell r="H43">
            <v>38</v>
          </cell>
          <cell r="I43">
            <v>157</v>
          </cell>
          <cell r="J43">
            <v>155</v>
          </cell>
          <cell r="K43">
            <v>377</v>
          </cell>
          <cell r="L43">
            <v>420</v>
          </cell>
          <cell r="M43">
            <v>175</v>
          </cell>
          <cell r="N43">
            <v>390</v>
          </cell>
        </row>
        <row r="44">
          <cell r="D44">
            <v>171</v>
          </cell>
          <cell r="E44">
            <v>0</v>
          </cell>
          <cell r="F44">
            <v>0</v>
          </cell>
          <cell r="G44">
            <v>1</v>
          </cell>
          <cell r="H44">
            <v>2</v>
          </cell>
          <cell r="I44">
            <v>11</v>
          </cell>
          <cell r="J44">
            <v>7</v>
          </cell>
          <cell r="K44">
            <v>75</v>
          </cell>
          <cell r="L44">
            <v>39</v>
          </cell>
          <cell r="M44">
            <v>22</v>
          </cell>
          <cell r="N44">
            <v>14</v>
          </cell>
        </row>
        <row r="45">
          <cell r="D45">
            <v>248</v>
          </cell>
          <cell r="E45">
            <v>0</v>
          </cell>
          <cell r="F45">
            <v>0</v>
          </cell>
          <cell r="G45">
            <v>5</v>
          </cell>
          <cell r="H45">
            <v>5</v>
          </cell>
          <cell r="I45">
            <v>23</v>
          </cell>
          <cell r="J45">
            <v>12</v>
          </cell>
          <cell r="K45">
            <v>95</v>
          </cell>
          <cell r="L45">
            <v>90</v>
          </cell>
          <cell r="M45">
            <v>8</v>
          </cell>
          <cell r="N45">
            <v>10</v>
          </cell>
        </row>
        <row r="46">
          <cell r="D46">
            <v>184</v>
          </cell>
          <cell r="E46">
            <v>1</v>
          </cell>
          <cell r="F46">
            <v>0</v>
          </cell>
          <cell r="G46">
            <v>5</v>
          </cell>
          <cell r="H46">
            <v>3</v>
          </cell>
          <cell r="I46">
            <v>12</v>
          </cell>
          <cell r="J46">
            <v>16</v>
          </cell>
          <cell r="K46">
            <v>52</v>
          </cell>
          <cell r="L46">
            <v>87</v>
          </cell>
          <cell r="M46">
            <v>3</v>
          </cell>
          <cell r="N46">
            <v>5</v>
          </cell>
        </row>
        <row r="47">
          <cell r="D47">
            <v>9241</v>
          </cell>
          <cell r="E47">
            <v>22</v>
          </cell>
          <cell r="F47">
            <v>25</v>
          </cell>
          <cell r="G47">
            <v>183</v>
          </cell>
          <cell r="H47">
            <v>191</v>
          </cell>
          <cell r="I47">
            <v>831</v>
          </cell>
          <cell r="J47">
            <v>756</v>
          </cell>
          <cell r="K47">
            <v>2600</v>
          </cell>
          <cell r="L47">
            <v>2016</v>
          </cell>
          <cell r="M47">
            <v>851</v>
          </cell>
          <cell r="N47">
            <v>1766</v>
          </cell>
        </row>
        <row r="48">
          <cell r="D48">
            <v>28274</v>
          </cell>
          <cell r="E48">
            <v>100</v>
          </cell>
          <cell r="F48">
            <v>83</v>
          </cell>
          <cell r="G48">
            <v>931</v>
          </cell>
          <cell r="H48">
            <v>869</v>
          </cell>
          <cell r="I48">
            <v>2829</v>
          </cell>
          <cell r="J48">
            <v>2705</v>
          </cell>
          <cell r="K48">
            <v>7727</v>
          </cell>
          <cell r="L48">
            <v>6575</v>
          </cell>
          <cell r="M48">
            <v>2082</v>
          </cell>
          <cell r="N48">
            <v>4373</v>
          </cell>
        </row>
        <row r="49">
          <cell r="D49">
            <v>32450</v>
          </cell>
          <cell r="E49">
            <v>151</v>
          </cell>
          <cell r="F49">
            <v>123</v>
          </cell>
          <cell r="G49">
            <v>726</v>
          </cell>
          <cell r="H49">
            <v>722</v>
          </cell>
          <cell r="I49">
            <v>2731</v>
          </cell>
          <cell r="J49">
            <v>2579</v>
          </cell>
          <cell r="K49">
            <v>9123</v>
          </cell>
          <cell r="L49">
            <v>7326</v>
          </cell>
          <cell r="M49">
            <v>2914</v>
          </cell>
          <cell r="N49">
            <v>6055</v>
          </cell>
        </row>
        <row r="50">
          <cell r="D50">
            <v>409</v>
          </cell>
          <cell r="E50">
            <v>2</v>
          </cell>
          <cell r="F50">
            <v>1</v>
          </cell>
          <cell r="G50">
            <v>7</v>
          </cell>
          <cell r="H50">
            <v>5</v>
          </cell>
          <cell r="I50">
            <v>33</v>
          </cell>
          <cell r="J50">
            <v>28</v>
          </cell>
          <cell r="K50">
            <v>152</v>
          </cell>
          <cell r="L50">
            <v>122</v>
          </cell>
          <cell r="M50">
            <v>23</v>
          </cell>
          <cell r="N50">
            <v>36</v>
          </cell>
        </row>
        <row r="51">
          <cell r="D51">
            <v>22491</v>
          </cell>
          <cell r="E51">
            <v>82</v>
          </cell>
          <cell r="F51">
            <v>76</v>
          </cell>
          <cell r="G51">
            <v>526</v>
          </cell>
          <cell r="H51">
            <v>489</v>
          </cell>
          <cell r="I51">
            <v>1955</v>
          </cell>
          <cell r="J51">
            <v>1839</v>
          </cell>
          <cell r="K51">
            <v>6582</v>
          </cell>
          <cell r="L51">
            <v>5159</v>
          </cell>
          <cell r="M51">
            <v>1910</v>
          </cell>
          <cell r="N51">
            <v>3873</v>
          </cell>
        </row>
        <row r="52">
          <cell r="D52">
            <v>39970</v>
          </cell>
          <cell r="E52">
            <v>160</v>
          </cell>
          <cell r="F52">
            <v>134</v>
          </cell>
          <cell r="G52">
            <v>1172</v>
          </cell>
          <cell r="H52">
            <v>1080</v>
          </cell>
          <cell r="I52">
            <v>3801</v>
          </cell>
          <cell r="J52">
            <v>3630</v>
          </cell>
          <cell r="K52">
            <v>10717</v>
          </cell>
          <cell r="L52">
            <v>9218</v>
          </cell>
          <cell r="M52">
            <v>3197</v>
          </cell>
          <cell r="N52">
            <v>6861</v>
          </cell>
        </row>
        <row r="53">
          <cell r="D53">
            <v>134</v>
          </cell>
          <cell r="E53">
            <v>0</v>
          </cell>
          <cell r="F53">
            <v>0</v>
          </cell>
          <cell r="G53">
            <v>1</v>
          </cell>
          <cell r="H53">
            <v>0</v>
          </cell>
          <cell r="I53">
            <v>9</v>
          </cell>
          <cell r="J53">
            <v>8</v>
          </cell>
          <cell r="K53">
            <v>55</v>
          </cell>
          <cell r="L53">
            <v>46</v>
          </cell>
          <cell r="M53">
            <v>7</v>
          </cell>
          <cell r="N53">
            <v>8</v>
          </cell>
        </row>
        <row r="54">
          <cell r="D54">
            <v>2190</v>
          </cell>
          <cell r="E54">
            <v>3</v>
          </cell>
          <cell r="F54">
            <v>4</v>
          </cell>
          <cell r="G54">
            <v>67</v>
          </cell>
          <cell r="H54">
            <v>60</v>
          </cell>
          <cell r="I54">
            <v>191</v>
          </cell>
          <cell r="J54">
            <v>177</v>
          </cell>
          <cell r="K54">
            <v>757</v>
          </cell>
          <cell r="L54">
            <v>555</v>
          </cell>
          <cell r="M54">
            <v>139</v>
          </cell>
          <cell r="N54">
            <v>237</v>
          </cell>
        </row>
        <row r="55">
          <cell r="D55">
            <v>347</v>
          </cell>
          <cell r="E55">
            <v>0</v>
          </cell>
          <cell r="F55">
            <v>0</v>
          </cell>
          <cell r="G55">
            <v>6</v>
          </cell>
          <cell r="H55">
            <v>3</v>
          </cell>
          <cell r="I55">
            <v>13</v>
          </cell>
          <cell r="J55">
            <v>24</v>
          </cell>
          <cell r="K55">
            <v>138</v>
          </cell>
          <cell r="L55">
            <v>111</v>
          </cell>
          <cell r="M55">
            <v>29</v>
          </cell>
          <cell r="N55">
            <v>23</v>
          </cell>
        </row>
        <row r="56">
          <cell r="D56">
            <v>25253</v>
          </cell>
          <cell r="E56">
            <v>85</v>
          </cell>
          <cell r="F56">
            <v>90</v>
          </cell>
          <cell r="G56">
            <v>647</v>
          </cell>
          <cell r="H56">
            <v>635</v>
          </cell>
          <cell r="I56">
            <v>2175</v>
          </cell>
          <cell r="J56">
            <v>2055</v>
          </cell>
          <cell r="K56">
            <v>6952</v>
          </cell>
          <cell r="L56">
            <v>5817</v>
          </cell>
          <cell r="M56">
            <v>2223</v>
          </cell>
          <cell r="N56">
            <v>4574</v>
          </cell>
        </row>
        <row r="57">
          <cell r="D57">
            <v>104</v>
          </cell>
          <cell r="E57">
            <v>0</v>
          </cell>
          <cell r="F57">
            <v>0</v>
          </cell>
          <cell r="G57">
            <v>1</v>
          </cell>
          <cell r="H57">
            <v>2</v>
          </cell>
          <cell r="I57">
            <v>7</v>
          </cell>
          <cell r="J57">
            <v>1</v>
          </cell>
          <cell r="K57">
            <v>44</v>
          </cell>
          <cell r="L57">
            <v>33</v>
          </cell>
          <cell r="M57">
            <v>2</v>
          </cell>
          <cell r="N57">
            <v>14</v>
          </cell>
        </row>
        <row r="58">
          <cell r="D58">
            <v>139</v>
          </cell>
          <cell r="E58">
            <v>1</v>
          </cell>
          <cell r="F58">
            <v>0</v>
          </cell>
          <cell r="G58">
            <v>0</v>
          </cell>
          <cell r="H58">
            <v>1</v>
          </cell>
          <cell r="I58">
            <v>12</v>
          </cell>
          <cell r="J58">
            <v>10</v>
          </cell>
          <cell r="K58">
            <v>52</v>
          </cell>
          <cell r="L58">
            <v>57</v>
          </cell>
          <cell r="M58">
            <v>0</v>
          </cell>
          <cell r="N58">
            <v>6</v>
          </cell>
        </row>
        <row r="59">
          <cell r="D59">
            <v>1598</v>
          </cell>
          <cell r="E59">
            <v>3</v>
          </cell>
          <cell r="F59">
            <v>3</v>
          </cell>
          <cell r="G59">
            <v>24</v>
          </cell>
          <cell r="H59">
            <v>25</v>
          </cell>
          <cell r="I59">
            <v>143</v>
          </cell>
          <cell r="J59">
            <v>150</v>
          </cell>
          <cell r="K59">
            <v>467</v>
          </cell>
          <cell r="L59">
            <v>447</v>
          </cell>
          <cell r="M59">
            <v>117</v>
          </cell>
          <cell r="N59">
            <v>219</v>
          </cell>
        </row>
        <row r="60">
          <cell r="D60">
            <v>3867</v>
          </cell>
          <cell r="E60">
            <v>14</v>
          </cell>
          <cell r="F60">
            <v>14</v>
          </cell>
          <cell r="G60">
            <v>62</v>
          </cell>
          <cell r="H60">
            <v>69</v>
          </cell>
          <cell r="I60">
            <v>285</v>
          </cell>
          <cell r="J60">
            <v>248</v>
          </cell>
          <cell r="K60">
            <v>886</v>
          </cell>
          <cell r="L60">
            <v>718</v>
          </cell>
          <cell r="M60">
            <v>501</v>
          </cell>
          <cell r="N60">
            <v>1070</v>
          </cell>
        </row>
        <row r="61">
          <cell r="D61">
            <v>16242</v>
          </cell>
          <cell r="E61">
            <v>69</v>
          </cell>
          <cell r="F61">
            <v>66</v>
          </cell>
          <cell r="G61">
            <v>497</v>
          </cell>
          <cell r="H61">
            <v>479</v>
          </cell>
          <cell r="I61">
            <v>1510</v>
          </cell>
          <cell r="J61">
            <v>1470</v>
          </cell>
          <cell r="K61">
            <v>4361</v>
          </cell>
          <cell r="L61">
            <v>3703</v>
          </cell>
          <cell r="M61">
            <v>1299</v>
          </cell>
          <cell r="N61">
            <v>2788</v>
          </cell>
        </row>
        <row r="62">
          <cell r="D62">
            <v>300</v>
          </cell>
          <cell r="E62">
            <v>0</v>
          </cell>
          <cell r="F62">
            <v>0</v>
          </cell>
          <cell r="G62">
            <v>1</v>
          </cell>
          <cell r="H62">
            <v>1</v>
          </cell>
          <cell r="I62">
            <v>14</v>
          </cell>
          <cell r="J62">
            <v>21</v>
          </cell>
          <cell r="K62">
            <v>122</v>
          </cell>
          <cell r="L62">
            <v>111</v>
          </cell>
          <cell r="M62">
            <v>15</v>
          </cell>
          <cell r="N62">
            <v>15</v>
          </cell>
        </row>
        <row r="63">
          <cell r="D63">
            <v>170</v>
          </cell>
          <cell r="E63">
            <v>0</v>
          </cell>
          <cell r="F63">
            <v>0</v>
          </cell>
          <cell r="G63">
            <v>2</v>
          </cell>
          <cell r="H63">
            <v>3</v>
          </cell>
          <cell r="I63">
            <v>13</v>
          </cell>
          <cell r="J63">
            <v>15</v>
          </cell>
          <cell r="K63">
            <v>73</v>
          </cell>
          <cell r="L63">
            <v>37</v>
          </cell>
          <cell r="M63">
            <v>10</v>
          </cell>
          <cell r="N63">
            <v>17</v>
          </cell>
        </row>
        <row r="64">
          <cell r="D64">
            <v>2951</v>
          </cell>
          <cell r="E64">
            <v>15</v>
          </cell>
          <cell r="F64">
            <v>19</v>
          </cell>
          <cell r="G64">
            <v>59</v>
          </cell>
          <cell r="H64">
            <v>64</v>
          </cell>
          <cell r="I64">
            <v>242</v>
          </cell>
          <cell r="J64">
            <v>247</v>
          </cell>
          <cell r="K64">
            <v>770</v>
          </cell>
          <cell r="L64">
            <v>661</v>
          </cell>
          <cell r="M64">
            <v>300</v>
          </cell>
          <cell r="N64">
            <v>574</v>
          </cell>
        </row>
        <row r="65">
          <cell r="D65">
            <v>157</v>
          </cell>
          <cell r="E65">
            <v>0</v>
          </cell>
          <cell r="F65">
            <v>0</v>
          </cell>
          <cell r="G65">
            <v>1</v>
          </cell>
          <cell r="H65">
            <v>6</v>
          </cell>
          <cell r="I65">
            <v>7</v>
          </cell>
          <cell r="J65">
            <v>5</v>
          </cell>
          <cell r="K65">
            <v>70</v>
          </cell>
          <cell r="L65">
            <v>54</v>
          </cell>
          <cell r="M65">
            <v>6</v>
          </cell>
          <cell r="N65">
            <v>8</v>
          </cell>
        </row>
        <row r="66">
          <cell r="D66">
            <v>7660</v>
          </cell>
          <cell r="E66">
            <v>63</v>
          </cell>
          <cell r="F66">
            <v>51</v>
          </cell>
          <cell r="G66">
            <v>324</v>
          </cell>
          <cell r="H66">
            <v>259</v>
          </cell>
          <cell r="I66">
            <v>632</v>
          </cell>
          <cell r="J66">
            <v>603</v>
          </cell>
          <cell r="K66">
            <v>2209</v>
          </cell>
          <cell r="L66">
            <v>1936</v>
          </cell>
          <cell r="M66">
            <v>575</v>
          </cell>
          <cell r="N66">
            <v>1008</v>
          </cell>
        </row>
        <row r="67">
          <cell r="D67">
            <v>188</v>
          </cell>
          <cell r="E67">
            <v>0</v>
          </cell>
          <cell r="F67">
            <v>1</v>
          </cell>
          <cell r="G67">
            <v>3</v>
          </cell>
          <cell r="H67">
            <v>2</v>
          </cell>
          <cell r="I67">
            <v>8</v>
          </cell>
          <cell r="J67">
            <v>20</v>
          </cell>
          <cell r="K67">
            <v>64</v>
          </cell>
          <cell r="L67">
            <v>61</v>
          </cell>
          <cell r="M67">
            <v>5</v>
          </cell>
          <cell r="N67">
            <v>24</v>
          </cell>
        </row>
        <row r="68">
          <cell r="D68">
            <v>136</v>
          </cell>
          <cell r="E68">
            <v>0</v>
          </cell>
          <cell r="F68">
            <v>1</v>
          </cell>
          <cell r="G68">
            <v>1</v>
          </cell>
          <cell r="H68">
            <v>4</v>
          </cell>
          <cell r="I68">
            <v>7</v>
          </cell>
          <cell r="J68">
            <v>9</v>
          </cell>
          <cell r="K68">
            <v>52</v>
          </cell>
          <cell r="L68">
            <v>47</v>
          </cell>
          <cell r="M68">
            <v>1</v>
          </cell>
          <cell r="N68">
            <v>14</v>
          </cell>
        </row>
        <row r="69">
          <cell r="D69">
            <v>28722</v>
          </cell>
          <cell r="E69">
            <v>137</v>
          </cell>
          <cell r="F69">
            <v>117</v>
          </cell>
          <cell r="G69">
            <v>689</v>
          </cell>
          <cell r="H69">
            <v>678</v>
          </cell>
          <cell r="I69">
            <v>2372</v>
          </cell>
          <cell r="J69">
            <v>2251</v>
          </cell>
          <cell r="K69">
            <v>7971</v>
          </cell>
          <cell r="L69">
            <v>6426</v>
          </cell>
          <cell r="M69">
            <v>2584</v>
          </cell>
          <cell r="N69">
            <v>5497</v>
          </cell>
        </row>
        <row r="70">
          <cell r="D70">
            <v>9648</v>
          </cell>
          <cell r="E70">
            <v>93</v>
          </cell>
          <cell r="F70">
            <v>87</v>
          </cell>
          <cell r="G70">
            <v>175</v>
          </cell>
          <cell r="H70">
            <v>170</v>
          </cell>
          <cell r="I70">
            <v>649</v>
          </cell>
          <cell r="J70">
            <v>645</v>
          </cell>
          <cell r="K70">
            <v>2723</v>
          </cell>
          <cell r="L70">
            <v>2231</v>
          </cell>
          <cell r="M70">
            <v>905</v>
          </cell>
          <cell r="N70">
            <v>1970</v>
          </cell>
        </row>
        <row r="71">
          <cell r="D71">
            <v>4194</v>
          </cell>
          <cell r="E71">
            <v>17</v>
          </cell>
          <cell r="F71">
            <v>5</v>
          </cell>
          <cell r="G71">
            <v>95</v>
          </cell>
          <cell r="H71">
            <v>82</v>
          </cell>
          <cell r="I71">
            <v>349</v>
          </cell>
          <cell r="J71">
            <v>346</v>
          </cell>
          <cell r="K71">
            <v>1162</v>
          </cell>
          <cell r="L71">
            <v>934</v>
          </cell>
          <cell r="M71">
            <v>383</v>
          </cell>
          <cell r="N71">
            <v>821</v>
          </cell>
        </row>
        <row r="72">
          <cell r="D72">
            <v>297864</v>
          </cell>
          <cell r="E72">
            <v>1279</v>
          </cell>
          <cell r="F72">
            <v>1113</v>
          </cell>
          <cell r="G72">
            <v>7462</v>
          </cell>
          <cell r="H72">
            <v>7130</v>
          </cell>
          <cell r="I72">
            <v>25864</v>
          </cell>
          <cell r="J72">
            <v>24659</v>
          </cell>
          <cell r="K72">
            <v>82864</v>
          </cell>
          <cell r="L72">
            <v>67967</v>
          </cell>
          <cell r="M72">
            <v>25852</v>
          </cell>
          <cell r="N72">
            <v>53674</v>
          </cell>
        </row>
        <row r="73">
          <cell r="D73">
            <v>850625</v>
          </cell>
          <cell r="E73">
            <v>3472</v>
          </cell>
          <cell r="F73">
            <v>3119</v>
          </cell>
          <cell r="G73">
            <v>22990</v>
          </cell>
          <cell r="H73">
            <v>21441</v>
          </cell>
          <cell r="I73">
            <v>71504</v>
          </cell>
          <cell r="J73">
            <v>67879</v>
          </cell>
          <cell r="K73">
            <v>233010</v>
          </cell>
          <cell r="L73">
            <v>202434</v>
          </cell>
          <cell r="M73">
            <v>71259</v>
          </cell>
          <cell r="N73">
            <v>153517</v>
          </cell>
        </row>
      </sheetData>
      <sheetData sheetId="2">
        <row r="7">
          <cell r="D7">
            <v>82082</v>
          </cell>
          <cell r="E7">
            <v>489</v>
          </cell>
          <cell r="F7">
            <v>439</v>
          </cell>
          <cell r="G7">
            <v>2385</v>
          </cell>
          <cell r="H7">
            <v>2262</v>
          </cell>
          <cell r="I7">
            <v>5619</v>
          </cell>
          <cell r="J7">
            <v>5078</v>
          </cell>
          <cell r="K7">
            <v>24966</v>
          </cell>
          <cell r="L7">
            <v>24460</v>
          </cell>
          <cell r="M7">
            <v>5018</v>
          </cell>
          <cell r="N7">
            <v>11366</v>
          </cell>
        </row>
        <row r="8">
          <cell r="D8">
            <v>356</v>
          </cell>
          <cell r="E8">
            <v>0</v>
          </cell>
          <cell r="F8">
            <v>0</v>
          </cell>
          <cell r="G8">
            <v>4</v>
          </cell>
          <cell r="H8">
            <v>4</v>
          </cell>
          <cell r="I8">
            <v>28</v>
          </cell>
          <cell r="J8">
            <v>20</v>
          </cell>
          <cell r="K8">
            <v>140</v>
          </cell>
          <cell r="L8">
            <v>109</v>
          </cell>
          <cell r="M8">
            <v>15</v>
          </cell>
          <cell r="N8">
            <v>36</v>
          </cell>
        </row>
        <row r="9">
          <cell r="D9">
            <v>617</v>
          </cell>
          <cell r="E9">
            <v>0</v>
          </cell>
          <cell r="F9">
            <v>0</v>
          </cell>
          <cell r="G9">
            <v>3</v>
          </cell>
          <cell r="H9">
            <v>6</v>
          </cell>
          <cell r="I9">
            <v>36</v>
          </cell>
          <cell r="J9">
            <v>36</v>
          </cell>
          <cell r="K9">
            <v>232</v>
          </cell>
          <cell r="L9">
            <v>174</v>
          </cell>
          <cell r="M9">
            <v>47</v>
          </cell>
          <cell r="N9">
            <v>83</v>
          </cell>
        </row>
        <row r="10">
          <cell r="D10">
            <v>32067</v>
          </cell>
          <cell r="E10">
            <v>379</v>
          </cell>
          <cell r="F10">
            <v>366</v>
          </cell>
          <cell r="G10">
            <v>1338</v>
          </cell>
          <cell r="H10">
            <v>1363</v>
          </cell>
          <cell r="I10">
            <v>2673</v>
          </cell>
          <cell r="J10">
            <v>2417</v>
          </cell>
          <cell r="K10">
            <v>9242</v>
          </cell>
          <cell r="L10">
            <v>8715</v>
          </cell>
          <cell r="M10">
            <v>1658</v>
          </cell>
          <cell r="N10">
            <v>3916</v>
          </cell>
        </row>
        <row r="11">
          <cell r="D11">
            <v>1154</v>
          </cell>
          <cell r="E11">
            <v>3</v>
          </cell>
          <cell r="F11">
            <v>3</v>
          </cell>
          <cell r="G11">
            <v>12</v>
          </cell>
          <cell r="H11">
            <v>16</v>
          </cell>
          <cell r="I11">
            <v>90</v>
          </cell>
          <cell r="J11">
            <v>60</v>
          </cell>
          <cell r="K11">
            <v>478</v>
          </cell>
          <cell r="L11">
            <v>298</v>
          </cell>
          <cell r="M11">
            <v>72</v>
          </cell>
          <cell r="N11">
            <v>122</v>
          </cell>
        </row>
        <row r="12">
          <cell r="D12">
            <v>90183</v>
          </cell>
          <cell r="E12">
            <v>478</v>
          </cell>
          <cell r="F12">
            <v>436</v>
          </cell>
          <cell r="G12">
            <v>2275</v>
          </cell>
          <cell r="H12">
            <v>2260</v>
          </cell>
          <cell r="I12">
            <v>7133</v>
          </cell>
          <cell r="J12">
            <v>6871</v>
          </cell>
          <cell r="K12">
            <v>26146</v>
          </cell>
          <cell r="L12">
            <v>22425</v>
          </cell>
          <cell r="M12">
            <v>6908</v>
          </cell>
          <cell r="N12">
            <v>15251</v>
          </cell>
        </row>
        <row r="13">
          <cell r="D13">
            <v>4476</v>
          </cell>
          <cell r="E13">
            <v>35</v>
          </cell>
          <cell r="F13">
            <v>23</v>
          </cell>
          <cell r="G13">
            <v>117</v>
          </cell>
          <cell r="H13">
            <v>105</v>
          </cell>
          <cell r="I13">
            <v>411</v>
          </cell>
          <cell r="J13">
            <v>412</v>
          </cell>
          <cell r="K13">
            <v>1320</v>
          </cell>
          <cell r="L13">
            <v>1371</v>
          </cell>
          <cell r="M13">
            <v>177</v>
          </cell>
          <cell r="N13">
            <v>505</v>
          </cell>
        </row>
        <row r="14">
          <cell r="D14">
            <v>23357</v>
          </cell>
          <cell r="E14">
            <v>159</v>
          </cell>
          <cell r="F14">
            <v>155</v>
          </cell>
          <cell r="G14">
            <v>670</v>
          </cell>
          <cell r="H14">
            <v>600</v>
          </cell>
          <cell r="I14">
            <v>1575</v>
          </cell>
          <cell r="J14">
            <v>1432</v>
          </cell>
          <cell r="K14">
            <v>7986</v>
          </cell>
          <cell r="L14">
            <v>6371</v>
          </cell>
          <cell r="M14">
            <v>1484</v>
          </cell>
          <cell r="N14">
            <v>2925</v>
          </cell>
        </row>
        <row r="15">
          <cell r="D15">
            <v>41</v>
          </cell>
          <cell r="E15">
            <v>0</v>
          </cell>
          <cell r="F15">
            <v>0</v>
          </cell>
          <cell r="G15">
            <v>0</v>
          </cell>
          <cell r="H15">
            <v>1</v>
          </cell>
          <cell r="I15">
            <v>2</v>
          </cell>
          <cell r="J15">
            <v>3</v>
          </cell>
          <cell r="K15">
            <v>15</v>
          </cell>
          <cell r="L15">
            <v>15</v>
          </cell>
          <cell r="M15">
            <v>3</v>
          </cell>
          <cell r="N15">
            <v>2</v>
          </cell>
        </row>
        <row r="16">
          <cell r="D16">
            <v>152251</v>
          </cell>
          <cell r="E16">
            <v>1054</v>
          </cell>
          <cell r="F16">
            <v>983</v>
          </cell>
          <cell r="G16">
            <v>4419</v>
          </cell>
          <cell r="H16">
            <v>4355</v>
          </cell>
          <cell r="I16">
            <v>11948</v>
          </cell>
          <cell r="J16">
            <v>11251</v>
          </cell>
          <cell r="K16">
            <v>45559</v>
          </cell>
          <cell r="L16">
            <v>39478</v>
          </cell>
          <cell r="M16">
            <v>10364</v>
          </cell>
          <cell r="N16">
            <v>22840</v>
          </cell>
        </row>
        <row r="17">
          <cell r="D17">
            <v>873</v>
          </cell>
          <cell r="E17">
            <v>1</v>
          </cell>
          <cell r="F17">
            <v>0</v>
          </cell>
          <cell r="G17">
            <v>13</v>
          </cell>
          <cell r="H17">
            <v>13</v>
          </cell>
          <cell r="I17">
            <v>53</v>
          </cell>
          <cell r="J17">
            <v>56</v>
          </cell>
          <cell r="K17">
            <v>282</v>
          </cell>
          <cell r="L17">
            <v>384</v>
          </cell>
          <cell r="M17">
            <v>20</v>
          </cell>
          <cell r="N17">
            <v>51</v>
          </cell>
        </row>
        <row r="18">
          <cell r="D18">
            <v>1730</v>
          </cell>
          <cell r="E18">
            <v>0</v>
          </cell>
          <cell r="F18">
            <v>1</v>
          </cell>
          <cell r="G18">
            <v>6</v>
          </cell>
          <cell r="H18">
            <v>5</v>
          </cell>
          <cell r="I18">
            <v>90</v>
          </cell>
          <cell r="J18">
            <v>98</v>
          </cell>
          <cell r="K18">
            <v>799</v>
          </cell>
          <cell r="L18">
            <v>470</v>
          </cell>
          <cell r="M18">
            <v>111</v>
          </cell>
          <cell r="N18">
            <v>150</v>
          </cell>
        </row>
        <row r="19">
          <cell r="D19">
            <v>567</v>
          </cell>
          <cell r="E19">
            <v>0</v>
          </cell>
          <cell r="F19">
            <v>0</v>
          </cell>
          <cell r="G19">
            <v>1</v>
          </cell>
          <cell r="H19">
            <v>2</v>
          </cell>
          <cell r="I19">
            <v>22</v>
          </cell>
          <cell r="J19">
            <v>26</v>
          </cell>
          <cell r="K19">
            <v>268</v>
          </cell>
          <cell r="L19">
            <v>160</v>
          </cell>
          <cell r="M19">
            <v>59</v>
          </cell>
          <cell r="N19">
            <v>29</v>
          </cell>
        </row>
        <row r="20">
          <cell r="D20">
            <v>432</v>
          </cell>
          <cell r="E20">
            <v>1</v>
          </cell>
          <cell r="F20">
            <v>0</v>
          </cell>
          <cell r="G20">
            <v>2</v>
          </cell>
          <cell r="H20">
            <v>2</v>
          </cell>
          <cell r="I20">
            <v>22</v>
          </cell>
          <cell r="J20">
            <v>20</v>
          </cell>
          <cell r="K20">
            <v>213</v>
          </cell>
          <cell r="L20">
            <v>110</v>
          </cell>
          <cell r="M20">
            <v>25</v>
          </cell>
          <cell r="N20">
            <v>37</v>
          </cell>
        </row>
        <row r="21">
          <cell r="D21">
            <v>1651</v>
          </cell>
          <cell r="E21">
            <v>2</v>
          </cell>
          <cell r="F21">
            <v>1</v>
          </cell>
          <cell r="G21">
            <v>5</v>
          </cell>
          <cell r="H21">
            <v>3</v>
          </cell>
          <cell r="I21">
            <v>106</v>
          </cell>
          <cell r="J21">
            <v>119</v>
          </cell>
          <cell r="K21">
            <v>728</v>
          </cell>
          <cell r="L21">
            <v>487</v>
          </cell>
          <cell r="M21">
            <v>81</v>
          </cell>
          <cell r="N21">
            <v>119</v>
          </cell>
        </row>
        <row r="22">
          <cell r="D22">
            <v>259</v>
          </cell>
          <cell r="E22">
            <v>0</v>
          </cell>
          <cell r="F22">
            <v>0</v>
          </cell>
          <cell r="G22">
            <v>1</v>
          </cell>
          <cell r="H22">
            <v>2</v>
          </cell>
          <cell r="I22">
            <v>11</v>
          </cell>
          <cell r="J22">
            <v>15</v>
          </cell>
          <cell r="K22">
            <v>120</v>
          </cell>
          <cell r="L22">
            <v>88</v>
          </cell>
          <cell r="M22">
            <v>12</v>
          </cell>
          <cell r="N22">
            <v>10</v>
          </cell>
        </row>
        <row r="23">
          <cell r="D23">
            <v>1805</v>
          </cell>
          <cell r="E23">
            <v>1</v>
          </cell>
          <cell r="F23">
            <v>0</v>
          </cell>
          <cell r="G23">
            <v>8</v>
          </cell>
          <cell r="H23">
            <v>6</v>
          </cell>
          <cell r="I23">
            <v>126</v>
          </cell>
          <cell r="J23">
            <v>126</v>
          </cell>
          <cell r="K23">
            <v>854</v>
          </cell>
          <cell r="L23">
            <v>419</v>
          </cell>
          <cell r="M23">
            <v>109</v>
          </cell>
          <cell r="N23">
            <v>156</v>
          </cell>
        </row>
        <row r="24">
          <cell r="D24">
            <v>53955</v>
          </cell>
          <cell r="E24">
            <v>239</v>
          </cell>
          <cell r="F24">
            <v>216</v>
          </cell>
          <cell r="G24">
            <v>1514</v>
          </cell>
          <cell r="H24">
            <v>1470</v>
          </cell>
          <cell r="I24">
            <v>4897</v>
          </cell>
          <cell r="J24">
            <v>4809</v>
          </cell>
          <cell r="K24">
            <v>15048</v>
          </cell>
          <cell r="L24">
            <v>13197</v>
          </cell>
          <cell r="M24">
            <v>3989</v>
          </cell>
          <cell r="N24">
            <v>8576</v>
          </cell>
        </row>
        <row r="25">
          <cell r="D25">
            <v>3029</v>
          </cell>
          <cell r="E25">
            <v>5</v>
          </cell>
          <cell r="F25">
            <v>4</v>
          </cell>
          <cell r="G25">
            <v>35</v>
          </cell>
          <cell r="H25">
            <v>29</v>
          </cell>
          <cell r="I25">
            <v>195</v>
          </cell>
          <cell r="J25">
            <v>199</v>
          </cell>
          <cell r="K25">
            <v>1067</v>
          </cell>
          <cell r="L25">
            <v>726</v>
          </cell>
          <cell r="M25">
            <v>291</v>
          </cell>
          <cell r="N25">
            <v>478</v>
          </cell>
        </row>
        <row r="26">
          <cell r="D26">
            <v>13291</v>
          </cell>
          <cell r="E26">
            <v>75</v>
          </cell>
          <cell r="F26">
            <v>66</v>
          </cell>
          <cell r="G26">
            <v>401</v>
          </cell>
          <cell r="H26">
            <v>336</v>
          </cell>
          <cell r="I26">
            <v>1376</v>
          </cell>
          <cell r="J26">
            <v>1183</v>
          </cell>
          <cell r="K26">
            <v>4266</v>
          </cell>
          <cell r="L26">
            <v>3401</v>
          </cell>
          <cell r="M26">
            <v>738</v>
          </cell>
          <cell r="N26">
            <v>1449</v>
          </cell>
        </row>
        <row r="27">
          <cell r="D27">
            <v>116</v>
          </cell>
          <cell r="E27">
            <v>0</v>
          </cell>
          <cell r="F27">
            <v>0</v>
          </cell>
          <cell r="G27">
            <v>1</v>
          </cell>
          <cell r="H27">
            <v>1</v>
          </cell>
          <cell r="I27">
            <v>3</v>
          </cell>
          <cell r="J27">
            <v>4</v>
          </cell>
          <cell r="K27">
            <v>54</v>
          </cell>
          <cell r="L27">
            <v>40</v>
          </cell>
          <cell r="M27">
            <v>5</v>
          </cell>
          <cell r="N27">
            <v>8</v>
          </cell>
        </row>
        <row r="28">
          <cell r="D28">
            <v>776</v>
          </cell>
          <cell r="E28">
            <v>0</v>
          </cell>
          <cell r="F28">
            <v>1</v>
          </cell>
          <cell r="G28">
            <v>4</v>
          </cell>
          <cell r="H28">
            <v>3</v>
          </cell>
          <cell r="I28">
            <v>26</v>
          </cell>
          <cell r="J28">
            <v>34</v>
          </cell>
          <cell r="K28">
            <v>456</v>
          </cell>
          <cell r="L28">
            <v>164</v>
          </cell>
          <cell r="M28">
            <v>38</v>
          </cell>
          <cell r="N28">
            <v>50</v>
          </cell>
        </row>
        <row r="29">
          <cell r="D29">
            <v>78484</v>
          </cell>
          <cell r="E29">
            <v>324</v>
          </cell>
          <cell r="F29">
            <v>289</v>
          </cell>
          <cell r="G29">
            <v>1991</v>
          </cell>
          <cell r="H29">
            <v>1872</v>
          </cell>
          <cell r="I29">
            <v>6927</v>
          </cell>
          <cell r="J29">
            <v>6689</v>
          </cell>
          <cell r="K29">
            <v>24155</v>
          </cell>
          <cell r="L29">
            <v>19646</v>
          </cell>
          <cell r="M29">
            <v>5478</v>
          </cell>
          <cell r="N29">
            <v>11113</v>
          </cell>
        </row>
        <row r="30">
          <cell r="D30">
            <v>779</v>
          </cell>
          <cell r="E30">
            <v>0</v>
          </cell>
          <cell r="F30">
            <v>0</v>
          </cell>
          <cell r="G30">
            <v>4</v>
          </cell>
          <cell r="H30">
            <v>1</v>
          </cell>
          <cell r="I30">
            <v>18</v>
          </cell>
          <cell r="J30">
            <v>13</v>
          </cell>
          <cell r="K30">
            <v>367</v>
          </cell>
          <cell r="L30">
            <v>299</v>
          </cell>
          <cell r="M30">
            <v>26</v>
          </cell>
          <cell r="N30">
            <v>51</v>
          </cell>
        </row>
        <row r="31">
          <cell r="D31">
            <v>595</v>
          </cell>
          <cell r="E31">
            <v>0</v>
          </cell>
          <cell r="F31">
            <v>0</v>
          </cell>
          <cell r="G31">
            <v>4</v>
          </cell>
          <cell r="H31">
            <v>1</v>
          </cell>
          <cell r="I31">
            <v>41</v>
          </cell>
          <cell r="J31">
            <v>32</v>
          </cell>
          <cell r="K31">
            <v>170</v>
          </cell>
          <cell r="L31">
            <v>165</v>
          </cell>
          <cell r="M31">
            <v>68</v>
          </cell>
          <cell r="N31">
            <v>114</v>
          </cell>
        </row>
        <row r="32">
          <cell r="D32">
            <v>155</v>
          </cell>
          <cell r="E32">
            <v>0</v>
          </cell>
          <cell r="F32">
            <v>0</v>
          </cell>
          <cell r="G32">
            <v>3</v>
          </cell>
          <cell r="H32">
            <v>0</v>
          </cell>
          <cell r="I32">
            <v>8</v>
          </cell>
          <cell r="J32">
            <v>15</v>
          </cell>
          <cell r="K32">
            <v>73</v>
          </cell>
          <cell r="L32">
            <v>42</v>
          </cell>
          <cell r="M32">
            <v>5</v>
          </cell>
          <cell r="N32">
            <v>9</v>
          </cell>
        </row>
        <row r="33">
          <cell r="D33">
            <v>132</v>
          </cell>
          <cell r="E33">
            <v>0</v>
          </cell>
          <cell r="F33">
            <v>0</v>
          </cell>
          <cell r="G33">
            <v>0</v>
          </cell>
          <cell r="H33">
            <v>0</v>
          </cell>
          <cell r="I33">
            <v>5</v>
          </cell>
          <cell r="J33">
            <v>5</v>
          </cell>
          <cell r="K33">
            <v>88</v>
          </cell>
          <cell r="L33">
            <v>28</v>
          </cell>
          <cell r="M33">
            <v>2</v>
          </cell>
          <cell r="N33">
            <v>4</v>
          </cell>
        </row>
        <row r="34">
          <cell r="D34">
            <v>558</v>
          </cell>
          <cell r="E34">
            <v>0</v>
          </cell>
          <cell r="F34">
            <v>1</v>
          </cell>
          <cell r="G34">
            <v>3</v>
          </cell>
          <cell r="H34">
            <v>3</v>
          </cell>
          <cell r="I34">
            <v>27</v>
          </cell>
          <cell r="J34">
            <v>35</v>
          </cell>
          <cell r="K34">
            <v>245</v>
          </cell>
          <cell r="L34">
            <v>132</v>
          </cell>
          <cell r="M34">
            <v>56</v>
          </cell>
          <cell r="N34">
            <v>56</v>
          </cell>
        </row>
        <row r="35">
          <cell r="D35">
            <v>208</v>
          </cell>
          <cell r="E35">
            <v>0</v>
          </cell>
          <cell r="F35">
            <v>0</v>
          </cell>
          <cell r="G35">
            <v>0</v>
          </cell>
          <cell r="H35">
            <v>1</v>
          </cell>
          <cell r="I35">
            <v>10</v>
          </cell>
          <cell r="J35">
            <v>6</v>
          </cell>
          <cell r="K35">
            <v>126</v>
          </cell>
          <cell r="L35">
            <v>48</v>
          </cell>
          <cell r="M35">
            <v>7</v>
          </cell>
          <cell r="N35">
            <v>10</v>
          </cell>
        </row>
        <row r="36">
          <cell r="D36">
            <v>128</v>
          </cell>
          <cell r="E36">
            <v>0</v>
          </cell>
          <cell r="F36">
            <v>0</v>
          </cell>
          <cell r="G36">
            <v>0</v>
          </cell>
          <cell r="H36">
            <v>2</v>
          </cell>
          <cell r="I36">
            <v>10</v>
          </cell>
          <cell r="J36">
            <v>5</v>
          </cell>
          <cell r="K36">
            <v>73</v>
          </cell>
          <cell r="L36">
            <v>36</v>
          </cell>
          <cell r="M36">
            <v>1</v>
          </cell>
          <cell r="N36">
            <v>1</v>
          </cell>
        </row>
        <row r="37">
          <cell r="D37">
            <v>461</v>
          </cell>
          <cell r="E37">
            <v>0</v>
          </cell>
          <cell r="F37">
            <v>0</v>
          </cell>
          <cell r="G37">
            <v>3</v>
          </cell>
          <cell r="H37">
            <v>3</v>
          </cell>
          <cell r="I37">
            <v>38</v>
          </cell>
          <cell r="J37">
            <v>41</v>
          </cell>
          <cell r="K37">
            <v>207</v>
          </cell>
          <cell r="L37">
            <v>102</v>
          </cell>
          <cell r="M37">
            <v>25</v>
          </cell>
          <cell r="N37">
            <v>42</v>
          </cell>
        </row>
        <row r="38">
          <cell r="D38">
            <v>254</v>
          </cell>
          <cell r="E38">
            <v>1</v>
          </cell>
          <cell r="F38">
            <v>1</v>
          </cell>
          <cell r="G38">
            <v>0</v>
          </cell>
          <cell r="H38">
            <v>0</v>
          </cell>
          <cell r="I38">
            <v>15</v>
          </cell>
          <cell r="J38">
            <v>16</v>
          </cell>
          <cell r="K38">
            <v>144</v>
          </cell>
          <cell r="L38">
            <v>55</v>
          </cell>
          <cell r="M38">
            <v>12</v>
          </cell>
          <cell r="N38">
            <v>10</v>
          </cell>
        </row>
        <row r="39">
          <cell r="D39">
            <v>362</v>
          </cell>
          <cell r="E39">
            <v>0</v>
          </cell>
          <cell r="F39">
            <v>0</v>
          </cell>
          <cell r="G39">
            <v>2</v>
          </cell>
          <cell r="H39">
            <v>2</v>
          </cell>
          <cell r="I39">
            <v>22</v>
          </cell>
          <cell r="J39">
            <v>26</v>
          </cell>
          <cell r="K39">
            <v>158</v>
          </cell>
          <cell r="L39">
            <v>106</v>
          </cell>
          <cell r="M39">
            <v>21</v>
          </cell>
          <cell r="N39">
            <v>25</v>
          </cell>
        </row>
        <row r="40">
          <cell r="D40">
            <v>260</v>
          </cell>
          <cell r="E40">
            <v>0</v>
          </cell>
          <cell r="F40">
            <v>0</v>
          </cell>
          <cell r="G40">
            <v>2</v>
          </cell>
          <cell r="H40">
            <v>1</v>
          </cell>
          <cell r="I40">
            <v>9</v>
          </cell>
          <cell r="J40">
            <v>14</v>
          </cell>
          <cell r="K40">
            <v>127</v>
          </cell>
          <cell r="L40">
            <v>81</v>
          </cell>
          <cell r="M40">
            <v>17</v>
          </cell>
          <cell r="N40">
            <v>9</v>
          </cell>
        </row>
        <row r="41">
          <cell r="D41">
            <v>209</v>
          </cell>
          <cell r="E41">
            <v>0</v>
          </cell>
          <cell r="F41">
            <v>1</v>
          </cell>
          <cell r="G41">
            <v>0</v>
          </cell>
          <cell r="H41">
            <v>0</v>
          </cell>
          <cell r="I41">
            <v>7</v>
          </cell>
          <cell r="J41">
            <v>10</v>
          </cell>
          <cell r="K41">
            <v>116</v>
          </cell>
          <cell r="L41">
            <v>57</v>
          </cell>
          <cell r="M41">
            <v>8</v>
          </cell>
          <cell r="N41">
            <v>10</v>
          </cell>
        </row>
        <row r="42">
          <cell r="D42">
            <v>135</v>
          </cell>
          <cell r="E42">
            <v>0</v>
          </cell>
          <cell r="F42">
            <v>0</v>
          </cell>
          <cell r="G42">
            <v>0</v>
          </cell>
          <cell r="H42">
            <v>1</v>
          </cell>
          <cell r="I42">
            <v>2</v>
          </cell>
          <cell r="J42">
            <v>5</v>
          </cell>
          <cell r="K42">
            <v>64</v>
          </cell>
          <cell r="L42">
            <v>55</v>
          </cell>
          <cell r="M42">
            <v>3</v>
          </cell>
          <cell r="N42">
            <v>5</v>
          </cell>
        </row>
        <row r="43">
          <cell r="D43">
            <v>570</v>
          </cell>
          <cell r="E43">
            <v>0</v>
          </cell>
          <cell r="F43">
            <v>0</v>
          </cell>
          <cell r="G43">
            <v>6</v>
          </cell>
          <cell r="H43">
            <v>7</v>
          </cell>
          <cell r="I43">
            <v>37</v>
          </cell>
          <cell r="J43">
            <v>38</v>
          </cell>
          <cell r="K43">
            <v>255</v>
          </cell>
          <cell r="L43">
            <v>146</v>
          </cell>
          <cell r="M43">
            <v>41</v>
          </cell>
          <cell r="N43">
            <v>40</v>
          </cell>
        </row>
        <row r="44">
          <cell r="D44">
            <v>453</v>
          </cell>
          <cell r="E44">
            <v>3</v>
          </cell>
          <cell r="F44">
            <v>3</v>
          </cell>
          <cell r="G44">
            <v>5</v>
          </cell>
          <cell r="H44">
            <v>5</v>
          </cell>
          <cell r="I44">
            <v>33</v>
          </cell>
          <cell r="J44">
            <v>39</v>
          </cell>
          <cell r="K44">
            <v>194</v>
          </cell>
          <cell r="L44">
            <v>107</v>
          </cell>
          <cell r="M44">
            <v>38</v>
          </cell>
          <cell r="N44">
            <v>26</v>
          </cell>
        </row>
        <row r="45">
          <cell r="D45">
            <v>141</v>
          </cell>
          <cell r="E45">
            <v>0</v>
          </cell>
          <cell r="F45">
            <v>0</v>
          </cell>
          <cell r="G45">
            <v>1</v>
          </cell>
          <cell r="H45">
            <v>0</v>
          </cell>
          <cell r="I45">
            <v>8</v>
          </cell>
          <cell r="J45">
            <v>2</v>
          </cell>
          <cell r="K45">
            <v>76</v>
          </cell>
          <cell r="L45">
            <v>32</v>
          </cell>
          <cell r="M45">
            <v>12</v>
          </cell>
          <cell r="N45">
            <v>10</v>
          </cell>
        </row>
        <row r="46">
          <cell r="D46">
            <v>161</v>
          </cell>
          <cell r="E46">
            <v>0</v>
          </cell>
          <cell r="F46">
            <v>0</v>
          </cell>
          <cell r="G46">
            <v>1</v>
          </cell>
          <cell r="H46">
            <v>5</v>
          </cell>
          <cell r="I46">
            <v>3</v>
          </cell>
          <cell r="J46">
            <v>11</v>
          </cell>
          <cell r="K46">
            <v>73</v>
          </cell>
          <cell r="L46">
            <v>50</v>
          </cell>
          <cell r="M46">
            <v>9</v>
          </cell>
          <cell r="N46">
            <v>9</v>
          </cell>
        </row>
        <row r="47">
          <cell r="D47">
            <v>167</v>
          </cell>
          <cell r="E47">
            <v>0</v>
          </cell>
          <cell r="F47">
            <v>0</v>
          </cell>
          <cell r="G47">
            <v>4</v>
          </cell>
          <cell r="H47">
            <v>3</v>
          </cell>
          <cell r="I47">
            <v>8</v>
          </cell>
          <cell r="J47">
            <v>9</v>
          </cell>
          <cell r="K47">
            <v>63</v>
          </cell>
          <cell r="L47">
            <v>68</v>
          </cell>
          <cell r="M47">
            <v>3</v>
          </cell>
          <cell r="N47">
            <v>9</v>
          </cell>
        </row>
        <row r="48">
          <cell r="D48">
            <v>1145</v>
          </cell>
          <cell r="E48">
            <v>1</v>
          </cell>
          <cell r="F48">
            <v>7</v>
          </cell>
          <cell r="G48">
            <v>18</v>
          </cell>
          <cell r="H48">
            <v>11</v>
          </cell>
          <cell r="I48">
            <v>92</v>
          </cell>
          <cell r="J48">
            <v>80</v>
          </cell>
          <cell r="K48">
            <v>437</v>
          </cell>
          <cell r="L48">
            <v>313</v>
          </cell>
          <cell r="M48">
            <v>67</v>
          </cell>
          <cell r="N48">
            <v>119</v>
          </cell>
        </row>
        <row r="49">
          <cell r="D49">
            <v>241</v>
          </cell>
          <cell r="E49">
            <v>0</v>
          </cell>
          <cell r="F49">
            <v>0</v>
          </cell>
          <cell r="G49">
            <v>1</v>
          </cell>
          <cell r="H49">
            <v>2</v>
          </cell>
          <cell r="I49">
            <v>16</v>
          </cell>
          <cell r="J49">
            <v>14</v>
          </cell>
          <cell r="K49">
            <v>120</v>
          </cell>
          <cell r="L49">
            <v>60</v>
          </cell>
          <cell r="M49">
            <v>15</v>
          </cell>
          <cell r="N49">
            <v>13</v>
          </cell>
        </row>
        <row r="50">
          <cell r="D50">
            <v>431</v>
          </cell>
          <cell r="E50">
            <v>0</v>
          </cell>
          <cell r="F50">
            <v>0</v>
          </cell>
          <cell r="G50">
            <v>4</v>
          </cell>
          <cell r="H50">
            <v>4</v>
          </cell>
          <cell r="I50">
            <v>27</v>
          </cell>
          <cell r="J50">
            <v>23</v>
          </cell>
          <cell r="K50">
            <v>201</v>
          </cell>
          <cell r="L50">
            <v>120</v>
          </cell>
          <cell r="M50">
            <v>23</v>
          </cell>
          <cell r="N50">
            <v>29</v>
          </cell>
        </row>
        <row r="51">
          <cell r="D51">
            <v>208</v>
          </cell>
          <cell r="E51">
            <v>0</v>
          </cell>
          <cell r="F51">
            <v>1</v>
          </cell>
          <cell r="G51">
            <v>0</v>
          </cell>
          <cell r="H51">
            <v>0</v>
          </cell>
          <cell r="I51">
            <v>8</v>
          </cell>
          <cell r="J51">
            <v>17</v>
          </cell>
          <cell r="K51">
            <v>121</v>
          </cell>
          <cell r="L51">
            <v>48</v>
          </cell>
          <cell r="M51">
            <v>7</v>
          </cell>
          <cell r="N51">
            <v>6</v>
          </cell>
        </row>
        <row r="52">
          <cell r="D52">
            <v>1519</v>
          </cell>
          <cell r="E52">
            <v>0</v>
          </cell>
          <cell r="F52">
            <v>1</v>
          </cell>
          <cell r="G52">
            <v>12</v>
          </cell>
          <cell r="H52">
            <v>16</v>
          </cell>
          <cell r="I52">
            <v>125</v>
          </cell>
          <cell r="J52">
            <v>121</v>
          </cell>
          <cell r="K52">
            <v>667</v>
          </cell>
          <cell r="L52">
            <v>396</v>
          </cell>
          <cell r="M52">
            <v>76</v>
          </cell>
          <cell r="N52">
            <v>105</v>
          </cell>
        </row>
        <row r="53">
          <cell r="D53">
            <v>117</v>
          </cell>
          <cell r="E53">
            <v>0</v>
          </cell>
          <cell r="F53">
            <v>0</v>
          </cell>
          <cell r="G53">
            <v>1</v>
          </cell>
          <cell r="H53">
            <v>0</v>
          </cell>
          <cell r="I53">
            <v>11</v>
          </cell>
          <cell r="J53">
            <v>3</v>
          </cell>
          <cell r="K53">
            <v>64</v>
          </cell>
          <cell r="L53">
            <v>30</v>
          </cell>
          <cell r="M53">
            <v>3</v>
          </cell>
          <cell r="N53">
            <v>5</v>
          </cell>
        </row>
        <row r="54">
          <cell r="D54">
            <v>2371</v>
          </cell>
          <cell r="E54">
            <v>13</v>
          </cell>
          <cell r="F54">
            <v>12</v>
          </cell>
          <cell r="G54">
            <v>53</v>
          </cell>
          <cell r="H54">
            <v>81</v>
          </cell>
          <cell r="I54">
            <v>156</v>
          </cell>
          <cell r="J54">
            <v>135</v>
          </cell>
          <cell r="K54">
            <v>961</v>
          </cell>
          <cell r="L54">
            <v>576</v>
          </cell>
          <cell r="M54">
            <v>140</v>
          </cell>
          <cell r="N54">
            <v>244</v>
          </cell>
        </row>
        <row r="55">
          <cell r="D55">
            <v>348</v>
          </cell>
          <cell r="E55">
            <v>0</v>
          </cell>
          <cell r="F55">
            <v>0</v>
          </cell>
          <cell r="G55">
            <v>2</v>
          </cell>
          <cell r="H55">
            <v>5</v>
          </cell>
          <cell r="I55">
            <v>22</v>
          </cell>
          <cell r="J55">
            <v>18</v>
          </cell>
          <cell r="K55">
            <v>158</v>
          </cell>
          <cell r="L55">
            <v>105</v>
          </cell>
          <cell r="M55">
            <v>21</v>
          </cell>
          <cell r="N55">
            <v>17</v>
          </cell>
        </row>
        <row r="56">
          <cell r="D56">
            <v>428</v>
          </cell>
          <cell r="E56">
            <v>0</v>
          </cell>
          <cell r="F56">
            <v>0</v>
          </cell>
          <cell r="G56">
            <v>6</v>
          </cell>
          <cell r="H56">
            <v>1</v>
          </cell>
          <cell r="I56">
            <v>31</v>
          </cell>
          <cell r="J56">
            <v>18</v>
          </cell>
          <cell r="K56">
            <v>189</v>
          </cell>
          <cell r="L56">
            <v>122</v>
          </cell>
          <cell r="M56">
            <v>24</v>
          </cell>
          <cell r="N56">
            <v>37</v>
          </cell>
        </row>
        <row r="57">
          <cell r="D57">
            <v>208</v>
          </cell>
          <cell r="E57">
            <v>0</v>
          </cell>
          <cell r="F57">
            <v>0</v>
          </cell>
          <cell r="G57">
            <v>0</v>
          </cell>
          <cell r="H57">
            <v>2</v>
          </cell>
          <cell r="I57">
            <v>17</v>
          </cell>
          <cell r="J57">
            <v>20</v>
          </cell>
          <cell r="K57">
            <v>83</v>
          </cell>
          <cell r="L57">
            <v>57</v>
          </cell>
          <cell r="M57">
            <v>18</v>
          </cell>
          <cell r="N57">
            <v>11</v>
          </cell>
        </row>
        <row r="58">
          <cell r="D58">
            <v>120</v>
          </cell>
          <cell r="E58">
            <v>1</v>
          </cell>
          <cell r="F58">
            <v>0</v>
          </cell>
          <cell r="G58">
            <v>1</v>
          </cell>
          <cell r="H58">
            <v>1</v>
          </cell>
          <cell r="I58">
            <v>4</v>
          </cell>
          <cell r="J58">
            <v>2</v>
          </cell>
          <cell r="K58">
            <v>65</v>
          </cell>
          <cell r="L58">
            <v>32</v>
          </cell>
          <cell r="M58">
            <v>10</v>
          </cell>
          <cell r="N58">
            <v>4</v>
          </cell>
        </row>
        <row r="59">
          <cell r="D59">
            <v>128</v>
          </cell>
          <cell r="E59">
            <v>0</v>
          </cell>
          <cell r="F59">
            <v>0</v>
          </cell>
          <cell r="G59">
            <v>2</v>
          </cell>
          <cell r="H59">
            <v>0</v>
          </cell>
          <cell r="I59">
            <v>8</v>
          </cell>
          <cell r="J59">
            <v>4</v>
          </cell>
          <cell r="K59">
            <v>68</v>
          </cell>
          <cell r="L59">
            <v>39</v>
          </cell>
          <cell r="M59">
            <v>0</v>
          </cell>
          <cell r="N59">
            <v>7</v>
          </cell>
        </row>
        <row r="60">
          <cell r="D60">
            <v>200</v>
          </cell>
          <cell r="E60">
            <v>0</v>
          </cell>
          <cell r="F60">
            <v>0</v>
          </cell>
          <cell r="G60">
            <v>0</v>
          </cell>
          <cell r="H60">
            <v>1</v>
          </cell>
          <cell r="I60">
            <v>13</v>
          </cell>
          <cell r="J60">
            <v>19</v>
          </cell>
          <cell r="K60">
            <v>101</v>
          </cell>
          <cell r="L60">
            <v>47</v>
          </cell>
          <cell r="M60">
            <v>6</v>
          </cell>
          <cell r="N60">
            <v>13</v>
          </cell>
        </row>
        <row r="61">
          <cell r="D61">
            <v>1161</v>
          </cell>
          <cell r="E61">
            <v>1</v>
          </cell>
          <cell r="F61">
            <v>0</v>
          </cell>
          <cell r="G61">
            <v>8</v>
          </cell>
          <cell r="H61">
            <v>9</v>
          </cell>
          <cell r="I61">
            <v>125</v>
          </cell>
          <cell r="J61">
            <v>102</v>
          </cell>
          <cell r="K61">
            <v>474</v>
          </cell>
          <cell r="L61">
            <v>309</v>
          </cell>
          <cell r="M61">
            <v>58</v>
          </cell>
          <cell r="N61">
            <v>75</v>
          </cell>
        </row>
        <row r="62">
          <cell r="D62">
            <v>901</v>
          </cell>
          <cell r="E62">
            <v>0</v>
          </cell>
          <cell r="F62">
            <v>0</v>
          </cell>
          <cell r="G62">
            <v>26</v>
          </cell>
          <cell r="H62">
            <v>21</v>
          </cell>
          <cell r="I62">
            <v>70</v>
          </cell>
          <cell r="J62">
            <v>74</v>
          </cell>
          <cell r="K62">
            <v>333</v>
          </cell>
          <cell r="L62">
            <v>210</v>
          </cell>
          <cell r="M62">
            <v>52</v>
          </cell>
          <cell r="N62">
            <v>115</v>
          </cell>
        </row>
        <row r="63">
          <cell r="D63">
            <v>18681</v>
          </cell>
          <cell r="E63">
            <v>77</v>
          </cell>
          <cell r="F63">
            <v>73</v>
          </cell>
          <cell r="G63">
            <v>413</v>
          </cell>
          <cell r="H63">
            <v>392</v>
          </cell>
          <cell r="I63">
            <v>1535</v>
          </cell>
          <cell r="J63">
            <v>1460</v>
          </cell>
          <cell r="K63">
            <v>5166</v>
          </cell>
          <cell r="L63">
            <v>4033</v>
          </cell>
          <cell r="M63">
            <v>1741</v>
          </cell>
          <cell r="N63">
            <v>3791</v>
          </cell>
        </row>
        <row r="64">
          <cell r="D64">
            <v>3550</v>
          </cell>
          <cell r="E64">
            <v>15</v>
          </cell>
          <cell r="F64">
            <v>18</v>
          </cell>
          <cell r="G64">
            <v>100</v>
          </cell>
          <cell r="H64">
            <v>94</v>
          </cell>
          <cell r="I64">
            <v>249</v>
          </cell>
          <cell r="J64">
            <v>227</v>
          </cell>
          <cell r="K64">
            <v>1201</v>
          </cell>
          <cell r="L64">
            <v>900</v>
          </cell>
          <cell r="M64">
            <v>288</v>
          </cell>
          <cell r="N64">
            <v>458</v>
          </cell>
        </row>
        <row r="65">
          <cell r="D65">
            <v>218</v>
          </cell>
          <cell r="E65">
            <v>0</v>
          </cell>
          <cell r="F65">
            <v>0</v>
          </cell>
          <cell r="G65">
            <v>1</v>
          </cell>
          <cell r="H65">
            <v>0</v>
          </cell>
          <cell r="I65">
            <v>12</v>
          </cell>
          <cell r="J65">
            <v>8</v>
          </cell>
          <cell r="K65">
            <v>123</v>
          </cell>
          <cell r="L65">
            <v>59</v>
          </cell>
          <cell r="M65">
            <v>9</v>
          </cell>
          <cell r="N65">
            <v>6</v>
          </cell>
        </row>
        <row r="66">
          <cell r="D66">
            <v>18582</v>
          </cell>
          <cell r="E66">
            <v>86</v>
          </cell>
          <cell r="F66">
            <v>63</v>
          </cell>
          <cell r="G66">
            <v>555</v>
          </cell>
          <cell r="H66">
            <v>544</v>
          </cell>
          <cell r="I66">
            <v>2049</v>
          </cell>
          <cell r="J66">
            <v>1928</v>
          </cell>
          <cell r="K66">
            <v>5122</v>
          </cell>
          <cell r="L66">
            <v>4788</v>
          </cell>
          <cell r="M66">
            <v>1159</v>
          </cell>
          <cell r="N66">
            <v>2288</v>
          </cell>
        </row>
        <row r="67">
          <cell r="D67">
            <v>15681</v>
          </cell>
          <cell r="E67">
            <v>50</v>
          </cell>
          <cell r="F67">
            <v>41</v>
          </cell>
          <cell r="G67">
            <v>307</v>
          </cell>
          <cell r="H67">
            <v>271</v>
          </cell>
          <cell r="I67">
            <v>1231</v>
          </cell>
          <cell r="J67">
            <v>1155</v>
          </cell>
          <cell r="K67">
            <v>4357</v>
          </cell>
          <cell r="L67">
            <v>3477</v>
          </cell>
          <cell r="M67">
            <v>1547</v>
          </cell>
          <cell r="N67">
            <v>3245</v>
          </cell>
        </row>
        <row r="68">
          <cell r="D68">
            <v>446</v>
          </cell>
          <cell r="E68">
            <v>0</v>
          </cell>
          <cell r="F68">
            <v>0</v>
          </cell>
          <cell r="G68">
            <v>4</v>
          </cell>
          <cell r="H68">
            <v>12</v>
          </cell>
          <cell r="I68">
            <v>36</v>
          </cell>
          <cell r="J68">
            <v>41</v>
          </cell>
          <cell r="K68">
            <v>154</v>
          </cell>
          <cell r="L68">
            <v>147</v>
          </cell>
          <cell r="M68">
            <v>15</v>
          </cell>
          <cell r="N68">
            <v>37</v>
          </cell>
        </row>
        <row r="69">
          <cell r="D69">
            <v>324</v>
          </cell>
          <cell r="E69">
            <v>0</v>
          </cell>
          <cell r="F69">
            <v>0</v>
          </cell>
          <cell r="G69">
            <v>3</v>
          </cell>
          <cell r="H69">
            <v>5</v>
          </cell>
          <cell r="I69">
            <v>19</v>
          </cell>
          <cell r="J69">
            <v>16</v>
          </cell>
          <cell r="K69">
            <v>158</v>
          </cell>
          <cell r="L69">
            <v>91</v>
          </cell>
          <cell r="M69">
            <v>14</v>
          </cell>
          <cell r="N69">
            <v>18</v>
          </cell>
        </row>
        <row r="70">
          <cell r="D70">
            <v>636</v>
          </cell>
          <cell r="E70">
            <v>3</v>
          </cell>
          <cell r="F70">
            <v>0</v>
          </cell>
          <cell r="G70">
            <v>9</v>
          </cell>
          <cell r="H70">
            <v>12</v>
          </cell>
          <cell r="I70">
            <v>48</v>
          </cell>
          <cell r="J70">
            <v>32</v>
          </cell>
          <cell r="K70">
            <v>265</v>
          </cell>
          <cell r="L70">
            <v>185</v>
          </cell>
          <cell r="M70">
            <v>37</v>
          </cell>
          <cell r="N70">
            <v>45</v>
          </cell>
        </row>
        <row r="71">
          <cell r="D71">
            <v>950</v>
          </cell>
          <cell r="E71">
            <v>0</v>
          </cell>
          <cell r="F71">
            <v>2</v>
          </cell>
          <cell r="G71">
            <v>14</v>
          </cell>
          <cell r="H71">
            <v>11</v>
          </cell>
          <cell r="I71">
            <v>95</v>
          </cell>
          <cell r="J71">
            <v>106</v>
          </cell>
          <cell r="K71">
            <v>371</v>
          </cell>
          <cell r="L71">
            <v>230</v>
          </cell>
          <cell r="M71">
            <v>44</v>
          </cell>
          <cell r="N71">
            <v>77</v>
          </cell>
        </row>
        <row r="72">
          <cell r="D72">
            <v>74322</v>
          </cell>
          <cell r="E72">
            <v>251</v>
          </cell>
          <cell r="F72">
            <v>224</v>
          </cell>
          <cell r="G72">
            <v>1578</v>
          </cell>
          <cell r="H72">
            <v>1530</v>
          </cell>
          <cell r="I72">
            <v>6300</v>
          </cell>
          <cell r="J72">
            <v>5945</v>
          </cell>
          <cell r="K72">
            <v>23578</v>
          </cell>
          <cell r="L72">
            <v>17983</v>
          </cell>
          <cell r="M72">
            <v>5728</v>
          </cell>
          <cell r="N72">
            <v>11205</v>
          </cell>
        </row>
        <row r="73">
          <cell r="D73">
            <v>387139</v>
          </cell>
          <cell r="E73">
            <v>2118</v>
          </cell>
          <cell r="F73">
            <v>1935</v>
          </cell>
          <cell r="G73">
            <v>10373</v>
          </cell>
          <cell r="H73">
            <v>10019</v>
          </cell>
          <cell r="I73">
            <v>30794</v>
          </cell>
          <cell r="J73">
            <v>28963</v>
          </cell>
          <cell r="K73">
            <v>118258</v>
          </cell>
          <cell r="L73">
            <v>101567</v>
          </cell>
          <cell r="M73">
            <v>26588</v>
          </cell>
          <cell r="N73">
            <v>56524</v>
          </cell>
        </row>
      </sheetData>
      <sheetData sheetId="3">
        <row r="7">
          <cell r="D7">
            <v>41463</v>
          </cell>
          <cell r="E7">
            <v>96</v>
          </cell>
          <cell r="F7">
            <v>105</v>
          </cell>
          <cell r="G7">
            <v>966</v>
          </cell>
          <cell r="H7">
            <v>966</v>
          </cell>
          <cell r="I7">
            <v>2081</v>
          </cell>
          <cell r="J7">
            <v>1899</v>
          </cell>
          <cell r="K7">
            <v>10794</v>
          </cell>
          <cell r="L7">
            <v>10610</v>
          </cell>
          <cell r="M7">
            <v>4081</v>
          </cell>
          <cell r="N7">
            <v>9865</v>
          </cell>
        </row>
        <row r="8">
          <cell r="D8">
            <v>19</v>
          </cell>
          <cell r="E8">
            <v>0</v>
          </cell>
          <cell r="F8">
            <v>0</v>
          </cell>
          <cell r="G8">
            <v>0</v>
          </cell>
          <cell r="H8">
            <v>0</v>
          </cell>
          <cell r="I8">
            <v>0</v>
          </cell>
          <cell r="J8">
            <v>0</v>
          </cell>
          <cell r="K8">
            <v>8</v>
          </cell>
          <cell r="L8">
            <v>8</v>
          </cell>
          <cell r="M8">
            <v>0</v>
          </cell>
          <cell r="N8">
            <v>3</v>
          </cell>
        </row>
        <row r="9">
          <cell r="D9">
            <v>815</v>
          </cell>
          <cell r="E9">
            <v>0</v>
          </cell>
          <cell r="F9">
            <v>0</v>
          </cell>
          <cell r="G9">
            <v>6</v>
          </cell>
          <cell r="H9">
            <v>2</v>
          </cell>
          <cell r="I9">
            <v>23</v>
          </cell>
          <cell r="J9">
            <v>26</v>
          </cell>
          <cell r="K9">
            <v>86</v>
          </cell>
          <cell r="L9">
            <v>315</v>
          </cell>
          <cell r="M9">
            <v>14</v>
          </cell>
          <cell r="N9">
            <v>343</v>
          </cell>
        </row>
        <row r="10">
          <cell r="D10">
            <v>76</v>
          </cell>
          <cell r="E10">
            <v>0</v>
          </cell>
          <cell r="F10">
            <v>0</v>
          </cell>
          <cell r="G10">
            <v>0</v>
          </cell>
          <cell r="H10">
            <v>2</v>
          </cell>
          <cell r="I10">
            <v>6</v>
          </cell>
          <cell r="J10">
            <v>4</v>
          </cell>
          <cell r="K10">
            <v>24</v>
          </cell>
          <cell r="L10">
            <v>27</v>
          </cell>
          <cell r="M10">
            <v>5</v>
          </cell>
          <cell r="N10">
            <v>8</v>
          </cell>
        </row>
        <row r="11">
          <cell r="D11">
            <v>17</v>
          </cell>
          <cell r="E11">
            <v>0</v>
          </cell>
          <cell r="F11">
            <v>0</v>
          </cell>
          <cell r="G11">
            <v>0</v>
          </cell>
          <cell r="H11">
            <v>0</v>
          </cell>
          <cell r="I11">
            <v>0</v>
          </cell>
          <cell r="J11">
            <v>0</v>
          </cell>
          <cell r="K11">
            <v>10</v>
          </cell>
          <cell r="L11">
            <v>4</v>
          </cell>
          <cell r="M11">
            <v>1</v>
          </cell>
          <cell r="N11">
            <v>2</v>
          </cell>
        </row>
        <row r="12">
          <cell r="D12">
            <v>33</v>
          </cell>
          <cell r="E12">
            <v>0</v>
          </cell>
          <cell r="F12">
            <v>0</v>
          </cell>
          <cell r="G12">
            <v>0</v>
          </cell>
          <cell r="H12">
            <v>0</v>
          </cell>
          <cell r="I12">
            <v>0</v>
          </cell>
          <cell r="J12">
            <v>0</v>
          </cell>
          <cell r="K12">
            <v>12</v>
          </cell>
          <cell r="L12">
            <v>18</v>
          </cell>
          <cell r="M12">
            <v>1</v>
          </cell>
          <cell r="N12">
            <v>2</v>
          </cell>
        </row>
        <row r="13">
          <cell r="D13">
            <v>3835</v>
          </cell>
          <cell r="E13">
            <v>0</v>
          </cell>
          <cell r="F13">
            <v>0</v>
          </cell>
          <cell r="G13">
            <v>15</v>
          </cell>
          <cell r="H13">
            <v>14</v>
          </cell>
          <cell r="I13">
            <v>388</v>
          </cell>
          <cell r="J13">
            <v>342</v>
          </cell>
          <cell r="K13">
            <v>1068</v>
          </cell>
          <cell r="L13">
            <v>894</v>
          </cell>
          <cell r="M13">
            <v>337</v>
          </cell>
          <cell r="N13">
            <v>777</v>
          </cell>
        </row>
        <row r="14">
          <cell r="D14">
            <v>398</v>
          </cell>
          <cell r="E14">
            <v>0</v>
          </cell>
          <cell r="F14">
            <v>0</v>
          </cell>
          <cell r="G14">
            <v>3</v>
          </cell>
          <cell r="H14">
            <v>5</v>
          </cell>
          <cell r="I14">
            <v>7</v>
          </cell>
          <cell r="J14">
            <v>4</v>
          </cell>
          <cell r="K14">
            <v>28</v>
          </cell>
          <cell r="L14">
            <v>160</v>
          </cell>
          <cell r="M14">
            <v>3</v>
          </cell>
          <cell r="N14">
            <v>188</v>
          </cell>
        </row>
        <row r="15">
          <cell r="D15">
            <v>23</v>
          </cell>
          <cell r="E15">
            <v>0</v>
          </cell>
          <cell r="F15">
            <v>2</v>
          </cell>
          <cell r="G15">
            <v>0</v>
          </cell>
          <cell r="H15">
            <v>0</v>
          </cell>
          <cell r="I15">
            <v>0</v>
          </cell>
          <cell r="J15">
            <v>0</v>
          </cell>
          <cell r="K15">
            <v>11</v>
          </cell>
          <cell r="L15">
            <v>6</v>
          </cell>
          <cell r="M15">
            <v>1</v>
          </cell>
          <cell r="N15">
            <v>3</v>
          </cell>
        </row>
        <row r="16">
          <cell r="D16">
            <v>5216</v>
          </cell>
          <cell r="E16">
            <v>0</v>
          </cell>
          <cell r="F16">
            <v>2</v>
          </cell>
          <cell r="G16">
            <v>24</v>
          </cell>
          <cell r="H16">
            <v>23</v>
          </cell>
          <cell r="I16">
            <v>424</v>
          </cell>
          <cell r="J16">
            <v>376</v>
          </cell>
          <cell r="K16">
            <v>1247</v>
          </cell>
          <cell r="L16">
            <v>1432</v>
          </cell>
          <cell r="M16">
            <v>362</v>
          </cell>
          <cell r="N16">
            <v>1326</v>
          </cell>
        </row>
        <row r="17">
          <cell r="D17">
            <v>874</v>
          </cell>
          <cell r="E17">
            <v>0</v>
          </cell>
          <cell r="F17">
            <v>1</v>
          </cell>
          <cell r="G17">
            <v>4</v>
          </cell>
          <cell r="H17">
            <v>4</v>
          </cell>
          <cell r="I17">
            <v>92</v>
          </cell>
          <cell r="J17">
            <v>62</v>
          </cell>
          <cell r="K17">
            <v>312</v>
          </cell>
          <cell r="L17">
            <v>195</v>
          </cell>
          <cell r="M17">
            <v>71</v>
          </cell>
          <cell r="N17">
            <v>133</v>
          </cell>
        </row>
        <row r="18">
          <cell r="D18">
            <v>1095</v>
          </cell>
          <cell r="E18">
            <v>0</v>
          </cell>
          <cell r="F18">
            <v>0</v>
          </cell>
          <cell r="G18">
            <v>2</v>
          </cell>
          <cell r="H18">
            <v>1</v>
          </cell>
          <cell r="I18">
            <v>62</v>
          </cell>
          <cell r="J18">
            <v>65</v>
          </cell>
          <cell r="K18">
            <v>277</v>
          </cell>
          <cell r="L18">
            <v>313</v>
          </cell>
          <cell r="M18">
            <v>110</v>
          </cell>
          <cell r="N18">
            <v>265</v>
          </cell>
        </row>
        <row r="19">
          <cell r="D19">
            <v>494</v>
          </cell>
          <cell r="E19">
            <v>0</v>
          </cell>
          <cell r="F19">
            <v>0</v>
          </cell>
          <cell r="G19">
            <v>3</v>
          </cell>
          <cell r="H19">
            <v>3</v>
          </cell>
          <cell r="I19">
            <v>34</v>
          </cell>
          <cell r="J19">
            <v>32</v>
          </cell>
          <cell r="K19">
            <v>204</v>
          </cell>
          <cell r="L19">
            <v>114</v>
          </cell>
          <cell r="M19">
            <v>44</v>
          </cell>
          <cell r="N19">
            <v>60</v>
          </cell>
        </row>
        <row r="20">
          <cell r="D20">
            <v>2793</v>
          </cell>
          <cell r="E20">
            <v>0</v>
          </cell>
          <cell r="F20">
            <v>0</v>
          </cell>
          <cell r="G20">
            <v>7</v>
          </cell>
          <cell r="H20">
            <v>16</v>
          </cell>
          <cell r="I20">
            <v>113</v>
          </cell>
          <cell r="J20">
            <v>142</v>
          </cell>
          <cell r="K20">
            <v>875</v>
          </cell>
          <cell r="L20">
            <v>687</v>
          </cell>
          <cell r="M20">
            <v>321</v>
          </cell>
          <cell r="N20">
            <v>632</v>
          </cell>
        </row>
        <row r="21">
          <cell r="D21">
            <v>3966</v>
          </cell>
          <cell r="E21">
            <v>0</v>
          </cell>
          <cell r="F21">
            <v>2</v>
          </cell>
          <cell r="G21">
            <v>49</v>
          </cell>
          <cell r="H21">
            <v>51</v>
          </cell>
          <cell r="I21">
            <v>298</v>
          </cell>
          <cell r="J21">
            <v>294</v>
          </cell>
          <cell r="K21">
            <v>1185</v>
          </cell>
          <cell r="L21">
            <v>945</v>
          </cell>
          <cell r="M21">
            <v>397</v>
          </cell>
          <cell r="N21">
            <v>745</v>
          </cell>
        </row>
        <row r="22">
          <cell r="D22">
            <v>66</v>
          </cell>
          <cell r="E22">
            <v>0</v>
          </cell>
          <cell r="F22">
            <v>0</v>
          </cell>
          <cell r="G22">
            <v>1</v>
          </cell>
          <cell r="H22">
            <v>0</v>
          </cell>
          <cell r="I22">
            <v>5</v>
          </cell>
          <cell r="J22">
            <v>3</v>
          </cell>
          <cell r="K22">
            <v>30</v>
          </cell>
          <cell r="L22">
            <v>19</v>
          </cell>
          <cell r="M22">
            <v>2</v>
          </cell>
          <cell r="N22">
            <v>6</v>
          </cell>
        </row>
        <row r="23">
          <cell r="D23">
            <v>161</v>
          </cell>
          <cell r="E23">
            <v>0</v>
          </cell>
          <cell r="F23">
            <v>0</v>
          </cell>
          <cell r="G23">
            <v>0</v>
          </cell>
          <cell r="H23">
            <v>2</v>
          </cell>
          <cell r="I23">
            <v>14</v>
          </cell>
          <cell r="J23">
            <v>21</v>
          </cell>
          <cell r="K23">
            <v>43</v>
          </cell>
          <cell r="L23">
            <v>51</v>
          </cell>
          <cell r="M23">
            <v>12</v>
          </cell>
          <cell r="N23">
            <v>18</v>
          </cell>
        </row>
        <row r="24">
          <cell r="D24">
            <v>34</v>
          </cell>
          <cell r="E24">
            <v>0</v>
          </cell>
          <cell r="F24">
            <v>0</v>
          </cell>
          <cell r="G24">
            <v>0</v>
          </cell>
          <cell r="H24">
            <v>0</v>
          </cell>
          <cell r="I24">
            <v>1</v>
          </cell>
          <cell r="J24">
            <v>1</v>
          </cell>
          <cell r="K24">
            <v>19</v>
          </cell>
          <cell r="L24">
            <v>11</v>
          </cell>
          <cell r="M24">
            <v>1</v>
          </cell>
          <cell r="N24">
            <v>1</v>
          </cell>
        </row>
        <row r="25">
          <cell r="D25">
            <v>266</v>
          </cell>
          <cell r="E25">
            <v>0</v>
          </cell>
          <cell r="F25">
            <v>0</v>
          </cell>
          <cell r="G25">
            <v>3</v>
          </cell>
          <cell r="H25">
            <v>7</v>
          </cell>
          <cell r="I25">
            <v>25</v>
          </cell>
          <cell r="J25">
            <v>25</v>
          </cell>
          <cell r="K25">
            <v>65</v>
          </cell>
          <cell r="L25">
            <v>68</v>
          </cell>
          <cell r="M25">
            <v>17</v>
          </cell>
          <cell r="N25">
            <v>56</v>
          </cell>
        </row>
        <row r="26">
          <cell r="D26">
            <v>43</v>
          </cell>
          <cell r="E26">
            <v>0</v>
          </cell>
          <cell r="F26">
            <v>0</v>
          </cell>
          <cell r="G26">
            <v>0</v>
          </cell>
          <cell r="H26">
            <v>1</v>
          </cell>
          <cell r="I26">
            <v>3</v>
          </cell>
          <cell r="J26">
            <v>4</v>
          </cell>
          <cell r="K26">
            <v>19</v>
          </cell>
          <cell r="L26">
            <v>13</v>
          </cell>
          <cell r="M26">
            <v>1</v>
          </cell>
          <cell r="N26">
            <v>2</v>
          </cell>
        </row>
        <row r="27">
          <cell r="D27">
            <v>11384</v>
          </cell>
          <cell r="E27">
            <v>10</v>
          </cell>
          <cell r="F27">
            <v>13</v>
          </cell>
          <cell r="G27">
            <v>254</v>
          </cell>
          <cell r="H27">
            <v>239</v>
          </cell>
          <cell r="I27">
            <v>1093</v>
          </cell>
          <cell r="J27">
            <v>1062</v>
          </cell>
          <cell r="K27">
            <v>3100</v>
          </cell>
          <cell r="L27">
            <v>2761</v>
          </cell>
          <cell r="M27">
            <v>870</v>
          </cell>
          <cell r="N27">
            <v>1982</v>
          </cell>
        </row>
        <row r="28">
          <cell r="D28">
            <v>1450</v>
          </cell>
          <cell r="E28">
            <v>0</v>
          </cell>
          <cell r="F28">
            <v>0</v>
          </cell>
          <cell r="G28">
            <v>39</v>
          </cell>
          <cell r="H28">
            <v>27</v>
          </cell>
          <cell r="I28">
            <v>120</v>
          </cell>
          <cell r="J28">
            <v>117</v>
          </cell>
          <cell r="K28">
            <v>412</v>
          </cell>
          <cell r="L28">
            <v>306</v>
          </cell>
          <cell r="M28">
            <v>127</v>
          </cell>
          <cell r="N28">
            <v>302</v>
          </cell>
        </row>
        <row r="29">
          <cell r="D29">
            <v>22626</v>
          </cell>
          <cell r="E29">
            <v>10</v>
          </cell>
          <cell r="F29">
            <v>16</v>
          </cell>
          <cell r="G29">
            <v>362</v>
          </cell>
          <cell r="H29">
            <v>351</v>
          </cell>
          <cell r="I29">
            <v>1860</v>
          </cell>
          <cell r="J29">
            <v>1828</v>
          </cell>
          <cell r="K29">
            <v>6541</v>
          </cell>
          <cell r="L29">
            <v>5483</v>
          </cell>
          <cell r="M29">
            <v>1973</v>
          </cell>
          <cell r="N29">
            <v>4202</v>
          </cell>
        </row>
        <row r="30">
          <cell r="D30">
            <v>8180</v>
          </cell>
          <cell r="E30">
            <v>80</v>
          </cell>
          <cell r="F30">
            <v>64</v>
          </cell>
          <cell r="G30">
            <v>317</v>
          </cell>
          <cell r="H30">
            <v>368</v>
          </cell>
          <cell r="I30">
            <v>951</v>
          </cell>
          <cell r="J30">
            <v>806</v>
          </cell>
          <cell r="K30">
            <v>2273</v>
          </cell>
          <cell r="L30">
            <v>1963</v>
          </cell>
          <cell r="M30">
            <v>419</v>
          </cell>
          <cell r="N30">
            <v>939</v>
          </cell>
        </row>
        <row r="31">
          <cell r="D31">
            <v>76</v>
          </cell>
          <cell r="E31">
            <v>1</v>
          </cell>
          <cell r="F31">
            <v>0</v>
          </cell>
          <cell r="G31">
            <v>2</v>
          </cell>
          <cell r="H31">
            <v>1</v>
          </cell>
          <cell r="I31">
            <v>1</v>
          </cell>
          <cell r="J31">
            <v>1</v>
          </cell>
          <cell r="K31">
            <v>36</v>
          </cell>
          <cell r="L31">
            <v>19</v>
          </cell>
          <cell r="M31">
            <v>7</v>
          </cell>
          <cell r="N31">
            <v>8</v>
          </cell>
        </row>
        <row r="32">
          <cell r="D32">
            <v>347</v>
          </cell>
          <cell r="E32">
            <v>0</v>
          </cell>
          <cell r="F32">
            <v>0</v>
          </cell>
          <cell r="G32">
            <v>1</v>
          </cell>
          <cell r="H32">
            <v>9</v>
          </cell>
          <cell r="I32">
            <v>29</v>
          </cell>
          <cell r="J32">
            <v>21</v>
          </cell>
          <cell r="K32">
            <v>80</v>
          </cell>
          <cell r="L32">
            <v>73</v>
          </cell>
          <cell r="M32">
            <v>50</v>
          </cell>
          <cell r="N32">
            <v>84</v>
          </cell>
        </row>
        <row r="33">
          <cell r="D33">
            <v>28</v>
          </cell>
          <cell r="E33">
            <v>0</v>
          </cell>
          <cell r="F33">
            <v>1</v>
          </cell>
          <cell r="G33">
            <v>0</v>
          </cell>
          <cell r="H33">
            <v>1</v>
          </cell>
          <cell r="I33">
            <v>2</v>
          </cell>
          <cell r="J33">
            <v>0</v>
          </cell>
          <cell r="K33">
            <v>7</v>
          </cell>
          <cell r="L33">
            <v>10</v>
          </cell>
          <cell r="M33">
            <v>3</v>
          </cell>
          <cell r="N33">
            <v>4</v>
          </cell>
        </row>
        <row r="34">
          <cell r="D34">
            <v>29</v>
          </cell>
          <cell r="E34">
            <v>0</v>
          </cell>
          <cell r="F34">
            <v>0</v>
          </cell>
          <cell r="G34">
            <v>0</v>
          </cell>
          <cell r="H34">
            <v>0</v>
          </cell>
          <cell r="I34">
            <v>0</v>
          </cell>
          <cell r="J34">
            <v>0</v>
          </cell>
          <cell r="K34">
            <v>10</v>
          </cell>
          <cell r="L34">
            <v>10</v>
          </cell>
          <cell r="M34">
            <v>3</v>
          </cell>
          <cell r="N34">
            <v>6</v>
          </cell>
        </row>
        <row r="35">
          <cell r="D35">
            <v>43</v>
          </cell>
          <cell r="E35">
            <v>0</v>
          </cell>
          <cell r="F35">
            <v>0</v>
          </cell>
          <cell r="G35">
            <v>0</v>
          </cell>
          <cell r="H35">
            <v>0</v>
          </cell>
          <cell r="I35">
            <v>3</v>
          </cell>
          <cell r="J35">
            <v>4</v>
          </cell>
          <cell r="K35">
            <v>19</v>
          </cell>
          <cell r="L35">
            <v>12</v>
          </cell>
          <cell r="M35">
            <v>3</v>
          </cell>
          <cell r="N35">
            <v>2</v>
          </cell>
        </row>
        <row r="36">
          <cell r="D36">
            <v>97</v>
          </cell>
          <cell r="E36">
            <v>0</v>
          </cell>
          <cell r="F36">
            <v>0</v>
          </cell>
          <cell r="G36">
            <v>1</v>
          </cell>
          <cell r="H36">
            <v>2</v>
          </cell>
          <cell r="I36">
            <v>4</v>
          </cell>
          <cell r="J36">
            <v>10</v>
          </cell>
          <cell r="K36">
            <v>18</v>
          </cell>
          <cell r="L36">
            <v>20</v>
          </cell>
          <cell r="M36">
            <v>14</v>
          </cell>
          <cell r="N36">
            <v>28</v>
          </cell>
        </row>
        <row r="37">
          <cell r="D37">
            <v>12</v>
          </cell>
          <cell r="E37">
            <v>0</v>
          </cell>
          <cell r="F37">
            <v>0</v>
          </cell>
          <cell r="G37">
            <v>0</v>
          </cell>
          <cell r="H37">
            <v>0</v>
          </cell>
          <cell r="I37">
            <v>0</v>
          </cell>
          <cell r="J37">
            <v>0</v>
          </cell>
          <cell r="K37">
            <v>7</v>
          </cell>
          <cell r="L37">
            <v>2</v>
          </cell>
          <cell r="M37">
            <v>1</v>
          </cell>
          <cell r="N37">
            <v>2</v>
          </cell>
        </row>
        <row r="38">
          <cell r="D38">
            <v>25</v>
          </cell>
          <cell r="E38">
            <v>0</v>
          </cell>
          <cell r="F38">
            <v>0</v>
          </cell>
          <cell r="G38">
            <v>0</v>
          </cell>
          <cell r="H38">
            <v>0</v>
          </cell>
          <cell r="I38">
            <v>0</v>
          </cell>
          <cell r="J38">
            <v>2</v>
          </cell>
          <cell r="K38">
            <v>2</v>
          </cell>
          <cell r="L38">
            <v>13</v>
          </cell>
          <cell r="M38">
            <v>1</v>
          </cell>
          <cell r="N38">
            <v>7</v>
          </cell>
        </row>
        <row r="39">
          <cell r="D39">
            <v>47</v>
          </cell>
          <cell r="E39">
            <v>0</v>
          </cell>
          <cell r="F39">
            <v>0</v>
          </cell>
          <cell r="G39">
            <v>1</v>
          </cell>
          <cell r="H39">
            <v>0</v>
          </cell>
          <cell r="I39">
            <v>5</v>
          </cell>
          <cell r="J39">
            <v>2</v>
          </cell>
          <cell r="K39">
            <v>23</v>
          </cell>
          <cell r="L39">
            <v>12</v>
          </cell>
          <cell r="M39">
            <v>2</v>
          </cell>
          <cell r="N39">
            <v>2</v>
          </cell>
        </row>
        <row r="40">
          <cell r="D40">
            <v>48</v>
          </cell>
          <cell r="E40">
            <v>0</v>
          </cell>
          <cell r="F40">
            <v>1</v>
          </cell>
          <cell r="G40">
            <v>0</v>
          </cell>
          <cell r="H40">
            <v>0</v>
          </cell>
          <cell r="I40">
            <v>3</v>
          </cell>
          <cell r="J40">
            <v>2</v>
          </cell>
          <cell r="K40">
            <v>17</v>
          </cell>
          <cell r="L40">
            <v>20</v>
          </cell>
          <cell r="M40">
            <v>2</v>
          </cell>
          <cell r="N40">
            <v>3</v>
          </cell>
        </row>
        <row r="41">
          <cell r="D41">
            <v>43</v>
          </cell>
          <cell r="E41">
            <v>0</v>
          </cell>
          <cell r="F41">
            <v>0</v>
          </cell>
          <cell r="G41">
            <v>0</v>
          </cell>
          <cell r="H41">
            <v>0</v>
          </cell>
          <cell r="I41">
            <v>1</v>
          </cell>
          <cell r="J41">
            <v>2</v>
          </cell>
          <cell r="K41">
            <v>12</v>
          </cell>
          <cell r="L41">
            <v>13</v>
          </cell>
          <cell r="M41">
            <v>8</v>
          </cell>
          <cell r="N41">
            <v>7</v>
          </cell>
        </row>
        <row r="42">
          <cell r="D42">
            <v>36</v>
          </cell>
          <cell r="E42">
            <v>0</v>
          </cell>
          <cell r="F42">
            <v>0</v>
          </cell>
          <cell r="G42">
            <v>0</v>
          </cell>
          <cell r="H42">
            <v>0</v>
          </cell>
          <cell r="I42">
            <v>1</v>
          </cell>
          <cell r="J42">
            <v>4</v>
          </cell>
          <cell r="K42">
            <v>18</v>
          </cell>
          <cell r="L42">
            <v>13</v>
          </cell>
          <cell r="M42">
            <v>0</v>
          </cell>
          <cell r="N42">
            <v>0</v>
          </cell>
        </row>
        <row r="43">
          <cell r="D43">
            <v>27</v>
          </cell>
          <cell r="E43">
            <v>0</v>
          </cell>
          <cell r="F43">
            <v>0</v>
          </cell>
          <cell r="G43">
            <v>0</v>
          </cell>
          <cell r="H43">
            <v>0</v>
          </cell>
          <cell r="I43">
            <v>1</v>
          </cell>
          <cell r="J43">
            <v>2</v>
          </cell>
          <cell r="K43">
            <v>12</v>
          </cell>
          <cell r="L43">
            <v>11</v>
          </cell>
          <cell r="M43">
            <v>0</v>
          </cell>
          <cell r="N43">
            <v>1</v>
          </cell>
        </row>
        <row r="44">
          <cell r="D44">
            <v>42</v>
          </cell>
          <cell r="E44">
            <v>0</v>
          </cell>
          <cell r="F44">
            <v>0</v>
          </cell>
          <cell r="G44">
            <v>2</v>
          </cell>
          <cell r="H44">
            <v>1</v>
          </cell>
          <cell r="I44">
            <v>3</v>
          </cell>
          <cell r="J44">
            <v>5</v>
          </cell>
          <cell r="K44">
            <v>12</v>
          </cell>
          <cell r="L44">
            <v>16</v>
          </cell>
          <cell r="M44">
            <v>0</v>
          </cell>
          <cell r="N44">
            <v>3</v>
          </cell>
        </row>
        <row r="45">
          <cell r="D45">
            <v>15</v>
          </cell>
          <cell r="E45">
            <v>0</v>
          </cell>
          <cell r="F45">
            <v>0</v>
          </cell>
          <cell r="G45">
            <v>0</v>
          </cell>
          <cell r="H45">
            <v>0</v>
          </cell>
          <cell r="I45">
            <v>0</v>
          </cell>
          <cell r="J45">
            <v>0</v>
          </cell>
          <cell r="K45">
            <v>5</v>
          </cell>
          <cell r="L45">
            <v>8</v>
          </cell>
          <cell r="M45">
            <v>2</v>
          </cell>
          <cell r="N45">
            <v>0</v>
          </cell>
        </row>
        <row r="46">
          <cell r="D46">
            <v>25</v>
          </cell>
          <cell r="E46">
            <v>0</v>
          </cell>
          <cell r="F46">
            <v>0</v>
          </cell>
          <cell r="G46">
            <v>1</v>
          </cell>
          <cell r="H46">
            <v>0</v>
          </cell>
          <cell r="I46">
            <v>2</v>
          </cell>
          <cell r="J46">
            <v>4</v>
          </cell>
          <cell r="K46">
            <v>9</v>
          </cell>
          <cell r="L46">
            <v>6</v>
          </cell>
          <cell r="M46">
            <v>1</v>
          </cell>
          <cell r="N46">
            <v>2</v>
          </cell>
        </row>
        <row r="47">
          <cell r="D47">
            <v>32</v>
          </cell>
          <cell r="E47">
            <v>0</v>
          </cell>
          <cell r="F47">
            <v>0</v>
          </cell>
          <cell r="G47">
            <v>0</v>
          </cell>
          <cell r="H47">
            <v>0</v>
          </cell>
          <cell r="I47">
            <v>1</v>
          </cell>
          <cell r="J47">
            <v>2</v>
          </cell>
          <cell r="K47">
            <v>22</v>
          </cell>
          <cell r="L47">
            <v>6</v>
          </cell>
          <cell r="M47">
            <v>0</v>
          </cell>
          <cell r="N47">
            <v>1</v>
          </cell>
        </row>
        <row r="48">
          <cell r="D48">
            <v>4147</v>
          </cell>
          <cell r="E48">
            <v>28</v>
          </cell>
          <cell r="F48">
            <v>21</v>
          </cell>
          <cell r="G48">
            <v>203</v>
          </cell>
          <cell r="H48">
            <v>176</v>
          </cell>
          <cell r="I48">
            <v>225</v>
          </cell>
          <cell r="J48">
            <v>223</v>
          </cell>
          <cell r="K48">
            <v>1232</v>
          </cell>
          <cell r="L48">
            <v>960</v>
          </cell>
          <cell r="M48">
            <v>361</v>
          </cell>
          <cell r="N48">
            <v>718</v>
          </cell>
        </row>
        <row r="49">
          <cell r="D49">
            <v>28</v>
          </cell>
          <cell r="E49">
            <v>0</v>
          </cell>
          <cell r="F49">
            <v>0</v>
          </cell>
          <cell r="G49">
            <v>0</v>
          </cell>
          <cell r="H49">
            <v>0</v>
          </cell>
          <cell r="I49">
            <v>1</v>
          </cell>
          <cell r="J49">
            <v>0</v>
          </cell>
          <cell r="K49">
            <v>12</v>
          </cell>
          <cell r="L49">
            <v>11</v>
          </cell>
          <cell r="M49">
            <v>3</v>
          </cell>
          <cell r="N49">
            <v>1</v>
          </cell>
        </row>
        <row r="50">
          <cell r="D50">
            <v>18</v>
          </cell>
          <cell r="E50">
            <v>0</v>
          </cell>
          <cell r="F50">
            <v>0</v>
          </cell>
          <cell r="G50">
            <v>1</v>
          </cell>
          <cell r="H50">
            <v>0</v>
          </cell>
          <cell r="I50">
            <v>0</v>
          </cell>
          <cell r="J50">
            <v>0</v>
          </cell>
          <cell r="K50">
            <v>4</v>
          </cell>
          <cell r="L50">
            <v>5</v>
          </cell>
          <cell r="M50">
            <v>3</v>
          </cell>
          <cell r="N50">
            <v>5</v>
          </cell>
        </row>
        <row r="51">
          <cell r="D51">
            <v>1406</v>
          </cell>
          <cell r="E51">
            <v>0</v>
          </cell>
          <cell r="F51">
            <v>0</v>
          </cell>
          <cell r="G51">
            <v>14</v>
          </cell>
          <cell r="H51">
            <v>14</v>
          </cell>
          <cell r="I51">
            <v>105</v>
          </cell>
          <cell r="J51">
            <v>81</v>
          </cell>
          <cell r="K51">
            <v>433</v>
          </cell>
          <cell r="L51">
            <v>304</v>
          </cell>
          <cell r="M51">
            <v>147</v>
          </cell>
          <cell r="N51">
            <v>308</v>
          </cell>
        </row>
        <row r="52">
          <cell r="D52">
            <v>201</v>
          </cell>
          <cell r="E52">
            <v>0</v>
          </cell>
          <cell r="F52">
            <v>0</v>
          </cell>
          <cell r="G52">
            <v>1</v>
          </cell>
          <cell r="H52">
            <v>2</v>
          </cell>
          <cell r="I52">
            <v>10</v>
          </cell>
          <cell r="J52">
            <v>9</v>
          </cell>
          <cell r="K52">
            <v>81</v>
          </cell>
          <cell r="L52">
            <v>65</v>
          </cell>
          <cell r="M52">
            <v>11</v>
          </cell>
          <cell r="N52">
            <v>22</v>
          </cell>
        </row>
        <row r="53">
          <cell r="D53">
            <v>26</v>
          </cell>
          <cell r="E53">
            <v>0</v>
          </cell>
          <cell r="F53">
            <v>0</v>
          </cell>
          <cell r="G53">
            <v>0</v>
          </cell>
          <cell r="H53">
            <v>0</v>
          </cell>
          <cell r="I53">
            <v>4</v>
          </cell>
          <cell r="J53">
            <v>1</v>
          </cell>
          <cell r="K53">
            <v>12</v>
          </cell>
          <cell r="L53">
            <v>8</v>
          </cell>
          <cell r="M53">
            <v>1</v>
          </cell>
          <cell r="N53">
            <v>0</v>
          </cell>
        </row>
        <row r="54">
          <cell r="D54">
            <v>20</v>
          </cell>
          <cell r="E54">
            <v>0</v>
          </cell>
          <cell r="F54">
            <v>0</v>
          </cell>
          <cell r="G54">
            <v>0</v>
          </cell>
          <cell r="H54">
            <v>0</v>
          </cell>
          <cell r="I54">
            <v>3</v>
          </cell>
          <cell r="J54">
            <v>1</v>
          </cell>
          <cell r="K54">
            <v>5</v>
          </cell>
          <cell r="L54">
            <v>7</v>
          </cell>
          <cell r="M54">
            <v>2</v>
          </cell>
          <cell r="N54">
            <v>2</v>
          </cell>
        </row>
        <row r="55">
          <cell r="D55">
            <v>15</v>
          </cell>
          <cell r="E55">
            <v>0</v>
          </cell>
          <cell r="F55">
            <v>1</v>
          </cell>
          <cell r="G55">
            <v>1</v>
          </cell>
          <cell r="H55">
            <v>0</v>
          </cell>
          <cell r="I55">
            <v>1</v>
          </cell>
          <cell r="J55">
            <v>0</v>
          </cell>
          <cell r="K55">
            <v>3</v>
          </cell>
          <cell r="L55">
            <v>7</v>
          </cell>
          <cell r="M55">
            <v>0</v>
          </cell>
          <cell r="N55">
            <v>2</v>
          </cell>
        </row>
        <row r="56">
          <cell r="D56">
            <v>109</v>
          </cell>
          <cell r="E56">
            <v>0</v>
          </cell>
          <cell r="F56">
            <v>0</v>
          </cell>
          <cell r="G56">
            <v>1</v>
          </cell>
          <cell r="H56">
            <v>2</v>
          </cell>
          <cell r="I56">
            <v>0</v>
          </cell>
          <cell r="J56">
            <v>5</v>
          </cell>
          <cell r="K56">
            <v>53</v>
          </cell>
          <cell r="L56">
            <v>31</v>
          </cell>
          <cell r="M56">
            <v>7</v>
          </cell>
          <cell r="N56">
            <v>10</v>
          </cell>
        </row>
        <row r="57">
          <cell r="D57">
            <v>43</v>
          </cell>
          <cell r="E57">
            <v>0</v>
          </cell>
          <cell r="F57">
            <v>0</v>
          </cell>
          <cell r="G57">
            <v>0</v>
          </cell>
          <cell r="H57">
            <v>2</v>
          </cell>
          <cell r="I57">
            <v>4</v>
          </cell>
          <cell r="J57">
            <v>0</v>
          </cell>
          <cell r="K57">
            <v>14</v>
          </cell>
          <cell r="L57">
            <v>16</v>
          </cell>
          <cell r="M57">
            <v>3</v>
          </cell>
          <cell r="N57">
            <v>4</v>
          </cell>
        </row>
        <row r="58">
          <cell r="D58">
            <v>13</v>
          </cell>
          <cell r="E58">
            <v>0</v>
          </cell>
          <cell r="F58">
            <v>0</v>
          </cell>
          <cell r="G58">
            <v>0</v>
          </cell>
          <cell r="H58">
            <v>0</v>
          </cell>
          <cell r="I58">
            <v>0</v>
          </cell>
          <cell r="J58">
            <v>1</v>
          </cell>
          <cell r="K58">
            <v>6</v>
          </cell>
          <cell r="L58">
            <v>5</v>
          </cell>
          <cell r="M58">
            <v>0</v>
          </cell>
          <cell r="N58">
            <v>1</v>
          </cell>
        </row>
        <row r="59">
          <cell r="D59">
            <v>57</v>
          </cell>
          <cell r="E59">
            <v>0</v>
          </cell>
          <cell r="F59">
            <v>0</v>
          </cell>
          <cell r="G59">
            <v>1</v>
          </cell>
          <cell r="H59">
            <v>1</v>
          </cell>
          <cell r="I59">
            <v>3</v>
          </cell>
          <cell r="J59">
            <v>6</v>
          </cell>
          <cell r="K59">
            <v>15</v>
          </cell>
          <cell r="L59">
            <v>23</v>
          </cell>
          <cell r="M59">
            <v>2</v>
          </cell>
          <cell r="N59">
            <v>6</v>
          </cell>
        </row>
        <row r="60">
          <cell r="D60">
            <v>218</v>
          </cell>
          <cell r="E60">
            <v>0</v>
          </cell>
          <cell r="F60">
            <v>0</v>
          </cell>
          <cell r="G60">
            <v>6</v>
          </cell>
          <cell r="H60">
            <v>6</v>
          </cell>
          <cell r="I60">
            <v>11</v>
          </cell>
          <cell r="J60">
            <v>8</v>
          </cell>
          <cell r="K60">
            <v>68</v>
          </cell>
          <cell r="L60">
            <v>80</v>
          </cell>
          <cell r="M60">
            <v>9</v>
          </cell>
          <cell r="N60">
            <v>30</v>
          </cell>
        </row>
        <row r="61">
          <cell r="D61">
            <v>80</v>
          </cell>
          <cell r="E61">
            <v>0</v>
          </cell>
          <cell r="F61">
            <v>0</v>
          </cell>
          <cell r="G61">
            <v>2</v>
          </cell>
          <cell r="H61">
            <v>1</v>
          </cell>
          <cell r="I61">
            <v>5</v>
          </cell>
          <cell r="J61">
            <v>8</v>
          </cell>
          <cell r="K61">
            <v>30</v>
          </cell>
          <cell r="L61">
            <v>17</v>
          </cell>
          <cell r="M61">
            <v>7</v>
          </cell>
          <cell r="N61">
            <v>10</v>
          </cell>
        </row>
        <row r="62">
          <cell r="D62">
            <v>135</v>
          </cell>
          <cell r="E62">
            <v>0</v>
          </cell>
          <cell r="F62">
            <v>0</v>
          </cell>
          <cell r="G62">
            <v>1</v>
          </cell>
          <cell r="H62">
            <v>0</v>
          </cell>
          <cell r="I62">
            <v>14</v>
          </cell>
          <cell r="J62">
            <v>10</v>
          </cell>
          <cell r="K62">
            <v>49</v>
          </cell>
          <cell r="L62">
            <v>31</v>
          </cell>
          <cell r="M62">
            <v>9</v>
          </cell>
          <cell r="N62">
            <v>21</v>
          </cell>
        </row>
        <row r="63">
          <cell r="D63">
            <v>6</v>
          </cell>
          <cell r="E63">
            <v>0</v>
          </cell>
          <cell r="F63">
            <v>0</v>
          </cell>
          <cell r="G63">
            <v>0</v>
          </cell>
          <cell r="H63">
            <v>0</v>
          </cell>
          <cell r="I63">
            <v>1</v>
          </cell>
          <cell r="J63">
            <v>0</v>
          </cell>
          <cell r="K63">
            <v>2</v>
          </cell>
          <cell r="L63">
            <v>3</v>
          </cell>
          <cell r="M63">
            <v>0</v>
          </cell>
          <cell r="N63">
            <v>0</v>
          </cell>
        </row>
        <row r="64">
          <cell r="D64">
            <v>10</v>
          </cell>
          <cell r="E64">
            <v>0</v>
          </cell>
          <cell r="F64">
            <v>0</v>
          </cell>
          <cell r="G64">
            <v>0</v>
          </cell>
          <cell r="H64">
            <v>0</v>
          </cell>
          <cell r="I64">
            <v>1</v>
          </cell>
          <cell r="J64">
            <v>1</v>
          </cell>
          <cell r="K64">
            <v>2</v>
          </cell>
          <cell r="L64">
            <v>6</v>
          </cell>
          <cell r="M64">
            <v>0</v>
          </cell>
          <cell r="N64">
            <v>0</v>
          </cell>
        </row>
        <row r="65">
          <cell r="D65">
            <v>60</v>
          </cell>
          <cell r="E65">
            <v>0</v>
          </cell>
          <cell r="F65">
            <v>0</v>
          </cell>
          <cell r="G65">
            <v>2</v>
          </cell>
          <cell r="H65">
            <v>0</v>
          </cell>
          <cell r="I65">
            <v>4</v>
          </cell>
          <cell r="J65">
            <v>8</v>
          </cell>
          <cell r="K65">
            <v>22</v>
          </cell>
          <cell r="L65">
            <v>13</v>
          </cell>
          <cell r="M65">
            <v>4</v>
          </cell>
          <cell r="N65">
            <v>7</v>
          </cell>
        </row>
        <row r="66">
          <cell r="D66">
            <v>1606</v>
          </cell>
          <cell r="E66">
            <v>0</v>
          </cell>
          <cell r="F66">
            <v>5</v>
          </cell>
          <cell r="G66">
            <v>74</v>
          </cell>
          <cell r="H66">
            <v>85</v>
          </cell>
          <cell r="I66">
            <v>106</v>
          </cell>
          <cell r="J66">
            <v>90</v>
          </cell>
          <cell r="K66">
            <v>499</v>
          </cell>
          <cell r="L66">
            <v>433</v>
          </cell>
          <cell r="M66">
            <v>106</v>
          </cell>
          <cell r="N66">
            <v>208</v>
          </cell>
        </row>
        <row r="67">
          <cell r="D67">
            <v>14</v>
          </cell>
          <cell r="E67">
            <v>0</v>
          </cell>
          <cell r="F67">
            <v>0</v>
          </cell>
          <cell r="G67">
            <v>0</v>
          </cell>
          <cell r="H67">
            <v>1</v>
          </cell>
          <cell r="I67">
            <v>2</v>
          </cell>
          <cell r="J67">
            <v>1</v>
          </cell>
          <cell r="K67">
            <v>5</v>
          </cell>
          <cell r="L67">
            <v>3</v>
          </cell>
          <cell r="M67">
            <v>0</v>
          </cell>
          <cell r="N67">
            <v>2</v>
          </cell>
        </row>
        <row r="68">
          <cell r="D68">
            <v>56</v>
          </cell>
          <cell r="E68">
            <v>0</v>
          </cell>
          <cell r="F68">
            <v>0</v>
          </cell>
          <cell r="G68">
            <v>0</v>
          </cell>
          <cell r="H68">
            <v>0</v>
          </cell>
          <cell r="I68">
            <v>2</v>
          </cell>
          <cell r="J68">
            <v>2</v>
          </cell>
          <cell r="K68">
            <v>27</v>
          </cell>
          <cell r="L68">
            <v>21</v>
          </cell>
          <cell r="M68">
            <v>3</v>
          </cell>
          <cell r="N68">
            <v>1</v>
          </cell>
        </row>
        <row r="69">
          <cell r="D69">
            <v>51</v>
          </cell>
          <cell r="E69">
            <v>0</v>
          </cell>
          <cell r="F69">
            <v>0</v>
          </cell>
          <cell r="G69">
            <v>1</v>
          </cell>
          <cell r="H69">
            <v>0</v>
          </cell>
          <cell r="I69">
            <v>2</v>
          </cell>
          <cell r="J69">
            <v>1</v>
          </cell>
          <cell r="K69">
            <v>19</v>
          </cell>
          <cell r="L69">
            <v>19</v>
          </cell>
          <cell r="M69">
            <v>3</v>
          </cell>
          <cell r="N69">
            <v>6</v>
          </cell>
        </row>
        <row r="70">
          <cell r="D70">
            <v>300</v>
          </cell>
          <cell r="E70">
            <v>0</v>
          </cell>
          <cell r="F70">
            <v>0</v>
          </cell>
          <cell r="G70">
            <v>1</v>
          </cell>
          <cell r="H70">
            <v>3</v>
          </cell>
          <cell r="I70">
            <v>10</v>
          </cell>
          <cell r="J70">
            <v>15</v>
          </cell>
          <cell r="K70">
            <v>122</v>
          </cell>
          <cell r="L70">
            <v>81</v>
          </cell>
          <cell r="M70">
            <v>30</v>
          </cell>
          <cell r="N70">
            <v>38</v>
          </cell>
        </row>
        <row r="71">
          <cell r="D71">
            <v>10</v>
          </cell>
          <cell r="E71">
            <v>0</v>
          </cell>
          <cell r="F71">
            <v>0</v>
          </cell>
          <cell r="G71">
            <v>0</v>
          </cell>
          <cell r="H71">
            <v>0</v>
          </cell>
          <cell r="I71">
            <v>0</v>
          </cell>
          <cell r="J71">
            <v>1</v>
          </cell>
          <cell r="K71">
            <v>3</v>
          </cell>
          <cell r="L71">
            <v>4</v>
          </cell>
          <cell r="M71">
            <v>2</v>
          </cell>
          <cell r="N71">
            <v>0</v>
          </cell>
        </row>
        <row r="72">
          <cell r="D72">
            <v>17781</v>
          </cell>
          <cell r="E72">
            <v>109</v>
          </cell>
          <cell r="F72">
            <v>93</v>
          </cell>
          <cell r="G72">
            <v>634</v>
          </cell>
          <cell r="H72">
            <v>675</v>
          </cell>
          <cell r="I72">
            <v>1521</v>
          </cell>
          <cell r="J72">
            <v>1339</v>
          </cell>
          <cell r="K72">
            <v>5300</v>
          </cell>
          <cell r="L72">
            <v>4380</v>
          </cell>
          <cell r="M72">
            <v>1229</v>
          </cell>
          <cell r="N72">
            <v>2501</v>
          </cell>
        </row>
        <row r="73">
          <cell r="D73">
            <v>87086</v>
          </cell>
          <cell r="E73">
            <v>215</v>
          </cell>
          <cell r="F73">
            <v>216</v>
          </cell>
          <cell r="G73">
            <v>1986</v>
          </cell>
          <cell r="H73">
            <v>2015</v>
          </cell>
          <cell r="I73">
            <v>5886</v>
          </cell>
          <cell r="J73">
            <v>5442</v>
          </cell>
          <cell r="K73">
            <v>23882</v>
          </cell>
          <cell r="L73">
            <v>21905</v>
          </cell>
          <cell r="M73">
            <v>7645</v>
          </cell>
          <cell r="N73">
            <v>17894</v>
          </cell>
        </row>
      </sheetData>
      <sheetData sheetId="4">
        <row r="7">
          <cell r="D7">
            <v>56186</v>
          </cell>
          <cell r="E7">
            <v>277</v>
          </cell>
          <cell r="F7">
            <v>233</v>
          </cell>
          <cell r="G7">
            <v>1722</v>
          </cell>
          <cell r="H7">
            <v>1602</v>
          </cell>
          <cell r="I7">
            <v>4091</v>
          </cell>
          <cell r="J7">
            <v>3797</v>
          </cell>
          <cell r="K7">
            <v>14293</v>
          </cell>
          <cell r="L7">
            <v>14815</v>
          </cell>
          <cell r="M7">
            <v>4533</v>
          </cell>
          <cell r="N7">
            <v>10823</v>
          </cell>
        </row>
        <row r="8">
          <cell r="D8">
            <v>103</v>
          </cell>
          <cell r="E8">
            <v>0</v>
          </cell>
          <cell r="F8">
            <v>0</v>
          </cell>
          <cell r="G8">
            <v>0</v>
          </cell>
          <cell r="H8">
            <v>0</v>
          </cell>
          <cell r="I8">
            <v>10</v>
          </cell>
          <cell r="J8">
            <v>9</v>
          </cell>
          <cell r="K8">
            <v>19</v>
          </cell>
          <cell r="L8">
            <v>28</v>
          </cell>
          <cell r="M8">
            <v>16</v>
          </cell>
          <cell r="N8">
            <v>21</v>
          </cell>
        </row>
        <row r="9">
          <cell r="D9">
            <v>62</v>
          </cell>
          <cell r="E9">
            <v>0</v>
          </cell>
          <cell r="F9">
            <v>0</v>
          </cell>
          <cell r="G9">
            <v>0</v>
          </cell>
          <cell r="H9">
            <v>1</v>
          </cell>
          <cell r="I9">
            <v>3</v>
          </cell>
          <cell r="J9">
            <v>3</v>
          </cell>
          <cell r="K9">
            <v>27</v>
          </cell>
          <cell r="L9">
            <v>21</v>
          </cell>
          <cell r="M9">
            <v>3</v>
          </cell>
          <cell r="N9">
            <v>4</v>
          </cell>
        </row>
        <row r="10">
          <cell r="D10">
            <v>3569</v>
          </cell>
          <cell r="E10">
            <v>22</v>
          </cell>
          <cell r="F10">
            <v>8</v>
          </cell>
          <cell r="G10">
            <v>52</v>
          </cell>
          <cell r="H10">
            <v>53</v>
          </cell>
          <cell r="I10">
            <v>305</v>
          </cell>
          <cell r="J10">
            <v>274</v>
          </cell>
          <cell r="K10">
            <v>928</v>
          </cell>
          <cell r="L10">
            <v>965</v>
          </cell>
          <cell r="M10">
            <v>273</v>
          </cell>
          <cell r="N10">
            <v>689</v>
          </cell>
        </row>
        <row r="11">
          <cell r="D11">
            <v>235</v>
          </cell>
          <cell r="E11">
            <v>0</v>
          </cell>
          <cell r="F11">
            <v>1</v>
          </cell>
          <cell r="G11">
            <v>2</v>
          </cell>
          <cell r="H11">
            <v>3</v>
          </cell>
          <cell r="I11">
            <v>13</v>
          </cell>
          <cell r="J11">
            <v>17</v>
          </cell>
          <cell r="K11">
            <v>88</v>
          </cell>
          <cell r="L11">
            <v>65</v>
          </cell>
          <cell r="M11">
            <v>28</v>
          </cell>
          <cell r="N11">
            <v>18</v>
          </cell>
        </row>
        <row r="12">
          <cell r="D12">
            <v>136</v>
          </cell>
          <cell r="E12">
            <v>0</v>
          </cell>
          <cell r="F12">
            <v>0</v>
          </cell>
          <cell r="G12">
            <v>0</v>
          </cell>
          <cell r="H12">
            <v>2</v>
          </cell>
          <cell r="I12">
            <v>1</v>
          </cell>
          <cell r="J12">
            <v>9</v>
          </cell>
          <cell r="K12">
            <v>54</v>
          </cell>
          <cell r="L12">
            <v>31</v>
          </cell>
          <cell r="M12">
            <v>23</v>
          </cell>
          <cell r="N12">
            <v>16</v>
          </cell>
        </row>
        <row r="13">
          <cell r="D13">
            <v>32051</v>
          </cell>
          <cell r="E13">
            <v>105</v>
          </cell>
          <cell r="F13">
            <v>135</v>
          </cell>
          <cell r="G13">
            <v>939</v>
          </cell>
          <cell r="H13">
            <v>910</v>
          </cell>
          <cell r="I13">
            <v>3065</v>
          </cell>
          <cell r="J13">
            <v>3042</v>
          </cell>
          <cell r="K13">
            <v>8058</v>
          </cell>
          <cell r="L13">
            <v>7841</v>
          </cell>
          <cell r="M13">
            <v>2451</v>
          </cell>
          <cell r="N13">
            <v>5505</v>
          </cell>
        </row>
        <row r="14">
          <cell r="D14">
            <v>386</v>
          </cell>
          <cell r="E14">
            <v>1</v>
          </cell>
          <cell r="F14">
            <v>2</v>
          </cell>
          <cell r="G14">
            <v>6</v>
          </cell>
          <cell r="H14">
            <v>4</v>
          </cell>
          <cell r="I14">
            <v>21</v>
          </cell>
          <cell r="J14">
            <v>25</v>
          </cell>
          <cell r="K14">
            <v>121</v>
          </cell>
          <cell r="L14">
            <v>134</v>
          </cell>
          <cell r="M14">
            <v>26</v>
          </cell>
          <cell r="N14">
            <v>46</v>
          </cell>
        </row>
        <row r="15">
          <cell r="D15">
            <v>26</v>
          </cell>
          <cell r="E15">
            <v>0</v>
          </cell>
          <cell r="F15">
            <v>0</v>
          </cell>
          <cell r="G15">
            <v>0</v>
          </cell>
          <cell r="H15">
            <v>1</v>
          </cell>
          <cell r="I15">
            <v>0</v>
          </cell>
          <cell r="J15">
            <v>0</v>
          </cell>
          <cell r="K15">
            <v>8</v>
          </cell>
          <cell r="L15">
            <v>15</v>
          </cell>
          <cell r="M15">
            <v>0</v>
          </cell>
          <cell r="N15">
            <v>2</v>
          </cell>
        </row>
        <row r="16">
          <cell r="D16">
            <v>36568</v>
          </cell>
          <cell r="E16">
            <v>128</v>
          </cell>
          <cell r="F16">
            <v>146</v>
          </cell>
          <cell r="G16">
            <v>999</v>
          </cell>
          <cell r="H16">
            <v>974</v>
          </cell>
          <cell r="I16">
            <v>3418</v>
          </cell>
          <cell r="J16">
            <v>3379</v>
          </cell>
          <cell r="K16">
            <v>9303</v>
          </cell>
          <cell r="L16">
            <v>9100</v>
          </cell>
          <cell r="M16">
            <v>2820</v>
          </cell>
          <cell r="N16">
            <v>6301</v>
          </cell>
        </row>
        <row r="17">
          <cell r="D17">
            <v>2357</v>
          </cell>
          <cell r="E17">
            <v>13</v>
          </cell>
          <cell r="F17">
            <v>9</v>
          </cell>
          <cell r="G17">
            <v>42</v>
          </cell>
          <cell r="H17">
            <v>57</v>
          </cell>
          <cell r="I17">
            <v>226</v>
          </cell>
          <cell r="J17">
            <v>258</v>
          </cell>
          <cell r="K17">
            <v>776</v>
          </cell>
          <cell r="L17">
            <v>593</v>
          </cell>
          <cell r="M17">
            <v>119</v>
          </cell>
          <cell r="N17">
            <v>264</v>
          </cell>
        </row>
        <row r="18">
          <cell r="D18">
            <v>30397</v>
          </cell>
          <cell r="E18">
            <v>15</v>
          </cell>
          <cell r="F18">
            <v>13</v>
          </cell>
          <cell r="G18">
            <v>567</v>
          </cell>
          <cell r="H18">
            <v>517</v>
          </cell>
          <cell r="I18">
            <v>2567</v>
          </cell>
          <cell r="J18">
            <v>2326</v>
          </cell>
          <cell r="K18">
            <v>8317</v>
          </cell>
          <cell r="L18">
            <v>6926</v>
          </cell>
          <cell r="M18">
            <v>3169</v>
          </cell>
          <cell r="N18">
            <v>5980</v>
          </cell>
        </row>
        <row r="19">
          <cell r="D19">
            <v>89</v>
          </cell>
          <cell r="E19">
            <v>0</v>
          </cell>
          <cell r="F19">
            <v>0</v>
          </cell>
          <cell r="G19">
            <v>2</v>
          </cell>
          <cell r="H19">
            <v>1</v>
          </cell>
          <cell r="I19">
            <v>5</v>
          </cell>
          <cell r="J19">
            <v>6</v>
          </cell>
          <cell r="K19">
            <v>31</v>
          </cell>
          <cell r="L19">
            <v>33</v>
          </cell>
          <cell r="M19">
            <v>3</v>
          </cell>
          <cell r="N19">
            <v>8</v>
          </cell>
        </row>
        <row r="20">
          <cell r="D20">
            <v>151</v>
          </cell>
          <cell r="E20">
            <v>0</v>
          </cell>
          <cell r="F20">
            <v>0</v>
          </cell>
          <cell r="G20">
            <v>2</v>
          </cell>
          <cell r="H20">
            <v>0</v>
          </cell>
          <cell r="I20">
            <v>12</v>
          </cell>
          <cell r="J20">
            <v>16</v>
          </cell>
          <cell r="K20">
            <v>60</v>
          </cell>
          <cell r="L20">
            <v>43</v>
          </cell>
          <cell r="M20">
            <v>5</v>
          </cell>
          <cell r="N20">
            <v>13</v>
          </cell>
        </row>
        <row r="21">
          <cell r="D21">
            <v>134</v>
          </cell>
          <cell r="E21">
            <v>0</v>
          </cell>
          <cell r="F21">
            <v>0</v>
          </cell>
          <cell r="G21">
            <v>3</v>
          </cell>
          <cell r="H21">
            <v>2</v>
          </cell>
          <cell r="I21">
            <v>6</v>
          </cell>
          <cell r="J21">
            <v>6</v>
          </cell>
          <cell r="K21">
            <v>47</v>
          </cell>
          <cell r="L21">
            <v>43</v>
          </cell>
          <cell r="M21">
            <v>7</v>
          </cell>
          <cell r="N21">
            <v>20</v>
          </cell>
        </row>
        <row r="22">
          <cell r="D22">
            <v>28575</v>
          </cell>
          <cell r="E22">
            <v>108</v>
          </cell>
          <cell r="F22">
            <v>109</v>
          </cell>
          <cell r="G22">
            <v>774</v>
          </cell>
          <cell r="H22">
            <v>721</v>
          </cell>
          <cell r="I22">
            <v>2592</v>
          </cell>
          <cell r="J22">
            <v>2410</v>
          </cell>
          <cell r="K22">
            <v>7625</v>
          </cell>
          <cell r="L22">
            <v>6682</v>
          </cell>
          <cell r="M22">
            <v>2364</v>
          </cell>
          <cell r="N22">
            <v>5190</v>
          </cell>
        </row>
        <row r="23">
          <cell r="D23">
            <v>221</v>
          </cell>
          <cell r="E23">
            <v>1</v>
          </cell>
          <cell r="F23">
            <v>0</v>
          </cell>
          <cell r="G23">
            <v>2</v>
          </cell>
          <cell r="H23">
            <v>1</v>
          </cell>
          <cell r="I23">
            <v>5</v>
          </cell>
          <cell r="J23">
            <v>20</v>
          </cell>
          <cell r="K23">
            <v>91</v>
          </cell>
          <cell r="L23">
            <v>80</v>
          </cell>
          <cell r="M23">
            <v>7</v>
          </cell>
          <cell r="N23">
            <v>14</v>
          </cell>
        </row>
        <row r="24">
          <cell r="D24">
            <v>714</v>
          </cell>
          <cell r="E24">
            <v>0</v>
          </cell>
          <cell r="F24">
            <v>0</v>
          </cell>
          <cell r="G24">
            <v>0</v>
          </cell>
          <cell r="H24">
            <v>0</v>
          </cell>
          <cell r="I24">
            <v>46</v>
          </cell>
          <cell r="J24">
            <v>55</v>
          </cell>
          <cell r="K24">
            <v>193</v>
          </cell>
          <cell r="L24">
            <v>140</v>
          </cell>
          <cell r="M24">
            <v>88</v>
          </cell>
          <cell r="N24">
            <v>192</v>
          </cell>
        </row>
        <row r="25">
          <cell r="D25">
            <v>95</v>
          </cell>
          <cell r="E25">
            <v>0</v>
          </cell>
          <cell r="F25">
            <v>0</v>
          </cell>
          <cell r="G25">
            <v>1</v>
          </cell>
          <cell r="H25">
            <v>1</v>
          </cell>
          <cell r="I25">
            <v>5</v>
          </cell>
          <cell r="J25">
            <v>2</v>
          </cell>
          <cell r="K25">
            <v>37</v>
          </cell>
          <cell r="L25">
            <v>42</v>
          </cell>
          <cell r="M25">
            <v>2</v>
          </cell>
          <cell r="N25">
            <v>5</v>
          </cell>
        </row>
        <row r="26">
          <cell r="D26">
            <v>16840</v>
          </cell>
          <cell r="E26">
            <v>17</v>
          </cell>
          <cell r="F26">
            <v>23</v>
          </cell>
          <cell r="G26">
            <v>341</v>
          </cell>
          <cell r="H26">
            <v>299</v>
          </cell>
          <cell r="I26">
            <v>1168</v>
          </cell>
          <cell r="J26">
            <v>1131</v>
          </cell>
          <cell r="K26">
            <v>4224</v>
          </cell>
          <cell r="L26">
            <v>3548</v>
          </cell>
          <cell r="M26">
            <v>1978</v>
          </cell>
          <cell r="N26">
            <v>4111</v>
          </cell>
        </row>
        <row r="27">
          <cell r="D27">
            <v>6988</v>
          </cell>
          <cell r="E27">
            <v>7</v>
          </cell>
          <cell r="F27">
            <v>10</v>
          </cell>
          <cell r="G27">
            <v>255</v>
          </cell>
          <cell r="H27">
            <v>195</v>
          </cell>
          <cell r="I27">
            <v>613</v>
          </cell>
          <cell r="J27">
            <v>550</v>
          </cell>
          <cell r="K27">
            <v>1791</v>
          </cell>
          <cell r="L27">
            <v>1726</v>
          </cell>
          <cell r="M27">
            <v>542</v>
          </cell>
          <cell r="N27">
            <v>1299</v>
          </cell>
        </row>
        <row r="28">
          <cell r="D28">
            <v>195</v>
          </cell>
          <cell r="E28">
            <v>0</v>
          </cell>
          <cell r="F28">
            <v>0</v>
          </cell>
          <cell r="G28">
            <v>3</v>
          </cell>
          <cell r="H28">
            <v>3</v>
          </cell>
          <cell r="I28">
            <v>20</v>
          </cell>
          <cell r="J28">
            <v>13</v>
          </cell>
          <cell r="K28">
            <v>64</v>
          </cell>
          <cell r="L28">
            <v>62</v>
          </cell>
          <cell r="M28">
            <v>11</v>
          </cell>
          <cell r="N28">
            <v>19</v>
          </cell>
        </row>
        <row r="29">
          <cell r="D29">
            <v>86756</v>
          </cell>
          <cell r="E29">
            <v>161</v>
          </cell>
          <cell r="F29">
            <v>164</v>
          </cell>
          <cell r="G29">
            <v>1992</v>
          </cell>
          <cell r="H29">
            <v>1797</v>
          </cell>
          <cell r="I29">
            <v>7265</v>
          </cell>
          <cell r="J29">
            <v>6793</v>
          </cell>
          <cell r="K29">
            <v>23256</v>
          </cell>
          <cell r="L29">
            <v>19918</v>
          </cell>
          <cell r="M29">
            <v>8295</v>
          </cell>
          <cell r="N29">
            <v>17115</v>
          </cell>
        </row>
        <row r="30">
          <cell r="D30">
            <v>103</v>
          </cell>
          <cell r="E30">
            <v>1</v>
          </cell>
          <cell r="F30">
            <v>0</v>
          </cell>
          <cell r="G30">
            <v>2</v>
          </cell>
          <cell r="H30">
            <v>1</v>
          </cell>
          <cell r="I30">
            <v>8</v>
          </cell>
          <cell r="J30">
            <v>5</v>
          </cell>
          <cell r="K30">
            <v>43</v>
          </cell>
          <cell r="L30">
            <v>34</v>
          </cell>
          <cell r="M30">
            <v>3</v>
          </cell>
          <cell r="N30">
            <v>6</v>
          </cell>
        </row>
        <row r="31">
          <cell r="D31">
            <v>13633</v>
          </cell>
          <cell r="E31">
            <v>22</v>
          </cell>
          <cell r="F31">
            <v>19</v>
          </cell>
          <cell r="G31">
            <v>219</v>
          </cell>
          <cell r="H31">
            <v>233</v>
          </cell>
          <cell r="I31">
            <v>1249</v>
          </cell>
          <cell r="J31">
            <v>1239</v>
          </cell>
          <cell r="K31">
            <v>3902</v>
          </cell>
          <cell r="L31">
            <v>3080</v>
          </cell>
          <cell r="M31">
            <v>1154</v>
          </cell>
          <cell r="N31">
            <v>2516</v>
          </cell>
        </row>
        <row r="32">
          <cell r="D32">
            <v>86</v>
          </cell>
          <cell r="E32">
            <v>0</v>
          </cell>
          <cell r="F32">
            <v>1</v>
          </cell>
          <cell r="G32">
            <v>1</v>
          </cell>
          <cell r="H32">
            <v>2</v>
          </cell>
          <cell r="I32">
            <v>6</v>
          </cell>
          <cell r="J32">
            <v>11</v>
          </cell>
          <cell r="K32">
            <v>32</v>
          </cell>
          <cell r="L32">
            <v>29</v>
          </cell>
          <cell r="M32">
            <v>0</v>
          </cell>
          <cell r="N32">
            <v>4</v>
          </cell>
        </row>
        <row r="33">
          <cell r="D33">
            <v>75</v>
          </cell>
          <cell r="E33">
            <v>0</v>
          </cell>
          <cell r="F33">
            <v>0</v>
          </cell>
          <cell r="G33">
            <v>1</v>
          </cell>
          <cell r="H33">
            <v>1</v>
          </cell>
          <cell r="I33">
            <v>4</v>
          </cell>
          <cell r="J33">
            <v>6</v>
          </cell>
          <cell r="K33">
            <v>34</v>
          </cell>
          <cell r="L33">
            <v>24</v>
          </cell>
          <cell r="M33">
            <v>0</v>
          </cell>
          <cell r="N33">
            <v>5</v>
          </cell>
        </row>
        <row r="34">
          <cell r="D34">
            <v>6043</v>
          </cell>
          <cell r="E34">
            <v>21</v>
          </cell>
          <cell r="F34">
            <v>23</v>
          </cell>
          <cell r="G34">
            <v>115</v>
          </cell>
          <cell r="H34">
            <v>119</v>
          </cell>
          <cell r="I34">
            <v>545</v>
          </cell>
          <cell r="J34">
            <v>490</v>
          </cell>
          <cell r="K34">
            <v>1493</v>
          </cell>
          <cell r="L34">
            <v>1454</v>
          </cell>
          <cell r="M34">
            <v>566</v>
          </cell>
          <cell r="N34">
            <v>1217</v>
          </cell>
        </row>
        <row r="35">
          <cell r="D35">
            <v>244</v>
          </cell>
          <cell r="E35">
            <v>0</v>
          </cell>
          <cell r="F35">
            <v>0</v>
          </cell>
          <cell r="G35">
            <v>7</v>
          </cell>
          <cell r="H35">
            <v>2</v>
          </cell>
          <cell r="I35">
            <v>17</v>
          </cell>
          <cell r="J35">
            <v>23</v>
          </cell>
          <cell r="K35">
            <v>63</v>
          </cell>
          <cell r="L35">
            <v>60</v>
          </cell>
          <cell r="M35">
            <v>29</v>
          </cell>
          <cell r="N35">
            <v>43</v>
          </cell>
        </row>
        <row r="36">
          <cell r="D36">
            <v>75</v>
          </cell>
          <cell r="E36">
            <v>3</v>
          </cell>
          <cell r="F36">
            <v>0</v>
          </cell>
          <cell r="G36">
            <v>3</v>
          </cell>
          <cell r="H36">
            <v>2</v>
          </cell>
          <cell r="I36">
            <v>4</v>
          </cell>
          <cell r="J36">
            <v>5</v>
          </cell>
          <cell r="K36">
            <v>24</v>
          </cell>
          <cell r="L36">
            <v>26</v>
          </cell>
          <cell r="M36">
            <v>4</v>
          </cell>
          <cell r="N36">
            <v>4</v>
          </cell>
        </row>
        <row r="37">
          <cell r="D37">
            <v>38</v>
          </cell>
          <cell r="E37">
            <v>0</v>
          </cell>
          <cell r="F37">
            <v>0</v>
          </cell>
          <cell r="G37">
            <v>0</v>
          </cell>
          <cell r="H37">
            <v>1</v>
          </cell>
          <cell r="I37">
            <v>5</v>
          </cell>
          <cell r="J37">
            <v>0</v>
          </cell>
          <cell r="K37">
            <v>16</v>
          </cell>
          <cell r="L37">
            <v>15</v>
          </cell>
          <cell r="M37">
            <v>0</v>
          </cell>
          <cell r="N37">
            <v>1</v>
          </cell>
        </row>
        <row r="38">
          <cell r="D38">
            <v>15149</v>
          </cell>
          <cell r="E38">
            <v>56</v>
          </cell>
          <cell r="F38">
            <v>68</v>
          </cell>
          <cell r="G38">
            <v>350</v>
          </cell>
          <cell r="H38">
            <v>310</v>
          </cell>
          <cell r="I38">
            <v>1226</v>
          </cell>
          <cell r="J38">
            <v>1204</v>
          </cell>
          <cell r="K38">
            <v>4311</v>
          </cell>
          <cell r="L38">
            <v>3402</v>
          </cell>
          <cell r="M38">
            <v>1384</v>
          </cell>
          <cell r="N38">
            <v>2838</v>
          </cell>
        </row>
        <row r="39">
          <cell r="D39">
            <v>257</v>
          </cell>
          <cell r="E39">
            <v>0</v>
          </cell>
          <cell r="F39">
            <v>2</v>
          </cell>
          <cell r="G39">
            <v>6</v>
          </cell>
          <cell r="H39">
            <v>7</v>
          </cell>
          <cell r="I39">
            <v>15</v>
          </cell>
          <cell r="J39">
            <v>20</v>
          </cell>
          <cell r="K39">
            <v>112</v>
          </cell>
          <cell r="L39">
            <v>73</v>
          </cell>
          <cell r="M39">
            <v>10</v>
          </cell>
          <cell r="N39">
            <v>12</v>
          </cell>
        </row>
        <row r="40">
          <cell r="D40">
            <v>185</v>
          </cell>
          <cell r="E40">
            <v>0</v>
          </cell>
          <cell r="F40">
            <v>0</v>
          </cell>
          <cell r="G40">
            <v>2</v>
          </cell>
          <cell r="H40">
            <v>2</v>
          </cell>
          <cell r="I40">
            <v>13</v>
          </cell>
          <cell r="J40">
            <v>15</v>
          </cell>
          <cell r="K40">
            <v>75</v>
          </cell>
          <cell r="L40">
            <v>58</v>
          </cell>
          <cell r="M40">
            <v>7</v>
          </cell>
          <cell r="N40">
            <v>13</v>
          </cell>
        </row>
        <row r="41">
          <cell r="D41">
            <v>106</v>
          </cell>
          <cell r="E41">
            <v>0</v>
          </cell>
          <cell r="F41">
            <v>1</v>
          </cell>
          <cell r="G41">
            <v>2</v>
          </cell>
          <cell r="H41">
            <v>1</v>
          </cell>
          <cell r="I41">
            <v>10</v>
          </cell>
          <cell r="J41">
            <v>10</v>
          </cell>
          <cell r="K41">
            <v>44</v>
          </cell>
          <cell r="L41">
            <v>22</v>
          </cell>
          <cell r="M41">
            <v>5</v>
          </cell>
          <cell r="N41">
            <v>11</v>
          </cell>
        </row>
        <row r="42">
          <cell r="D42">
            <v>71</v>
          </cell>
          <cell r="E42">
            <v>0</v>
          </cell>
          <cell r="F42">
            <v>0</v>
          </cell>
          <cell r="G42">
            <v>3</v>
          </cell>
          <cell r="H42">
            <v>2</v>
          </cell>
          <cell r="I42">
            <v>6</v>
          </cell>
          <cell r="J42">
            <v>1</v>
          </cell>
          <cell r="K42">
            <v>25</v>
          </cell>
          <cell r="L42">
            <v>29</v>
          </cell>
          <cell r="M42">
            <v>2</v>
          </cell>
          <cell r="N42">
            <v>3</v>
          </cell>
        </row>
        <row r="43">
          <cell r="D43">
            <v>223</v>
          </cell>
          <cell r="E43">
            <v>0</v>
          </cell>
          <cell r="F43">
            <v>0</v>
          </cell>
          <cell r="G43">
            <v>4</v>
          </cell>
          <cell r="H43">
            <v>1</v>
          </cell>
          <cell r="I43">
            <v>19</v>
          </cell>
          <cell r="J43">
            <v>18</v>
          </cell>
          <cell r="K43">
            <v>74</v>
          </cell>
          <cell r="L43">
            <v>49</v>
          </cell>
          <cell r="M43">
            <v>23</v>
          </cell>
          <cell r="N43">
            <v>35</v>
          </cell>
        </row>
        <row r="44">
          <cell r="D44">
            <v>50</v>
          </cell>
          <cell r="E44">
            <v>0</v>
          </cell>
          <cell r="F44">
            <v>0</v>
          </cell>
          <cell r="G44">
            <v>1</v>
          </cell>
          <cell r="H44">
            <v>1</v>
          </cell>
          <cell r="I44">
            <v>4</v>
          </cell>
          <cell r="J44">
            <v>5</v>
          </cell>
          <cell r="K44">
            <v>17</v>
          </cell>
          <cell r="L44">
            <v>20</v>
          </cell>
          <cell r="M44">
            <v>1</v>
          </cell>
          <cell r="N44">
            <v>1</v>
          </cell>
        </row>
        <row r="45">
          <cell r="D45">
            <v>10964</v>
          </cell>
          <cell r="E45">
            <v>44</v>
          </cell>
          <cell r="F45">
            <v>39</v>
          </cell>
          <cell r="G45">
            <v>207</v>
          </cell>
          <cell r="H45">
            <v>195</v>
          </cell>
          <cell r="I45">
            <v>835</v>
          </cell>
          <cell r="J45">
            <v>796</v>
          </cell>
          <cell r="K45">
            <v>3000</v>
          </cell>
          <cell r="L45">
            <v>2379</v>
          </cell>
          <cell r="M45">
            <v>1133</v>
          </cell>
          <cell r="N45">
            <v>2336</v>
          </cell>
        </row>
        <row r="46">
          <cell r="D46">
            <v>96</v>
          </cell>
          <cell r="E46">
            <v>1</v>
          </cell>
          <cell r="F46">
            <v>0</v>
          </cell>
          <cell r="G46">
            <v>3</v>
          </cell>
          <cell r="H46">
            <v>2</v>
          </cell>
          <cell r="I46">
            <v>1</v>
          </cell>
          <cell r="J46">
            <v>5</v>
          </cell>
          <cell r="K46">
            <v>46</v>
          </cell>
          <cell r="L46">
            <v>34</v>
          </cell>
          <cell r="M46">
            <v>0</v>
          </cell>
          <cell r="N46">
            <v>4</v>
          </cell>
        </row>
        <row r="47">
          <cell r="D47">
            <v>184</v>
          </cell>
          <cell r="E47">
            <v>1</v>
          </cell>
          <cell r="F47">
            <v>0</v>
          </cell>
          <cell r="G47">
            <v>2</v>
          </cell>
          <cell r="H47">
            <v>5</v>
          </cell>
          <cell r="I47">
            <v>11</v>
          </cell>
          <cell r="J47">
            <v>11</v>
          </cell>
          <cell r="K47">
            <v>76</v>
          </cell>
          <cell r="L47">
            <v>55</v>
          </cell>
          <cell r="M47">
            <v>5</v>
          </cell>
          <cell r="N47">
            <v>18</v>
          </cell>
        </row>
        <row r="48">
          <cell r="D48">
            <v>1112</v>
          </cell>
          <cell r="E48">
            <v>1</v>
          </cell>
          <cell r="F48">
            <v>1</v>
          </cell>
          <cell r="G48">
            <v>15</v>
          </cell>
          <cell r="H48">
            <v>13</v>
          </cell>
          <cell r="I48">
            <v>107</v>
          </cell>
          <cell r="J48">
            <v>88</v>
          </cell>
          <cell r="K48">
            <v>325</v>
          </cell>
          <cell r="L48">
            <v>277</v>
          </cell>
          <cell r="M48">
            <v>88</v>
          </cell>
          <cell r="N48">
            <v>197</v>
          </cell>
        </row>
        <row r="49">
          <cell r="D49">
            <v>147</v>
          </cell>
          <cell r="E49">
            <v>0</v>
          </cell>
          <cell r="F49">
            <v>0</v>
          </cell>
          <cell r="G49">
            <v>4</v>
          </cell>
          <cell r="H49">
            <v>0</v>
          </cell>
          <cell r="I49">
            <v>10</v>
          </cell>
          <cell r="J49">
            <v>2</v>
          </cell>
          <cell r="K49">
            <v>64</v>
          </cell>
          <cell r="L49">
            <v>38</v>
          </cell>
          <cell r="M49">
            <v>17</v>
          </cell>
          <cell r="N49">
            <v>12</v>
          </cell>
        </row>
        <row r="50">
          <cell r="D50">
            <v>6465</v>
          </cell>
          <cell r="E50">
            <v>25</v>
          </cell>
          <cell r="F50">
            <v>27</v>
          </cell>
          <cell r="G50">
            <v>140</v>
          </cell>
          <cell r="H50">
            <v>160</v>
          </cell>
          <cell r="I50">
            <v>517</v>
          </cell>
          <cell r="J50">
            <v>495</v>
          </cell>
          <cell r="K50">
            <v>1818</v>
          </cell>
          <cell r="L50">
            <v>1458</v>
          </cell>
          <cell r="M50">
            <v>611</v>
          </cell>
          <cell r="N50">
            <v>1214</v>
          </cell>
        </row>
        <row r="51">
          <cell r="D51">
            <v>100</v>
          </cell>
          <cell r="E51">
            <v>0</v>
          </cell>
          <cell r="F51">
            <v>1</v>
          </cell>
          <cell r="G51">
            <v>3</v>
          </cell>
          <cell r="H51">
            <v>1</v>
          </cell>
          <cell r="I51">
            <v>8</v>
          </cell>
          <cell r="J51">
            <v>8</v>
          </cell>
          <cell r="K51">
            <v>37</v>
          </cell>
          <cell r="L51">
            <v>35</v>
          </cell>
          <cell r="M51">
            <v>4</v>
          </cell>
          <cell r="N51">
            <v>3</v>
          </cell>
        </row>
        <row r="52">
          <cell r="D52">
            <v>1305</v>
          </cell>
          <cell r="E52">
            <v>0</v>
          </cell>
          <cell r="F52">
            <v>1</v>
          </cell>
          <cell r="G52">
            <v>8</v>
          </cell>
          <cell r="H52">
            <v>4</v>
          </cell>
          <cell r="I52">
            <v>96</v>
          </cell>
          <cell r="J52">
            <v>102</v>
          </cell>
          <cell r="K52">
            <v>404</v>
          </cell>
          <cell r="L52">
            <v>321</v>
          </cell>
          <cell r="M52">
            <v>114</v>
          </cell>
          <cell r="N52">
            <v>255</v>
          </cell>
        </row>
        <row r="53">
          <cell r="D53">
            <v>67</v>
          </cell>
          <cell r="E53">
            <v>0</v>
          </cell>
          <cell r="F53">
            <v>0</v>
          </cell>
          <cell r="G53">
            <v>0</v>
          </cell>
          <cell r="H53">
            <v>1</v>
          </cell>
          <cell r="I53">
            <v>3</v>
          </cell>
          <cell r="J53">
            <v>5</v>
          </cell>
          <cell r="K53">
            <v>32</v>
          </cell>
          <cell r="L53">
            <v>22</v>
          </cell>
          <cell r="M53">
            <v>2</v>
          </cell>
          <cell r="N53">
            <v>2</v>
          </cell>
        </row>
        <row r="54">
          <cell r="D54">
            <v>1103</v>
          </cell>
          <cell r="E54">
            <v>1</v>
          </cell>
          <cell r="F54">
            <v>3</v>
          </cell>
          <cell r="G54">
            <v>16</v>
          </cell>
          <cell r="H54">
            <v>12</v>
          </cell>
          <cell r="I54">
            <v>85</v>
          </cell>
          <cell r="J54">
            <v>84</v>
          </cell>
          <cell r="K54">
            <v>280</v>
          </cell>
          <cell r="L54">
            <v>229</v>
          </cell>
          <cell r="M54">
            <v>142</v>
          </cell>
          <cell r="N54">
            <v>251</v>
          </cell>
        </row>
        <row r="55">
          <cell r="D55">
            <v>77</v>
          </cell>
          <cell r="E55">
            <v>0</v>
          </cell>
          <cell r="F55">
            <v>0</v>
          </cell>
          <cell r="G55">
            <v>1</v>
          </cell>
          <cell r="H55">
            <v>3</v>
          </cell>
          <cell r="I55">
            <v>2</v>
          </cell>
          <cell r="J55">
            <v>5</v>
          </cell>
          <cell r="K55">
            <v>28</v>
          </cell>
          <cell r="L55">
            <v>30</v>
          </cell>
          <cell r="M55">
            <v>4</v>
          </cell>
          <cell r="N55">
            <v>4</v>
          </cell>
        </row>
        <row r="56">
          <cell r="D56">
            <v>517</v>
          </cell>
          <cell r="E56">
            <v>0</v>
          </cell>
          <cell r="F56">
            <v>0</v>
          </cell>
          <cell r="G56">
            <v>9</v>
          </cell>
          <cell r="H56">
            <v>13</v>
          </cell>
          <cell r="I56">
            <v>38</v>
          </cell>
          <cell r="J56">
            <v>40</v>
          </cell>
          <cell r="K56">
            <v>195</v>
          </cell>
          <cell r="L56">
            <v>138</v>
          </cell>
          <cell r="M56">
            <v>34</v>
          </cell>
          <cell r="N56">
            <v>50</v>
          </cell>
        </row>
        <row r="57">
          <cell r="D57">
            <v>40</v>
          </cell>
          <cell r="E57">
            <v>0</v>
          </cell>
          <cell r="F57">
            <v>0</v>
          </cell>
          <cell r="G57">
            <v>2</v>
          </cell>
          <cell r="H57">
            <v>0</v>
          </cell>
          <cell r="I57">
            <v>2</v>
          </cell>
          <cell r="J57">
            <v>4</v>
          </cell>
          <cell r="K57">
            <v>12</v>
          </cell>
          <cell r="L57">
            <v>17</v>
          </cell>
          <cell r="M57">
            <v>1</v>
          </cell>
          <cell r="N57">
            <v>2</v>
          </cell>
        </row>
        <row r="58">
          <cell r="D58">
            <v>34</v>
          </cell>
          <cell r="E58">
            <v>0</v>
          </cell>
          <cell r="F58">
            <v>0</v>
          </cell>
          <cell r="G58">
            <v>1</v>
          </cell>
          <cell r="H58">
            <v>0</v>
          </cell>
          <cell r="I58">
            <v>2</v>
          </cell>
          <cell r="J58">
            <v>3</v>
          </cell>
          <cell r="K58">
            <v>14</v>
          </cell>
          <cell r="L58">
            <v>11</v>
          </cell>
          <cell r="M58">
            <v>2</v>
          </cell>
          <cell r="N58">
            <v>1</v>
          </cell>
        </row>
        <row r="59">
          <cell r="D59">
            <v>56</v>
          </cell>
          <cell r="E59">
            <v>0</v>
          </cell>
          <cell r="F59">
            <v>0</v>
          </cell>
          <cell r="G59">
            <v>1</v>
          </cell>
          <cell r="H59">
            <v>0</v>
          </cell>
          <cell r="I59">
            <v>3</v>
          </cell>
          <cell r="J59">
            <v>3</v>
          </cell>
          <cell r="K59">
            <v>22</v>
          </cell>
          <cell r="L59">
            <v>18</v>
          </cell>
          <cell r="M59">
            <v>3</v>
          </cell>
          <cell r="N59">
            <v>6</v>
          </cell>
        </row>
        <row r="60">
          <cell r="D60">
            <v>13158</v>
          </cell>
          <cell r="E60">
            <v>62</v>
          </cell>
          <cell r="F60">
            <v>68</v>
          </cell>
          <cell r="G60">
            <v>414</v>
          </cell>
          <cell r="H60">
            <v>372</v>
          </cell>
          <cell r="I60">
            <v>1209</v>
          </cell>
          <cell r="J60">
            <v>1214</v>
          </cell>
          <cell r="K60">
            <v>3702</v>
          </cell>
          <cell r="L60">
            <v>2883</v>
          </cell>
          <cell r="M60">
            <v>1060</v>
          </cell>
          <cell r="N60">
            <v>2174</v>
          </cell>
        </row>
        <row r="61">
          <cell r="D61">
            <v>123</v>
          </cell>
          <cell r="E61">
            <v>1</v>
          </cell>
          <cell r="F61">
            <v>1</v>
          </cell>
          <cell r="G61">
            <v>2</v>
          </cell>
          <cell r="H61">
            <v>3</v>
          </cell>
          <cell r="I61">
            <v>14</v>
          </cell>
          <cell r="J61">
            <v>7</v>
          </cell>
          <cell r="K61">
            <v>47</v>
          </cell>
          <cell r="L61">
            <v>37</v>
          </cell>
          <cell r="M61">
            <v>2</v>
          </cell>
          <cell r="N61">
            <v>9</v>
          </cell>
        </row>
        <row r="62">
          <cell r="D62">
            <v>175</v>
          </cell>
          <cell r="E62">
            <v>0</v>
          </cell>
          <cell r="F62">
            <v>0</v>
          </cell>
          <cell r="G62">
            <v>0</v>
          </cell>
          <cell r="H62">
            <v>2</v>
          </cell>
          <cell r="I62">
            <v>10</v>
          </cell>
          <cell r="J62">
            <v>15</v>
          </cell>
          <cell r="K62">
            <v>72</v>
          </cell>
          <cell r="L62">
            <v>55</v>
          </cell>
          <cell r="M62">
            <v>8</v>
          </cell>
          <cell r="N62">
            <v>13</v>
          </cell>
        </row>
        <row r="63">
          <cell r="D63">
            <v>708</v>
          </cell>
          <cell r="E63">
            <v>0</v>
          </cell>
          <cell r="F63">
            <v>0</v>
          </cell>
          <cell r="G63">
            <v>15</v>
          </cell>
          <cell r="H63">
            <v>9</v>
          </cell>
          <cell r="I63">
            <v>33</v>
          </cell>
          <cell r="J63">
            <v>26</v>
          </cell>
          <cell r="K63">
            <v>257</v>
          </cell>
          <cell r="L63">
            <v>144</v>
          </cell>
          <cell r="M63">
            <v>77</v>
          </cell>
          <cell r="N63">
            <v>147</v>
          </cell>
        </row>
        <row r="64">
          <cell r="D64">
            <v>78</v>
          </cell>
          <cell r="E64">
            <v>0</v>
          </cell>
          <cell r="F64">
            <v>0</v>
          </cell>
          <cell r="G64">
            <v>2</v>
          </cell>
          <cell r="H64">
            <v>1</v>
          </cell>
          <cell r="I64">
            <v>10</v>
          </cell>
          <cell r="J64">
            <v>4</v>
          </cell>
          <cell r="K64">
            <v>30</v>
          </cell>
          <cell r="L64">
            <v>26</v>
          </cell>
          <cell r="M64">
            <v>3</v>
          </cell>
          <cell r="N64">
            <v>2</v>
          </cell>
        </row>
        <row r="65">
          <cell r="D65">
            <v>77</v>
          </cell>
          <cell r="E65">
            <v>0</v>
          </cell>
          <cell r="F65">
            <v>0</v>
          </cell>
          <cell r="G65">
            <v>0</v>
          </cell>
          <cell r="H65">
            <v>1</v>
          </cell>
          <cell r="I65">
            <v>8</v>
          </cell>
          <cell r="J65">
            <v>4</v>
          </cell>
          <cell r="K65">
            <v>18</v>
          </cell>
          <cell r="L65">
            <v>24</v>
          </cell>
          <cell r="M65">
            <v>3</v>
          </cell>
          <cell r="N65">
            <v>19</v>
          </cell>
        </row>
        <row r="66">
          <cell r="D66">
            <v>21376</v>
          </cell>
          <cell r="E66">
            <v>69</v>
          </cell>
          <cell r="F66">
            <v>64</v>
          </cell>
          <cell r="G66">
            <v>680</v>
          </cell>
          <cell r="H66">
            <v>632</v>
          </cell>
          <cell r="I66">
            <v>1841</v>
          </cell>
          <cell r="J66">
            <v>1819</v>
          </cell>
          <cell r="K66">
            <v>5335</v>
          </cell>
          <cell r="L66">
            <v>4958</v>
          </cell>
          <cell r="M66">
            <v>2007</v>
          </cell>
          <cell r="N66">
            <v>3971</v>
          </cell>
        </row>
        <row r="67">
          <cell r="D67">
            <v>29</v>
          </cell>
          <cell r="E67">
            <v>0</v>
          </cell>
          <cell r="F67">
            <v>0</v>
          </cell>
          <cell r="G67">
            <v>0</v>
          </cell>
          <cell r="H67">
            <v>1</v>
          </cell>
          <cell r="I67">
            <v>1</v>
          </cell>
          <cell r="J67">
            <v>1</v>
          </cell>
          <cell r="K67">
            <v>11</v>
          </cell>
          <cell r="L67">
            <v>11</v>
          </cell>
          <cell r="M67">
            <v>4</v>
          </cell>
          <cell r="N67">
            <v>0</v>
          </cell>
        </row>
        <row r="68">
          <cell r="D68">
            <v>18314</v>
          </cell>
          <cell r="E68">
            <v>129</v>
          </cell>
          <cell r="F68">
            <v>105</v>
          </cell>
          <cell r="G68">
            <v>568</v>
          </cell>
          <cell r="H68">
            <v>532</v>
          </cell>
          <cell r="I68">
            <v>1785</v>
          </cell>
          <cell r="J68">
            <v>1756</v>
          </cell>
          <cell r="K68">
            <v>5209</v>
          </cell>
          <cell r="L68">
            <v>4569</v>
          </cell>
          <cell r="M68">
            <v>1123</v>
          </cell>
          <cell r="N68">
            <v>2538</v>
          </cell>
        </row>
        <row r="69">
          <cell r="D69">
            <v>144</v>
          </cell>
          <cell r="E69">
            <v>0</v>
          </cell>
          <cell r="F69">
            <v>0</v>
          </cell>
          <cell r="G69">
            <v>3</v>
          </cell>
          <cell r="H69">
            <v>6</v>
          </cell>
          <cell r="I69">
            <v>5</v>
          </cell>
          <cell r="J69">
            <v>3</v>
          </cell>
          <cell r="K69">
            <v>52</v>
          </cell>
          <cell r="L69">
            <v>52</v>
          </cell>
          <cell r="M69">
            <v>9</v>
          </cell>
          <cell r="N69">
            <v>14</v>
          </cell>
        </row>
        <row r="70">
          <cell r="D70">
            <v>350</v>
          </cell>
          <cell r="E70">
            <v>0</v>
          </cell>
          <cell r="F70">
            <v>1</v>
          </cell>
          <cell r="G70">
            <v>3</v>
          </cell>
          <cell r="H70">
            <v>5</v>
          </cell>
          <cell r="I70">
            <v>16</v>
          </cell>
          <cell r="J70">
            <v>16</v>
          </cell>
          <cell r="K70">
            <v>130</v>
          </cell>
          <cell r="L70">
            <v>122</v>
          </cell>
          <cell r="M70">
            <v>21</v>
          </cell>
          <cell r="N70">
            <v>36</v>
          </cell>
        </row>
        <row r="71">
          <cell r="D71">
            <v>134</v>
          </cell>
          <cell r="E71">
            <v>0</v>
          </cell>
          <cell r="F71">
            <v>0</v>
          </cell>
          <cell r="G71">
            <v>2</v>
          </cell>
          <cell r="H71">
            <v>4</v>
          </cell>
          <cell r="I71">
            <v>12</v>
          </cell>
          <cell r="J71">
            <v>12</v>
          </cell>
          <cell r="K71">
            <v>45</v>
          </cell>
          <cell r="L71">
            <v>40</v>
          </cell>
          <cell r="M71">
            <v>7</v>
          </cell>
          <cell r="N71">
            <v>12</v>
          </cell>
        </row>
        <row r="72">
          <cell r="D72">
            <v>113271</v>
          </cell>
          <cell r="E72">
            <v>437</v>
          </cell>
          <cell r="F72">
            <v>425</v>
          </cell>
          <cell r="G72">
            <v>2817</v>
          </cell>
          <cell r="H72">
            <v>2662</v>
          </cell>
          <cell r="I72">
            <v>9795</v>
          </cell>
          <cell r="J72">
            <v>9580</v>
          </cell>
          <cell r="K72">
            <v>31526</v>
          </cell>
          <cell r="L72">
            <v>26358</v>
          </cell>
          <cell r="M72">
            <v>9672</v>
          </cell>
          <cell r="N72">
            <v>19999</v>
          </cell>
        </row>
        <row r="73">
          <cell r="D73">
            <v>292781</v>
          </cell>
          <cell r="E73">
            <v>1003</v>
          </cell>
          <cell r="F73">
            <v>968</v>
          </cell>
          <cell r="G73">
            <v>7530</v>
          </cell>
          <cell r="H73">
            <v>7035</v>
          </cell>
          <cell r="I73">
            <v>24569</v>
          </cell>
          <cell r="J73">
            <v>23549</v>
          </cell>
          <cell r="K73">
            <v>78378</v>
          </cell>
          <cell r="L73">
            <v>70191</v>
          </cell>
          <cell r="M73">
            <v>25320</v>
          </cell>
          <cell r="N73">
            <v>54238</v>
          </cell>
        </row>
      </sheetData>
      <sheetData sheetId="5">
        <row r="7">
          <cell r="D7">
            <v>221459</v>
          </cell>
          <cell r="E7">
            <v>1420</v>
          </cell>
          <cell r="F7">
            <v>1367</v>
          </cell>
          <cell r="G7">
            <v>6257</v>
          </cell>
          <cell r="H7">
            <v>5932</v>
          </cell>
          <cell r="I7">
            <v>17044</v>
          </cell>
          <cell r="J7">
            <v>16071</v>
          </cell>
          <cell r="K7">
            <v>55064</v>
          </cell>
          <cell r="L7">
            <v>55709</v>
          </cell>
          <cell r="M7">
            <v>17470</v>
          </cell>
          <cell r="N7">
            <v>45125</v>
          </cell>
        </row>
        <row r="8">
          <cell r="D8">
            <v>16176</v>
          </cell>
          <cell r="E8">
            <v>38</v>
          </cell>
          <cell r="F8">
            <v>46</v>
          </cell>
          <cell r="G8">
            <v>350</v>
          </cell>
          <cell r="H8">
            <v>316</v>
          </cell>
          <cell r="I8">
            <v>1174</v>
          </cell>
          <cell r="J8">
            <v>1088</v>
          </cell>
          <cell r="K8">
            <v>4683</v>
          </cell>
          <cell r="L8">
            <v>3809</v>
          </cell>
          <cell r="M8">
            <v>1412</v>
          </cell>
          <cell r="N8">
            <v>3260</v>
          </cell>
        </row>
        <row r="9">
          <cell r="D9">
            <v>47740</v>
          </cell>
          <cell r="E9">
            <v>207</v>
          </cell>
          <cell r="F9">
            <v>203</v>
          </cell>
          <cell r="G9">
            <v>1305</v>
          </cell>
          <cell r="H9">
            <v>1271</v>
          </cell>
          <cell r="I9">
            <v>3947</v>
          </cell>
          <cell r="J9">
            <v>3587</v>
          </cell>
          <cell r="K9">
            <v>12034</v>
          </cell>
          <cell r="L9">
            <v>11590</v>
          </cell>
          <cell r="M9">
            <v>4152</v>
          </cell>
          <cell r="N9">
            <v>9444</v>
          </cell>
        </row>
        <row r="10">
          <cell r="D10">
            <v>67232</v>
          </cell>
          <cell r="E10">
            <v>271</v>
          </cell>
          <cell r="F10">
            <v>293</v>
          </cell>
          <cell r="G10">
            <v>1862</v>
          </cell>
          <cell r="H10">
            <v>1749</v>
          </cell>
          <cell r="I10">
            <v>6175</v>
          </cell>
          <cell r="J10">
            <v>5795</v>
          </cell>
          <cell r="K10">
            <v>17533</v>
          </cell>
          <cell r="L10">
            <v>16897</v>
          </cell>
          <cell r="M10">
            <v>5070</v>
          </cell>
          <cell r="N10">
            <v>11587</v>
          </cell>
        </row>
        <row r="11">
          <cell r="D11">
            <v>394</v>
          </cell>
          <cell r="E11">
            <v>26</v>
          </cell>
          <cell r="F11">
            <v>18</v>
          </cell>
          <cell r="G11">
            <v>8</v>
          </cell>
          <cell r="H11">
            <v>12</v>
          </cell>
          <cell r="I11">
            <v>11</v>
          </cell>
          <cell r="J11">
            <v>15</v>
          </cell>
          <cell r="K11">
            <v>120</v>
          </cell>
          <cell r="L11">
            <v>131</v>
          </cell>
          <cell r="M11">
            <v>19</v>
          </cell>
          <cell r="N11">
            <v>34</v>
          </cell>
        </row>
        <row r="12">
          <cell r="D12">
            <v>259</v>
          </cell>
          <cell r="E12">
            <v>0</v>
          </cell>
          <cell r="F12">
            <v>1</v>
          </cell>
          <cell r="G12">
            <v>4</v>
          </cell>
          <cell r="H12">
            <v>4</v>
          </cell>
          <cell r="I12">
            <v>6</v>
          </cell>
          <cell r="J12">
            <v>9</v>
          </cell>
          <cell r="K12">
            <v>107</v>
          </cell>
          <cell r="L12">
            <v>94</v>
          </cell>
          <cell r="M12">
            <v>14</v>
          </cell>
          <cell r="N12">
            <v>20</v>
          </cell>
        </row>
        <row r="13">
          <cell r="D13">
            <v>370</v>
          </cell>
          <cell r="E13">
            <v>43</v>
          </cell>
          <cell r="F13">
            <v>37</v>
          </cell>
          <cell r="G13">
            <v>21</v>
          </cell>
          <cell r="H13">
            <v>13</v>
          </cell>
          <cell r="I13">
            <v>10</v>
          </cell>
          <cell r="J13">
            <v>23</v>
          </cell>
          <cell r="K13">
            <v>87</v>
          </cell>
          <cell r="L13">
            <v>114</v>
          </cell>
          <cell r="M13">
            <v>5</v>
          </cell>
          <cell r="N13">
            <v>17</v>
          </cell>
        </row>
        <row r="14">
          <cell r="D14">
            <v>607</v>
          </cell>
          <cell r="E14">
            <v>11</v>
          </cell>
          <cell r="F14">
            <v>9</v>
          </cell>
          <cell r="G14">
            <v>13</v>
          </cell>
          <cell r="H14">
            <v>11</v>
          </cell>
          <cell r="I14">
            <v>21</v>
          </cell>
          <cell r="J14">
            <v>29</v>
          </cell>
          <cell r="K14">
            <v>236</v>
          </cell>
          <cell r="L14">
            <v>191</v>
          </cell>
          <cell r="M14">
            <v>30</v>
          </cell>
          <cell r="N14">
            <v>56</v>
          </cell>
        </row>
        <row r="15">
          <cell r="D15">
            <v>14337</v>
          </cell>
          <cell r="E15">
            <v>53</v>
          </cell>
          <cell r="F15">
            <v>52</v>
          </cell>
          <cell r="G15">
            <v>314</v>
          </cell>
          <cell r="H15">
            <v>292</v>
          </cell>
          <cell r="I15">
            <v>1149</v>
          </cell>
          <cell r="J15">
            <v>1090</v>
          </cell>
          <cell r="K15">
            <v>4119</v>
          </cell>
          <cell r="L15">
            <v>3686</v>
          </cell>
          <cell r="M15">
            <v>1169</v>
          </cell>
          <cell r="N15">
            <v>2413</v>
          </cell>
        </row>
        <row r="16">
          <cell r="D16">
            <v>147115</v>
          </cell>
          <cell r="E16">
            <v>649</v>
          </cell>
          <cell r="F16">
            <v>659</v>
          </cell>
          <cell r="G16">
            <v>3877</v>
          </cell>
          <cell r="H16">
            <v>3668</v>
          </cell>
          <cell r="I16">
            <v>12493</v>
          </cell>
          <cell r="J16">
            <v>11636</v>
          </cell>
          <cell r="K16">
            <v>38919</v>
          </cell>
          <cell r="L16">
            <v>36512</v>
          </cell>
          <cell r="M16">
            <v>11871</v>
          </cell>
          <cell r="N16">
            <v>26831</v>
          </cell>
        </row>
        <row r="17">
          <cell r="D17">
            <v>2046</v>
          </cell>
          <cell r="E17">
            <v>44</v>
          </cell>
          <cell r="F17">
            <v>32</v>
          </cell>
          <cell r="G17">
            <v>73</v>
          </cell>
          <cell r="H17">
            <v>73</v>
          </cell>
          <cell r="I17">
            <v>169</v>
          </cell>
          <cell r="J17">
            <v>182</v>
          </cell>
          <cell r="K17">
            <v>454</v>
          </cell>
          <cell r="L17">
            <v>466</v>
          </cell>
          <cell r="M17">
            <v>177</v>
          </cell>
          <cell r="N17">
            <v>376</v>
          </cell>
        </row>
        <row r="18">
          <cell r="D18">
            <v>21605</v>
          </cell>
          <cell r="E18">
            <v>201</v>
          </cell>
          <cell r="F18">
            <v>239</v>
          </cell>
          <cell r="G18">
            <v>759</v>
          </cell>
          <cell r="H18">
            <v>765</v>
          </cell>
          <cell r="I18">
            <v>2216</v>
          </cell>
          <cell r="J18">
            <v>2267</v>
          </cell>
          <cell r="K18">
            <v>5001</v>
          </cell>
          <cell r="L18">
            <v>5221</v>
          </cell>
          <cell r="M18">
            <v>1477</v>
          </cell>
          <cell r="N18">
            <v>3459</v>
          </cell>
        </row>
        <row r="19">
          <cell r="D19">
            <v>39635</v>
          </cell>
          <cell r="E19">
            <v>289</v>
          </cell>
          <cell r="F19">
            <v>280</v>
          </cell>
          <cell r="G19">
            <v>695</v>
          </cell>
          <cell r="H19">
            <v>656</v>
          </cell>
          <cell r="I19">
            <v>2824</v>
          </cell>
          <cell r="J19">
            <v>2662</v>
          </cell>
          <cell r="K19">
            <v>11100</v>
          </cell>
          <cell r="L19">
            <v>10047</v>
          </cell>
          <cell r="M19">
            <v>3335</v>
          </cell>
          <cell r="N19">
            <v>7747</v>
          </cell>
        </row>
        <row r="20">
          <cell r="D20">
            <v>7498</v>
          </cell>
          <cell r="E20">
            <v>79</v>
          </cell>
          <cell r="F20">
            <v>57</v>
          </cell>
          <cell r="G20">
            <v>348</v>
          </cell>
          <cell r="H20">
            <v>329</v>
          </cell>
          <cell r="I20">
            <v>1014</v>
          </cell>
          <cell r="J20">
            <v>858</v>
          </cell>
          <cell r="K20">
            <v>1775</v>
          </cell>
          <cell r="L20">
            <v>1993</v>
          </cell>
          <cell r="M20">
            <v>297</v>
          </cell>
          <cell r="N20">
            <v>748</v>
          </cell>
        </row>
        <row r="21">
          <cell r="D21">
            <v>776</v>
          </cell>
          <cell r="E21">
            <v>7</v>
          </cell>
          <cell r="F21">
            <v>12</v>
          </cell>
          <cell r="G21">
            <v>30</v>
          </cell>
          <cell r="H21">
            <v>25</v>
          </cell>
          <cell r="I21">
            <v>47</v>
          </cell>
          <cell r="J21">
            <v>43</v>
          </cell>
          <cell r="K21">
            <v>276</v>
          </cell>
          <cell r="L21">
            <v>248</v>
          </cell>
          <cell r="M21">
            <v>26</v>
          </cell>
          <cell r="N21">
            <v>62</v>
          </cell>
        </row>
        <row r="22">
          <cell r="D22">
            <v>1559</v>
          </cell>
          <cell r="E22">
            <v>6</v>
          </cell>
          <cell r="F22">
            <v>6</v>
          </cell>
          <cell r="G22">
            <v>23</v>
          </cell>
          <cell r="H22">
            <v>23</v>
          </cell>
          <cell r="I22">
            <v>105</v>
          </cell>
          <cell r="J22">
            <v>105</v>
          </cell>
          <cell r="K22">
            <v>463</v>
          </cell>
          <cell r="L22">
            <v>438</v>
          </cell>
          <cell r="M22">
            <v>111</v>
          </cell>
          <cell r="N22">
            <v>279</v>
          </cell>
        </row>
        <row r="23">
          <cell r="D23">
            <v>624</v>
          </cell>
          <cell r="E23">
            <v>1</v>
          </cell>
          <cell r="F23">
            <v>4</v>
          </cell>
          <cell r="G23">
            <v>14</v>
          </cell>
          <cell r="H23">
            <v>10</v>
          </cell>
          <cell r="I23">
            <v>33</v>
          </cell>
          <cell r="J23">
            <v>30</v>
          </cell>
          <cell r="K23">
            <v>238</v>
          </cell>
          <cell r="L23">
            <v>222</v>
          </cell>
          <cell r="M23">
            <v>25</v>
          </cell>
          <cell r="N23">
            <v>47</v>
          </cell>
        </row>
        <row r="24">
          <cell r="D24">
            <v>757</v>
          </cell>
          <cell r="E24">
            <v>8</v>
          </cell>
          <cell r="F24">
            <v>14</v>
          </cell>
          <cell r="G24">
            <v>4</v>
          </cell>
          <cell r="H24">
            <v>3</v>
          </cell>
          <cell r="I24">
            <v>62</v>
          </cell>
          <cell r="J24">
            <v>49</v>
          </cell>
          <cell r="K24">
            <v>182</v>
          </cell>
          <cell r="L24">
            <v>179</v>
          </cell>
          <cell r="M24">
            <v>77</v>
          </cell>
          <cell r="N24">
            <v>179</v>
          </cell>
        </row>
        <row r="25">
          <cell r="D25">
            <v>443</v>
          </cell>
          <cell r="E25">
            <v>1</v>
          </cell>
          <cell r="F25">
            <v>3</v>
          </cell>
          <cell r="G25">
            <v>6</v>
          </cell>
          <cell r="H25">
            <v>7</v>
          </cell>
          <cell r="I25">
            <v>17</v>
          </cell>
          <cell r="J25">
            <v>18</v>
          </cell>
          <cell r="K25">
            <v>172</v>
          </cell>
          <cell r="L25">
            <v>131</v>
          </cell>
          <cell r="M25">
            <v>28</v>
          </cell>
          <cell r="N25">
            <v>60</v>
          </cell>
        </row>
        <row r="26">
          <cell r="D26">
            <v>560</v>
          </cell>
          <cell r="E26">
            <v>5</v>
          </cell>
          <cell r="F26">
            <v>8</v>
          </cell>
          <cell r="G26">
            <v>22</v>
          </cell>
          <cell r="H26">
            <v>8</v>
          </cell>
          <cell r="I26">
            <v>37</v>
          </cell>
          <cell r="J26">
            <v>30</v>
          </cell>
          <cell r="K26">
            <v>179</v>
          </cell>
          <cell r="L26">
            <v>170</v>
          </cell>
          <cell r="M26">
            <v>32</v>
          </cell>
          <cell r="N26">
            <v>69</v>
          </cell>
        </row>
        <row r="27">
          <cell r="D27">
            <v>741</v>
          </cell>
          <cell r="E27">
            <v>47</v>
          </cell>
          <cell r="F27">
            <v>40</v>
          </cell>
          <cell r="G27">
            <v>68</v>
          </cell>
          <cell r="H27">
            <v>74</v>
          </cell>
          <cell r="I27">
            <v>24</v>
          </cell>
          <cell r="J27">
            <v>28</v>
          </cell>
          <cell r="K27">
            <v>176</v>
          </cell>
          <cell r="L27">
            <v>216</v>
          </cell>
          <cell r="M27">
            <v>33</v>
          </cell>
          <cell r="N27">
            <v>35</v>
          </cell>
        </row>
        <row r="28">
          <cell r="D28">
            <v>815</v>
          </cell>
          <cell r="E28">
            <v>1</v>
          </cell>
          <cell r="F28">
            <v>2</v>
          </cell>
          <cell r="G28">
            <v>28</v>
          </cell>
          <cell r="H28">
            <v>20</v>
          </cell>
          <cell r="I28">
            <v>56</v>
          </cell>
          <cell r="J28">
            <v>48</v>
          </cell>
          <cell r="K28">
            <v>295</v>
          </cell>
          <cell r="L28">
            <v>261</v>
          </cell>
          <cell r="M28">
            <v>31</v>
          </cell>
          <cell r="N28">
            <v>73</v>
          </cell>
        </row>
        <row r="29">
          <cell r="D29">
            <v>77059</v>
          </cell>
          <cell r="E29">
            <v>689</v>
          </cell>
          <cell r="F29">
            <v>697</v>
          </cell>
          <cell r="G29">
            <v>2070</v>
          </cell>
          <cell r="H29">
            <v>1993</v>
          </cell>
          <cell r="I29">
            <v>6604</v>
          </cell>
          <cell r="J29">
            <v>6320</v>
          </cell>
          <cell r="K29">
            <v>20311</v>
          </cell>
          <cell r="L29">
            <v>19592</v>
          </cell>
          <cell r="M29">
            <v>5649</v>
          </cell>
          <cell r="N29">
            <v>13134</v>
          </cell>
        </row>
        <row r="30">
          <cell r="D30">
            <v>33763</v>
          </cell>
          <cell r="E30">
            <v>166</v>
          </cell>
          <cell r="F30">
            <v>158</v>
          </cell>
          <cell r="G30">
            <v>870</v>
          </cell>
          <cell r="H30">
            <v>841</v>
          </cell>
          <cell r="I30">
            <v>3677</v>
          </cell>
          <cell r="J30">
            <v>3632</v>
          </cell>
          <cell r="K30">
            <v>9584</v>
          </cell>
          <cell r="L30">
            <v>7667</v>
          </cell>
          <cell r="M30">
            <v>2235</v>
          </cell>
          <cell r="N30">
            <v>4933</v>
          </cell>
        </row>
        <row r="31">
          <cell r="D31">
            <v>18912</v>
          </cell>
          <cell r="E31">
            <v>119</v>
          </cell>
          <cell r="F31">
            <v>111</v>
          </cell>
          <cell r="G31">
            <v>560</v>
          </cell>
          <cell r="H31">
            <v>536</v>
          </cell>
          <cell r="I31">
            <v>1370</v>
          </cell>
          <cell r="J31">
            <v>1317</v>
          </cell>
          <cell r="K31">
            <v>5268</v>
          </cell>
          <cell r="L31">
            <v>4653</v>
          </cell>
          <cell r="M31">
            <v>1509</v>
          </cell>
          <cell r="N31">
            <v>3469</v>
          </cell>
        </row>
        <row r="32">
          <cell r="D32">
            <v>271</v>
          </cell>
          <cell r="E32">
            <v>1</v>
          </cell>
          <cell r="F32">
            <v>2</v>
          </cell>
          <cell r="G32">
            <v>10</v>
          </cell>
          <cell r="H32">
            <v>2</v>
          </cell>
          <cell r="I32">
            <v>20</v>
          </cell>
          <cell r="J32">
            <v>24</v>
          </cell>
          <cell r="K32">
            <v>104</v>
          </cell>
          <cell r="L32">
            <v>86</v>
          </cell>
          <cell r="M32">
            <v>10</v>
          </cell>
          <cell r="N32">
            <v>12</v>
          </cell>
        </row>
        <row r="33">
          <cell r="D33">
            <v>20653</v>
          </cell>
          <cell r="E33">
            <v>83</v>
          </cell>
          <cell r="F33">
            <v>83</v>
          </cell>
          <cell r="G33">
            <v>483</v>
          </cell>
          <cell r="H33">
            <v>480</v>
          </cell>
          <cell r="I33">
            <v>1868</v>
          </cell>
          <cell r="J33">
            <v>1836</v>
          </cell>
          <cell r="K33">
            <v>6084</v>
          </cell>
          <cell r="L33">
            <v>4743</v>
          </cell>
          <cell r="M33">
            <v>1704</v>
          </cell>
          <cell r="N33">
            <v>3289</v>
          </cell>
        </row>
        <row r="34">
          <cell r="D34">
            <v>255</v>
          </cell>
          <cell r="E34">
            <v>1</v>
          </cell>
          <cell r="F34">
            <v>3</v>
          </cell>
          <cell r="G34">
            <v>6</v>
          </cell>
          <cell r="H34">
            <v>5</v>
          </cell>
          <cell r="I34">
            <v>10</v>
          </cell>
          <cell r="J34">
            <v>10</v>
          </cell>
          <cell r="K34">
            <v>99</v>
          </cell>
          <cell r="L34">
            <v>92</v>
          </cell>
          <cell r="M34">
            <v>14</v>
          </cell>
          <cell r="N34">
            <v>15</v>
          </cell>
        </row>
        <row r="35">
          <cell r="D35">
            <v>155</v>
          </cell>
          <cell r="E35">
            <v>2</v>
          </cell>
          <cell r="F35">
            <v>0</v>
          </cell>
          <cell r="G35">
            <v>1</v>
          </cell>
          <cell r="H35">
            <v>2</v>
          </cell>
          <cell r="I35">
            <v>9</v>
          </cell>
          <cell r="J35">
            <v>18</v>
          </cell>
          <cell r="K35">
            <v>64</v>
          </cell>
          <cell r="L35">
            <v>41</v>
          </cell>
          <cell r="M35">
            <v>10</v>
          </cell>
          <cell r="N35">
            <v>8</v>
          </cell>
        </row>
        <row r="36">
          <cell r="D36">
            <v>11789</v>
          </cell>
          <cell r="E36">
            <v>56</v>
          </cell>
          <cell r="F36">
            <v>51</v>
          </cell>
          <cell r="G36">
            <v>268</v>
          </cell>
          <cell r="H36">
            <v>251</v>
          </cell>
          <cell r="I36">
            <v>934</v>
          </cell>
          <cell r="J36">
            <v>843</v>
          </cell>
          <cell r="K36">
            <v>3260</v>
          </cell>
          <cell r="L36">
            <v>2719</v>
          </cell>
          <cell r="M36">
            <v>1136</v>
          </cell>
          <cell r="N36">
            <v>2271</v>
          </cell>
        </row>
        <row r="37">
          <cell r="D37">
            <v>241</v>
          </cell>
          <cell r="E37">
            <v>2</v>
          </cell>
          <cell r="F37">
            <v>0</v>
          </cell>
          <cell r="G37">
            <v>6</v>
          </cell>
          <cell r="H37">
            <v>5</v>
          </cell>
          <cell r="I37">
            <v>15</v>
          </cell>
          <cell r="J37">
            <v>19</v>
          </cell>
          <cell r="K37">
            <v>87</v>
          </cell>
          <cell r="L37">
            <v>76</v>
          </cell>
          <cell r="M37">
            <v>12</v>
          </cell>
          <cell r="N37">
            <v>19</v>
          </cell>
        </row>
        <row r="38">
          <cell r="D38">
            <v>731</v>
          </cell>
          <cell r="E38">
            <v>1</v>
          </cell>
          <cell r="F38">
            <v>3</v>
          </cell>
          <cell r="G38">
            <v>17</v>
          </cell>
          <cell r="H38">
            <v>11</v>
          </cell>
          <cell r="I38">
            <v>63</v>
          </cell>
          <cell r="J38">
            <v>49</v>
          </cell>
          <cell r="K38">
            <v>218</v>
          </cell>
          <cell r="L38">
            <v>176</v>
          </cell>
          <cell r="M38">
            <v>65</v>
          </cell>
          <cell r="N38">
            <v>128</v>
          </cell>
        </row>
        <row r="39">
          <cell r="D39">
            <v>332</v>
          </cell>
          <cell r="E39">
            <v>4</v>
          </cell>
          <cell r="F39">
            <v>0</v>
          </cell>
          <cell r="G39">
            <v>12</v>
          </cell>
          <cell r="H39">
            <v>13</v>
          </cell>
          <cell r="I39">
            <v>13</v>
          </cell>
          <cell r="J39">
            <v>15</v>
          </cell>
          <cell r="K39">
            <v>120</v>
          </cell>
          <cell r="L39">
            <v>128</v>
          </cell>
          <cell r="M39">
            <v>10</v>
          </cell>
          <cell r="N39">
            <v>17</v>
          </cell>
        </row>
        <row r="40">
          <cell r="D40">
            <v>319</v>
          </cell>
          <cell r="E40">
            <v>2</v>
          </cell>
          <cell r="F40">
            <v>3</v>
          </cell>
          <cell r="G40">
            <v>16</v>
          </cell>
          <cell r="H40">
            <v>11</v>
          </cell>
          <cell r="I40">
            <v>15</v>
          </cell>
          <cell r="J40">
            <v>15</v>
          </cell>
          <cell r="K40">
            <v>106</v>
          </cell>
          <cell r="L40">
            <v>118</v>
          </cell>
          <cell r="M40">
            <v>10</v>
          </cell>
          <cell r="N40">
            <v>23</v>
          </cell>
        </row>
        <row r="41">
          <cell r="D41">
            <v>22507</v>
          </cell>
          <cell r="E41">
            <v>64</v>
          </cell>
          <cell r="F41">
            <v>72</v>
          </cell>
          <cell r="G41">
            <v>477</v>
          </cell>
          <cell r="H41">
            <v>413</v>
          </cell>
          <cell r="I41">
            <v>1669</v>
          </cell>
          <cell r="J41">
            <v>1579</v>
          </cell>
          <cell r="K41">
            <v>6202</v>
          </cell>
          <cell r="L41">
            <v>4679</v>
          </cell>
          <cell r="M41">
            <v>2465</v>
          </cell>
          <cell r="N41">
            <v>4887</v>
          </cell>
        </row>
        <row r="42">
          <cell r="D42">
            <v>17210</v>
          </cell>
          <cell r="E42">
            <v>106</v>
          </cell>
          <cell r="F42">
            <v>121</v>
          </cell>
          <cell r="G42">
            <v>583</v>
          </cell>
          <cell r="H42">
            <v>510</v>
          </cell>
          <cell r="I42">
            <v>2055</v>
          </cell>
          <cell r="J42">
            <v>1995</v>
          </cell>
          <cell r="K42">
            <v>4997</v>
          </cell>
          <cell r="L42">
            <v>4009</v>
          </cell>
          <cell r="M42">
            <v>898</v>
          </cell>
          <cell r="N42">
            <v>1936</v>
          </cell>
        </row>
        <row r="43">
          <cell r="D43">
            <v>764</v>
          </cell>
          <cell r="E43">
            <v>0</v>
          </cell>
          <cell r="F43">
            <v>1</v>
          </cell>
          <cell r="G43">
            <v>35</v>
          </cell>
          <cell r="H43">
            <v>22</v>
          </cell>
          <cell r="I43">
            <v>35</v>
          </cell>
          <cell r="J43">
            <v>46</v>
          </cell>
          <cell r="K43">
            <v>298</v>
          </cell>
          <cell r="L43">
            <v>192</v>
          </cell>
          <cell r="M43">
            <v>40</v>
          </cell>
          <cell r="N43">
            <v>95</v>
          </cell>
        </row>
        <row r="44">
          <cell r="D44">
            <v>2030</v>
          </cell>
          <cell r="E44">
            <v>16</v>
          </cell>
          <cell r="F44">
            <v>8</v>
          </cell>
          <cell r="G44">
            <v>45</v>
          </cell>
          <cell r="H44">
            <v>42</v>
          </cell>
          <cell r="I44">
            <v>140</v>
          </cell>
          <cell r="J44">
            <v>130</v>
          </cell>
          <cell r="K44">
            <v>443</v>
          </cell>
          <cell r="L44">
            <v>441</v>
          </cell>
          <cell r="M44">
            <v>250</v>
          </cell>
          <cell r="N44">
            <v>515</v>
          </cell>
        </row>
        <row r="45">
          <cell r="D45">
            <v>1306</v>
          </cell>
          <cell r="E45">
            <v>6</v>
          </cell>
          <cell r="F45">
            <v>4</v>
          </cell>
          <cell r="G45">
            <v>35</v>
          </cell>
          <cell r="H45">
            <v>30</v>
          </cell>
          <cell r="I45">
            <v>110</v>
          </cell>
          <cell r="J45">
            <v>104</v>
          </cell>
          <cell r="K45">
            <v>340</v>
          </cell>
          <cell r="L45">
            <v>304</v>
          </cell>
          <cell r="M45">
            <v>136</v>
          </cell>
          <cell r="N45">
            <v>237</v>
          </cell>
        </row>
        <row r="46">
          <cell r="D46">
            <v>8320</v>
          </cell>
          <cell r="E46">
            <v>6</v>
          </cell>
          <cell r="F46">
            <v>4</v>
          </cell>
          <cell r="G46">
            <v>125</v>
          </cell>
          <cell r="H46">
            <v>108</v>
          </cell>
          <cell r="I46">
            <v>772</v>
          </cell>
          <cell r="J46">
            <v>707</v>
          </cell>
          <cell r="K46">
            <v>2383</v>
          </cell>
          <cell r="L46">
            <v>1814</v>
          </cell>
          <cell r="M46">
            <v>767</v>
          </cell>
          <cell r="N46">
            <v>1634</v>
          </cell>
        </row>
        <row r="47">
          <cell r="D47">
            <v>651</v>
          </cell>
          <cell r="E47">
            <v>5</v>
          </cell>
          <cell r="F47">
            <v>7</v>
          </cell>
          <cell r="G47">
            <v>16</v>
          </cell>
          <cell r="H47">
            <v>17</v>
          </cell>
          <cell r="I47">
            <v>68</v>
          </cell>
          <cell r="J47">
            <v>63</v>
          </cell>
          <cell r="K47">
            <v>171</v>
          </cell>
          <cell r="L47">
            <v>158</v>
          </cell>
          <cell r="M47">
            <v>46</v>
          </cell>
          <cell r="N47">
            <v>100</v>
          </cell>
        </row>
        <row r="48">
          <cell r="D48">
            <v>3439</v>
          </cell>
          <cell r="E48">
            <v>23</v>
          </cell>
          <cell r="F48">
            <v>24</v>
          </cell>
          <cell r="G48">
            <v>90</v>
          </cell>
          <cell r="H48">
            <v>79</v>
          </cell>
          <cell r="I48">
            <v>229</v>
          </cell>
          <cell r="J48">
            <v>226</v>
          </cell>
          <cell r="K48">
            <v>1187</v>
          </cell>
          <cell r="L48">
            <v>928</v>
          </cell>
          <cell r="M48">
            <v>241</v>
          </cell>
          <cell r="N48">
            <v>412</v>
          </cell>
        </row>
        <row r="49">
          <cell r="D49">
            <v>252</v>
          </cell>
          <cell r="E49">
            <v>0</v>
          </cell>
          <cell r="F49">
            <v>1</v>
          </cell>
          <cell r="G49">
            <v>3</v>
          </cell>
          <cell r="H49">
            <v>1</v>
          </cell>
          <cell r="I49">
            <v>18</v>
          </cell>
          <cell r="J49">
            <v>14</v>
          </cell>
          <cell r="K49">
            <v>93</v>
          </cell>
          <cell r="L49">
            <v>93</v>
          </cell>
          <cell r="M49">
            <v>9</v>
          </cell>
          <cell r="N49">
            <v>20</v>
          </cell>
        </row>
        <row r="50">
          <cell r="D50">
            <v>19268</v>
          </cell>
          <cell r="E50">
            <v>68</v>
          </cell>
          <cell r="F50">
            <v>70</v>
          </cell>
          <cell r="G50">
            <v>445</v>
          </cell>
          <cell r="H50">
            <v>410</v>
          </cell>
          <cell r="I50">
            <v>1913</v>
          </cell>
          <cell r="J50">
            <v>1795</v>
          </cell>
          <cell r="K50">
            <v>5741</v>
          </cell>
          <cell r="L50">
            <v>4625</v>
          </cell>
          <cell r="M50">
            <v>1403</v>
          </cell>
          <cell r="N50">
            <v>2798</v>
          </cell>
        </row>
        <row r="51">
          <cell r="D51">
            <v>494</v>
          </cell>
          <cell r="E51">
            <v>10</v>
          </cell>
          <cell r="F51">
            <v>4</v>
          </cell>
          <cell r="G51">
            <v>16</v>
          </cell>
          <cell r="H51">
            <v>13</v>
          </cell>
          <cell r="I51">
            <v>23</v>
          </cell>
          <cell r="J51">
            <v>38</v>
          </cell>
          <cell r="K51">
            <v>173</v>
          </cell>
          <cell r="L51">
            <v>171</v>
          </cell>
          <cell r="M51">
            <v>18</v>
          </cell>
          <cell r="N51">
            <v>28</v>
          </cell>
        </row>
        <row r="52">
          <cell r="D52">
            <v>1209</v>
          </cell>
          <cell r="E52">
            <v>15</v>
          </cell>
          <cell r="F52">
            <v>18</v>
          </cell>
          <cell r="G52">
            <v>20</v>
          </cell>
          <cell r="H52">
            <v>26</v>
          </cell>
          <cell r="I52">
            <v>69</v>
          </cell>
          <cell r="J52">
            <v>84</v>
          </cell>
          <cell r="K52">
            <v>454</v>
          </cell>
          <cell r="L52">
            <v>371</v>
          </cell>
          <cell r="M52">
            <v>48</v>
          </cell>
          <cell r="N52">
            <v>104</v>
          </cell>
        </row>
        <row r="53">
          <cell r="D53">
            <v>7696</v>
          </cell>
          <cell r="E53">
            <v>41</v>
          </cell>
          <cell r="F53">
            <v>40</v>
          </cell>
          <cell r="G53">
            <v>192</v>
          </cell>
          <cell r="H53">
            <v>188</v>
          </cell>
          <cell r="I53">
            <v>709</v>
          </cell>
          <cell r="J53">
            <v>658</v>
          </cell>
          <cell r="K53">
            <v>1922</v>
          </cell>
          <cell r="L53">
            <v>1699</v>
          </cell>
          <cell r="M53">
            <v>709</v>
          </cell>
          <cell r="N53">
            <v>1538</v>
          </cell>
        </row>
        <row r="54">
          <cell r="D54">
            <v>19247</v>
          </cell>
          <cell r="E54">
            <v>73</v>
          </cell>
          <cell r="F54">
            <v>92</v>
          </cell>
          <cell r="G54">
            <v>451</v>
          </cell>
          <cell r="H54">
            <v>449</v>
          </cell>
          <cell r="I54">
            <v>1690</v>
          </cell>
          <cell r="J54">
            <v>1626</v>
          </cell>
          <cell r="K54">
            <v>5133</v>
          </cell>
          <cell r="L54">
            <v>4620</v>
          </cell>
          <cell r="M54">
            <v>1620</v>
          </cell>
          <cell r="N54">
            <v>3493</v>
          </cell>
        </row>
        <row r="55">
          <cell r="D55">
            <v>483</v>
          </cell>
          <cell r="E55">
            <v>2</v>
          </cell>
          <cell r="F55">
            <v>0</v>
          </cell>
          <cell r="G55">
            <v>4</v>
          </cell>
          <cell r="H55">
            <v>6</v>
          </cell>
          <cell r="I55">
            <v>28</v>
          </cell>
          <cell r="J55">
            <v>35</v>
          </cell>
          <cell r="K55">
            <v>159</v>
          </cell>
          <cell r="L55">
            <v>126</v>
          </cell>
          <cell r="M55">
            <v>39</v>
          </cell>
          <cell r="N55">
            <v>84</v>
          </cell>
        </row>
        <row r="56">
          <cell r="D56">
            <v>673</v>
          </cell>
          <cell r="E56">
            <v>4</v>
          </cell>
          <cell r="F56">
            <v>4</v>
          </cell>
          <cell r="G56">
            <v>20</v>
          </cell>
          <cell r="H56">
            <v>11</v>
          </cell>
          <cell r="I56">
            <v>25</v>
          </cell>
          <cell r="J56">
            <v>41</v>
          </cell>
          <cell r="K56">
            <v>244</v>
          </cell>
          <cell r="L56">
            <v>223</v>
          </cell>
          <cell r="M56">
            <v>39</v>
          </cell>
          <cell r="N56">
            <v>62</v>
          </cell>
        </row>
        <row r="57">
          <cell r="D57">
            <v>19669</v>
          </cell>
          <cell r="E57">
            <v>19</v>
          </cell>
          <cell r="F57">
            <v>16</v>
          </cell>
          <cell r="G57">
            <v>424</v>
          </cell>
          <cell r="H57">
            <v>354</v>
          </cell>
          <cell r="I57">
            <v>1820</v>
          </cell>
          <cell r="J57">
            <v>1651</v>
          </cell>
          <cell r="K57">
            <v>5790</v>
          </cell>
          <cell r="L57">
            <v>4505</v>
          </cell>
          <cell r="M57">
            <v>1685</v>
          </cell>
          <cell r="N57">
            <v>3405</v>
          </cell>
        </row>
        <row r="58">
          <cell r="D58">
            <v>14733</v>
          </cell>
          <cell r="E58">
            <v>60</v>
          </cell>
          <cell r="F58">
            <v>67</v>
          </cell>
          <cell r="G58">
            <v>419</v>
          </cell>
          <cell r="H58">
            <v>373</v>
          </cell>
          <cell r="I58">
            <v>1355</v>
          </cell>
          <cell r="J58">
            <v>1324</v>
          </cell>
          <cell r="K58">
            <v>3844</v>
          </cell>
          <cell r="L58">
            <v>3162</v>
          </cell>
          <cell r="M58">
            <v>1351</v>
          </cell>
          <cell r="N58">
            <v>2778</v>
          </cell>
        </row>
        <row r="59">
          <cell r="D59">
            <v>23005</v>
          </cell>
          <cell r="E59">
            <v>89</v>
          </cell>
          <cell r="F59">
            <v>93</v>
          </cell>
          <cell r="G59">
            <v>594</v>
          </cell>
          <cell r="H59">
            <v>576</v>
          </cell>
          <cell r="I59">
            <v>2226</v>
          </cell>
          <cell r="J59">
            <v>2098</v>
          </cell>
          <cell r="K59">
            <v>6851</v>
          </cell>
          <cell r="L59">
            <v>5118</v>
          </cell>
          <cell r="M59">
            <v>1795</v>
          </cell>
          <cell r="N59">
            <v>3565</v>
          </cell>
        </row>
        <row r="60">
          <cell r="D60">
            <v>6285</v>
          </cell>
          <cell r="E60">
            <v>34</v>
          </cell>
          <cell r="F60">
            <v>22</v>
          </cell>
          <cell r="G60">
            <v>110</v>
          </cell>
          <cell r="H60">
            <v>106</v>
          </cell>
          <cell r="I60">
            <v>473</v>
          </cell>
          <cell r="J60">
            <v>424</v>
          </cell>
          <cell r="K60">
            <v>1869</v>
          </cell>
          <cell r="L60">
            <v>1531</v>
          </cell>
          <cell r="M60">
            <v>555</v>
          </cell>
          <cell r="N60">
            <v>1161</v>
          </cell>
        </row>
        <row r="61">
          <cell r="D61">
            <v>557</v>
          </cell>
          <cell r="E61">
            <v>2</v>
          </cell>
          <cell r="F61">
            <v>6</v>
          </cell>
          <cell r="G61">
            <v>20</v>
          </cell>
          <cell r="H61">
            <v>21</v>
          </cell>
          <cell r="I61">
            <v>42</v>
          </cell>
          <cell r="J61">
            <v>44</v>
          </cell>
          <cell r="K61">
            <v>191</v>
          </cell>
          <cell r="L61">
            <v>174</v>
          </cell>
          <cell r="M61">
            <v>18</v>
          </cell>
          <cell r="N61">
            <v>39</v>
          </cell>
        </row>
        <row r="62">
          <cell r="D62">
            <v>3478</v>
          </cell>
          <cell r="E62">
            <v>45</v>
          </cell>
          <cell r="F62">
            <v>45</v>
          </cell>
          <cell r="G62">
            <v>79</v>
          </cell>
          <cell r="H62">
            <v>55</v>
          </cell>
          <cell r="I62">
            <v>277</v>
          </cell>
          <cell r="J62">
            <v>296</v>
          </cell>
          <cell r="K62">
            <v>815</v>
          </cell>
          <cell r="L62">
            <v>894</v>
          </cell>
          <cell r="M62">
            <v>263</v>
          </cell>
          <cell r="N62">
            <v>709</v>
          </cell>
        </row>
        <row r="63">
          <cell r="D63">
            <v>64</v>
          </cell>
          <cell r="E63">
            <v>0</v>
          </cell>
          <cell r="F63">
            <v>1</v>
          </cell>
          <cell r="G63">
            <v>0</v>
          </cell>
          <cell r="H63">
            <v>2</v>
          </cell>
          <cell r="I63">
            <v>3</v>
          </cell>
          <cell r="J63">
            <v>6</v>
          </cell>
          <cell r="K63">
            <v>27</v>
          </cell>
          <cell r="L63">
            <v>17</v>
          </cell>
          <cell r="M63">
            <v>4</v>
          </cell>
          <cell r="N63">
            <v>4</v>
          </cell>
        </row>
        <row r="64">
          <cell r="D64">
            <v>123</v>
          </cell>
          <cell r="E64">
            <v>0</v>
          </cell>
          <cell r="F64">
            <v>1</v>
          </cell>
          <cell r="G64">
            <v>3</v>
          </cell>
          <cell r="H64">
            <v>2</v>
          </cell>
          <cell r="I64">
            <v>4</v>
          </cell>
          <cell r="J64">
            <v>4</v>
          </cell>
          <cell r="K64">
            <v>60</v>
          </cell>
          <cell r="L64">
            <v>36</v>
          </cell>
          <cell r="M64">
            <v>2</v>
          </cell>
          <cell r="N64">
            <v>11</v>
          </cell>
        </row>
        <row r="65">
          <cell r="D65">
            <v>23594</v>
          </cell>
          <cell r="E65">
            <v>108</v>
          </cell>
          <cell r="F65">
            <v>90</v>
          </cell>
          <cell r="G65">
            <v>604</v>
          </cell>
          <cell r="H65">
            <v>510</v>
          </cell>
          <cell r="I65">
            <v>2031</v>
          </cell>
          <cell r="J65">
            <v>1978</v>
          </cell>
          <cell r="K65">
            <v>6942</v>
          </cell>
          <cell r="L65">
            <v>5531</v>
          </cell>
          <cell r="M65">
            <v>1868</v>
          </cell>
          <cell r="N65">
            <v>3932</v>
          </cell>
        </row>
        <row r="66">
          <cell r="D66">
            <v>9761</v>
          </cell>
          <cell r="E66">
            <v>93</v>
          </cell>
          <cell r="F66">
            <v>84</v>
          </cell>
          <cell r="G66">
            <v>413</v>
          </cell>
          <cell r="H66">
            <v>382</v>
          </cell>
          <cell r="I66">
            <v>822</v>
          </cell>
          <cell r="J66">
            <v>812</v>
          </cell>
          <cell r="K66">
            <v>2623</v>
          </cell>
          <cell r="L66">
            <v>2343</v>
          </cell>
          <cell r="M66">
            <v>761</v>
          </cell>
          <cell r="N66">
            <v>1428</v>
          </cell>
        </row>
        <row r="67">
          <cell r="D67">
            <v>86</v>
          </cell>
          <cell r="E67">
            <v>1</v>
          </cell>
          <cell r="F67">
            <v>2</v>
          </cell>
          <cell r="G67">
            <v>1</v>
          </cell>
          <cell r="H67">
            <v>1</v>
          </cell>
          <cell r="I67">
            <v>5</v>
          </cell>
          <cell r="J67">
            <v>2</v>
          </cell>
          <cell r="K67">
            <v>27</v>
          </cell>
          <cell r="L67">
            <v>30</v>
          </cell>
          <cell r="M67">
            <v>4</v>
          </cell>
          <cell r="N67">
            <v>13</v>
          </cell>
        </row>
        <row r="68">
          <cell r="D68">
            <v>205</v>
          </cell>
          <cell r="E68">
            <v>10</v>
          </cell>
          <cell r="F68">
            <v>5</v>
          </cell>
          <cell r="G68">
            <v>12</v>
          </cell>
          <cell r="H68">
            <v>12</v>
          </cell>
          <cell r="I68">
            <v>18</v>
          </cell>
          <cell r="J68">
            <v>6</v>
          </cell>
          <cell r="K68">
            <v>59</v>
          </cell>
          <cell r="L68">
            <v>70</v>
          </cell>
          <cell r="M68">
            <v>5</v>
          </cell>
          <cell r="N68">
            <v>8</v>
          </cell>
        </row>
        <row r="69">
          <cell r="D69">
            <v>589</v>
          </cell>
          <cell r="E69">
            <v>11</v>
          </cell>
          <cell r="F69">
            <v>14</v>
          </cell>
          <cell r="G69">
            <v>12</v>
          </cell>
          <cell r="H69">
            <v>2</v>
          </cell>
          <cell r="I69">
            <v>53</v>
          </cell>
          <cell r="J69">
            <v>40</v>
          </cell>
          <cell r="K69">
            <v>164</v>
          </cell>
          <cell r="L69">
            <v>186</v>
          </cell>
          <cell r="M69">
            <v>34</v>
          </cell>
          <cell r="N69">
            <v>73</v>
          </cell>
        </row>
        <row r="70">
          <cell r="D70">
            <v>669</v>
          </cell>
          <cell r="E70">
            <v>7</v>
          </cell>
          <cell r="F70">
            <v>5</v>
          </cell>
          <cell r="G70">
            <v>15</v>
          </cell>
          <cell r="H70">
            <v>12</v>
          </cell>
          <cell r="I70">
            <v>40</v>
          </cell>
          <cell r="J70">
            <v>40</v>
          </cell>
          <cell r="K70">
            <v>246</v>
          </cell>
          <cell r="L70">
            <v>209</v>
          </cell>
          <cell r="M70">
            <v>30</v>
          </cell>
          <cell r="N70">
            <v>65</v>
          </cell>
        </row>
        <row r="71">
          <cell r="D71">
            <v>9037</v>
          </cell>
          <cell r="E71">
            <v>51</v>
          </cell>
          <cell r="F71">
            <v>26</v>
          </cell>
          <cell r="G71">
            <v>265</v>
          </cell>
          <cell r="H71">
            <v>240</v>
          </cell>
          <cell r="I71">
            <v>712</v>
          </cell>
          <cell r="J71">
            <v>702</v>
          </cell>
          <cell r="K71">
            <v>2530</v>
          </cell>
          <cell r="L71">
            <v>1963</v>
          </cell>
          <cell r="M71">
            <v>861</v>
          </cell>
          <cell r="N71">
            <v>1687</v>
          </cell>
        </row>
        <row r="72">
          <cell r="D72">
            <v>304825</v>
          </cell>
          <cell r="E72">
            <v>1406</v>
          </cell>
          <cell r="F72">
            <v>1361</v>
          </cell>
          <cell r="G72">
            <v>7777</v>
          </cell>
          <cell r="H72">
            <v>7130</v>
          </cell>
          <cell r="I72">
            <v>27428</v>
          </cell>
          <cell r="J72">
            <v>26346</v>
          </cell>
          <cell r="K72">
            <v>86972</v>
          </cell>
          <cell r="L72">
            <v>70721</v>
          </cell>
          <cell r="M72">
            <v>24679</v>
          </cell>
          <cell r="N72">
            <v>51005</v>
          </cell>
        </row>
        <row r="73">
          <cell r="D73">
            <v>750458</v>
          </cell>
          <cell r="E73">
            <v>4164</v>
          </cell>
          <cell r="F73">
            <v>4084</v>
          </cell>
          <cell r="G73">
            <v>19981</v>
          </cell>
          <cell r="H73">
            <v>18723</v>
          </cell>
          <cell r="I73">
            <v>63569</v>
          </cell>
          <cell r="J73">
            <v>60373</v>
          </cell>
          <cell r="K73">
            <v>201266</v>
          </cell>
          <cell r="L73">
            <v>182534</v>
          </cell>
          <cell r="M73">
            <v>59669</v>
          </cell>
          <cell r="N73">
            <v>136095</v>
          </cell>
        </row>
      </sheetData>
      <sheetData sheetId="6">
        <row r="7">
          <cell r="D7">
            <v>387297</v>
          </cell>
          <cell r="E7">
            <v>2814</v>
          </cell>
          <cell r="F7">
            <v>2683</v>
          </cell>
          <cell r="G7">
            <v>12232</v>
          </cell>
          <cell r="H7">
            <v>11929</v>
          </cell>
          <cell r="I7">
            <v>32760</v>
          </cell>
          <cell r="J7">
            <v>30823</v>
          </cell>
          <cell r="K7">
            <v>96869</v>
          </cell>
          <cell r="L7">
            <v>101771</v>
          </cell>
          <cell r="M7">
            <v>28020</v>
          </cell>
          <cell r="N7">
            <v>67396</v>
          </cell>
        </row>
        <row r="8">
          <cell r="D8">
            <v>429</v>
          </cell>
          <cell r="E8">
            <v>11</v>
          </cell>
          <cell r="F8">
            <v>12</v>
          </cell>
          <cell r="G8">
            <v>18</v>
          </cell>
          <cell r="H8">
            <v>23</v>
          </cell>
          <cell r="I8">
            <v>29</v>
          </cell>
          <cell r="J8">
            <v>24</v>
          </cell>
          <cell r="K8">
            <v>134</v>
          </cell>
          <cell r="L8">
            <v>136</v>
          </cell>
          <cell r="M8">
            <v>15</v>
          </cell>
          <cell r="N8">
            <v>27</v>
          </cell>
        </row>
        <row r="9">
          <cell r="D9">
            <v>13917</v>
          </cell>
          <cell r="E9">
            <v>109</v>
          </cell>
          <cell r="F9">
            <v>77</v>
          </cell>
          <cell r="G9">
            <v>267</v>
          </cell>
          <cell r="H9">
            <v>251</v>
          </cell>
          <cell r="I9">
            <v>977</v>
          </cell>
          <cell r="J9">
            <v>861</v>
          </cell>
          <cell r="K9">
            <v>3970</v>
          </cell>
          <cell r="L9">
            <v>3359</v>
          </cell>
          <cell r="M9">
            <v>1272</v>
          </cell>
          <cell r="N9">
            <v>2774</v>
          </cell>
        </row>
        <row r="10">
          <cell r="D10">
            <v>14875</v>
          </cell>
          <cell r="E10">
            <v>45</v>
          </cell>
          <cell r="F10">
            <v>34</v>
          </cell>
          <cell r="G10">
            <v>303</v>
          </cell>
          <cell r="H10">
            <v>285</v>
          </cell>
          <cell r="I10">
            <v>1012</v>
          </cell>
          <cell r="J10">
            <v>1011</v>
          </cell>
          <cell r="K10">
            <v>4319</v>
          </cell>
          <cell r="L10">
            <v>3714</v>
          </cell>
          <cell r="M10">
            <v>1281</v>
          </cell>
          <cell r="N10">
            <v>2871</v>
          </cell>
        </row>
        <row r="11">
          <cell r="D11">
            <v>35992</v>
          </cell>
          <cell r="E11">
            <v>277</v>
          </cell>
          <cell r="F11">
            <v>257</v>
          </cell>
          <cell r="G11">
            <v>781</v>
          </cell>
          <cell r="H11">
            <v>724</v>
          </cell>
          <cell r="I11">
            <v>2972</v>
          </cell>
          <cell r="J11">
            <v>2723</v>
          </cell>
          <cell r="K11">
            <v>9607</v>
          </cell>
          <cell r="L11">
            <v>8563</v>
          </cell>
          <cell r="M11">
            <v>3193</v>
          </cell>
          <cell r="N11">
            <v>6895</v>
          </cell>
        </row>
        <row r="12">
          <cell r="D12">
            <v>32738</v>
          </cell>
          <cell r="E12">
            <v>132</v>
          </cell>
          <cell r="F12">
            <v>135</v>
          </cell>
          <cell r="G12">
            <v>746</v>
          </cell>
          <cell r="H12">
            <v>704</v>
          </cell>
          <cell r="I12">
            <v>2226</v>
          </cell>
          <cell r="J12">
            <v>2124</v>
          </cell>
          <cell r="K12">
            <v>8068</v>
          </cell>
          <cell r="L12">
            <v>8204</v>
          </cell>
          <cell r="M12">
            <v>2810</v>
          </cell>
          <cell r="N12">
            <v>7589</v>
          </cell>
        </row>
        <row r="13">
          <cell r="D13">
            <v>5727</v>
          </cell>
          <cell r="E13">
            <v>95</v>
          </cell>
          <cell r="F13">
            <v>92</v>
          </cell>
          <cell r="G13">
            <v>157</v>
          </cell>
          <cell r="H13">
            <v>159</v>
          </cell>
          <cell r="I13">
            <v>449</v>
          </cell>
          <cell r="J13">
            <v>456</v>
          </cell>
          <cell r="K13">
            <v>1457</v>
          </cell>
          <cell r="L13">
            <v>1475</v>
          </cell>
          <cell r="M13">
            <v>418</v>
          </cell>
          <cell r="N13">
            <v>969</v>
          </cell>
        </row>
        <row r="14">
          <cell r="D14">
            <v>217908</v>
          </cell>
          <cell r="E14">
            <v>1192</v>
          </cell>
          <cell r="F14">
            <v>1083</v>
          </cell>
          <cell r="G14">
            <v>6285</v>
          </cell>
          <cell r="H14">
            <v>5825</v>
          </cell>
          <cell r="I14">
            <v>18635</v>
          </cell>
          <cell r="J14">
            <v>17808</v>
          </cell>
          <cell r="K14">
            <v>56955</v>
          </cell>
          <cell r="L14">
            <v>55953</v>
          </cell>
          <cell r="M14">
            <v>15282</v>
          </cell>
          <cell r="N14">
            <v>38890</v>
          </cell>
        </row>
        <row r="15">
          <cell r="D15">
            <v>525</v>
          </cell>
          <cell r="E15">
            <v>5</v>
          </cell>
          <cell r="F15">
            <v>6</v>
          </cell>
          <cell r="G15">
            <v>13</v>
          </cell>
          <cell r="H15">
            <v>10</v>
          </cell>
          <cell r="I15">
            <v>24</v>
          </cell>
          <cell r="J15">
            <v>21</v>
          </cell>
          <cell r="K15">
            <v>190</v>
          </cell>
          <cell r="L15">
            <v>157</v>
          </cell>
          <cell r="M15">
            <v>31</v>
          </cell>
          <cell r="N15">
            <v>68</v>
          </cell>
        </row>
        <row r="16">
          <cell r="D16">
            <v>322111</v>
          </cell>
          <cell r="E16">
            <v>1866</v>
          </cell>
          <cell r="F16">
            <v>1696</v>
          </cell>
          <cell r="G16">
            <v>8570</v>
          </cell>
          <cell r="H16">
            <v>7981</v>
          </cell>
          <cell r="I16">
            <v>26324</v>
          </cell>
          <cell r="J16">
            <v>25028</v>
          </cell>
          <cell r="K16">
            <v>84700</v>
          </cell>
          <cell r="L16">
            <v>81561</v>
          </cell>
          <cell r="M16">
            <v>24302</v>
          </cell>
          <cell r="N16">
            <v>60083</v>
          </cell>
        </row>
        <row r="17">
          <cell r="D17">
            <v>1561</v>
          </cell>
          <cell r="E17">
            <v>84</v>
          </cell>
          <cell r="F17">
            <v>63</v>
          </cell>
          <cell r="G17">
            <v>60</v>
          </cell>
          <cell r="H17">
            <v>68</v>
          </cell>
          <cell r="I17">
            <v>107</v>
          </cell>
          <cell r="J17">
            <v>93</v>
          </cell>
          <cell r="K17">
            <v>492</v>
          </cell>
          <cell r="L17">
            <v>468</v>
          </cell>
          <cell r="M17">
            <v>39</v>
          </cell>
          <cell r="N17">
            <v>87</v>
          </cell>
        </row>
        <row r="18">
          <cell r="D18">
            <v>11836</v>
          </cell>
          <cell r="E18">
            <v>73</v>
          </cell>
          <cell r="F18">
            <v>78</v>
          </cell>
          <cell r="G18">
            <v>203</v>
          </cell>
          <cell r="H18">
            <v>143</v>
          </cell>
          <cell r="I18">
            <v>817</v>
          </cell>
          <cell r="J18">
            <v>853</v>
          </cell>
          <cell r="K18">
            <v>3135</v>
          </cell>
          <cell r="L18">
            <v>3033</v>
          </cell>
          <cell r="M18">
            <v>1152</v>
          </cell>
          <cell r="N18">
            <v>2349</v>
          </cell>
        </row>
        <row r="19">
          <cell r="D19">
            <v>62570</v>
          </cell>
          <cell r="E19">
            <v>229</v>
          </cell>
          <cell r="F19">
            <v>213</v>
          </cell>
          <cell r="G19">
            <v>2121</v>
          </cell>
          <cell r="H19">
            <v>1847</v>
          </cell>
          <cell r="I19">
            <v>6323</v>
          </cell>
          <cell r="J19">
            <v>6098</v>
          </cell>
          <cell r="K19">
            <v>16233</v>
          </cell>
          <cell r="L19">
            <v>14637</v>
          </cell>
          <cell r="M19">
            <v>4492</v>
          </cell>
          <cell r="N19">
            <v>10377</v>
          </cell>
        </row>
        <row r="20">
          <cell r="D20">
            <v>1546</v>
          </cell>
          <cell r="E20">
            <v>50</v>
          </cell>
          <cell r="F20">
            <v>49</v>
          </cell>
          <cell r="G20">
            <v>41</v>
          </cell>
          <cell r="H20">
            <v>29</v>
          </cell>
          <cell r="I20">
            <v>94</v>
          </cell>
          <cell r="J20">
            <v>86</v>
          </cell>
          <cell r="K20">
            <v>474</v>
          </cell>
          <cell r="L20">
            <v>414</v>
          </cell>
          <cell r="M20">
            <v>115</v>
          </cell>
          <cell r="N20">
            <v>194</v>
          </cell>
        </row>
        <row r="21">
          <cell r="D21">
            <v>8706</v>
          </cell>
          <cell r="E21">
            <v>32</v>
          </cell>
          <cell r="F21">
            <v>42</v>
          </cell>
          <cell r="G21">
            <v>136</v>
          </cell>
          <cell r="H21">
            <v>111</v>
          </cell>
          <cell r="I21">
            <v>720</v>
          </cell>
          <cell r="J21">
            <v>663</v>
          </cell>
          <cell r="K21">
            <v>2786</v>
          </cell>
          <cell r="L21">
            <v>2310</v>
          </cell>
          <cell r="M21">
            <v>654</v>
          </cell>
          <cell r="N21">
            <v>1252</v>
          </cell>
        </row>
        <row r="22">
          <cell r="D22">
            <v>1540</v>
          </cell>
          <cell r="E22">
            <v>47</v>
          </cell>
          <cell r="F22">
            <v>76</v>
          </cell>
          <cell r="G22">
            <v>95</v>
          </cell>
          <cell r="H22">
            <v>89</v>
          </cell>
          <cell r="I22">
            <v>71</v>
          </cell>
          <cell r="J22">
            <v>69</v>
          </cell>
          <cell r="K22">
            <v>465</v>
          </cell>
          <cell r="L22">
            <v>442</v>
          </cell>
          <cell r="M22">
            <v>66</v>
          </cell>
          <cell r="N22">
            <v>120</v>
          </cell>
        </row>
        <row r="23">
          <cell r="D23">
            <v>15163</v>
          </cell>
          <cell r="E23">
            <v>121</v>
          </cell>
          <cell r="F23">
            <v>109</v>
          </cell>
          <cell r="G23">
            <v>444</v>
          </cell>
          <cell r="H23">
            <v>388</v>
          </cell>
          <cell r="I23">
            <v>1084</v>
          </cell>
          <cell r="J23">
            <v>1003</v>
          </cell>
          <cell r="K23">
            <v>4046</v>
          </cell>
          <cell r="L23">
            <v>3783</v>
          </cell>
          <cell r="M23">
            <v>1363</v>
          </cell>
          <cell r="N23">
            <v>2822</v>
          </cell>
        </row>
        <row r="24">
          <cell r="D24">
            <v>13642</v>
          </cell>
          <cell r="E24">
            <v>125</v>
          </cell>
          <cell r="F24">
            <v>124</v>
          </cell>
          <cell r="G24">
            <v>300</v>
          </cell>
          <cell r="H24">
            <v>275</v>
          </cell>
          <cell r="I24">
            <v>936</v>
          </cell>
          <cell r="J24">
            <v>920</v>
          </cell>
          <cell r="K24">
            <v>3756</v>
          </cell>
          <cell r="L24">
            <v>3239</v>
          </cell>
          <cell r="M24">
            <v>1188</v>
          </cell>
          <cell r="N24">
            <v>2779</v>
          </cell>
        </row>
        <row r="25">
          <cell r="D25">
            <v>68312</v>
          </cell>
          <cell r="E25">
            <v>291</v>
          </cell>
          <cell r="F25">
            <v>261</v>
          </cell>
          <cell r="G25">
            <v>1830</v>
          </cell>
          <cell r="H25">
            <v>1674</v>
          </cell>
          <cell r="I25">
            <v>6074</v>
          </cell>
          <cell r="J25">
            <v>5920</v>
          </cell>
          <cell r="K25">
            <v>19904</v>
          </cell>
          <cell r="L25">
            <v>16237</v>
          </cell>
          <cell r="M25">
            <v>5128</v>
          </cell>
          <cell r="N25">
            <v>10993</v>
          </cell>
        </row>
        <row r="26">
          <cell r="D26">
            <v>74822</v>
          </cell>
          <cell r="E26">
            <v>432</v>
          </cell>
          <cell r="F26">
            <v>446</v>
          </cell>
          <cell r="G26">
            <v>2376</v>
          </cell>
          <cell r="H26">
            <v>2270</v>
          </cell>
          <cell r="I26">
            <v>6786</v>
          </cell>
          <cell r="J26">
            <v>6709</v>
          </cell>
          <cell r="K26">
            <v>19705</v>
          </cell>
          <cell r="L26">
            <v>17978</v>
          </cell>
          <cell r="M26">
            <v>5583</v>
          </cell>
          <cell r="N26">
            <v>12537</v>
          </cell>
        </row>
        <row r="27">
          <cell r="D27">
            <v>54727</v>
          </cell>
          <cell r="E27">
            <v>304</v>
          </cell>
          <cell r="F27">
            <v>272</v>
          </cell>
          <cell r="G27">
            <v>1394</v>
          </cell>
          <cell r="H27">
            <v>1303</v>
          </cell>
          <cell r="I27">
            <v>5013</v>
          </cell>
          <cell r="J27">
            <v>4753</v>
          </cell>
          <cell r="K27">
            <v>15395</v>
          </cell>
          <cell r="L27">
            <v>12353</v>
          </cell>
          <cell r="M27">
            <v>4598</v>
          </cell>
          <cell r="N27">
            <v>9342</v>
          </cell>
        </row>
        <row r="28">
          <cell r="D28">
            <v>43377</v>
          </cell>
          <cell r="E28">
            <v>182</v>
          </cell>
          <cell r="F28">
            <v>160</v>
          </cell>
          <cell r="G28">
            <v>1051</v>
          </cell>
          <cell r="H28">
            <v>937</v>
          </cell>
          <cell r="I28">
            <v>3786</v>
          </cell>
          <cell r="J28">
            <v>3545</v>
          </cell>
          <cell r="K28">
            <v>11982</v>
          </cell>
          <cell r="L28">
            <v>10313</v>
          </cell>
          <cell r="M28">
            <v>3687</v>
          </cell>
          <cell r="N28">
            <v>7734</v>
          </cell>
        </row>
        <row r="29">
          <cell r="D29">
            <v>357802</v>
          </cell>
          <cell r="E29">
            <v>1970</v>
          </cell>
          <cell r="F29">
            <v>1893</v>
          </cell>
          <cell r="G29">
            <v>10051</v>
          </cell>
          <cell r="H29">
            <v>9134</v>
          </cell>
          <cell r="I29">
            <v>31811</v>
          </cell>
          <cell r="J29">
            <v>30712</v>
          </cell>
          <cell r="K29">
            <v>98373</v>
          </cell>
          <cell r="L29">
            <v>85207</v>
          </cell>
          <cell r="M29">
            <v>28065</v>
          </cell>
          <cell r="N29">
            <v>60586</v>
          </cell>
        </row>
        <row r="30">
          <cell r="D30">
            <v>952</v>
          </cell>
          <cell r="E30">
            <v>5</v>
          </cell>
          <cell r="F30">
            <v>7</v>
          </cell>
          <cell r="G30">
            <v>20</v>
          </cell>
          <cell r="H30">
            <v>15</v>
          </cell>
          <cell r="I30">
            <v>87</v>
          </cell>
          <cell r="J30">
            <v>118</v>
          </cell>
          <cell r="K30">
            <v>233</v>
          </cell>
          <cell r="L30">
            <v>305</v>
          </cell>
          <cell r="M30">
            <v>45</v>
          </cell>
          <cell r="N30">
            <v>117</v>
          </cell>
        </row>
        <row r="31">
          <cell r="D31">
            <v>1429</v>
          </cell>
          <cell r="E31">
            <v>37</v>
          </cell>
          <cell r="F31">
            <v>29</v>
          </cell>
          <cell r="G31">
            <v>59</v>
          </cell>
          <cell r="H31">
            <v>68</v>
          </cell>
          <cell r="I31">
            <v>89</v>
          </cell>
          <cell r="J31">
            <v>66</v>
          </cell>
          <cell r="K31">
            <v>450</v>
          </cell>
          <cell r="L31">
            <v>435</v>
          </cell>
          <cell r="M31">
            <v>62</v>
          </cell>
          <cell r="N31">
            <v>134</v>
          </cell>
        </row>
        <row r="32">
          <cell r="D32">
            <v>17545</v>
          </cell>
          <cell r="E32">
            <v>83</v>
          </cell>
          <cell r="F32">
            <v>66</v>
          </cell>
          <cell r="G32">
            <v>400</v>
          </cell>
          <cell r="H32">
            <v>421</v>
          </cell>
          <cell r="I32">
            <v>1606</v>
          </cell>
          <cell r="J32">
            <v>1551</v>
          </cell>
          <cell r="K32">
            <v>5218</v>
          </cell>
          <cell r="L32">
            <v>4184</v>
          </cell>
          <cell r="M32">
            <v>1329</v>
          </cell>
          <cell r="N32">
            <v>2687</v>
          </cell>
        </row>
        <row r="33">
          <cell r="D33">
            <v>329</v>
          </cell>
          <cell r="E33">
            <v>5</v>
          </cell>
          <cell r="F33">
            <v>3</v>
          </cell>
          <cell r="G33">
            <v>9</v>
          </cell>
          <cell r="H33">
            <v>13</v>
          </cell>
          <cell r="I33">
            <v>18</v>
          </cell>
          <cell r="J33">
            <v>18</v>
          </cell>
          <cell r="K33">
            <v>109</v>
          </cell>
          <cell r="L33">
            <v>121</v>
          </cell>
          <cell r="M33">
            <v>17</v>
          </cell>
          <cell r="N33">
            <v>16</v>
          </cell>
        </row>
        <row r="34">
          <cell r="D34">
            <v>27883</v>
          </cell>
          <cell r="E34">
            <v>101</v>
          </cell>
          <cell r="F34">
            <v>97</v>
          </cell>
          <cell r="G34">
            <v>647</v>
          </cell>
          <cell r="H34">
            <v>640</v>
          </cell>
          <cell r="I34">
            <v>2272</v>
          </cell>
          <cell r="J34">
            <v>2113</v>
          </cell>
          <cell r="K34">
            <v>8241</v>
          </cell>
          <cell r="L34">
            <v>6232</v>
          </cell>
          <cell r="M34">
            <v>2480</v>
          </cell>
          <cell r="N34">
            <v>5060</v>
          </cell>
        </row>
        <row r="35">
          <cell r="D35">
            <v>5871</v>
          </cell>
          <cell r="E35">
            <v>34</v>
          </cell>
          <cell r="F35">
            <v>21</v>
          </cell>
          <cell r="G35">
            <v>128</v>
          </cell>
          <cell r="H35">
            <v>128</v>
          </cell>
          <cell r="I35">
            <v>467</v>
          </cell>
          <cell r="J35">
            <v>459</v>
          </cell>
          <cell r="K35">
            <v>1749</v>
          </cell>
          <cell r="L35">
            <v>1431</v>
          </cell>
          <cell r="M35">
            <v>475</v>
          </cell>
          <cell r="N35">
            <v>979</v>
          </cell>
        </row>
        <row r="36">
          <cell r="D36">
            <v>8598</v>
          </cell>
          <cell r="E36">
            <v>19</v>
          </cell>
          <cell r="F36">
            <v>25</v>
          </cell>
          <cell r="G36">
            <v>165</v>
          </cell>
          <cell r="H36">
            <v>174</v>
          </cell>
          <cell r="I36">
            <v>777</v>
          </cell>
          <cell r="J36">
            <v>719</v>
          </cell>
          <cell r="K36">
            <v>2675</v>
          </cell>
          <cell r="L36">
            <v>1801</v>
          </cell>
          <cell r="M36">
            <v>746</v>
          </cell>
          <cell r="N36">
            <v>1497</v>
          </cell>
        </row>
        <row r="37">
          <cell r="D37">
            <v>18351</v>
          </cell>
          <cell r="E37">
            <v>87</v>
          </cell>
          <cell r="F37">
            <v>78</v>
          </cell>
          <cell r="G37">
            <v>485</v>
          </cell>
          <cell r="H37">
            <v>407</v>
          </cell>
          <cell r="I37">
            <v>1826</v>
          </cell>
          <cell r="J37">
            <v>1627</v>
          </cell>
          <cell r="K37">
            <v>5135</v>
          </cell>
          <cell r="L37">
            <v>4042</v>
          </cell>
          <cell r="M37">
            <v>1523</v>
          </cell>
          <cell r="N37">
            <v>3141</v>
          </cell>
        </row>
        <row r="38">
          <cell r="D38">
            <v>825</v>
          </cell>
          <cell r="E38">
            <v>8</v>
          </cell>
          <cell r="F38">
            <v>7</v>
          </cell>
          <cell r="G38">
            <v>13</v>
          </cell>
          <cell r="H38">
            <v>16</v>
          </cell>
          <cell r="I38">
            <v>53</v>
          </cell>
          <cell r="J38">
            <v>39</v>
          </cell>
          <cell r="K38">
            <v>267</v>
          </cell>
          <cell r="L38">
            <v>231</v>
          </cell>
          <cell r="M38">
            <v>71</v>
          </cell>
          <cell r="N38">
            <v>120</v>
          </cell>
        </row>
        <row r="39">
          <cell r="D39">
            <v>18921</v>
          </cell>
          <cell r="E39">
            <v>96</v>
          </cell>
          <cell r="F39">
            <v>95</v>
          </cell>
          <cell r="G39">
            <v>558</v>
          </cell>
          <cell r="H39">
            <v>438</v>
          </cell>
          <cell r="I39">
            <v>1620</v>
          </cell>
          <cell r="J39">
            <v>1613</v>
          </cell>
          <cell r="K39">
            <v>5427</v>
          </cell>
          <cell r="L39">
            <v>4528</v>
          </cell>
          <cell r="M39">
            <v>1472</v>
          </cell>
          <cell r="N39">
            <v>3074</v>
          </cell>
        </row>
        <row r="40">
          <cell r="D40">
            <v>3382</v>
          </cell>
          <cell r="E40">
            <v>16</v>
          </cell>
          <cell r="F40">
            <v>6</v>
          </cell>
          <cell r="G40">
            <v>56</v>
          </cell>
          <cell r="H40">
            <v>56</v>
          </cell>
          <cell r="I40">
            <v>190</v>
          </cell>
          <cell r="J40">
            <v>159</v>
          </cell>
          <cell r="K40">
            <v>1262</v>
          </cell>
          <cell r="L40">
            <v>931</v>
          </cell>
          <cell r="M40">
            <v>239</v>
          </cell>
          <cell r="N40">
            <v>467</v>
          </cell>
        </row>
        <row r="41">
          <cell r="D41">
            <v>402</v>
          </cell>
          <cell r="E41">
            <v>3</v>
          </cell>
          <cell r="F41">
            <v>4</v>
          </cell>
          <cell r="G41">
            <v>6</v>
          </cell>
          <cell r="H41">
            <v>9</v>
          </cell>
          <cell r="I41">
            <v>23</v>
          </cell>
          <cell r="J41">
            <v>26</v>
          </cell>
          <cell r="K41">
            <v>172</v>
          </cell>
          <cell r="L41">
            <v>116</v>
          </cell>
          <cell r="M41">
            <v>17</v>
          </cell>
          <cell r="N41">
            <v>26</v>
          </cell>
        </row>
        <row r="42">
          <cell r="D42">
            <v>1100</v>
          </cell>
          <cell r="E42">
            <v>6</v>
          </cell>
          <cell r="F42">
            <v>7</v>
          </cell>
          <cell r="G42">
            <v>23</v>
          </cell>
          <cell r="H42">
            <v>19</v>
          </cell>
          <cell r="I42">
            <v>102</v>
          </cell>
          <cell r="J42">
            <v>102</v>
          </cell>
          <cell r="K42">
            <v>383</v>
          </cell>
          <cell r="L42">
            <v>313</v>
          </cell>
          <cell r="M42">
            <v>46</v>
          </cell>
          <cell r="N42">
            <v>99</v>
          </cell>
        </row>
        <row r="43">
          <cell r="D43">
            <v>32099</v>
          </cell>
          <cell r="E43">
            <v>161</v>
          </cell>
          <cell r="F43">
            <v>154</v>
          </cell>
          <cell r="G43">
            <v>842</v>
          </cell>
          <cell r="H43">
            <v>787</v>
          </cell>
          <cell r="I43">
            <v>3104</v>
          </cell>
          <cell r="J43">
            <v>2961</v>
          </cell>
          <cell r="K43">
            <v>9354</v>
          </cell>
          <cell r="L43">
            <v>7486</v>
          </cell>
          <cell r="M43">
            <v>2307</v>
          </cell>
          <cell r="N43">
            <v>4943</v>
          </cell>
        </row>
        <row r="44">
          <cell r="D44">
            <v>26855</v>
          </cell>
          <cell r="E44">
            <v>173</v>
          </cell>
          <cell r="F44">
            <v>139</v>
          </cell>
          <cell r="G44">
            <v>783</v>
          </cell>
          <cell r="H44">
            <v>663</v>
          </cell>
          <cell r="I44">
            <v>2729</v>
          </cell>
          <cell r="J44">
            <v>2608</v>
          </cell>
          <cell r="K44">
            <v>7432</v>
          </cell>
          <cell r="L44">
            <v>6256</v>
          </cell>
          <cell r="M44">
            <v>1972</v>
          </cell>
          <cell r="N44">
            <v>4100</v>
          </cell>
        </row>
        <row r="45">
          <cell r="D45">
            <v>359</v>
          </cell>
          <cell r="E45">
            <v>3</v>
          </cell>
          <cell r="F45">
            <v>4</v>
          </cell>
          <cell r="G45">
            <v>7</v>
          </cell>
          <cell r="H45">
            <v>4</v>
          </cell>
          <cell r="I45">
            <v>12</v>
          </cell>
          <cell r="J45">
            <v>21</v>
          </cell>
          <cell r="K45">
            <v>162</v>
          </cell>
          <cell r="L45">
            <v>97</v>
          </cell>
          <cell r="M45">
            <v>24</v>
          </cell>
          <cell r="N45">
            <v>25</v>
          </cell>
        </row>
        <row r="46">
          <cell r="D46">
            <v>19599</v>
          </cell>
          <cell r="E46">
            <v>128</v>
          </cell>
          <cell r="F46">
            <v>103</v>
          </cell>
          <cell r="G46">
            <v>571</v>
          </cell>
          <cell r="H46">
            <v>518</v>
          </cell>
          <cell r="I46">
            <v>1956</v>
          </cell>
          <cell r="J46">
            <v>1917</v>
          </cell>
          <cell r="K46">
            <v>5833</v>
          </cell>
          <cell r="L46">
            <v>4706</v>
          </cell>
          <cell r="M46">
            <v>1302</v>
          </cell>
          <cell r="N46">
            <v>2565</v>
          </cell>
        </row>
        <row r="47">
          <cell r="D47">
            <v>520</v>
          </cell>
          <cell r="E47">
            <v>8</v>
          </cell>
          <cell r="F47">
            <v>5</v>
          </cell>
          <cell r="G47">
            <v>13</v>
          </cell>
          <cell r="H47">
            <v>16</v>
          </cell>
          <cell r="I47">
            <v>36</v>
          </cell>
          <cell r="J47">
            <v>43</v>
          </cell>
          <cell r="K47">
            <v>189</v>
          </cell>
          <cell r="L47">
            <v>133</v>
          </cell>
          <cell r="M47">
            <v>23</v>
          </cell>
          <cell r="N47">
            <v>54</v>
          </cell>
        </row>
        <row r="48">
          <cell r="D48">
            <v>15320</v>
          </cell>
          <cell r="E48">
            <v>210</v>
          </cell>
          <cell r="F48">
            <v>182</v>
          </cell>
          <cell r="G48">
            <v>493</v>
          </cell>
          <cell r="H48">
            <v>441</v>
          </cell>
          <cell r="I48">
            <v>1461</v>
          </cell>
          <cell r="J48">
            <v>1461</v>
          </cell>
          <cell r="K48">
            <v>4294</v>
          </cell>
          <cell r="L48">
            <v>3704</v>
          </cell>
          <cell r="M48">
            <v>988</v>
          </cell>
          <cell r="N48">
            <v>2086</v>
          </cell>
        </row>
        <row r="49">
          <cell r="D49">
            <v>575</v>
          </cell>
          <cell r="E49">
            <v>11</v>
          </cell>
          <cell r="F49">
            <v>12</v>
          </cell>
          <cell r="G49">
            <v>11</v>
          </cell>
          <cell r="H49">
            <v>5</v>
          </cell>
          <cell r="I49">
            <v>20</v>
          </cell>
          <cell r="J49">
            <v>37</v>
          </cell>
          <cell r="K49">
            <v>245</v>
          </cell>
          <cell r="L49">
            <v>189</v>
          </cell>
          <cell r="M49">
            <v>16</v>
          </cell>
          <cell r="N49">
            <v>29</v>
          </cell>
        </row>
        <row r="50">
          <cell r="D50">
            <v>319</v>
          </cell>
          <cell r="E50">
            <v>3</v>
          </cell>
          <cell r="F50">
            <v>6</v>
          </cell>
          <cell r="G50">
            <v>3</v>
          </cell>
          <cell r="H50">
            <v>2</v>
          </cell>
          <cell r="I50">
            <v>13</v>
          </cell>
          <cell r="J50">
            <v>16</v>
          </cell>
          <cell r="K50">
            <v>153</v>
          </cell>
          <cell r="L50">
            <v>81</v>
          </cell>
          <cell r="M50">
            <v>24</v>
          </cell>
          <cell r="N50">
            <v>18</v>
          </cell>
        </row>
        <row r="51">
          <cell r="D51">
            <v>544</v>
          </cell>
          <cell r="E51">
            <v>7</v>
          </cell>
          <cell r="F51">
            <v>5</v>
          </cell>
          <cell r="G51">
            <v>16</v>
          </cell>
          <cell r="H51">
            <v>14</v>
          </cell>
          <cell r="I51">
            <v>25</v>
          </cell>
          <cell r="J51">
            <v>17</v>
          </cell>
          <cell r="K51">
            <v>229</v>
          </cell>
          <cell r="L51">
            <v>199</v>
          </cell>
          <cell r="M51">
            <v>14</v>
          </cell>
          <cell r="N51">
            <v>18</v>
          </cell>
        </row>
        <row r="52">
          <cell r="D52">
            <v>4392</v>
          </cell>
          <cell r="E52">
            <v>64</v>
          </cell>
          <cell r="F52">
            <v>61</v>
          </cell>
          <cell r="G52">
            <v>77</v>
          </cell>
          <cell r="H52">
            <v>83</v>
          </cell>
          <cell r="I52">
            <v>270</v>
          </cell>
          <cell r="J52">
            <v>261</v>
          </cell>
          <cell r="K52">
            <v>1420</v>
          </cell>
          <cell r="L52">
            <v>1189</v>
          </cell>
          <cell r="M52">
            <v>323</v>
          </cell>
          <cell r="N52">
            <v>644</v>
          </cell>
        </row>
        <row r="53">
          <cell r="D53">
            <v>10132</v>
          </cell>
          <cell r="E53">
            <v>46</v>
          </cell>
          <cell r="F53">
            <v>38</v>
          </cell>
          <cell r="G53">
            <v>279</v>
          </cell>
          <cell r="H53">
            <v>244</v>
          </cell>
          <cell r="I53">
            <v>971</v>
          </cell>
          <cell r="J53">
            <v>983</v>
          </cell>
          <cell r="K53">
            <v>3140</v>
          </cell>
          <cell r="L53">
            <v>2325</v>
          </cell>
          <cell r="M53">
            <v>703</v>
          </cell>
          <cell r="N53">
            <v>1403</v>
          </cell>
        </row>
        <row r="54">
          <cell r="D54">
            <v>2344</v>
          </cell>
          <cell r="E54">
            <v>5</v>
          </cell>
          <cell r="F54">
            <v>2</v>
          </cell>
          <cell r="G54">
            <v>37</v>
          </cell>
          <cell r="H54">
            <v>29</v>
          </cell>
          <cell r="I54">
            <v>176</v>
          </cell>
          <cell r="J54">
            <v>150</v>
          </cell>
          <cell r="K54">
            <v>821</v>
          </cell>
          <cell r="L54">
            <v>544</v>
          </cell>
          <cell r="M54">
            <v>215</v>
          </cell>
          <cell r="N54">
            <v>365</v>
          </cell>
        </row>
        <row r="55">
          <cell r="D55">
            <v>30828</v>
          </cell>
          <cell r="E55">
            <v>120</v>
          </cell>
          <cell r="F55">
            <v>158</v>
          </cell>
          <cell r="G55">
            <v>737</v>
          </cell>
          <cell r="H55">
            <v>713</v>
          </cell>
          <cell r="I55">
            <v>2946</v>
          </cell>
          <cell r="J55">
            <v>2799</v>
          </cell>
          <cell r="K55">
            <v>8844</v>
          </cell>
          <cell r="L55">
            <v>7026</v>
          </cell>
          <cell r="M55">
            <v>2464</v>
          </cell>
          <cell r="N55">
            <v>5021</v>
          </cell>
        </row>
        <row r="56">
          <cell r="D56">
            <v>1327</v>
          </cell>
          <cell r="E56">
            <v>29</v>
          </cell>
          <cell r="F56">
            <v>20</v>
          </cell>
          <cell r="G56">
            <v>34</v>
          </cell>
          <cell r="H56">
            <v>25</v>
          </cell>
          <cell r="I56">
            <v>60</v>
          </cell>
          <cell r="J56">
            <v>64</v>
          </cell>
          <cell r="K56">
            <v>474</v>
          </cell>
          <cell r="L56">
            <v>425</v>
          </cell>
          <cell r="M56">
            <v>68</v>
          </cell>
          <cell r="N56">
            <v>128</v>
          </cell>
        </row>
        <row r="57">
          <cell r="D57">
            <v>3492</v>
          </cell>
          <cell r="E57">
            <v>80</v>
          </cell>
          <cell r="F57">
            <v>62</v>
          </cell>
          <cell r="G57">
            <v>102</v>
          </cell>
          <cell r="H57">
            <v>72</v>
          </cell>
          <cell r="I57">
            <v>250</v>
          </cell>
          <cell r="J57">
            <v>228</v>
          </cell>
          <cell r="K57">
            <v>1073</v>
          </cell>
          <cell r="L57">
            <v>840</v>
          </cell>
          <cell r="M57">
            <v>271</v>
          </cell>
          <cell r="N57">
            <v>514</v>
          </cell>
        </row>
        <row r="58">
          <cell r="D58">
            <v>8037</v>
          </cell>
          <cell r="E58">
            <v>46</v>
          </cell>
          <cell r="F58">
            <v>40</v>
          </cell>
          <cell r="G58">
            <v>162</v>
          </cell>
          <cell r="H58">
            <v>122</v>
          </cell>
          <cell r="I58">
            <v>730</v>
          </cell>
          <cell r="J58">
            <v>683</v>
          </cell>
          <cell r="K58">
            <v>2438</v>
          </cell>
          <cell r="L58">
            <v>1944</v>
          </cell>
          <cell r="M58">
            <v>647</v>
          </cell>
          <cell r="N58">
            <v>1225</v>
          </cell>
        </row>
        <row r="59">
          <cell r="D59">
            <v>505</v>
          </cell>
          <cell r="E59">
            <v>6</v>
          </cell>
          <cell r="F59">
            <v>4</v>
          </cell>
          <cell r="G59">
            <v>6</v>
          </cell>
          <cell r="H59">
            <v>10</v>
          </cell>
          <cell r="I59">
            <v>37</v>
          </cell>
          <cell r="J59">
            <v>27</v>
          </cell>
          <cell r="K59">
            <v>206</v>
          </cell>
          <cell r="L59">
            <v>161</v>
          </cell>
          <cell r="M59">
            <v>25</v>
          </cell>
          <cell r="N59">
            <v>23</v>
          </cell>
        </row>
        <row r="60">
          <cell r="D60">
            <v>671</v>
          </cell>
          <cell r="E60">
            <v>11</v>
          </cell>
          <cell r="F60">
            <v>15</v>
          </cell>
          <cell r="G60">
            <v>24</v>
          </cell>
          <cell r="H60">
            <v>24</v>
          </cell>
          <cell r="I60">
            <v>29</v>
          </cell>
          <cell r="J60">
            <v>34</v>
          </cell>
          <cell r="K60">
            <v>254</v>
          </cell>
          <cell r="L60">
            <v>219</v>
          </cell>
          <cell r="M60">
            <v>27</v>
          </cell>
          <cell r="N60">
            <v>34</v>
          </cell>
        </row>
        <row r="61">
          <cell r="D61">
            <v>896</v>
          </cell>
          <cell r="E61">
            <v>32</v>
          </cell>
          <cell r="F61">
            <v>25</v>
          </cell>
          <cell r="G61">
            <v>24</v>
          </cell>
          <cell r="H61">
            <v>23</v>
          </cell>
          <cell r="I61">
            <v>64</v>
          </cell>
          <cell r="J61">
            <v>48</v>
          </cell>
          <cell r="K61">
            <v>339</v>
          </cell>
          <cell r="L61">
            <v>264</v>
          </cell>
          <cell r="M61">
            <v>33</v>
          </cell>
          <cell r="N61">
            <v>44</v>
          </cell>
        </row>
        <row r="62">
          <cell r="D62">
            <v>22279</v>
          </cell>
          <cell r="E62">
            <v>90</v>
          </cell>
          <cell r="F62">
            <v>91</v>
          </cell>
          <cell r="G62">
            <v>652</v>
          </cell>
          <cell r="H62">
            <v>582</v>
          </cell>
          <cell r="I62">
            <v>2155</v>
          </cell>
          <cell r="J62">
            <v>2049</v>
          </cell>
          <cell r="K62">
            <v>6644</v>
          </cell>
          <cell r="L62">
            <v>5225</v>
          </cell>
          <cell r="M62">
            <v>1510</v>
          </cell>
          <cell r="N62">
            <v>3281</v>
          </cell>
        </row>
        <row r="63">
          <cell r="D63">
            <v>892</v>
          </cell>
          <cell r="E63">
            <v>4</v>
          </cell>
          <cell r="F63">
            <v>18</v>
          </cell>
          <cell r="G63">
            <v>33</v>
          </cell>
          <cell r="H63">
            <v>20</v>
          </cell>
          <cell r="I63">
            <v>63</v>
          </cell>
          <cell r="J63">
            <v>63</v>
          </cell>
          <cell r="K63">
            <v>320</v>
          </cell>
          <cell r="L63">
            <v>290</v>
          </cell>
          <cell r="M63">
            <v>18</v>
          </cell>
          <cell r="N63">
            <v>63</v>
          </cell>
        </row>
        <row r="64">
          <cell r="D64">
            <v>34731</v>
          </cell>
          <cell r="E64">
            <v>200</v>
          </cell>
          <cell r="F64">
            <v>204</v>
          </cell>
          <cell r="G64">
            <v>999</v>
          </cell>
          <cell r="H64">
            <v>951</v>
          </cell>
          <cell r="I64">
            <v>3102</v>
          </cell>
          <cell r="J64">
            <v>2937</v>
          </cell>
          <cell r="K64">
            <v>10025</v>
          </cell>
          <cell r="L64">
            <v>8038</v>
          </cell>
          <cell r="M64">
            <v>2791</v>
          </cell>
          <cell r="N64">
            <v>5484</v>
          </cell>
        </row>
        <row r="65">
          <cell r="D65">
            <v>279</v>
          </cell>
          <cell r="E65">
            <v>1</v>
          </cell>
          <cell r="F65">
            <v>1</v>
          </cell>
          <cell r="G65">
            <v>2</v>
          </cell>
          <cell r="H65">
            <v>4</v>
          </cell>
          <cell r="I65">
            <v>13</v>
          </cell>
          <cell r="J65">
            <v>9</v>
          </cell>
          <cell r="K65">
            <v>124</v>
          </cell>
          <cell r="L65">
            <v>97</v>
          </cell>
          <cell r="M65">
            <v>13</v>
          </cell>
          <cell r="N65">
            <v>15</v>
          </cell>
        </row>
        <row r="66">
          <cell r="D66">
            <v>16679</v>
          </cell>
          <cell r="E66">
            <v>349</v>
          </cell>
          <cell r="F66">
            <v>315</v>
          </cell>
          <cell r="G66">
            <v>899</v>
          </cell>
          <cell r="H66">
            <v>810</v>
          </cell>
          <cell r="I66">
            <v>1320</v>
          </cell>
          <cell r="J66">
            <v>1264</v>
          </cell>
          <cell r="K66">
            <v>4302</v>
          </cell>
          <cell r="L66">
            <v>4218</v>
          </cell>
          <cell r="M66">
            <v>1109</v>
          </cell>
          <cell r="N66">
            <v>2093</v>
          </cell>
        </row>
        <row r="67">
          <cell r="D67">
            <v>812</v>
          </cell>
          <cell r="E67">
            <v>0</v>
          </cell>
          <cell r="F67">
            <v>7</v>
          </cell>
          <cell r="G67">
            <v>19</v>
          </cell>
          <cell r="H67">
            <v>20</v>
          </cell>
          <cell r="I67">
            <v>62</v>
          </cell>
          <cell r="J67">
            <v>58</v>
          </cell>
          <cell r="K67">
            <v>328</v>
          </cell>
          <cell r="L67">
            <v>255</v>
          </cell>
          <cell r="M67">
            <v>25</v>
          </cell>
          <cell r="N67">
            <v>38</v>
          </cell>
        </row>
        <row r="68">
          <cell r="D68">
            <v>5610</v>
          </cell>
          <cell r="E68">
            <v>27</v>
          </cell>
          <cell r="F68">
            <v>22</v>
          </cell>
          <cell r="G68">
            <v>85</v>
          </cell>
          <cell r="H68">
            <v>94</v>
          </cell>
          <cell r="I68">
            <v>517</v>
          </cell>
          <cell r="J68">
            <v>472</v>
          </cell>
          <cell r="K68">
            <v>1482</v>
          </cell>
          <cell r="L68">
            <v>1203</v>
          </cell>
          <cell r="M68">
            <v>546</v>
          </cell>
          <cell r="N68">
            <v>1162</v>
          </cell>
        </row>
        <row r="69">
          <cell r="D69">
            <v>785</v>
          </cell>
          <cell r="E69">
            <v>10</v>
          </cell>
          <cell r="F69">
            <v>7</v>
          </cell>
          <cell r="G69">
            <v>9</v>
          </cell>
          <cell r="H69">
            <v>15</v>
          </cell>
          <cell r="I69">
            <v>38</v>
          </cell>
          <cell r="J69">
            <v>34</v>
          </cell>
          <cell r="K69">
            <v>304</v>
          </cell>
          <cell r="L69">
            <v>273</v>
          </cell>
          <cell r="M69">
            <v>33</v>
          </cell>
          <cell r="N69">
            <v>62</v>
          </cell>
        </row>
        <row r="70">
          <cell r="D70">
            <v>41056</v>
          </cell>
          <cell r="E70">
            <v>138</v>
          </cell>
          <cell r="F70">
            <v>127</v>
          </cell>
          <cell r="G70">
            <v>1200</v>
          </cell>
          <cell r="H70">
            <v>1109</v>
          </cell>
          <cell r="I70">
            <v>3540</v>
          </cell>
          <cell r="J70">
            <v>3397</v>
          </cell>
          <cell r="K70">
            <v>11484</v>
          </cell>
          <cell r="L70">
            <v>9714</v>
          </cell>
          <cell r="M70">
            <v>3358</v>
          </cell>
          <cell r="N70">
            <v>6989</v>
          </cell>
        </row>
        <row r="71">
          <cell r="D71">
            <v>8130</v>
          </cell>
          <cell r="E71">
            <v>25</v>
          </cell>
          <cell r="F71">
            <v>30</v>
          </cell>
          <cell r="G71">
            <v>148</v>
          </cell>
          <cell r="H71">
            <v>134</v>
          </cell>
          <cell r="I71">
            <v>777</v>
          </cell>
          <cell r="J71">
            <v>730</v>
          </cell>
          <cell r="K71">
            <v>2463</v>
          </cell>
          <cell r="L71">
            <v>1877</v>
          </cell>
          <cell r="M71">
            <v>662</v>
          </cell>
          <cell r="N71">
            <v>1284</v>
          </cell>
        </row>
        <row r="72">
          <cell r="D72">
            <v>395655</v>
          </cell>
          <cell r="E72">
            <v>2487</v>
          </cell>
          <cell r="F72">
            <v>2302</v>
          </cell>
          <cell r="G72">
            <v>10836</v>
          </cell>
          <cell r="H72">
            <v>9938</v>
          </cell>
          <cell r="I72">
            <v>35606</v>
          </cell>
          <cell r="J72">
            <v>33981</v>
          </cell>
          <cell r="K72">
            <v>115697</v>
          </cell>
          <cell r="L72">
            <v>93648</v>
          </cell>
          <cell r="M72">
            <v>30033</v>
          </cell>
          <cell r="N72">
            <v>61127</v>
          </cell>
        </row>
        <row r="73">
          <cell r="D73">
            <v>1462865</v>
          </cell>
          <cell r="E73">
            <v>9137</v>
          </cell>
          <cell r="F73">
            <v>8574</v>
          </cell>
          <cell r="G73">
            <v>41689</v>
          </cell>
          <cell r="H73">
            <v>38982</v>
          </cell>
          <cell r="I73">
            <v>126501</v>
          </cell>
          <cell r="J73">
            <v>120544</v>
          </cell>
          <cell r="K73">
            <v>395639</v>
          </cell>
          <cell r="L73">
            <v>362187</v>
          </cell>
          <cell r="M73">
            <v>110420</v>
          </cell>
          <cell r="N73">
            <v>249192</v>
          </cell>
        </row>
      </sheetData>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rasnokamsk.CRB@doctorrb.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mailto:NFT.CGB@doctorrb.ru" TargetMode="External"/><Relationship Id="rId21" Type="http://schemas.openxmlformats.org/officeDocument/2006/relationships/hyperlink" Target="mailto:2-22-03ermekeev.crb@doctorrb.ru" TargetMode="External"/><Relationship Id="rId42" Type="http://schemas.openxmlformats.org/officeDocument/2006/relationships/hyperlink" Target="mailto:krasnokamsk.crb@doctorrb.ru" TargetMode="External"/><Relationship Id="rId63" Type="http://schemas.openxmlformats.org/officeDocument/2006/relationships/hyperlink" Target="mailto:krasnokamsk.crb@doctorrb.ru" TargetMode="External"/><Relationship Id="rId84" Type="http://schemas.openxmlformats.org/officeDocument/2006/relationships/hyperlink" Target="mailto:NFT.CGB@doctorrb.ru" TargetMode="External"/><Relationship Id="rId138" Type="http://schemas.openxmlformats.org/officeDocument/2006/relationships/vmlDrawing" Target="../drawings/vmlDrawing1.vml"/><Relationship Id="rId16" Type="http://schemas.openxmlformats.org/officeDocument/2006/relationships/hyperlink" Target="mailto:ufa.gkb18@doctorrb.ru" TargetMode="External"/><Relationship Id="rId107" Type="http://schemas.openxmlformats.org/officeDocument/2006/relationships/hyperlink" Target="mailto:NFT.CGB@doctorrb.ru" TargetMode="External"/><Relationship Id="rId11" Type="http://schemas.openxmlformats.org/officeDocument/2006/relationships/hyperlink" Target="mailto:natalymed@rambler.ru" TargetMode="External"/><Relationship Id="rId32" Type="http://schemas.openxmlformats.org/officeDocument/2006/relationships/hyperlink" Target="mailto:krasnokamsk.crb@doctorrb.ru" TargetMode="External"/><Relationship Id="rId37" Type="http://schemas.openxmlformats.org/officeDocument/2006/relationships/hyperlink" Target="mailto:krasnokamsk.crb@doctorrb.ru" TargetMode="External"/><Relationship Id="rId53" Type="http://schemas.openxmlformats.org/officeDocument/2006/relationships/hyperlink" Target="mailto:krasnokamsk.crb@doctorrb.ru" TargetMode="External"/><Relationship Id="rId58" Type="http://schemas.openxmlformats.org/officeDocument/2006/relationships/hyperlink" Target="mailto:krasnokamsk.crb@doctorrb.ru" TargetMode="External"/><Relationship Id="rId74" Type="http://schemas.openxmlformats.org/officeDocument/2006/relationships/hyperlink" Target="mailto:NFT.CGB@doctorrb.ru" TargetMode="External"/><Relationship Id="rId79" Type="http://schemas.openxmlformats.org/officeDocument/2006/relationships/hyperlink" Target="mailto:NFT.CGB@doctorrb.ru" TargetMode="External"/><Relationship Id="rId102" Type="http://schemas.openxmlformats.org/officeDocument/2006/relationships/hyperlink" Target="mailto:NFT.CGB@doctorrb.ru" TargetMode="External"/><Relationship Id="rId123" Type="http://schemas.openxmlformats.org/officeDocument/2006/relationships/hyperlink" Target="mailto:NFT.CGB@doctorrb.ru" TargetMode="External"/><Relationship Id="rId128" Type="http://schemas.openxmlformats.org/officeDocument/2006/relationships/hyperlink" Target="mailto:NFT.CGB@doctorrb.ru" TargetMode="External"/><Relationship Id="rId5" Type="http://schemas.openxmlformats.org/officeDocument/2006/relationships/hyperlink" Target="mailto:ppavel821@yandex.ru" TargetMode="External"/><Relationship Id="rId90" Type="http://schemas.openxmlformats.org/officeDocument/2006/relationships/hyperlink" Target="mailto:NFT.CGB@doctorrb.ru" TargetMode="External"/><Relationship Id="rId95" Type="http://schemas.openxmlformats.org/officeDocument/2006/relationships/hyperlink" Target="mailto:NFT.CGB@doctorrb.ru" TargetMode="External"/><Relationship Id="rId22" Type="http://schemas.openxmlformats.org/officeDocument/2006/relationships/hyperlink" Target="mailto:sharcrbn@mail.ru%20%2083476922076" TargetMode="External"/><Relationship Id="rId27" Type="http://schemas.openxmlformats.org/officeDocument/2006/relationships/hyperlink" Target="mailto:krasnokamsk.crb@doctorrb.ru" TargetMode="External"/><Relationship Id="rId43" Type="http://schemas.openxmlformats.org/officeDocument/2006/relationships/hyperlink" Target="mailto:krasnokamsk.crb@doctorrb.ru" TargetMode="External"/><Relationship Id="rId48" Type="http://schemas.openxmlformats.org/officeDocument/2006/relationships/hyperlink" Target="mailto:krasnokamsk.crb@doctorrb.ru" TargetMode="External"/><Relationship Id="rId64" Type="http://schemas.openxmlformats.org/officeDocument/2006/relationships/hyperlink" Target="mailto:krasnokamsk.crb@doctorrb.ru" TargetMode="External"/><Relationship Id="rId69" Type="http://schemas.openxmlformats.org/officeDocument/2006/relationships/hyperlink" Target="mailto:krasnokamsk.crb@doctorrb.ru" TargetMode="External"/><Relationship Id="rId113" Type="http://schemas.openxmlformats.org/officeDocument/2006/relationships/hyperlink" Target="mailto:NFT.CGB@doctorrb.ru" TargetMode="External"/><Relationship Id="rId118" Type="http://schemas.openxmlformats.org/officeDocument/2006/relationships/hyperlink" Target="mailto:NFT.CGB@doctorrb.ru" TargetMode="External"/><Relationship Id="rId134" Type="http://schemas.openxmlformats.org/officeDocument/2006/relationships/hyperlink" Target="mailto:NFT.CGB@doctorrb.ru" TargetMode="External"/><Relationship Id="rId139" Type="http://schemas.openxmlformats.org/officeDocument/2006/relationships/comments" Target="../comments1.xml"/><Relationship Id="rId80" Type="http://schemas.openxmlformats.org/officeDocument/2006/relationships/hyperlink" Target="mailto:NFT.CGB@doctorrb.ru" TargetMode="External"/><Relationship Id="rId85" Type="http://schemas.openxmlformats.org/officeDocument/2006/relationships/hyperlink" Target="mailto:NFT.CGB@doctorrb.ru" TargetMode="External"/><Relationship Id="rId12" Type="http://schemas.openxmlformats.org/officeDocument/2006/relationships/hyperlink" Target="mailto:olov07@mail.ru" TargetMode="External"/><Relationship Id="rId17" Type="http://schemas.openxmlformats.org/officeDocument/2006/relationships/hyperlink" Target="mailto:lucija07@bk.ru" TargetMode="External"/><Relationship Id="rId33" Type="http://schemas.openxmlformats.org/officeDocument/2006/relationships/hyperlink" Target="mailto:krasnokamsk.crb@doctorrb.ru" TargetMode="External"/><Relationship Id="rId38" Type="http://schemas.openxmlformats.org/officeDocument/2006/relationships/hyperlink" Target="mailto:krasnokamsk.crb@doctorrb.ru" TargetMode="External"/><Relationship Id="rId59" Type="http://schemas.openxmlformats.org/officeDocument/2006/relationships/hyperlink" Target="mailto:krasnokamsk.crb@doctorrb.ru" TargetMode="External"/><Relationship Id="rId103" Type="http://schemas.openxmlformats.org/officeDocument/2006/relationships/hyperlink" Target="mailto:NFT.CGB@doctorrb.ru" TargetMode="External"/><Relationship Id="rId108" Type="http://schemas.openxmlformats.org/officeDocument/2006/relationships/hyperlink" Target="mailto:NFT.CGB@doctorrb.ru" TargetMode="External"/><Relationship Id="rId124" Type="http://schemas.openxmlformats.org/officeDocument/2006/relationships/hyperlink" Target="mailto:NFT.CGB@doctorrb.ru" TargetMode="External"/><Relationship Id="rId129" Type="http://schemas.openxmlformats.org/officeDocument/2006/relationships/hyperlink" Target="mailto:NFT.CGB@doctorrb.ru" TargetMode="External"/><Relationship Id="rId54" Type="http://schemas.openxmlformats.org/officeDocument/2006/relationships/hyperlink" Target="mailto:krasnokamsk.crb@doctorrb.ru" TargetMode="External"/><Relationship Id="rId70" Type="http://schemas.openxmlformats.org/officeDocument/2006/relationships/hyperlink" Target="mailto:NFT.CGB@doctorrb.ru" TargetMode="External"/><Relationship Id="rId75" Type="http://schemas.openxmlformats.org/officeDocument/2006/relationships/hyperlink" Target="mailto:NFT.CGB@doctorrb.ru" TargetMode="External"/><Relationship Id="rId91" Type="http://schemas.openxmlformats.org/officeDocument/2006/relationships/hyperlink" Target="mailto:NFT.CGB@doctorrb.ru" TargetMode="External"/><Relationship Id="rId96" Type="http://schemas.openxmlformats.org/officeDocument/2006/relationships/hyperlink" Target="mailto:NFT.CGB@doctorrb.ru" TargetMode="External"/><Relationship Id="rId1" Type="http://schemas.openxmlformats.org/officeDocument/2006/relationships/hyperlink" Target="mailto:UFA.SP5@doctorrb.ru" TargetMode="External"/><Relationship Id="rId6" Type="http://schemas.openxmlformats.org/officeDocument/2006/relationships/hyperlink" Target="mailto:ppavel821@yandex.ru" TargetMode="External"/><Relationship Id="rId23" Type="http://schemas.openxmlformats.org/officeDocument/2006/relationships/hyperlink" Target="mailto:V-TATYSHLY.CRB@doctorrb.ru" TargetMode="External"/><Relationship Id="rId28" Type="http://schemas.openxmlformats.org/officeDocument/2006/relationships/hyperlink" Target="mailto:krasnokamsk.crb@doctorrb.ru" TargetMode="External"/><Relationship Id="rId49" Type="http://schemas.openxmlformats.org/officeDocument/2006/relationships/hyperlink" Target="mailto:krasnokamsk.crb@doctorrb.ru" TargetMode="External"/><Relationship Id="rId114" Type="http://schemas.openxmlformats.org/officeDocument/2006/relationships/hyperlink" Target="mailto:NFT.CGB@doctorrb.ru" TargetMode="External"/><Relationship Id="rId119" Type="http://schemas.openxmlformats.org/officeDocument/2006/relationships/hyperlink" Target="mailto:NFT.CGB@doctorrb.ru" TargetMode="External"/><Relationship Id="rId44" Type="http://schemas.openxmlformats.org/officeDocument/2006/relationships/hyperlink" Target="mailto:krasnokamsk.crb@doctorrb.ru" TargetMode="External"/><Relationship Id="rId60" Type="http://schemas.openxmlformats.org/officeDocument/2006/relationships/hyperlink" Target="mailto:krasnokamsk.crb@doctorrb.ru" TargetMode="External"/><Relationship Id="rId65" Type="http://schemas.openxmlformats.org/officeDocument/2006/relationships/hyperlink" Target="mailto:krasnokamsk.crb@doctorrb.ru" TargetMode="External"/><Relationship Id="rId81" Type="http://schemas.openxmlformats.org/officeDocument/2006/relationships/hyperlink" Target="mailto:NFT.CGB@doctorrb.ru" TargetMode="External"/><Relationship Id="rId86" Type="http://schemas.openxmlformats.org/officeDocument/2006/relationships/hyperlink" Target="mailto:NFT.CGB@doctorrb.ru" TargetMode="External"/><Relationship Id="rId130" Type="http://schemas.openxmlformats.org/officeDocument/2006/relationships/hyperlink" Target="mailto:NFT.CGB@doctorrb.ru" TargetMode="External"/><Relationship Id="rId135" Type="http://schemas.openxmlformats.org/officeDocument/2006/relationships/hyperlink" Target="mailto:NFT.CGB@doctorrb.ru" TargetMode="External"/><Relationship Id="rId13" Type="http://schemas.openxmlformats.org/officeDocument/2006/relationships/hyperlink" Target="mailto:a.n.khabirova@yandex.ru" TargetMode="External"/><Relationship Id="rId18" Type="http://schemas.openxmlformats.org/officeDocument/2006/relationships/hyperlink" Target="mailto:ooommoc@mail.ru%2089871305566,89174685751" TargetMode="External"/><Relationship Id="rId39" Type="http://schemas.openxmlformats.org/officeDocument/2006/relationships/hyperlink" Target="mailto:krasnokamsk.crb@doctorrb.ru" TargetMode="External"/><Relationship Id="rId109" Type="http://schemas.openxmlformats.org/officeDocument/2006/relationships/hyperlink" Target="mailto:NFT.CGB@doctorrb.ru" TargetMode="External"/><Relationship Id="rId34" Type="http://schemas.openxmlformats.org/officeDocument/2006/relationships/hyperlink" Target="mailto:krasnokamsk.crb@doctorrb.ru" TargetMode="External"/><Relationship Id="rId50" Type="http://schemas.openxmlformats.org/officeDocument/2006/relationships/hyperlink" Target="mailto:krasnokamsk.crb@doctorrb.ru" TargetMode="External"/><Relationship Id="rId55" Type="http://schemas.openxmlformats.org/officeDocument/2006/relationships/hyperlink" Target="mailto:krasnokamsk.crb@doctorrb.ru" TargetMode="External"/><Relationship Id="rId76" Type="http://schemas.openxmlformats.org/officeDocument/2006/relationships/hyperlink" Target="mailto:NFT.CGB@doctorrb.ru" TargetMode="External"/><Relationship Id="rId97" Type="http://schemas.openxmlformats.org/officeDocument/2006/relationships/hyperlink" Target="mailto:NFT.CGB@doctorrb.ru" TargetMode="External"/><Relationship Id="rId104" Type="http://schemas.openxmlformats.org/officeDocument/2006/relationships/hyperlink" Target="mailto:NFT.CGB@doctorrb.ru" TargetMode="External"/><Relationship Id="rId120" Type="http://schemas.openxmlformats.org/officeDocument/2006/relationships/hyperlink" Target="mailto:NFT.CGB@doctorrb.ru" TargetMode="External"/><Relationship Id="rId125" Type="http://schemas.openxmlformats.org/officeDocument/2006/relationships/hyperlink" Target="mailto:NFT.CGB@doctorrb.ru" TargetMode="External"/><Relationship Id="rId7" Type="http://schemas.openxmlformats.org/officeDocument/2006/relationships/hyperlink" Target="mailto:ppavel821@yandex.ru" TargetMode="External"/><Relationship Id="rId71" Type="http://schemas.openxmlformats.org/officeDocument/2006/relationships/hyperlink" Target="mailto:NFT.CGB@doctorrb.ru" TargetMode="External"/><Relationship Id="rId92" Type="http://schemas.openxmlformats.org/officeDocument/2006/relationships/hyperlink" Target="mailto:NFT.CGB@doctorrb.ru" TargetMode="External"/><Relationship Id="rId2" Type="http://schemas.openxmlformats.org/officeDocument/2006/relationships/hyperlink" Target="mailto:UFA.RKGVV@doctorrb.ru" TargetMode="External"/><Relationship Id="rId29" Type="http://schemas.openxmlformats.org/officeDocument/2006/relationships/hyperlink" Target="mailto:krasnokamsk.crb@doctorrb.ru" TargetMode="External"/><Relationship Id="rId24" Type="http://schemas.openxmlformats.org/officeDocument/2006/relationships/hyperlink" Target="mailto:V-TATYSHLY.CRB@doctorrb.ru" TargetMode="External"/><Relationship Id="rId40" Type="http://schemas.openxmlformats.org/officeDocument/2006/relationships/hyperlink" Target="mailto:krasnokamsk.crb@doctorrb.ru" TargetMode="External"/><Relationship Id="rId45" Type="http://schemas.openxmlformats.org/officeDocument/2006/relationships/hyperlink" Target="mailto:krasnokamsk.crb@doctorrb.ru" TargetMode="External"/><Relationship Id="rId66" Type="http://schemas.openxmlformats.org/officeDocument/2006/relationships/hyperlink" Target="mailto:krasnokamsk.crb@doctorrb.ru" TargetMode="External"/><Relationship Id="rId87" Type="http://schemas.openxmlformats.org/officeDocument/2006/relationships/hyperlink" Target="mailto:NFT.CGB@doctorrb.ru" TargetMode="External"/><Relationship Id="rId110" Type="http://schemas.openxmlformats.org/officeDocument/2006/relationships/hyperlink" Target="mailto:NFT.CGB@doctorrb.ru" TargetMode="External"/><Relationship Id="rId115" Type="http://schemas.openxmlformats.org/officeDocument/2006/relationships/hyperlink" Target="mailto:NFT.CGB@doctorrb.ru" TargetMode="External"/><Relationship Id="rId131" Type="http://schemas.openxmlformats.org/officeDocument/2006/relationships/hyperlink" Target="mailto:NFT.CGB@doctorrb.ru" TargetMode="External"/><Relationship Id="rId136" Type="http://schemas.openxmlformats.org/officeDocument/2006/relationships/hyperlink" Target="mailto:ooommoc@mail.ru%2089871305566,89174685751" TargetMode="External"/><Relationship Id="rId61" Type="http://schemas.openxmlformats.org/officeDocument/2006/relationships/hyperlink" Target="mailto:krasnokamsk.crb@doctorrb.ru" TargetMode="External"/><Relationship Id="rId82" Type="http://schemas.openxmlformats.org/officeDocument/2006/relationships/hyperlink" Target="mailto:NFT.CGB@doctorrb.ru" TargetMode="External"/><Relationship Id="rId19" Type="http://schemas.openxmlformats.org/officeDocument/2006/relationships/hyperlink" Target="mailto:2-22-03ermekeev.crb@doctorrb.ru" TargetMode="External"/><Relationship Id="rId14" Type="http://schemas.openxmlformats.org/officeDocument/2006/relationships/hyperlink" Target="mailto:9173439519@mail.ru" TargetMode="External"/><Relationship Id="rId30" Type="http://schemas.openxmlformats.org/officeDocument/2006/relationships/hyperlink" Target="mailto:krasnokamsk.crb@doctorrb.ru" TargetMode="External"/><Relationship Id="rId35" Type="http://schemas.openxmlformats.org/officeDocument/2006/relationships/hyperlink" Target="mailto:krasnokamsk.crb@doctorrb.ru" TargetMode="External"/><Relationship Id="rId56" Type="http://schemas.openxmlformats.org/officeDocument/2006/relationships/hyperlink" Target="mailto:krasnokamsk.crb@doctorrb.ru" TargetMode="External"/><Relationship Id="rId77" Type="http://schemas.openxmlformats.org/officeDocument/2006/relationships/hyperlink" Target="mailto:NFT.CGB@doctorrb.ru" TargetMode="External"/><Relationship Id="rId100" Type="http://schemas.openxmlformats.org/officeDocument/2006/relationships/hyperlink" Target="mailto:NFT.CGB@doctorrb.ru" TargetMode="External"/><Relationship Id="rId105" Type="http://schemas.openxmlformats.org/officeDocument/2006/relationships/hyperlink" Target="mailto:NFT.CGB@doctorrb.ru" TargetMode="External"/><Relationship Id="rId126" Type="http://schemas.openxmlformats.org/officeDocument/2006/relationships/hyperlink" Target="mailto:NFT.CGB@doctorrb.ru" TargetMode="External"/><Relationship Id="rId8" Type="http://schemas.openxmlformats.org/officeDocument/2006/relationships/hyperlink" Target="mailto:onk@megi.ru" TargetMode="External"/><Relationship Id="rId51" Type="http://schemas.openxmlformats.org/officeDocument/2006/relationships/hyperlink" Target="mailto:krasnokamsk.crb@doctorrb.ru" TargetMode="External"/><Relationship Id="rId72" Type="http://schemas.openxmlformats.org/officeDocument/2006/relationships/hyperlink" Target="mailto:NFT.CGB@doctorrb.ru" TargetMode="External"/><Relationship Id="rId93" Type="http://schemas.openxmlformats.org/officeDocument/2006/relationships/hyperlink" Target="mailto:NFT.CGB@doctorrb.ru" TargetMode="External"/><Relationship Id="rId98" Type="http://schemas.openxmlformats.org/officeDocument/2006/relationships/hyperlink" Target="mailto:NFT.CGB@doctorrb.ru" TargetMode="External"/><Relationship Id="rId121" Type="http://schemas.openxmlformats.org/officeDocument/2006/relationships/hyperlink" Target="mailto:NFT.CGB@doctorrb.ru" TargetMode="External"/><Relationship Id="rId3" Type="http://schemas.openxmlformats.org/officeDocument/2006/relationships/hyperlink" Target="mailto:UFA.RKGVV@doctorrb.ru" TargetMode="External"/><Relationship Id="rId25" Type="http://schemas.openxmlformats.org/officeDocument/2006/relationships/hyperlink" Target="mailto:V-TATYSHLY.CRB@doctorrb.ru" TargetMode="External"/><Relationship Id="rId46" Type="http://schemas.openxmlformats.org/officeDocument/2006/relationships/hyperlink" Target="mailto:krasnokamsk.crb@doctorrb.ru" TargetMode="External"/><Relationship Id="rId67" Type="http://schemas.openxmlformats.org/officeDocument/2006/relationships/hyperlink" Target="mailto:krasnokamsk.crb@doctorrb.ru" TargetMode="External"/><Relationship Id="rId116" Type="http://schemas.openxmlformats.org/officeDocument/2006/relationships/hyperlink" Target="mailto:NFT.CGB@doctorrb.ru" TargetMode="External"/><Relationship Id="rId137" Type="http://schemas.openxmlformats.org/officeDocument/2006/relationships/printerSettings" Target="../printerSettings/printerSettings3.bin"/><Relationship Id="rId20" Type="http://schemas.openxmlformats.org/officeDocument/2006/relationships/hyperlink" Target="mailto:2-22-03ermekeev.crb@doctorrb.ru" TargetMode="External"/><Relationship Id="rId41" Type="http://schemas.openxmlformats.org/officeDocument/2006/relationships/hyperlink" Target="mailto:krasnokamsk.crb@doctorrb.ru" TargetMode="External"/><Relationship Id="rId62" Type="http://schemas.openxmlformats.org/officeDocument/2006/relationships/hyperlink" Target="mailto:krasnokamsk.crb@doctorrb.ru" TargetMode="External"/><Relationship Id="rId83" Type="http://schemas.openxmlformats.org/officeDocument/2006/relationships/hyperlink" Target="mailto:NFT.CGB@doctorrb.ru" TargetMode="External"/><Relationship Id="rId88" Type="http://schemas.openxmlformats.org/officeDocument/2006/relationships/hyperlink" Target="mailto:NFT.CGB@doctorrb.ru" TargetMode="External"/><Relationship Id="rId111" Type="http://schemas.openxmlformats.org/officeDocument/2006/relationships/hyperlink" Target="mailto:NFT.CGB@doctorrb.ru" TargetMode="External"/><Relationship Id="rId132" Type="http://schemas.openxmlformats.org/officeDocument/2006/relationships/hyperlink" Target="mailto:NFT.CGB@doctorrb.ru" TargetMode="External"/><Relationship Id="rId15" Type="http://schemas.openxmlformats.org/officeDocument/2006/relationships/hyperlink" Target="mailto:Yulia.Monzherina@diaverum.com,%208-927-3424328" TargetMode="External"/><Relationship Id="rId36" Type="http://schemas.openxmlformats.org/officeDocument/2006/relationships/hyperlink" Target="mailto:krasnokamsk.crb@doctorrb.ru" TargetMode="External"/><Relationship Id="rId57" Type="http://schemas.openxmlformats.org/officeDocument/2006/relationships/hyperlink" Target="mailto:krasnokamsk.crb@doctorrb.ru" TargetMode="External"/><Relationship Id="rId106" Type="http://schemas.openxmlformats.org/officeDocument/2006/relationships/hyperlink" Target="mailto:NFT.CGB@doctorrb.ru" TargetMode="External"/><Relationship Id="rId127" Type="http://schemas.openxmlformats.org/officeDocument/2006/relationships/hyperlink" Target="mailto:NFT.CGB@doctorrb.ru" TargetMode="External"/><Relationship Id="rId10" Type="http://schemas.openxmlformats.org/officeDocument/2006/relationships/hyperlink" Target="mailto:natalymed@rambler.ru" TargetMode="External"/><Relationship Id="rId31" Type="http://schemas.openxmlformats.org/officeDocument/2006/relationships/hyperlink" Target="mailto:krasnokamsk.crb@doctorrb.ru" TargetMode="External"/><Relationship Id="rId52" Type="http://schemas.openxmlformats.org/officeDocument/2006/relationships/hyperlink" Target="mailto:krasnokamsk.crb@doctorrb.ru" TargetMode="External"/><Relationship Id="rId73" Type="http://schemas.openxmlformats.org/officeDocument/2006/relationships/hyperlink" Target="mailto:NFT.CGB@doctorrb.ru" TargetMode="External"/><Relationship Id="rId78" Type="http://schemas.openxmlformats.org/officeDocument/2006/relationships/hyperlink" Target="mailto:NFT.CGB@doctorrb.ru" TargetMode="External"/><Relationship Id="rId94" Type="http://schemas.openxmlformats.org/officeDocument/2006/relationships/hyperlink" Target="mailto:NFT.CGB@doctorrb.ru" TargetMode="External"/><Relationship Id="rId99" Type="http://schemas.openxmlformats.org/officeDocument/2006/relationships/hyperlink" Target="mailto:NFT.CGB@doctorrb.ru" TargetMode="External"/><Relationship Id="rId101" Type="http://schemas.openxmlformats.org/officeDocument/2006/relationships/hyperlink" Target="mailto:NFT.CGB@doctorrb.ru" TargetMode="External"/><Relationship Id="rId122" Type="http://schemas.openxmlformats.org/officeDocument/2006/relationships/hyperlink" Target="mailto:NFT.CGB@doctorrb.ru" TargetMode="External"/><Relationship Id="rId4" Type="http://schemas.openxmlformats.org/officeDocument/2006/relationships/hyperlink" Target="mailto:UFA.RKGVV@doctorrb.ru" TargetMode="External"/><Relationship Id="rId9" Type="http://schemas.openxmlformats.org/officeDocument/2006/relationships/hyperlink" Target="mailto:klarisa_str@mail.ru" TargetMode="External"/><Relationship Id="rId26" Type="http://schemas.openxmlformats.org/officeDocument/2006/relationships/hyperlink" Target="mailto:V-TATYSHLY.CRB@doctorrb.ru" TargetMode="External"/><Relationship Id="rId47" Type="http://schemas.openxmlformats.org/officeDocument/2006/relationships/hyperlink" Target="mailto:krasnokamsk.crb@doctorrb.ru" TargetMode="External"/><Relationship Id="rId68" Type="http://schemas.openxmlformats.org/officeDocument/2006/relationships/hyperlink" Target="mailto:krasnokamsk.crb@doctorrb.ru" TargetMode="External"/><Relationship Id="rId89" Type="http://schemas.openxmlformats.org/officeDocument/2006/relationships/hyperlink" Target="mailto:NFT.CGB@doctorrb.ru" TargetMode="External"/><Relationship Id="rId112" Type="http://schemas.openxmlformats.org/officeDocument/2006/relationships/hyperlink" Target="mailto:NFT.CGB@doctorrb.ru" TargetMode="External"/><Relationship Id="rId133" Type="http://schemas.openxmlformats.org/officeDocument/2006/relationships/hyperlink" Target="mailto:NFT.CGB@doctorrb.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66"/>
  <sheetViews>
    <sheetView tabSelected="1" workbookViewId="0">
      <pane xSplit="4" ySplit="4" topLeftCell="E221" activePane="bottomRight" state="frozen"/>
      <selection pane="topRight" activeCell="E1" sqref="E1"/>
      <selection pane="bottomLeft" activeCell="A5" sqref="A5"/>
      <selection pane="bottomRight" sqref="A1:M1"/>
    </sheetView>
  </sheetViews>
  <sheetFormatPr defaultRowHeight="18.75" x14ac:dyDescent="0.3"/>
  <cols>
    <col min="1" max="1" width="2.69921875" style="251" customWidth="1"/>
    <col min="2" max="2" width="7.3984375" style="347" customWidth="1"/>
    <col min="3" max="3" width="5" style="347" customWidth="1"/>
    <col min="4" max="4" width="19" style="251" customWidth="1"/>
    <col min="5" max="5" width="7" style="251" customWidth="1"/>
    <col min="6" max="6" width="7.796875" style="251" customWidth="1"/>
    <col min="7" max="7" width="8.5" style="251" customWidth="1"/>
    <col min="8" max="8" width="8.296875" style="251" customWidth="1"/>
    <col min="9" max="9" width="7" style="251" customWidth="1"/>
    <col min="10" max="10" width="3.796875" style="251" customWidth="1"/>
    <col min="11" max="11" width="11" style="251" customWidth="1"/>
    <col min="12" max="12" width="3.296875" style="251" customWidth="1"/>
    <col min="13" max="13" width="15.5" style="251" customWidth="1"/>
    <col min="14" max="14" width="12.69921875" style="251" customWidth="1"/>
    <col min="15" max="15" width="24.296875" style="1379" customWidth="1"/>
    <col min="16" max="16" width="18.8984375" style="1379" customWidth="1"/>
    <col min="17" max="17" width="17" style="1379" customWidth="1"/>
    <col min="18" max="18" width="51.296875" style="1379" customWidth="1"/>
    <col min="19" max="19" width="38.796875" style="1379" customWidth="1"/>
    <col min="20" max="20" width="37.3984375" style="1406" customWidth="1"/>
    <col min="21" max="21" width="34.19921875" style="1406" customWidth="1"/>
    <col min="22" max="22" width="22.09765625" style="1406" customWidth="1"/>
    <col min="23" max="23" width="37" style="1406" customWidth="1"/>
    <col min="24" max="24" width="41" style="1431" customWidth="1"/>
    <col min="25" max="25" width="43.69921875" style="1453" customWidth="1"/>
    <col min="26" max="26" width="37.8984375" style="1431" customWidth="1"/>
    <col min="27" max="27" width="9.8984375" style="435" bestFit="1" customWidth="1"/>
    <col min="28" max="28" width="8.796875" style="251"/>
    <col min="29" max="29" width="24.5" style="251" customWidth="1"/>
    <col min="30" max="16384" width="8.796875" style="251"/>
  </cols>
  <sheetData>
    <row r="1" spans="1:48" s="410" customFormat="1" ht="20.25" customHeight="1" x14ac:dyDescent="0.25">
      <c r="A1" s="1555" t="s">
        <v>14655</v>
      </c>
      <c r="B1" s="1555"/>
      <c r="C1" s="1555"/>
      <c r="D1" s="1555"/>
      <c r="E1" s="1555"/>
      <c r="F1" s="1555"/>
      <c r="G1" s="1555"/>
      <c r="H1" s="1555"/>
      <c r="I1" s="1555"/>
      <c r="J1" s="1555"/>
      <c r="K1" s="1555"/>
      <c r="L1" s="1555"/>
      <c r="M1" s="1555"/>
      <c r="O1" s="1371"/>
      <c r="P1" s="1371"/>
      <c r="Q1" s="1371"/>
      <c r="R1" s="1371"/>
      <c r="S1" s="1371"/>
      <c r="T1" s="1380"/>
      <c r="U1" s="1380"/>
      <c r="V1" s="1380"/>
      <c r="W1" s="1380"/>
      <c r="X1" s="1407"/>
      <c r="Y1" s="1432"/>
      <c r="Z1" s="1407"/>
      <c r="AA1" s="427"/>
    </row>
    <row r="2" spans="1:48" s="32" customFormat="1" ht="54.75" customHeight="1" x14ac:dyDescent="0.2">
      <c r="A2" s="1556" t="s">
        <v>0</v>
      </c>
      <c r="B2" s="1556" t="s">
        <v>1</v>
      </c>
      <c r="C2" s="1557" t="s">
        <v>2</v>
      </c>
      <c r="D2" s="1557" t="s">
        <v>3</v>
      </c>
      <c r="E2" s="1556" t="s">
        <v>4</v>
      </c>
      <c r="F2" s="1556" t="s">
        <v>5</v>
      </c>
      <c r="G2" s="1557" t="s">
        <v>3981</v>
      </c>
      <c r="H2" s="1557" t="s">
        <v>3982</v>
      </c>
      <c r="I2" s="1559" t="s">
        <v>1275</v>
      </c>
      <c r="J2" s="1557" t="s">
        <v>3983</v>
      </c>
      <c r="K2" s="1557" t="s">
        <v>6</v>
      </c>
      <c r="L2" s="1557" t="s">
        <v>1276</v>
      </c>
      <c r="M2" s="1557" t="s">
        <v>7</v>
      </c>
      <c r="N2" s="1557" t="s">
        <v>8</v>
      </c>
      <c r="O2" s="1569" t="s">
        <v>9</v>
      </c>
      <c r="P2" s="1569"/>
      <c r="Q2" s="1569"/>
      <c r="R2" s="1569"/>
      <c r="S2" s="1569"/>
      <c r="T2" s="1565" t="s">
        <v>10</v>
      </c>
      <c r="U2" s="1565"/>
      <c r="V2" s="1565"/>
      <c r="W2" s="1565"/>
      <c r="X2" s="1566" t="s">
        <v>11</v>
      </c>
      <c r="Y2" s="1567" t="s">
        <v>12</v>
      </c>
      <c r="Z2" s="1566" t="s">
        <v>13</v>
      </c>
      <c r="AA2" s="1568" t="s">
        <v>14</v>
      </c>
      <c r="AB2" s="1564" t="s">
        <v>15</v>
      </c>
      <c r="AC2" s="1564" t="s">
        <v>1278</v>
      </c>
    </row>
    <row r="3" spans="1:48" s="32" customFormat="1" ht="42" customHeight="1" x14ac:dyDescent="0.2">
      <c r="A3" s="1556"/>
      <c r="B3" s="1556"/>
      <c r="C3" s="1558"/>
      <c r="D3" s="1558"/>
      <c r="E3" s="1556"/>
      <c r="F3" s="1556"/>
      <c r="G3" s="1558"/>
      <c r="H3" s="1558"/>
      <c r="I3" s="1560"/>
      <c r="J3" s="1558"/>
      <c r="K3" s="1558"/>
      <c r="L3" s="1558"/>
      <c r="M3" s="1558"/>
      <c r="N3" s="1558"/>
      <c r="O3" s="1367" t="s">
        <v>16</v>
      </c>
      <c r="P3" s="1367" t="s">
        <v>17</v>
      </c>
      <c r="Q3" s="1367" t="s">
        <v>18</v>
      </c>
      <c r="R3" s="1367" t="s">
        <v>19</v>
      </c>
      <c r="S3" s="1367" t="s">
        <v>20</v>
      </c>
      <c r="T3" s="1547" t="s">
        <v>21</v>
      </c>
      <c r="U3" s="1356" t="s">
        <v>22</v>
      </c>
      <c r="V3" s="1368" t="s">
        <v>23</v>
      </c>
      <c r="W3" s="1368" t="s">
        <v>24</v>
      </c>
      <c r="X3" s="1566"/>
      <c r="Y3" s="1567"/>
      <c r="Z3" s="1566"/>
      <c r="AA3" s="1568"/>
      <c r="AB3" s="1564"/>
      <c r="AC3" s="1564"/>
    </row>
    <row r="4" spans="1:48" s="409" customFormat="1" ht="12.75" x14ac:dyDescent="0.2">
      <c r="A4" s="411" t="s">
        <v>14453</v>
      </c>
      <c r="B4" s="361">
        <v>2</v>
      </c>
      <c r="C4" s="361" t="s">
        <v>25</v>
      </c>
      <c r="D4" s="411">
        <v>4</v>
      </c>
      <c r="E4" s="411" t="s">
        <v>26</v>
      </c>
      <c r="F4" s="411" t="s">
        <v>27</v>
      </c>
      <c r="G4" s="411">
        <v>7</v>
      </c>
      <c r="H4" s="411">
        <v>8</v>
      </c>
      <c r="I4" s="411">
        <v>9</v>
      </c>
      <c r="J4" s="411">
        <v>10</v>
      </c>
      <c r="K4" s="411">
        <v>11</v>
      </c>
      <c r="L4" s="411">
        <v>12</v>
      </c>
      <c r="M4" s="411">
        <v>13</v>
      </c>
      <c r="N4" s="411">
        <v>14</v>
      </c>
      <c r="O4" s="436">
        <v>15</v>
      </c>
      <c r="P4" s="436">
        <v>16</v>
      </c>
      <c r="Q4" s="436">
        <v>17</v>
      </c>
      <c r="R4" s="436">
        <v>18</v>
      </c>
      <c r="S4" s="436">
        <v>19</v>
      </c>
      <c r="T4" s="437">
        <v>20</v>
      </c>
      <c r="U4" s="437">
        <v>21</v>
      </c>
      <c r="V4" s="437">
        <v>22</v>
      </c>
      <c r="W4" s="437">
        <v>23</v>
      </c>
      <c r="X4" s="438">
        <v>24</v>
      </c>
      <c r="Y4" s="439">
        <v>25</v>
      </c>
      <c r="Z4" s="438">
        <v>26</v>
      </c>
      <c r="AA4" s="516">
        <v>27</v>
      </c>
      <c r="AB4" s="411" t="s">
        <v>1277</v>
      </c>
      <c r="AC4" s="411">
        <v>29</v>
      </c>
    </row>
    <row r="5" spans="1:48" s="1474" customFormat="1" ht="91.5" customHeight="1" x14ac:dyDescent="0.3">
      <c r="A5" s="1464">
        <v>1</v>
      </c>
      <c r="B5" s="1470" t="s">
        <v>1595</v>
      </c>
      <c r="C5" s="1470" t="s">
        <v>1596</v>
      </c>
      <c r="D5" s="1464" t="s">
        <v>14389</v>
      </c>
      <c r="E5" s="1471" t="s">
        <v>1597</v>
      </c>
      <c r="F5" s="1464">
        <v>260010787</v>
      </c>
      <c r="G5" s="1471" t="s">
        <v>1599</v>
      </c>
      <c r="H5" s="1464">
        <v>75201</v>
      </c>
      <c r="I5" s="1464" t="s">
        <v>1264</v>
      </c>
      <c r="J5" s="1464">
        <v>13</v>
      </c>
      <c r="K5" s="1464" t="s">
        <v>1600</v>
      </c>
      <c r="L5" s="1464"/>
      <c r="M5" s="1464" t="s">
        <v>1601</v>
      </c>
      <c r="N5" s="1464" t="s">
        <v>1602</v>
      </c>
      <c r="O5" s="1374" t="s">
        <v>1603</v>
      </c>
      <c r="P5" s="1374" t="s">
        <v>1274</v>
      </c>
      <c r="Q5" s="1374" t="s">
        <v>1274</v>
      </c>
      <c r="R5" s="1374" t="s">
        <v>1604</v>
      </c>
      <c r="S5" s="1374" t="s">
        <v>1274</v>
      </c>
      <c r="T5" s="1392" t="s">
        <v>1274</v>
      </c>
      <c r="U5" s="1392" t="s">
        <v>1274</v>
      </c>
      <c r="V5" s="1392" t="s">
        <v>1274</v>
      </c>
      <c r="W5" s="1392" t="s">
        <v>1274</v>
      </c>
      <c r="X5" s="1424" t="s">
        <v>1274</v>
      </c>
      <c r="Y5" s="1472" t="s">
        <v>1274</v>
      </c>
      <c r="Z5" s="1424" t="s">
        <v>1274</v>
      </c>
      <c r="AA5" s="1482">
        <v>43636</v>
      </c>
      <c r="AB5" s="1475">
        <v>43922</v>
      </c>
      <c r="AC5" s="1464" t="s">
        <v>14390</v>
      </c>
    </row>
    <row r="6" spans="1:48" s="23" customFormat="1" ht="118.5" customHeight="1" x14ac:dyDescent="0.2">
      <c r="A6" s="450">
        <v>2</v>
      </c>
      <c r="B6" s="29">
        <v>80204804001</v>
      </c>
      <c r="C6" s="29" t="s">
        <v>5496</v>
      </c>
      <c r="D6" s="28" t="s">
        <v>5497</v>
      </c>
      <c r="E6" s="29" t="s">
        <v>5498</v>
      </c>
      <c r="F6" s="29" t="s">
        <v>5499</v>
      </c>
      <c r="G6" s="29" t="s">
        <v>5500</v>
      </c>
      <c r="H6" s="28">
        <v>75203</v>
      </c>
      <c r="I6" s="28" t="s">
        <v>1264</v>
      </c>
      <c r="J6" s="28">
        <v>13</v>
      </c>
      <c r="K6" s="28" t="s">
        <v>5501</v>
      </c>
      <c r="L6" s="28"/>
      <c r="M6" s="27" t="s">
        <v>10753</v>
      </c>
      <c r="N6" s="27" t="s">
        <v>14465</v>
      </c>
      <c r="O6" s="30" t="s">
        <v>5502</v>
      </c>
      <c r="P6" s="36" t="s">
        <v>1659</v>
      </c>
      <c r="Q6" s="36" t="s">
        <v>4051</v>
      </c>
      <c r="R6" s="30" t="s">
        <v>5503</v>
      </c>
      <c r="S6" s="36" t="s">
        <v>5504</v>
      </c>
      <c r="T6" s="37" t="s">
        <v>10754</v>
      </c>
      <c r="U6" s="37" t="s">
        <v>5505</v>
      </c>
      <c r="V6" s="9" t="s">
        <v>1274</v>
      </c>
      <c r="W6" s="9" t="s">
        <v>1274</v>
      </c>
      <c r="X6" s="684" t="s">
        <v>1400</v>
      </c>
      <c r="Y6" s="1434" t="s">
        <v>1502</v>
      </c>
      <c r="Z6" s="1417" t="s">
        <v>1274</v>
      </c>
      <c r="AA6" s="430">
        <v>43682</v>
      </c>
      <c r="AB6" s="221" t="s">
        <v>1274</v>
      </c>
      <c r="AC6" s="24"/>
    </row>
    <row r="7" spans="1:48" s="453" customFormat="1" ht="144" customHeight="1" x14ac:dyDescent="0.2">
      <c r="A7" s="450">
        <v>3</v>
      </c>
      <c r="B7" s="451">
        <v>80208831001</v>
      </c>
      <c r="C7" s="451" t="s">
        <v>3293</v>
      </c>
      <c r="D7" s="450" t="s">
        <v>3972</v>
      </c>
      <c r="E7" s="450" t="s">
        <v>3294</v>
      </c>
      <c r="F7" s="452" t="s">
        <v>3295</v>
      </c>
      <c r="G7" s="452" t="s">
        <v>3296</v>
      </c>
      <c r="H7" s="450">
        <v>75203</v>
      </c>
      <c r="I7" s="450" t="s">
        <v>1264</v>
      </c>
      <c r="J7" s="450">
        <v>13</v>
      </c>
      <c r="K7" s="450" t="s">
        <v>3297</v>
      </c>
      <c r="L7" s="450"/>
      <c r="M7" s="450" t="s">
        <v>3298</v>
      </c>
      <c r="N7" s="27" t="s">
        <v>14320</v>
      </c>
      <c r="O7" s="36" t="s">
        <v>5009</v>
      </c>
      <c r="P7" s="36" t="s">
        <v>5010</v>
      </c>
      <c r="Q7" s="36" t="s">
        <v>5011</v>
      </c>
      <c r="R7" s="36" t="s">
        <v>5012</v>
      </c>
      <c r="S7" s="36" t="s">
        <v>5013</v>
      </c>
      <c r="T7" s="37" t="s">
        <v>98</v>
      </c>
      <c r="U7" s="37" t="s">
        <v>14242</v>
      </c>
      <c r="V7" s="9" t="s">
        <v>1274</v>
      </c>
      <c r="W7" s="9" t="s">
        <v>1274</v>
      </c>
      <c r="X7" s="684" t="s">
        <v>5014</v>
      </c>
      <c r="Y7" s="1434" t="s">
        <v>2099</v>
      </c>
      <c r="Z7" s="1408" t="s">
        <v>1274</v>
      </c>
      <c r="AA7" s="434">
        <v>43669</v>
      </c>
      <c r="AB7" s="450" t="s">
        <v>1274</v>
      </c>
      <c r="AC7" s="450"/>
    </row>
    <row r="8" spans="1:48" s="1474" customFormat="1" ht="92.25" customHeight="1" x14ac:dyDescent="0.2">
      <c r="A8" s="1464">
        <v>4</v>
      </c>
      <c r="B8" s="1470">
        <v>80415000000</v>
      </c>
      <c r="C8" s="1470" t="s">
        <v>2118</v>
      </c>
      <c r="D8" s="1464" t="s">
        <v>14403</v>
      </c>
      <c r="E8" s="1471" t="s">
        <v>2119</v>
      </c>
      <c r="F8" s="1471" t="s">
        <v>2120</v>
      </c>
      <c r="G8" s="1471" t="s">
        <v>2121</v>
      </c>
      <c r="H8" s="1464">
        <v>75203</v>
      </c>
      <c r="I8" s="1464" t="s">
        <v>1264</v>
      </c>
      <c r="J8" s="1464">
        <v>13</v>
      </c>
      <c r="K8" s="1464" t="s">
        <v>2122</v>
      </c>
      <c r="L8" s="1464"/>
      <c r="M8" s="1464" t="s">
        <v>2123</v>
      </c>
      <c r="N8" s="1464" t="s">
        <v>2124</v>
      </c>
      <c r="O8" s="1374" t="s">
        <v>1480</v>
      </c>
      <c r="P8" s="1374" t="s">
        <v>1611</v>
      </c>
      <c r="Q8" s="1374" t="s">
        <v>1274</v>
      </c>
      <c r="R8" s="1374" t="s">
        <v>2125</v>
      </c>
      <c r="S8" s="1374" t="s">
        <v>1274</v>
      </c>
      <c r="T8" s="1392" t="s">
        <v>1274</v>
      </c>
      <c r="U8" s="1392" t="s">
        <v>1274</v>
      </c>
      <c r="V8" s="1392" t="s">
        <v>1274</v>
      </c>
      <c r="W8" s="1392" t="s">
        <v>1274</v>
      </c>
      <c r="X8" s="1424" t="s">
        <v>1274</v>
      </c>
      <c r="Y8" s="1472" t="s">
        <v>1274</v>
      </c>
      <c r="Z8" s="1424" t="s">
        <v>1274</v>
      </c>
      <c r="AA8" s="1473">
        <v>43650</v>
      </c>
      <c r="AB8" s="1475">
        <v>43923</v>
      </c>
      <c r="AC8" s="1464" t="s">
        <v>14404</v>
      </c>
    </row>
    <row r="9" spans="1:48" s="23" customFormat="1" ht="252" customHeight="1" x14ac:dyDescent="0.2">
      <c r="A9" s="450">
        <v>5</v>
      </c>
      <c r="B9" s="29">
        <v>80415000000</v>
      </c>
      <c r="C9" s="29" t="s">
        <v>7131</v>
      </c>
      <c r="D9" s="28" t="s">
        <v>7132</v>
      </c>
      <c r="E9" s="29" t="s">
        <v>2119</v>
      </c>
      <c r="F9" s="29" t="s">
        <v>7133</v>
      </c>
      <c r="G9" s="29" t="s">
        <v>7134</v>
      </c>
      <c r="H9" s="28">
        <v>75203</v>
      </c>
      <c r="I9" s="28" t="s">
        <v>1264</v>
      </c>
      <c r="J9" s="28">
        <v>13</v>
      </c>
      <c r="K9" s="28" t="s">
        <v>7135</v>
      </c>
      <c r="L9" s="28"/>
      <c r="M9" s="28" t="s">
        <v>7136</v>
      </c>
      <c r="N9" s="27" t="s">
        <v>14496</v>
      </c>
      <c r="O9" s="36" t="s">
        <v>14497</v>
      </c>
      <c r="P9" s="36" t="s">
        <v>1659</v>
      </c>
      <c r="Q9" s="36" t="s">
        <v>7137</v>
      </c>
      <c r="R9" s="36" t="s">
        <v>14498</v>
      </c>
      <c r="S9" s="36" t="s">
        <v>14265</v>
      </c>
      <c r="T9" s="9" t="s">
        <v>7138</v>
      </c>
      <c r="U9" s="37" t="s">
        <v>14244</v>
      </c>
      <c r="V9" s="9" t="s">
        <v>1274</v>
      </c>
      <c r="W9" s="9" t="s">
        <v>1274</v>
      </c>
      <c r="X9" s="684" t="s">
        <v>1400</v>
      </c>
      <c r="Y9" s="1434" t="s">
        <v>1502</v>
      </c>
      <c r="Z9" s="1417" t="s">
        <v>1274</v>
      </c>
      <c r="AA9" s="430">
        <v>43690</v>
      </c>
      <c r="AB9" s="220" t="s">
        <v>1274</v>
      </c>
      <c r="AC9" s="24"/>
    </row>
    <row r="10" spans="1:48" s="456" customFormat="1" ht="228" customHeight="1" x14ac:dyDescent="0.3">
      <c r="A10" s="450">
        <v>6</v>
      </c>
      <c r="B10" s="414">
        <v>80415000000</v>
      </c>
      <c r="C10" s="414" t="s">
        <v>5780</v>
      </c>
      <c r="D10" s="1353" t="s">
        <v>5781</v>
      </c>
      <c r="E10" s="414" t="s">
        <v>2119</v>
      </c>
      <c r="F10" s="414" t="s">
        <v>5782</v>
      </c>
      <c r="G10" s="414" t="s">
        <v>5783</v>
      </c>
      <c r="H10" s="31">
        <v>12300</v>
      </c>
      <c r="I10" s="31" t="s">
        <v>1264</v>
      </c>
      <c r="J10" s="31">
        <v>16</v>
      </c>
      <c r="K10" s="31" t="s">
        <v>5784</v>
      </c>
      <c r="L10" s="31"/>
      <c r="M10" s="31" t="s">
        <v>5785</v>
      </c>
      <c r="N10" s="502" t="s">
        <v>14558</v>
      </c>
      <c r="O10" s="36" t="s">
        <v>14560</v>
      </c>
      <c r="P10" s="36" t="s">
        <v>10810</v>
      </c>
      <c r="Q10" s="30"/>
      <c r="R10" s="36" t="s">
        <v>14559</v>
      </c>
      <c r="S10" s="36" t="s">
        <v>14290</v>
      </c>
      <c r="T10" s="9"/>
      <c r="U10" s="9"/>
      <c r="V10" s="9"/>
      <c r="W10" s="9"/>
      <c r="X10" s="1409"/>
      <c r="Y10" s="1435" t="s">
        <v>1273</v>
      </c>
      <c r="Z10" s="1409"/>
      <c r="AA10" s="446">
        <v>43683</v>
      </c>
      <c r="AB10" s="455"/>
      <c r="AC10" s="420"/>
      <c r="AP10" s="457"/>
      <c r="AQ10" s="457"/>
      <c r="AR10" s="457"/>
      <c r="AS10" s="457"/>
      <c r="AT10" s="457"/>
      <c r="AU10" s="457"/>
      <c r="AV10" s="457"/>
    </row>
    <row r="11" spans="1:48" s="23" customFormat="1" ht="156" customHeight="1" x14ac:dyDescent="0.2">
      <c r="A11" s="450">
        <v>7</v>
      </c>
      <c r="B11" s="29">
        <v>80218813001</v>
      </c>
      <c r="C11" s="29" t="s">
        <v>7474</v>
      </c>
      <c r="D11" s="28" t="s">
        <v>7475</v>
      </c>
      <c r="E11" s="29" t="s">
        <v>7476</v>
      </c>
      <c r="F11" s="29" t="s">
        <v>7477</v>
      </c>
      <c r="G11" s="29" t="s">
        <v>7478</v>
      </c>
      <c r="H11" s="28">
        <v>75203</v>
      </c>
      <c r="I11" s="28" t="s">
        <v>1264</v>
      </c>
      <c r="J11" s="28">
        <v>13</v>
      </c>
      <c r="K11" s="28" t="s">
        <v>7479</v>
      </c>
      <c r="L11" s="28"/>
      <c r="M11" s="27" t="s">
        <v>7480</v>
      </c>
      <c r="N11" s="27" t="s">
        <v>14466</v>
      </c>
      <c r="O11" s="36" t="s">
        <v>7481</v>
      </c>
      <c r="P11" s="36" t="s">
        <v>1659</v>
      </c>
      <c r="Q11" s="36" t="s">
        <v>1660</v>
      </c>
      <c r="R11" s="36" t="s">
        <v>7482</v>
      </c>
      <c r="S11" s="36" t="s">
        <v>7483</v>
      </c>
      <c r="T11" s="37" t="s">
        <v>2106</v>
      </c>
      <c r="U11" s="37" t="s">
        <v>14247</v>
      </c>
      <c r="V11" s="9" t="s">
        <v>1274</v>
      </c>
      <c r="W11" s="9" t="s">
        <v>1274</v>
      </c>
      <c r="X11" s="684" t="s">
        <v>1400</v>
      </c>
      <c r="Y11" s="1434" t="s">
        <v>1502</v>
      </c>
      <c r="Z11" s="1409" t="s">
        <v>1274</v>
      </c>
      <c r="AA11" s="428">
        <v>43691</v>
      </c>
      <c r="AB11" s="221" t="s">
        <v>1274</v>
      </c>
      <c r="AC11" s="24"/>
    </row>
    <row r="12" spans="1:48" s="23" customFormat="1" ht="204" customHeight="1" x14ac:dyDescent="0.2">
      <c r="A12" s="450">
        <v>8</v>
      </c>
      <c r="B12" s="29">
        <v>80250825001</v>
      </c>
      <c r="C12" s="29" t="s">
        <v>7016</v>
      </c>
      <c r="D12" s="28" t="s">
        <v>7017</v>
      </c>
      <c r="E12" s="29" t="s">
        <v>7018</v>
      </c>
      <c r="F12" s="29" t="s">
        <v>9598</v>
      </c>
      <c r="G12" s="29" t="s">
        <v>7019</v>
      </c>
      <c r="H12" s="28">
        <v>75203</v>
      </c>
      <c r="I12" s="28" t="s">
        <v>1264</v>
      </c>
      <c r="J12" s="28">
        <v>13</v>
      </c>
      <c r="K12" s="28" t="s">
        <v>7020</v>
      </c>
      <c r="L12" s="28"/>
      <c r="M12" s="28" t="s">
        <v>7021</v>
      </c>
      <c r="N12" s="27" t="s">
        <v>14448</v>
      </c>
      <c r="O12" s="36" t="s">
        <v>7022</v>
      </c>
      <c r="P12" s="36" t="s">
        <v>1659</v>
      </c>
      <c r="Q12" s="36" t="s">
        <v>4051</v>
      </c>
      <c r="R12" s="36" t="s">
        <v>7023</v>
      </c>
      <c r="S12" s="36" t="s">
        <v>7024</v>
      </c>
      <c r="T12" s="9" t="s">
        <v>1274</v>
      </c>
      <c r="U12" s="9" t="s">
        <v>7025</v>
      </c>
      <c r="V12" s="9" t="s">
        <v>1274</v>
      </c>
      <c r="W12" s="9" t="s">
        <v>1274</v>
      </c>
      <c r="X12" s="684" t="s">
        <v>1400</v>
      </c>
      <c r="Y12" s="1434" t="s">
        <v>1502</v>
      </c>
      <c r="Z12" s="1417"/>
      <c r="AA12" s="428">
        <v>43690</v>
      </c>
      <c r="AB12" s="220" t="s">
        <v>1274</v>
      </c>
      <c r="AC12" s="24"/>
    </row>
    <row r="13" spans="1:48" s="69" customFormat="1" ht="228" customHeight="1" x14ac:dyDescent="0.2">
      <c r="A13" s="450">
        <v>9</v>
      </c>
      <c r="B13" s="40" t="s">
        <v>1595</v>
      </c>
      <c r="C13" s="40" t="s">
        <v>6291</v>
      </c>
      <c r="D13" s="27" t="s">
        <v>6292</v>
      </c>
      <c r="E13" s="40" t="s">
        <v>1597</v>
      </c>
      <c r="F13" s="40" t="s">
        <v>6293</v>
      </c>
      <c r="G13" s="40" t="s">
        <v>6294</v>
      </c>
      <c r="H13" s="27">
        <v>75203</v>
      </c>
      <c r="I13" s="28" t="s">
        <v>1264</v>
      </c>
      <c r="J13" s="27">
        <v>13</v>
      </c>
      <c r="K13" s="27" t="s">
        <v>6295</v>
      </c>
      <c r="L13" s="27"/>
      <c r="M13" s="27" t="s">
        <v>6296</v>
      </c>
      <c r="N13" s="27" t="s">
        <v>14630</v>
      </c>
      <c r="O13" s="895" t="s">
        <v>14462</v>
      </c>
      <c r="P13" s="36" t="s">
        <v>1659</v>
      </c>
      <c r="Q13" s="36" t="s">
        <v>1501</v>
      </c>
      <c r="R13" s="895" t="s">
        <v>14463</v>
      </c>
      <c r="S13" s="36" t="s">
        <v>10745</v>
      </c>
      <c r="T13" s="37" t="s">
        <v>10746</v>
      </c>
      <c r="U13" s="37" t="s">
        <v>14251</v>
      </c>
      <c r="V13" s="9" t="s">
        <v>1274</v>
      </c>
      <c r="W13" s="9" t="s">
        <v>1274</v>
      </c>
      <c r="X13" s="684" t="s">
        <v>1400</v>
      </c>
      <c r="Y13" s="1434" t="s">
        <v>1502</v>
      </c>
      <c r="Z13" s="1417" t="s">
        <v>1274</v>
      </c>
      <c r="AA13" s="431">
        <v>43684</v>
      </c>
      <c r="AB13" s="250" t="s">
        <v>1274</v>
      </c>
      <c r="AC13" s="68"/>
    </row>
    <row r="14" spans="1:48" s="23" customFormat="1" ht="216" customHeight="1" x14ac:dyDescent="0.2">
      <c r="A14" s="450">
        <v>10</v>
      </c>
      <c r="B14" s="29">
        <v>80233825001</v>
      </c>
      <c r="C14" s="29" t="s">
        <v>7260</v>
      </c>
      <c r="D14" s="28" t="s">
        <v>7261</v>
      </c>
      <c r="E14" s="29" t="s">
        <v>7262</v>
      </c>
      <c r="F14" s="29" t="s">
        <v>7263</v>
      </c>
      <c r="G14" s="29" t="s">
        <v>7264</v>
      </c>
      <c r="H14" s="28">
        <v>75203</v>
      </c>
      <c r="I14" s="28" t="s">
        <v>1264</v>
      </c>
      <c r="J14" s="28">
        <v>13</v>
      </c>
      <c r="K14" s="28" t="s">
        <v>7265</v>
      </c>
      <c r="L14" s="28"/>
      <c r="M14" s="27" t="s">
        <v>10751</v>
      </c>
      <c r="N14" s="894" t="s">
        <v>14640</v>
      </c>
      <c r="O14" s="895" t="s">
        <v>7266</v>
      </c>
      <c r="P14" s="895" t="s">
        <v>7267</v>
      </c>
      <c r="Q14" s="895" t="s">
        <v>7268</v>
      </c>
      <c r="R14" s="895" t="s">
        <v>7269</v>
      </c>
      <c r="S14" s="895" t="s">
        <v>7270</v>
      </c>
      <c r="T14" s="896" t="s">
        <v>10757</v>
      </c>
      <c r="U14" s="9" t="s">
        <v>14309</v>
      </c>
      <c r="V14" s="9" t="s">
        <v>1274</v>
      </c>
      <c r="W14" s="9" t="s">
        <v>1274</v>
      </c>
      <c r="X14" s="684" t="s">
        <v>1400</v>
      </c>
      <c r="Y14" s="1434" t="s">
        <v>1502</v>
      </c>
      <c r="Z14" s="1409" t="s">
        <v>1274</v>
      </c>
      <c r="AA14" s="428">
        <v>43691</v>
      </c>
      <c r="AB14" s="221" t="s">
        <v>1274</v>
      </c>
      <c r="AC14" s="24"/>
    </row>
    <row r="15" spans="1:48" s="23" customFormat="1" ht="204" customHeight="1" x14ac:dyDescent="0.2">
      <c r="A15" s="450">
        <v>11</v>
      </c>
      <c r="B15" s="29">
        <v>80234832001</v>
      </c>
      <c r="C15" s="29" t="s">
        <v>7399</v>
      </c>
      <c r="D15" s="28" t="s">
        <v>7400</v>
      </c>
      <c r="E15" s="29" t="s">
        <v>7401</v>
      </c>
      <c r="F15" s="29" t="s">
        <v>7402</v>
      </c>
      <c r="G15" s="29" t="s">
        <v>7403</v>
      </c>
      <c r="H15" s="28">
        <v>75203</v>
      </c>
      <c r="I15" s="28" t="s">
        <v>1264</v>
      </c>
      <c r="J15" s="28">
        <v>13</v>
      </c>
      <c r="K15" s="28" t="s">
        <v>7404</v>
      </c>
      <c r="L15" s="28"/>
      <c r="M15" s="28" t="s">
        <v>7405</v>
      </c>
      <c r="N15" s="27" t="s">
        <v>14632</v>
      </c>
      <c r="O15" s="36" t="s">
        <v>14529</v>
      </c>
      <c r="P15" s="36" t="s">
        <v>7406</v>
      </c>
      <c r="Q15" s="36" t="s">
        <v>7406</v>
      </c>
      <c r="R15" s="30" t="s">
        <v>14530</v>
      </c>
      <c r="S15" s="30" t="s">
        <v>1274</v>
      </c>
      <c r="T15" s="9" t="s">
        <v>1274</v>
      </c>
      <c r="U15" s="9" t="s">
        <v>14531</v>
      </c>
      <c r="V15" s="9" t="s">
        <v>1274</v>
      </c>
      <c r="W15" s="9" t="s">
        <v>1274</v>
      </c>
      <c r="X15" s="684" t="s">
        <v>1400</v>
      </c>
      <c r="Y15" s="1434" t="s">
        <v>1502</v>
      </c>
      <c r="Z15" s="1409" t="s">
        <v>1274</v>
      </c>
      <c r="AA15" s="430">
        <v>43691</v>
      </c>
      <c r="AB15" s="220" t="s">
        <v>1274</v>
      </c>
      <c r="AC15" s="24"/>
    </row>
    <row r="16" spans="1:48" s="453" customFormat="1" ht="216" customHeight="1" x14ac:dyDescent="0.2">
      <c r="A16" s="450">
        <v>12</v>
      </c>
      <c r="B16" s="451">
        <v>80237821001</v>
      </c>
      <c r="C16" s="451" t="s">
        <v>2212</v>
      </c>
      <c r="D16" s="450" t="s">
        <v>3949</v>
      </c>
      <c r="E16" s="452" t="s">
        <v>2213</v>
      </c>
      <c r="F16" s="452" t="s">
        <v>2214</v>
      </c>
      <c r="G16" s="452" t="s">
        <v>2215</v>
      </c>
      <c r="H16" s="450">
        <v>75203</v>
      </c>
      <c r="I16" s="450" t="s">
        <v>1264</v>
      </c>
      <c r="J16" s="450">
        <v>13</v>
      </c>
      <c r="K16" s="450" t="s">
        <v>2216</v>
      </c>
      <c r="L16" s="450"/>
      <c r="M16" s="450" t="s">
        <v>2217</v>
      </c>
      <c r="N16" s="27" t="s">
        <v>14633</v>
      </c>
      <c r="O16" s="412" t="s">
        <v>2218</v>
      </c>
      <c r="P16" s="412" t="s">
        <v>2219</v>
      </c>
      <c r="Q16" s="412" t="s">
        <v>2220</v>
      </c>
      <c r="R16" s="412" t="s">
        <v>2221</v>
      </c>
      <c r="S16" s="412" t="s">
        <v>2106</v>
      </c>
      <c r="T16" s="1381" t="s">
        <v>1274</v>
      </c>
      <c r="U16" s="1381" t="s">
        <v>2222</v>
      </c>
      <c r="V16" s="1381" t="s">
        <v>1274</v>
      </c>
      <c r="W16" s="1381" t="s">
        <v>1274</v>
      </c>
      <c r="X16" s="1408" t="s">
        <v>1400</v>
      </c>
      <c r="Y16" s="1433" t="s">
        <v>1502</v>
      </c>
      <c r="Z16" s="1408" t="s">
        <v>1274</v>
      </c>
      <c r="AA16" s="434">
        <v>43654</v>
      </c>
      <c r="AB16" s="450" t="s">
        <v>1274</v>
      </c>
      <c r="AC16" s="450"/>
    </row>
    <row r="17" spans="1:48" s="39" customFormat="1" ht="120" customHeight="1" x14ac:dyDescent="0.2">
      <c r="A17" s="450">
        <v>13</v>
      </c>
      <c r="B17" s="40">
        <v>80243850001</v>
      </c>
      <c r="C17" s="40" t="s">
        <v>4062</v>
      </c>
      <c r="D17" s="27" t="s">
        <v>4063</v>
      </c>
      <c r="E17" s="29" t="s">
        <v>4064</v>
      </c>
      <c r="F17" s="29" t="s">
        <v>4065</v>
      </c>
      <c r="G17" s="29" t="s">
        <v>4066</v>
      </c>
      <c r="H17" s="28">
        <v>75203</v>
      </c>
      <c r="I17" s="28" t="s">
        <v>1264</v>
      </c>
      <c r="J17" s="28">
        <v>13</v>
      </c>
      <c r="K17" s="27" t="s">
        <v>4067</v>
      </c>
      <c r="L17" s="27"/>
      <c r="M17" s="28" t="s">
        <v>4068</v>
      </c>
      <c r="N17" s="902" t="s">
        <v>14490</v>
      </c>
      <c r="O17" s="36" t="s">
        <v>4069</v>
      </c>
      <c r="P17" s="36" t="s">
        <v>1396</v>
      </c>
      <c r="Q17" s="36" t="s">
        <v>1267</v>
      </c>
      <c r="R17" s="36" t="s">
        <v>14491</v>
      </c>
      <c r="S17" s="36" t="s">
        <v>2106</v>
      </c>
      <c r="T17" s="9" t="s">
        <v>1274</v>
      </c>
      <c r="U17" s="37" t="s">
        <v>14492</v>
      </c>
      <c r="V17" s="9" t="s">
        <v>1274</v>
      </c>
      <c r="W17" s="9" t="s">
        <v>1274</v>
      </c>
      <c r="X17" s="684" t="s">
        <v>1400</v>
      </c>
      <c r="Y17" s="1434" t="s">
        <v>1502</v>
      </c>
      <c r="Z17" s="1417" t="s">
        <v>1274</v>
      </c>
      <c r="AA17" s="430">
        <v>43672</v>
      </c>
      <c r="AB17" s="27"/>
      <c r="AC17" s="24"/>
    </row>
    <row r="18" spans="1:48" s="453" customFormat="1" ht="204" customHeight="1" x14ac:dyDescent="0.2">
      <c r="A18" s="450">
        <v>14</v>
      </c>
      <c r="B18" s="451">
        <v>80460000000</v>
      </c>
      <c r="C18" s="451" t="s">
        <v>2093</v>
      </c>
      <c r="D18" s="450" t="s">
        <v>3945</v>
      </c>
      <c r="E18" s="452" t="s">
        <v>2094</v>
      </c>
      <c r="F18" s="452" t="s">
        <v>2095</v>
      </c>
      <c r="G18" s="452" t="s">
        <v>2096</v>
      </c>
      <c r="H18" s="450">
        <v>75203</v>
      </c>
      <c r="I18" s="450" t="s">
        <v>1264</v>
      </c>
      <c r="J18" s="450">
        <v>13</v>
      </c>
      <c r="K18" s="450" t="s">
        <v>2097</v>
      </c>
      <c r="L18" s="450"/>
      <c r="M18" s="450" t="s">
        <v>14442</v>
      </c>
      <c r="N18" s="27" t="s">
        <v>14631</v>
      </c>
      <c r="O18" s="36" t="s">
        <v>5015</v>
      </c>
      <c r="P18" s="36" t="s">
        <v>1396</v>
      </c>
      <c r="Q18" s="36" t="s">
        <v>1660</v>
      </c>
      <c r="R18" s="36" t="s">
        <v>5016</v>
      </c>
      <c r="S18" s="36" t="s">
        <v>2098</v>
      </c>
      <c r="T18" s="37" t="s">
        <v>14493</v>
      </c>
      <c r="U18" s="37" t="s">
        <v>14494</v>
      </c>
      <c r="V18" s="37" t="s">
        <v>1274</v>
      </c>
      <c r="W18" s="37" t="s">
        <v>1274</v>
      </c>
      <c r="X18" s="684" t="s">
        <v>1400</v>
      </c>
      <c r="Y18" s="1434" t="s">
        <v>2099</v>
      </c>
      <c r="Z18" s="1409" t="s">
        <v>1274</v>
      </c>
      <c r="AA18" s="434">
        <v>43648</v>
      </c>
      <c r="AB18" s="450" t="s">
        <v>1274</v>
      </c>
      <c r="AC18" s="450"/>
    </row>
    <row r="19" spans="1:48" s="23" customFormat="1" ht="240" customHeight="1" x14ac:dyDescent="0.2">
      <c r="A19" s="450">
        <v>15</v>
      </c>
      <c r="B19" s="29">
        <v>80427000000</v>
      </c>
      <c r="C19" s="29" t="s">
        <v>6407</v>
      </c>
      <c r="D19" s="28" t="s">
        <v>6408</v>
      </c>
      <c r="E19" s="29" t="s">
        <v>5788</v>
      </c>
      <c r="F19" s="29" t="s">
        <v>6409</v>
      </c>
      <c r="G19" s="29" t="s">
        <v>6410</v>
      </c>
      <c r="H19" s="28">
        <v>75203</v>
      </c>
      <c r="I19" s="28" t="s">
        <v>1264</v>
      </c>
      <c r="J19" s="28">
        <v>13</v>
      </c>
      <c r="K19" s="28" t="s">
        <v>6411</v>
      </c>
      <c r="L19" s="28"/>
      <c r="M19" s="27" t="s">
        <v>14441</v>
      </c>
      <c r="N19" s="27" t="s">
        <v>14606</v>
      </c>
      <c r="O19" s="31" t="s">
        <v>6412</v>
      </c>
      <c r="P19" s="31" t="s">
        <v>1396</v>
      </c>
      <c r="Q19" s="31" t="s">
        <v>3544</v>
      </c>
      <c r="R19" s="31" t="s">
        <v>6413</v>
      </c>
      <c r="S19" s="31" t="s">
        <v>6414</v>
      </c>
      <c r="T19" s="38" t="s">
        <v>14267</v>
      </c>
      <c r="U19" s="9" t="s">
        <v>14248</v>
      </c>
      <c r="V19" s="9" t="s">
        <v>1274</v>
      </c>
      <c r="W19" s="37" t="s">
        <v>14185</v>
      </c>
      <c r="X19" s="1409" t="s">
        <v>6415</v>
      </c>
      <c r="Y19" s="1435" t="s">
        <v>1502</v>
      </c>
      <c r="Z19" s="1417" t="s">
        <v>1274</v>
      </c>
      <c r="AA19" s="430">
        <v>43685</v>
      </c>
      <c r="AB19" s="220" t="s">
        <v>1274</v>
      </c>
      <c r="AC19" s="24"/>
    </row>
    <row r="20" spans="1:48" s="456" customFormat="1" ht="60" customHeight="1" x14ac:dyDescent="0.2">
      <c r="A20" s="450">
        <v>16</v>
      </c>
      <c r="B20" s="413">
        <v>80427000000</v>
      </c>
      <c r="C20" s="413" t="s">
        <v>6020</v>
      </c>
      <c r="D20" s="1353" t="s">
        <v>6021</v>
      </c>
      <c r="E20" s="413" t="s">
        <v>5788</v>
      </c>
      <c r="F20" s="413" t="s">
        <v>6022</v>
      </c>
      <c r="G20" s="413" t="s">
        <v>6023</v>
      </c>
      <c r="H20" s="75">
        <v>12300</v>
      </c>
      <c r="I20" s="31" t="s">
        <v>1264</v>
      </c>
      <c r="J20" s="75">
        <v>16</v>
      </c>
      <c r="K20" s="31" t="s">
        <v>6024</v>
      </c>
      <c r="L20" s="31"/>
      <c r="M20" s="870" t="s">
        <v>14468</v>
      </c>
      <c r="N20" s="31" t="s">
        <v>6025</v>
      </c>
      <c r="O20" s="415" t="s">
        <v>6026</v>
      </c>
      <c r="P20" s="415" t="s">
        <v>1274</v>
      </c>
      <c r="Q20" s="415" t="s">
        <v>1274</v>
      </c>
      <c r="R20" s="415" t="s">
        <v>6027</v>
      </c>
      <c r="S20" s="75" t="s">
        <v>1274</v>
      </c>
      <c r="T20" s="80" t="s">
        <v>1274</v>
      </c>
      <c r="U20" s="80" t="s">
        <v>1274</v>
      </c>
      <c r="V20" s="80" t="s">
        <v>1274</v>
      </c>
      <c r="W20" s="80" t="s">
        <v>1274</v>
      </c>
      <c r="X20" s="1410" t="s">
        <v>1274</v>
      </c>
      <c r="Y20" s="1436" t="s">
        <v>1274</v>
      </c>
      <c r="Z20" s="1410" t="s">
        <v>1274</v>
      </c>
      <c r="AA20" s="454">
        <v>43683</v>
      </c>
      <c r="AB20" s="455" t="s">
        <v>1274</v>
      </c>
      <c r="AC20" s="420"/>
    </row>
    <row r="21" spans="1:48" s="456" customFormat="1" ht="84" customHeight="1" x14ac:dyDescent="0.2">
      <c r="A21" s="450">
        <v>17</v>
      </c>
      <c r="B21" s="414">
        <v>80427000000</v>
      </c>
      <c r="C21" s="414" t="s">
        <v>7247</v>
      </c>
      <c r="D21" s="1353" t="s">
        <v>7248</v>
      </c>
      <c r="E21" s="414" t="s">
        <v>5788</v>
      </c>
      <c r="F21" s="414" t="s">
        <v>7249</v>
      </c>
      <c r="G21" s="414" t="s">
        <v>7250</v>
      </c>
      <c r="H21" s="31">
        <v>12300</v>
      </c>
      <c r="I21" s="31" t="s">
        <v>1264</v>
      </c>
      <c r="J21" s="31">
        <v>16</v>
      </c>
      <c r="K21" s="31" t="s">
        <v>7251</v>
      </c>
      <c r="L21" s="31"/>
      <c r="M21" s="31" t="s">
        <v>7252</v>
      </c>
      <c r="N21" s="36" t="s">
        <v>7253</v>
      </c>
      <c r="O21" s="31" t="s">
        <v>2955</v>
      </c>
      <c r="P21" s="31" t="s">
        <v>1274</v>
      </c>
      <c r="Q21" s="31" t="s">
        <v>1274</v>
      </c>
      <c r="R21" s="36" t="s">
        <v>7254</v>
      </c>
      <c r="S21" s="31" t="s">
        <v>1274</v>
      </c>
      <c r="T21" s="38" t="s">
        <v>1274</v>
      </c>
      <c r="U21" s="38" t="s">
        <v>1274</v>
      </c>
      <c r="V21" s="38" t="s">
        <v>1274</v>
      </c>
      <c r="W21" s="38" t="s">
        <v>1274</v>
      </c>
      <c r="X21" s="1411" t="s">
        <v>1274</v>
      </c>
      <c r="Y21" s="1435" t="s">
        <v>1274</v>
      </c>
      <c r="Z21" s="1409" t="s">
        <v>1274</v>
      </c>
      <c r="AA21" s="458">
        <v>43690</v>
      </c>
      <c r="AB21" s="459" t="s">
        <v>1274</v>
      </c>
      <c r="AC21" s="420"/>
    </row>
    <row r="22" spans="1:48" s="448" customFormat="1" ht="48" customHeight="1" x14ac:dyDescent="0.2">
      <c r="A22" s="450">
        <v>18</v>
      </c>
      <c r="B22" s="414">
        <v>80427000000</v>
      </c>
      <c r="C22" s="413" t="s">
        <v>7240</v>
      </c>
      <c r="D22" s="460" t="s">
        <v>7256</v>
      </c>
      <c r="E22" s="422" t="s">
        <v>5788</v>
      </c>
      <c r="F22" s="422" t="s">
        <v>7241</v>
      </c>
      <c r="G22" s="422" t="s">
        <v>7242</v>
      </c>
      <c r="H22" s="460">
        <v>12300</v>
      </c>
      <c r="I22" s="31" t="s">
        <v>1264</v>
      </c>
      <c r="J22" s="460">
        <v>16</v>
      </c>
      <c r="K22" s="460" t="s">
        <v>7243</v>
      </c>
      <c r="L22" s="460"/>
      <c r="M22" s="460" t="s">
        <v>7246</v>
      </c>
      <c r="N22" s="460" t="s">
        <v>7244</v>
      </c>
      <c r="O22" s="460" t="s">
        <v>2955</v>
      </c>
      <c r="P22" s="460" t="s">
        <v>2027</v>
      </c>
      <c r="Q22" s="460" t="s">
        <v>2027</v>
      </c>
      <c r="R22" s="461" t="s">
        <v>7245</v>
      </c>
      <c r="S22" s="460" t="s">
        <v>1274</v>
      </c>
      <c r="T22" s="1382" t="s">
        <v>1274</v>
      </c>
      <c r="U22" s="1382" t="s">
        <v>1274</v>
      </c>
      <c r="V22" s="1382" t="s">
        <v>1274</v>
      </c>
      <c r="W22" s="1382" t="s">
        <v>1274</v>
      </c>
      <c r="X22" s="1412" t="s">
        <v>1274</v>
      </c>
      <c r="Y22" s="1437" t="s">
        <v>1274</v>
      </c>
      <c r="Z22" s="1454" t="s">
        <v>1274</v>
      </c>
      <c r="AA22" s="463">
        <v>43690</v>
      </c>
      <c r="AB22" s="447"/>
      <c r="AC22" s="420"/>
    </row>
    <row r="23" spans="1:48" s="456" customFormat="1" ht="72" customHeight="1" x14ac:dyDescent="0.2">
      <c r="A23" s="450">
        <v>19</v>
      </c>
      <c r="B23" s="414">
        <v>80427000000</v>
      </c>
      <c r="C23" s="414" t="s">
        <v>6936</v>
      </c>
      <c r="D23" s="1353" t="s">
        <v>6937</v>
      </c>
      <c r="E23" s="414" t="s">
        <v>5788</v>
      </c>
      <c r="F23" s="414" t="s">
        <v>6938</v>
      </c>
      <c r="G23" s="414" t="s">
        <v>6939</v>
      </c>
      <c r="H23" s="31">
        <v>12300</v>
      </c>
      <c r="I23" s="31" t="s">
        <v>1264</v>
      </c>
      <c r="J23" s="31">
        <v>16</v>
      </c>
      <c r="K23" s="31" t="s">
        <v>6940</v>
      </c>
      <c r="L23" s="31"/>
      <c r="M23" s="31" t="s">
        <v>6941</v>
      </c>
      <c r="N23" s="31" t="s">
        <v>6942</v>
      </c>
      <c r="O23" s="31" t="s">
        <v>2955</v>
      </c>
      <c r="P23" s="31" t="s">
        <v>1274</v>
      </c>
      <c r="Q23" s="31" t="s">
        <v>1274</v>
      </c>
      <c r="R23" s="36" t="s">
        <v>6943</v>
      </c>
      <c r="S23" s="31" t="s">
        <v>1274</v>
      </c>
      <c r="T23" s="38" t="s">
        <v>1274</v>
      </c>
      <c r="U23" s="38" t="s">
        <v>1274</v>
      </c>
      <c r="V23" s="38" t="s">
        <v>1274</v>
      </c>
      <c r="W23" s="38" t="s">
        <v>1274</v>
      </c>
      <c r="X23" s="1409" t="s">
        <v>1274</v>
      </c>
      <c r="Y23" s="1435" t="s">
        <v>1274</v>
      </c>
      <c r="Z23" s="1409" t="s">
        <v>1274</v>
      </c>
      <c r="AA23" s="454">
        <v>43686</v>
      </c>
      <c r="AB23" s="459" t="s">
        <v>1274</v>
      </c>
      <c r="AC23" s="420"/>
      <c r="AP23" s="457"/>
      <c r="AQ23" s="457"/>
      <c r="AR23" s="457"/>
      <c r="AS23" s="457"/>
      <c r="AT23" s="457"/>
      <c r="AU23" s="457"/>
      <c r="AV23" s="457"/>
    </row>
    <row r="24" spans="1:48" s="456" customFormat="1" ht="72" customHeight="1" x14ac:dyDescent="0.2">
      <c r="A24" s="450">
        <v>20</v>
      </c>
      <c r="B24" s="414">
        <v>80427000000</v>
      </c>
      <c r="C24" s="414" t="s">
        <v>5786</v>
      </c>
      <c r="D24" s="1353" t="s">
        <v>5787</v>
      </c>
      <c r="E24" s="414" t="s">
        <v>5788</v>
      </c>
      <c r="F24" s="414" t="s">
        <v>5789</v>
      </c>
      <c r="G24" s="232" t="s">
        <v>5790</v>
      </c>
      <c r="H24" s="31">
        <v>12300</v>
      </c>
      <c r="I24" s="31" t="s">
        <v>1264</v>
      </c>
      <c r="J24" s="31">
        <v>16</v>
      </c>
      <c r="K24" s="36" t="s">
        <v>5791</v>
      </c>
      <c r="L24" s="36"/>
      <c r="M24" s="36" t="s">
        <v>5792</v>
      </c>
      <c r="N24" s="36" t="s">
        <v>14495</v>
      </c>
      <c r="O24" s="31" t="s">
        <v>5793</v>
      </c>
      <c r="P24" s="31" t="s">
        <v>1274</v>
      </c>
      <c r="Q24" s="31" t="s">
        <v>1274</v>
      </c>
      <c r="R24" s="36" t="s">
        <v>5794</v>
      </c>
      <c r="S24" s="31" t="s">
        <v>1274</v>
      </c>
      <c r="T24" s="38" t="s">
        <v>1274</v>
      </c>
      <c r="U24" s="38" t="s">
        <v>1274</v>
      </c>
      <c r="V24" s="38" t="s">
        <v>1274</v>
      </c>
      <c r="W24" s="38" t="s">
        <v>1274</v>
      </c>
      <c r="X24" s="1409" t="s">
        <v>1274</v>
      </c>
      <c r="Y24" s="1435" t="s">
        <v>1274</v>
      </c>
      <c r="Z24" s="1409" t="s">
        <v>1274</v>
      </c>
      <c r="AA24" s="458">
        <v>43683</v>
      </c>
      <c r="AB24" s="459" t="s">
        <v>1274</v>
      </c>
      <c r="AC24" s="420"/>
    </row>
    <row r="25" spans="1:48" s="448" customFormat="1" ht="60" customHeight="1" x14ac:dyDescent="0.3">
      <c r="A25" s="450">
        <v>21</v>
      </c>
      <c r="B25" s="413">
        <v>80427000000</v>
      </c>
      <c r="C25" s="413" t="s">
        <v>9621</v>
      </c>
      <c r="D25" s="31" t="s">
        <v>9622</v>
      </c>
      <c r="E25" s="414" t="s">
        <v>5788</v>
      </c>
      <c r="F25" s="414" t="s">
        <v>9623</v>
      </c>
      <c r="G25" s="414" t="s">
        <v>7242</v>
      </c>
      <c r="H25" s="31">
        <v>12300</v>
      </c>
      <c r="I25" s="31" t="s">
        <v>1264</v>
      </c>
      <c r="J25" s="31">
        <v>16</v>
      </c>
      <c r="K25" s="31" t="s">
        <v>9624</v>
      </c>
      <c r="L25" s="31"/>
      <c r="M25" s="31" t="s">
        <v>9625</v>
      </c>
      <c r="N25" s="31" t="s">
        <v>10764</v>
      </c>
      <c r="O25" s="36" t="s">
        <v>9626</v>
      </c>
      <c r="P25" s="36"/>
      <c r="Q25" s="30" t="s">
        <v>1274</v>
      </c>
      <c r="R25" s="36" t="s">
        <v>3823</v>
      </c>
      <c r="S25" s="36" t="s">
        <v>9627</v>
      </c>
      <c r="T25" s="38" t="s">
        <v>3823</v>
      </c>
      <c r="U25" s="37" t="s">
        <v>9627</v>
      </c>
      <c r="V25" s="1383"/>
      <c r="W25" s="1383"/>
      <c r="X25" s="1413"/>
      <c r="Y25" s="1438"/>
      <c r="Z25" s="1413"/>
      <c r="AA25" s="446">
        <v>43715</v>
      </c>
      <c r="AB25" s="447"/>
      <c r="AC25" s="420"/>
    </row>
    <row r="26" spans="1:48" s="456" customFormat="1" ht="48" customHeight="1" x14ac:dyDescent="0.2">
      <c r="A26" s="450">
        <v>22</v>
      </c>
      <c r="B26" s="413">
        <v>80427000000</v>
      </c>
      <c r="C26" s="413" t="s">
        <v>5810</v>
      </c>
      <c r="D26" s="1353" t="s">
        <v>5811</v>
      </c>
      <c r="E26" s="413" t="s">
        <v>5788</v>
      </c>
      <c r="F26" s="413" t="s">
        <v>5812</v>
      </c>
      <c r="G26" s="413" t="s">
        <v>5813</v>
      </c>
      <c r="H26" s="75">
        <v>12300</v>
      </c>
      <c r="I26" s="31" t="s">
        <v>1264</v>
      </c>
      <c r="J26" s="75">
        <v>16</v>
      </c>
      <c r="K26" s="31" t="s">
        <v>5814</v>
      </c>
      <c r="L26" s="31"/>
      <c r="M26" s="31" t="s">
        <v>5815</v>
      </c>
      <c r="N26" s="31" t="s">
        <v>10765</v>
      </c>
      <c r="O26" s="75" t="s">
        <v>5816</v>
      </c>
      <c r="P26" s="75" t="s">
        <v>1274</v>
      </c>
      <c r="Q26" s="75" t="s">
        <v>1274</v>
      </c>
      <c r="R26" s="415" t="s">
        <v>5817</v>
      </c>
      <c r="S26" s="75" t="s">
        <v>1274</v>
      </c>
      <c r="T26" s="80" t="s">
        <v>1274</v>
      </c>
      <c r="U26" s="80" t="s">
        <v>1274</v>
      </c>
      <c r="V26" s="80" t="s">
        <v>1274</v>
      </c>
      <c r="W26" s="80" t="s">
        <v>1274</v>
      </c>
      <c r="X26" s="1410" t="s">
        <v>1274</v>
      </c>
      <c r="Y26" s="1436" t="s">
        <v>1274</v>
      </c>
      <c r="Z26" s="1410" t="s">
        <v>1274</v>
      </c>
      <c r="AA26" s="454">
        <v>43683</v>
      </c>
      <c r="AB26" s="455" t="s">
        <v>1274</v>
      </c>
      <c r="AC26" s="420"/>
    </row>
    <row r="27" spans="1:48" s="456" customFormat="1" ht="84" customHeight="1" x14ac:dyDescent="0.2">
      <c r="A27" s="450">
        <v>23</v>
      </c>
      <c r="B27" s="414" t="s">
        <v>7585</v>
      </c>
      <c r="C27" s="414" t="s">
        <v>7586</v>
      </c>
      <c r="D27" s="31" t="s">
        <v>7587</v>
      </c>
      <c r="E27" s="414" t="s">
        <v>5788</v>
      </c>
      <c r="F27" s="414" t="s">
        <v>7588</v>
      </c>
      <c r="G27" s="414" t="s">
        <v>7589</v>
      </c>
      <c r="H27" s="31">
        <v>12300</v>
      </c>
      <c r="I27" s="31" t="s">
        <v>1264</v>
      </c>
      <c r="J27" s="31">
        <v>16</v>
      </c>
      <c r="K27" s="31" t="s">
        <v>7590</v>
      </c>
      <c r="L27" s="31"/>
      <c r="M27" s="31" t="s">
        <v>7591</v>
      </c>
      <c r="N27" s="31" t="s">
        <v>14187</v>
      </c>
      <c r="O27" s="31" t="s">
        <v>7592</v>
      </c>
      <c r="P27" s="31" t="s">
        <v>1274</v>
      </c>
      <c r="Q27" s="31" t="s">
        <v>1274</v>
      </c>
      <c r="R27" s="36" t="s">
        <v>10735</v>
      </c>
      <c r="S27" s="31" t="s">
        <v>1274</v>
      </c>
      <c r="T27" s="38" t="s">
        <v>1274</v>
      </c>
      <c r="U27" s="38" t="s">
        <v>1274</v>
      </c>
      <c r="V27" s="38" t="s">
        <v>1274</v>
      </c>
      <c r="W27" s="38" t="s">
        <v>1274</v>
      </c>
      <c r="X27" s="1409" t="s">
        <v>1274</v>
      </c>
      <c r="Y27" s="1435" t="s">
        <v>1274</v>
      </c>
      <c r="Z27" s="1409" t="s">
        <v>1274</v>
      </c>
      <c r="AA27" s="458">
        <v>43691</v>
      </c>
      <c r="AB27" s="459" t="s">
        <v>1274</v>
      </c>
      <c r="AC27" s="420"/>
    </row>
    <row r="28" spans="1:48" s="470" customFormat="1" ht="51" customHeight="1" x14ac:dyDescent="0.2">
      <c r="A28" s="450">
        <v>24</v>
      </c>
      <c r="B28" s="464">
        <v>80427000000</v>
      </c>
      <c r="C28" s="465" t="s">
        <v>9558</v>
      </c>
      <c r="D28" s="999" t="s">
        <v>14545</v>
      </c>
      <c r="E28" s="467" t="s">
        <v>5788</v>
      </c>
      <c r="F28" s="467" t="s">
        <v>8645</v>
      </c>
      <c r="G28" s="467" t="s">
        <v>9606</v>
      </c>
      <c r="H28" s="222">
        <v>12300</v>
      </c>
      <c r="I28" s="222">
        <v>1</v>
      </c>
      <c r="J28" s="222">
        <v>16</v>
      </c>
      <c r="K28" s="468" t="s">
        <v>8646</v>
      </c>
      <c r="L28" s="222"/>
      <c r="M28" s="223" t="s">
        <v>8647</v>
      </c>
      <c r="N28" s="223" t="s">
        <v>14186</v>
      </c>
      <c r="O28" s="222" t="s">
        <v>2955</v>
      </c>
      <c r="P28" s="222"/>
      <c r="Q28" s="222"/>
      <c r="R28" s="222" t="s">
        <v>5802</v>
      </c>
      <c r="S28" s="222"/>
      <c r="T28" s="1384"/>
      <c r="U28" s="1384"/>
      <c r="V28" s="1384"/>
      <c r="W28" s="1384"/>
      <c r="X28" s="1414"/>
      <c r="Y28" s="1439"/>
      <c r="Z28" s="1414"/>
      <c r="AA28" s="469">
        <v>43700</v>
      </c>
      <c r="AB28" s="222"/>
      <c r="AC28" s="222"/>
    </row>
    <row r="29" spans="1:48" s="456" customFormat="1" ht="60" customHeight="1" x14ac:dyDescent="0.2">
      <c r="A29" s="450">
        <v>25</v>
      </c>
      <c r="B29" s="413">
        <v>80427000000</v>
      </c>
      <c r="C29" s="413" t="s">
        <v>7908</v>
      </c>
      <c r="D29" s="1353" t="s">
        <v>7909</v>
      </c>
      <c r="E29" s="413" t="s">
        <v>5788</v>
      </c>
      <c r="F29" s="413" t="s">
        <v>7910</v>
      </c>
      <c r="G29" s="413" t="s">
        <v>7911</v>
      </c>
      <c r="H29" s="75">
        <v>12300</v>
      </c>
      <c r="I29" s="31" t="s">
        <v>1264</v>
      </c>
      <c r="J29" s="75">
        <v>16</v>
      </c>
      <c r="K29" s="31" t="s">
        <v>7912</v>
      </c>
      <c r="L29" s="31"/>
      <c r="M29" s="31" t="s">
        <v>8047</v>
      </c>
      <c r="N29" s="31" t="s">
        <v>7913</v>
      </c>
      <c r="O29" s="75" t="s">
        <v>2955</v>
      </c>
      <c r="P29" s="75" t="s">
        <v>1274</v>
      </c>
      <c r="Q29" s="75" t="s">
        <v>1274</v>
      </c>
      <c r="R29" s="415" t="s">
        <v>6943</v>
      </c>
      <c r="S29" s="75" t="s">
        <v>1274</v>
      </c>
      <c r="T29" s="80" t="s">
        <v>1274</v>
      </c>
      <c r="U29" s="80" t="s">
        <v>1274</v>
      </c>
      <c r="V29" s="80" t="s">
        <v>1274</v>
      </c>
      <c r="W29" s="80" t="s">
        <v>1274</v>
      </c>
      <c r="X29" s="1410" t="s">
        <v>1274</v>
      </c>
      <c r="Y29" s="1436" t="s">
        <v>1274</v>
      </c>
      <c r="Z29" s="1410" t="s">
        <v>1274</v>
      </c>
      <c r="AA29" s="454">
        <v>43696</v>
      </c>
      <c r="AB29" s="455" t="s">
        <v>1274</v>
      </c>
      <c r="AC29" s="420"/>
    </row>
    <row r="30" spans="1:48" s="448" customFormat="1" ht="48" customHeight="1" x14ac:dyDescent="0.2">
      <c r="A30" s="450">
        <v>26</v>
      </c>
      <c r="B30" s="414">
        <v>80427000000</v>
      </c>
      <c r="C30" s="414" t="s">
        <v>7223</v>
      </c>
      <c r="D30" s="31" t="s">
        <v>7224</v>
      </c>
      <c r="E30" s="414" t="s">
        <v>5788</v>
      </c>
      <c r="F30" s="414" t="s">
        <v>7225</v>
      </c>
      <c r="G30" s="414" t="s">
        <v>5813</v>
      </c>
      <c r="H30" s="31">
        <v>12300</v>
      </c>
      <c r="I30" s="31" t="s">
        <v>1264</v>
      </c>
      <c r="J30" s="31">
        <v>16</v>
      </c>
      <c r="K30" s="31" t="s">
        <v>7226</v>
      </c>
      <c r="L30" s="31"/>
      <c r="M30" s="31" t="s">
        <v>7229</v>
      </c>
      <c r="N30" s="31" t="s">
        <v>14414</v>
      </c>
      <c r="O30" s="31" t="s">
        <v>7227</v>
      </c>
      <c r="P30" s="31" t="s">
        <v>2027</v>
      </c>
      <c r="Q30" s="31" t="s">
        <v>2027</v>
      </c>
      <c r="R30" s="36" t="s">
        <v>7228</v>
      </c>
      <c r="S30" s="31" t="s">
        <v>1274</v>
      </c>
      <c r="T30" s="38" t="s">
        <v>1274</v>
      </c>
      <c r="U30" s="38" t="s">
        <v>1274</v>
      </c>
      <c r="V30" s="38" t="s">
        <v>1274</v>
      </c>
      <c r="W30" s="38" t="s">
        <v>1274</v>
      </c>
      <c r="X30" s="1409" t="s">
        <v>1274</v>
      </c>
      <c r="Y30" s="1436" t="s">
        <v>1274</v>
      </c>
      <c r="Z30" s="1410" t="s">
        <v>1274</v>
      </c>
      <c r="AA30" s="454">
        <v>43690</v>
      </c>
      <c r="AB30" s="447"/>
      <c r="AC30" s="420"/>
    </row>
    <row r="31" spans="1:48" s="448" customFormat="1" ht="127.5" customHeight="1" x14ac:dyDescent="0.2">
      <c r="A31" s="450">
        <v>27</v>
      </c>
      <c r="B31" s="413">
        <v>80427000000</v>
      </c>
      <c r="C31" s="465" t="s">
        <v>9425</v>
      </c>
      <c r="D31" s="423" t="s">
        <v>9426</v>
      </c>
      <c r="E31" s="471" t="s">
        <v>5788</v>
      </c>
      <c r="F31" s="471" t="s">
        <v>9427</v>
      </c>
      <c r="G31" s="471" t="s">
        <v>9428</v>
      </c>
      <c r="H31" s="423">
        <v>12300</v>
      </c>
      <c r="I31" s="31" t="s">
        <v>1264</v>
      </c>
      <c r="J31" s="423">
        <v>16</v>
      </c>
      <c r="K31" s="423" t="s">
        <v>9429</v>
      </c>
      <c r="L31" s="423"/>
      <c r="M31" s="423" t="s">
        <v>9488</v>
      </c>
      <c r="N31" s="423" t="s">
        <v>9430</v>
      </c>
      <c r="O31" s="423" t="s">
        <v>14288</v>
      </c>
      <c r="P31" s="423" t="s">
        <v>1267</v>
      </c>
      <c r="Q31" s="423" t="s">
        <v>1267</v>
      </c>
      <c r="R31" s="423" t="s">
        <v>9431</v>
      </c>
      <c r="S31" s="416"/>
      <c r="T31" s="1385" t="s">
        <v>9432</v>
      </c>
      <c r="U31" s="1383"/>
      <c r="V31" s="1383"/>
      <c r="W31" s="1383"/>
      <c r="X31" s="1413"/>
      <c r="Y31" s="1438"/>
      <c r="Z31" s="1413"/>
      <c r="AA31" s="458">
        <v>43705</v>
      </c>
      <c r="AB31" s="447"/>
      <c r="AC31" s="420"/>
    </row>
    <row r="32" spans="1:48" s="474" customFormat="1" ht="120" customHeight="1" x14ac:dyDescent="0.2">
      <c r="A32" s="450">
        <v>28</v>
      </c>
      <c r="B32" s="422" t="s">
        <v>7585</v>
      </c>
      <c r="C32" s="422" t="s">
        <v>9140</v>
      </c>
      <c r="D32" s="1354" t="s">
        <v>9141</v>
      </c>
      <c r="E32" s="422" t="s">
        <v>5788</v>
      </c>
      <c r="F32" s="422" t="s">
        <v>9142</v>
      </c>
      <c r="G32" s="422" t="s">
        <v>6939</v>
      </c>
      <c r="H32" s="422" t="s">
        <v>32</v>
      </c>
      <c r="I32" s="460" t="s">
        <v>1264</v>
      </c>
      <c r="J32" s="422" t="s">
        <v>1286</v>
      </c>
      <c r="K32" s="421" t="s">
        <v>9143</v>
      </c>
      <c r="L32" s="422"/>
      <c r="M32" s="422" t="s">
        <v>9159</v>
      </c>
      <c r="N32" s="898" t="s">
        <v>14488</v>
      </c>
      <c r="O32" s="897" t="s">
        <v>9144</v>
      </c>
      <c r="P32" s="897" t="s">
        <v>1266</v>
      </c>
      <c r="Q32" s="898"/>
      <c r="R32" s="899" t="s">
        <v>9145</v>
      </c>
      <c r="S32" s="869"/>
      <c r="T32" s="1386"/>
      <c r="U32" s="1387"/>
      <c r="V32" s="1387"/>
      <c r="W32" s="1387"/>
      <c r="X32" s="1415"/>
      <c r="Y32" s="1440" t="s">
        <v>1273</v>
      </c>
      <c r="Z32" s="1415"/>
      <c r="AA32" s="463">
        <v>43703</v>
      </c>
      <c r="AB32" s="472"/>
      <c r="AC32" s="473"/>
    </row>
    <row r="33" spans="1:48" s="1466" customFormat="1" ht="93" customHeight="1" x14ac:dyDescent="0.2">
      <c r="A33" s="1464">
        <v>29</v>
      </c>
      <c r="B33" s="1465">
        <v>80443000000</v>
      </c>
      <c r="C33" s="1465" t="s">
        <v>4427</v>
      </c>
      <c r="D33" s="26" t="s">
        <v>14405</v>
      </c>
      <c r="E33" s="1465" t="s">
        <v>4428</v>
      </c>
      <c r="F33" s="1465" t="s">
        <v>4429</v>
      </c>
      <c r="G33" s="1465" t="s">
        <v>4430</v>
      </c>
      <c r="H33" s="26">
        <v>75201</v>
      </c>
      <c r="I33" s="26" t="s">
        <v>1264</v>
      </c>
      <c r="J33" s="26">
        <v>13</v>
      </c>
      <c r="K33" s="26" t="s">
        <v>4431</v>
      </c>
      <c r="L33" s="26"/>
      <c r="M33" s="26" t="s">
        <v>4432</v>
      </c>
      <c r="N33" s="26" t="s">
        <v>4433</v>
      </c>
      <c r="O33" s="30" t="s">
        <v>4434</v>
      </c>
      <c r="P33" s="30" t="s">
        <v>1274</v>
      </c>
      <c r="Q33" s="30" t="s">
        <v>1274</v>
      </c>
      <c r="R33" s="30" t="s">
        <v>4435</v>
      </c>
      <c r="S33" s="30" t="s">
        <v>1274</v>
      </c>
      <c r="T33" s="9" t="s">
        <v>1274</v>
      </c>
      <c r="U33" s="9" t="s">
        <v>1274</v>
      </c>
      <c r="V33" s="9" t="s">
        <v>1274</v>
      </c>
      <c r="W33" s="9" t="s">
        <v>1274</v>
      </c>
      <c r="X33" s="1417" t="s">
        <v>1274</v>
      </c>
      <c r="Y33" s="1443" t="s">
        <v>2330</v>
      </c>
      <c r="Z33" s="1417" t="s">
        <v>1274</v>
      </c>
      <c r="AA33" s="1506">
        <v>43677</v>
      </c>
      <c r="AB33" s="1467">
        <v>43927</v>
      </c>
      <c r="AC33" s="1481" t="s">
        <v>14406</v>
      </c>
    </row>
    <row r="34" spans="1:48" s="23" customFormat="1" ht="240" customHeight="1" x14ac:dyDescent="0.2">
      <c r="A34" s="450">
        <v>30</v>
      </c>
      <c r="B34" s="29">
        <v>80455000000</v>
      </c>
      <c r="C34" s="29" t="s">
        <v>4964</v>
      </c>
      <c r="D34" s="28" t="s">
        <v>14335</v>
      </c>
      <c r="E34" s="29" t="s">
        <v>4965</v>
      </c>
      <c r="F34" s="29" t="s">
        <v>4966</v>
      </c>
      <c r="G34" s="29" t="s">
        <v>4967</v>
      </c>
      <c r="H34" s="28">
        <v>75201</v>
      </c>
      <c r="I34" s="28" t="s">
        <v>1264</v>
      </c>
      <c r="J34" s="28">
        <v>13</v>
      </c>
      <c r="K34" s="28" t="s">
        <v>4968</v>
      </c>
      <c r="L34" s="28"/>
      <c r="M34" s="28" t="s">
        <v>4969</v>
      </c>
      <c r="N34" s="27" t="s">
        <v>14499</v>
      </c>
      <c r="O34" s="36" t="s">
        <v>4970</v>
      </c>
      <c r="P34" s="36" t="s">
        <v>1659</v>
      </c>
      <c r="Q34" s="36" t="s">
        <v>1267</v>
      </c>
      <c r="R34" s="36" t="s">
        <v>10759</v>
      </c>
      <c r="S34" s="36" t="s">
        <v>4971</v>
      </c>
      <c r="T34" s="37" t="s">
        <v>4972</v>
      </c>
      <c r="U34" s="37" t="s">
        <v>14302</v>
      </c>
      <c r="V34" s="9" t="s">
        <v>1274</v>
      </c>
      <c r="W34" s="9" t="s">
        <v>1274</v>
      </c>
      <c r="X34" s="684" t="s">
        <v>1400</v>
      </c>
      <c r="Y34" s="1434" t="s">
        <v>1502</v>
      </c>
      <c r="Z34" s="1417" t="s">
        <v>1274</v>
      </c>
      <c r="AA34" s="428">
        <v>43678</v>
      </c>
      <c r="AB34" s="221" t="s">
        <v>1274</v>
      </c>
      <c r="AC34" s="24"/>
      <c r="AP34" s="3"/>
      <c r="AQ34" s="3"/>
      <c r="AR34" s="3"/>
      <c r="AS34" s="3"/>
      <c r="AT34" s="3"/>
      <c r="AU34" s="3"/>
      <c r="AV34" s="3"/>
    </row>
    <row r="35" spans="1:48" s="23" customFormat="1" ht="192" customHeight="1" x14ac:dyDescent="0.2">
      <c r="A35" s="450">
        <v>31</v>
      </c>
      <c r="B35" s="29">
        <v>80255815001</v>
      </c>
      <c r="C35" s="29" t="s">
        <v>6663</v>
      </c>
      <c r="D35" s="28" t="s">
        <v>6664</v>
      </c>
      <c r="E35" s="29" t="s">
        <v>6665</v>
      </c>
      <c r="F35" s="29" t="s">
        <v>6666</v>
      </c>
      <c r="G35" s="29" t="s">
        <v>6667</v>
      </c>
      <c r="H35" s="28">
        <v>75203</v>
      </c>
      <c r="I35" s="28" t="s">
        <v>1264</v>
      </c>
      <c r="J35" s="28">
        <v>13</v>
      </c>
      <c r="K35" s="28" t="s">
        <v>6668</v>
      </c>
      <c r="L35" s="28"/>
      <c r="M35" s="28" t="s">
        <v>6669</v>
      </c>
      <c r="N35" s="27" t="s">
        <v>14501</v>
      </c>
      <c r="O35" s="36" t="s">
        <v>6670</v>
      </c>
      <c r="P35" s="36" t="s">
        <v>1659</v>
      </c>
      <c r="Q35" s="36" t="s">
        <v>6671</v>
      </c>
      <c r="R35" s="36" t="s">
        <v>6672</v>
      </c>
      <c r="S35" s="36" t="s">
        <v>6673</v>
      </c>
      <c r="T35" s="37" t="s">
        <v>6674</v>
      </c>
      <c r="U35" s="9" t="s">
        <v>14599</v>
      </c>
      <c r="V35" s="9" t="s">
        <v>1274</v>
      </c>
      <c r="W35" s="9" t="s">
        <v>1274</v>
      </c>
      <c r="X35" s="684" t="s">
        <v>1400</v>
      </c>
      <c r="Y35" s="1434" t="s">
        <v>1502</v>
      </c>
      <c r="Z35" s="1417" t="s">
        <v>1274</v>
      </c>
      <c r="AA35" s="428">
        <v>43685</v>
      </c>
      <c r="AB35" s="221" t="s">
        <v>1274</v>
      </c>
      <c r="AC35" s="24"/>
    </row>
    <row r="36" spans="1:48" s="39" customFormat="1" ht="216" customHeight="1" x14ac:dyDescent="0.2">
      <c r="A36" s="450">
        <v>32</v>
      </c>
      <c r="B36" s="29" t="s">
        <v>8018</v>
      </c>
      <c r="C36" s="29" t="s">
        <v>8019</v>
      </c>
      <c r="D36" s="28" t="s">
        <v>8020</v>
      </c>
      <c r="E36" s="29" t="s">
        <v>8021</v>
      </c>
      <c r="F36" s="29" t="s">
        <v>8022</v>
      </c>
      <c r="G36" s="29" t="s">
        <v>8023</v>
      </c>
      <c r="H36" s="28">
        <v>75203</v>
      </c>
      <c r="I36" s="28" t="s">
        <v>1264</v>
      </c>
      <c r="J36" s="28">
        <v>13</v>
      </c>
      <c r="K36" s="28" t="s">
        <v>8024</v>
      </c>
      <c r="L36" s="28"/>
      <c r="M36" s="28" t="s">
        <v>8025</v>
      </c>
      <c r="N36" s="27" t="s">
        <v>14500</v>
      </c>
      <c r="O36" s="36" t="s">
        <v>8026</v>
      </c>
      <c r="P36" s="36" t="s">
        <v>1659</v>
      </c>
      <c r="Q36" s="36" t="s">
        <v>1501</v>
      </c>
      <c r="R36" s="36" t="s">
        <v>8027</v>
      </c>
      <c r="S36" s="36" t="s">
        <v>8028</v>
      </c>
      <c r="T36" s="37" t="s">
        <v>8029</v>
      </c>
      <c r="U36" s="37" t="s">
        <v>8030</v>
      </c>
      <c r="V36" s="9" t="s">
        <v>1274</v>
      </c>
      <c r="W36" s="9" t="s">
        <v>1274</v>
      </c>
      <c r="X36" s="684" t="s">
        <v>1400</v>
      </c>
      <c r="Y36" s="1434" t="s">
        <v>1502</v>
      </c>
      <c r="Z36" s="1417" t="s">
        <v>1274</v>
      </c>
      <c r="AA36" s="430">
        <v>43698</v>
      </c>
      <c r="AB36" s="137"/>
      <c r="AC36" s="24"/>
    </row>
    <row r="37" spans="1:48" s="39" customFormat="1" ht="142.5" customHeight="1" x14ac:dyDescent="0.2">
      <c r="A37" s="450">
        <v>33</v>
      </c>
      <c r="B37" s="40">
        <v>80404000000</v>
      </c>
      <c r="C37" s="40" t="s">
        <v>8031</v>
      </c>
      <c r="D37" s="27" t="s">
        <v>8032</v>
      </c>
      <c r="E37" s="40" t="s">
        <v>8033</v>
      </c>
      <c r="F37" s="40" t="s">
        <v>8034</v>
      </c>
      <c r="G37" s="40" t="s">
        <v>8035</v>
      </c>
      <c r="H37" s="27">
        <v>75203</v>
      </c>
      <c r="I37" s="28" t="s">
        <v>1264</v>
      </c>
      <c r="J37" s="27">
        <v>13</v>
      </c>
      <c r="K37" s="27" t="s">
        <v>8036</v>
      </c>
      <c r="L37" s="27"/>
      <c r="M37" s="27" t="s">
        <v>14452</v>
      </c>
      <c r="N37" s="1554" t="s">
        <v>14648</v>
      </c>
      <c r="O37" s="1372" t="s">
        <v>8037</v>
      </c>
      <c r="P37" s="36" t="s">
        <v>1396</v>
      </c>
      <c r="Q37" s="36" t="s">
        <v>7406</v>
      </c>
      <c r="R37" s="1363" t="s">
        <v>14226</v>
      </c>
      <c r="S37" s="36" t="s">
        <v>8038</v>
      </c>
      <c r="T37" s="9"/>
      <c r="U37" s="1388" t="s">
        <v>8039</v>
      </c>
      <c r="V37" s="9"/>
      <c r="W37" s="9"/>
      <c r="X37" s="684" t="s">
        <v>1400</v>
      </c>
      <c r="Y37" s="1434" t="s">
        <v>1502</v>
      </c>
      <c r="Z37" s="684"/>
      <c r="AA37" s="430">
        <v>43698</v>
      </c>
      <c r="AB37" s="245"/>
      <c r="AC37" s="24"/>
    </row>
    <row r="38" spans="1:48" s="456" customFormat="1" ht="72" customHeight="1" x14ac:dyDescent="0.2">
      <c r="A38" s="450">
        <v>34</v>
      </c>
      <c r="B38" s="414">
        <v>80206852001</v>
      </c>
      <c r="C38" s="414" t="s">
        <v>7578</v>
      </c>
      <c r="D38" s="31" t="s">
        <v>7579</v>
      </c>
      <c r="E38" s="414"/>
      <c r="F38" s="414" t="s">
        <v>7580</v>
      </c>
      <c r="G38" s="414" t="s">
        <v>7581</v>
      </c>
      <c r="H38" s="31">
        <v>50102</v>
      </c>
      <c r="I38" s="31" t="s">
        <v>1264</v>
      </c>
      <c r="J38" s="31">
        <v>16</v>
      </c>
      <c r="K38" s="36" t="s">
        <v>7582</v>
      </c>
      <c r="L38" s="36"/>
      <c r="M38" s="31" t="s">
        <v>7583</v>
      </c>
      <c r="N38" s="31" t="s">
        <v>7584</v>
      </c>
      <c r="O38" s="31" t="s">
        <v>1274</v>
      </c>
      <c r="P38" s="31" t="s">
        <v>1274</v>
      </c>
      <c r="Q38" s="31" t="s">
        <v>1274</v>
      </c>
      <c r="R38" s="36" t="s">
        <v>6943</v>
      </c>
      <c r="S38" s="31" t="s">
        <v>1274</v>
      </c>
      <c r="T38" s="38" t="s">
        <v>1274</v>
      </c>
      <c r="U38" s="38" t="s">
        <v>1274</v>
      </c>
      <c r="V38" s="38" t="s">
        <v>1274</v>
      </c>
      <c r="W38" s="38" t="s">
        <v>1274</v>
      </c>
      <c r="X38" s="1409" t="s">
        <v>1274</v>
      </c>
      <c r="Y38" s="1435" t="s">
        <v>1274</v>
      </c>
      <c r="Z38" s="1409" t="s">
        <v>1274</v>
      </c>
      <c r="AA38" s="454">
        <v>43691</v>
      </c>
      <c r="AB38" s="455" t="s">
        <v>1274</v>
      </c>
      <c r="AC38" s="420"/>
    </row>
    <row r="39" spans="1:48" s="456" customFormat="1" ht="60" customHeight="1" x14ac:dyDescent="0.2">
      <c r="A39" s="450">
        <v>35</v>
      </c>
      <c r="B39" s="414">
        <v>80404000000</v>
      </c>
      <c r="C39" s="414" t="s">
        <v>9111</v>
      </c>
      <c r="D39" s="31" t="s">
        <v>9112</v>
      </c>
      <c r="E39" s="414" t="s">
        <v>8033</v>
      </c>
      <c r="F39" s="414" t="s">
        <v>9588</v>
      </c>
      <c r="G39" s="414" t="s">
        <v>9130</v>
      </c>
      <c r="H39" s="31">
        <v>12300</v>
      </c>
      <c r="I39" s="31" t="s">
        <v>1264</v>
      </c>
      <c r="J39" s="31">
        <v>16</v>
      </c>
      <c r="K39" s="31" t="s">
        <v>9113</v>
      </c>
      <c r="L39" s="31"/>
      <c r="M39" s="31" t="s">
        <v>9114</v>
      </c>
      <c r="N39" s="31" t="s">
        <v>9115</v>
      </c>
      <c r="O39" s="31" t="s">
        <v>1274</v>
      </c>
      <c r="P39" s="31" t="s">
        <v>1274</v>
      </c>
      <c r="Q39" s="31" t="s">
        <v>1274</v>
      </c>
      <c r="R39" s="36" t="s">
        <v>9116</v>
      </c>
      <c r="S39" s="31" t="s">
        <v>1274</v>
      </c>
      <c r="T39" s="38" t="s">
        <v>1274</v>
      </c>
      <c r="U39" s="38" t="s">
        <v>1274</v>
      </c>
      <c r="V39" s="38" t="s">
        <v>1274</v>
      </c>
      <c r="W39" s="38" t="s">
        <v>1274</v>
      </c>
      <c r="X39" s="1409" t="s">
        <v>1274</v>
      </c>
      <c r="Y39" s="1435" t="s">
        <v>9117</v>
      </c>
      <c r="Z39" s="1409" t="s">
        <v>1274</v>
      </c>
      <c r="AA39" s="458">
        <v>43703</v>
      </c>
      <c r="AB39" s="455" t="s">
        <v>1274</v>
      </c>
      <c r="AC39" s="420"/>
    </row>
    <row r="40" spans="1:48" s="74" customFormat="1" ht="324" customHeight="1" x14ac:dyDescent="0.2">
      <c r="A40" s="450">
        <v>36</v>
      </c>
      <c r="B40" s="40" t="s">
        <v>9102</v>
      </c>
      <c r="C40" s="40" t="s">
        <v>9103</v>
      </c>
      <c r="D40" s="27" t="s">
        <v>9104</v>
      </c>
      <c r="E40" s="40" t="s">
        <v>9105</v>
      </c>
      <c r="F40" s="40" t="s">
        <v>9106</v>
      </c>
      <c r="G40" s="40" t="s">
        <v>8023</v>
      </c>
      <c r="H40" s="27">
        <v>75203</v>
      </c>
      <c r="I40" s="28" t="s">
        <v>1264</v>
      </c>
      <c r="J40" s="27">
        <v>13</v>
      </c>
      <c r="K40" s="27" t="s">
        <v>9107</v>
      </c>
      <c r="L40" s="27"/>
      <c r="M40" s="1523" t="s">
        <v>14544</v>
      </c>
      <c r="N40" s="145" t="s">
        <v>14526</v>
      </c>
      <c r="O40" s="121" t="s">
        <v>9108</v>
      </c>
      <c r="P40" s="121" t="s">
        <v>1659</v>
      </c>
      <c r="Q40" s="121" t="s">
        <v>1267</v>
      </c>
      <c r="R40" s="121" t="s">
        <v>9109</v>
      </c>
      <c r="S40" s="121" t="s">
        <v>9110</v>
      </c>
      <c r="T40" s="1389" t="s">
        <v>14264</v>
      </c>
      <c r="U40" s="1389" t="s">
        <v>14294</v>
      </c>
      <c r="V40" s="1390"/>
      <c r="W40" s="1389" t="s">
        <v>14532</v>
      </c>
      <c r="X40" s="1416" t="s">
        <v>1400</v>
      </c>
      <c r="Y40" s="1441" t="s">
        <v>1502</v>
      </c>
      <c r="Z40" s="1417" t="s">
        <v>1274</v>
      </c>
      <c r="AA40" s="432">
        <v>43703</v>
      </c>
      <c r="AB40" s="231"/>
      <c r="AC40" s="68"/>
    </row>
    <row r="41" spans="1:48" s="23" customFormat="1" ht="156" customHeight="1" x14ac:dyDescent="0.2">
      <c r="A41" s="450">
        <v>37</v>
      </c>
      <c r="B41" s="29">
        <v>80219825001</v>
      </c>
      <c r="C41" s="29" t="s">
        <v>8623</v>
      </c>
      <c r="D41" s="28" t="s">
        <v>8624</v>
      </c>
      <c r="E41" s="29" t="s">
        <v>8625</v>
      </c>
      <c r="F41" s="29" t="s">
        <v>8626</v>
      </c>
      <c r="G41" s="29" t="s">
        <v>8627</v>
      </c>
      <c r="H41" s="28">
        <v>75203</v>
      </c>
      <c r="I41" s="28" t="s">
        <v>1264</v>
      </c>
      <c r="J41" s="28">
        <v>13</v>
      </c>
      <c r="K41" s="28" t="s">
        <v>8628</v>
      </c>
      <c r="L41" s="28"/>
      <c r="M41" s="27" t="s">
        <v>8629</v>
      </c>
      <c r="N41" s="27" t="s">
        <v>14502</v>
      </c>
      <c r="O41" s="30" t="s">
        <v>8630</v>
      </c>
      <c r="P41" s="36" t="s">
        <v>1396</v>
      </c>
      <c r="Q41" s="36" t="s">
        <v>1267</v>
      </c>
      <c r="R41" s="36" t="s">
        <v>8631</v>
      </c>
      <c r="S41" s="30" t="s">
        <v>1274</v>
      </c>
      <c r="T41" s="9" t="s">
        <v>1274</v>
      </c>
      <c r="U41" s="37" t="s">
        <v>8632</v>
      </c>
      <c r="V41" s="9" t="s">
        <v>1274</v>
      </c>
      <c r="W41" s="9" t="s">
        <v>1274</v>
      </c>
      <c r="X41" s="684" t="s">
        <v>1400</v>
      </c>
      <c r="Y41" s="1434" t="s">
        <v>1502</v>
      </c>
      <c r="Z41" s="1409" t="s">
        <v>1274</v>
      </c>
      <c r="AA41" s="428">
        <v>43700</v>
      </c>
      <c r="AB41" s="221" t="s">
        <v>1274</v>
      </c>
      <c r="AC41" s="24"/>
    </row>
    <row r="42" spans="1:48" s="23" customFormat="1" ht="180" customHeight="1" x14ac:dyDescent="0.2">
      <c r="A42" s="450">
        <v>38</v>
      </c>
      <c r="B42" s="29">
        <v>80227816001</v>
      </c>
      <c r="C42" s="29" t="s">
        <v>6326</v>
      </c>
      <c r="D42" s="28" t="s">
        <v>6327</v>
      </c>
      <c r="E42" s="29" t="s">
        <v>6328</v>
      </c>
      <c r="F42" s="29" t="s">
        <v>6329</v>
      </c>
      <c r="G42" s="29" t="s">
        <v>6330</v>
      </c>
      <c r="H42" s="28">
        <v>75203</v>
      </c>
      <c r="I42" s="28" t="s">
        <v>1264</v>
      </c>
      <c r="J42" s="28">
        <v>13</v>
      </c>
      <c r="K42" s="28" t="s">
        <v>6331</v>
      </c>
      <c r="L42" s="28"/>
      <c r="M42" s="27" t="s">
        <v>14444</v>
      </c>
      <c r="N42" s="27" t="s">
        <v>14295</v>
      </c>
      <c r="O42" s="31" t="s">
        <v>10277</v>
      </c>
      <c r="P42" s="31" t="s">
        <v>10278</v>
      </c>
      <c r="Q42" s="31" t="s">
        <v>10279</v>
      </c>
      <c r="R42" s="36" t="s">
        <v>10280</v>
      </c>
      <c r="S42" s="36" t="s">
        <v>10281</v>
      </c>
      <c r="T42" s="38" t="s">
        <v>1274</v>
      </c>
      <c r="U42" s="37" t="s">
        <v>10282</v>
      </c>
      <c r="V42" s="38" t="s">
        <v>1274</v>
      </c>
      <c r="W42" s="38" t="s">
        <v>1274</v>
      </c>
      <c r="X42" s="1409" t="s">
        <v>10283</v>
      </c>
      <c r="Y42" s="1435" t="s">
        <v>1502</v>
      </c>
      <c r="Z42" s="1409" t="s">
        <v>1274</v>
      </c>
      <c r="AA42" s="430">
        <v>43685</v>
      </c>
      <c r="AB42" s="220" t="s">
        <v>1274</v>
      </c>
      <c r="AC42" s="24"/>
    </row>
    <row r="43" spans="1:48" s="23" customFormat="1" ht="216" customHeight="1" x14ac:dyDescent="0.2">
      <c r="A43" s="450">
        <v>39</v>
      </c>
      <c r="B43" s="29">
        <v>80443000000</v>
      </c>
      <c r="C43" s="29" t="s">
        <v>8179</v>
      </c>
      <c r="D43" s="28" t="s">
        <v>8180</v>
      </c>
      <c r="E43" s="29" t="s">
        <v>4428</v>
      </c>
      <c r="F43" s="29" t="s">
        <v>8181</v>
      </c>
      <c r="G43" s="29" t="s">
        <v>8182</v>
      </c>
      <c r="H43" s="28">
        <v>75203</v>
      </c>
      <c r="I43" s="28" t="s">
        <v>1264</v>
      </c>
      <c r="J43" s="28">
        <v>13</v>
      </c>
      <c r="K43" s="28" t="s">
        <v>8183</v>
      </c>
      <c r="L43" s="28"/>
      <c r="M43" s="27" t="s">
        <v>8184</v>
      </c>
      <c r="N43" s="894" t="s">
        <v>14629</v>
      </c>
      <c r="O43" s="870" t="s">
        <v>14474</v>
      </c>
      <c r="P43" s="870" t="s">
        <v>1396</v>
      </c>
      <c r="Q43" s="870" t="s">
        <v>1267</v>
      </c>
      <c r="R43" s="1357" t="s">
        <v>14475</v>
      </c>
      <c r="S43" s="31" t="s">
        <v>14227</v>
      </c>
      <c r="T43" s="38" t="s">
        <v>8185</v>
      </c>
      <c r="U43" s="38" t="s">
        <v>14257</v>
      </c>
      <c r="V43" s="9" t="s">
        <v>1274</v>
      </c>
      <c r="W43" s="9" t="s">
        <v>1274</v>
      </c>
      <c r="X43" s="1409" t="s">
        <v>1400</v>
      </c>
      <c r="Y43" s="1435" t="s">
        <v>1502</v>
      </c>
      <c r="Z43" s="1409" t="s">
        <v>1274</v>
      </c>
      <c r="AA43" s="430">
        <v>43699</v>
      </c>
      <c r="AB43" s="220" t="s">
        <v>1274</v>
      </c>
      <c r="AC43" s="24"/>
    </row>
    <row r="44" spans="1:48" s="476" customFormat="1" ht="60" customHeight="1" x14ac:dyDescent="0.2">
      <c r="A44" s="450">
        <v>40</v>
      </c>
      <c r="B44" s="414">
        <v>80443000000</v>
      </c>
      <c r="C44" s="414" t="s">
        <v>9442</v>
      </c>
      <c r="D44" s="1353" t="s">
        <v>9443</v>
      </c>
      <c r="E44" s="414" t="s">
        <v>4428</v>
      </c>
      <c r="F44" s="414" t="s">
        <v>9444</v>
      </c>
      <c r="G44" s="414" t="s">
        <v>9445</v>
      </c>
      <c r="H44" s="31">
        <v>12300</v>
      </c>
      <c r="I44" s="31" t="s">
        <v>1264</v>
      </c>
      <c r="J44" s="31">
        <v>16</v>
      </c>
      <c r="K44" s="31" t="s">
        <v>9446</v>
      </c>
      <c r="L44" s="31"/>
      <c r="M44" s="31" t="s">
        <v>9447</v>
      </c>
      <c r="N44" s="31" t="s">
        <v>9448</v>
      </c>
      <c r="O44" s="31" t="s">
        <v>9449</v>
      </c>
      <c r="P44" s="31"/>
      <c r="Q44" s="31"/>
      <c r="R44" s="31" t="s">
        <v>9450</v>
      </c>
      <c r="S44" s="31"/>
      <c r="T44" s="38"/>
      <c r="U44" s="38"/>
      <c r="V44" s="38"/>
      <c r="W44" s="38"/>
      <c r="X44" s="1409"/>
      <c r="Y44" s="1435"/>
      <c r="Z44" s="1409"/>
      <c r="AA44" s="454">
        <v>43705</v>
      </c>
      <c r="AB44" s="475"/>
      <c r="AC44" s="419"/>
      <c r="AP44" s="477"/>
      <c r="AQ44" s="477"/>
      <c r="AR44" s="477"/>
      <c r="AS44" s="477"/>
      <c r="AT44" s="477"/>
      <c r="AU44" s="477"/>
      <c r="AV44" s="477"/>
    </row>
    <row r="45" spans="1:48" s="69" customFormat="1" ht="216" customHeight="1" x14ac:dyDescent="0.2">
      <c r="A45" s="450">
        <v>41</v>
      </c>
      <c r="B45" s="40">
        <v>80507000000</v>
      </c>
      <c r="C45" s="40" t="s">
        <v>7617</v>
      </c>
      <c r="D45" s="27" t="s">
        <v>7618</v>
      </c>
      <c r="E45" s="40" t="s">
        <v>7619</v>
      </c>
      <c r="F45" s="40" t="s">
        <v>7620</v>
      </c>
      <c r="G45" s="40" t="s">
        <v>7621</v>
      </c>
      <c r="H45" s="27">
        <v>75103</v>
      </c>
      <c r="I45" s="28" t="s">
        <v>1264</v>
      </c>
      <c r="J45" s="27">
        <v>12</v>
      </c>
      <c r="K45" s="27" t="s">
        <v>7622</v>
      </c>
      <c r="L45" s="27"/>
      <c r="M45" s="27" t="s">
        <v>7623</v>
      </c>
      <c r="N45" s="27" t="s">
        <v>14217</v>
      </c>
      <c r="O45" s="36" t="s">
        <v>14218</v>
      </c>
      <c r="P45" s="30" t="s">
        <v>14220</v>
      </c>
      <c r="Q45" s="36" t="s">
        <v>10767</v>
      </c>
      <c r="R45" s="36" t="s">
        <v>14219</v>
      </c>
      <c r="S45" s="36" t="s">
        <v>7624</v>
      </c>
      <c r="T45" s="9" t="s">
        <v>1274</v>
      </c>
      <c r="U45" s="37" t="s">
        <v>7625</v>
      </c>
      <c r="V45" s="9" t="s">
        <v>1274</v>
      </c>
      <c r="W45" s="9" t="s">
        <v>1274</v>
      </c>
      <c r="X45" s="684" t="s">
        <v>10766</v>
      </c>
      <c r="Y45" s="1434" t="s">
        <v>7626</v>
      </c>
      <c r="Z45" s="1417" t="s">
        <v>1274</v>
      </c>
      <c r="AA45" s="431">
        <v>43692</v>
      </c>
      <c r="AB45" s="250" t="s">
        <v>1274</v>
      </c>
      <c r="AC45" s="68"/>
    </row>
    <row r="46" spans="1:48" s="453" customFormat="1" ht="75.75" customHeight="1" x14ac:dyDescent="0.2">
      <c r="A46" s="450">
        <v>42</v>
      </c>
      <c r="B46" s="451">
        <v>80212810001</v>
      </c>
      <c r="C46" s="451" t="s">
        <v>3367</v>
      </c>
      <c r="D46" s="450" t="s">
        <v>3974</v>
      </c>
      <c r="E46" s="450" t="s">
        <v>3368</v>
      </c>
      <c r="F46" s="452" t="s">
        <v>3369</v>
      </c>
      <c r="G46" s="452" t="s">
        <v>3370</v>
      </c>
      <c r="H46" s="450">
        <v>75203</v>
      </c>
      <c r="I46" s="450" t="s">
        <v>1264</v>
      </c>
      <c r="J46" s="450">
        <v>13</v>
      </c>
      <c r="K46" s="450" t="s">
        <v>3371</v>
      </c>
      <c r="L46" s="450"/>
      <c r="M46" s="450" t="s">
        <v>3372</v>
      </c>
      <c r="N46" s="27" t="s">
        <v>14472</v>
      </c>
      <c r="O46" s="412" t="s">
        <v>3373</v>
      </c>
      <c r="P46" s="412" t="s">
        <v>3374</v>
      </c>
      <c r="Q46" s="412" t="s">
        <v>2063</v>
      </c>
      <c r="R46" s="412" t="s">
        <v>3975</v>
      </c>
      <c r="S46" s="412" t="s">
        <v>3375</v>
      </c>
      <c r="T46" s="1381" t="s">
        <v>3376</v>
      </c>
      <c r="U46" s="1381" t="s">
        <v>14304</v>
      </c>
      <c r="V46" s="1381" t="s">
        <v>1274</v>
      </c>
      <c r="W46" s="1381" t="s">
        <v>1274</v>
      </c>
      <c r="X46" s="1408" t="s">
        <v>1400</v>
      </c>
      <c r="Y46" s="1433" t="s">
        <v>2099</v>
      </c>
      <c r="Z46" s="1408" t="s">
        <v>1274</v>
      </c>
      <c r="AA46" s="434">
        <v>43669</v>
      </c>
      <c r="AB46" s="450" t="s">
        <v>1274</v>
      </c>
      <c r="AC46" s="450"/>
    </row>
    <row r="47" spans="1:48" s="456" customFormat="1" ht="60" customHeight="1" x14ac:dyDescent="0.2">
      <c r="A47" s="450">
        <v>43</v>
      </c>
      <c r="B47" s="413">
        <v>80212810001</v>
      </c>
      <c r="C47" s="413" t="s">
        <v>4027</v>
      </c>
      <c r="D47" s="1353" t="s">
        <v>4028</v>
      </c>
      <c r="E47" s="413" t="s">
        <v>3368</v>
      </c>
      <c r="F47" s="413" t="s">
        <v>4029</v>
      </c>
      <c r="G47" s="413" t="s">
        <v>4030</v>
      </c>
      <c r="H47" s="75">
        <v>12300</v>
      </c>
      <c r="I47" s="31" t="s">
        <v>1264</v>
      </c>
      <c r="J47" s="75">
        <v>16</v>
      </c>
      <c r="K47" s="31" t="s">
        <v>4031</v>
      </c>
      <c r="L47" s="31"/>
      <c r="M47" s="31" t="s">
        <v>4032</v>
      </c>
      <c r="N47" s="31" t="s">
        <v>4033</v>
      </c>
      <c r="O47" s="31" t="s">
        <v>4034</v>
      </c>
      <c r="P47" s="75"/>
      <c r="Q47" s="75"/>
      <c r="R47" s="31" t="s">
        <v>4035</v>
      </c>
      <c r="S47" s="75"/>
      <c r="T47" s="80"/>
      <c r="U47" s="80"/>
      <c r="V47" s="80"/>
      <c r="W47" s="80"/>
      <c r="X47" s="1410"/>
      <c r="Y47" s="1436"/>
      <c r="Z47" s="1410"/>
      <c r="AA47" s="454">
        <v>43672</v>
      </c>
      <c r="AB47" s="455"/>
      <c r="AC47" s="420"/>
      <c r="AP47" s="457"/>
      <c r="AQ47" s="457"/>
      <c r="AR47" s="457"/>
      <c r="AS47" s="457"/>
      <c r="AT47" s="457"/>
      <c r="AU47" s="457"/>
      <c r="AV47" s="457"/>
    </row>
    <row r="48" spans="1:48" s="23" customFormat="1" ht="228" customHeight="1" x14ac:dyDescent="0.2">
      <c r="A48" s="450">
        <v>44</v>
      </c>
      <c r="B48" s="29">
        <v>80405000000</v>
      </c>
      <c r="C48" s="29" t="s">
        <v>5506</v>
      </c>
      <c r="D48" s="28" t="s">
        <v>5507</v>
      </c>
      <c r="E48" s="29" t="s">
        <v>3987</v>
      </c>
      <c r="F48" s="29" t="s">
        <v>5508</v>
      </c>
      <c r="G48" s="29" t="s">
        <v>3989</v>
      </c>
      <c r="H48" s="28">
        <v>75203</v>
      </c>
      <c r="I48" s="28" t="s">
        <v>1264</v>
      </c>
      <c r="J48" s="28">
        <v>13</v>
      </c>
      <c r="K48" s="28" t="s">
        <v>5509</v>
      </c>
      <c r="L48" s="28"/>
      <c r="M48" s="28" t="s">
        <v>5510</v>
      </c>
      <c r="N48" s="27" t="s">
        <v>14627</v>
      </c>
      <c r="O48" s="36" t="s">
        <v>10747</v>
      </c>
      <c r="P48" s="36" t="s">
        <v>1659</v>
      </c>
      <c r="Q48" s="36" t="s">
        <v>2220</v>
      </c>
      <c r="R48" s="36" t="s">
        <v>5511</v>
      </c>
      <c r="S48" s="30" t="s">
        <v>14276</v>
      </c>
      <c r="T48" s="9" t="s">
        <v>1274</v>
      </c>
      <c r="U48" s="9" t="s">
        <v>14243</v>
      </c>
      <c r="V48" s="9" t="s">
        <v>1274</v>
      </c>
      <c r="W48" s="9" t="s">
        <v>1274</v>
      </c>
      <c r="X48" s="684" t="s">
        <v>1400</v>
      </c>
      <c r="Y48" s="1434" t="s">
        <v>1502</v>
      </c>
      <c r="Z48" s="1409" t="s">
        <v>1274</v>
      </c>
      <c r="AA48" s="428">
        <v>43682</v>
      </c>
      <c r="AB48" s="221" t="s">
        <v>1274</v>
      </c>
      <c r="AC48" s="24"/>
    </row>
    <row r="49" spans="1:48" s="456" customFormat="1" ht="60" customHeight="1" x14ac:dyDescent="0.2">
      <c r="A49" s="450">
        <v>45</v>
      </c>
      <c r="B49" s="414">
        <v>80405000000</v>
      </c>
      <c r="C49" s="414" t="s">
        <v>3985</v>
      </c>
      <c r="D49" s="1353" t="s">
        <v>3986</v>
      </c>
      <c r="E49" s="414" t="s">
        <v>3987</v>
      </c>
      <c r="F49" s="414" t="s">
        <v>3988</v>
      </c>
      <c r="G49" s="414" t="s">
        <v>3989</v>
      </c>
      <c r="H49" s="31">
        <v>12300</v>
      </c>
      <c r="I49" s="31" t="s">
        <v>1264</v>
      </c>
      <c r="J49" s="31">
        <v>16</v>
      </c>
      <c r="K49" s="31" t="s">
        <v>3990</v>
      </c>
      <c r="L49" s="31"/>
      <c r="M49" s="31" t="s">
        <v>3991</v>
      </c>
      <c r="N49" s="31" t="s">
        <v>14577</v>
      </c>
      <c r="O49" s="36" t="s">
        <v>3992</v>
      </c>
      <c r="P49" s="30" t="s">
        <v>1274</v>
      </c>
      <c r="Q49" s="30" t="s">
        <v>1274</v>
      </c>
      <c r="R49" s="36" t="s">
        <v>3993</v>
      </c>
      <c r="S49" s="30" t="s">
        <v>1274</v>
      </c>
      <c r="T49" s="38" t="s">
        <v>1274</v>
      </c>
      <c r="U49" s="38" t="s">
        <v>1274</v>
      </c>
      <c r="V49" s="38" t="s">
        <v>1274</v>
      </c>
      <c r="W49" s="38" t="s">
        <v>1274</v>
      </c>
      <c r="X49" s="1409" t="s">
        <v>1274</v>
      </c>
      <c r="Y49" s="1435" t="s">
        <v>1274</v>
      </c>
      <c r="Z49" s="1409" t="s">
        <v>1274</v>
      </c>
      <c r="AA49" s="458">
        <v>43672</v>
      </c>
      <c r="AB49" s="478" t="s">
        <v>1274</v>
      </c>
      <c r="AC49" s="420"/>
    </row>
    <row r="50" spans="1:48" s="453" customFormat="1" ht="240" customHeight="1" x14ac:dyDescent="0.2">
      <c r="A50" s="450">
        <v>46</v>
      </c>
      <c r="B50" s="451">
        <v>80419000000</v>
      </c>
      <c r="C50" s="451" t="s">
        <v>2353</v>
      </c>
      <c r="D50" s="450" t="s">
        <v>3952</v>
      </c>
      <c r="E50" s="452" t="s">
        <v>2354</v>
      </c>
      <c r="F50" s="452" t="s">
        <v>2355</v>
      </c>
      <c r="G50" s="452" t="s">
        <v>2356</v>
      </c>
      <c r="H50" s="450">
        <v>75203</v>
      </c>
      <c r="I50" s="450" t="s">
        <v>1264</v>
      </c>
      <c r="J50" s="450">
        <v>13</v>
      </c>
      <c r="K50" s="450" t="s">
        <v>2357</v>
      </c>
      <c r="L50" s="450"/>
      <c r="M50" s="450" t="s">
        <v>2358</v>
      </c>
      <c r="N50" s="723" t="s">
        <v>14628</v>
      </c>
      <c r="O50" s="412" t="s">
        <v>2359</v>
      </c>
      <c r="P50" s="412" t="s">
        <v>1659</v>
      </c>
      <c r="Q50" s="412" t="s">
        <v>1267</v>
      </c>
      <c r="R50" s="412" t="s">
        <v>3953</v>
      </c>
      <c r="S50" s="412" t="s">
        <v>2360</v>
      </c>
      <c r="T50" s="1381" t="s">
        <v>1274</v>
      </c>
      <c r="U50" s="1381" t="s">
        <v>2361</v>
      </c>
      <c r="V50" s="1381" t="s">
        <v>1274</v>
      </c>
      <c r="W50" s="1381" t="s">
        <v>1274</v>
      </c>
      <c r="X50" s="1408" t="s">
        <v>1400</v>
      </c>
      <c r="Y50" s="1433" t="s">
        <v>1502</v>
      </c>
      <c r="Z50" s="1408" t="s">
        <v>1274</v>
      </c>
      <c r="AA50" s="434">
        <v>43658</v>
      </c>
      <c r="AB50" s="450" t="s">
        <v>1274</v>
      </c>
      <c r="AC50" s="450"/>
    </row>
    <row r="51" spans="1:48" s="23" customFormat="1" ht="168" customHeight="1" x14ac:dyDescent="0.2">
      <c r="A51" s="450">
        <v>47</v>
      </c>
      <c r="B51" s="29">
        <v>80225807001</v>
      </c>
      <c r="C51" s="29" t="s">
        <v>7676</v>
      </c>
      <c r="D51" s="28" t="s">
        <v>7677</v>
      </c>
      <c r="E51" s="29" t="s">
        <v>7678</v>
      </c>
      <c r="F51" s="29" t="s">
        <v>7679</v>
      </c>
      <c r="G51" s="29" t="s">
        <v>7680</v>
      </c>
      <c r="H51" s="28">
        <v>75203</v>
      </c>
      <c r="I51" s="28" t="s">
        <v>1264</v>
      </c>
      <c r="J51" s="28">
        <v>13</v>
      </c>
      <c r="K51" s="28" t="s">
        <v>7681</v>
      </c>
      <c r="L51" s="28"/>
      <c r="M51" s="28" t="s">
        <v>7682</v>
      </c>
      <c r="N51" s="119" t="s">
        <v>14504</v>
      </c>
      <c r="O51" s="121" t="s">
        <v>7683</v>
      </c>
      <c r="P51" s="121" t="s">
        <v>1659</v>
      </c>
      <c r="Q51" s="121" t="s">
        <v>4051</v>
      </c>
      <c r="R51" s="121" t="s">
        <v>14505</v>
      </c>
      <c r="S51" s="121" t="s">
        <v>2106</v>
      </c>
      <c r="T51" s="1389" t="s">
        <v>7684</v>
      </c>
      <c r="U51" s="1389" t="s">
        <v>7685</v>
      </c>
      <c r="V51" s="9" t="s">
        <v>1274</v>
      </c>
      <c r="W51" s="9" t="s">
        <v>1274</v>
      </c>
      <c r="X51" s="684" t="s">
        <v>1400</v>
      </c>
      <c r="Y51" s="1435" t="s">
        <v>1502</v>
      </c>
      <c r="Z51" s="1409" t="s">
        <v>1274</v>
      </c>
      <c r="AA51" s="428">
        <v>43693</v>
      </c>
      <c r="AB51" s="221" t="s">
        <v>1274</v>
      </c>
      <c r="AC51" s="24"/>
    </row>
    <row r="52" spans="1:48" s="23" customFormat="1" ht="240" customHeight="1" x14ac:dyDescent="0.2">
      <c r="A52" s="450">
        <v>48</v>
      </c>
      <c r="B52" s="29">
        <v>80202851001</v>
      </c>
      <c r="C52" s="29" t="s">
        <v>5034</v>
      </c>
      <c r="D52" s="28" t="s">
        <v>5035</v>
      </c>
      <c r="E52" s="29" t="s">
        <v>5036</v>
      </c>
      <c r="F52" s="29" t="s">
        <v>5037</v>
      </c>
      <c r="G52" s="29" t="s">
        <v>5038</v>
      </c>
      <c r="H52" s="28">
        <v>75203</v>
      </c>
      <c r="I52" s="28" t="s">
        <v>1264</v>
      </c>
      <c r="J52" s="28">
        <v>13</v>
      </c>
      <c r="K52" s="28" t="s">
        <v>5039</v>
      </c>
      <c r="L52" s="28"/>
      <c r="M52" s="27" t="s">
        <v>14443</v>
      </c>
      <c r="N52" s="27" t="s">
        <v>14503</v>
      </c>
      <c r="O52" s="36" t="s">
        <v>5040</v>
      </c>
      <c r="P52" s="36" t="s">
        <v>5041</v>
      </c>
      <c r="Q52" s="36" t="s">
        <v>5042</v>
      </c>
      <c r="R52" s="36" t="s">
        <v>5043</v>
      </c>
      <c r="S52" s="36" t="s">
        <v>5044</v>
      </c>
      <c r="T52" s="37" t="s">
        <v>5045</v>
      </c>
      <c r="U52" s="37" t="s">
        <v>5046</v>
      </c>
      <c r="V52" s="9" t="s">
        <v>1274</v>
      </c>
      <c r="W52" s="9" t="s">
        <v>1274</v>
      </c>
      <c r="X52" s="684" t="s">
        <v>1400</v>
      </c>
      <c r="Y52" s="1434" t="s">
        <v>1502</v>
      </c>
      <c r="Z52" s="1417" t="s">
        <v>1274</v>
      </c>
      <c r="AA52" s="428">
        <v>43679</v>
      </c>
      <c r="AB52" s="221" t="s">
        <v>1274</v>
      </c>
      <c r="AC52" s="24"/>
    </row>
    <row r="53" spans="1:48" s="453" customFormat="1" ht="192" customHeight="1" x14ac:dyDescent="0.2">
      <c r="A53" s="450">
        <v>49</v>
      </c>
      <c r="B53" s="451" t="s">
        <v>2037</v>
      </c>
      <c r="C53" s="451" t="s">
        <v>2038</v>
      </c>
      <c r="D53" s="450" t="s">
        <v>3941</v>
      </c>
      <c r="E53" s="452" t="s">
        <v>2039</v>
      </c>
      <c r="F53" s="452" t="s">
        <v>2046</v>
      </c>
      <c r="G53" s="452" t="s">
        <v>2045</v>
      </c>
      <c r="H53" s="450">
        <v>75203</v>
      </c>
      <c r="I53" s="450" t="s">
        <v>1264</v>
      </c>
      <c r="J53" s="450">
        <v>13</v>
      </c>
      <c r="K53" s="450" t="s">
        <v>2040</v>
      </c>
      <c r="L53" s="450"/>
      <c r="M53" s="450" t="s">
        <v>2041</v>
      </c>
      <c r="N53" s="723" t="s">
        <v>14473</v>
      </c>
      <c r="O53" s="412" t="s">
        <v>2042</v>
      </c>
      <c r="P53" s="412" t="s">
        <v>1659</v>
      </c>
      <c r="Q53" s="412" t="s">
        <v>1267</v>
      </c>
      <c r="R53" s="412" t="s">
        <v>2043</v>
      </c>
      <c r="S53" s="412" t="s">
        <v>2044</v>
      </c>
      <c r="T53" s="1381" t="s">
        <v>1274</v>
      </c>
      <c r="U53" s="1381" t="s">
        <v>14254</v>
      </c>
      <c r="V53" s="1381" t="s">
        <v>1274</v>
      </c>
      <c r="W53" s="1381" t="s">
        <v>1274</v>
      </c>
      <c r="X53" s="1408" t="s">
        <v>1400</v>
      </c>
      <c r="Y53" s="1433" t="s">
        <v>1502</v>
      </c>
      <c r="Z53" s="1408" t="s">
        <v>1274</v>
      </c>
      <c r="AA53" s="434">
        <v>43644</v>
      </c>
      <c r="AB53" s="450" t="s">
        <v>1274</v>
      </c>
      <c r="AC53" s="450"/>
    </row>
    <row r="54" spans="1:48" s="476" customFormat="1" ht="96" customHeight="1" x14ac:dyDescent="0.2">
      <c r="A54" s="450">
        <v>50</v>
      </c>
      <c r="B54" s="414">
        <v>80244850001</v>
      </c>
      <c r="C54" s="414" t="s">
        <v>7914</v>
      </c>
      <c r="D54" s="31" t="s">
        <v>7915</v>
      </c>
      <c r="E54" s="414" t="s">
        <v>2039</v>
      </c>
      <c r="F54" s="414" t="s">
        <v>7916</v>
      </c>
      <c r="G54" s="414" t="s">
        <v>7917</v>
      </c>
      <c r="H54" s="31">
        <v>12300</v>
      </c>
      <c r="I54" s="31" t="s">
        <v>1264</v>
      </c>
      <c r="J54" s="31">
        <v>16</v>
      </c>
      <c r="K54" s="31" t="s">
        <v>7918</v>
      </c>
      <c r="L54" s="31"/>
      <c r="M54" s="31" t="s">
        <v>7919</v>
      </c>
      <c r="N54" s="36" t="s">
        <v>7920</v>
      </c>
      <c r="O54" s="36" t="s">
        <v>7921</v>
      </c>
      <c r="P54" s="36" t="s">
        <v>7922</v>
      </c>
      <c r="Q54" s="30"/>
      <c r="R54" s="36" t="s">
        <v>7923</v>
      </c>
      <c r="S54" s="31"/>
      <c r="T54" s="38"/>
      <c r="U54" s="38"/>
      <c r="V54" s="38"/>
      <c r="W54" s="38"/>
      <c r="X54" s="1409"/>
      <c r="Y54" s="1435" t="s">
        <v>7924</v>
      </c>
      <c r="Z54" s="1409"/>
      <c r="AA54" s="458">
        <v>43696</v>
      </c>
      <c r="AB54" s="475"/>
      <c r="AC54" s="419"/>
      <c r="AP54" s="477"/>
      <c r="AQ54" s="477"/>
      <c r="AR54" s="477"/>
      <c r="AS54" s="477"/>
      <c r="AT54" s="477"/>
      <c r="AU54" s="477"/>
      <c r="AV54" s="477"/>
    </row>
    <row r="55" spans="1:48" s="476" customFormat="1" ht="84" customHeight="1" x14ac:dyDescent="0.2">
      <c r="A55" s="450">
        <v>51</v>
      </c>
      <c r="B55" s="414">
        <v>80644450101</v>
      </c>
      <c r="C55" s="414" t="s">
        <v>7925</v>
      </c>
      <c r="D55" s="1353" t="s">
        <v>7926</v>
      </c>
      <c r="E55" s="414" t="s">
        <v>2039</v>
      </c>
      <c r="F55" s="414" t="s">
        <v>7927</v>
      </c>
      <c r="G55" s="414" t="s">
        <v>7917</v>
      </c>
      <c r="H55" s="31">
        <v>12300</v>
      </c>
      <c r="I55" s="31" t="s">
        <v>1264</v>
      </c>
      <c r="J55" s="31">
        <v>16</v>
      </c>
      <c r="K55" s="31" t="s">
        <v>7928</v>
      </c>
      <c r="L55" s="31"/>
      <c r="M55" s="36" t="s">
        <v>7929</v>
      </c>
      <c r="N55" s="31" t="s">
        <v>7930</v>
      </c>
      <c r="O55" s="31" t="s">
        <v>7931</v>
      </c>
      <c r="P55" s="31"/>
      <c r="Q55" s="31"/>
      <c r="R55" s="31" t="s">
        <v>7932</v>
      </c>
      <c r="S55" s="31"/>
      <c r="T55" s="38"/>
      <c r="U55" s="38"/>
      <c r="V55" s="38"/>
      <c r="W55" s="38"/>
      <c r="X55" s="1409"/>
      <c r="Y55" s="1435"/>
      <c r="Z55" s="1409"/>
      <c r="AA55" s="458">
        <v>43696</v>
      </c>
      <c r="AB55" s="475"/>
      <c r="AC55" s="419"/>
      <c r="AP55" s="477"/>
      <c r="AQ55" s="477"/>
      <c r="AR55" s="477"/>
      <c r="AS55" s="477"/>
      <c r="AT55" s="477"/>
      <c r="AU55" s="477"/>
      <c r="AV55" s="477"/>
    </row>
    <row r="56" spans="1:48" s="476" customFormat="1" ht="60" customHeight="1" x14ac:dyDescent="0.2">
      <c r="A56" s="450">
        <v>52</v>
      </c>
      <c r="B56" s="414">
        <v>80244850001</v>
      </c>
      <c r="C56" s="414" t="s">
        <v>7933</v>
      </c>
      <c r="D56" s="1353" t="s">
        <v>7934</v>
      </c>
      <c r="E56" s="414" t="s">
        <v>2039</v>
      </c>
      <c r="F56" s="414" t="s">
        <v>7935</v>
      </c>
      <c r="G56" s="414" t="s">
        <v>7936</v>
      </c>
      <c r="H56" s="31">
        <v>12300</v>
      </c>
      <c r="I56" s="31" t="s">
        <v>1264</v>
      </c>
      <c r="J56" s="31">
        <v>16</v>
      </c>
      <c r="K56" s="31" t="s">
        <v>7937</v>
      </c>
      <c r="L56" s="31"/>
      <c r="M56" s="31" t="s">
        <v>7938</v>
      </c>
      <c r="N56" s="36" t="s">
        <v>7939</v>
      </c>
      <c r="O56" s="31" t="s">
        <v>7940</v>
      </c>
      <c r="P56" s="31"/>
      <c r="Q56" s="31"/>
      <c r="R56" s="31" t="s">
        <v>7941</v>
      </c>
      <c r="S56" s="31"/>
      <c r="T56" s="38"/>
      <c r="U56" s="38"/>
      <c r="V56" s="38"/>
      <c r="W56" s="38"/>
      <c r="X56" s="1409"/>
      <c r="Y56" s="1435"/>
      <c r="Z56" s="1409"/>
      <c r="AA56" s="458">
        <v>43696</v>
      </c>
      <c r="AB56" s="475"/>
      <c r="AC56" s="419"/>
      <c r="AP56" s="477"/>
      <c r="AQ56" s="477"/>
      <c r="AR56" s="477"/>
      <c r="AS56" s="477"/>
      <c r="AT56" s="477"/>
      <c r="AU56" s="477"/>
      <c r="AV56" s="477"/>
    </row>
    <row r="57" spans="1:48" s="23" customFormat="1" ht="240" customHeight="1" x14ac:dyDescent="0.2">
      <c r="A57" s="450">
        <v>53</v>
      </c>
      <c r="B57" s="29" t="s">
        <v>4043</v>
      </c>
      <c r="C57" s="29" t="s">
        <v>4044</v>
      </c>
      <c r="D57" s="28" t="s">
        <v>4045</v>
      </c>
      <c r="E57" s="29" t="s">
        <v>4046</v>
      </c>
      <c r="F57" s="29" t="s">
        <v>4047</v>
      </c>
      <c r="G57" s="29" t="s">
        <v>4048</v>
      </c>
      <c r="H57" s="28">
        <v>75203</v>
      </c>
      <c r="I57" s="28" t="s">
        <v>1264</v>
      </c>
      <c r="J57" s="28">
        <v>13</v>
      </c>
      <c r="K57" s="28" t="s">
        <v>4049</v>
      </c>
      <c r="L57" s="28"/>
      <c r="M57" s="28" t="s">
        <v>14543</v>
      </c>
      <c r="N57" s="27" t="s">
        <v>14654</v>
      </c>
      <c r="O57" s="36" t="s">
        <v>4050</v>
      </c>
      <c r="P57" s="36" t="s">
        <v>1659</v>
      </c>
      <c r="Q57" s="36" t="s">
        <v>4051</v>
      </c>
      <c r="R57" s="36" t="s">
        <v>10755</v>
      </c>
      <c r="S57" s="36" t="s">
        <v>4052</v>
      </c>
      <c r="T57" s="37" t="s">
        <v>4053</v>
      </c>
      <c r="U57" s="37" t="s">
        <v>4054</v>
      </c>
      <c r="V57" s="37" t="s">
        <v>1274</v>
      </c>
      <c r="W57" s="37" t="s">
        <v>1274</v>
      </c>
      <c r="X57" s="684" t="s">
        <v>1400</v>
      </c>
      <c r="Y57" s="1434" t="s">
        <v>2099</v>
      </c>
      <c r="Z57" s="1409" t="s">
        <v>1274</v>
      </c>
      <c r="AA57" s="428">
        <v>43667</v>
      </c>
      <c r="AB57" s="221" t="s">
        <v>1274</v>
      </c>
      <c r="AC57" s="24"/>
    </row>
    <row r="58" spans="1:48" s="23" customFormat="1" ht="228" customHeight="1" x14ac:dyDescent="0.2">
      <c r="A58" s="450">
        <v>54</v>
      </c>
      <c r="B58" s="29" t="s">
        <v>7686</v>
      </c>
      <c r="C58" s="29" t="s">
        <v>7687</v>
      </c>
      <c r="D58" s="28" t="s">
        <v>7688</v>
      </c>
      <c r="E58" s="29" t="s">
        <v>7689</v>
      </c>
      <c r="F58" s="29" t="s">
        <v>7690</v>
      </c>
      <c r="G58" s="29" t="s">
        <v>7691</v>
      </c>
      <c r="H58" s="28">
        <v>75203</v>
      </c>
      <c r="I58" s="28" t="s">
        <v>1264</v>
      </c>
      <c r="J58" s="28">
        <v>13</v>
      </c>
      <c r="K58" s="28" t="s">
        <v>7692</v>
      </c>
      <c r="L58" s="28"/>
      <c r="M58" s="28" t="s">
        <v>7693</v>
      </c>
      <c r="N58" s="27" t="s">
        <v>14507</v>
      </c>
      <c r="O58" s="36" t="s">
        <v>7694</v>
      </c>
      <c r="P58" s="36" t="s">
        <v>1659</v>
      </c>
      <c r="Q58" s="36" t="s">
        <v>7695</v>
      </c>
      <c r="R58" s="36" t="s">
        <v>7696</v>
      </c>
      <c r="S58" s="36" t="s">
        <v>7697</v>
      </c>
      <c r="T58" s="37" t="s">
        <v>7698</v>
      </c>
      <c r="U58" s="37" t="s">
        <v>7699</v>
      </c>
      <c r="V58" s="37" t="s">
        <v>1274</v>
      </c>
      <c r="W58" s="37" t="s">
        <v>1274</v>
      </c>
      <c r="X58" s="684" t="s">
        <v>1400</v>
      </c>
      <c r="Y58" s="1434" t="s">
        <v>1502</v>
      </c>
      <c r="Z58" s="1409" t="s">
        <v>1274</v>
      </c>
      <c r="AA58" s="428">
        <v>43693</v>
      </c>
      <c r="AB58" s="221" t="s">
        <v>1274</v>
      </c>
      <c r="AC58" s="24"/>
    </row>
    <row r="59" spans="1:48" s="456" customFormat="1" ht="132" customHeight="1" x14ac:dyDescent="0.2">
      <c r="A59" s="450">
        <v>55</v>
      </c>
      <c r="B59" s="414">
        <v>80230884001</v>
      </c>
      <c r="C59" s="414" t="s">
        <v>9465</v>
      </c>
      <c r="D59" s="1353" t="s">
        <v>9466</v>
      </c>
      <c r="E59" s="414" t="s">
        <v>7689</v>
      </c>
      <c r="F59" s="414" t="s">
        <v>9467</v>
      </c>
      <c r="G59" s="414" t="s">
        <v>9468</v>
      </c>
      <c r="H59" s="31">
        <v>12300</v>
      </c>
      <c r="I59" s="31" t="s">
        <v>1264</v>
      </c>
      <c r="J59" s="31">
        <v>16</v>
      </c>
      <c r="K59" s="31" t="s">
        <v>9469</v>
      </c>
      <c r="L59" s="31"/>
      <c r="M59" s="31" t="s">
        <v>9470</v>
      </c>
      <c r="N59" s="36" t="s">
        <v>10738</v>
      </c>
      <c r="O59" s="36" t="s">
        <v>10739</v>
      </c>
      <c r="P59" s="36" t="s">
        <v>10740</v>
      </c>
      <c r="Q59" s="36" t="s">
        <v>1831</v>
      </c>
      <c r="R59" s="36" t="s">
        <v>10741</v>
      </c>
      <c r="S59" s="31" t="s">
        <v>10742</v>
      </c>
      <c r="T59" s="38" t="s">
        <v>1274</v>
      </c>
      <c r="U59" s="38" t="s">
        <v>1274</v>
      </c>
      <c r="V59" s="38" t="s">
        <v>1274</v>
      </c>
      <c r="W59" s="38" t="s">
        <v>1274</v>
      </c>
      <c r="X59" s="1409" t="s">
        <v>1274</v>
      </c>
      <c r="Y59" s="1435" t="s">
        <v>1273</v>
      </c>
      <c r="Z59" s="1409" t="s">
        <v>1274</v>
      </c>
      <c r="AA59" s="454">
        <v>43706</v>
      </c>
      <c r="AB59" s="455" t="s">
        <v>1274</v>
      </c>
      <c r="AC59" s="420"/>
    </row>
    <row r="60" spans="1:48" s="69" customFormat="1" ht="252" customHeight="1" x14ac:dyDescent="0.2">
      <c r="A60" s="450">
        <v>56</v>
      </c>
      <c r="B60" s="40">
        <v>80435000000</v>
      </c>
      <c r="C60" s="40" t="s">
        <v>5660</v>
      </c>
      <c r="D60" s="27" t="s">
        <v>5661</v>
      </c>
      <c r="E60" s="40" t="s">
        <v>2048</v>
      </c>
      <c r="F60" s="40" t="s">
        <v>9595</v>
      </c>
      <c r="G60" s="40" t="s">
        <v>5662</v>
      </c>
      <c r="H60" s="27">
        <v>75203</v>
      </c>
      <c r="I60" s="28" t="s">
        <v>1264</v>
      </c>
      <c r="J60" s="27">
        <v>13</v>
      </c>
      <c r="K60" s="27" t="s">
        <v>5663</v>
      </c>
      <c r="L60" s="27"/>
      <c r="M60" s="27" t="s">
        <v>5664</v>
      </c>
      <c r="N60" s="27" t="s">
        <v>14449</v>
      </c>
      <c r="O60" s="36" t="s">
        <v>14333</v>
      </c>
      <c r="P60" s="36" t="s">
        <v>5665</v>
      </c>
      <c r="Q60" s="36" t="s">
        <v>5666</v>
      </c>
      <c r="R60" s="36" t="s">
        <v>14334</v>
      </c>
      <c r="S60" s="36" t="s">
        <v>14268</v>
      </c>
      <c r="T60" s="37" t="s">
        <v>14193</v>
      </c>
      <c r="U60" s="37" t="s">
        <v>14600</v>
      </c>
      <c r="V60" s="9" t="s">
        <v>1274</v>
      </c>
      <c r="W60" s="37" t="s">
        <v>10737</v>
      </c>
      <c r="X60" s="1417" t="s">
        <v>14194</v>
      </c>
      <c r="Y60" s="1435" t="s">
        <v>2099</v>
      </c>
      <c r="Z60" s="684" t="s">
        <v>1274</v>
      </c>
      <c r="AA60" s="431">
        <v>43683</v>
      </c>
      <c r="AB60" s="250" t="s">
        <v>1274</v>
      </c>
      <c r="AC60" s="68"/>
    </row>
    <row r="61" spans="1:48" s="1474" customFormat="1" ht="108" customHeight="1" x14ac:dyDescent="0.3">
      <c r="A61" s="1464">
        <v>57</v>
      </c>
      <c r="B61" s="1470">
        <v>80435000000</v>
      </c>
      <c r="C61" s="1470" t="s">
        <v>2047</v>
      </c>
      <c r="D61" s="1464" t="s">
        <v>14350</v>
      </c>
      <c r="E61" s="1471" t="s">
        <v>2048</v>
      </c>
      <c r="F61" s="1471" t="s">
        <v>2049</v>
      </c>
      <c r="G61" s="1471" t="s">
        <v>2050</v>
      </c>
      <c r="H61" s="1464">
        <v>75203</v>
      </c>
      <c r="I61" s="1464" t="s">
        <v>1264</v>
      </c>
      <c r="J61" s="1464">
        <v>13</v>
      </c>
      <c r="K61" s="1464" t="s">
        <v>2051</v>
      </c>
      <c r="L61" s="1464"/>
      <c r="M61" s="1464" t="s">
        <v>2052</v>
      </c>
      <c r="N61" s="1464" t="s">
        <v>2053</v>
      </c>
      <c r="O61" s="1374" t="s">
        <v>2054</v>
      </c>
      <c r="P61" s="1374" t="s">
        <v>1274</v>
      </c>
      <c r="Q61" s="1374" t="s">
        <v>1274</v>
      </c>
      <c r="R61" s="1374" t="s">
        <v>2055</v>
      </c>
      <c r="S61" s="1374" t="s">
        <v>1274</v>
      </c>
      <c r="T61" s="1392" t="s">
        <v>1274</v>
      </c>
      <c r="U61" s="1392" t="s">
        <v>1274</v>
      </c>
      <c r="V61" s="1392" t="s">
        <v>1274</v>
      </c>
      <c r="W61" s="1392" t="s">
        <v>1274</v>
      </c>
      <c r="X61" s="1424" t="s">
        <v>1274</v>
      </c>
      <c r="Y61" s="1472" t="s">
        <v>1274</v>
      </c>
      <c r="Z61" s="1424" t="s">
        <v>1274</v>
      </c>
      <c r="AA61" s="1482">
        <v>43648</v>
      </c>
      <c r="AB61" s="1475">
        <v>43917</v>
      </c>
      <c r="AC61" s="1464" t="s">
        <v>14351</v>
      </c>
    </row>
    <row r="62" spans="1:48" s="677" customFormat="1" ht="156" customHeight="1" x14ac:dyDescent="0.2">
      <c r="A62" s="450">
        <v>58</v>
      </c>
      <c r="B62" s="80">
        <v>80435000000</v>
      </c>
      <c r="C62" s="666" t="s">
        <v>9497</v>
      </c>
      <c r="D62" s="671" t="s">
        <v>9498</v>
      </c>
      <c r="E62" s="672" t="s">
        <v>2048</v>
      </c>
      <c r="F62" s="672" t="s">
        <v>9499</v>
      </c>
      <c r="G62" s="672" t="s">
        <v>9608</v>
      </c>
      <c r="H62" s="425">
        <v>65243</v>
      </c>
      <c r="I62" s="424">
        <v>1</v>
      </c>
      <c r="J62" s="425">
        <v>14</v>
      </c>
      <c r="K62" s="673" t="s">
        <v>9500</v>
      </c>
      <c r="L62" s="425"/>
      <c r="M62" s="424" t="s">
        <v>9501</v>
      </c>
      <c r="N62" s="424" t="s">
        <v>9502</v>
      </c>
      <c r="O62" s="232" t="s">
        <v>9503</v>
      </c>
      <c r="P62" s="420" t="s">
        <v>1274</v>
      </c>
      <c r="Q62" s="420" t="s">
        <v>1274</v>
      </c>
      <c r="R62" s="420" t="s">
        <v>1274</v>
      </c>
      <c r="S62" s="420" t="s">
        <v>1274</v>
      </c>
      <c r="T62" s="425" t="s">
        <v>1274</v>
      </c>
      <c r="U62" s="425" t="s">
        <v>1274</v>
      </c>
      <c r="V62" s="425" t="s">
        <v>1274</v>
      </c>
      <c r="W62" s="425" t="s">
        <v>1274</v>
      </c>
      <c r="X62" s="1418" t="s">
        <v>1274</v>
      </c>
      <c r="Y62" s="1442" t="s">
        <v>1274</v>
      </c>
      <c r="Z62" s="1455" t="s">
        <v>9504</v>
      </c>
      <c r="AA62" s="674">
        <v>43706</v>
      </c>
      <c r="AB62" s="675"/>
      <c r="AC62" s="424"/>
      <c r="AD62" s="676"/>
      <c r="AE62" s="425" t="s">
        <v>1274</v>
      </c>
    </row>
    <row r="63" spans="1:48" s="456" customFormat="1" ht="60" customHeight="1" x14ac:dyDescent="0.2">
      <c r="A63" s="450">
        <v>59</v>
      </c>
      <c r="B63" s="75">
        <v>80435000000</v>
      </c>
      <c r="C63" s="413" t="s">
        <v>9559</v>
      </c>
      <c r="D63" s="31" t="s">
        <v>9545</v>
      </c>
      <c r="E63" s="479" t="s">
        <v>2048</v>
      </c>
      <c r="F63" s="479" t="s">
        <v>9587</v>
      </c>
      <c r="G63" s="479" t="s">
        <v>10690</v>
      </c>
      <c r="H63" s="420">
        <v>12300</v>
      </c>
      <c r="I63" s="420">
        <v>1</v>
      </c>
      <c r="J63" s="420">
        <v>16</v>
      </c>
      <c r="K63" s="419" t="s">
        <v>9546</v>
      </c>
      <c r="L63" s="420"/>
      <c r="M63" s="419" t="s">
        <v>9549</v>
      </c>
      <c r="N63" s="419" t="s">
        <v>10768</v>
      </c>
      <c r="O63" s="419" t="s">
        <v>9547</v>
      </c>
      <c r="P63" s="420" t="s">
        <v>44</v>
      </c>
      <c r="Q63" s="420"/>
      <c r="R63" s="420" t="s">
        <v>9548</v>
      </c>
      <c r="S63" s="420"/>
      <c r="T63" s="425"/>
      <c r="U63" s="425"/>
      <c r="V63" s="425"/>
      <c r="W63" s="425"/>
      <c r="X63" s="1418"/>
      <c r="Y63" s="1442"/>
      <c r="Z63" s="1418"/>
      <c r="AA63" s="454">
        <v>43707</v>
      </c>
      <c r="AB63" s="420"/>
      <c r="AC63" s="420"/>
    </row>
    <row r="64" spans="1:48" s="23" customFormat="1" ht="264" customHeight="1" x14ac:dyDescent="0.2">
      <c r="A64" s="450">
        <v>60</v>
      </c>
      <c r="B64" s="29">
        <v>80450000000</v>
      </c>
      <c r="C64" s="29" t="s">
        <v>8168</v>
      </c>
      <c r="D64" s="28" t="s">
        <v>8169</v>
      </c>
      <c r="E64" s="29" t="s">
        <v>8170</v>
      </c>
      <c r="F64" s="29" t="s">
        <v>8171</v>
      </c>
      <c r="G64" s="29" t="s">
        <v>8172</v>
      </c>
      <c r="H64" s="28">
        <v>75203</v>
      </c>
      <c r="I64" s="28" t="s">
        <v>1264</v>
      </c>
      <c r="J64" s="28">
        <v>13</v>
      </c>
      <c r="K64" s="28" t="s">
        <v>8173</v>
      </c>
      <c r="L64" s="28"/>
      <c r="M64" s="28" t="s">
        <v>8174</v>
      </c>
      <c r="N64" s="27" t="s">
        <v>14301</v>
      </c>
      <c r="O64" s="36" t="s">
        <v>8175</v>
      </c>
      <c r="P64" s="36" t="s">
        <v>6932</v>
      </c>
      <c r="Q64" s="36" t="s">
        <v>8176</v>
      </c>
      <c r="R64" s="30" t="s">
        <v>14285</v>
      </c>
      <c r="S64" s="36" t="s">
        <v>8177</v>
      </c>
      <c r="T64" s="37" t="s">
        <v>8178</v>
      </c>
      <c r="U64" s="37" t="s">
        <v>14256</v>
      </c>
      <c r="V64" s="9" t="s">
        <v>1274</v>
      </c>
      <c r="W64" s="9" t="s">
        <v>1274</v>
      </c>
      <c r="X64" s="684" t="s">
        <v>1400</v>
      </c>
      <c r="Y64" s="1434" t="s">
        <v>1502</v>
      </c>
      <c r="Z64" s="1409" t="s">
        <v>1274</v>
      </c>
      <c r="AA64" s="430">
        <v>43699</v>
      </c>
      <c r="AB64" s="220" t="s">
        <v>1274</v>
      </c>
      <c r="AC64" s="24"/>
    </row>
    <row r="65" spans="1:29" s="23" customFormat="1" ht="180" customHeight="1" x14ac:dyDescent="0.2">
      <c r="A65" s="450">
        <v>61</v>
      </c>
      <c r="B65" s="29">
        <v>80258885001</v>
      </c>
      <c r="C65" s="29" t="s">
        <v>6431</v>
      </c>
      <c r="D65" s="28" t="s">
        <v>6432</v>
      </c>
      <c r="E65" s="29" t="s">
        <v>6433</v>
      </c>
      <c r="F65" s="29" t="s">
        <v>9597</v>
      </c>
      <c r="G65" s="29" t="s">
        <v>6434</v>
      </c>
      <c r="H65" s="28">
        <v>75203</v>
      </c>
      <c r="I65" s="28" t="s">
        <v>1264</v>
      </c>
      <c r="J65" s="28">
        <v>13</v>
      </c>
      <c r="K65" s="28" t="s">
        <v>6435</v>
      </c>
      <c r="L65" s="28"/>
      <c r="M65" s="28" t="s">
        <v>6436</v>
      </c>
      <c r="N65" s="27" t="s">
        <v>14506</v>
      </c>
      <c r="O65" s="36" t="s">
        <v>12154</v>
      </c>
      <c r="P65" s="36" t="s">
        <v>1396</v>
      </c>
      <c r="Q65" s="36" t="s">
        <v>1267</v>
      </c>
      <c r="R65" s="36" t="s">
        <v>6437</v>
      </c>
      <c r="S65" s="36" t="s">
        <v>10736</v>
      </c>
      <c r="T65" s="9" t="s">
        <v>1274</v>
      </c>
      <c r="U65" s="9" t="s">
        <v>14258</v>
      </c>
      <c r="V65" s="9" t="s">
        <v>1274</v>
      </c>
      <c r="W65" s="9" t="s">
        <v>1274</v>
      </c>
      <c r="X65" s="684" t="s">
        <v>1400</v>
      </c>
      <c r="Y65" s="1434" t="s">
        <v>1502</v>
      </c>
      <c r="Z65" s="1409" t="s">
        <v>1274</v>
      </c>
      <c r="AA65" s="428">
        <v>43685</v>
      </c>
      <c r="AB65" s="221" t="s">
        <v>1274</v>
      </c>
      <c r="AC65" s="24"/>
    </row>
    <row r="66" spans="1:29" s="69" customFormat="1" ht="288" customHeight="1" x14ac:dyDescent="0.2">
      <c r="A66" s="723">
        <v>62</v>
      </c>
      <c r="B66" s="40">
        <v>80439000000</v>
      </c>
      <c r="C66" s="40" t="s">
        <v>7629</v>
      </c>
      <c r="D66" s="27" t="s">
        <v>10373</v>
      </c>
      <c r="E66" s="40" t="s">
        <v>1392</v>
      </c>
      <c r="F66" s="40" t="s">
        <v>9599</v>
      </c>
      <c r="G66" s="40" t="s">
        <v>7631</v>
      </c>
      <c r="H66" s="27">
        <v>75203</v>
      </c>
      <c r="I66" s="27" t="s">
        <v>1264</v>
      </c>
      <c r="J66" s="27">
        <v>13</v>
      </c>
      <c r="K66" s="27" t="s">
        <v>7632</v>
      </c>
      <c r="L66" s="27"/>
      <c r="M66" s="27" t="s">
        <v>14455</v>
      </c>
      <c r="N66" s="27" t="s">
        <v>14607</v>
      </c>
      <c r="O66" s="36" t="s">
        <v>3113</v>
      </c>
      <c r="P66" s="36" t="s">
        <v>5665</v>
      </c>
      <c r="Q66" s="36" t="s">
        <v>1267</v>
      </c>
      <c r="R66" s="36" t="s">
        <v>14407</v>
      </c>
      <c r="S66" s="36" t="s">
        <v>14408</v>
      </c>
      <c r="T66" s="37" t="s">
        <v>14415</v>
      </c>
      <c r="U66" s="37" t="s">
        <v>14416</v>
      </c>
      <c r="V66" s="37" t="s">
        <v>1274</v>
      </c>
      <c r="W66" s="37" t="s">
        <v>1835</v>
      </c>
      <c r="X66" s="684" t="s">
        <v>7633</v>
      </c>
      <c r="Y66" s="1434" t="s">
        <v>1502</v>
      </c>
      <c r="Z66" s="684"/>
      <c r="AA66" s="431">
        <v>43692</v>
      </c>
      <c r="AB66" s="250" t="s">
        <v>1274</v>
      </c>
      <c r="AC66" s="68"/>
    </row>
    <row r="67" spans="1:29" s="1474" customFormat="1" ht="102.75" customHeight="1" x14ac:dyDescent="0.2">
      <c r="A67" s="1464">
        <v>63</v>
      </c>
      <c r="B67" s="1470">
        <v>80439000000</v>
      </c>
      <c r="C67" s="1470" t="s">
        <v>1605</v>
      </c>
      <c r="D67" s="1464" t="s">
        <v>14429</v>
      </c>
      <c r="E67" s="1471" t="s">
        <v>1392</v>
      </c>
      <c r="F67" s="1471" t="s">
        <v>9590</v>
      </c>
      <c r="G67" s="1471" t="s">
        <v>1606</v>
      </c>
      <c r="H67" s="1464">
        <v>75203</v>
      </c>
      <c r="I67" s="1464" t="s">
        <v>1264</v>
      </c>
      <c r="J67" s="1464">
        <v>13</v>
      </c>
      <c r="K67" s="1464" t="s">
        <v>1607</v>
      </c>
      <c r="L67" s="1464"/>
      <c r="M67" s="1464" t="s">
        <v>1608</v>
      </c>
      <c r="N67" s="1464" t="s">
        <v>1609</v>
      </c>
      <c r="O67" s="1374" t="s">
        <v>1610</v>
      </c>
      <c r="P67" s="1374" t="s">
        <v>1611</v>
      </c>
      <c r="Q67" s="1374" t="s">
        <v>1274</v>
      </c>
      <c r="R67" s="1374" t="s">
        <v>1612</v>
      </c>
      <c r="S67" s="1374" t="s">
        <v>1274</v>
      </c>
      <c r="T67" s="1392" t="s">
        <v>1274</v>
      </c>
      <c r="U67" s="1392" t="s">
        <v>1274</v>
      </c>
      <c r="V67" s="1392" t="s">
        <v>1274</v>
      </c>
      <c r="W67" s="1392" t="s">
        <v>1274</v>
      </c>
      <c r="X67" s="1424" t="s">
        <v>1274</v>
      </c>
      <c r="Y67" s="1472" t="s">
        <v>1274</v>
      </c>
      <c r="Z67" s="1424" t="s">
        <v>1274</v>
      </c>
      <c r="AA67" s="1473">
        <v>43636</v>
      </c>
      <c r="AB67" s="1475">
        <v>43945</v>
      </c>
      <c r="AC67" s="1464"/>
    </row>
    <row r="68" spans="1:29" s="482" customFormat="1" ht="331.5" customHeight="1" x14ac:dyDescent="0.2">
      <c r="A68" s="450">
        <v>64</v>
      </c>
      <c r="B68" s="480">
        <v>80439000000</v>
      </c>
      <c r="C68" s="480" t="s">
        <v>1391</v>
      </c>
      <c r="D68" s="1002" t="s">
        <v>3929</v>
      </c>
      <c r="E68" s="466" t="s">
        <v>1392</v>
      </c>
      <c r="F68" s="412" t="s">
        <v>1393</v>
      </c>
      <c r="G68" s="466" t="s">
        <v>1394</v>
      </c>
      <c r="H68" s="412">
        <v>12300</v>
      </c>
      <c r="I68" s="412" t="s">
        <v>1264</v>
      </c>
      <c r="J68" s="412">
        <v>16</v>
      </c>
      <c r="K68" s="412" t="s">
        <v>1395</v>
      </c>
      <c r="L68" s="412"/>
      <c r="M68" s="412" t="s">
        <v>1493</v>
      </c>
      <c r="N68" s="911" t="s">
        <v>14622</v>
      </c>
      <c r="O68" s="412" t="s">
        <v>3930</v>
      </c>
      <c r="P68" s="412" t="s">
        <v>1396</v>
      </c>
      <c r="Q68" s="412" t="s">
        <v>1274</v>
      </c>
      <c r="R68" s="412" t="s">
        <v>3931</v>
      </c>
      <c r="S68" s="412" t="s">
        <v>1274</v>
      </c>
      <c r="T68" s="1381" t="s">
        <v>1397</v>
      </c>
      <c r="U68" s="1381" t="s">
        <v>14240</v>
      </c>
      <c r="V68" s="1381" t="s">
        <v>1398</v>
      </c>
      <c r="W68" s="1381" t="s">
        <v>1399</v>
      </c>
      <c r="X68" s="1408" t="s">
        <v>1400</v>
      </c>
      <c r="Y68" s="1433" t="s">
        <v>1401</v>
      </c>
      <c r="Z68" s="1408" t="s">
        <v>1402</v>
      </c>
      <c r="AA68" s="481">
        <v>43633</v>
      </c>
      <c r="AB68" s="412" t="s">
        <v>1274</v>
      </c>
      <c r="AC68" s="412"/>
    </row>
    <row r="69" spans="1:29" s="23" customFormat="1" ht="72" customHeight="1" x14ac:dyDescent="0.2">
      <c r="A69" s="450">
        <v>65</v>
      </c>
      <c r="B69" s="29">
        <v>80439000000</v>
      </c>
      <c r="C69" s="29" t="s">
        <v>6368</v>
      </c>
      <c r="D69" s="28" t="s">
        <v>14341</v>
      </c>
      <c r="E69" s="29" t="s">
        <v>1392</v>
      </c>
      <c r="F69" s="29" t="s">
        <v>9596</v>
      </c>
      <c r="G69" s="29" t="s">
        <v>6369</v>
      </c>
      <c r="H69" s="28">
        <v>75201</v>
      </c>
      <c r="I69" s="28" t="s">
        <v>1264</v>
      </c>
      <c r="J69" s="28">
        <v>13</v>
      </c>
      <c r="K69" s="28" t="s">
        <v>6370</v>
      </c>
      <c r="L69" s="28"/>
      <c r="M69" s="28" t="s">
        <v>12153</v>
      </c>
      <c r="N69" s="27" t="s">
        <v>14456</v>
      </c>
      <c r="O69" s="36" t="s">
        <v>6371</v>
      </c>
      <c r="P69" s="36" t="s">
        <v>1267</v>
      </c>
      <c r="Q69" s="30" t="s">
        <v>1274</v>
      </c>
      <c r="R69" s="30" t="s">
        <v>6372</v>
      </c>
      <c r="S69" s="36" t="s">
        <v>6373</v>
      </c>
      <c r="T69" s="9" t="s">
        <v>1274</v>
      </c>
      <c r="U69" s="37" t="s">
        <v>6374</v>
      </c>
      <c r="V69" s="9" t="s">
        <v>1274</v>
      </c>
      <c r="W69" s="9" t="s">
        <v>1274</v>
      </c>
      <c r="X69" s="1417" t="s">
        <v>1274</v>
      </c>
      <c r="Y69" s="1443" t="s">
        <v>1274</v>
      </c>
      <c r="Z69" s="1409" t="s">
        <v>1274</v>
      </c>
      <c r="AA69" s="430">
        <v>43685</v>
      </c>
      <c r="AB69" s="220" t="s">
        <v>1274</v>
      </c>
      <c r="AC69" s="24"/>
    </row>
    <row r="70" spans="1:29" s="23" customFormat="1" ht="240" customHeight="1" x14ac:dyDescent="0.2">
      <c r="A70" s="450">
        <v>66</v>
      </c>
      <c r="B70" s="29">
        <v>80445000000</v>
      </c>
      <c r="C70" s="29" t="s">
        <v>7961</v>
      </c>
      <c r="D70" s="28" t="s">
        <v>14323</v>
      </c>
      <c r="E70" s="29" t="s">
        <v>2110</v>
      </c>
      <c r="F70" s="29" t="s">
        <v>7963</v>
      </c>
      <c r="G70" s="29" t="s">
        <v>7964</v>
      </c>
      <c r="H70" s="28">
        <v>75203</v>
      </c>
      <c r="I70" s="28" t="s">
        <v>1264</v>
      </c>
      <c r="J70" s="28">
        <v>13</v>
      </c>
      <c r="K70" s="28" t="s">
        <v>7965</v>
      </c>
      <c r="L70" s="28"/>
      <c r="M70" s="28" t="s">
        <v>7966</v>
      </c>
      <c r="N70" s="27" t="s">
        <v>14482</v>
      </c>
      <c r="O70" s="36" t="s">
        <v>7967</v>
      </c>
      <c r="P70" s="36" t="s">
        <v>2080</v>
      </c>
      <c r="Q70" s="36" t="s">
        <v>2063</v>
      </c>
      <c r="R70" s="36" t="s">
        <v>14433</v>
      </c>
      <c r="S70" s="36" t="s">
        <v>14262</v>
      </c>
      <c r="T70" s="37" t="s">
        <v>14431</v>
      </c>
      <c r="U70" s="37" t="s">
        <v>14432</v>
      </c>
      <c r="V70" s="9" t="s">
        <v>1274</v>
      </c>
      <c r="W70" s="37" t="s">
        <v>7968</v>
      </c>
      <c r="X70" s="1417" t="s">
        <v>1274</v>
      </c>
      <c r="Y70" s="1434" t="s">
        <v>1502</v>
      </c>
      <c r="Z70" s="1409" t="s">
        <v>1274</v>
      </c>
      <c r="AA70" s="428">
        <v>43697</v>
      </c>
      <c r="AB70" s="221"/>
      <c r="AC70" s="24"/>
    </row>
    <row r="71" spans="1:29" s="1466" customFormat="1" ht="228" customHeight="1" x14ac:dyDescent="0.3">
      <c r="A71" s="1464">
        <v>67</v>
      </c>
      <c r="B71" s="1465">
        <v>80445000000</v>
      </c>
      <c r="C71" s="1465" t="s">
        <v>7900</v>
      </c>
      <c r="D71" s="26" t="s">
        <v>14315</v>
      </c>
      <c r="E71" s="1465" t="s">
        <v>2110</v>
      </c>
      <c r="F71" s="1465" t="s">
        <v>7901</v>
      </c>
      <c r="G71" s="1465" t="s">
        <v>7634</v>
      </c>
      <c r="H71" s="26">
        <v>75203</v>
      </c>
      <c r="I71" s="26" t="s">
        <v>1264</v>
      </c>
      <c r="J71" s="26">
        <v>13</v>
      </c>
      <c r="K71" s="26" t="s">
        <v>7902</v>
      </c>
      <c r="L71" s="26"/>
      <c r="M71" s="26" t="s">
        <v>7903</v>
      </c>
      <c r="N71" s="26" t="s">
        <v>7904</v>
      </c>
      <c r="O71" s="30" t="s">
        <v>7905</v>
      </c>
      <c r="P71" s="30" t="s">
        <v>2080</v>
      </c>
      <c r="Q71" s="30" t="s">
        <v>1831</v>
      </c>
      <c r="R71" s="30" t="s">
        <v>14287</v>
      </c>
      <c r="S71" s="30" t="s">
        <v>7906</v>
      </c>
      <c r="T71" s="9" t="s">
        <v>7907</v>
      </c>
      <c r="U71" s="9" t="s">
        <v>14316</v>
      </c>
      <c r="V71" s="9" t="s">
        <v>1274</v>
      </c>
      <c r="W71" s="9" t="s">
        <v>1274</v>
      </c>
      <c r="X71" s="1417" t="s">
        <v>1274</v>
      </c>
      <c r="Y71" s="1443" t="s">
        <v>1502</v>
      </c>
      <c r="Z71" s="1417" t="s">
        <v>1274</v>
      </c>
      <c r="AA71" s="1468">
        <v>43696</v>
      </c>
      <c r="AB71" s="1467">
        <v>43894</v>
      </c>
      <c r="AC71" s="1469" t="s">
        <v>14317</v>
      </c>
    </row>
    <row r="72" spans="1:29" s="23" customFormat="1" ht="300" customHeight="1" x14ac:dyDescent="0.2">
      <c r="A72" s="450">
        <v>68</v>
      </c>
      <c r="B72" s="29">
        <v>80445000000</v>
      </c>
      <c r="C72" s="29" t="s">
        <v>7635</v>
      </c>
      <c r="D72" s="27" t="s">
        <v>10377</v>
      </c>
      <c r="E72" s="29" t="s">
        <v>2110</v>
      </c>
      <c r="F72" s="29" t="s">
        <v>7636</v>
      </c>
      <c r="G72" s="29" t="s">
        <v>10028</v>
      </c>
      <c r="H72" s="28">
        <v>75203</v>
      </c>
      <c r="I72" s="28" t="s">
        <v>1264</v>
      </c>
      <c r="J72" s="28">
        <v>13</v>
      </c>
      <c r="K72" s="28" t="s">
        <v>7637</v>
      </c>
      <c r="L72" s="28"/>
      <c r="M72" s="28" t="s">
        <v>7638</v>
      </c>
      <c r="N72" s="27" t="s">
        <v>14608</v>
      </c>
      <c r="O72" s="36" t="s">
        <v>7639</v>
      </c>
      <c r="P72" s="36" t="s">
        <v>1396</v>
      </c>
      <c r="Q72" s="36" t="s">
        <v>7640</v>
      </c>
      <c r="R72" s="36" t="s">
        <v>7641</v>
      </c>
      <c r="S72" s="30" t="s">
        <v>7642</v>
      </c>
      <c r="T72" s="37" t="s">
        <v>14331</v>
      </c>
      <c r="U72" s="9" t="s">
        <v>14332</v>
      </c>
      <c r="V72" s="9" t="s">
        <v>1274</v>
      </c>
      <c r="W72" s="37" t="s">
        <v>154</v>
      </c>
      <c r="X72" s="1417" t="s">
        <v>1274</v>
      </c>
      <c r="Y72" s="1434" t="s">
        <v>1502</v>
      </c>
      <c r="Z72" s="1409" t="s">
        <v>1274</v>
      </c>
      <c r="AA72" s="430">
        <v>43692</v>
      </c>
      <c r="AB72" s="220" t="s">
        <v>1274</v>
      </c>
      <c r="AC72" s="145" t="s">
        <v>14349</v>
      </c>
    </row>
    <row r="73" spans="1:29" s="1466" customFormat="1" ht="264" customHeight="1" x14ac:dyDescent="0.3">
      <c r="A73" s="1464">
        <v>69</v>
      </c>
      <c r="B73" s="1465">
        <v>80445000000</v>
      </c>
      <c r="C73" s="1465" t="s">
        <v>4395</v>
      </c>
      <c r="D73" s="26" t="s">
        <v>14342</v>
      </c>
      <c r="E73" s="1465" t="s">
        <v>2110</v>
      </c>
      <c r="F73" s="1465" t="s">
        <v>4396</v>
      </c>
      <c r="G73" s="1465" t="s">
        <v>4397</v>
      </c>
      <c r="H73" s="26">
        <v>75203</v>
      </c>
      <c r="I73" s="26" t="s">
        <v>1264</v>
      </c>
      <c r="J73" s="26">
        <v>13</v>
      </c>
      <c r="K73" s="26" t="s">
        <v>4398</v>
      </c>
      <c r="L73" s="26"/>
      <c r="M73" s="26" t="s">
        <v>4399</v>
      </c>
      <c r="N73" s="1478" t="s">
        <v>14343</v>
      </c>
      <c r="O73" s="1357" t="s">
        <v>14192</v>
      </c>
      <c r="P73" s="1357" t="s">
        <v>7519</v>
      </c>
      <c r="Q73" s="1357" t="s">
        <v>4400</v>
      </c>
      <c r="R73" s="1357" t="s">
        <v>14344</v>
      </c>
      <c r="S73" s="1357" t="s">
        <v>14291</v>
      </c>
      <c r="T73" s="1365" t="s">
        <v>4401</v>
      </c>
      <c r="U73" s="1365" t="s">
        <v>14345</v>
      </c>
      <c r="V73" s="1365" t="s">
        <v>1274</v>
      </c>
      <c r="W73" s="1365" t="s">
        <v>1274</v>
      </c>
      <c r="X73" s="1419"/>
      <c r="Y73" s="1479" t="s">
        <v>1502</v>
      </c>
      <c r="Z73" s="1456" t="s">
        <v>1274</v>
      </c>
      <c r="AA73" s="1468">
        <v>43676</v>
      </c>
      <c r="AB73" s="1480" t="s">
        <v>14347</v>
      </c>
      <c r="AC73" s="1481" t="s">
        <v>14346</v>
      </c>
    </row>
    <row r="74" spans="1:29" s="23" customFormat="1" ht="228" customHeight="1" x14ac:dyDescent="0.2">
      <c r="A74" s="450">
        <v>70</v>
      </c>
      <c r="B74" s="29">
        <v>80445000000</v>
      </c>
      <c r="C74" s="29" t="s">
        <v>7950</v>
      </c>
      <c r="D74" s="28" t="s">
        <v>7951</v>
      </c>
      <c r="E74" s="29" t="s">
        <v>2110</v>
      </c>
      <c r="F74" s="29" t="s">
        <v>9602</v>
      </c>
      <c r="G74" s="29" t="s">
        <v>7952</v>
      </c>
      <c r="H74" s="28">
        <v>75203</v>
      </c>
      <c r="I74" s="28" t="s">
        <v>1264</v>
      </c>
      <c r="J74" s="28">
        <v>13</v>
      </c>
      <c r="K74" s="28" t="s">
        <v>7953</v>
      </c>
      <c r="L74" s="28"/>
      <c r="M74" s="28" t="s">
        <v>7954</v>
      </c>
      <c r="N74" s="28" t="s">
        <v>7955</v>
      </c>
      <c r="O74" s="36" t="s">
        <v>7956</v>
      </c>
      <c r="P74" s="36" t="s">
        <v>2840</v>
      </c>
      <c r="Q74" s="36" t="s">
        <v>7957</v>
      </c>
      <c r="R74" s="36" t="s">
        <v>7958</v>
      </c>
      <c r="S74" s="30" t="s">
        <v>1274</v>
      </c>
      <c r="T74" s="9" t="s">
        <v>1274</v>
      </c>
      <c r="U74" s="37" t="s">
        <v>7959</v>
      </c>
      <c r="V74" s="9" t="s">
        <v>1274</v>
      </c>
      <c r="W74" s="9" t="s">
        <v>1274</v>
      </c>
      <c r="X74" s="1417" t="s">
        <v>1274</v>
      </c>
      <c r="Y74" s="1434" t="s">
        <v>1502</v>
      </c>
      <c r="Z74" s="684" t="s">
        <v>7960</v>
      </c>
      <c r="AA74" s="430">
        <v>43697</v>
      </c>
      <c r="AB74" s="220"/>
      <c r="AC74" s="24"/>
    </row>
    <row r="75" spans="1:29" s="1474" customFormat="1" ht="105" customHeight="1" x14ac:dyDescent="0.3">
      <c r="A75" s="1464">
        <v>71</v>
      </c>
      <c r="B75" s="1470">
        <v>80445000000</v>
      </c>
      <c r="C75" s="1470" t="s">
        <v>2321</v>
      </c>
      <c r="D75" s="1464" t="s">
        <v>14387</v>
      </c>
      <c r="E75" s="1471" t="s">
        <v>2110</v>
      </c>
      <c r="F75" s="1471" t="s">
        <v>2322</v>
      </c>
      <c r="G75" s="1471" t="s">
        <v>2323</v>
      </c>
      <c r="H75" s="1464">
        <v>75203</v>
      </c>
      <c r="I75" s="1464" t="s">
        <v>1264</v>
      </c>
      <c r="J75" s="1464">
        <v>13</v>
      </c>
      <c r="K75" s="1464" t="s">
        <v>2324</v>
      </c>
      <c r="L75" s="1464"/>
      <c r="M75" s="1464" t="s">
        <v>14216</v>
      </c>
      <c r="N75" s="1464" t="s">
        <v>2325</v>
      </c>
      <c r="O75" s="1374" t="s">
        <v>2326</v>
      </c>
      <c r="P75" s="1374" t="s">
        <v>1267</v>
      </c>
      <c r="Q75" s="1374" t="s">
        <v>1274</v>
      </c>
      <c r="R75" s="1374" t="s">
        <v>2327</v>
      </c>
      <c r="S75" s="1374" t="s">
        <v>1274</v>
      </c>
      <c r="T75" s="1392" t="s">
        <v>2328</v>
      </c>
      <c r="U75" s="1392" t="s">
        <v>2329</v>
      </c>
      <c r="V75" s="1392" t="s">
        <v>1274</v>
      </c>
      <c r="W75" s="1392" t="s">
        <v>1274</v>
      </c>
      <c r="X75" s="1424" t="s">
        <v>1274</v>
      </c>
      <c r="Y75" s="1472" t="s">
        <v>2330</v>
      </c>
      <c r="Z75" s="1424" t="s">
        <v>1274</v>
      </c>
      <c r="AA75" s="1482">
        <v>43656</v>
      </c>
      <c r="AB75" s="1475">
        <v>43921</v>
      </c>
      <c r="AC75" s="1464" t="s">
        <v>14388</v>
      </c>
    </row>
    <row r="76" spans="1:29" s="23" customFormat="1" ht="156" customHeight="1" x14ac:dyDescent="0.2">
      <c r="A76" s="450">
        <v>72</v>
      </c>
      <c r="B76" s="29">
        <v>80445000000</v>
      </c>
      <c r="C76" s="29" t="s">
        <v>7701</v>
      </c>
      <c r="D76" s="28" t="s">
        <v>14338</v>
      </c>
      <c r="E76" s="29" t="s">
        <v>2110</v>
      </c>
      <c r="F76" s="29" t="s">
        <v>9600</v>
      </c>
      <c r="G76" s="29" t="s">
        <v>7702</v>
      </c>
      <c r="H76" s="28">
        <v>75201</v>
      </c>
      <c r="I76" s="28" t="s">
        <v>1264</v>
      </c>
      <c r="J76" s="28">
        <v>13</v>
      </c>
      <c r="K76" s="28" t="s">
        <v>7703</v>
      </c>
      <c r="L76" s="28"/>
      <c r="M76" s="28" t="s">
        <v>7704</v>
      </c>
      <c r="N76" s="28" t="s">
        <v>14437</v>
      </c>
      <c r="O76" s="36" t="s">
        <v>6371</v>
      </c>
      <c r="P76" s="36" t="s">
        <v>2027</v>
      </c>
      <c r="Q76" s="30" t="s">
        <v>1274</v>
      </c>
      <c r="R76" s="36" t="s">
        <v>6373</v>
      </c>
      <c r="S76" s="36" t="s">
        <v>6373</v>
      </c>
      <c r="T76" s="37" t="s">
        <v>6373</v>
      </c>
      <c r="U76" s="37" t="s">
        <v>7705</v>
      </c>
      <c r="V76" s="9" t="s">
        <v>1274</v>
      </c>
      <c r="W76" s="9" t="s">
        <v>1274</v>
      </c>
      <c r="X76" s="1417" t="s">
        <v>1274</v>
      </c>
      <c r="Y76" s="1443" t="s">
        <v>1274</v>
      </c>
      <c r="Z76" s="1409" t="s">
        <v>1274</v>
      </c>
      <c r="AA76" s="428">
        <v>43693</v>
      </c>
      <c r="AB76" s="221" t="s">
        <v>1274</v>
      </c>
      <c r="AC76" s="24"/>
    </row>
    <row r="77" spans="1:29" s="453" customFormat="1" ht="79.5" customHeight="1" x14ac:dyDescent="0.2">
      <c r="A77" s="450">
        <v>73</v>
      </c>
      <c r="B77" s="451">
        <v>80445000000</v>
      </c>
      <c r="C77" s="451" t="s">
        <v>2162</v>
      </c>
      <c r="D77" s="450" t="s">
        <v>3948</v>
      </c>
      <c r="E77" s="452" t="s">
        <v>2110</v>
      </c>
      <c r="F77" s="452" t="s">
        <v>2163</v>
      </c>
      <c r="G77" s="452" t="s">
        <v>2164</v>
      </c>
      <c r="H77" s="450">
        <v>75203</v>
      </c>
      <c r="I77" s="450" t="s">
        <v>1264</v>
      </c>
      <c r="J77" s="450">
        <v>13</v>
      </c>
      <c r="K77" s="450" t="s">
        <v>2165</v>
      </c>
      <c r="L77" s="450"/>
      <c r="M77" s="450" t="s">
        <v>2166</v>
      </c>
      <c r="N77" s="450" t="s">
        <v>2167</v>
      </c>
      <c r="O77" s="412" t="s">
        <v>2168</v>
      </c>
      <c r="P77" s="412" t="s">
        <v>1274</v>
      </c>
      <c r="Q77" s="412" t="s">
        <v>1274</v>
      </c>
      <c r="R77" s="412" t="s">
        <v>2169</v>
      </c>
      <c r="S77" s="412" t="s">
        <v>1274</v>
      </c>
      <c r="T77" s="1381" t="s">
        <v>1274</v>
      </c>
      <c r="U77" s="1381" t="s">
        <v>1274</v>
      </c>
      <c r="V77" s="1381" t="s">
        <v>1274</v>
      </c>
      <c r="W77" s="1381" t="s">
        <v>1274</v>
      </c>
      <c r="X77" s="1408" t="s">
        <v>1274</v>
      </c>
      <c r="Y77" s="1433" t="s">
        <v>1274</v>
      </c>
      <c r="Z77" s="1408" t="s">
        <v>1274</v>
      </c>
      <c r="AA77" s="434">
        <v>43651</v>
      </c>
      <c r="AB77" s="450" t="s">
        <v>1274</v>
      </c>
      <c r="AC77" s="450"/>
    </row>
    <row r="78" spans="1:29" s="23" customFormat="1" ht="72" customHeight="1" x14ac:dyDescent="0.2">
      <c r="A78" s="450">
        <v>74</v>
      </c>
      <c r="B78" s="29">
        <v>80445000000</v>
      </c>
      <c r="C78" s="29" t="s">
        <v>7942</v>
      </c>
      <c r="D78" s="28" t="s">
        <v>7943</v>
      </c>
      <c r="E78" s="29" t="s">
        <v>2110</v>
      </c>
      <c r="F78" s="29" t="s">
        <v>9601</v>
      </c>
      <c r="G78" s="29" t="s">
        <v>7944</v>
      </c>
      <c r="H78" s="28">
        <v>75203</v>
      </c>
      <c r="I78" s="28" t="s">
        <v>1264</v>
      </c>
      <c r="J78" s="28">
        <v>13</v>
      </c>
      <c r="K78" s="28" t="s">
        <v>7945</v>
      </c>
      <c r="L78" s="28"/>
      <c r="M78" s="28" t="s">
        <v>7946</v>
      </c>
      <c r="N78" s="28" t="s">
        <v>7947</v>
      </c>
      <c r="O78" s="31" t="s">
        <v>7948</v>
      </c>
      <c r="P78" s="31" t="s">
        <v>1274</v>
      </c>
      <c r="Q78" s="31" t="s">
        <v>1274</v>
      </c>
      <c r="R78" s="36" t="s">
        <v>1274</v>
      </c>
      <c r="S78" s="31" t="s">
        <v>1274</v>
      </c>
      <c r="T78" s="38" t="s">
        <v>1274</v>
      </c>
      <c r="U78" s="38" t="s">
        <v>1274</v>
      </c>
      <c r="V78" s="38" t="s">
        <v>1274</v>
      </c>
      <c r="W78" s="38" t="s">
        <v>1274</v>
      </c>
      <c r="X78" s="1409" t="s">
        <v>7949</v>
      </c>
      <c r="Y78" s="1435" t="s">
        <v>1274</v>
      </c>
      <c r="Z78" s="1409" t="s">
        <v>1274</v>
      </c>
      <c r="AA78" s="430">
        <v>43697</v>
      </c>
      <c r="AB78" s="220" t="s">
        <v>1274</v>
      </c>
      <c r="AC78" s="24"/>
    </row>
    <row r="79" spans="1:29" s="453" customFormat="1" ht="77.25" customHeight="1" x14ac:dyDescent="0.2">
      <c r="A79" s="450">
        <v>75</v>
      </c>
      <c r="B79" s="451">
        <v>80445000000</v>
      </c>
      <c r="C79" s="451" t="s">
        <v>2109</v>
      </c>
      <c r="D79" s="450" t="s">
        <v>3947</v>
      </c>
      <c r="E79" s="452" t="s">
        <v>2110</v>
      </c>
      <c r="F79" s="452" t="s">
        <v>9592</v>
      </c>
      <c r="G79" s="452" t="s">
        <v>2111</v>
      </c>
      <c r="H79" s="450">
        <v>75201</v>
      </c>
      <c r="I79" s="450" t="s">
        <v>1264</v>
      </c>
      <c r="J79" s="450">
        <v>13</v>
      </c>
      <c r="K79" s="450" t="s">
        <v>2112</v>
      </c>
      <c r="L79" s="450"/>
      <c r="M79" s="450" t="s">
        <v>14634</v>
      </c>
      <c r="N79" s="450" t="s">
        <v>2113</v>
      </c>
      <c r="O79" s="412" t="s">
        <v>2114</v>
      </c>
      <c r="P79" s="412" t="s">
        <v>1274</v>
      </c>
      <c r="Q79" s="412" t="s">
        <v>1274</v>
      </c>
      <c r="R79" s="412" t="s">
        <v>2115</v>
      </c>
      <c r="S79" s="412" t="s">
        <v>2116</v>
      </c>
      <c r="T79" s="1381" t="s">
        <v>2116</v>
      </c>
      <c r="U79" s="1381" t="s">
        <v>2116</v>
      </c>
      <c r="V79" s="1381" t="s">
        <v>1274</v>
      </c>
      <c r="W79" s="1381" t="s">
        <v>1274</v>
      </c>
      <c r="X79" s="1408" t="s">
        <v>1274</v>
      </c>
      <c r="Y79" s="1433" t="s">
        <v>1274</v>
      </c>
      <c r="Z79" s="1408" t="s">
        <v>2117</v>
      </c>
      <c r="AA79" s="434">
        <v>43649</v>
      </c>
      <c r="AB79" s="450" t="s">
        <v>1274</v>
      </c>
      <c r="AC79" s="450"/>
    </row>
    <row r="80" spans="1:29" s="456" customFormat="1" ht="180" customHeight="1" x14ac:dyDescent="0.2">
      <c r="A80" s="450">
        <v>76</v>
      </c>
      <c r="B80" s="414">
        <v>80445000000</v>
      </c>
      <c r="C80" s="414" t="s">
        <v>9534</v>
      </c>
      <c r="D80" s="31" t="s">
        <v>9535</v>
      </c>
      <c r="E80" s="414" t="s">
        <v>2110</v>
      </c>
      <c r="F80" s="414" t="s">
        <v>9536</v>
      </c>
      <c r="G80" s="414" t="s">
        <v>9537</v>
      </c>
      <c r="H80" s="31">
        <v>12300</v>
      </c>
      <c r="I80" s="31" t="s">
        <v>1264</v>
      </c>
      <c r="J80" s="31">
        <v>16</v>
      </c>
      <c r="K80" s="36" t="s">
        <v>9538</v>
      </c>
      <c r="L80" s="36"/>
      <c r="M80" s="36" t="s">
        <v>9539</v>
      </c>
      <c r="N80" s="36" t="s">
        <v>9540</v>
      </c>
      <c r="O80" s="36" t="s">
        <v>9541</v>
      </c>
      <c r="P80" s="36" t="s">
        <v>1267</v>
      </c>
      <c r="Q80" s="36" t="s">
        <v>7137</v>
      </c>
      <c r="R80" s="36" t="s">
        <v>9542</v>
      </c>
      <c r="S80" s="36" t="s">
        <v>9543</v>
      </c>
      <c r="T80" s="9" t="s">
        <v>1274</v>
      </c>
      <c r="U80" s="9" t="s">
        <v>1274</v>
      </c>
      <c r="V80" s="9" t="s">
        <v>1274</v>
      </c>
      <c r="W80" s="9" t="s">
        <v>1274</v>
      </c>
      <c r="X80" s="1417" t="s">
        <v>1274</v>
      </c>
      <c r="Y80" s="1434" t="s">
        <v>1273</v>
      </c>
      <c r="Z80" s="684" t="s">
        <v>9544</v>
      </c>
      <c r="AA80" s="454">
        <v>43707</v>
      </c>
      <c r="AB80" s="455" t="s">
        <v>1274</v>
      </c>
      <c r="AC80" s="420"/>
    </row>
    <row r="81" spans="1:29" s="482" customFormat="1" ht="240" customHeight="1" x14ac:dyDescent="0.2">
      <c r="A81" s="450">
        <v>77</v>
      </c>
      <c r="B81" s="480">
        <v>80445000000</v>
      </c>
      <c r="C81" s="480" t="s">
        <v>2862</v>
      </c>
      <c r="D81" s="1002" t="s">
        <v>14546</v>
      </c>
      <c r="E81" s="412" t="s">
        <v>2110</v>
      </c>
      <c r="F81" s="466" t="s">
        <v>2863</v>
      </c>
      <c r="G81" s="466" t="s">
        <v>2864</v>
      </c>
      <c r="H81" s="412">
        <v>75500</v>
      </c>
      <c r="I81" s="412" t="s">
        <v>1264</v>
      </c>
      <c r="J81" s="412">
        <v>16</v>
      </c>
      <c r="K81" s="412" t="s">
        <v>2865</v>
      </c>
      <c r="L81" s="412"/>
      <c r="M81" s="412" t="s">
        <v>2866</v>
      </c>
      <c r="N81" s="36" t="s">
        <v>10763</v>
      </c>
      <c r="O81" s="412" t="s">
        <v>2867</v>
      </c>
      <c r="P81" s="412" t="s">
        <v>1396</v>
      </c>
      <c r="Q81" s="412" t="s">
        <v>2063</v>
      </c>
      <c r="R81" s="412" t="s">
        <v>10734</v>
      </c>
      <c r="S81" s="412" t="s">
        <v>2868</v>
      </c>
      <c r="T81" s="1381" t="s">
        <v>2869</v>
      </c>
      <c r="U81" s="1381" t="s">
        <v>2870</v>
      </c>
      <c r="V81" s="1381"/>
      <c r="W81" s="1381" t="s">
        <v>1274</v>
      </c>
      <c r="X81" s="1408" t="s">
        <v>1274</v>
      </c>
      <c r="Y81" s="1433" t="s">
        <v>2099</v>
      </c>
      <c r="Z81" s="1408" t="s">
        <v>1274</v>
      </c>
      <c r="AA81" s="481">
        <v>43661</v>
      </c>
      <c r="AB81" s="412" t="s">
        <v>1274</v>
      </c>
      <c r="AC81" s="412"/>
    </row>
    <row r="82" spans="1:29" s="448" customFormat="1" ht="60" customHeight="1" x14ac:dyDescent="0.2">
      <c r="A82" s="450">
        <v>78</v>
      </c>
      <c r="B82" s="414">
        <v>80445000000</v>
      </c>
      <c r="C82" s="413" t="s">
        <v>9161</v>
      </c>
      <c r="D82" s="1353" t="s">
        <v>9162</v>
      </c>
      <c r="E82" s="31" t="s">
        <v>2110</v>
      </c>
      <c r="F82" s="414" t="s">
        <v>9163</v>
      </c>
      <c r="G82" s="414" t="s">
        <v>9164</v>
      </c>
      <c r="H82" s="31">
        <v>12300</v>
      </c>
      <c r="I82" s="31" t="s">
        <v>1264</v>
      </c>
      <c r="J82" s="31">
        <v>16</v>
      </c>
      <c r="K82" s="36" t="s">
        <v>9165</v>
      </c>
      <c r="L82" s="36"/>
      <c r="M82" s="36" t="s">
        <v>9166</v>
      </c>
      <c r="N82" s="36" t="s">
        <v>9167</v>
      </c>
      <c r="O82" s="31" t="s">
        <v>9168</v>
      </c>
      <c r="P82" s="31" t="s">
        <v>1274</v>
      </c>
      <c r="Q82" s="31" t="s">
        <v>1274</v>
      </c>
      <c r="R82" s="36" t="s">
        <v>9169</v>
      </c>
      <c r="S82" s="31" t="s">
        <v>1274</v>
      </c>
      <c r="T82" s="38" t="s">
        <v>1274</v>
      </c>
      <c r="U82" s="38" t="s">
        <v>1274</v>
      </c>
      <c r="V82" s="38" t="s">
        <v>1274</v>
      </c>
      <c r="W82" s="38" t="s">
        <v>1274</v>
      </c>
      <c r="X82" s="1409" t="s">
        <v>1274</v>
      </c>
      <c r="Y82" s="1435" t="s">
        <v>1274</v>
      </c>
      <c r="Z82" s="1409" t="s">
        <v>1274</v>
      </c>
      <c r="AA82" s="454">
        <v>43704</v>
      </c>
      <c r="AB82" s="447"/>
      <c r="AC82" s="420"/>
    </row>
    <row r="83" spans="1:29" s="453" customFormat="1" ht="264" customHeight="1" x14ac:dyDescent="0.2">
      <c r="A83" s="450">
        <v>79</v>
      </c>
      <c r="B83" s="451">
        <v>80423000000</v>
      </c>
      <c r="C83" s="451" t="s">
        <v>3377</v>
      </c>
      <c r="D83" s="450" t="s">
        <v>3976</v>
      </c>
      <c r="E83" s="450" t="s">
        <v>3378</v>
      </c>
      <c r="F83" s="452" t="s">
        <v>3379</v>
      </c>
      <c r="G83" s="452" t="s">
        <v>3380</v>
      </c>
      <c r="H83" s="450">
        <v>75203</v>
      </c>
      <c r="I83" s="450" t="s">
        <v>1264</v>
      </c>
      <c r="J83" s="450">
        <v>13</v>
      </c>
      <c r="K83" s="450" t="s">
        <v>3381</v>
      </c>
      <c r="L83" s="450"/>
      <c r="M83" s="450" t="s">
        <v>14556</v>
      </c>
      <c r="N83" s="723" t="s">
        <v>14489</v>
      </c>
      <c r="O83" s="412" t="s">
        <v>3382</v>
      </c>
      <c r="P83" s="412" t="s">
        <v>3383</v>
      </c>
      <c r="Q83" s="412" t="s">
        <v>1267</v>
      </c>
      <c r="R83" s="412" t="s">
        <v>3384</v>
      </c>
      <c r="S83" s="1373" t="s">
        <v>3385</v>
      </c>
      <c r="T83" s="1381" t="s">
        <v>14266</v>
      </c>
      <c r="U83" s="1381" t="s">
        <v>14306</v>
      </c>
      <c r="V83" s="1381" t="s">
        <v>1274</v>
      </c>
      <c r="W83" s="1381" t="s">
        <v>3386</v>
      </c>
      <c r="X83" s="1408" t="s">
        <v>1400</v>
      </c>
      <c r="Y83" s="1433" t="s">
        <v>1502</v>
      </c>
      <c r="Z83" s="1408" t="s">
        <v>1274</v>
      </c>
      <c r="AA83" s="434">
        <v>43670</v>
      </c>
      <c r="AB83" s="450" t="s">
        <v>1274</v>
      </c>
      <c r="AC83" s="450"/>
    </row>
    <row r="84" spans="1:29" s="23" customFormat="1" ht="259.5" customHeight="1" x14ac:dyDescent="0.2">
      <c r="A84" s="450">
        <v>80</v>
      </c>
      <c r="B84" s="29">
        <v>80425000000</v>
      </c>
      <c r="C84" s="29" t="s">
        <v>6924</v>
      </c>
      <c r="D84" s="28" t="s">
        <v>6925</v>
      </c>
      <c r="E84" s="28" t="s">
        <v>6926</v>
      </c>
      <c r="F84" s="29" t="s">
        <v>6927</v>
      </c>
      <c r="G84" s="29" t="s">
        <v>6928</v>
      </c>
      <c r="H84" s="28">
        <v>75203</v>
      </c>
      <c r="I84" s="28" t="s">
        <v>1264</v>
      </c>
      <c r="J84" s="28">
        <v>13</v>
      </c>
      <c r="K84" s="28" t="s">
        <v>6929</v>
      </c>
      <c r="L84" s="28"/>
      <c r="M84" s="27" t="s">
        <v>6930</v>
      </c>
      <c r="N84" s="894" t="s">
        <v>14644</v>
      </c>
      <c r="O84" s="1524" t="s">
        <v>6931</v>
      </c>
      <c r="P84" s="1524" t="s">
        <v>6932</v>
      </c>
      <c r="Q84" s="1524" t="s">
        <v>1660</v>
      </c>
      <c r="R84" s="1524" t="s">
        <v>14645</v>
      </c>
      <c r="S84" s="1525" t="s">
        <v>1274</v>
      </c>
      <c r="T84" s="1550" t="s">
        <v>14646</v>
      </c>
      <c r="U84" s="1550" t="s">
        <v>14647</v>
      </c>
      <c r="V84" s="1551" t="s">
        <v>1274</v>
      </c>
      <c r="W84" s="1551" t="s">
        <v>1274</v>
      </c>
      <c r="X84" s="1552" t="s">
        <v>1400</v>
      </c>
      <c r="Y84" s="1553" t="s">
        <v>1502</v>
      </c>
      <c r="Z84" s="1409" t="s">
        <v>1274</v>
      </c>
      <c r="AA84" s="430">
        <v>43686</v>
      </c>
      <c r="AB84" s="220" t="s">
        <v>1274</v>
      </c>
      <c r="AC84" s="24"/>
    </row>
    <row r="85" spans="1:29" s="39" customFormat="1" ht="312" customHeight="1" x14ac:dyDescent="0.2">
      <c r="A85" s="450">
        <v>81</v>
      </c>
      <c r="B85" s="29">
        <v>80420000000</v>
      </c>
      <c r="C85" s="29" t="s">
        <v>8614</v>
      </c>
      <c r="D85" s="28" t="s">
        <v>8615</v>
      </c>
      <c r="E85" s="29" t="s">
        <v>8616</v>
      </c>
      <c r="F85" s="29" t="s">
        <v>8617</v>
      </c>
      <c r="G85" s="29" t="s">
        <v>8618</v>
      </c>
      <c r="H85" s="28">
        <v>75203</v>
      </c>
      <c r="I85" s="28" t="s">
        <v>1264</v>
      </c>
      <c r="J85" s="28">
        <v>13</v>
      </c>
      <c r="K85" s="28" t="s">
        <v>8619</v>
      </c>
      <c r="L85" s="28"/>
      <c r="M85" s="28" t="s">
        <v>10807</v>
      </c>
      <c r="N85" s="27" t="s">
        <v>14509</v>
      </c>
      <c r="O85" s="36" t="s">
        <v>8620</v>
      </c>
      <c r="P85" s="36" t="s">
        <v>1659</v>
      </c>
      <c r="Q85" s="36" t="s">
        <v>7137</v>
      </c>
      <c r="R85" s="30" t="s">
        <v>8621</v>
      </c>
      <c r="S85" s="36" t="s">
        <v>14293</v>
      </c>
      <c r="T85" s="37" t="s">
        <v>8622</v>
      </c>
      <c r="U85" s="37" t="s">
        <v>14252</v>
      </c>
      <c r="V85" s="9" t="s">
        <v>1274</v>
      </c>
      <c r="W85" s="9" t="s">
        <v>1274</v>
      </c>
      <c r="X85" s="684" t="s">
        <v>1400</v>
      </c>
      <c r="Y85" s="1434" t="s">
        <v>1502</v>
      </c>
      <c r="Z85" s="1417" t="s">
        <v>1274</v>
      </c>
      <c r="AA85" s="430">
        <v>43700</v>
      </c>
      <c r="AB85" s="137"/>
      <c r="AC85" s="24"/>
    </row>
    <row r="86" spans="1:29" s="453" customFormat="1" ht="204" customHeight="1" x14ac:dyDescent="0.2">
      <c r="A86" s="450">
        <v>82</v>
      </c>
      <c r="B86" s="451">
        <v>80226816001</v>
      </c>
      <c r="C86" s="451" t="s">
        <v>3068</v>
      </c>
      <c r="D86" s="450" t="s">
        <v>10713</v>
      </c>
      <c r="E86" s="450" t="s">
        <v>3069</v>
      </c>
      <c r="F86" s="452" t="s">
        <v>3070</v>
      </c>
      <c r="G86" s="452" t="s">
        <v>3071</v>
      </c>
      <c r="H86" s="450">
        <v>75203</v>
      </c>
      <c r="I86" s="450" t="s">
        <v>1264</v>
      </c>
      <c r="J86" s="450">
        <v>13</v>
      </c>
      <c r="K86" s="450" t="s">
        <v>3072</v>
      </c>
      <c r="L86" s="450"/>
      <c r="M86" s="28" t="s">
        <v>6693</v>
      </c>
      <c r="N86" s="723" t="s">
        <v>14508</v>
      </c>
      <c r="O86" s="911" t="s">
        <v>14282</v>
      </c>
      <c r="P86" s="911" t="s">
        <v>1659</v>
      </c>
      <c r="Q86" s="911" t="s">
        <v>1267</v>
      </c>
      <c r="R86" s="1374" t="s">
        <v>14283</v>
      </c>
      <c r="S86" s="911" t="s">
        <v>2106</v>
      </c>
      <c r="T86" s="1391" t="s">
        <v>1267</v>
      </c>
      <c r="U86" s="1392" t="s">
        <v>14284</v>
      </c>
      <c r="V86" s="1392" t="s">
        <v>1274</v>
      </c>
      <c r="W86" s="1392" t="s">
        <v>1274</v>
      </c>
      <c r="X86" s="1420" t="s">
        <v>1400</v>
      </c>
      <c r="Y86" s="1444" t="s">
        <v>1502</v>
      </c>
      <c r="Z86" s="1408" t="s">
        <v>1274</v>
      </c>
      <c r="AA86" s="434">
        <v>43664</v>
      </c>
      <c r="AB86" s="450" t="s">
        <v>1274</v>
      </c>
      <c r="AC86" s="450"/>
    </row>
    <row r="87" spans="1:29" s="453" customFormat="1" ht="81" customHeight="1" x14ac:dyDescent="0.2">
      <c r="A87" s="450">
        <v>83</v>
      </c>
      <c r="B87" s="451" t="s">
        <v>3826</v>
      </c>
      <c r="C87" s="451" t="s">
        <v>3827</v>
      </c>
      <c r="D87" s="450" t="s">
        <v>3979</v>
      </c>
      <c r="E87" s="450" t="s">
        <v>3828</v>
      </c>
      <c r="F87" s="452" t="s">
        <v>3829</v>
      </c>
      <c r="G87" s="452" t="s">
        <v>3830</v>
      </c>
      <c r="H87" s="450">
        <v>75203</v>
      </c>
      <c r="I87" s="450" t="s">
        <v>1264</v>
      </c>
      <c r="J87" s="450">
        <v>13</v>
      </c>
      <c r="K87" s="450" t="s">
        <v>3831</v>
      </c>
      <c r="L87" s="450"/>
      <c r="M87" s="450" t="s">
        <v>3832</v>
      </c>
      <c r="N87" s="723" t="s">
        <v>14439</v>
      </c>
      <c r="O87" s="412" t="s">
        <v>3833</v>
      </c>
      <c r="P87" s="412" t="s">
        <v>1659</v>
      </c>
      <c r="Q87" s="412" t="s">
        <v>1267</v>
      </c>
      <c r="R87" s="412" t="s">
        <v>3834</v>
      </c>
      <c r="S87" s="412" t="s">
        <v>3835</v>
      </c>
      <c r="T87" s="1381" t="s">
        <v>3836</v>
      </c>
      <c r="U87" s="1381" t="s">
        <v>3837</v>
      </c>
      <c r="V87" s="1381" t="s">
        <v>1274</v>
      </c>
      <c r="W87" s="1381" t="s">
        <v>1274</v>
      </c>
      <c r="X87" s="1408" t="s">
        <v>1400</v>
      </c>
      <c r="Y87" s="1433" t="s">
        <v>1502</v>
      </c>
      <c r="Z87" s="1408" t="s">
        <v>1274</v>
      </c>
      <c r="AA87" s="434">
        <v>43670</v>
      </c>
      <c r="AB87" s="450" t="s">
        <v>1274</v>
      </c>
      <c r="AC87" s="450"/>
    </row>
    <row r="88" spans="1:29" s="4" customFormat="1" ht="180" customHeight="1" x14ac:dyDescent="0.2">
      <c r="A88" s="450">
        <v>84</v>
      </c>
      <c r="B88" s="8">
        <v>80238850001</v>
      </c>
      <c r="C88" s="8" t="s">
        <v>4016</v>
      </c>
      <c r="D88" s="7" t="s">
        <v>4022</v>
      </c>
      <c r="E88" s="7" t="s">
        <v>4017</v>
      </c>
      <c r="F88" s="8" t="s">
        <v>4018</v>
      </c>
      <c r="G88" s="8" t="s">
        <v>4019</v>
      </c>
      <c r="H88" s="7">
        <v>75203</v>
      </c>
      <c r="I88" s="7" t="s">
        <v>1264</v>
      </c>
      <c r="J88" s="7">
        <v>13</v>
      </c>
      <c r="K88" s="7" t="s">
        <v>4020</v>
      </c>
      <c r="L88" s="7"/>
      <c r="M88" s="7" t="s">
        <v>14467</v>
      </c>
      <c r="N88" s="6" t="s">
        <v>14527</v>
      </c>
      <c r="O88" s="1375" t="s">
        <v>4023</v>
      </c>
      <c r="P88" s="1375" t="s">
        <v>4024</v>
      </c>
      <c r="Q88" s="1375" t="s">
        <v>4025</v>
      </c>
      <c r="R88" s="1376" t="s">
        <v>4021</v>
      </c>
      <c r="S88" s="1375" t="s">
        <v>1274</v>
      </c>
      <c r="T88" s="1393" t="s">
        <v>1274</v>
      </c>
      <c r="U88" s="1393" t="s">
        <v>4026</v>
      </c>
      <c r="V88" s="1393" t="s">
        <v>1274</v>
      </c>
      <c r="W88" s="1393" t="s">
        <v>1274</v>
      </c>
      <c r="X88" s="1421" t="s">
        <v>1400</v>
      </c>
      <c r="Y88" s="1445" t="s">
        <v>2378</v>
      </c>
      <c r="Z88" s="1457" t="s">
        <v>1274</v>
      </c>
      <c r="AA88" s="429">
        <v>43672</v>
      </c>
      <c r="AB88" s="483" t="s">
        <v>1274</v>
      </c>
      <c r="AC88" s="5"/>
    </row>
    <row r="89" spans="1:29" s="69" customFormat="1" ht="228" customHeight="1" x14ac:dyDescent="0.2">
      <c r="A89" s="450">
        <v>85</v>
      </c>
      <c r="B89" s="40">
        <v>80205846001</v>
      </c>
      <c r="C89" s="40" t="s">
        <v>4981</v>
      </c>
      <c r="D89" s="27" t="s">
        <v>4982</v>
      </c>
      <c r="E89" s="40" t="s">
        <v>4983</v>
      </c>
      <c r="F89" s="40" t="s">
        <v>4984</v>
      </c>
      <c r="G89" s="40" t="s">
        <v>4985</v>
      </c>
      <c r="H89" s="27">
        <v>75203</v>
      </c>
      <c r="I89" s="28" t="s">
        <v>1264</v>
      </c>
      <c r="J89" s="27">
        <v>13</v>
      </c>
      <c r="K89" s="27" t="s">
        <v>4986</v>
      </c>
      <c r="L89" s="27"/>
      <c r="M89" s="27" t="s">
        <v>4987</v>
      </c>
      <c r="N89" s="27" t="s">
        <v>14438</v>
      </c>
      <c r="O89" s="36" t="s">
        <v>4988</v>
      </c>
      <c r="P89" s="36" t="s">
        <v>1396</v>
      </c>
      <c r="Q89" s="36" t="s">
        <v>1267</v>
      </c>
      <c r="R89" s="36" t="s">
        <v>4989</v>
      </c>
      <c r="S89" s="30" t="s">
        <v>1274</v>
      </c>
      <c r="T89" s="37" t="s">
        <v>4990</v>
      </c>
      <c r="U89" s="9" t="s">
        <v>4991</v>
      </c>
      <c r="V89" s="9" t="s">
        <v>1274</v>
      </c>
      <c r="W89" s="9" t="s">
        <v>1274</v>
      </c>
      <c r="X89" s="684" t="s">
        <v>1400</v>
      </c>
      <c r="Y89" s="1434" t="s">
        <v>2099</v>
      </c>
      <c r="Z89" s="684" t="s">
        <v>1274</v>
      </c>
      <c r="AA89" s="430">
        <v>43678</v>
      </c>
      <c r="AB89" s="484" t="s">
        <v>1274</v>
      </c>
      <c r="AC89" s="68"/>
    </row>
    <row r="90" spans="1:29" s="23" customFormat="1" ht="168" customHeight="1" x14ac:dyDescent="0.2">
      <c r="A90" s="450">
        <v>86</v>
      </c>
      <c r="B90" s="29">
        <v>80248845001</v>
      </c>
      <c r="C90" s="29" t="s">
        <v>5768</v>
      </c>
      <c r="D90" s="28" t="s">
        <v>5769</v>
      </c>
      <c r="E90" s="28" t="s">
        <v>5770</v>
      </c>
      <c r="F90" s="29" t="s">
        <v>5771</v>
      </c>
      <c r="G90" s="29" t="s">
        <v>5772</v>
      </c>
      <c r="H90" s="28">
        <v>75203</v>
      </c>
      <c r="I90" s="28" t="s">
        <v>1264</v>
      </c>
      <c r="J90" s="28">
        <v>13</v>
      </c>
      <c r="K90" s="27" t="s">
        <v>5773</v>
      </c>
      <c r="L90" s="27"/>
      <c r="M90" s="28" t="s">
        <v>14454</v>
      </c>
      <c r="N90" s="27" t="s">
        <v>14480</v>
      </c>
      <c r="O90" s="36" t="s">
        <v>5774</v>
      </c>
      <c r="P90" s="36" t="s">
        <v>1659</v>
      </c>
      <c r="Q90" s="36" t="s">
        <v>5775</v>
      </c>
      <c r="R90" s="36" t="s">
        <v>14481</v>
      </c>
      <c r="S90" s="30" t="s">
        <v>1274</v>
      </c>
      <c r="T90" s="9" t="s">
        <v>1274</v>
      </c>
      <c r="U90" s="37" t="s">
        <v>5776</v>
      </c>
      <c r="V90" s="9" t="s">
        <v>1274</v>
      </c>
      <c r="W90" s="9" t="s">
        <v>1274</v>
      </c>
      <c r="X90" s="684" t="s">
        <v>1400</v>
      </c>
      <c r="Y90" s="1434" t="s">
        <v>2099</v>
      </c>
      <c r="Z90" s="1417" t="s">
        <v>1274</v>
      </c>
      <c r="AA90" s="430">
        <v>43683</v>
      </c>
      <c r="AB90" s="220" t="s">
        <v>1274</v>
      </c>
      <c r="AC90" s="24"/>
    </row>
    <row r="91" spans="1:29" s="39" customFormat="1" ht="157.5" customHeight="1" x14ac:dyDescent="0.2">
      <c r="A91" s="450">
        <v>87</v>
      </c>
      <c r="B91" s="40">
        <v>80254860001</v>
      </c>
      <c r="C91" s="40" t="s">
        <v>7841</v>
      </c>
      <c r="D91" s="27" t="s">
        <v>7842</v>
      </c>
      <c r="E91" s="40" t="s">
        <v>7843</v>
      </c>
      <c r="F91" s="40" t="s">
        <v>7844</v>
      </c>
      <c r="G91" s="40" t="s">
        <v>7845</v>
      </c>
      <c r="H91" s="27">
        <v>75203</v>
      </c>
      <c r="I91" s="28" t="s">
        <v>1264</v>
      </c>
      <c r="J91" s="27">
        <v>13</v>
      </c>
      <c r="K91" s="27" t="s">
        <v>7846</v>
      </c>
      <c r="L91" s="27"/>
      <c r="M91" s="27" t="s">
        <v>7847</v>
      </c>
      <c r="N91" s="1364" t="s">
        <v>14510</v>
      </c>
      <c r="O91" s="895" t="s">
        <v>7848</v>
      </c>
      <c r="P91" s="895" t="s">
        <v>1396</v>
      </c>
      <c r="Q91" s="895" t="s">
        <v>7137</v>
      </c>
      <c r="R91" s="1357" t="s">
        <v>14228</v>
      </c>
      <c r="S91" s="895" t="s">
        <v>14229</v>
      </c>
      <c r="T91" s="896" t="s">
        <v>14230</v>
      </c>
      <c r="U91" s="896" t="s">
        <v>14231</v>
      </c>
      <c r="V91" s="1365" t="s">
        <v>1274</v>
      </c>
      <c r="W91" s="1365" t="s">
        <v>1274</v>
      </c>
      <c r="X91" s="1366" t="s">
        <v>1400</v>
      </c>
      <c r="Y91" s="1434" t="s">
        <v>1502</v>
      </c>
      <c r="Z91" s="684" t="s">
        <v>1274</v>
      </c>
      <c r="AA91" s="428">
        <v>43693</v>
      </c>
      <c r="AB91" s="245"/>
      <c r="AC91" s="24"/>
    </row>
    <row r="92" spans="1:29" s="23" customFormat="1" ht="60" customHeight="1" x14ac:dyDescent="0.2">
      <c r="A92" s="450">
        <v>88</v>
      </c>
      <c r="B92" s="29">
        <v>80401390000</v>
      </c>
      <c r="C92" s="29" t="s">
        <v>4303</v>
      </c>
      <c r="D92" s="28" t="s">
        <v>4304</v>
      </c>
      <c r="E92" s="29" t="s">
        <v>1288</v>
      </c>
      <c r="F92" s="29" t="s">
        <v>4305</v>
      </c>
      <c r="G92" s="40" t="s">
        <v>14391</v>
      </c>
      <c r="H92" s="28">
        <v>75201</v>
      </c>
      <c r="I92" s="28" t="s">
        <v>1264</v>
      </c>
      <c r="J92" s="28">
        <v>13</v>
      </c>
      <c r="K92" s="28" t="s">
        <v>4307</v>
      </c>
      <c r="L92" s="28"/>
      <c r="M92" s="28" t="s">
        <v>4308</v>
      </c>
      <c r="N92" s="28" t="s">
        <v>4309</v>
      </c>
      <c r="O92" s="36" t="s">
        <v>4310</v>
      </c>
      <c r="P92" s="30" t="s">
        <v>1274</v>
      </c>
      <c r="Q92" s="30" t="s">
        <v>1274</v>
      </c>
      <c r="R92" s="36" t="s">
        <v>4311</v>
      </c>
      <c r="S92" s="31" t="s">
        <v>1274</v>
      </c>
      <c r="T92" s="38" t="s">
        <v>1274</v>
      </c>
      <c r="U92" s="38" t="s">
        <v>1274</v>
      </c>
      <c r="V92" s="38" t="s">
        <v>1274</v>
      </c>
      <c r="W92" s="38" t="s">
        <v>1274</v>
      </c>
      <c r="X92" s="1409" t="s">
        <v>1274</v>
      </c>
      <c r="Y92" s="1435" t="s">
        <v>2330</v>
      </c>
      <c r="Z92" s="1409" t="s">
        <v>1274</v>
      </c>
      <c r="AA92" s="428">
        <v>43675</v>
      </c>
      <c r="AB92" s="221" t="s">
        <v>1274</v>
      </c>
      <c r="AC92" s="24"/>
    </row>
    <row r="93" spans="1:29" s="23" customFormat="1" ht="156" customHeight="1" x14ac:dyDescent="0.2">
      <c r="A93" s="450">
        <v>89</v>
      </c>
      <c r="B93" s="29">
        <v>80401385000</v>
      </c>
      <c r="C93" s="29" t="s">
        <v>8954</v>
      </c>
      <c r="D93" s="28" t="s">
        <v>14340</v>
      </c>
      <c r="E93" s="29" t="s">
        <v>2916</v>
      </c>
      <c r="F93" s="29" t="s">
        <v>8955</v>
      </c>
      <c r="G93" s="29" t="s">
        <v>4418</v>
      </c>
      <c r="H93" s="28">
        <v>75201</v>
      </c>
      <c r="I93" s="28" t="s">
        <v>1264</v>
      </c>
      <c r="J93" s="28">
        <v>13</v>
      </c>
      <c r="K93" s="28" t="s">
        <v>8956</v>
      </c>
      <c r="L93" s="28"/>
      <c r="M93" s="27" t="s">
        <v>8957</v>
      </c>
      <c r="N93" s="27" t="s">
        <v>14641</v>
      </c>
      <c r="O93" s="36" t="s">
        <v>8958</v>
      </c>
      <c r="P93" s="36" t="s">
        <v>1267</v>
      </c>
      <c r="Q93" s="30" t="s">
        <v>1274</v>
      </c>
      <c r="R93" s="36" t="s">
        <v>14642</v>
      </c>
      <c r="S93" s="36" t="s">
        <v>8959</v>
      </c>
      <c r="T93" s="9" t="s">
        <v>1274</v>
      </c>
      <c r="U93" s="38" t="s">
        <v>1274</v>
      </c>
      <c r="V93" s="38" t="s">
        <v>1274</v>
      </c>
      <c r="W93" s="38" t="s">
        <v>1274</v>
      </c>
      <c r="X93" s="1409" t="s">
        <v>1274</v>
      </c>
      <c r="Y93" s="1435" t="s">
        <v>14643</v>
      </c>
      <c r="Z93" s="1410" t="s">
        <v>1274</v>
      </c>
      <c r="AA93" s="430">
        <v>43700</v>
      </c>
      <c r="AB93" s="220" t="s">
        <v>1274</v>
      </c>
      <c r="AC93" s="24"/>
    </row>
    <row r="94" spans="1:29" s="23" customFormat="1" ht="132" customHeight="1" x14ac:dyDescent="0.2">
      <c r="A94" s="450">
        <v>90</v>
      </c>
      <c r="B94" s="29">
        <v>80401380000</v>
      </c>
      <c r="C94" s="29" t="s">
        <v>7851</v>
      </c>
      <c r="D94" s="28" t="s">
        <v>14337</v>
      </c>
      <c r="E94" s="29" t="s">
        <v>2345</v>
      </c>
      <c r="F94" s="29" t="s">
        <v>7852</v>
      </c>
      <c r="G94" s="40" t="s">
        <v>10072</v>
      </c>
      <c r="H94" s="28">
        <v>75201</v>
      </c>
      <c r="I94" s="28" t="s">
        <v>1264</v>
      </c>
      <c r="J94" s="28">
        <v>13</v>
      </c>
      <c r="K94" s="28" t="s">
        <v>7853</v>
      </c>
      <c r="L94" s="28"/>
      <c r="M94" s="27" t="s">
        <v>7854</v>
      </c>
      <c r="N94" s="27" t="s">
        <v>14515</v>
      </c>
      <c r="O94" s="30" t="s">
        <v>7855</v>
      </c>
      <c r="P94" s="30" t="s">
        <v>1274</v>
      </c>
      <c r="Q94" s="30" t="s">
        <v>1274</v>
      </c>
      <c r="R94" s="30" t="s">
        <v>7856</v>
      </c>
      <c r="S94" s="36" t="s">
        <v>7857</v>
      </c>
      <c r="T94" s="9" t="s">
        <v>7858</v>
      </c>
      <c r="U94" s="37" t="s">
        <v>7859</v>
      </c>
      <c r="V94" s="9" t="s">
        <v>1274</v>
      </c>
      <c r="W94" s="37" t="s">
        <v>7857</v>
      </c>
      <c r="X94" s="1417" t="s">
        <v>1274</v>
      </c>
      <c r="Y94" s="1434" t="s">
        <v>2330</v>
      </c>
      <c r="Z94" s="1410"/>
      <c r="AA94" s="430">
        <v>43693</v>
      </c>
      <c r="AB94" s="220"/>
      <c r="AC94" s="24"/>
    </row>
    <row r="95" spans="1:29" s="23" customFormat="1" ht="96" customHeight="1" x14ac:dyDescent="0.2">
      <c r="A95" s="450">
        <v>91</v>
      </c>
      <c r="B95" s="29">
        <v>80401384000</v>
      </c>
      <c r="C95" s="29" t="s">
        <v>7649</v>
      </c>
      <c r="D95" s="28" t="s">
        <v>7650</v>
      </c>
      <c r="E95" s="29" t="s">
        <v>41</v>
      </c>
      <c r="F95" s="29" t="s">
        <v>7651</v>
      </c>
      <c r="G95" s="29" t="s">
        <v>5754</v>
      </c>
      <c r="H95" s="28">
        <v>75201</v>
      </c>
      <c r="I95" s="28" t="s">
        <v>1264</v>
      </c>
      <c r="J95" s="28">
        <v>13</v>
      </c>
      <c r="K95" s="28" t="s">
        <v>7652</v>
      </c>
      <c r="L95" s="28"/>
      <c r="M95" s="27" t="s">
        <v>7653</v>
      </c>
      <c r="N95" s="26" t="s">
        <v>14542</v>
      </c>
      <c r="O95" s="30" t="s">
        <v>10276</v>
      </c>
      <c r="P95" s="36" t="s">
        <v>2027</v>
      </c>
      <c r="Q95" s="30" t="s">
        <v>1274</v>
      </c>
      <c r="R95" s="36" t="s">
        <v>14513</v>
      </c>
      <c r="S95" s="36" t="s">
        <v>14511</v>
      </c>
      <c r="T95" s="37" t="s">
        <v>14512</v>
      </c>
      <c r="U95" s="37" t="s">
        <v>14514</v>
      </c>
      <c r="V95" s="9" t="s">
        <v>1274</v>
      </c>
      <c r="W95" s="37" t="s">
        <v>3385</v>
      </c>
      <c r="X95" s="1417" t="s">
        <v>1274</v>
      </c>
      <c r="Y95" s="1443" t="s">
        <v>2330</v>
      </c>
      <c r="Z95" s="1426" t="s">
        <v>1274</v>
      </c>
      <c r="AA95" s="430">
        <v>43693</v>
      </c>
      <c r="AB95" s="220" t="s">
        <v>1274</v>
      </c>
      <c r="AC95" s="24"/>
    </row>
    <row r="96" spans="1:29" s="23" customFormat="1" ht="77.25" customHeight="1" x14ac:dyDescent="0.2">
      <c r="A96" s="450">
        <v>92</v>
      </c>
      <c r="B96" s="29">
        <v>80401375000</v>
      </c>
      <c r="C96" s="29" t="s">
        <v>5751</v>
      </c>
      <c r="D96" s="28" t="s">
        <v>5752</v>
      </c>
      <c r="E96" s="29" t="s">
        <v>30</v>
      </c>
      <c r="F96" s="29" t="s">
        <v>5753</v>
      </c>
      <c r="G96" s="29" t="s">
        <v>6639</v>
      </c>
      <c r="H96" s="28">
        <v>75203</v>
      </c>
      <c r="I96" s="28" t="s">
        <v>1264</v>
      </c>
      <c r="J96" s="28">
        <v>13</v>
      </c>
      <c r="K96" s="28" t="s">
        <v>5755</v>
      </c>
      <c r="L96" s="28"/>
      <c r="M96" s="28" t="s">
        <v>5756</v>
      </c>
      <c r="N96" s="27" t="s">
        <v>5757</v>
      </c>
      <c r="O96" s="30" t="s">
        <v>5758</v>
      </c>
      <c r="P96" s="36" t="s">
        <v>1267</v>
      </c>
      <c r="Q96" s="30" t="s">
        <v>1274</v>
      </c>
      <c r="R96" s="36" t="s">
        <v>5759</v>
      </c>
      <c r="S96" s="30" t="s">
        <v>1274</v>
      </c>
      <c r="T96" s="37" t="s">
        <v>5760</v>
      </c>
      <c r="U96" s="37" t="s">
        <v>5761</v>
      </c>
      <c r="V96" s="9" t="s">
        <v>1274</v>
      </c>
      <c r="W96" s="37" t="s">
        <v>5762</v>
      </c>
      <c r="X96" s="1417" t="s">
        <v>1274</v>
      </c>
      <c r="Y96" s="1434" t="s">
        <v>2330</v>
      </c>
      <c r="Z96" s="1409" t="s">
        <v>1274</v>
      </c>
      <c r="AA96" s="430">
        <v>43683</v>
      </c>
      <c r="AB96" s="220" t="s">
        <v>1274</v>
      </c>
      <c r="AC96" s="24"/>
    </row>
    <row r="97" spans="1:48" s="23" customFormat="1" ht="240" customHeight="1" x14ac:dyDescent="0.2">
      <c r="A97" s="450">
        <v>93</v>
      </c>
      <c r="B97" s="40">
        <v>80401375000</v>
      </c>
      <c r="C97" s="40" t="s">
        <v>4415</v>
      </c>
      <c r="D97" s="27" t="s">
        <v>4416</v>
      </c>
      <c r="E97" s="29" t="s">
        <v>30</v>
      </c>
      <c r="F97" s="29" t="s">
        <v>4417</v>
      </c>
      <c r="G97" s="452" t="s">
        <v>2364</v>
      </c>
      <c r="H97" s="28">
        <v>75203</v>
      </c>
      <c r="I97" s="28" t="s">
        <v>1264</v>
      </c>
      <c r="J97" s="28">
        <v>13</v>
      </c>
      <c r="K97" s="28" t="s">
        <v>4419</v>
      </c>
      <c r="L97" s="28"/>
      <c r="M97" s="28" t="s">
        <v>4420</v>
      </c>
      <c r="N97" s="27" t="s">
        <v>4421</v>
      </c>
      <c r="O97" s="36" t="s">
        <v>4422</v>
      </c>
      <c r="P97" s="36" t="s">
        <v>1396</v>
      </c>
      <c r="Q97" s="30" t="s">
        <v>1274</v>
      </c>
      <c r="R97" s="36" t="s">
        <v>4423</v>
      </c>
      <c r="S97" s="30" t="s">
        <v>1274</v>
      </c>
      <c r="T97" s="37" t="s">
        <v>4424</v>
      </c>
      <c r="U97" s="9" t="s">
        <v>14245</v>
      </c>
      <c r="V97" s="9" t="s">
        <v>1274</v>
      </c>
      <c r="W97" s="37" t="s">
        <v>4425</v>
      </c>
      <c r="X97" s="684" t="s">
        <v>4426</v>
      </c>
      <c r="Y97" s="1434" t="s">
        <v>1273</v>
      </c>
      <c r="Z97" s="1417" t="s">
        <v>1274</v>
      </c>
      <c r="AA97" s="431">
        <v>43677</v>
      </c>
      <c r="AB97" s="485"/>
      <c r="AC97" s="27"/>
      <c r="AD97" s="486"/>
      <c r="AE97" s="27"/>
      <c r="AF97" s="26"/>
      <c r="AG97" s="26"/>
      <c r="AH97" s="26" t="s">
        <v>1274</v>
      </c>
      <c r="AI97" s="26" t="s">
        <v>1274</v>
      </c>
      <c r="AJ97" s="27"/>
      <c r="AK97" s="27"/>
      <c r="AL97" s="28" t="s">
        <v>1274</v>
      </c>
      <c r="AM97" s="76"/>
      <c r="AN97" s="76"/>
      <c r="AO97" s="249"/>
      <c r="AP97" s="77"/>
      <c r="AQ97" s="77"/>
      <c r="AR97" s="78"/>
      <c r="AS97" s="3"/>
      <c r="AT97" s="79"/>
      <c r="AU97" s="3" t="s">
        <v>1274</v>
      </c>
      <c r="AV97" s="3"/>
    </row>
    <row r="98" spans="1:48" s="453" customFormat="1" ht="344.25" customHeight="1" x14ac:dyDescent="0.2">
      <c r="A98" s="450">
        <v>94</v>
      </c>
      <c r="B98" s="451">
        <v>80401384000</v>
      </c>
      <c r="C98" s="451" t="s">
        <v>2362</v>
      </c>
      <c r="D98" s="450" t="s">
        <v>3954</v>
      </c>
      <c r="E98" s="452" t="s">
        <v>41</v>
      </c>
      <c r="F98" s="452" t="s">
        <v>2363</v>
      </c>
      <c r="G98" s="711" t="s">
        <v>4306</v>
      </c>
      <c r="H98" s="450">
        <v>75203</v>
      </c>
      <c r="I98" s="450" t="s">
        <v>1264</v>
      </c>
      <c r="J98" s="450">
        <v>13</v>
      </c>
      <c r="K98" s="450" t="s">
        <v>2365</v>
      </c>
      <c r="L98" s="450"/>
      <c r="M98" s="450" t="s">
        <v>10756</v>
      </c>
      <c r="N98" s="723" t="s">
        <v>14653</v>
      </c>
      <c r="O98" s="412" t="s">
        <v>2366</v>
      </c>
      <c r="P98" s="412" t="s">
        <v>1659</v>
      </c>
      <c r="Q98" s="412" t="s">
        <v>2367</v>
      </c>
      <c r="R98" s="412" t="s">
        <v>2368</v>
      </c>
      <c r="S98" s="412" t="s">
        <v>14270</v>
      </c>
      <c r="T98" s="1381" t="s">
        <v>2369</v>
      </c>
      <c r="U98" s="1381" t="s">
        <v>14307</v>
      </c>
      <c r="V98" s="1381" t="s">
        <v>1274</v>
      </c>
      <c r="W98" s="1381" t="s">
        <v>2370</v>
      </c>
      <c r="X98" s="1408" t="s">
        <v>2371</v>
      </c>
      <c r="Y98" s="1433" t="s">
        <v>1502</v>
      </c>
      <c r="Z98" s="1408" t="s">
        <v>1274</v>
      </c>
      <c r="AA98" s="434">
        <v>43658</v>
      </c>
      <c r="AB98" s="450" t="s">
        <v>1274</v>
      </c>
      <c r="AC98" s="450"/>
    </row>
    <row r="99" spans="1:48" s="23" customFormat="1" ht="108" customHeight="1" x14ac:dyDescent="0.2">
      <c r="A99" s="450">
        <v>95</v>
      </c>
      <c r="B99" s="29">
        <v>80401390000</v>
      </c>
      <c r="C99" s="29" t="s">
        <v>6966</v>
      </c>
      <c r="D99" s="28" t="s">
        <v>14402</v>
      </c>
      <c r="E99" s="29" t="s">
        <v>1288</v>
      </c>
      <c r="F99" s="29" t="s">
        <v>6973</v>
      </c>
      <c r="G99" s="40" t="s">
        <v>6974</v>
      </c>
      <c r="H99" s="28">
        <v>75203</v>
      </c>
      <c r="I99" s="28" t="s">
        <v>1264</v>
      </c>
      <c r="J99" s="28">
        <v>13</v>
      </c>
      <c r="K99" s="28" t="s">
        <v>6975</v>
      </c>
      <c r="L99" s="28"/>
      <c r="M99" s="28" t="s">
        <v>6976</v>
      </c>
      <c r="N99" s="1523" t="s">
        <v>14613</v>
      </c>
      <c r="O99" s="1524" t="s">
        <v>6977</v>
      </c>
      <c r="P99" s="1524" t="s">
        <v>6978</v>
      </c>
      <c r="Q99" s="1525" t="s">
        <v>1274</v>
      </c>
      <c r="R99" s="1525" t="s">
        <v>14539</v>
      </c>
      <c r="S99" s="1526" t="s">
        <v>1274</v>
      </c>
      <c r="T99" s="1527" t="s">
        <v>14540</v>
      </c>
      <c r="U99" s="1528" t="s">
        <v>14541</v>
      </c>
      <c r="V99" s="1529" t="s">
        <v>1274</v>
      </c>
      <c r="W99" s="1530" t="s">
        <v>44</v>
      </c>
      <c r="X99" s="1531" t="s">
        <v>1274</v>
      </c>
      <c r="Y99" s="1434" t="s">
        <v>2330</v>
      </c>
      <c r="Z99" s="1409" t="s">
        <v>1274</v>
      </c>
      <c r="AA99" s="428">
        <v>43686</v>
      </c>
      <c r="AB99" s="221" t="s">
        <v>1274</v>
      </c>
      <c r="AC99" s="145" t="s">
        <v>14394</v>
      </c>
    </row>
    <row r="100" spans="1:48" s="23" customFormat="1" ht="336" customHeight="1" x14ac:dyDescent="0.2">
      <c r="A100" s="450">
        <v>96</v>
      </c>
      <c r="B100" s="29">
        <v>80401375000</v>
      </c>
      <c r="C100" s="29" t="s">
        <v>8209</v>
      </c>
      <c r="D100" s="28" t="s">
        <v>8210</v>
      </c>
      <c r="E100" s="29" t="s">
        <v>30</v>
      </c>
      <c r="F100" s="29" t="s">
        <v>8211</v>
      </c>
      <c r="G100" s="29" t="s">
        <v>14392</v>
      </c>
      <c r="H100" s="28">
        <v>75203</v>
      </c>
      <c r="I100" s="28" t="s">
        <v>1264</v>
      </c>
      <c r="J100" s="28">
        <v>13</v>
      </c>
      <c r="K100" s="28" t="s">
        <v>8212</v>
      </c>
      <c r="L100" s="28"/>
      <c r="M100" s="28" t="s">
        <v>8213</v>
      </c>
      <c r="N100" s="27" t="s">
        <v>8214</v>
      </c>
      <c r="O100" s="36" t="s">
        <v>8215</v>
      </c>
      <c r="P100" s="36" t="s">
        <v>1266</v>
      </c>
      <c r="Q100" s="36" t="s">
        <v>8216</v>
      </c>
      <c r="R100" s="30" t="s">
        <v>8217</v>
      </c>
      <c r="S100" s="30" t="s">
        <v>14261</v>
      </c>
      <c r="T100" s="37" t="s">
        <v>8218</v>
      </c>
      <c r="U100" s="37" t="s">
        <v>14237</v>
      </c>
      <c r="V100" s="9" t="s">
        <v>1274</v>
      </c>
      <c r="W100" s="37" t="s">
        <v>8219</v>
      </c>
      <c r="X100" s="1417" t="s">
        <v>8220</v>
      </c>
      <c r="Y100" s="1434" t="s">
        <v>2330</v>
      </c>
      <c r="Z100" s="1417" t="s">
        <v>1274</v>
      </c>
      <c r="AA100" s="430">
        <v>43700</v>
      </c>
      <c r="AB100" s="220" t="s">
        <v>1274</v>
      </c>
      <c r="AC100" s="24"/>
    </row>
    <row r="101" spans="1:48" s="39" customFormat="1" ht="264" customHeight="1" x14ac:dyDescent="0.2">
      <c r="A101" s="450">
        <v>97</v>
      </c>
      <c r="B101" s="40">
        <v>80401375000</v>
      </c>
      <c r="C101" s="40" t="s">
        <v>6636</v>
      </c>
      <c r="D101" s="27" t="s">
        <v>6637</v>
      </c>
      <c r="E101" s="27" t="s">
        <v>30</v>
      </c>
      <c r="F101" s="40" t="s">
        <v>6638</v>
      </c>
      <c r="G101" s="40" t="s">
        <v>10075</v>
      </c>
      <c r="H101" s="27">
        <v>75203</v>
      </c>
      <c r="I101" s="28" t="s">
        <v>1264</v>
      </c>
      <c r="J101" s="27">
        <v>13</v>
      </c>
      <c r="K101" s="27" t="s">
        <v>6640</v>
      </c>
      <c r="L101" s="27"/>
      <c r="M101" s="27" t="s">
        <v>6641</v>
      </c>
      <c r="N101" s="27" t="s">
        <v>6642</v>
      </c>
      <c r="O101" s="36" t="s">
        <v>6643</v>
      </c>
      <c r="P101" s="36" t="s">
        <v>2027</v>
      </c>
      <c r="Q101" s="36" t="s">
        <v>1274</v>
      </c>
      <c r="R101" s="36" t="s">
        <v>6644</v>
      </c>
      <c r="S101" s="36" t="s">
        <v>6645</v>
      </c>
      <c r="T101" s="37" t="s">
        <v>14232</v>
      </c>
      <c r="U101" s="1394" t="s">
        <v>14233</v>
      </c>
      <c r="V101" s="37" t="s">
        <v>1274</v>
      </c>
      <c r="W101" s="37" t="s">
        <v>6646</v>
      </c>
      <c r="X101" s="684" t="s">
        <v>1274</v>
      </c>
      <c r="Y101" s="1434" t="s">
        <v>2330</v>
      </c>
      <c r="Z101" s="684" t="s">
        <v>1274</v>
      </c>
      <c r="AA101" s="428">
        <v>43685</v>
      </c>
      <c r="AB101" s="137"/>
      <c r="AC101" s="24"/>
    </row>
    <row r="102" spans="1:48" s="453" customFormat="1" ht="216" customHeight="1" x14ac:dyDescent="0.2">
      <c r="A102" s="450">
        <v>98</v>
      </c>
      <c r="B102" s="451">
        <v>80401375000</v>
      </c>
      <c r="C102" s="451" t="s">
        <v>1824</v>
      </c>
      <c r="D102" s="450" t="s">
        <v>3937</v>
      </c>
      <c r="E102" s="452" t="s">
        <v>30</v>
      </c>
      <c r="F102" s="452" t="s">
        <v>1825</v>
      </c>
      <c r="G102" s="452" t="s">
        <v>1836</v>
      </c>
      <c r="H102" s="450">
        <v>75203</v>
      </c>
      <c r="I102" s="450" t="s">
        <v>1264</v>
      </c>
      <c r="J102" s="450">
        <v>13</v>
      </c>
      <c r="K102" s="450" t="s">
        <v>1826</v>
      </c>
      <c r="L102" s="450"/>
      <c r="M102" s="450" t="s">
        <v>1827</v>
      </c>
      <c r="N102" s="450" t="s">
        <v>1828</v>
      </c>
      <c r="O102" s="412" t="s">
        <v>1829</v>
      </c>
      <c r="P102" s="412" t="s">
        <v>1830</v>
      </c>
      <c r="Q102" s="412" t="s">
        <v>1831</v>
      </c>
      <c r="R102" s="412" t="s">
        <v>1832</v>
      </c>
      <c r="S102" s="412" t="s">
        <v>1833</v>
      </c>
      <c r="T102" s="1381" t="s">
        <v>1834</v>
      </c>
      <c r="U102" s="1381" t="s">
        <v>14234</v>
      </c>
      <c r="V102" s="1381" t="s">
        <v>1274</v>
      </c>
      <c r="W102" s="1381" t="s">
        <v>1835</v>
      </c>
      <c r="X102" s="1408" t="s">
        <v>1274</v>
      </c>
      <c r="Y102" s="1433" t="s">
        <v>1273</v>
      </c>
      <c r="Z102" s="1408" t="s">
        <v>1274</v>
      </c>
      <c r="AA102" s="434">
        <v>43640</v>
      </c>
      <c r="AB102" s="450" t="s">
        <v>1274</v>
      </c>
      <c r="AC102" s="450"/>
    </row>
    <row r="103" spans="1:48" s="39" customFormat="1" ht="312" customHeight="1" x14ac:dyDescent="0.2">
      <c r="A103" s="450">
        <v>99</v>
      </c>
      <c r="B103" s="29">
        <v>80401375000</v>
      </c>
      <c r="C103" s="29" t="s">
        <v>7111</v>
      </c>
      <c r="D103" s="28" t="s">
        <v>7112</v>
      </c>
      <c r="E103" s="29" t="s">
        <v>30</v>
      </c>
      <c r="F103" s="29" t="s">
        <v>7113</v>
      </c>
      <c r="G103" s="29" t="s">
        <v>7114</v>
      </c>
      <c r="H103" s="28">
        <v>75203</v>
      </c>
      <c r="I103" s="28" t="s">
        <v>1264</v>
      </c>
      <c r="J103" s="28">
        <v>13</v>
      </c>
      <c r="K103" s="28" t="s">
        <v>7115</v>
      </c>
      <c r="L103" s="28"/>
      <c r="M103" s="28" t="s">
        <v>14440</v>
      </c>
      <c r="N103" s="27" t="s">
        <v>14516</v>
      </c>
      <c r="O103" s="36" t="s">
        <v>7116</v>
      </c>
      <c r="P103" s="36" t="s">
        <v>1396</v>
      </c>
      <c r="Q103" s="30" t="s">
        <v>1274</v>
      </c>
      <c r="R103" s="30" t="s">
        <v>10758</v>
      </c>
      <c r="S103" s="36" t="s">
        <v>14517</v>
      </c>
      <c r="T103" s="37" t="s">
        <v>14518</v>
      </c>
      <c r="U103" s="9" t="s">
        <v>14238</v>
      </c>
      <c r="V103" s="9" t="s">
        <v>1274</v>
      </c>
      <c r="W103" s="37" t="s">
        <v>7117</v>
      </c>
      <c r="X103" s="684" t="s">
        <v>7118</v>
      </c>
      <c r="Y103" s="1434" t="s">
        <v>7119</v>
      </c>
      <c r="Z103" s="1417" t="s">
        <v>1274</v>
      </c>
      <c r="AA103" s="428">
        <v>43690</v>
      </c>
      <c r="AB103" s="221" t="s">
        <v>1274</v>
      </c>
      <c r="AC103" s="24"/>
    </row>
    <row r="104" spans="1:48" s="74" customFormat="1" ht="228" customHeight="1" x14ac:dyDescent="0.2">
      <c r="A104" s="450">
        <v>100</v>
      </c>
      <c r="B104" s="239">
        <v>80401375000</v>
      </c>
      <c r="C104" s="239" t="s">
        <v>7969</v>
      </c>
      <c r="D104" s="487" t="s">
        <v>7970</v>
      </c>
      <c r="E104" s="239" t="s">
        <v>30</v>
      </c>
      <c r="F104" s="239" t="s">
        <v>7971</v>
      </c>
      <c r="G104" s="239" t="s">
        <v>7972</v>
      </c>
      <c r="H104" s="487">
        <v>75203</v>
      </c>
      <c r="I104" s="28" t="s">
        <v>1264</v>
      </c>
      <c r="J104" s="487">
        <v>13</v>
      </c>
      <c r="K104" s="487" t="s">
        <v>7973</v>
      </c>
      <c r="L104" s="487"/>
      <c r="M104" s="487" t="s">
        <v>14557</v>
      </c>
      <c r="N104" s="487" t="s">
        <v>7974</v>
      </c>
      <c r="O104" s="461" t="s">
        <v>7975</v>
      </c>
      <c r="P104" s="461" t="s">
        <v>1266</v>
      </c>
      <c r="Q104" s="461" t="s">
        <v>1274</v>
      </c>
      <c r="R104" s="461" t="s">
        <v>7976</v>
      </c>
      <c r="S104" s="461" t="s">
        <v>7977</v>
      </c>
      <c r="T104" s="1395" t="s">
        <v>1274</v>
      </c>
      <c r="U104" s="1395" t="s">
        <v>7978</v>
      </c>
      <c r="V104" s="1395" t="s">
        <v>1274</v>
      </c>
      <c r="W104" s="1395" t="s">
        <v>7979</v>
      </c>
      <c r="X104" s="1422" t="s">
        <v>7979</v>
      </c>
      <c r="Y104" s="1440" t="s">
        <v>2330</v>
      </c>
      <c r="Z104" s="1422" t="s">
        <v>1274</v>
      </c>
      <c r="AA104" s="488">
        <v>43697</v>
      </c>
      <c r="AB104" s="231"/>
      <c r="AC104" s="68"/>
    </row>
    <row r="105" spans="1:48" s="23" customFormat="1" ht="177.75" customHeight="1" x14ac:dyDescent="0.2">
      <c r="A105" s="450">
        <v>101</v>
      </c>
      <c r="B105" s="29">
        <v>80401380000</v>
      </c>
      <c r="C105" s="29" t="s">
        <v>4327</v>
      </c>
      <c r="D105" s="28" t="s">
        <v>4328</v>
      </c>
      <c r="E105" s="29" t="s">
        <v>2345</v>
      </c>
      <c r="F105" s="29" t="s">
        <v>4329</v>
      </c>
      <c r="G105" s="29" t="s">
        <v>4330</v>
      </c>
      <c r="H105" s="28">
        <v>75203</v>
      </c>
      <c r="I105" s="28" t="s">
        <v>1264</v>
      </c>
      <c r="J105" s="28">
        <v>13</v>
      </c>
      <c r="K105" s="28" t="s">
        <v>4331</v>
      </c>
      <c r="L105" s="28"/>
      <c r="M105" s="28" t="s">
        <v>4332</v>
      </c>
      <c r="N105" s="27" t="s">
        <v>14519</v>
      </c>
      <c r="O105" s="36" t="s">
        <v>14520</v>
      </c>
      <c r="P105" s="36" t="s">
        <v>1267</v>
      </c>
      <c r="Q105" s="30"/>
      <c r="R105" s="36" t="s">
        <v>14521</v>
      </c>
      <c r="S105" s="1363" t="s">
        <v>14522</v>
      </c>
      <c r="T105" s="38"/>
      <c r="U105" s="38"/>
      <c r="V105" s="38"/>
      <c r="W105" s="38"/>
      <c r="X105" s="1409"/>
      <c r="Y105" s="1435"/>
      <c r="Z105" s="1409"/>
      <c r="AA105" s="428">
        <v>43675</v>
      </c>
      <c r="AB105" s="25"/>
      <c r="AC105" s="24"/>
    </row>
    <row r="106" spans="1:48" s="23" customFormat="1" ht="108" customHeight="1" x14ac:dyDescent="0.2">
      <c r="A106" s="450">
        <v>102</v>
      </c>
      <c r="B106" s="29">
        <v>80401375000</v>
      </c>
      <c r="C106" s="29" t="s">
        <v>6675</v>
      </c>
      <c r="D106" s="28" t="s">
        <v>6676</v>
      </c>
      <c r="E106" s="29" t="s">
        <v>30</v>
      </c>
      <c r="F106" s="29" t="s">
        <v>6677</v>
      </c>
      <c r="G106" s="29" t="s">
        <v>6678</v>
      </c>
      <c r="H106" s="28">
        <v>75103</v>
      </c>
      <c r="I106" s="28" t="s">
        <v>1264</v>
      </c>
      <c r="J106" s="28">
        <v>12</v>
      </c>
      <c r="K106" s="28" t="s">
        <v>6679</v>
      </c>
      <c r="L106" s="28"/>
      <c r="M106" s="27" t="s">
        <v>6680</v>
      </c>
      <c r="N106" s="27" t="s">
        <v>6681</v>
      </c>
      <c r="O106" s="36" t="s">
        <v>6682</v>
      </c>
      <c r="P106" s="36" t="s">
        <v>2027</v>
      </c>
      <c r="Q106" s="30" t="s">
        <v>1274</v>
      </c>
      <c r="R106" s="36" t="s">
        <v>6683</v>
      </c>
      <c r="S106" s="30" t="s">
        <v>1274</v>
      </c>
      <c r="T106" s="9" t="s">
        <v>1274</v>
      </c>
      <c r="U106" s="37" t="s">
        <v>6684</v>
      </c>
      <c r="V106" s="9" t="s">
        <v>1274</v>
      </c>
      <c r="W106" s="9" t="s">
        <v>1274</v>
      </c>
      <c r="X106" s="1417" t="s">
        <v>1274</v>
      </c>
      <c r="Y106" s="1434" t="s">
        <v>1273</v>
      </c>
      <c r="Z106" s="1409" t="s">
        <v>1274</v>
      </c>
      <c r="AA106" s="428">
        <v>43654</v>
      </c>
      <c r="AB106" s="221" t="s">
        <v>1274</v>
      </c>
      <c r="AC106" s="24"/>
    </row>
    <row r="107" spans="1:48" s="23" customFormat="1" ht="144" customHeight="1" x14ac:dyDescent="0.2">
      <c r="A107" s="450">
        <v>103</v>
      </c>
      <c r="B107" s="29">
        <v>80401384000</v>
      </c>
      <c r="C107" s="29" t="s">
        <v>6400</v>
      </c>
      <c r="D107" s="28" t="s">
        <v>6401</v>
      </c>
      <c r="E107" s="29" t="s">
        <v>41</v>
      </c>
      <c r="F107" s="29" t="s">
        <v>6402</v>
      </c>
      <c r="G107" s="40" t="s">
        <v>6403</v>
      </c>
      <c r="H107" s="28">
        <v>75103</v>
      </c>
      <c r="I107" s="28" t="s">
        <v>1264</v>
      </c>
      <c r="J107" s="28">
        <v>12</v>
      </c>
      <c r="K107" s="28" t="s">
        <v>6404</v>
      </c>
      <c r="L107" s="28"/>
      <c r="M107" s="27" t="s">
        <v>6405</v>
      </c>
      <c r="N107" s="27" t="s">
        <v>14604</v>
      </c>
      <c r="O107" s="36" t="s">
        <v>14195</v>
      </c>
      <c r="P107" s="36" t="s">
        <v>2027</v>
      </c>
      <c r="Q107" s="30" t="s">
        <v>1274</v>
      </c>
      <c r="R107" s="36" t="s">
        <v>6406</v>
      </c>
      <c r="S107" s="30"/>
      <c r="T107" s="9"/>
      <c r="U107" s="37" t="s">
        <v>14603</v>
      </c>
      <c r="V107" s="9" t="s">
        <v>1274</v>
      </c>
      <c r="W107" s="37" t="s">
        <v>14602</v>
      </c>
      <c r="X107" s="1417" t="s">
        <v>1274</v>
      </c>
      <c r="Y107" s="1435" t="s">
        <v>1274</v>
      </c>
      <c r="Z107" s="1409" t="s">
        <v>1274</v>
      </c>
      <c r="AA107" s="428">
        <v>43685</v>
      </c>
      <c r="AB107" s="221" t="s">
        <v>1274</v>
      </c>
      <c r="AC107" s="24"/>
    </row>
    <row r="108" spans="1:48" s="456" customFormat="1" ht="108" customHeight="1" x14ac:dyDescent="0.2">
      <c r="A108" s="450">
        <v>104</v>
      </c>
      <c r="B108" s="414">
        <v>80401384000</v>
      </c>
      <c r="C108" s="414" t="s">
        <v>6385</v>
      </c>
      <c r="D108" s="1353" t="s">
        <v>6386</v>
      </c>
      <c r="E108" s="31" t="s">
        <v>6387</v>
      </c>
      <c r="F108" s="414" t="s">
        <v>10081</v>
      </c>
      <c r="G108" s="1522" t="s">
        <v>6388</v>
      </c>
      <c r="H108" s="31">
        <v>12300</v>
      </c>
      <c r="I108" s="31" t="s">
        <v>1264</v>
      </c>
      <c r="J108" s="31">
        <v>16</v>
      </c>
      <c r="K108" s="31" t="s">
        <v>6389</v>
      </c>
      <c r="L108" s="31" t="s">
        <v>6390</v>
      </c>
      <c r="M108" s="36" t="s">
        <v>6391</v>
      </c>
      <c r="N108" s="36" t="s">
        <v>14297</v>
      </c>
      <c r="O108" s="36" t="s">
        <v>6392</v>
      </c>
      <c r="P108" s="30" t="s">
        <v>1274</v>
      </c>
      <c r="Q108" s="30" t="s">
        <v>1274</v>
      </c>
      <c r="R108" s="36" t="s">
        <v>6393</v>
      </c>
      <c r="S108" s="30" t="s">
        <v>1274</v>
      </c>
      <c r="T108" s="37" t="s">
        <v>6394</v>
      </c>
      <c r="U108" s="9" t="s">
        <v>1274</v>
      </c>
      <c r="V108" s="37" t="s">
        <v>3385</v>
      </c>
      <c r="W108" s="38" t="s">
        <v>1274</v>
      </c>
      <c r="X108" s="1409" t="s">
        <v>1274</v>
      </c>
      <c r="Y108" s="1435" t="s">
        <v>1274</v>
      </c>
      <c r="Z108" s="1409" t="s">
        <v>1274</v>
      </c>
      <c r="AA108" s="454">
        <v>43685</v>
      </c>
      <c r="AB108" s="455" t="s">
        <v>1274</v>
      </c>
      <c r="AC108" s="420"/>
    </row>
    <row r="109" spans="1:48" s="456" customFormat="1" ht="84" customHeight="1" x14ac:dyDescent="0.2">
      <c r="A109" s="450">
        <v>105</v>
      </c>
      <c r="B109" s="75">
        <v>65401364000</v>
      </c>
      <c r="C109" s="413" t="s">
        <v>7849</v>
      </c>
      <c r="D109" s="1002" t="s">
        <v>7850</v>
      </c>
      <c r="E109" s="420">
        <v>665801001</v>
      </c>
      <c r="F109" s="479" t="s">
        <v>14184</v>
      </c>
      <c r="G109" s="489" t="s">
        <v>9604</v>
      </c>
      <c r="H109" s="420">
        <v>12300</v>
      </c>
      <c r="I109" s="420">
        <v>1</v>
      </c>
      <c r="J109" s="420">
        <v>16</v>
      </c>
      <c r="K109" s="419" t="s">
        <v>7860</v>
      </c>
      <c r="L109" s="419" t="s">
        <v>7861</v>
      </c>
      <c r="M109" s="419" t="s">
        <v>7862</v>
      </c>
      <c r="N109" s="121" t="s">
        <v>14528</v>
      </c>
      <c r="O109" s="121" t="s">
        <v>7863</v>
      </c>
      <c r="P109" s="1459"/>
      <c r="Q109" s="1459"/>
      <c r="R109" s="417" t="s">
        <v>6393</v>
      </c>
      <c r="S109" s="417" t="s">
        <v>6393</v>
      </c>
      <c r="T109" s="424" t="s">
        <v>14296</v>
      </c>
      <c r="U109" s="425"/>
      <c r="V109" s="425" t="s">
        <v>3385</v>
      </c>
      <c r="W109" s="425"/>
      <c r="X109" s="1418"/>
      <c r="Y109" s="1442"/>
      <c r="Z109" s="1418"/>
      <c r="AA109" s="454">
        <v>43691</v>
      </c>
      <c r="AB109" s="420"/>
      <c r="AC109" s="420"/>
    </row>
    <row r="110" spans="1:48" s="456" customFormat="1" ht="36" customHeight="1" x14ac:dyDescent="0.2">
      <c r="A110" s="450">
        <v>106</v>
      </c>
      <c r="B110" s="462">
        <v>36401385000</v>
      </c>
      <c r="C110" s="490" t="s">
        <v>9148</v>
      </c>
      <c r="D110" s="460" t="s">
        <v>9147</v>
      </c>
      <c r="E110" s="241">
        <v>631601001</v>
      </c>
      <c r="F110" s="491" t="s">
        <v>10732</v>
      </c>
      <c r="G110" s="491" t="s">
        <v>9149</v>
      </c>
      <c r="H110" s="241">
        <v>12300</v>
      </c>
      <c r="I110" s="241">
        <v>1</v>
      </c>
      <c r="J110" s="241">
        <v>23</v>
      </c>
      <c r="K110" s="492" t="s">
        <v>9150</v>
      </c>
      <c r="L110" s="241"/>
      <c r="M110" s="240" t="s">
        <v>14279</v>
      </c>
      <c r="N110" s="240" t="s">
        <v>14450</v>
      </c>
      <c r="O110" s="1370" t="s">
        <v>14281</v>
      </c>
      <c r="P110" s="1369"/>
      <c r="Q110" s="1369"/>
      <c r="R110" s="1370" t="s">
        <v>14280</v>
      </c>
      <c r="S110" s="1369"/>
      <c r="T110" s="1396"/>
      <c r="U110" s="1396"/>
      <c r="V110" s="1397"/>
      <c r="W110" s="1397"/>
      <c r="X110" s="1423"/>
      <c r="Y110" s="1446"/>
      <c r="Z110" s="1423"/>
      <c r="AA110" s="463">
        <v>43703</v>
      </c>
      <c r="AB110" s="241"/>
      <c r="AC110" s="241"/>
      <c r="AD110" s="241"/>
      <c r="AE110" s="241"/>
    </row>
    <row r="111" spans="1:48" s="448" customFormat="1" ht="36" customHeight="1" x14ac:dyDescent="0.2">
      <c r="A111" s="450">
        <v>107</v>
      </c>
      <c r="B111" s="414">
        <v>45290564000</v>
      </c>
      <c r="C111" s="414" t="s">
        <v>5512</v>
      </c>
      <c r="D111" s="31" t="s">
        <v>5513</v>
      </c>
      <c r="E111" s="414">
        <v>772201001</v>
      </c>
      <c r="F111" s="414" t="s">
        <v>5514</v>
      </c>
      <c r="G111" s="414" t="s">
        <v>5515</v>
      </c>
      <c r="H111" s="31">
        <v>12300</v>
      </c>
      <c r="I111" s="31" t="s">
        <v>1264</v>
      </c>
      <c r="J111" s="31">
        <v>16</v>
      </c>
      <c r="K111" s="31" t="s">
        <v>5516</v>
      </c>
      <c r="L111" s="31"/>
      <c r="M111" s="36" t="s">
        <v>5519</v>
      </c>
      <c r="N111" s="31" t="s">
        <v>5517</v>
      </c>
      <c r="O111" s="416"/>
      <c r="P111" s="31" t="s">
        <v>175</v>
      </c>
      <c r="Q111" s="416"/>
      <c r="R111" s="31" t="s">
        <v>5518</v>
      </c>
      <c r="S111" s="416"/>
      <c r="T111" s="1383"/>
      <c r="U111" s="1383"/>
      <c r="V111" s="1383"/>
      <c r="W111" s="1383"/>
      <c r="X111" s="1413"/>
      <c r="Y111" s="1438"/>
      <c r="Z111" s="1413"/>
      <c r="AA111" s="454">
        <v>43683</v>
      </c>
      <c r="AB111" s="447"/>
      <c r="AC111" s="420"/>
    </row>
    <row r="112" spans="1:48" s="23" customFormat="1" ht="252" customHeight="1" x14ac:dyDescent="0.2">
      <c r="A112" s="450">
        <v>108</v>
      </c>
      <c r="B112" s="29">
        <v>80401390000</v>
      </c>
      <c r="C112" s="29" t="s">
        <v>6332</v>
      </c>
      <c r="D112" s="28" t="s">
        <v>6333</v>
      </c>
      <c r="E112" s="29" t="s">
        <v>1288</v>
      </c>
      <c r="F112" s="29" t="s">
        <v>6334</v>
      </c>
      <c r="G112" s="29" t="s">
        <v>6335</v>
      </c>
      <c r="H112" s="28">
        <v>75203</v>
      </c>
      <c r="I112" s="28" t="s">
        <v>1264</v>
      </c>
      <c r="J112" s="28">
        <v>13</v>
      </c>
      <c r="K112" s="28" t="s">
        <v>6336</v>
      </c>
      <c r="L112" s="28"/>
      <c r="M112" s="28" t="s">
        <v>6337</v>
      </c>
      <c r="N112" s="27" t="s">
        <v>6338</v>
      </c>
      <c r="O112" s="36" t="s">
        <v>6339</v>
      </c>
      <c r="P112" s="36" t="s">
        <v>1560</v>
      </c>
      <c r="Q112" s="36" t="s">
        <v>2063</v>
      </c>
      <c r="R112" s="30" t="s">
        <v>6340</v>
      </c>
      <c r="S112" s="36" t="s">
        <v>6341</v>
      </c>
      <c r="T112" s="37" t="s">
        <v>6342</v>
      </c>
      <c r="U112" s="9" t="s">
        <v>14235</v>
      </c>
      <c r="V112" s="9" t="s">
        <v>1274</v>
      </c>
      <c r="W112" s="9" t="s">
        <v>1274</v>
      </c>
      <c r="X112" s="1417" t="s">
        <v>1274</v>
      </c>
      <c r="Y112" s="1434" t="s">
        <v>1502</v>
      </c>
      <c r="Z112" s="1409" t="s">
        <v>1274</v>
      </c>
      <c r="AA112" s="428">
        <v>43685</v>
      </c>
      <c r="AB112" s="220" t="s">
        <v>1274</v>
      </c>
      <c r="AC112" s="24"/>
    </row>
    <row r="113" spans="1:29" s="23" customFormat="1" ht="240" customHeight="1" x14ac:dyDescent="0.2">
      <c r="A113" s="450">
        <v>109</v>
      </c>
      <c r="B113" s="29">
        <v>80401385000</v>
      </c>
      <c r="C113" s="29" t="s">
        <v>5323</v>
      </c>
      <c r="D113" s="28" t="s">
        <v>5324</v>
      </c>
      <c r="E113" s="29" t="s">
        <v>2916</v>
      </c>
      <c r="F113" s="29" t="s">
        <v>5325</v>
      </c>
      <c r="G113" s="29" t="s">
        <v>5326</v>
      </c>
      <c r="H113" s="28">
        <v>75203</v>
      </c>
      <c r="I113" s="28" t="s">
        <v>1264</v>
      </c>
      <c r="J113" s="28">
        <v>13</v>
      </c>
      <c r="K113" s="28" t="s">
        <v>5327</v>
      </c>
      <c r="L113" s="28"/>
      <c r="M113" s="28" t="s">
        <v>5328</v>
      </c>
      <c r="N113" s="27" t="s">
        <v>5329</v>
      </c>
      <c r="O113" s="36" t="s">
        <v>5330</v>
      </c>
      <c r="P113" s="36" t="s">
        <v>5331</v>
      </c>
      <c r="Q113" s="36" t="s">
        <v>5332</v>
      </c>
      <c r="R113" s="36" t="s">
        <v>5333</v>
      </c>
      <c r="S113" s="30" t="s">
        <v>1274</v>
      </c>
      <c r="T113" s="37" t="s">
        <v>5334</v>
      </c>
      <c r="U113" s="37" t="s">
        <v>14308</v>
      </c>
      <c r="V113" s="9" t="s">
        <v>1274</v>
      </c>
      <c r="W113" s="37" t="s">
        <v>5335</v>
      </c>
      <c r="X113" s="1417" t="s">
        <v>1274</v>
      </c>
      <c r="Y113" s="1434" t="s">
        <v>1502</v>
      </c>
      <c r="Z113" s="1417" t="s">
        <v>1274</v>
      </c>
      <c r="AA113" s="428">
        <v>43679</v>
      </c>
      <c r="AB113" s="221" t="s">
        <v>1274</v>
      </c>
      <c r="AC113" s="24"/>
    </row>
    <row r="114" spans="1:29" s="69" customFormat="1" ht="228" customHeight="1" x14ac:dyDescent="0.2">
      <c r="A114" s="450">
        <v>110</v>
      </c>
      <c r="B114" s="40">
        <v>80401380000</v>
      </c>
      <c r="C114" s="40" t="s">
        <v>4370</v>
      </c>
      <c r="D114" s="27" t="s">
        <v>4371</v>
      </c>
      <c r="E114" s="27" t="s">
        <v>2345</v>
      </c>
      <c r="F114" s="40" t="s">
        <v>4372</v>
      </c>
      <c r="G114" s="40" t="s">
        <v>4373</v>
      </c>
      <c r="H114" s="27">
        <v>75203</v>
      </c>
      <c r="I114" s="28" t="s">
        <v>1264</v>
      </c>
      <c r="J114" s="27">
        <v>13</v>
      </c>
      <c r="K114" s="27" t="s">
        <v>4374</v>
      </c>
      <c r="L114" s="27"/>
      <c r="M114" s="27" t="s">
        <v>4375</v>
      </c>
      <c r="N114" s="27" t="s">
        <v>4376</v>
      </c>
      <c r="O114" s="36" t="s">
        <v>4377</v>
      </c>
      <c r="P114" s="36" t="s">
        <v>2080</v>
      </c>
      <c r="Q114" s="30" t="s">
        <v>1274</v>
      </c>
      <c r="R114" s="30" t="s">
        <v>4378</v>
      </c>
      <c r="S114" s="36" t="s">
        <v>4379</v>
      </c>
      <c r="T114" s="37" t="s">
        <v>4380</v>
      </c>
      <c r="U114" s="37" t="s">
        <v>4381</v>
      </c>
      <c r="V114" s="9" t="s">
        <v>1274</v>
      </c>
      <c r="W114" s="9" t="s">
        <v>1274</v>
      </c>
      <c r="X114" s="1417" t="s">
        <v>1274</v>
      </c>
      <c r="Y114" s="1434" t="s">
        <v>1502</v>
      </c>
      <c r="Z114" s="684" t="s">
        <v>1274</v>
      </c>
      <c r="AA114" s="431">
        <v>43675</v>
      </c>
      <c r="AB114" s="250" t="s">
        <v>1274</v>
      </c>
      <c r="AC114" s="68"/>
    </row>
    <row r="115" spans="1:29" s="23" customFormat="1" ht="180" customHeight="1" x14ac:dyDescent="0.2">
      <c r="A115" s="450">
        <v>111</v>
      </c>
      <c r="B115" s="29">
        <v>80401385000</v>
      </c>
      <c r="C115" s="29" t="s">
        <v>6416</v>
      </c>
      <c r="D115" s="28" t="s">
        <v>6417</v>
      </c>
      <c r="E115" s="29" t="s">
        <v>2916</v>
      </c>
      <c r="F115" s="29" t="s">
        <v>6418</v>
      </c>
      <c r="G115" s="29" t="s">
        <v>6419</v>
      </c>
      <c r="H115" s="28">
        <v>75203</v>
      </c>
      <c r="I115" s="28" t="s">
        <v>1264</v>
      </c>
      <c r="J115" s="28">
        <v>13</v>
      </c>
      <c r="K115" s="28" t="s">
        <v>6420</v>
      </c>
      <c r="L115" s="28"/>
      <c r="M115" s="28" t="s">
        <v>14554</v>
      </c>
      <c r="N115" s="27" t="s">
        <v>6421</v>
      </c>
      <c r="O115" s="36" t="s">
        <v>6422</v>
      </c>
      <c r="P115" s="36" t="s">
        <v>1396</v>
      </c>
      <c r="Q115" s="30" t="s">
        <v>1274</v>
      </c>
      <c r="R115" s="36" t="s">
        <v>6423</v>
      </c>
      <c r="S115" s="36" t="s">
        <v>6424</v>
      </c>
      <c r="T115" s="37" t="s">
        <v>6425</v>
      </c>
      <c r="U115" s="37" t="s">
        <v>14598</v>
      </c>
      <c r="V115" s="9" t="s">
        <v>1274</v>
      </c>
      <c r="W115" s="37" t="s">
        <v>6426</v>
      </c>
      <c r="X115" s="1417" t="s">
        <v>1274</v>
      </c>
      <c r="Y115" s="1434" t="s">
        <v>1502</v>
      </c>
      <c r="Z115" s="1417" t="s">
        <v>1274</v>
      </c>
      <c r="AA115" s="430">
        <v>43685</v>
      </c>
      <c r="AB115" s="220" t="s">
        <v>1274</v>
      </c>
      <c r="AC115" s="24"/>
    </row>
    <row r="116" spans="1:29" s="1474" customFormat="1" ht="180" customHeight="1" x14ac:dyDescent="0.2">
      <c r="A116" s="1464">
        <v>112</v>
      </c>
      <c r="B116" s="1470" t="s">
        <v>2082</v>
      </c>
      <c r="C116" s="1470" t="s">
        <v>2083</v>
      </c>
      <c r="D116" s="1464" t="s">
        <v>14318</v>
      </c>
      <c r="E116" s="1471" t="s">
        <v>1484</v>
      </c>
      <c r="F116" s="1471" t="s">
        <v>2084</v>
      </c>
      <c r="G116" s="1471" t="s">
        <v>2085</v>
      </c>
      <c r="H116" s="1464">
        <v>75203</v>
      </c>
      <c r="I116" s="1464" t="s">
        <v>1264</v>
      </c>
      <c r="J116" s="1464">
        <v>13</v>
      </c>
      <c r="K116" s="1464" t="s">
        <v>2086</v>
      </c>
      <c r="L116" s="1464"/>
      <c r="M116" s="1464" t="s">
        <v>2087</v>
      </c>
      <c r="N116" s="1464" t="s">
        <v>2088</v>
      </c>
      <c r="O116" s="1374" t="s">
        <v>2089</v>
      </c>
      <c r="P116" s="1374" t="s">
        <v>2080</v>
      </c>
      <c r="Q116" s="1374" t="s">
        <v>1274</v>
      </c>
      <c r="R116" s="1374" t="s">
        <v>2090</v>
      </c>
      <c r="S116" s="1374" t="s">
        <v>1274</v>
      </c>
      <c r="T116" s="1392" t="s">
        <v>2091</v>
      </c>
      <c r="U116" s="1392" t="s">
        <v>2092</v>
      </c>
      <c r="V116" s="1392" t="s">
        <v>1274</v>
      </c>
      <c r="W116" s="1392" t="s">
        <v>1274</v>
      </c>
      <c r="X116" s="1424" t="s">
        <v>1274</v>
      </c>
      <c r="Y116" s="1472" t="s">
        <v>1502</v>
      </c>
      <c r="Z116" s="1424" t="s">
        <v>1274</v>
      </c>
      <c r="AA116" s="1473">
        <v>43648</v>
      </c>
      <c r="AB116" s="1475">
        <v>43879</v>
      </c>
      <c r="AC116" s="1464" t="s">
        <v>14319</v>
      </c>
    </row>
    <row r="117" spans="1:29" s="23" customFormat="1" ht="240" customHeight="1" x14ac:dyDescent="0.2">
      <c r="A117" s="450">
        <v>113</v>
      </c>
      <c r="B117" s="29" t="s">
        <v>2082</v>
      </c>
      <c r="C117" s="29" t="s">
        <v>8203</v>
      </c>
      <c r="D117" s="28" t="s">
        <v>8204</v>
      </c>
      <c r="E117" s="29" t="s">
        <v>1484</v>
      </c>
      <c r="F117" s="29" t="s">
        <v>8205</v>
      </c>
      <c r="G117" s="29" t="s">
        <v>8206</v>
      </c>
      <c r="H117" s="28">
        <v>75203</v>
      </c>
      <c r="I117" s="28" t="s">
        <v>1264</v>
      </c>
      <c r="J117" s="28">
        <v>13</v>
      </c>
      <c r="K117" s="28" t="s">
        <v>8207</v>
      </c>
      <c r="L117" s="28"/>
      <c r="M117" s="27" t="s">
        <v>14533</v>
      </c>
      <c r="N117" s="894" t="s">
        <v>14610</v>
      </c>
      <c r="O117" s="36" t="s">
        <v>14593</v>
      </c>
      <c r="P117" s="36" t="s">
        <v>2080</v>
      </c>
      <c r="Q117" s="36" t="s">
        <v>2027</v>
      </c>
      <c r="R117" s="30" t="s">
        <v>14594</v>
      </c>
      <c r="S117" s="36" t="s">
        <v>14269</v>
      </c>
      <c r="T117" s="37" t="s">
        <v>8208</v>
      </c>
      <c r="U117" s="37" t="s">
        <v>14250</v>
      </c>
      <c r="V117" s="9" t="s">
        <v>1274</v>
      </c>
      <c r="W117" s="37" t="s">
        <v>14592</v>
      </c>
      <c r="X117" s="1417" t="s">
        <v>1274</v>
      </c>
      <c r="Y117" s="1434" t="s">
        <v>1502</v>
      </c>
      <c r="Z117" s="1417" t="s">
        <v>1274</v>
      </c>
      <c r="AA117" s="430">
        <v>43700</v>
      </c>
      <c r="AB117" s="220" t="s">
        <v>1274</v>
      </c>
      <c r="AC117" s="24"/>
    </row>
    <row r="118" spans="1:29" s="69" customFormat="1" ht="216" customHeight="1" x14ac:dyDescent="0.2">
      <c r="A118" s="450">
        <v>114</v>
      </c>
      <c r="B118" s="40">
        <v>80401385000</v>
      </c>
      <c r="C118" s="40" t="s">
        <v>6265</v>
      </c>
      <c r="D118" s="27" t="s">
        <v>6266</v>
      </c>
      <c r="E118" s="40" t="s">
        <v>2916</v>
      </c>
      <c r="F118" s="40" t="s">
        <v>6267</v>
      </c>
      <c r="G118" s="40" t="s">
        <v>6268</v>
      </c>
      <c r="H118" s="27">
        <v>75203</v>
      </c>
      <c r="I118" s="28" t="s">
        <v>1264</v>
      </c>
      <c r="J118" s="27">
        <v>13</v>
      </c>
      <c r="K118" s="27" t="s">
        <v>6269</v>
      </c>
      <c r="L118" s="27"/>
      <c r="M118" s="894" t="s">
        <v>14477</v>
      </c>
      <c r="N118" s="119" t="s">
        <v>14479</v>
      </c>
      <c r="O118" s="120" t="s">
        <v>6270</v>
      </c>
      <c r="P118" s="121" t="s">
        <v>6271</v>
      </c>
      <c r="Q118" s="121" t="s">
        <v>44</v>
      </c>
      <c r="R118" s="120" t="s">
        <v>14339</v>
      </c>
      <c r="S118" s="121" t="s">
        <v>2116</v>
      </c>
      <c r="T118" s="1390" t="s">
        <v>1274</v>
      </c>
      <c r="U118" s="1389" t="s">
        <v>14236</v>
      </c>
      <c r="V118" s="1390" t="s">
        <v>1274</v>
      </c>
      <c r="W118" s="1389" t="s">
        <v>6272</v>
      </c>
      <c r="X118" s="1416" t="s">
        <v>6273</v>
      </c>
      <c r="Y118" s="1441" t="s">
        <v>2378</v>
      </c>
      <c r="Z118" s="1417" t="s">
        <v>1274</v>
      </c>
      <c r="AA118" s="431">
        <v>43683</v>
      </c>
      <c r="AB118" s="250" t="s">
        <v>1274</v>
      </c>
      <c r="AC118" s="68"/>
    </row>
    <row r="119" spans="1:29" s="23" customFormat="1" ht="216" customHeight="1" x14ac:dyDescent="0.2">
      <c r="A119" s="450">
        <v>115</v>
      </c>
      <c r="B119" s="29">
        <v>80401385000</v>
      </c>
      <c r="C119" s="29" t="s">
        <v>7139</v>
      </c>
      <c r="D119" s="28" t="s">
        <v>14336</v>
      </c>
      <c r="E119" s="29" t="s">
        <v>2916</v>
      </c>
      <c r="F119" s="29" t="s">
        <v>7140</v>
      </c>
      <c r="G119" s="29" t="s">
        <v>7141</v>
      </c>
      <c r="H119" s="28">
        <v>75201</v>
      </c>
      <c r="I119" s="28" t="s">
        <v>1264</v>
      </c>
      <c r="J119" s="28">
        <v>13</v>
      </c>
      <c r="K119" s="28" t="s">
        <v>7142</v>
      </c>
      <c r="L119" s="28"/>
      <c r="M119" s="28" t="s">
        <v>14601</v>
      </c>
      <c r="N119" s="27" t="s">
        <v>14409</v>
      </c>
      <c r="O119" s="36" t="s">
        <v>7143</v>
      </c>
      <c r="P119" s="30" t="s">
        <v>10743</v>
      </c>
      <c r="Q119" s="36" t="s">
        <v>2027</v>
      </c>
      <c r="R119" s="36" t="s">
        <v>10744</v>
      </c>
      <c r="S119" s="30" t="s">
        <v>14263</v>
      </c>
      <c r="T119" s="37" t="s">
        <v>7144</v>
      </c>
      <c r="U119" s="9" t="s">
        <v>14241</v>
      </c>
      <c r="V119" s="9" t="s">
        <v>1274</v>
      </c>
      <c r="W119" s="37" t="s">
        <v>7145</v>
      </c>
      <c r="X119" s="684" t="s">
        <v>1400</v>
      </c>
      <c r="Y119" s="1434" t="s">
        <v>1502</v>
      </c>
      <c r="Z119" s="1417" t="s">
        <v>1274</v>
      </c>
      <c r="AA119" s="428">
        <v>43690</v>
      </c>
      <c r="AB119" s="221" t="s">
        <v>1274</v>
      </c>
      <c r="AC119" s="24"/>
    </row>
    <row r="120" spans="1:29" s="23" customFormat="1" ht="276" customHeight="1" x14ac:dyDescent="0.2">
      <c r="A120" s="450">
        <v>116</v>
      </c>
      <c r="B120" s="29">
        <v>80401365000</v>
      </c>
      <c r="C120" s="29" t="s">
        <v>4973</v>
      </c>
      <c r="D120" s="28" t="s">
        <v>4974</v>
      </c>
      <c r="E120" s="29" t="s">
        <v>4975</v>
      </c>
      <c r="F120" s="29" t="s">
        <v>4976</v>
      </c>
      <c r="G120" s="29" t="s">
        <v>4977</v>
      </c>
      <c r="H120" s="28">
        <v>75203</v>
      </c>
      <c r="I120" s="28" t="s">
        <v>1264</v>
      </c>
      <c r="J120" s="28">
        <v>13</v>
      </c>
      <c r="K120" s="27" t="s">
        <v>4978</v>
      </c>
      <c r="L120" s="27"/>
      <c r="M120" s="73" t="s">
        <v>14215</v>
      </c>
      <c r="N120" s="27" t="s">
        <v>10288</v>
      </c>
      <c r="O120" s="36" t="s">
        <v>10289</v>
      </c>
      <c r="P120" s="36" t="s">
        <v>10278</v>
      </c>
      <c r="Q120" s="36" t="s">
        <v>1267</v>
      </c>
      <c r="R120" s="36" t="s">
        <v>10290</v>
      </c>
      <c r="S120" s="36" t="s">
        <v>4979</v>
      </c>
      <c r="T120" s="37" t="s">
        <v>4980</v>
      </c>
      <c r="U120" s="37" t="s">
        <v>14249</v>
      </c>
      <c r="V120" s="9" t="s">
        <v>1274</v>
      </c>
      <c r="W120" s="37" t="s">
        <v>1835</v>
      </c>
      <c r="X120" s="1417" t="s">
        <v>1274</v>
      </c>
      <c r="Y120" s="1434" t="s">
        <v>1502</v>
      </c>
      <c r="Z120" s="1417" t="s">
        <v>1274</v>
      </c>
      <c r="AA120" s="428">
        <v>43678</v>
      </c>
      <c r="AB120" s="221" t="s">
        <v>1274</v>
      </c>
      <c r="AC120" s="24"/>
    </row>
    <row r="121" spans="1:29" s="69" customFormat="1" ht="129" customHeight="1" x14ac:dyDescent="0.2">
      <c r="A121" s="450">
        <v>117</v>
      </c>
      <c r="B121" s="40">
        <v>80401385000</v>
      </c>
      <c r="C121" s="40" t="s">
        <v>6980</v>
      </c>
      <c r="D121" s="27" t="s">
        <v>6981</v>
      </c>
      <c r="E121" s="40" t="s">
        <v>2916</v>
      </c>
      <c r="F121" s="40" t="s">
        <v>6982</v>
      </c>
      <c r="G121" s="40" t="s">
        <v>6983</v>
      </c>
      <c r="H121" s="27">
        <v>75203</v>
      </c>
      <c r="I121" s="28" t="s">
        <v>1264</v>
      </c>
      <c r="J121" s="27">
        <v>13</v>
      </c>
      <c r="K121" s="27" t="s">
        <v>6984</v>
      </c>
      <c r="L121" s="27"/>
      <c r="M121" s="27" t="s">
        <v>6985</v>
      </c>
      <c r="N121" s="27" t="s">
        <v>14487</v>
      </c>
      <c r="O121" s="36" t="s">
        <v>6986</v>
      </c>
      <c r="P121" s="36" t="s">
        <v>2027</v>
      </c>
      <c r="Q121" s="30" t="s">
        <v>1274</v>
      </c>
      <c r="R121" s="36" t="s">
        <v>14486</v>
      </c>
      <c r="S121" s="36" t="s">
        <v>6987</v>
      </c>
      <c r="T121" s="9" t="s">
        <v>1274</v>
      </c>
      <c r="U121" s="9" t="s">
        <v>6988</v>
      </c>
      <c r="V121" s="9" t="s">
        <v>1274</v>
      </c>
      <c r="W121" s="37" t="s">
        <v>6989</v>
      </c>
      <c r="X121" s="1417" t="s">
        <v>1274</v>
      </c>
      <c r="Y121" s="1434" t="s">
        <v>2330</v>
      </c>
      <c r="Z121" s="1417" t="s">
        <v>1274</v>
      </c>
      <c r="AA121" s="431">
        <v>43686</v>
      </c>
      <c r="AB121" s="250" t="s">
        <v>1274</v>
      </c>
      <c r="AC121" s="68"/>
    </row>
    <row r="122" spans="1:29" s="69" customFormat="1" ht="288" customHeight="1" x14ac:dyDescent="0.2">
      <c r="A122" s="450">
        <v>118</v>
      </c>
      <c r="B122" s="40">
        <v>80401375000</v>
      </c>
      <c r="C122" s="40" t="s">
        <v>7487</v>
      </c>
      <c r="D122" s="27" t="s">
        <v>7488</v>
      </c>
      <c r="E122" s="40" t="s">
        <v>30</v>
      </c>
      <c r="F122" s="40" t="s">
        <v>7489</v>
      </c>
      <c r="G122" s="40" t="s">
        <v>7490</v>
      </c>
      <c r="H122" s="27">
        <v>75103</v>
      </c>
      <c r="I122" s="28" t="s">
        <v>1264</v>
      </c>
      <c r="J122" s="27">
        <v>12</v>
      </c>
      <c r="K122" s="27" t="s">
        <v>7491</v>
      </c>
      <c r="L122" s="27"/>
      <c r="M122" s="27" t="s">
        <v>14535</v>
      </c>
      <c r="N122" s="27" t="s">
        <v>7492</v>
      </c>
      <c r="O122" s="36" t="s">
        <v>7493</v>
      </c>
      <c r="P122" s="36" t="s">
        <v>1659</v>
      </c>
      <c r="Q122" s="36" t="s">
        <v>1244</v>
      </c>
      <c r="R122" s="36" t="s">
        <v>7494</v>
      </c>
      <c r="S122" s="36" t="s">
        <v>7495</v>
      </c>
      <c r="T122" s="37" t="s">
        <v>14272</v>
      </c>
      <c r="U122" s="9" t="s">
        <v>14239</v>
      </c>
      <c r="V122" s="37" t="s">
        <v>7496</v>
      </c>
      <c r="W122" s="37" t="s">
        <v>7497</v>
      </c>
      <c r="X122" s="1417" t="s">
        <v>1274</v>
      </c>
      <c r="Y122" s="1434" t="s">
        <v>1502</v>
      </c>
      <c r="Z122" s="684" t="s">
        <v>1274</v>
      </c>
      <c r="AA122" s="432">
        <v>43691</v>
      </c>
      <c r="AB122" s="484" t="s">
        <v>1274</v>
      </c>
      <c r="AC122" s="68"/>
    </row>
    <row r="123" spans="1:29" s="482" customFormat="1" ht="264" customHeight="1" x14ac:dyDescent="0.2">
      <c r="A123" s="450">
        <v>119</v>
      </c>
      <c r="B123" s="480">
        <v>80401380000</v>
      </c>
      <c r="C123" s="480" t="s">
        <v>2344</v>
      </c>
      <c r="D123" s="1002" t="s">
        <v>9611</v>
      </c>
      <c r="E123" s="466" t="s">
        <v>10720</v>
      </c>
      <c r="F123" s="466" t="s">
        <v>2346</v>
      </c>
      <c r="G123" s="466" t="s">
        <v>2347</v>
      </c>
      <c r="H123" s="412">
        <v>75500</v>
      </c>
      <c r="I123" s="412" t="s">
        <v>1264</v>
      </c>
      <c r="J123" s="412">
        <v>16</v>
      </c>
      <c r="K123" s="412" t="s">
        <v>9612</v>
      </c>
      <c r="L123" s="412"/>
      <c r="M123" s="412" t="s">
        <v>14224</v>
      </c>
      <c r="N123" s="911" t="s">
        <v>14651</v>
      </c>
      <c r="O123" s="412" t="s">
        <v>2348</v>
      </c>
      <c r="P123" s="412" t="s">
        <v>2062</v>
      </c>
      <c r="Q123" s="412" t="s">
        <v>2063</v>
      </c>
      <c r="R123" s="412" t="s">
        <v>14225</v>
      </c>
      <c r="S123" s="412" t="s">
        <v>2349</v>
      </c>
      <c r="T123" s="1381" t="s">
        <v>3951</v>
      </c>
      <c r="U123" s="1381" t="s">
        <v>14259</v>
      </c>
      <c r="V123" s="1381" t="s">
        <v>1274</v>
      </c>
      <c r="W123" s="1381" t="s">
        <v>2350</v>
      </c>
      <c r="X123" s="1408" t="s">
        <v>1274</v>
      </c>
      <c r="Y123" s="1433" t="s">
        <v>1401</v>
      </c>
      <c r="Z123" s="1408" t="s">
        <v>2351</v>
      </c>
      <c r="AA123" s="481">
        <v>43657</v>
      </c>
      <c r="AB123" s="412" t="s">
        <v>1274</v>
      </c>
      <c r="AC123" s="412"/>
    </row>
    <row r="124" spans="1:29" s="453" customFormat="1" ht="192" customHeight="1" x14ac:dyDescent="0.2">
      <c r="A124" s="450">
        <v>120</v>
      </c>
      <c r="B124" s="451">
        <v>80401380000</v>
      </c>
      <c r="C124" s="451" t="s">
        <v>2372</v>
      </c>
      <c r="D124" s="450" t="s">
        <v>3955</v>
      </c>
      <c r="E124" s="450" t="s">
        <v>2345</v>
      </c>
      <c r="F124" s="452" t="s">
        <v>2373</v>
      </c>
      <c r="G124" s="452" t="s">
        <v>2374</v>
      </c>
      <c r="H124" s="450">
        <v>75104</v>
      </c>
      <c r="I124" s="450" t="s">
        <v>1264</v>
      </c>
      <c r="J124" s="450">
        <v>12</v>
      </c>
      <c r="K124" s="450" t="s">
        <v>2375</v>
      </c>
      <c r="L124" s="450"/>
      <c r="M124" s="450" t="s">
        <v>2376</v>
      </c>
      <c r="N124" s="723" t="s">
        <v>14189</v>
      </c>
      <c r="O124" s="911" t="s">
        <v>14188</v>
      </c>
      <c r="P124" s="911" t="s">
        <v>1267</v>
      </c>
      <c r="Q124" s="1374" t="s">
        <v>1274</v>
      </c>
      <c r="R124" s="911" t="s">
        <v>14190</v>
      </c>
      <c r="S124" s="1374" t="s">
        <v>1274</v>
      </c>
      <c r="T124" s="1392" t="s">
        <v>1274</v>
      </c>
      <c r="U124" s="1391" t="s">
        <v>2377</v>
      </c>
      <c r="V124" s="1392" t="s">
        <v>1274</v>
      </c>
      <c r="W124" s="1392" t="s">
        <v>1274</v>
      </c>
      <c r="X124" s="1424" t="s">
        <v>1274</v>
      </c>
      <c r="Y124" s="1444" t="s">
        <v>14191</v>
      </c>
      <c r="Z124" s="1424" t="s">
        <v>1274</v>
      </c>
      <c r="AA124" s="434">
        <v>43658</v>
      </c>
      <c r="AB124" s="450" t="s">
        <v>1274</v>
      </c>
      <c r="AC124" s="450"/>
    </row>
    <row r="125" spans="1:29" s="495" customFormat="1" ht="180" customHeight="1" x14ac:dyDescent="0.2">
      <c r="A125" s="450">
        <v>121</v>
      </c>
      <c r="B125" s="232">
        <v>80401375000</v>
      </c>
      <c r="C125" s="232" t="s">
        <v>5829</v>
      </c>
      <c r="D125" s="1355" t="s">
        <v>5830</v>
      </c>
      <c r="E125" s="414" t="s">
        <v>30</v>
      </c>
      <c r="F125" s="414" t="s">
        <v>5831</v>
      </c>
      <c r="G125" s="414" t="s">
        <v>5832</v>
      </c>
      <c r="H125" s="31">
        <v>12300</v>
      </c>
      <c r="I125" s="31" t="s">
        <v>1264</v>
      </c>
      <c r="J125" s="31">
        <v>13</v>
      </c>
      <c r="K125" s="31" t="s">
        <v>5833</v>
      </c>
      <c r="L125" s="31"/>
      <c r="M125" s="36" t="s">
        <v>14484</v>
      </c>
      <c r="N125" s="36" t="s">
        <v>5834</v>
      </c>
      <c r="O125" s="36" t="s">
        <v>5835</v>
      </c>
      <c r="P125" s="36" t="s">
        <v>1267</v>
      </c>
      <c r="Q125" s="36" t="s">
        <v>1274</v>
      </c>
      <c r="R125" s="36" t="s">
        <v>5836</v>
      </c>
      <c r="S125" s="36" t="s">
        <v>5837</v>
      </c>
      <c r="T125" s="37" t="s">
        <v>2116</v>
      </c>
      <c r="U125" s="37" t="s">
        <v>2116</v>
      </c>
      <c r="V125" s="9" t="s">
        <v>1274</v>
      </c>
      <c r="W125" s="9" t="s">
        <v>1274</v>
      </c>
      <c r="X125" s="1417" t="s">
        <v>1274</v>
      </c>
      <c r="Y125" s="1434" t="s">
        <v>2330</v>
      </c>
      <c r="Z125" s="1417" t="s">
        <v>5838</v>
      </c>
      <c r="AA125" s="493">
        <v>43683</v>
      </c>
      <c r="AB125" s="494" t="s">
        <v>1274</v>
      </c>
      <c r="AC125" s="417"/>
    </row>
    <row r="126" spans="1:29" s="495" customFormat="1" ht="156" customHeight="1" x14ac:dyDescent="0.2">
      <c r="A126" s="450">
        <v>122</v>
      </c>
      <c r="B126" s="232">
        <v>80252880001</v>
      </c>
      <c r="C126" s="232" t="s">
        <v>6297</v>
      </c>
      <c r="D126" s="1355" t="s">
        <v>10714</v>
      </c>
      <c r="E126" s="232" t="s">
        <v>6298</v>
      </c>
      <c r="F126" s="496" t="s">
        <v>6299</v>
      </c>
      <c r="G126" s="496" t="s">
        <v>6300</v>
      </c>
      <c r="H126" s="36">
        <v>12300</v>
      </c>
      <c r="I126" s="31" t="s">
        <v>1264</v>
      </c>
      <c r="J126" s="36">
        <v>13</v>
      </c>
      <c r="K126" s="36" t="s">
        <v>6301</v>
      </c>
      <c r="L126" s="36"/>
      <c r="M126" s="36" t="s">
        <v>6302</v>
      </c>
      <c r="N126" s="36" t="s">
        <v>14222</v>
      </c>
      <c r="O126" s="36" t="s">
        <v>6303</v>
      </c>
      <c r="P126" s="30" t="s">
        <v>1274</v>
      </c>
      <c r="Q126" s="30" t="s">
        <v>1274</v>
      </c>
      <c r="R126" s="36" t="s">
        <v>6304</v>
      </c>
      <c r="S126" s="30" t="s">
        <v>1274</v>
      </c>
      <c r="T126" s="9"/>
      <c r="U126" s="9"/>
      <c r="V126" s="9"/>
      <c r="W126" s="9"/>
      <c r="X126" s="1417"/>
      <c r="Y126" s="1434" t="s">
        <v>2330</v>
      </c>
      <c r="Z126" s="1417" t="s">
        <v>14223</v>
      </c>
      <c r="AA126" s="497">
        <v>43685</v>
      </c>
      <c r="AB126" s="498"/>
      <c r="AC126" s="417"/>
    </row>
    <row r="127" spans="1:29" s="681" customFormat="1" ht="132" customHeight="1" x14ac:dyDescent="0.2">
      <c r="A127" s="450">
        <v>123</v>
      </c>
      <c r="B127" s="426">
        <v>80252880003</v>
      </c>
      <c r="C127" s="426" t="s">
        <v>9515</v>
      </c>
      <c r="D127" s="37" t="s">
        <v>9516</v>
      </c>
      <c r="E127" s="426" t="s">
        <v>6298</v>
      </c>
      <c r="F127" s="426" t="s">
        <v>9517</v>
      </c>
      <c r="G127" s="426" t="s">
        <v>9518</v>
      </c>
      <c r="H127" s="37">
        <v>75201</v>
      </c>
      <c r="I127" s="38" t="s">
        <v>1264</v>
      </c>
      <c r="J127" s="37">
        <v>13</v>
      </c>
      <c r="K127" s="37" t="s">
        <v>9519</v>
      </c>
      <c r="L127" s="37"/>
      <c r="M127" s="37" t="s">
        <v>9520</v>
      </c>
      <c r="N127" s="9" t="s">
        <v>10769</v>
      </c>
      <c r="O127" s="36" t="s">
        <v>9521</v>
      </c>
      <c r="P127" s="36" t="s">
        <v>1660</v>
      </c>
      <c r="Q127" s="36" t="s">
        <v>1267</v>
      </c>
      <c r="R127" s="36" t="s">
        <v>9522</v>
      </c>
      <c r="S127" s="30" t="s">
        <v>1274</v>
      </c>
      <c r="T127" s="9" t="s">
        <v>1274</v>
      </c>
      <c r="U127" s="37" t="s">
        <v>2116</v>
      </c>
      <c r="V127" s="37" t="s">
        <v>1274</v>
      </c>
      <c r="W127" s="37" t="s">
        <v>1274</v>
      </c>
      <c r="X127" s="684" t="s">
        <v>1274</v>
      </c>
      <c r="Y127" s="1434" t="s">
        <v>2330</v>
      </c>
      <c r="Z127" s="684" t="s">
        <v>9523</v>
      </c>
      <c r="AA127" s="678">
        <v>43707</v>
      </c>
      <c r="AB127" s="679" t="s">
        <v>1274</v>
      </c>
      <c r="AC127" s="680"/>
    </row>
    <row r="128" spans="1:29" s="23" customFormat="1" ht="192" customHeight="1" x14ac:dyDescent="0.2">
      <c r="A128" s="450">
        <v>124</v>
      </c>
      <c r="B128" s="29">
        <v>80401375000</v>
      </c>
      <c r="C128" s="29" t="s">
        <v>4352</v>
      </c>
      <c r="D128" s="28" t="s">
        <v>4353</v>
      </c>
      <c r="E128" s="29" t="s">
        <v>30</v>
      </c>
      <c r="F128" s="29" t="s">
        <v>4354</v>
      </c>
      <c r="G128" s="29" t="s">
        <v>4355</v>
      </c>
      <c r="H128" s="28">
        <v>75203</v>
      </c>
      <c r="I128" s="28" t="s">
        <v>1264</v>
      </c>
      <c r="J128" s="28">
        <v>13</v>
      </c>
      <c r="K128" s="28" t="s">
        <v>4356</v>
      </c>
      <c r="L128" s="28"/>
      <c r="M128" s="28" t="s">
        <v>4357</v>
      </c>
      <c r="N128" s="28" t="s">
        <v>10284</v>
      </c>
      <c r="O128" s="31" t="s">
        <v>10285</v>
      </c>
      <c r="P128" s="31" t="s">
        <v>10286</v>
      </c>
      <c r="Q128" s="31" t="s">
        <v>4358</v>
      </c>
      <c r="R128" s="31" t="s">
        <v>10287</v>
      </c>
      <c r="S128" s="31" t="s">
        <v>2116</v>
      </c>
      <c r="T128" s="38" t="s">
        <v>1274</v>
      </c>
      <c r="U128" s="38" t="s">
        <v>1274</v>
      </c>
      <c r="V128" s="38" t="s">
        <v>1274</v>
      </c>
      <c r="W128" s="38" t="s">
        <v>1274</v>
      </c>
      <c r="X128" s="1409" t="s">
        <v>1274</v>
      </c>
      <c r="Y128" s="1435" t="s">
        <v>1502</v>
      </c>
      <c r="Z128" s="1409" t="s">
        <v>1274</v>
      </c>
      <c r="AA128" s="430">
        <v>43675</v>
      </c>
      <c r="AB128" s="220" t="s">
        <v>1274</v>
      </c>
      <c r="AC128" s="24"/>
    </row>
    <row r="129" spans="1:29" s="453" customFormat="1" ht="192" customHeight="1" x14ac:dyDescent="0.2">
      <c r="A129" s="450">
        <v>125</v>
      </c>
      <c r="B129" s="451">
        <v>80401390000</v>
      </c>
      <c r="C129" s="451">
        <v>21100</v>
      </c>
      <c r="D129" s="450" t="s">
        <v>3980</v>
      </c>
      <c r="E129" s="450" t="s">
        <v>1288</v>
      </c>
      <c r="F129" s="452" t="s">
        <v>3899</v>
      </c>
      <c r="G129" s="452" t="s">
        <v>3900</v>
      </c>
      <c r="H129" s="450">
        <v>75203</v>
      </c>
      <c r="I129" s="450" t="s">
        <v>1264</v>
      </c>
      <c r="J129" s="450">
        <v>13</v>
      </c>
      <c r="K129" s="450" t="s">
        <v>3901</v>
      </c>
      <c r="L129" s="450"/>
      <c r="M129" s="450" t="s">
        <v>3902</v>
      </c>
      <c r="N129" s="723" t="s">
        <v>14324</v>
      </c>
      <c r="O129" s="412" t="s">
        <v>3903</v>
      </c>
      <c r="P129" s="412" t="s">
        <v>2840</v>
      </c>
      <c r="Q129" s="412" t="s">
        <v>44</v>
      </c>
      <c r="R129" s="412" t="s">
        <v>3904</v>
      </c>
      <c r="S129" s="412" t="s">
        <v>3905</v>
      </c>
      <c r="T129" s="1381" t="s">
        <v>1274</v>
      </c>
      <c r="U129" s="1381" t="s">
        <v>1274</v>
      </c>
      <c r="V129" s="1381" t="s">
        <v>1274</v>
      </c>
      <c r="W129" s="1381" t="s">
        <v>1274</v>
      </c>
      <c r="X129" s="1408" t="s">
        <v>1274</v>
      </c>
      <c r="Y129" s="1433" t="s">
        <v>1502</v>
      </c>
      <c r="Z129" s="1408" t="s">
        <v>1274</v>
      </c>
      <c r="AA129" s="434">
        <v>43670</v>
      </c>
      <c r="AB129" s="450" t="s">
        <v>1274</v>
      </c>
      <c r="AC129" s="450"/>
    </row>
    <row r="130" spans="1:29" s="69" customFormat="1" ht="216" customHeight="1" x14ac:dyDescent="0.2">
      <c r="A130" s="450">
        <v>126</v>
      </c>
      <c r="B130" s="40">
        <v>80401370000</v>
      </c>
      <c r="C130" s="40" t="s">
        <v>6317</v>
      </c>
      <c r="D130" s="27" t="s">
        <v>6318</v>
      </c>
      <c r="E130" s="40" t="s">
        <v>1484</v>
      </c>
      <c r="F130" s="40" t="s">
        <v>6319</v>
      </c>
      <c r="G130" s="40" t="s">
        <v>6320</v>
      </c>
      <c r="H130" s="27">
        <v>75203</v>
      </c>
      <c r="I130" s="28" t="s">
        <v>1264</v>
      </c>
      <c r="J130" s="27">
        <v>13</v>
      </c>
      <c r="K130" s="27" t="s">
        <v>6321</v>
      </c>
      <c r="L130" s="27"/>
      <c r="M130" s="27" t="s">
        <v>6322</v>
      </c>
      <c r="N130" s="27" t="s">
        <v>6323</v>
      </c>
      <c r="O130" s="36" t="s">
        <v>6324</v>
      </c>
      <c r="P130" s="36" t="s">
        <v>2840</v>
      </c>
      <c r="Q130" s="36" t="s">
        <v>44</v>
      </c>
      <c r="R130" s="36" t="s">
        <v>6325</v>
      </c>
      <c r="S130" s="36" t="s">
        <v>2116</v>
      </c>
      <c r="T130" s="9" t="s">
        <v>1274</v>
      </c>
      <c r="U130" s="9" t="s">
        <v>1274</v>
      </c>
      <c r="V130" s="9" t="s">
        <v>1274</v>
      </c>
      <c r="W130" s="9" t="s">
        <v>1274</v>
      </c>
      <c r="X130" s="1417" t="s">
        <v>1274</v>
      </c>
      <c r="Y130" s="1434" t="s">
        <v>1502</v>
      </c>
      <c r="Z130" s="684" t="s">
        <v>1274</v>
      </c>
      <c r="AA130" s="431">
        <v>43685</v>
      </c>
      <c r="AB130" s="250" t="s">
        <v>1274</v>
      </c>
      <c r="AC130" s="68"/>
    </row>
    <row r="131" spans="1:29" s="453" customFormat="1" ht="216" customHeight="1" x14ac:dyDescent="0.2">
      <c r="A131" s="450">
        <v>127</v>
      </c>
      <c r="B131" s="451">
        <v>80401384000</v>
      </c>
      <c r="C131" s="451">
        <v>21120</v>
      </c>
      <c r="D131" s="450" t="s">
        <v>3965</v>
      </c>
      <c r="E131" s="450" t="s">
        <v>41</v>
      </c>
      <c r="F131" s="452" t="s">
        <v>2966</v>
      </c>
      <c r="G131" s="452" t="s">
        <v>2967</v>
      </c>
      <c r="H131" s="450">
        <v>75203</v>
      </c>
      <c r="I131" s="450" t="s">
        <v>1264</v>
      </c>
      <c r="J131" s="450">
        <v>13</v>
      </c>
      <c r="K131" s="450" t="s">
        <v>2968</v>
      </c>
      <c r="L131" s="450"/>
      <c r="M131" s="450" t="s">
        <v>2969</v>
      </c>
      <c r="N131" s="450" t="s">
        <v>2970</v>
      </c>
      <c r="O131" s="412" t="s">
        <v>2971</v>
      </c>
      <c r="P131" s="412" t="s">
        <v>2972</v>
      </c>
      <c r="Q131" s="412" t="s">
        <v>44</v>
      </c>
      <c r="R131" s="412" t="s">
        <v>3966</v>
      </c>
      <c r="S131" s="412" t="s">
        <v>2973</v>
      </c>
      <c r="T131" s="1381" t="s">
        <v>1274</v>
      </c>
      <c r="U131" s="1381" t="s">
        <v>1274</v>
      </c>
      <c r="V131" s="1381" t="s">
        <v>1274</v>
      </c>
      <c r="W131" s="1381" t="s">
        <v>1274</v>
      </c>
      <c r="X131" s="1408" t="s">
        <v>1274</v>
      </c>
      <c r="Y131" s="1433" t="s">
        <v>1502</v>
      </c>
      <c r="Z131" s="1408" t="s">
        <v>1274</v>
      </c>
      <c r="AA131" s="434">
        <v>43663</v>
      </c>
      <c r="AB131" s="450" t="s">
        <v>1274</v>
      </c>
      <c r="AC131" s="450"/>
    </row>
    <row r="132" spans="1:29" s="453" customFormat="1" ht="192" customHeight="1" x14ac:dyDescent="0.2">
      <c r="A132" s="450">
        <v>128</v>
      </c>
      <c r="B132" s="451">
        <v>80401380000</v>
      </c>
      <c r="C132" s="451">
        <v>21130</v>
      </c>
      <c r="D132" s="450" t="s">
        <v>3956</v>
      </c>
      <c r="E132" s="450" t="s">
        <v>2345</v>
      </c>
      <c r="F132" s="452" t="s">
        <v>2835</v>
      </c>
      <c r="G132" s="452" t="s">
        <v>2836</v>
      </c>
      <c r="H132" s="450">
        <v>75203</v>
      </c>
      <c r="I132" s="450" t="s">
        <v>1264</v>
      </c>
      <c r="J132" s="450">
        <v>13</v>
      </c>
      <c r="K132" s="450" t="s">
        <v>2837</v>
      </c>
      <c r="L132" s="450"/>
      <c r="M132" s="450" t="s">
        <v>2838</v>
      </c>
      <c r="N132" s="723" t="s">
        <v>14436</v>
      </c>
      <c r="O132" s="412" t="s">
        <v>2839</v>
      </c>
      <c r="P132" s="412" t="s">
        <v>2840</v>
      </c>
      <c r="Q132" s="412" t="s">
        <v>44</v>
      </c>
      <c r="R132" s="412" t="s">
        <v>2841</v>
      </c>
      <c r="S132" s="412" t="s">
        <v>2116</v>
      </c>
      <c r="T132" s="1381" t="s">
        <v>1274</v>
      </c>
      <c r="U132" s="1381" t="s">
        <v>1274</v>
      </c>
      <c r="V132" s="1381" t="s">
        <v>1274</v>
      </c>
      <c r="W132" s="1381" t="s">
        <v>1274</v>
      </c>
      <c r="X132" s="1408" t="s">
        <v>1274</v>
      </c>
      <c r="Y132" s="1433" t="s">
        <v>1502</v>
      </c>
      <c r="Z132" s="1408" t="s">
        <v>1274</v>
      </c>
      <c r="AA132" s="434">
        <v>43661</v>
      </c>
      <c r="AB132" s="450" t="s">
        <v>1274</v>
      </c>
      <c r="AC132" s="450"/>
    </row>
    <row r="133" spans="1:29" s="453" customFormat="1" ht="75.75" customHeight="1" x14ac:dyDescent="0.2">
      <c r="A133" s="450">
        <v>129</v>
      </c>
      <c r="B133" s="451">
        <v>80401375000</v>
      </c>
      <c r="C133" s="451" t="s">
        <v>3307</v>
      </c>
      <c r="D133" s="450" t="s">
        <v>3973</v>
      </c>
      <c r="E133" s="450" t="s">
        <v>30</v>
      </c>
      <c r="F133" s="452" t="s">
        <v>3308</v>
      </c>
      <c r="G133" s="452" t="s">
        <v>3309</v>
      </c>
      <c r="H133" s="450">
        <v>75203</v>
      </c>
      <c r="I133" s="450" t="s">
        <v>1264</v>
      </c>
      <c r="J133" s="450">
        <v>13</v>
      </c>
      <c r="K133" s="450" t="s">
        <v>3310</v>
      </c>
      <c r="L133" s="450"/>
      <c r="M133" s="450" t="s">
        <v>14458</v>
      </c>
      <c r="N133" s="723" t="s">
        <v>14292</v>
      </c>
      <c r="O133" s="412" t="s">
        <v>3311</v>
      </c>
      <c r="P133" s="412" t="s">
        <v>1659</v>
      </c>
      <c r="Q133" s="412" t="s">
        <v>1501</v>
      </c>
      <c r="R133" s="412" t="s">
        <v>3312</v>
      </c>
      <c r="S133" s="412" t="s">
        <v>14273</v>
      </c>
      <c r="T133" s="1381" t="s">
        <v>1274</v>
      </c>
      <c r="U133" s="1381" t="s">
        <v>1274</v>
      </c>
      <c r="V133" s="1381" t="s">
        <v>1274</v>
      </c>
      <c r="W133" s="1381" t="s">
        <v>1274</v>
      </c>
      <c r="X133" s="1408" t="s">
        <v>1274</v>
      </c>
      <c r="Y133" s="1433" t="s">
        <v>1502</v>
      </c>
      <c r="Z133" s="1408" t="s">
        <v>1274</v>
      </c>
      <c r="AA133" s="434">
        <v>43669</v>
      </c>
      <c r="AB133" s="450" t="s">
        <v>1274</v>
      </c>
      <c r="AC133" s="450"/>
    </row>
    <row r="134" spans="1:29" s="23" customFormat="1" ht="204" customHeight="1" x14ac:dyDescent="0.2">
      <c r="A134" s="450">
        <v>130</v>
      </c>
      <c r="B134" s="29">
        <v>80401385000</v>
      </c>
      <c r="C134" s="29" t="s">
        <v>5023</v>
      </c>
      <c r="D134" s="28" t="s">
        <v>5024</v>
      </c>
      <c r="E134" s="28" t="s">
        <v>2916</v>
      </c>
      <c r="F134" s="29" t="s">
        <v>5025</v>
      </c>
      <c r="G134" s="29" t="s">
        <v>5026</v>
      </c>
      <c r="H134" s="28">
        <v>75203</v>
      </c>
      <c r="I134" s="28" t="s">
        <v>1264</v>
      </c>
      <c r="J134" s="28">
        <v>13</v>
      </c>
      <c r="K134" s="27" t="s">
        <v>5027</v>
      </c>
      <c r="L134" s="27"/>
      <c r="M134" s="28" t="s">
        <v>5487</v>
      </c>
      <c r="N134" s="28" t="s">
        <v>5028</v>
      </c>
      <c r="O134" s="30" t="s">
        <v>5029</v>
      </c>
      <c r="P134" s="36" t="s">
        <v>1560</v>
      </c>
      <c r="Q134" s="36" t="s">
        <v>2027</v>
      </c>
      <c r="R134" s="36" t="s">
        <v>5030</v>
      </c>
      <c r="S134" s="36" t="s">
        <v>2106</v>
      </c>
      <c r="T134" s="38" t="s">
        <v>1274</v>
      </c>
      <c r="U134" s="38" t="s">
        <v>1274</v>
      </c>
      <c r="V134" s="38" t="s">
        <v>1274</v>
      </c>
      <c r="W134" s="38" t="s">
        <v>1274</v>
      </c>
      <c r="X134" s="1409" t="s">
        <v>1274</v>
      </c>
      <c r="Y134" s="1435" t="s">
        <v>1502</v>
      </c>
      <c r="Z134" s="1409" t="s">
        <v>1274</v>
      </c>
      <c r="AA134" s="428">
        <v>43678</v>
      </c>
      <c r="AB134" s="221" t="s">
        <v>1274</v>
      </c>
      <c r="AC134" s="24"/>
    </row>
    <row r="135" spans="1:29" s="453" customFormat="1" ht="216" customHeight="1" x14ac:dyDescent="0.2">
      <c r="A135" s="450">
        <v>131</v>
      </c>
      <c r="B135" s="451">
        <v>80401385000</v>
      </c>
      <c r="C135" s="451" t="s">
        <v>2915</v>
      </c>
      <c r="D135" s="450" t="s">
        <v>3959</v>
      </c>
      <c r="E135" s="450" t="s">
        <v>2916</v>
      </c>
      <c r="F135" s="452" t="s">
        <v>2917</v>
      </c>
      <c r="G135" s="452" t="s">
        <v>2918</v>
      </c>
      <c r="H135" s="450">
        <v>75203</v>
      </c>
      <c r="I135" s="450" t="s">
        <v>1264</v>
      </c>
      <c r="J135" s="450">
        <v>13</v>
      </c>
      <c r="K135" s="450" t="s">
        <v>2919</v>
      </c>
      <c r="L135" s="450"/>
      <c r="M135" s="1521" t="s">
        <v>14478</v>
      </c>
      <c r="N135" s="450" t="s">
        <v>10770</v>
      </c>
      <c r="O135" s="412" t="s">
        <v>3960</v>
      </c>
      <c r="P135" s="412" t="s">
        <v>2080</v>
      </c>
      <c r="Q135" s="412" t="s">
        <v>2920</v>
      </c>
      <c r="R135" s="412" t="s">
        <v>2921</v>
      </c>
      <c r="S135" s="412" t="s">
        <v>14277</v>
      </c>
      <c r="T135" s="1381" t="s">
        <v>1274</v>
      </c>
      <c r="U135" s="1381" t="s">
        <v>1274</v>
      </c>
      <c r="V135" s="1381" t="s">
        <v>1274</v>
      </c>
      <c r="W135" s="1381" t="s">
        <v>1274</v>
      </c>
      <c r="X135" s="1408" t="s">
        <v>1274</v>
      </c>
      <c r="Y135" s="1433" t="s">
        <v>1564</v>
      </c>
      <c r="Z135" s="1408" t="s">
        <v>1274</v>
      </c>
      <c r="AA135" s="434">
        <v>43662</v>
      </c>
      <c r="AB135" s="450" t="s">
        <v>1274</v>
      </c>
      <c r="AC135" s="450"/>
    </row>
    <row r="136" spans="1:29" s="453" customFormat="1" ht="228" customHeight="1" x14ac:dyDescent="0.2">
      <c r="A136" s="450">
        <v>132</v>
      </c>
      <c r="B136" s="451">
        <v>80401384000</v>
      </c>
      <c r="C136" s="451" t="s">
        <v>2959</v>
      </c>
      <c r="D136" s="450" t="s">
        <v>3962</v>
      </c>
      <c r="E136" s="450" t="s">
        <v>41</v>
      </c>
      <c r="F136" s="452" t="s">
        <v>2960</v>
      </c>
      <c r="G136" s="452" t="s">
        <v>2961</v>
      </c>
      <c r="H136" s="450">
        <v>75203</v>
      </c>
      <c r="I136" s="450" t="s">
        <v>1264</v>
      </c>
      <c r="J136" s="450">
        <v>13</v>
      </c>
      <c r="K136" s="450" t="s">
        <v>2962</v>
      </c>
      <c r="L136" s="450"/>
      <c r="M136" s="450" t="s">
        <v>14446</v>
      </c>
      <c r="N136" s="450" t="s">
        <v>2963</v>
      </c>
      <c r="O136" s="412" t="s">
        <v>3963</v>
      </c>
      <c r="P136" s="412" t="s">
        <v>2964</v>
      </c>
      <c r="Q136" s="412" t="s">
        <v>2027</v>
      </c>
      <c r="R136" s="412" t="s">
        <v>3964</v>
      </c>
      <c r="S136" s="412" t="s">
        <v>1274</v>
      </c>
      <c r="T136" s="1381" t="s">
        <v>1274</v>
      </c>
      <c r="U136" s="1381" t="s">
        <v>1274</v>
      </c>
      <c r="V136" s="1381" t="s">
        <v>1274</v>
      </c>
      <c r="W136" s="1381" t="s">
        <v>1274</v>
      </c>
      <c r="X136" s="1408" t="s">
        <v>1274</v>
      </c>
      <c r="Y136" s="1433" t="s">
        <v>1502</v>
      </c>
      <c r="Z136" s="1408" t="s">
        <v>1274</v>
      </c>
      <c r="AA136" s="434">
        <v>43663</v>
      </c>
      <c r="AB136" s="450" t="s">
        <v>1274</v>
      </c>
      <c r="AC136" s="450"/>
    </row>
    <row r="137" spans="1:29" s="453" customFormat="1" ht="228" customHeight="1" x14ac:dyDescent="0.2">
      <c r="A137" s="450">
        <v>133</v>
      </c>
      <c r="B137" s="451">
        <v>80401384000</v>
      </c>
      <c r="C137" s="451" t="s">
        <v>2872</v>
      </c>
      <c r="D137" s="450" t="s">
        <v>3957</v>
      </c>
      <c r="E137" s="450" t="s">
        <v>41</v>
      </c>
      <c r="F137" s="452" t="s">
        <v>2873</v>
      </c>
      <c r="G137" s="452" t="s">
        <v>2874</v>
      </c>
      <c r="H137" s="450">
        <v>75203</v>
      </c>
      <c r="I137" s="450" t="s">
        <v>1264</v>
      </c>
      <c r="J137" s="450">
        <v>13</v>
      </c>
      <c r="K137" s="450" t="s">
        <v>2875</v>
      </c>
      <c r="L137" s="450"/>
      <c r="M137" s="450" t="s">
        <v>10731</v>
      </c>
      <c r="N137" s="27" t="s">
        <v>10808</v>
      </c>
      <c r="O137" s="36" t="s">
        <v>5017</v>
      </c>
      <c r="P137" s="36" t="s">
        <v>5018</v>
      </c>
      <c r="Q137" s="36" t="s">
        <v>2027</v>
      </c>
      <c r="R137" s="36" t="s">
        <v>5019</v>
      </c>
      <c r="S137" s="36" t="s">
        <v>14275</v>
      </c>
      <c r="T137" s="9" t="s">
        <v>1274</v>
      </c>
      <c r="U137" s="9" t="s">
        <v>1274</v>
      </c>
      <c r="V137" s="9" t="s">
        <v>1274</v>
      </c>
      <c r="W137" s="9" t="s">
        <v>1274</v>
      </c>
      <c r="X137" s="1417" t="s">
        <v>1274</v>
      </c>
      <c r="Y137" s="1434" t="s">
        <v>1502</v>
      </c>
      <c r="Z137" s="1417" t="s">
        <v>1274</v>
      </c>
      <c r="AA137" s="428">
        <v>43602</v>
      </c>
      <c r="AB137" s="450" t="s">
        <v>1274</v>
      </c>
      <c r="AC137" s="450"/>
    </row>
    <row r="138" spans="1:29" s="453" customFormat="1" ht="69" customHeight="1" x14ac:dyDescent="0.2">
      <c r="A138" s="450">
        <v>134</v>
      </c>
      <c r="B138" s="451">
        <v>80401380000</v>
      </c>
      <c r="C138" s="451" t="s">
        <v>3916</v>
      </c>
      <c r="D138" s="450" t="s">
        <v>10717</v>
      </c>
      <c r="E138" s="450" t="s">
        <v>2345</v>
      </c>
      <c r="F138" s="452" t="s">
        <v>3917</v>
      </c>
      <c r="G138" s="452" t="s">
        <v>3918</v>
      </c>
      <c r="H138" s="450">
        <v>75203</v>
      </c>
      <c r="I138" s="450" t="s">
        <v>1264</v>
      </c>
      <c r="J138" s="450">
        <v>13</v>
      </c>
      <c r="K138" s="450" t="s">
        <v>3919</v>
      </c>
      <c r="L138" s="450"/>
      <c r="M138" s="450" t="s">
        <v>3920</v>
      </c>
      <c r="N138" s="27" t="s">
        <v>14553</v>
      </c>
      <c r="O138" s="36" t="s">
        <v>5020</v>
      </c>
      <c r="P138" s="36" t="s">
        <v>5021</v>
      </c>
      <c r="Q138" s="36" t="s">
        <v>2027</v>
      </c>
      <c r="R138" s="36" t="s">
        <v>5022</v>
      </c>
      <c r="S138" s="36" t="s">
        <v>3921</v>
      </c>
      <c r="T138" s="9" t="s">
        <v>1274</v>
      </c>
      <c r="U138" s="9" t="s">
        <v>1274</v>
      </c>
      <c r="V138" s="9" t="s">
        <v>1274</v>
      </c>
      <c r="W138" s="9" t="s">
        <v>1274</v>
      </c>
      <c r="X138" s="1408" t="s">
        <v>1274</v>
      </c>
      <c r="Y138" s="1433" t="s">
        <v>1502</v>
      </c>
      <c r="Z138" s="1408" t="s">
        <v>1274</v>
      </c>
      <c r="AA138" s="434">
        <v>43670</v>
      </c>
      <c r="AB138" s="450" t="s">
        <v>1274</v>
      </c>
      <c r="AC138" s="450"/>
    </row>
    <row r="139" spans="1:29" s="453" customFormat="1" ht="228" customHeight="1" x14ac:dyDescent="0.2">
      <c r="A139" s="450">
        <v>135</v>
      </c>
      <c r="B139" s="451">
        <v>80401375000</v>
      </c>
      <c r="C139" s="451" t="s">
        <v>1554</v>
      </c>
      <c r="D139" s="450" t="s">
        <v>10718</v>
      </c>
      <c r="E139" s="452" t="s">
        <v>30</v>
      </c>
      <c r="F139" s="450" t="s">
        <v>1555</v>
      </c>
      <c r="G139" s="452" t="s">
        <v>1556</v>
      </c>
      <c r="H139" s="450">
        <v>75203</v>
      </c>
      <c r="I139" s="450" t="s">
        <v>1264</v>
      </c>
      <c r="J139" s="450">
        <v>13</v>
      </c>
      <c r="K139" s="450" t="s">
        <v>1557</v>
      </c>
      <c r="L139" s="450"/>
      <c r="M139" s="450" t="s">
        <v>14611</v>
      </c>
      <c r="N139" s="450" t="s">
        <v>1558</v>
      </c>
      <c r="O139" s="412" t="s">
        <v>1559</v>
      </c>
      <c r="P139" s="412" t="s">
        <v>1560</v>
      </c>
      <c r="Q139" s="412" t="s">
        <v>1561</v>
      </c>
      <c r="R139" s="412" t="s">
        <v>1562</v>
      </c>
      <c r="S139" s="412" t="s">
        <v>1563</v>
      </c>
      <c r="T139" s="1381" t="s">
        <v>1274</v>
      </c>
      <c r="U139" s="1381" t="s">
        <v>1274</v>
      </c>
      <c r="V139" s="1381" t="s">
        <v>1274</v>
      </c>
      <c r="W139" s="1381" t="s">
        <v>1274</v>
      </c>
      <c r="X139" s="1408" t="s">
        <v>1274</v>
      </c>
      <c r="Y139" s="1433" t="s">
        <v>1564</v>
      </c>
      <c r="Z139" s="1408" t="s">
        <v>1274</v>
      </c>
      <c r="AA139" s="434">
        <v>43635</v>
      </c>
      <c r="AB139" s="450" t="s">
        <v>1274</v>
      </c>
      <c r="AC139" s="450"/>
    </row>
    <row r="140" spans="1:29" s="23" customFormat="1" ht="156" customHeight="1" x14ac:dyDescent="0.2">
      <c r="A140" s="450">
        <v>136</v>
      </c>
      <c r="B140" s="29">
        <v>80401390000</v>
      </c>
      <c r="C140" s="29" t="s">
        <v>4335</v>
      </c>
      <c r="D140" s="28" t="s">
        <v>4336</v>
      </c>
      <c r="E140" s="29" t="s">
        <v>1288</v>
      </c>
      <c r="F140" s="29" t="s">
        <v>4337</v>
      </c>
      <c r="G140" s="29" t="s">
        <v>4338</v>
      </c>
      <c r="H140" s="28">
        <v>75203</v>
      </c>
      <c r="I140" s="28" t="s">
        <v>1264</v>
      </c>
      <c r="J140" s="28">
        <v>13</v>
      </c>
      <c r="K140" s="28" t="s">
        <v>4339</v>
      </c>
      <c r="L140" s="28"/>
      <c r="M140" s="28" t="s">
        <v>4340</v>
      </c>
      <c r="N140" s="27" t="s">
        <v>14523</v>
      </c>
      <c r="O140" s="36" t="s">
        <v>14313</v>
      </c>
      <c r="P140" s="36" t="s">
        <v>4341</v>
      </c>
      <c r="Q140" s="36" t="s">
        <v>2027</v>
      </c>
      <c r="R140" s="36" t="s">
        <v>14314</v>
      </c>
      <c r="S140" s="36" t="s">
        <v>4342</v>
      </c>
      <c r="T140" s="38" t="s">
        <v>1274</v>
      </c>
      <c r="U140" s="38" t="s">
        <v>1274</v>
      </c>
      <c r="V140" s="38" t="s">
        <v>1274</v>
      </c>
      <c r="W140" s="38" t="s">
        <v>1274</v>
      </c>
      <c r="X140" s="1409" t="s">
        <v>1274</v>
      </c>
      <c r="Y140" s="1435" t="s">
        <v>1502</v>
      </c>
      <c r="Z140" s="1410" t="s">
        <v>1274</v>
      </c>
      <c r="AA140" s="430">
        <v>43675</v>
      </c>
      <c r="AB140" s="220" t="s">
        <v>1274</v>
      </c>
      <c r="AC140" s="24"/>
    </row>
    <row r="141" spans="1:29" s="453" customFormat="1" ht="324" customHeight="1" x14ac:dyDescent="0.2">
      <c r="A141" s="450">
        <v>137</v>
      </c>
      <c r="B141" s="451">
        <v>80401390000</v>
      </c>
      <c r="C141" s="451" t="s">
        <v>2074</v>
      </c>
      <c r="D141" s="450" t="s">
        <v>3943</v>
      </c>
      <c r="E141" s="452" t="s">
        <v>1288</v>
      </c>
      <c r="F141" s="452" t="s">
        <v>2075</v>
      </c>
      <c r="G141" s="452" t="s">
        <v>2076</v>
      </c>
      <c r="H141" s="450">
        <v>75203</v>
      </c>
      <c r="I141" s="450" t="s">
        <v>1264</v>
      </c>
      <c r="J141" s="450">
        <v>13</v>
      </c>
      <c r="K141" s="450" t="s">
        <v>2077</v>
      </c>
      <c r="L141" s="450"/>
      <c r="M141" s="723" t="s">
        <v>10805</v>
      </c>
      <c r="N141" s="450" t="s">
        <v>2078</v>
      </c>
      <c r="O141" s="412" t="s">
        <v>2079</v>
      </c>
      <c r="P141" s="412" t="s">
        <v>2080</v>
      </c>
      <c r="Q141" s="412" t="s">
        <v>2063</v>
      </c>
      <c r="R141" s="412" t="s">
        <v>2081</v>
      </c>
      <c r="S141" s="412" t="s">
        <v>14274</v>
      </c>
      <c r="T141" s="1381" t="s">
        <v>1274</v>
      </c>
      <c r="U141" s="1381" t="s">
        <v>1274</v>
      </c>
      <c r="V141" s="1381" t="s">
        <v>1274</v>
      </c>
      <c r="W141" s="1381" t="s">
        <v>1274</v>
      </c>
      <c r="X141" s="1408" t="s">
        <v>1274</v>
      </c>
      <c r="Y141" s="1433" t="s">
        <v>1564</v>
      </c>
      <c r="Z141" s="1408" t="s">
        <v>1274</v>
      </c>
      <c r="AA141" s="434">
        <v>43648</v>
      </c>
      <c r="AB141" s="450" t="s">
        <v>1274</v>
      </c>
      <c r="AC141" s="450"/>
    </row>
    <row r="142" spans="1:29" s="23" customFormat="1" ht="204" customHeight="1" x14ac:dyDescent="0.2">
      <c r="A142" s="450">
        <v>138</v>
      </c>
      <c r="B142" s="29">
        <v>80401390000</v>
      </c>
      <c r="C142" s="29" t="s">
        <v>7864</v>
      </c>
      <c r="D142" s="28" t="s">
        <v>7865</v>
      </c>
      <c r="E142" s="29" t="s">
        <v>1288</v>
      </c>
      <c r="F142" s="29" t="s">
        <v>7866</v>
      </c>
      <c r="G142" s="187" t="s">
        <v>7867</v>
      </c>
      <c r="H142" s="28">
        <v>75203</v>
      </c>
      <c r="I142" s="28" t="s">
        <v>1264</v>
      </c>
      <c r="J142" s="28">
        <v>13</v>
      </c>
      <c r="K142" s="28" t="s">
        <v>7868</v>
      </c>
      <c r="L142" s="28"/>
      <c r="M142" s="27" t="s">
        <v>14612</v>
      </c>
      <c r="N142" s="28" t="s">
        <v>10296</v>
      </c>
      <c r="O142" s="36" t="s">
        <v>10297</v>
      </c>
      <c r="P142" s="36" t="s">
        <v>10278</v>
      </c>
      <c r="Q142" s="36" t="s">
        <v>2027</v>
      </c>
      <c r="R142" s="36" t="s">
        <v>10298</v>
      </c>
      <c r="S142" s="36" t="s">
        <v>2106</v>
      </c>
      <c r="T142" s="38" t="s">
        <v>1274</v>
      </c>
      <c r="U142" s="38" t="s">
        <v>1274</v>
      </c>
      <c r="V142" s="38" t="s">
        <v>1274</v>
      </c>
      <c r="W142" s="38" t="s">
        <v>1274</v>
      </c>
      <c r="X142" s="1409" t="s">
        <v>1274</v>
      </c>
      <c r="Y142" s="1435" t="s">
        <v>1502</v>
      </c>
      <c r="Z142" s="1409" t="s">
        <v>1274</v>
      </c>
      <c r="AA142" s="428">
        <v>43662</v>
      </c>
      <c r="AB142" s="221" t="s">
        <v>1274</v>
      </c>
      <c r="AC142" s="24"/>
    </row>
    <row r="143" spans="1:29" s="453" customFormat="1" ht="216" customHeight="1" x14ac:dyDescent="0.2">
      <c r="A143" s="450">
        <v>139</v>
      </c>
      <c r="B143" s="451">
        <v>80401375000</v>
      </c>
      <c r="C143" s="451" t="s">
        <v>2022</v>
      </c>
      <c r="D143" s="450" t="s">
        <v>3940</v>
      </c>
      <c r="E143" s="452" t="s">
        <v>30</v>
      </c>
      <c r="F143" s="452" t="s">
        <v>2023</v>
      </c>
      <c r="G143" s="452" t="s">
        <v>2024</v>
      </c>
      <c r="H143" s="450">
        <v>75203</v>
      </c>
      <c r="I143" s="450" t="s">
        <v>1264</v>
      </c>
      <c r="J143" s="450">
        <v>13</v>
      </c>
      <c r="K143" s="450" t="s">
        <v>2025</v>
      </c>
      <c r="L143" s="450"/>
      <c r="M143" s="1523" t="s">
        <v>14595</v>
      </c>
      <c r="N143" s="450" t="s">
        <v>2029</v>
      </c>
      <c r="O143" s="412" t="s">
        <v>2026</v>
      </c>
      <c r="P143" s="412" t="s">
        <v>1560</v>
      </c>
      <c r="Q143" s="412" t="s">
        <v>2027</v>
      </c>
      <c r="R143" s="412" t="s">
        <v>2028</v>
      </c>
      <c r="S143" s="412" t="s">
        <v>1274</v>
      </c>
      <c r="T143" s="1381" t="s">
        <v>1274</v>
      </c>
      <c r="U143" s="1381" t="s">
        <v>1274</v>
      </c>
      <c r="V143" s="1381" t="s">
        <v>1274</v>
      </c>
      <c r="W143" s="1381" t="s">
        <v>1274</v>
      </c>
      <c r="X143" s="1408" t="s">
        <v>1274</v>
      </c>
      <c r="Y143" s="1433" t="s">
        <v>1502</v>
      </c>
      <c r="Z143" s="1408" t="s">
        <v>1274</v>
      </c>
      <c r="AA143" s="434">
        <v>43642</v>
      </c>
      <c r="AB143" s="450" t="s">
        <v>1274</v>
      </c>
      <c r="AC143" s="450"/>
    </row>
    <row r="144" spans="1:29" s="453" customFormat="1" ht="204" customHeight="1" x14ac:dyDescent="0.2">
      <c r="A144" s="450">
        <v>140</v>
      </c>
      <c r="B144" s="451">
        <v>80401384000</v>
      </c>
      <c r="C144" s="451" t="s">
        <v>2056</v>
      </c>
      <c r="D144" s="450" t="s">
        <v>3942</v>
      </c>
      <c r="E144" s="452" t="s">
        <v>41</v>
      </c>
      <c r="F144" s="452" t="s">
        <v>2057</v>
      </c>
      <c r="G144" s="452" t="s">
        <v>2058</v>
      </c>
      <c r="H144" s="450">
        <v>75103</v>
      </c>
      <c r="I144" s="450" t="s">
        <v>1264</v>
      </c>
      <c r="J144" s="450">
        <v>12</v>
      </c>
      <c r="K144" s="450" t="s">
        <v>2059</v>
      </c>
      <c r="L144" s="450"/>
      <c r="M144" s="1532" t="s">
        <v>14547</v>
      </c>
      <c r="N144" s="450" t="s">
        <v>2060</v>
      </c>
      <c r="O144" s="412" t="s">
        <v>2061</v>
      </c>
      <c r="P144" s="412" t="s">
        <v>2062</v>
      </c>
      <c r="Q144" s="412" t="s">
        <v>2063</v>
      </c>
      <c r="R144" s="412" t="s">
        <v>2064</v>
      </c>
      <c r="S144" s="412" t="s">
        <v>2065</v>
      </c>
      <c r="T144" s="1381" t="s">
        <v>1274</v>
      </c>
      <c r="U144" s="1381" t="s">
        <v>1274</v>
      </c>
      <c r="V144" s="1381" t="s">
        <v>1274</v>
      </c>
      <c r="W144" s="1381" t="s">
        <v>1274</v>
      </c>
      <c r="X144" s="1408" t="s">
        <v>1274</v>
      </c>
      <c r="Y144" s="1433" t="s">
        <v>2066</v>
      </c>
      <c r="Z144" s="1408" t="s">
        <v>1274</v>
      </c>
      <c r="AA144" s="434">
        <v>43647</v>
      </c>
      <c r="AB144" s="450"/>
      <c r="AC144" s="450"/>
    </row>
    <row r="145" spans="1:31" s="453" customFormat="1" ht="108" customHeight="1" x14ac:dyDescent="0.2">
      <c r="A145" s="450">
        <v>141</v>
      </c>
      <c r="B145" s="451">
        <v>80401375000</v>
      </c>
      <c r="C145" s="451" t="s">
        <v>2892</v>
      </c>
      <c r="D145" s="450" t="s">
        <v>10719</v>
      </c>
      <c r="E145" s="450" t="s">
        <v>30</v>
      </c>
      <c r="F145" s="452" t="s">
        <v>2893</v>
      </c>
      <c r="G145" s="452" t="s">
        <v>2894</v>
      </c>
      <c r="H145" s="450">
        <v>75203</v>
      </c>
      <c r="I145" s="450" t="s">
        <v>1264</v>
      </c>
      <c r="J145" s="450">
        <v>13</v>
      </c>
      <c r="K145" s="450" t="s">
        <v>2895</v>
      </c>
      <c r="L145" s="450"/>
      <c r="M145" s="723" t="s">
        <v>10806</v>
      </c>
      <c r="N145" s="450" t="s">
        <v>2896</v>
      </c>
      <c r="O145" s="412"/>
      <c r="P145" s="412" t="s">
        <v>1274</v>
      </c>
      <c r="Q145" s="412" t="s">
        <v>1274</v>
      </c>
      <c r="R145" s="412" t="s">
        <v>1274</v>
      </c>
      <c r="S145" s="412" t="s">
        <v>1274</v>
      </c>
      <c r="T145" s="1381" t="s">
        <v>1274</v>
      </c>
      <c r="U145" s="1381" t="s">
        <v>1274</v>
      </c>
      <c r="V145" s="1381" t="s">
        <v>1274</v>
      </c>
      <c r="W145" s="1381" t="s">
        <v>1274</v>
      </c>
      <c r="X145" s="1408" t="s">
        <v>2897</v>
      </c>
      <c r="Y145" s="1433" t="s">
        <v>2330</v>
      </c>
      <c r="Z145" s="1408" t="s">
        <v>1274</v>
      </c>
      <c r="AA145" s="434">
        <v>43661</v>
      </c>
      <c r="AB145" s="450" t="s">
        <v>1274</v>
      </c>
      <c r="AC145" s="450"/>
    </row>
    <row r="146" spans="1:31" s="23" customFormat="1" ht="82.5" customHeight="1" x14ac:dyDescent="0.2">
      <c r="A146" s="450">
        <v>142</v>
      </c>
      <c r="B146" s="29">
        <v>80401390000</v>
      </c>
      <c r="C146" s="29" t="s">
        <v>1625</v>
      </c>
      <c r="D146" s="28" t="s">
        <v>4055</v>
      </c>
      <c r="E146" s="29" t="s">
        <v>1288</v>
      </c>
      <c r="F146" s="29" t="s">
        <v>4056</v>
      </c>
      <c r="G146" s="29" t="s">
        <v>4057</v>
      </c>
      <c r="H146" s="28">
        <v>75201</v>
      </c>
      <c r="I146" s="28" t="s">
        <v>1264</v>
      </c>
      <c r="J146" s="28">
        <v>13</v>
      </c>
      <c r="K146" s="28" t="s">
        <v>4058</v>
      </c>
      <c r="L146" s="28"/>
      <c r="M146" s="27" t="s">
        <v>4059</v>
      </c>
      <c r="N146" s="894" t="s">
        <v>14476</v>
      </c>
      <c r="O146" s="36" t="s">
        <v>4060</v>
      </c>
      <c r="P146" s="30" t="s">
        <v>1274</v>
      </c>
      <c r="Q146" s="30" t="s">
        <v>1274</v>
      </c>
      <c r="R146" s="36" t="s">
        <v>4061</v>
      </c>
      <c r="S146" s="31" t="s">
        <v>1274</v>
      </c>
      <c r="T146" s="38" t="s">
        <v>1274</v>
      </c>
      <c r="U146" s="38" t="s">
        <v>1274</v>
      </c>
      <c r="V146" s="38" t="s">
        <v>1274</v>
      </c>
      <c r="W146" s="38" t="s">
        <v>1274</v>
      </c>
      <c r="X146" s="1409" t="s">
        <v>1274</v>
      </c>
      <c r="Y146" s="1435" t="s">
        <v>1274</v>
      </c>
      <c r="Z146" s="1409" t="s">
        <v>1274</v>
      </c>
      <c r="AA146" s="428">
        <v>43672</v>
      </c>
      <c r="AB146" s="221" t="s">
        <v>1274</v>
      </c>
      <c r="AC146" s="24"/>
    </row>
    <row r="147" spans="1:31" s="23" customFormat="1" ht="121.5" customHeight="1" x14ac:dyDescent="0.2">
      <c r="A147" s="450">
        <v>143</v>
      </c>
      <c r="B147" s="29">
        <v>80401385000</v>
      </c>
      <c r="C147" s="29" t="s">
        <v>4382</v>
      </c>
      <c r="D147" s="28" t="s">
        <v>4383</v>
      </c>
      <c r="E147" s="29" t="s">
        <v>2916</v>
      </c>
      <c r="F147" s="29" t="s">
        <v>4384</v>
      </c>
      <c r="G147" s="29" t="s">
        <v>4385</v>
      </c>
      <c r="H147" s="28">
        <v>75203</v>
      </c>
      <c r="I147" s="28" t="s">
        <v>1264</v>
      </c>
      <c r="J147" s="28">
        <v>13</v>
      </c>
      <c r="K147" s="28" t="s">
        <v>4386</v>
      </c>
      <c r="L147" s="28"/>
      <c r="M147" s="28" t="s">
        <v>4387</v>
      </c>
      <c r="N147" s="27" t="s">
        <v>14483</v>
      </c>
      <c r="O147" s="36" t="s">
        <v>4388</v>
      </c>
      <c r="P147" s="30" t="s">
        <v>1274</v>
      </c>
      <c r="Q147" s="30" t="s">
        <v>1274</v>
      </c>
      <c r="R147" s="36" t="s">
        <v>4389</v>
      </c>
      <c r="S147" s="30" t="s">
        <v>1274</v>
      </c>
      <c r="T147" s="9" t="s">
        <v>1274</v>
      </c>
      <c r="U147" s="9" t="s">
        <v>1274</v>
      </c>
      <c r="V147" s="9" t="s">
        <v>1274</v>
      </c>
      <c r="W147" s="9" t="s">
        <v>1274</v>
      </c>
      <c r="X147" s="1409" t="s">
        <v>1274</v>
      </c>
      <c r="Y147" s="1435" t="s">
        <v>1274</v>
      </c>
      <c r="Z147" s="1409" t="s">
        <v>1274</v>
      </c>
      <c r="AA147" s="428">
        <v>43675</v>
      </c>
      <c r="AB147" s="221" t="s">
        <v>1274</v>
      </c>
      <c r="AC147" s="24"/>
    </row>
    <row r="148" spans="1:31" s="453" customFormat="1" ht="99.75" customHeight="1" x14ac:dyDescent="0.2">
      <c r="A148" s="450">
        <v>144</v>
      </c>
      <c r="B148" s="451">
        <v>80401370000</v>
      </c>
      <c r="C148" s="451" t="s">
        <v>1483</v>
      </c>
      <c r="D148" s="450" t="s">
        <v>3933</v>
      </c>
      <c r="E148" s="452" t="s">
        <v>1484</v>
      </c>
      <c r="F148" s="450" t="s">
        <v>1485</v>
      </c>
      <c r="G148" s="452" t="s">
        <v>1486</v>
      </c>
      <c r="H148" s="450">
        <v>75203</v>
      </c>
      <c r="I148" s="450" t="s">
        <v>1264</v>
      </c>
      <c r="J148" s="450">
        <v>13</v>
      </c>
      <c r="K148" s="450" t="s">
        <v>1487</v>
      </c>
      <c r="L148" s="450"/>
      <c r="M148" s="450" t="s">
        <v>1488</v>
      </c>
      <c r="N148" s="450" t="s">
        <v>1489</v>
      </c>
      <c r="O148" s="412" t="s">
        <v>1490</v>
      </c>
      <c r="P148" s="412" t="s">
        <v>1274</v>
      </c>
      <c r="Q148" s="412" t="s">
        <v>1274</v>
      </c>
      <c r="R148" s="412" t="s">
        <v>1491</v>
      </c>
      <c r="S148" s="412" t="s">
        <v>1274</v>
      </c>
      <c r="T148" s="1381" t="s">
        <v>1274</v>
      </c>
      <c r="U148" s="1381" t="s">
        <v>1274</v>
      </c>
      <c r="V148" s="1381" t="s">
        <v>1274</v>
      </c>
      <c r="W148" s="1381" t="s">
        <v>1274</v>
      </c>
      <c r="X148" s="1408" t="s">
        <v>1274</v>
      </c>
      <c r="Y148" s="1433" t="s">
        <v>1274</v>
      </c>
      <c r="Z148" s="1408" t="s">
        <v>1274</v>
      </c>
      <c r="AA148" s="434">
        <v>43634</v>
      </c>
      <c r="AB148" s="450" t="s">
        <v>1274</v>
      </c>
      <c r="AC148" s="450"/>
    </row>
    <row r="149" spans="1:31" s="23" customFormat="1" ht="85.5" customHeight="1" x14ac:dyDescent="0.2">
      <c r="A149" s="450">
        <v>145</v>
      </c>
      <c r="B149" s="29">
        <v>80401385000</v>
      </c>
      <c r="C149" s="29" t="s">
        <v>4079</v>
      </c>
      <c r="D149" s="28" t="s">
        <v>4080</v>
      </c>
      <c r="E149" s="29" t="s">
        <v>2916</v>
      </c>
      <c r="F149" s="29" t="s">
        <v>4081</v>
      </c>
      <c r="G149" s="29" t="s">
        <v>4082</v>
      </c>
      <c r="H149" s="28">
        <v>75203</v>
      </c>
      <c r="I149" s="28" t="s">
        <v>1264</v>
      </c>
      <c r="J149" s="28">
        <v>13</v>
      </c>
      <c r="K149" s="28" t="s">
        <v>4083</v>
      </c>
      <c r="L149" s="28"/>
      <c r="M149" s="27" t="s">
        <v>14555</v>
      </c>
      <c r="N149" s="28" t="s">
        <v>4084</v>
      </c>
      <c r="O149" s="31" t="s">
        <v>4085</v>
      </c>
      <c r="P149" s="31" t="s">
        <v>1274</v>
      </c>
      <c r="Q149" s="31" t="s">
        <v>1274</v>
      </c>
      <c r="R149" s="36" t="s">
        <v>3231</v>
      </c>
      <c r="S149" s="31" t="s">
        <v>1274</v>
      </c>
      <c r="T149" s="38" t="s">
        <v>1274</v>
      </c>
      <c r="U149" s="38" t="s">
        <v>1274</v>
      </c>
      <c r="V149" s="38" t="s">
        <v>1274</v>
      </c>
      <c r="W149" s="38" t="s">
        <v>1274</v>
      </c>
      <c r="X149" s="1409" t="s">
        <v>1274</v>
      </c>
      <c r="Y149" s="1435" t="s">
        <v>1274</v>
      </c>
      <c r="Z149" s="1409" t="s">
        <v>1274</v>
      </c>
      <c r="AA149" s="428">
        <v>43672</v>
      </c>
      <c r="AB149" s="221" t="s">
        <v>1274</v>
      </c>
      <c r="AC149" s="24"/>
    </row>
    <row r="150" spans="1:31" s="453" customFormat="1" ht="87" customHeight="1" x14ac:dyDescent="0.2">
      <c r="A150" s="450">
        <v>146</v>
      </c>
      <c r="B150" s="451">
        <v>80401384000</v>
      </c>
      <c r="C150" s="451" t="s">
        <v>2223</v>
      </c>
      <c r="D150" s="450" t="s">
        <v>3950</v>
      </c>
      <c r="E150" s="452" t="s">
        <v>41</v>
      </c>
      <c r="F150" s="452" t="s">
        <v>2224</v>
      </c>
      <c r="G150" s="452" t="s">
        <v>2225</v>
      </c>
      <c r="H150" s="450">
        <v>75203</v>
      </c>
      <c r="I150" s="450" t="s">
        <v>1264</v>
      </c>
      <c r="J150" s="450">
        <v>13</v>
      </c>
      <c r="K150" s="450" t="s">
        <v>2226</v>
      </c>
      <c r="L150" s="450"/>
      <c r="M150" s="450" t="s">
        <v>2227</v>
      </c>
      <c r="N150" s="450" t="s">
        <v>2228</v>
      </c>
      <c r="O150" s="412" t="s">
        <v>2229</v>
      </c>
      <c r="P150" s="412" t="s">
        <v>2230</v>
      </c>
      <c r="Q150" s="412" t="s">
        <v>1274</v>
      </c>
      <c r="R150" s="412" t="s">
        <v>2231</v>
      </c>
      <c r="S150" s="412" t="s">
        <v>1274</v>
      </c>
      <c r="T150" s="1381" t="s">
        <v>1274</v>
      </c>
      <c r="U150" s="1381" t="s">
        <v>1274</v>
      </c>
      <c r="V150" s="1381" t="s">
        <v>1274</v>
      </c>
      <c r="W150" s="1381" t="s">
        <v>1274</v>
      </c>
      <c r="X150" s="1408" t="s">
        <v>1274</v>
      </c>
      <c r="Y150" s="1433" t="s">
        <v>1274</v>
      </c>
      <c r="Z150" s="1408" t="s">
        <v>1274</v>
      </c>
      <c r="AA150" s="434">
        <v>43655</v>
      </c>
      <c r="AB150" s="450" t="s">
        <v>1274</v>
      </c>
      <c r="AC150" s="450"/>
    </row>
    <row r="151" spans="1:31" s="453" customFormat="1" ht="89.25" customHeight="1" x14ac:dyDescent="0.2">
      <c r="A151" s="450">
        <v>147</v>
      </c>
      <c r="B151" s="451">
        <v>80401384000</v>
      </c>
      <c r="C151" s="451" t="s">
        <v>1474</v>
      </c>
      <c r="D151" s="450" t="s">
        <v>3932</v>
      </c>
      <c r="E151" s="452" t="s">
        <v>41</v>
      </c>
      <c r="F151" s="450" t="s">
        <v>1475</v>
      </c>
      <c r="G151" s="452" t="s">
        <v>1476</v>
      </c>
      <c r="H151" s="450">
        <v>75203</v>
      </c>
      <c r="I151" s="450" t="s">
        <v>1264</v>
      </c>
      <c r="J151" s="450">
        <v>13</v>
      </c>
      <c r="K151" s="450" t="s">
        <v>1477</v>
      </c>
      <c r="L151" s="450"/>
      <c r="M151" s="450" t="s">
        <v>1478</v>
      </c>
      <c r="N151" s="450" t="s">
        <v>1479</v>
      </c>
      <c r="O151" s="412" t="s">
        <v>1480</v>
      </c>
      <c r="P151" s="412" t="s">
        <v>1274</v>
      </c>
      <c r="Q151" s="412" t="s">
        <v>1274</v>
      </c>
      <c r="R151" s="412" t="s">
        <v>1481</v>
      </c>
      <c r="S151" s="412" t="s">
        <v>1274</v>
      </c>
      <c r="T151" s="1381" t="s">
        <v>1274</v>
      </c>
      <c r="U151" s="1381" t="s">
        <v>1274</v>
      </c>
      <c r="V151" s="1381" t="s">
        <v>1274</v>
      </c>
      <c r="W151" s="1381" t="s">
        <v>1274</v>
      </c>
      <c r="X151" s="1408" t="s">
        <v>1274</v>
      </c>
      <c r="Y151" s="1433" t="s">
        <v>1274</v>
      </c>
      <c r="Z151" s="1408" t="s">
        <v>1274</v>
      </c>
      <c r="AA151" s="434">
        <v>43633</v>
      </c>
      <c r="AB151" s="450" t="s">
        <v>1274</v>
      </c>
      <c r="AC151" s="450"/>
    </row>
    <row r="152" spans="1:31" s="23" customFormat="1" ht="93.75" customHeight="1" x14ac:dyDescent="0.2">
      <c r="A152" s="450">
        <v>148</v>
      </c>
      <c r="B152" s="29">
        <v>80401375000</v>
      </c>
      <c r="C152" s="29" t="s">
        <v>4436</v>
      </c>
      <c r="D152" s="28" t="s">
        <v>4437</v>
      </c>
      <c r="E152" s="29" t="s">
        <v>30</v>
      </c>
      <c r="F152" s="29" t="s">
        <v>4438</v>
      </c>
      <c r="G152" s="29" t="s">
        <v>4439</v>
      </c>
      <c r="H152" s="28">
        <v>75203</v>
      </c>
      <c r="I152" s="28" t="s">
        <v>1264</v>
      </c>
      <c r="J152" s="28">
        <v>13</v>
      </c>
      <c r="K152" s="28" t="s">
        <v>4440</v>
      </c>
      <c r="L152" s="28"/>
      <c r="M152" s="27" t="s">
        <v>4441</v>
      </c>
      <c r="N152" s="27" t="s">
        <v>14327</v>
      </c>
      <c r="O152" s="36" t="s">
        <v>14328</v>
      </c>
      <c r="P152" s="30" t="s">
        <v>1274</v>
      </c>
      <c r="Q152" s="30" t="s">
        <v>1274</v>
      </c>
      <c r="R152" s="36" t="s">
        <v>14329</v>
      </c>
      <c r="S152" s="30" t="s">
        <v>1274</v>
      </c>
      <c r="T152" s="9" t="s">
        <v>1274</v>
      </c>
      <c r="U152" s="9" t="s">
        <v>1274</v>
      </c>
      <c r="V152" s="9" t="s">
        <v>1274</v>
      </c>
      <c r="W152" s="9" t="s">
        <v>1274</v>
      </c>
      <c r="X152" s="1417" t="s">
        <v>1274</v>
      </c>
      <c r="Y152" s="1434" t="s">
        <v>2330</v>
      </c>
      <c r="Z152" s="1409" t="s">
        <v>1274</v>
      </c>
      <c r="AA152" s="428">
        <v>43677</v>
      </c>
      <c r="AB152" s="221" t="s">
        <v>1274</v>
      </c>
      <c r="AC152" s="24"/>
    </row>
    <row r="153" spans="1:31" s="23" customFormat="1" ht="86.25" customHeight="1" x14ac:dyDescent="0.2">
      <c r="A153" s="450">
        <v>149</v>
      </c>
      <c r="B153" s="29">
        <v>80401390000</v>
      </c>
      <c r="C153" s="29" t="s">
        <v>4070</v>
      </c>
      <c r="D153" s="28" t="s">
        <v>4071</v>
      </c>
      <c r="E153" s="29" t="s">
        <v>1288</v>
      </c>
      <c r="F153" s="29" t="s">
        <v>4072</v>
      </c>
      <c r="G153" s="29" t="s">
        <v>4073</v>
      </c>
      <c r="H153" s="28">
        <v>75201</v>
      </c>
      <c r="I153" s="28" t="s">
        <v>1264</v>
      </c>
      <c r="J153" s="28">
        <v>13</v>
      </c>
      <c r="K153" s="28" t="s">
        <v>4074</v>
      </c>
      <c r="L153" s="28"/>
      <c r="M153" s="28" t="s">
        <v>4075</v>
      </c>
      <c r="N153" s="28" t="s">
        <v>4076</v>
      </c>
      <c r="O153" s="31" t="s">
        <v>4077</v>
      </c>
      <c r="P153" s="31" t="s">
        <v>1274</v>
      </c>
      <c r="Q153" s="31" t="s">
        <v>1274</v>
      </c>
      <c r="R153" s="36" t="s">
        <v>4078</v>
      </c>
      <c r="S153" s="31" t="s">
        <v>1274</v>
      </c>
      <c r="T153" s="38" t="s">
        <v>1274</v>
      </c>
      <c r="U153" s="38" t="s">
        <v>1274</v>
      </c>
      <c r="V153" s="38" t="s">
        <v>1274</v>
      </c>
      <c r="W153" s="38" t="s">
        <v>1274</v>
      </c>
      <c r="X153" s="1409" t="s">
        <v>1274</v>
      </c>
      <c r="Y153" s="1435" t="s">
        <v>1274</v>
      </c>
      <c r="Z153" s="1409" t="s">
        <v>1274</v>
      </c>
      <c r="AA153" s="428">
        <v>43672</v>
      </c>
      <c r="AB153" s="221" t="s">
        <v>1274</v>
      </c>
      <c r="AC153" s="24"/>
    </row>
    <row r="154" spans="1:31" s="23" customFormat="1" ht="115.5" customHeight="1" x14ac:dyDescent="0.2">
      <c r="A154" s="450">
        <v>150</v>
      </c>
      <c r="B154" s="29">
        <v>80401380000</v>
      </c>
      <c r="C154" s="29" t="s">
        <v>6990</v>
      </c>
      <c r="D154" s="28" t="s">
        <v>6991</v>
      </c>
      <c r="E154" s="28" t="s">
        <v>2345</v>
      </c>
      <c r="F154" s="29" t="s">
        <v>6992</v>
      </c>
      <c r="G154" s="29" t="s">
        <v>6993</v>
      </c>
      <c r="H154" s="28">
        <v>75201</v>
      </c>
      <c r="I154" s="28" t="s">
        <v>1264</v>
      </c>
      <c r="J154" s="28">
        <v>13</v>
      </c>
      <c r="K154" s="28" t="s">
        <v>6994</v>
      </c>
      <c r="L154" s="28"/>
      <c r="M154" s="27" t="s">
        <v>7597</v>
      </c>
      <c r="N154" s="28" t="s">
        <v>6995</v>
      </c>
      <c r="O154" s="36" t="s">
        <v>6996</v>
      </c>
      <c r="P154" s="36" t="s">
        <v>1611</v>
      </c>
      <c r="Q154" s="30" t="s">
        <v>1274</v>
      </c>
      <c r="R154" s="36" t="s">
        <v>6997</v>
      </c>
      <c r="S154" s="30" t="s">
        <v>1274</v>
      </c>
      <c r="T154" s="38" t="s">
        <v>1274</v>
      </c>
      <c r="U154" s="38" t="s">
        <v>1274</v>
      </c>
      <c r="V154" s="38" t="s">
        <v>1274</v>
      </c>
      <c r="W154" s="38" t="s">
        <v>1274</v>
      </c>
      <c r="X154" s="1409" t="s">
        <v>1274</v>
      </c>
      <c r="Y154" s="1435" t="s">
        <v>1274</v>
      </c>
      <c r="Z154" s="1409" t="s">
        <v>1274</v>
      </c>
      <c r="AA154" s="428">
        <v>43686</v>
      </c>
      <c r="AB154" s="220" t="s">
        <v>1274</v>
      </c>
      <c r="AC154" s="24"/>
    </row>
    <row r="155" spans="1:31" s="453" customFormat="1" ht="81.75" customHeight="1" x14ac:dyDescent="0.2">
      <c r="A155" s="450">
        <v>151</v>
      </c>
      <c r="B155" s="451">
        <v>80203810001</v>
      </c>
      <c r="C155" s="451" t="s">
        <v>3538</v>
      </c>
      <c r="D155" s="450" t="s">
        <v>3977</v>
      </c>
      <c r="E155" s="450" t="s">
        <v>3539</v>
      </c>
      <c r="F155" s="452" t="s">
        <v>3540</v>
      </c>
      <c r="G155" s="452" t="s">
        <v>3541</v>
      </c>
      <c r="H155" s="450">
        <v>75203</v>
      </c>
      <c r="I155" s="450" t="s">
        <v>1264</v>
      </c>
      <c r="J155" s="450">
        <v>13</v>
      </c>
      <c r="K155" s="450" t="s">
        <v>3542</v>
      </c>
      <c r="L155" s="450"/>
      <c r="M155" s="450" t="s">
        <v>14534</v>
      </c>
      <c r="N155" s="27" t="s">
        <v>14400</v>
      </c>
      <c r="O155" s="36" t="s">
        <v>3543</v>
      </c>
      <c r="P155" s="36" t="s">
        <v>1659</v>
      </c>
      <c r="Q155" s="36" t="s">
        <v>3544</v>
      </c>
      <c r="R155" s="36" t="s">
        <v>10760</v>
      </c>
      <c r="S155" s="36" t="s">
        <v>10761</v>
      </c>
      <c r="T155" s="37" t="s">
        <v>3545</v>
      </c>
      <c r="U155" s="37" t="s">
        <v>10762</v>
      </c>
      <c r="V155" s="9" t="s">
        <v>1274</v>
      </c>
      <c r="W155" s="9" t="s">
        <v>1274</v>
      </c>
      <c r="X155" s="684" t="s">
        <v>1400</v>
      </c>
      <c r="Y155" s="1433" t="s">
        <v>1502</v>
      </c>
      <c r="Z155" s="1408" t="s">
        <v>1274</v>
      </c>
      <c r="AA155" s="434">
        <v>43670</v>
      </c>
      <c r="AB155" s="450" t="s">
        <v>1274</v>
      </c>
      <c r="AC155" s="450"/>
    </row>
    <row r="156" spans="1:31" s="23" customFormat="1" ht="228" customHeight="1" x14ac:dyDescent="0.2">
      <c r="A156" s="450">
        <v>152</v>
      </c>
      <c r="B156" s="29">
        <v>80417000000</v>
      </c>
      <c r="C156" s="29" t="s">
        <v>8195</v>
      </c>
      <c r="D156" s="28" t="s">
        <v>8196</v>
      </c>
      <c r="E156" s="28" t="s">
        <v>3274</v>
      </c>
      <c r="F156" s="29" t="s">
        <v>8197</v>
      </c>
      <c r="G156" s="29" t="s">
        <v>8198</v>
      </c>
      <c r="H156" s="28">
        <v>75203</v>
      </c>
      <c r="I156" s="28" t="s">
        <v>1264</v>
      </c>
      <c r="J156" s="28">
        <v>13</v>
      </c>
      <c r="K156" s="28" t="s">
        <v>8199</v>
      </c>
      <c r="L156" s="28"/>
      <c r="M156" s="27" t="s">
        <v>10752</v>
      </c>
      <c r="N156" s="27" t="s">
        <v>14330</v>
      </c>
      <c r="O156" s="36" t="s">
        <v>8200</v>
      </c>
      <c r="P156" s="36" t="s">
        <v>1659</v>
      </c>
      <c r="Q156" s="36" t="s">
        <v>1267</v>
      </c>
      <c r="R156" s="36" t="s">
        <v>8201</v>
      </c>
      <c r="S156" s="30" t="s">
        <v>1274</v>
      </c>
      <c r="T156" s="37" t="s">
        <v>8202</v>
      </c>
      <c r="U156" s="37" t="s">
        <v>14305</v>
      </c>
      <c r="V156" s="9" t="s">
        <v>1274</v>
      </c>
      <c r="W156" s="9" t="s">
        <v>1274</v>
      </c>
      <c r="X156" s="684" t="s">
        <v>1400</v>
      </c>
      <c r="Y156" s="1434" t="s">
        <v>1502</v>
      </c>
      <c r="Z156" s="1417" t="s">
        <v>1274</v>
      </c>
      <c r="AA156" s="430">
        <v>43699</v>
      </c>
      <c r="AB156" s="220" t="s">
        <v>1274</v>
      </c>
      <c r="AC156" s="24"/>
    </row>
    <row r="157" spans="1:31" s="482" customFormat="1" ht="72" customHeight="1" x14ac:dyDescent="0.2">
      <c r="A157" s="450">
        <v>153</v>
      </c>
      <c r="B157" s="480">
        <v>80417000000</v>
      </c>
      <c r="C157" s="480" t="s">
        <v>3273</v>
      </c>
      <c r="D157" s="1002" t="s">
        <v>3971</v>
      </c>
      <c r="E157" s="412" t="s">
        <v>3274</v>
      </c>
      <c r="F157" s="466" t="s">
        <v>3275</v>
      </c>
      <c r="G157" s="466" t="s">
        <v>3276</v>
      </c>
      <c r="H157" s="412">
        <v>12300</v>
      </c>
      <c r="I157" s="412" t="s">
        <v>1264</v>
      </c>
      <c r="J157" s="412">
        <v>16</v>
      </c>
      <c r="K157" s="412" t="s">
        <v>3277</v>
      </c>
      <c r="L157" s="412"/>
      <c r="M157" s="412" t="s">
        <v>3278</v>
      </c>
      <c r="N157" s="412" t="s">
        <v>3279</v>
      </c>
      <c r="O157" s="412" t="s">
        <v>3280</v>
      </c>
      <c r="P157" s="412" t="s">
        <v>1274</v>
      </c>
      <c r="Q157" s="412" t="s">
        <v>1274</v>
      </c>
      <c r="R157" s="412" t="s">
        <v>3281</v>
      </c>
      <c r="S157" s="412" t="s">
        <v>1274</v>
      </c>
      <c r="T157" s="1381" t="s">
        <v>1274</v>
      </c>
      <c r="U157" s="1381" t="s">
        <v>1274</v>
      </c>
      <c r="V157" s="1381" t="s">
        <v>1274</v>
      </c>
      <c r="W157" s="1381" t="s">
        <v>1274</v>
      </c>
      <c r="X157" s="1408" t="s">
        <v>1274</v>
      </c>
      <c r="Y157" s="1433" t="s">
        <v>1274</v>
      </c>
      <c r="Z157" s="1408" t="s">
        <v>1274</v>
      </c>
      <c r="AA157" s="481">
        <v>43668</v>
      </c>
      <c r="AB157" s="412" t="s">
        <v>1274</v>
      </c>
      <c r="AC157" s="412"/>
    </row>
    <row r="158" spans="1:31" s="453" customFormat="1" ht="306" customHeight="1" x14ac:dyDescent="0.2">
      <c r="A158" s="450">
        <v>154</v>
      </c>
      <c r="B158" s="451">
        <v>80217807001</v>
      </c>
      <c r="C158" s="451" t="s">
        <v>1494</v>
      </c>
      <c r="D158" s="450" t="s">
        <v>3934</v>
      </c>
      <c r="E158" s="452" t="s">
        <v>1495</v>
      </c>
      <c r="F158" s="450" t="s">
        <v>1496</v>
      </c>
      <c r="G158" s="452" t="s">
        <v>1497</v>
      </c>
      <c r="H158" s="450">
        <v>75203</v>
      </c>
      <c r="I158" s="450" t="s">
        <v>1264</v>
      </c>
      <c r="J158" s="450">
        <v>13</v>
      </c>
      <c r="K158" s="450" t="s">
        <v>1498</v>
      </c>
      <c r="L158" s="450"/>
      <c r="M158" s="450" t="s">
        <v>1576</v>
      </c>
      <c r="N158" s="27" t="s">
        <v>14621</v>
      </c>
      <c r="O158" s="412" t="s">
        <v>1499</v>
      </c>
      <c r="P158" s="412" t="s">
        <v>1500</v>
      </c>
      <c r="Q158" s="412" t="s">
        <v>1501</v>
      </c>
      <c r="R158" s="412" t="s">
        <v>14321</v>
      </c>
      <c r="S158" s="412" t="s">
        <v>14322</v>
      </c>
      <c r="T158" s="1381" t="s">
        <v>3385</v>
      </c>
      <c r="U158" s="1381" t="s">
        <v>14246</v>
      </c>
      <c r="V158" s="1381" t="s">
        <v>1274</v>
      </c>
      <c r="W158" s="1381" t="s">
        <v>1274</v>
      </c>
      <c r="X158" s="1408" t="s">
        <v>1400</v>
      </c>
      <c r="Y158" s="1433" t="s">
        <v>1502</v>
      </c>
      <c r="Z158" s="1408" t="s">
        <v>1274</v>
      </c>
      <c r="AA158" s="434">
        <v>43634</v>
      </c>
      <c r="AB158" s="450" t="s">
        <v>1274</v>
      </c>
      <c r="AC158" s="450"/>
    </row>
    <row r="159" spans="1:31" s="665" customFormat="1" ht="96" customHeight="1" x14ac:dyDescent="0.2">
      <c r="A159" s="450">
        <v>155</v>
      </c>
      <c r="B159" s="661">
        <v>80217807001</v>
      </c>
      <c r="C159" s="1533" t="s">
        <v>9152</v>
      </c>
      <c r="D159" s="1536" t="s">
        <v>9160</v>
      </c>
      <c r="E159" s="512" t="s">
        <v>1495</v>
      </c>
      <c r="F159" s="512" t="s">
        <v>9153</v>
      </c>
      <c r="G159" s="662" t="s">
        <v>9607</v>
      </c>
      <c r="H159" s="242">
        <v>12300</v>
      </c>
      <c r="I159" s="242">
        <v>1</v>
      </c>
      <c r="J159" s="242">
        <v>16</v>
      </c>
      <c r="K159" s="663" t="s">
        <v>9154</v>
      </c>
      <c r="L159" s="242"/>
      <c r="M159" s="243" t="s">
        <v>9424</v>
      </c>
      <c r="N159" s="243" t="s">
        <v>9155</v>
      </c>
      <c r="O159" s="243" t="s">
        <v>9156</v>
      </c>
      <c r="P159" s="242" t="s">
        <v>2027</v>
      </c>
      <c r="Q159" s="242"/>
      <c r="R159" s="243" t="s">
        <v>9157</v>
      </c>
      <c r="S159" s="242"/>
      <c r="T159" s="1398"/>
      <c r="U159" s="1398"/>
      <c r="V159" s="1398"/>
      <c r="W159" s="1398"/>
      <c r="X159" s="1425"/>
      <c r="Y159" s="1447" t="s">
        <v>9158</v>
      </c>
      <c r="Z159" s="1425"/>
      <c r="AA159" s="664">
        <v>43703</v>
      </c>
      <c r="AB159" s="242"/>
      <c r="AC159" s="242"/>
      <c r="AD159" s="242"/>
      <c r="AE159" s="242"/>
    </row>
    <row r="160" spans="1:31" s="23" customFormat="1" ht="168" customHeight="1" x14ac:dyDescent="0.2">
      <c r="A160" s="450">
        <v>156</v>
      </c>
      <c r="B160" s="29">
        <v>80228816001</v>
      </c>
      <c r="C160" s="29" t="s">
        <v>6305</v>
      </c>
      <c r="D160" s="28" t="s">
        <v>6306</v>
      </c>
      <c r="E160" s="29" t="s">
        <v>6307</v>
      </c>
      <c r="F160" s="29" t="s">
        <v>6308</v>
      </c>
      <c r="G160" s="29" t="s">
        <v>6309</v>
      </c>
      <c r="H160" s="28">
        <v>75203</v>
      </c>
      <c r="I160" s="28" t="s">
        <v>1264</v>
      </c>
      <c r="J160" s="28">
        <v>13</v>
      </c>
      <c r="K160" s="28" t="s">
        <v>6310</v>
      </c>
      <c r="L160" s="28"/>
      <c r="M160" s="28" t="s">
        <v>6311</v>
      </c>
      <c r="N160" s="27" t="s">
        <v>14410</v>
      </c>
      <c r="O160" s="36" t="s">
        <v>6312</v>
      </c>
      <c r="P160" s="36" t="s">
        <v>2220</v>
      </c>
      <c r="Q160" s="36" t="s">
        <v>1267</v>
      </c>
      <c r="R160" s="36" t="s">
        <v>6313</v>
      </c>
      <c r="S160" s="36" t="s">
        <v>2106</v>
      </c>
      <c r="T160" s="37" t="s">
        <v>6314</v>
      </c>
      <c r="U160" s="37" t="s">
        <v>6315</v>
      </c>
      <c r="V160" s="9" t="s">
        <v>1274</v>
      </c>
      <c r="W160" s="9"/>
      <c r="X160" s="684" t="s">
        <v>6316</v>
      </c>
      <c r="Y160" s="1434" t="s">
        <v>1502</v>
      </c>
      <c r="Z160" s="1417" t="s">
        <v>1274</v>
      </c>
      <c r="AA160" s="428">
        <v>43685</v>
      </c>
      <c r="AB160" s="220" t="s">
        <v>1274</v>
      </c>
      <c r="AC160" s="24"/>
    </row>
    <row r="161" spans="1:29" s="23" customFormat="1" ht="228" customHeight="1" x14ac:dyDescent="0.2">
      <c r="A161" s="450">
        <v>157</v>
      </c>
      <c r="B161" s="29">
        <v>80235835001</v>
      </c>
      <c r="C161" s="29" t="s">
        <v>4359</v>
      </c>
      <c r="D161" s="28" t="s">
        <v>4360</v>
      </c>
      <c r="E161" s="29" t="s">
        <v>4361</v>
      </c>
      <c r="F161" s="29" t="s">
        <v>4362</v>
      </c>
      <c r="G161" s="29" t="s">
        <v>4363</v>
      </c>
      <c r="H161" s="28">
        <v>75203</v>
      </c>
      <c r="I161" s="28" t="s">
        <v>1264</v>
      </c>
      <c r="J161" s="28">
        <v>13</v>
      </c>
      <c r="K161" s="28" t="s">
        <v>4364</v>
      </c>
      <c r="L161" s="28"/>
      <c r="M161" s="27" t="s">
        <v>4365</v>
      </c>
      <c r="N161" s="27" t="s">
        <v>14649</v>
      </c>
      <c r="O161" s="36" t="s">
        <v>4366</v>
      </c>
      <c r="P161" s="36" t="s">
        <v>1659</v>
      </c>
      <c r="Q161" s="36" t="s">
        <v>2220</v>
      </c>
      <c r="R161" s="30" t="s">
        <v>4367</v>
      </c>
      <c r="S161" s="36" t="s">
        <v>4368</v>
      </c>
      <c r="T161" s="37" t="s">
        <v>4369</v>
      </c>
      <c r="U161" s="37" t="s">
        <v>14310</v>
      </c>
      <c r="V161" s="9" t="s">
        <v>1274</v>
      </c>
      <c r="W161" s="9" t="s">
        <v>1274</v>
      </c>
      <c r="X161" s="684" t="s">
        <v>1400</v>
      </c>
      <c r="Y161" s="1434" t="s">
        <v>1502</v>
      </c>
      <c r="Z161" s="1409" t="s">
        <v>1274</v>
      </c>
      <c r="AA161" s="430">
        <v>43675</v>
      </c>
      <c r="AB161" s="220" t="s">
        <v>1274</v>
      </c>
      <c r="AC161" s="24"/>
    </row>
    <row r="162" spans="1:29" s="23" customFormat="1" ht="228" customHeight="1" x14ac:dyDescent="0.2">
      <c r="A162" s="450">
        <v>158</v>
      </c>
      <c r="B162" s="40">
        <v>80240835001</v>
      </c>
      <c r="C162" s="40" t="s">
        <v>4955</v>
      </c>
      <c r="D162" s="27" t="s">
        <v>4956</v>
      </c>
      <c r="E162" s="40" t="s">
        <v>4957</v>
      </c>
      <c r="F162" s="40" t="s">
        <v>4958</v>
      </c>
      <c r="G162" s="40" t="s">
        <v>4959</v>
      </c>
      <c r="H162" s="27">
        <v>75203</v>
      </c>
      <c r="I162" s="28" t="s">
        <v>1264</v>
      </c>
      <c r="J162" s="27">
        <v>13</v>
      </c>
      <c r="K162" s="27" t="s">
        <v>4960</v>
      </c>
      <c r="L162" s="27"/>
      <c r="M162" s="27" t="s">
        <v>14286</v>
      </c>
      <c r="N162" s="27" t="s">
        <v>14401</v>
      </c>
      <c r="O162" s="36" t="s">
        <v>3833</v>
      </c>
      <c r="P162" s="36" t="s">
        <v>1659</v>
      </c>
      <c r="Q162" s="36" t="s">
        <v>1267</v>
      </c>
      <c r="R162" s="36" t="s">
        <v>4961</v>
      </c>
      <c r="S162" s="36" t="s">
        <v>4962</v>
      </c>
      <c r="T162" s="37" t="s">
        <v>4963</v>
      </c>
      <c r="U162" s="37" t="s">
        <v>14312</v>
      </c>
      <c r="V162" s="9" t="s">
        <v>1274</v>
      </c>
      <c r="W162" s="9" t="s">
        <v>1274</v>
      </c>
      <c r="X162" s="684" t="s">
        <v>1400</v>
      </c>
      <c r="Y162" s="1434" t="s">
        <v>1502</v>
      </c>
      <c r="Z162" s="1417" t="s">
        <v>1274</v>
      </c>
      <c r="AA162" s="431">
        <v>43678</v>
      </c>
      <c r="AB162" s="484" t="s">
        <v>1274</v>
      </c>
      <c r="AC162" s="24"/>
    </row>
    <row r="163" spans="1:29" s="23" customFormat="1" ht="192" customHeight="1" x14ac:dyDescent="0.2">
      <c r="A163" s="450">
        <v>159</v>
      </c>
      <c r="B163" s="29">
        <v>80245815001</v>
      </c>
      <c r="C163" s="29" t="s">
        <v>7512</v>
      </c>
      <c r="D163" s="28" t="s">
        <v>7513</v>
      </c>
      <c r="E163" s="28" t="s">
        <v>7514</v>
      </c>
      <c r="F163" s="29" t="s">
        <v>7515</v>
      </c>
      <c r="G163" s="29" t="s">
        <v>7516</v>
      </c>
      <c r="H163" s="28">
        <v>75203</v>
      </c>
      <c r="I163" s="28" t="s">
        <v>1264</v>
      </c>
      <c r="J163" s="28">
        <v>13</v>
      </c>
      <c r="K163" s="28" t="s">
        <v>7517</v>
      </c>
      <c r="L163" s="28"/>
      <c r="M163" s="28" t="s">
        <v>7522</v>
      </c>
      <c r="N163" s="27" t="s">
        <v>14652</v>
      </c>
      <c r="O163" s="30" t="s">
        <v>7518</v>
      </c>
      <c r="P163" s="36" t="s">
        <v>7519</v>
      </c>
      <c r="Q163" s="36" t="s">
        <v>7520</v>
      </c>
      <c r="R163" s="36" t="s">
        <v>14430</v>
      </c>
      <c r="S163" s="36" t="s">
        <v>3385</v>
      </c>
      <c r="T163" s="37" t="s">
        <v>7521</v>
      </c>
      <c r="U163" s="9" t="s">
        <v>14255</v>
      </c>
      <c r="V163" s="9" t="s">
        <v>1274</v>
      </c>
      <c r="W163" s="9" t="s">
        <v>1274</v>
      </c>
      <c r="X163" s="684" t="s">
        <v>1400</v>
      </c>
      <c r="Y163" s="1434" t="s">
        <v>1502</v>
      </c>
      <c r="Z163" s="1417" t="s">
        <v>1274</v>
      </c>
      <c r="AA163" s="430">
        <v>43691</v>
      </c>
      <c r="AB163" s="220" t="s">
        <v>1274</v>
      </c>
      <c r="AC163" s="24"/>
    </row>
    <row r="164" spans="1:29" s="23" customFormat="1" ht="192" customHeight="1" x14ac:dyDescent="0.2">
      <c r="A164" s="450">
        <v>160</v>
      </c>
      <c r="B164" s="29">
        <v>80256870001</v>
      </c>
      <c r="C164" s="29" t="s">
        <v>6686</v>
      </c>
      <c r="D164" s="28" t="s">
        <v>6687</v>
      </c>
      <c r="E164" s="28" t="s">
        <v>6688</v>
      </c>
      <c r="F164" s="29" t="s">
        <v>6689</v>
      </c>
      <c r="G164" s="29" t="s">
        <v>6690</v>
      </c>
      <c r="H164" s="28">
        <v>75203</v>
      </c>
      <c r="I164" s="28" t="s">
        <v>1264</v>
      </c>
      <c r="J164" s="28">
        <v>13</v>
      </c>
      <c r="K164" s="28" t="s">
        <v>6691</v>
      </c>
      <c r="L164" s="28"/>
      <c r="M164" s="28" t="s">
        <v>14445</v>
      </c>
      <c r="N164" s="119" t="s">
        <v>14412</v>
      </c>
      <c r="O164" s="120" t="s">
        <v>10301</v>
      </c>
      <c r="P164" s="121" t="s">
        <v>6692</v>
      </c>
      <c r="Q164" s="121" t="s">
        <v>1267</v>
      </c>
      <c r="R164" s="120" t="s">
        <v>10302</v>
      </c>
      <c r="S164" s="121" t="s">
        <v>10303</v>
      </c>
      <c r="T164" s="1389" t="s">
        <v>10304</v>
      </c>
      <c r="U164" s="1390" t="s">
        <v>10305</v>
      </c>
      <c r="V164" s="1390" t="s">
        <v>1274</v>
      </c>
      <c r="W164" s="1390" t="s">
        <v>1274</v>
      </c>
      <c r="X164" s="1416" t="s">
        <v>1400</v>
      </c>
      <c r="Y164" s="1441" t="s">
        <v>1502</v>
      </c>
      <c r="Z164" s="1409" t="s">
        <v>1274</v>
      </c>
      <c r="AA164" s="430">
        <v>43685</v>
      </c>
      <c r="AB164" s="220" t="s">
        <v>1274</v>
      </c>
      <c r="AC164" s="24"/>
    </row>
    <row r="165" spans="1:29" s="23" customFormat="1" ht="240" customHeight="1" x14ac:dyDescent="0.3">
      <c r="A165" s="450">
        <v>161</v>
      </c>
      <c r="B165" s="29">
        <v>80257551000</v>
      </c>
      <c r="C165" s="29" t="s">
        <v>4293</v>
      </c>
      <c r="D165" s="28" t="s">
        <v>4294</v>
      </c>
      <c r="E165" s="29" t="s">
        <v>4295</v>
      </c>
      <c r="F165" s="29" t="s">
        <v>4296</v>
      </c>
      <c r="G165" s="29" t="s">
        <v>4297</v>
      </c>
      <c r="H165" s="28">
        <v>75203</v>
      </c>
      <c r="I165" s="28" t="s">
        <v>1264</v>
      </c>
      <c r="J165" s="28">
        <v>13</v>
      </c>
      <c r="K165" s="28" t="s">
        <v>4298</v>
      </c>
      <c r="L165" s="28"/>
      <c r="M165" s="28" t="s">
        <v>4299</v>
      </c>
      <c r="N165" s="894" t="s">
        <v>14635</v>
      </c>
      <c r="O165" s="1525" t="s">
        <v>14636</v>
      </c>
      <c r="P165" s="1524" t="s">
        <v>2219</v>
      </c>
      <c r="Q165" s="1524" t="s">
        <v>4300</v>
      </c>
      <c r="R165" s="1524" t="s">
        <v>14637</v>
      </c>
      <c r="S165" s="1524" t="s">
        <v>4301</v>
      </c>
      <c r="T165" s="1550" t="s">
        <v>4302</v>
      </c>
      <c r="U165" s="1550" t="s">
        <v>14638</v>
      </c>
      <c r="V165" s="1551" t="s">
        <v>1274</v>
      </c>
      <c r="W165" s="1551" t="s">
        <v>1274</v>
      </c>
      <c r="X165" s="1552" t="s">
        <v>1400</v>
      </c>
      <c r="Y165" s="1553" t="s">
        <v>1502</v>
      </c>
      <c r="Z165" s="1409" t="s">
        <v>1274</v>
      </c>
      <c r="AA165" s="1462">
        <v>43675</v>
      </c>
      <c r="AB165" s="220" t="s">
        <v>1274</v>
      </c>
      <c r="AC165" s="24"/>
    </row>
    <row r="166" spans="1:29" s="453" customFormat="1" ht="267.75" customHeight="1" x14ac:dyDescent="0.2">
      <c r="A166" s="450">
        <v>162</v>
      </c>
      <c r="B166" s="451">
        <v>80214837001</v>
      </c>
      <c r="C166" s="451" t="s">
        <v>1653</v>
      </c>
      <c r="D166" s="450" t="s">
        <v>3935</v>
      </c>
      <c r="E166" s="452" t="s">
        <v>1654</v>
      </c>
      <c r="F166" s="452" t="s">
        <v>1655</v>
      </c>
      <c r="G166" s="452" t="s">
        <v>1656</v>
      </c>
      <c r="H166" s="450">
        <v>75203</v>
      </c>
      <c r="I166" s="450" t="s">
        <v>1264</v>
      </c>
      <c r="J166" s="450">
        <v>13</v>
      </c>
      <c r="K166" s="450" t="s">
        <v>1657</v>
      </c>
      <c r="L166" s="450"/>
      <c r="M166" s="450" t="s">
        <v>14596</v>
      </c>
      <c r="N166" s="723" t="s">
        <v>14615</v>
      </c>
      <c r="O166" s="412" t="s">
        <v>1658</v>
      </c>
      <c r="P166" s="412" t="s">
        <v>1659</v>
      </c>
      <c r="Q166" s="412" t="s">
        <v>1660</v>
      </c>
      <c r="R166" s="412" t="s">
        <v>14469</v>
      </c>
      <c r="S166" s="412" t="s">
        <v>10754</v>
      </c>
      <c r="T166" s="1381" t="s">
        <v>14470</v>
      </c>
      <c r="U166" s="1381" t="s">
        <v>14471</v>
      </c>
      <c r="V166" s="1381" t="s">
        <v>1274</v>
      </c>
      <c r="W166" s="1381" t="s">
        <v>1274</v>
      </c>
      <c r="X166" s="1408" t="s">
        <v>1400</v>
      </c>
      <c r="Y166" s="1433" t="s">
        <v>1502</v>
      </c>
      <c r="Z166" s="1408" t="s">
        <v>1274</v>
      </c>
      <c r="AA166" s="434">
        <v>43637</v>
      </c>
      <c r="AB166" s="450" t="s">
        <v>1274</v>
      </c>
      <c r="AC166" s="450"/>
    </row>
    <row r="167" spans="1:29" s="23" customFormat="1" ht="192" customHeight="1" x14ac:dyDescent="0.2">
      <c r="A167" s="450">
        <v>163</v>
      </c>
      <c r="B167" s="29">
        <v>80210822001</v>
      </c>
      <c r="C167" s="29" t="s">
        <v>5520</v>
      </c>
      <c r="D167" s="28" t="s">
        <v>5521</v>
      </c>
      <c r="E167" s="29" t="s">
        <v>5522</v>
      </c>
      <c r="F167" s="29" t="s">
        <v>5523</v>
      </c>
      <c r="G167" s="29" t="s">
        <v>5524</v>
      </c>
      <c r="H167" s="28">
        <v>75203</v>
      </c>
      <c r="I167" s="28" t="s">
        <v>1264</v>
      </c>
      <c r="J167" s="28">
        <v>13</v>
      </c>
      <c r="K167" s="28" t="s">
        <v>5525</v>
      </c>
      <c r="L167" s="28"/>
      <c r="M167" s="27" t="s">
        <v>5526</v>
      </c>
      <c r="N167" s="27" t="s">
        <v>5527</v>
      </c>
      <c r="O167" s="36" t="s">
        <v>5528</v>
      </c>
      <c r="P167" s="36" t="s">
        <v>3383</v>
      </c>
      <c r="Q167" s="36" t="s">
        <v>2062</v>
      </c>
      <c r="R167" s="36" t="s">
        <v>5529</v>
      </c>
      <c r="S167" s="30" t="s">
        <v>1274</v>
      </c>
      <c r="T167" s="37" t="s">
        <v>5530</v>
      </c>
      <c r="U167" s="37" t="s">
        <v>14303</v>
      </c>
      <c r="V167" s="9" t="s">
        <v>1274</v>
      </c>
      <c r="W167" s="9" t="s">
        <v>1274</v>
      </c>
      <c r="X167" s="684" t="s">
        <v>1400</v>
      </c>
      <c r="Y167" s="1434" t="s">
        <v>1502</v>
      </c>
      <c r="Z167" s="1409" t="s">
        <v>1274</v>
      </c>
      <c r="AA167" s="430">
        <v>43683</v>
      </c>
      <c r="AB167" s="220" t="s">
        <v>1274</v>
      </c>
      <c r="AC167" s="24"/>
    </row>
    <row r="168" spans="1:29" s="453" customFormat="1" ht="180" customHeight="1" x14ac:dyDescent="0.2">
      <c r="A168" s="450">
        <v>164</v>
      </c>
      <c r="B168" s="451">
        <v>80242815001</v>
      </c>
      <c r="C168" s="451" t="s">
        <v>2100</v>
      </c>
      <c r="D168" s="450" t="s">
        <v>3946</v>
      </c>
      <c r="E168" s="452" t="s">
        <v>2101</v>
      </c>
      <c r="F168" s="452" t="s">
        <v>2102</v>
      </c>
      <c r="G168" s="452" t="s">
        <v>2103</v>
      </c>
      <c r="H168" s="450">
        <v>75203</v>
      </c>
      <c r="I168" s="450" t="s">
        <v>1264</v>
      </c>
      <c r="J168" s="450">
        <v>13</v>
      </c>
      <c r="K168" s="450" t="s">
        <v>2104</v>
      </c>
      <c r="L168" s="450"/>
      <c r="M168" s="1068" t="s">
        <v>14485</v>
      </c>
      <c r="N168" s="27" t="s">
        <v>14650</v>
      </c>
      <c r="O168" s="36" t="s">
        <v>4992</v>
      </c>
      <c r="P168" s="36" t="s">
        <v>1659</v>
      </c>
      <c r="Q168" s="36" t="s">
        <v>1267</v>
      </c>
      <c r="R168" s="36" t="s">
        <v>2105</v>
      </c>
      <c r="S168" s="36" t="s">
        <v>2106</v>
      </c>
      <c r="T168" s="37" t="s">
        <v>2107</v>
      </c>
      <c r="U168" s="37" t="s">
        <v>2108</v>
      </c>
      <c r="V168" s="9" t="s">
        <v>1274</v>
      </c>
      <c r="W168" s="9" t="s">
        <v>1274</v>
      </c>
      <c r="X168" s="684" t="s">
        <v>1400</v>
      </c>
      <c r="Y168" s="1434" t="s">
        <v>1502</v>
      </c>
      <c r="Z168" s="1408" t="s">
        <v>1274</v>
      </c>
      <c r="AA168" s="434">
        <v>43676</v>
      </c>
      <c r="AB168" s="450" t="s">
        <v>1274</v>
      </c>
      <c r="AC168" s="450"/>
    </row>
    <row r="169" spans="1:29" s="39" customFormat="1" ht="264" customHeight="1" x14ac:dyDescent="0.2">
      <c r="A169" s="450">
        <v>165</v>
      </c>
      <c r="B169" s="29">
        <v>80268150001</v>
      </c>
      <c r="C169" s="29" t="s">
        <v>7980</v>
      </c>
      <c r="D169" s="237" t="s">
        <v>7981</v>
      </c>
      <c r="E169" s="238" t="s">
        <v>7982</v>
      </c>
      <c r="F169" s="238" t="s">
        <v>7983</v>
      </c>
      <c r="G169" s="238" t="s">
        <v>7984</v>
      </c>
      <c r="H169" s="237">
        <v>75203</v>
      </c>
      <c r="I169" s="28" t="s">
        <v>1264</v>
      </c>
      <c r="J169" s="237">
        <v>13</v>
      </c>
      <c r="K169" s="237" t="s">
        <v>7985</v>
      </c>
      <c r="L169" s="237"/>
      <c r="M169" s="237" t="s">
        <v>14550</v>
      </c>
      <c r="N169" s="487" t="s">
        <v>14639</v>
      </c>
      <c r="O169" s="461" t="s">
        <v>7986</v>
      </c>
      <c r="P169" s="461" t="s">
        <v>7519</v>
      </c>
      <c r="Q169" s="461" t="s">
        <v>1267</v>
      </c>
      <c r="R169" s="1377" t="s">
        <v>10809</v>
      </c>
      <c r="S169" s="461" t="s">
        <v>3385</v>
      </c>
      <c r="T169" s="1395" t="s">
        <v>7987</v>
      </c>
      <c r="U169" s="1399" t="s">
        <v>14311</v>
      </c>
      <c r="V169" s="1399" t="s">
        <v>1274</v>
      </c>
      <c r="W169" s="1399" t="s">
        <v>1274</v>
      </c>
      <c r="X169" s="1422" t="s">
        <v>1400</v>
      </c>
      <c r="Y169" s="1440" t="s">
        <v>1502</v>
      </c>
      <c r="Z169" s="1412" t="s">
        <v>1274</v>
      </c>
      <c r="AA169" s="433">
        <v>43697</v>
      </c>
      <c r="AB169" s="137"/>
      <c r="AC169" s="24"/>
    </row>
    <row r="170" spans="1:29" s="23" customFormat="1" ht="192" customHeight="1" x14ac:dyDescent="0.2">
      <c r="A170" s="450">
        <v>166</v>
      </c>
      <c r="B170" s="29">
        <v>80247853001</v>
      </c>
      <c r="C170" s="29" t="s">
        <v>8159</v>
      </c>
      <c r="D170" s="28" t="s">
        <v>8160</v>
      </c>
      <c r="E170" s="29" t="s">
        <v>8161</v>
      </c>
      <c r="F170" s="29" t="s">
        <v>8162</v>
      </c>
      <c r="G170" s="29" t="s">
        <v>8163</v>
      </c>
      <c r="H170" s="28">
        <v>75203</v>
      </c>
      <c r="I170" s="28" t="s">
        <v>1264</v>
      </c>
      <c r="J170" s="28">
        <v>13</v>
      </c>
      <c r="K170" s="28" t="s">
        <v>8164</v>
      </c>
      <c r="L170" s="28"/>
      <c r="M170" s="1081" t="s">
        <v>14548</v>
      </c>
      <c r="N170" s="27" t="s">
        <v>14411</v>
      </c>
      <c r="O170" s="36" t="s">
        <v>8165</v>
      </c>
      <c r="P170" s="36" t="s">
        <v>1396</v>
      </c>
      <c r="Q170" s="36" t="s">
        <v>7137</v>
      </c>
      <c r="R170" s="30" t="s">
        <v>8166</v>
      </c>
      <c r="S170" s="36" t="s">
        <v>8167</v>
      </c>
      <c r="T170" s="9" t="s">
        <v>1274</v>
      </c>
      <c r="U170" s="37" t="s">
        <v>14253</v>
      </c>
      <c r="V170" s="9" t="s">
        <v>1274</v>
      </c>
      <c r="W170" s="9" t="s">
        <v>1274</v>
      </c>
      <c r="X170" s="684" t="s">
        <v>1400</v>
      </c>
      <c r="Y170" s="1434" t="s">
        <v>1502</v>
      </c>
      <c r="Z170" s="1426" t="s">
        <v>1274</v>
      </c>
      <c r="AA170" s="430">
        <v>43699</v>
      </c>
      <c r="AB170" s="220" t="s">
        <v>1274</v>
      </c>
      <c r="AC170" s="24"/>
    </row>
    <row r="171" spans="1:29" s="453" customFormat="1" ht="228" customHeight="1" x14ac:dyDescent="0.2">
      <c r="A171" s="450">
        <v>167</v>
      </c>
      <c r="B171" s="451" t="s">
        <v>1837</v>
      </c>
      <c r="C171" s="451" t="s">
        <v>1838</v>
      </c>
      <c r="D171" s="450" t="s">
        <v>3938</v>
      </c>
      <c r="E171" s="452" t="s">
        <v>1839</v>
      </c>
      <c r="F171" s="452" t="s">
        <v>1840</v>
      </c>
      <c r="G171" s="452" t="s">
        <v>1841</v>
      </c>
      <c r="H171" s="450">
        <v>75203</v>
      </c>
      <c r="I171" s="450" t="s">
        <v>1264</v>
      </c>
      <c r="J171" s="450">
        <v>13</v>
      </c>
      <c r="K171" s="450" t="s">
        <v>1842</v>
      </c>
      <c r="L171" s="450"/>
      <c r="M171" s="450" t="s">
        <v>1845</v>
      </c>
      <c r="N171" s="723" t="s">
        <v>14597</v>
      </c>
      <c r="O171" s="412" t="s">
        <v>3939</v>
      </c>
      <c r="P171" s="412" t="s">
        <v>1396</v>
      </c>
      <c r="Q171" s="412" t="s">
        <v>1660</v>
      </c>
      <c r="R171" s="412" t="s">
        <v>1843</v>
      </c>
      <c r="S171" s="412" t="s">
        <v>1274</v>
      </c>
      <c r="T171" s="1381" t="s">
        <v>14271</v>
      </c>
      <c r="U171" s="1391" t="s">
        <v>14451</v>
      </c>
      <c r="V171" s="1381" t="s">
        <v>1274</v>
      </c>
      <c r="W171" s="1381" t="s">
        <v>1844</v>
      </c>
      <c r="X171" s="1408" t="s">
        <v>1400</v>
      </c>
      <c r="Y171" s="1433" t="s">
        <v>1502</v>
      </c>
      <c r="Z171" s="1408" t="s">
        <v>1274</v>
      </c>
      <c r="AA171" s="434">
        <v>43640</v>
      </c>
      <c r="AB171" s="450" t="s">
        <v>1274</v>
      </c>
      <c r="AC171" s="450"/>
    </row>
    <row r="172" spans="1:29" s="670" customFormat="1" ht="84" customHeight="1" x14ac:dyDescent="0.2">
      <c r="A172" s="450">
        <v>168</v>
      </c>
      <c r="B172" s="666">
        <v>80401375000</v>
      </c>
      <c r="C172" s="666" t="s">
        <v>7999</v>
      </c>
      <c r="D172" s="38" t="s">
        <v>10791</v>
      </c>
      <c r="E172" s="666" t="s">
        <v>8001</v>
      </c>
      <c r="F172" s="667" t="s">
        <v>8002</v>
      </c>
      <c r="G172" s="667" t="s">
        <v>8003</v>
      </c>
      <c r="H172" s="80">
        <v>65243</v>
      </c>
      <c r="I172" s="38" t="s">
        <v>1264</v>
      </c>
      <c r="J172" s="80">
        <v>14</v>
      </c>
      <c r="K172" s="38" t="s">
        <v>8004</v>
      </c>
      <c r="L172" s="38"/>
      <c r="M172" s="38" t="s">
        <v>8605</v>
      </c>
      <c r="N172" s="38" t="s">
        <v>8005</v>
      </c>
      <c r="O172" s="31" t="s">
        <v>8006</v>
      </c>
      <c r="P172" s="75" t="s">
        <v>44</v>
      </c>
      <c r="Q172" s="75" t="s">
        <v>1274</v>
      </c>
      <c r="R172" s="1378" t="s">
        <v>8007</v>
      </c>
      <c r="S172" s="75" t="s">
        <v>1274</v>
      </c>
      <c r="T172" s="80" t="s">
        <v>1274</v>
      </c>
      <c r="U172" s="80" t="s">
        <v>1274</v>
      </c>
      <c r="V172" s="80" t="s">
        <v>1274</v>
      </c>
      <c r="W172" s="80" t="s">
        <v>1274</v>
      </c>
      <c r="X172" s="1410" t="s">
        <v>1274</v>
      </c>
      <c r="Y172" s="1435"/>
      <c r="Z172" s="1409" t="s">
        <v>8008</v>
      </c>
      <c r="AA172" s="668">
        <v>43697</v>
      </c>
      <c r="AB172" s="669" t="s">
        <v>1274</v>
      </c>
      <c r="AC172" s="425"/>
    </row>
    <row r="173" spans="1:29" s="482" customFormat="1" ht="48" customHeight="1" x14ac:dyDescent="0.2">
      <c r="A173" s="450">
        <v>169</v>
      </c>
      <c r="B173" s="480">
        <v>80401375000</v>
      </c>
      <c r="C173" s="480" t="s">
        <v>2949</v>
      </c>
      <c r="D173" s="1002" t="s">
        <v>3961</v>
      </c>
      <c r="E173" s="412" t="s">
        <v>30</v>
      </c>
      <c r="F173" s="466" t="s">
        <v>2950</v>
      </c>
      <c r="G173" s="466" t="s">
        <v>2951</v>
      </c>
      <c r="H173" s="412">
        <v>12300</v>
      </c>
      <c r="I173" s="412" t="s">
        <v>1264</v>
      </c>
      <c r="J173" s="412">
        <v>16</v>
      </c>
      <c r="K173" s="412" t="s">
        <v>2952</v>
      </c>
      <c r="L173" s="412"/>
      <c r="M173" s="412" t="s">
        <v>2953</v>
      </c>
      <c r="N173" s="412" t="s">
        <v>2954</v>
      </c>
      <c r="O173" s="412" t="s">
        <v>2955</v>
      </c>
      <c r="P173" s="412" t="s">
        <v>2027</v>
      </c>
      <c r="Q173" s="412" t="s">
        <v>1274</v>
      </c>
      <c r="R173" s="412" t="s">
        <v>2956</v>
      </c>
      <c r="S173" s="412" t="s">
        <v>2957</v>
      </c>
      <c r="T173" s="1381" t="s">
        <v>1274</v>
      </c>
      <c r="U173" s="1381" t="s">
        <v>1274</v>
      </c>
      <c r="V173" s="1381" t="s">
        <v>1274</v>
      </c>
      <c r="W173" s="1381" t="s">
        <v>1274</v>
      </c>
      <c r="X173" s="1408" t="s">
        <v>1274</v>
      </c>
      <c r="Y173" s="1433" t="s">
        <v>1274</v>
      </c>
      <c r="Z173" s="1408" t="s">
        <v>1274</v>
      </c>
      <c r="AA173" s="481">
        <v>43662</v>
      </c>
      <c r="AB173" s="412" t="s">
        <v>1274</v>
      </c>
      <c r="AC173" s="412"/>
    </row>
    <row r="174" spans="1:29" s="482" customFormat="1" ht="72" customHeight="1" x14ac:dyDescent="0.2">
      <c r="A174" s="450">
        <v>170</v>
      </c>
      <c r="B174" s="480">
        <v>80401385000</v>
      </c>
      <c r="C174" s="480" t="s">
        <v>3225</v>
      </c>
      <c r="D174" s="412" t="s">
        <v>3969</v>
      </c>
      <c r="E174" s="412" t="s">
        <v>2916</v>
      </c>
      <c r="F174" s="466" t="s">
        <v>3226</v>
      </c>
      <c r="G174" s="466" t="s">
        <v>3227</v>
      </c>
      <c r="H174" s="412">
        <v>12300</v>
      </c>
      <c r="I174" s="412" t="s">
        <v>1264</v>
      </c>
      <c r="J174" s="412">
        <v>16</v>
      </c>
      <c r="K174" s="412" t="s">
        <v>3228</v>
      </c>
      <c r="L174" s="412"/>
      <c r="M174" s="412" t="s">
        <v>3229</v>
      </c>
      <c r="N174" s="412" t="s">
        <v>3230</v>
      </c>
      <c r="O174" s="412" t="s">
        <v>100</v>
      </c>
      <c r="P174" s="412" t="s">
        <v>1274</v>
      </c>
      <c r="Q174" s="412" t="s">
        <v>1274</v>
      </c>
      <c r="R174" s="412" t="s">
        <v>3231</v>
      </c>
      <c r="S174" s="412" t="s">
        <v>1274</v>
      </c>
      <c r="T174" s="1381" t="s">
        <v>1274</v>
      </c>
      <c r="U174" s="1381" t="s">
        <v>1274</v>
      </c>
      <c r="V174" s="1381" t="s">
        <v>1274</v>
      </c>
      <c r="W174" s="1381" t="s">
        <v>1274</v>
      </c>
      <c r="X174" s="1408" t="s">
        <v>1274</v>
      </c>
      <c r="Y174" s="1433" t="s">
        <v>1274</v>
      </c>
      <c r="Z174" s="1408" t="s">
        <v>1274</v>
      </c>
      <c r="AA174" s="481">
        <v>43665</v>
      </c>
      <c r="AB174" s="412" t="s">
        <v>1274</v>
      </c>
      <c r="AC174" s="412"/>
    </row>
    <row r="175" spans="1:29" s="482" customFormat="1" ht="237.75" customHeight="1" x14ac:dyDescent="0.2">
      <c r="A175" s="450">
        <v>171</v>
      </c>
      <c r="B175" s="480">
        <v>80401384000</v>
      </c>
      <c r="C175" s="480" t="s">
        <v>3232</v>
      </c>
      <c r="D175" s="1002" t="s">
        <v>3970</v>
      </c>
      <c r="E175" s="412" t="s">
        <v>41</v>
      </c>
      <c r="F175" s="466" t="s">
        <v>3233</v>
      </c>
      <c r="G175" s="466" t="s">
        <v>3234</v>
      </c>
      <c r="H175" s="412">
        <v>12300</v>
      </c>
      <c r="I175" s="412" t="s">
        <v>1264</v>
      </c>
      <c r="J175" s="412">
        <v>16</v>
      </c>
      <c r="K175" s="412" t="s">
        <v>3235</v>
      </c>
      <c r="L175" s="412"/>
      <c r="M175" s="412" t="s">
        <v>3236</v>
      </c>
      <c r="N175" s="36" t="s">
        <v>14609</v>
      </c>
      <c r="O175" s="36" t="s">
        <v>10274</v>
      </c>
      <c r="P175" s="36" t="s">
        <v>10275</v>
      </c>
      <c r="Q175" s="36" t="s">
        <v>10748</v>
      </c>
      <c r="R175" s="36" t="s">
        <v>10750</v>
      </c>
      <c r="S175" s="36" t="s">
        <v>14459</v>
      </c>
      <c r="T175" s="1400" t="s">
        <v>1274</v>
      </c>
      <c r="U175" s="37" t="s">
        <v>14460</v>
      </c>
      <c r="V175" s="9"/>
      <c r="W175" s="37" t="s">
        <v>10749</v>
      </c>
      <c r="X175" s="1426" t="s">
        <v>1274</v>
      </c>
      <c r="Y175" s="1434" t="s">
        <v>1502</v>
      </c>
      <c r="Z175" s="1408" t="s">
        <v>1274</v>
      </c>
      <c r="AA175" s="481">
        <v>43665</v>
      </c>
      <c r="AB175" s="412" t="s">
        <v>1274</v>
      </c>
      <c r="AC175" s="412"/>
    </row>
    <row r="176" spans="1:29" s="482" customFormat="1" ht="63.75" customHeight="1" x14ac:dyDescent="0.2">
      <c r="A176" s="450">
        <v>172</v>
      </c>
      <c r="B176" s="480">
        <v>80401390000</v>
      </c>
      <c r="C176" s="480" t="s">
        <v>3819</v>
      </c>
      <c r="D176" s="412" t="s">
        <v>3978</v>
      </c>
      <c r="E176" s="412" t="s">
        <v>1288</v>
      </c>
      <c r="F176" s="466" t="s">
        <v>3820</v>
      </c>
      <c r="G176" s="466" t="s">
        <v>3821</v>
      </c>
      <c r="H176" s="412">
        <v>12300</v>
      </c>
      <c r="I176" s="412" t="s">
        <v>1264</v>
      </c>
      <c r="J176" s="412">
        <v>16</v>
      </c>
      <c r="K176" s="412" t="s">
        <v>3822</v>
      </c>
      <c r="L176" s="412"/>
      <c r="M176" s="412" t="s">
        <v>3984</v>
      </c>
      <c r="N176" s="412" t="s">
        <v>10771</v>
      </c>
      <c r="O176" s="412" t="s">
        <v>3824</v>
      </c>
      <c r="P176" s="412"/>
      <c r="Q176" s="412"/>
      <c r="R176" s="412" t="s">
        <v>3823</v>
      </c>
      <c r="S176" s="412"/>
      <c r="T176" s="1381"/>
      <c r="U176" s="1381"/>
      <c r="V176" s="1381"/>
      <c r="W176" s="1381"/>
      <c r="X176" s="1408"/>
      <c r="Y176" s="1433"/>
      <c r="Z176" s="1408"/>
      <c r="AA176" s="481">
        <v>43670</v>
      </c>
      <c r="AB176" s="412"/>
      <c r="AC176" s="412"/>
    </row>
    <row r="177" spans="1:48" s="500" customFormat="1" ht="48" customHeight="1" x14ac:dyDescent="0.2">
      <c r="A177" s="450">
        <v>173</v>
      </c>
      <c r="B177" s="414" t="s">
        <v>4086</v>
      </c>
      <c r="C177" s="232" t="s">
        <v>4087</v>
      </c>
      <c r="D177" s="1353" t="s">
        <v>4088</v>
      </c>
      <c r="E177" s="414" t="s">
        <v>2916</v>
      </c>
      <c r="F177" s="414" t="s">
        <v>4089</v>
      </c>
      <c r="G177" s="414" t="s">
        <v>4090</v>
      </c>
      <c r="H177" s="414" t="s">
        <v>32</v>
      </c>
      <c r="I177" s="31" t="s">
        <v>1264</v>
      </c>
      <c r="J177" s="414" t="s">
        <v>1286</v>
      </c>
      <c r="K177" s="414" t="s">
        <v>4091</v>
      </c>
      <c r="L177" s="414"/>
      <c r="M177" s="232" t="s">
        <v>4094</v>
      </c>
      <c r="N177" s="232" t="s">
        <v>10733</v>
      </c>
      <c r="O177" s="413" t="s">
        <v>2955</v>
      </c>
      <c r="P177" s="414"/>
      <c r="Q177" s="414"/>
      <c r="R177" s="414" t="s">
        <v>2957</v>
      </c>
      <c r="S177" s="413" t="s">
        <v>2957</v>
      </c>
      <c r="T177" s="1401"/>
      <c r="U177" s="1401"/>
      <c r="V177" s="1401"/>
      <c r="W177" s="1401"/>
      <c r="X177" s="1427"/>
      <c r="Y177" s="1448"/>
      <c r="Z177" s="1427"/>
      <c r="AA177" s="454" t="s">
        <v>4092</v>
      </c>
      <c r="AB177" s="499"/>
      <c r="AC177" s="479"/>
    </row>
    <row r="178" spans="1:48" s="456" customFormat="1" ht="84" customHeight="1" x14ac:dyDescent="0.2">
      <c r="A178" s="450">
        <v>174</v>
      </c>
      <c r="B178" s="413" t="s">
        <v>4344</v>
      </c>
      <c r="C178" s="413" t="s">
        <v>4345</v>
      </c>
      <c r="D178" s="1355" t="s">
        <v>4346</v>
      </c>
      <c r="E178" s="413" t="s">
        <v>30</v>
      </c>
      <c r="F178" s="413" t="s">
        <v>4347</v>
      </c>
      <c r="G178" s="413" t="s">
        <v>4348</v>
      </c>
      <c r="H178" s="75">
        <v>12300</v>
      </c>
      <c r="I178" s="31" t="s">
        <v>1264</v>
      </c>
      <c r="J178" s="75">
        <v>16</v>
      </c>
      <c r="K178" s="31" t="s">
        <v>4349</v>
      </c>
      <c r="L178" s="31"/>
      <c r="M178" s="31" t="s">
        <v>4350</v>
      </c>
      <c r="N178" s="36" t="s">
        <v>4351</v>
      </c>
      <c r="O178" s="31" t="s">
        <v>4788</v>
      </c>
      <c r="P178" s="75" t="s">
        <v>2027</v>
      </c>
      <c r="Q178" s="75"/>
      <c r="R178" s="31" t="s">
        <v>4789</v>
      </c>
      <c r="S178" s="31" t="s">
        <v>4790</v>
      </c>
      <c r="T178" s="80"/>
      <c r="U178" s="80"/>
      <c r="V178" s="80"/>
      <c r="W178" s="80"/>
      <c r="X178" s="1410"/>
      <c r="Y178" s="1436"/>
      <c r="Z178" s="1410"/>
      <c r="AA178" s="454">
        <v>43675</v>
      </c>
      <c r="AB178" s="455"/>
      <c r="AC178" s="420"/>
    </row>
    <row r="179" spans="1:48" s="504" customFormat="1" ht="66" customHeight="1" x14ac:dyDescent="0.2">
      <c r="A179" s="450">
        <v>175</v>
      </c>
      <c r="B179" s="501">
        <v>80401380000</v>
      </c>
      <c r="C179" s="501" t="s">
        <v>9170</v>
      </c>
      <c r="D179" s="36" t="s">
        <v>4403</v>
      </c>
      <c r="E179" s="501" t="s">
        <v>2345</v>
      </c>
      <c r="F179" s="501" t="s">
        <v>4404</v>
      </c>
      <c r="G179" s="501" t="s">
        <v>4405</v>
      </c>
      <c r="H179" s="415">
        <v>12300</v>
      </c>
      <c r="I179" s="31" t="s">
        <v>1264</v>
      </c>
      <c r="J179" s="415">
        <v>16</v>
      </c>
      <c r="K179" s="36" t="s">
        <v>4406</v>
      </c>
      <c r="L179" s="36"/>
      <c r="M179" s="36" t="s">
        <v>4407</v>
      </c>
      <c r="N179" s="1548" t="s">
        <v>14605</v>
      </c>
      <c r="O179" s="30" t="s">
        <v>9618</v>
      </c>
      <c r="P179" s="444"/>
      <c r="Q179" s="444"/>
      <c r="R179" s="30" t="s">
        <v>9617</v>
      </c>
      <c r="S179" s="36" t="s">
        <v>9619</v>
      </c>
      <c r="T179" s="1402"/>
      <c r="U179" s="1402"/>
      <c r="V179" s="1402"/>
      <c r="W179" s="1402"/>
      <c r="X179" s="1428"/>
      <c r="Y179" s="1449"/>
      <c r="Z179" s="1428"/>
      <c r="AA179" s="493">
        <v>43676</v>
      </c>
      <c r="AB179" s="503"/>
      <c r="AC179" s="417"/>
    </row>
    <row r="180" spans="1:48" s="456" customFormat="1" ht="60" customHeight="1" x14ac:dyDescent="0.2">
      <c r="A180" s="450">
        <v>176</v>
      </c>
      <c r="B180" s="413" t="s">
        <v>4344</v>
      </c>
      <c r="C180" s="413" t="s">
        <v>4402</v>
      </c>
      <c r="D180" s="1353" t="s">
        <v>4409</v>
      </c>
      <c r="E180" s="413" t="s">
        <v>30</v>
      </c>
      <c r="F180" s="413" t="s">
        <v>4410</v>
      </c>
      <c r="G180" s="413" t="s">
        <v>4411</v>
      </c>
      <c r="H180" s="75">
        <v>12300</v>
      </c>
      <c r="I180" s="31" t="s">
        <v>1264</v>
      </c>
      <c r="J180" s="75">
        <v>16</v>
      </c>
      <c r="K180" s="31" t="s">
        <v>4412</v>
      </c>
      <c r="L180" s="31"/>
      <c r="M180" s="36" t="s">
        <v>4414</v>
      </c>
      <c r="N180" s="31" t="s">
        <v>4413</v>
      </c>
      <c r="O180" s="36" t="s">
        <v>4408</v>
      </c>
      <c r="P180" s="36" t="s">
        <v>5005</v>
      </c>
      <c r="Q180" s="36" t="s">
        <v>5006</v>
      </c>
      <c r="R180" s="36" t="s">
        <v>5007</v>
      </c>
      <c r="S180" s="36" t="s">
        <v>5007</v>
      </c>
      <c r="T180" s="80"/>
      <c r="U180" s="38" t="s">
        <v>5008</v>
      </c>
      <c r="V180" s="80"/>
      <c r="W180" s="80"/>
      <c r="X180" s="1410"/>
      <c r="Y180" s="1436"/>
      <c r="Z180" s="1410"/>
      <c r="AA180" s="454">
        <v>43677</v>
      </c>
      <c r="AB180" s="455"/>
      <c r="AC180" s="420"/>
      <c r="AP180" s="457"/>
      <c r="AQ180" s="457"/>
      <c r="AR180" s="457"/>
      <c r="AS180" s="457"/>
      <c r="AT180" s="457"/>
      <c r="AU180" s="457"/>
      <c r="AV180" s="457"/>
    </row>
    <row r="181" spans="1:48" s="505" customFormat="1" ht="108" customHeight="1" x14ac:dyDescent="0.2">
      <c r="A181" s="450">
        <v>177</v>
      </c>
      <c r="B181" s="75">
        <v>80401390000</v>
      </c>
      <c r="C181" s="413" t="s">
        <v>4447</v>
      </c>
      <c r="D181" s="1353" t="s">
        <v>4443</v>
      </c>
      <c r="E181" s="413" t="s">
        <v>1288</v>
      </c>
      <c r="F181" s="413" t="s">
        <v>4444</v>
      </c>
      <c r="G181" s="413" t="s">
        <v>4445</v>
      </c>
      <c r="H181" s="75">
        <v>12300</v>
      </c>
      <c r="I181" s="75">
        <v>1</v>
      </c>
      <c r="J181" s="75">
        <v>34</v>
      </c>
      <c r="K181" s="31" t="s">
        <v>4446</v>
      </c>
      <c r="L181" s="75"/>
      <c r="M181" s="31" t="s">
        <v>4448</v>
      </c>
      <c r="N181" s="36" t="s">
        <v>14538</v>
      </c>
      <c r="O181" s="31" t="s">
        <v>4450</v>
      </c>
      <c r="P181" s="31" t="s">
        <v>4449</v>
      </c>
      <c r="Q181" s="75"/>
      <c r="R181" s="31" t="s">
        <v>14536</v>
      </c>
      <c r="S181" s="75"/>
      <c r="T181" s="38" t="s">
        <v>4451</v>
      </c>
      <c r="U181" s="38" t="s">
        <v>14537</v>
      </c>
      <c r="V181" s="80"/>
      <c r="W181" s="80"/>
      <c r="X181" s="1410"/>
      <c r="Y181" s="1436"/>
      <c r="Z181" s="1410"/>
      <c r="AA181" s="454">
        <v>43677</v>
      </c>
      <c r="AB181" s="75"/>
      <c r="AC181" s="75"/>
    </row>
    <row r="182" spans="1:48" s="456" customFormat="1" ht="60" customHeight="1" x14ac:dyDescent="0.2">
      <c r="A182" s="450">
        <v>178</v>
      </c>
      <c r="B182" s="414">
        <v>80401390000</v>
      </c>
      <c r="C182" s="414" t="s">
        <v>4993</v>
      </c>
      <c r="D182" s="1353" t="s">
        <v>4994</v>
      </c>
      <c r="E182" s="414" t="s">
        <v>1288</v>
      </c>
      <c r="F182" s="414" t="s">
        <v>4995</v>
      </c>
      <c r="G182" s="414" t="s">
        <v>4996</v>
      </c>
      <c r="H182" s="31">
        <v>12300</v>
      </c>
      <c r="I182" s="31" t="s">
        <v>1264</v>
      </c>
      <c r="J182" s="31">
        <v>16</v>
      </c>
      <c r="K182" s="31" t="s">
        <v>4997</v>
      </c>
      <c r="L182" s="31"/>
      <c r="M182" s="31" t="s">
        <v>4998</v>
      </c>
      <c r="N182" s="31" t="s">
        <v>4999</v>
      </c>
      <c r="O182" s="36" t="s">
        <v>5000</v>
      </c>
      <c r="P182" s="36" t="s">
        <v>5001</v>
      </c>
      <c r="Q182" s="36" t="s">
        <v>2027</v>
      </c>
      <c r="R182" s="36" t="s">
        <v>5002</v>
      </c>
      <c r="S182" s="36" t="s">
        <v>5003</v>
      </c>
      <c r="T182" s="37" t="s">
        <v>5004</v>
      </c>
      <c r="U182" s="9" t="s">
        <v>1274</v>
      </c>
      <c r="V182" s="38" t="s">
        <v>1274</v>
      </c>
      <c r="W182" s="38" t="s">
        <v>1274</v>
      </c>
      <c r="X182" s="1409" t="s">
        <v>1274</v>
      </c>
      <c r="Y182" s="1435" t="s">
        <v>2330</v>
      </c>
      <c r="Z182" s="1409" t="s">
        <v>1274</v>
      </c>
      <c r="AA182" s="458">
        <v>43678</v>
      </c>
      <c r="AB182" s="459" t="s">
        <v>1274</v>
      </c>
      <c r="AC182" s="420"/>
    </row>
    <row r="183" spans="1:48" s="456" customFormat="1" ht="108" customHeight="1" x14ac:dyDescent="0.2">
      <c r="A183" s="450">
        <v>179</v>
      </c>
      <c r="B183" s="414">
        <v>80401370000</v>
      </c>
      <c r="C183" s="414" t="s">
        <v>5818</v>
      </c>
      <c r="D183" s="1353" t="s">
        <v>5819</v>
      </c>
      <c r="E183" s="414" t="s">
        <v>1484</v>
      </c>
      <c r="F183" s="414">
        <v>6670366178</v>
      </c>
      <c r="G183" s="414" t="s">
        <v>5820</v>
      </c>
      <c r="H183" s="31">
        <v>12300</v>
      </c>
      <c r="I183" s="31" t="s">
        <v>1264</v>
      </c>
      <c r="J183" s="31">
        <v>23</v>
      </c>
      <c r="K183" s="31" t="s">
        <v>5821</v>
      </c>
      <c r="L183" s="31"/>
      <c r="M183" s="36" t="s">
        <v>5822</v>
      </c>
      <c r="N183" s="31" t="s">
        <v>9610</v>
      </c>
      <c r="O183" s="31" t="s">
        <v>10299</v>
      </c>
      <c r="P183" s="31" t="s">
        <v>1274</v>
      </c>
      <c r="Q183" s="31" t="s">
        <v>1274</v>
      </c>
      <c r="R183" s="36" t="s">
        <v>10300</v>
      </c>
      <c r="S183" s="36" t="s">
        <v>7108</v>
      </c>
      <c r="T183" s="38" t="s">
        <v>1274</v>
      </c>
      <c r="U183" s="38" t="s">
        <v>1274</v>
      </c>
      <c r="V183" s="38" t="s">
        <v>1274</v>
      </c>
      <c r="W183" s="38" t="s">
        <v>1274</v>
      </c>
      <c r="X183" s="1409" t="s">
        <v>1274</v>
      </c>
      <c r="Y183" s="1435" t="s">
        <v>1274</v>
      </c>
      <c r="Z183" s="1409" t="s">
        <v>1274</v>
      </c>
      <c r="AA183" s="458">
        <v>43683</v>
      </c>
      <c r="AB183" s="459" t="s">
        <v>1274</v>
      </c>
      <c r="AC183" s="420"/>
    </row>
    <row r="184" spans="1:48" s="456" customFormat="1" ht="117" customHeight="1" x14ac:dyDescent="0.2">
      <c r="A184" s="450">
        <v>180</v>
      </c>
      <c r="B184" s="413">
        <v>80401390000</v>
      </c>
      <c r="C184" s="413" t="s">
        <v>6907</v>
      </c>
      <c r="D184" s="1355" t="s">
        <v>6908</v>
      </c>
      <c r="E184" s="501" t="s">
        <v>30</v>
      </c>
      <c r="F184" s="413" t="s">
        <v>6909</v>
      </c>
      <c r="G184" s="413" t="s">
        <v>6910</v>
      </c>
      <c r="H184" s="75">
        <v>12300</v>
      </c>
      <c r="I184" s="31" t="s">
        <v>1264</v>
      </c>
      <c r="J184" s="75">
        <v>23</v>
      </c>
      <c r="K184" s="36" t="s">
        <v>6911</v>
      </c>
      <c r="L184" s="31"/>
      <c r="M184" s="31" t="s">
        <v>7006</v>
      </c>
      <c r="N184" s="36" t="s">
        <v>14221</v>
      </c>
      <c r="O184" s="36" t="s">
        <v>6912</v>
      </c>
      <c r="P184" s="36" t="s">
        <v>1830</v>
      </c>
      <c r="Q184" s="415" t="s">
        <v>2027</v>
      </c>
      <c r="R184" s="36" t="s">
        <v>6913</v>
      </c>
      <c r="S184" s="36" t="s">
        <v>6914</v>
      </c>
      <c r="T184" s="1402"/>
      <c r="U184" s="1388" t="s">
        <v>14260</v>
      </c>
      <c r="V184" s="1402"/>
      <c r="W184" s="1402"/>
      <c r="X184" s="1428"/>
      <c r="Y184" s="1434" t="s">
        <v>6915</v>
      </c>
      <c r="Z184" s="1428"/>
      <c r="AA184" s="454">
        <v>43686</v>
      </c>
      <c r="AB184" s="455"/>
      <c r="AC184" s="420"/>
    </row>
    <row r="185" spans="1:48" s="456" customFormat="1" ht="168" customHeight="1" x14ac:dyDescent="0.2">
      <c r="A185" s="450">
        <v>181</v>
      </c>
      <c r="B185" s="414">
        <v>80401385000</v>
      </c>
      <c r="C185" s="414" t="s">
        <v>6944</v>
      </c>
      <c r="D185" s="1353" t="s">
        <v>6945</v>
      </c>
      <c r="E185" s="414" t="s">
        <v>41</v>
      </c>
      <c r="F185" s="414" t="s">
        <v>6946</v>
      </c>
      <c r="G185" s="414" t="s">
        <v>6947</v>
      </c>
      <c r="H185" s="31">
        <v>12300</v>
      </c>
      <c r="I185" s="31" t="s">
        <v>1264</v>
      </c>
      <c r="J185" s="31">
        <v>16</v>
      </c>
      <c r="K185" s="31" t="s">
        <v>6948</v>
      </c>
      <c r="L185" s="31"/>
      <c r="M185" s="31" t="s">
        <v>6949</v>
      </c>
      <c r="N185" s="36" t="s">
        <v>6950</v>
      </c>
      <c r="O185" s="36" t="s">
        <v>6951</v>
      </c>
      <c r="P185" s="36" t="s">
        <v>2027</v>
      </c>
      <c r="Q185" s="36" t="s">
        <v>1831</v>
      </c>
      <c r="R185" s="36" t="s">
        <v>6952</v>
      </c>
      <c r="S185" s="36" t="s">
        <v>6953</v>
      </c>
      <c r="T185" s="9" t="s">
        <v>1274</v>
      </c>
      <c r="U185" s="9" t="s">
        <v>1274</v>
      </c>
      <c r="V185" s="38" t="s">
        <v>1274</v>
      </c>
      <c r="W185" s="38" t="s">
        <v>1274</v>
      </c>
      <c r="X185" s="1409" t="s">
        <v>1274</v>
      </c>
      <c r="Y185" s="1435" t="s">
        <v>1274</v>
      </c>
      <c r="Z185" s="1409" t="s">
        <v>1274</v>
      </c>
      <c r="AA185" s="458">
        <v>43686</v>
      </c>
      <c r="AB185" s="459" t="s">
        <v>1274</v>
      </c>
      <c r="AC185" s="420"/>
    </row>
    <row r="186" spans="1:48" s="456" customFormat="1" ht="156" customHeight="1" x14ac:dyDescent="0.2">
      <c r="A186" s="450">
        <v>182</v>
      </c>
      <c r="B186" s="413">
        <v>80401375000</v>
      </c>
      <c r="C186" s="413" t="s">
        <v>6954</v>
      </c>
      <c r="D186" s="1353" t="s">
        <v>6955</v>
      </c>
      <c r="E186" s="413" t="s">
        <v>30</v>
      </c>
      <c r="F186" s="413" t="s">
        <v>6956</v>
      </c>
      <c r="G186" s="413" t="s">
        <v>6957</v>
      </c>
      <c r="H186" s="75">
        <v>12300</v>
      </c>
      <c r="I186" s="31" t="s">
        <v>1264</v>
      </c>
      <c r="J186" s="75">
        <v>16</v>
      </c>
      <c r="K186" s="31" t="s">
        <v>6958</v>
      </c>
      <c r="L186" s="31"/>
      <c r="M186" s="31" t="s">
        <v>6959</v>
      </c>
      <c r="N186" s="121" t="s">
        <v>14524</v>
      </c>
      <c r="O186" s="121" t="s">
        <v>6960</v>
      </c>
      <c r="P186" s="417" t="s">
        <v>2027</v>
      </c>
      <c r="Q186" s="121" t="s">
        <v>1831</v>
      </c>
      <c r="R186" s="121" t="s">
        <v>6961</v>
      </c>
      <c r="S186" s="418" t="s">
        <v>6962</v>
      </c>
      <c r="T186" s="1389" t="s">
        <v>6963</v>
      </c>
      <c r="U186" s="1389" t="s">
        <v>6964</v>
      </c>
      <c r="V186" s="424" t="s">
        <v>6965</v>
      </c>
      <c r="W186" s="424" t="s">
        <v>6965</v>
      </c>
      <c r="X186" s="1410" t="s">
        <v>1274</v>
      </c>
      <c r="Y186" s="1436" t="s">
        <v>1274</v>
      </c>
      <c r="Z186" s="1410" t="s">
        <v>1274</v>
      </c>
      <c r="AA186" s="454">
        <v>43686</v>
      </c>
      <c r="AB186" s="455" t="s">
        <v>1274</v>
      </c>
      <c r="AC186" s="420"/>
    </row>
    <row r="187" spans="1:48" s="456" customFormat="1" ht="81" customHeight="1" x14ac:dyDescent="0.2">
      <c r="A187" s="450">
        <v>183</v>
      </c>
      <c r="B187" s="413">
        <v>80401384000</v>
      </c>
      <c r="C187" s="413" t="s">
        <v>6998</v>
      </c>
      <c r="D187" s="1353" t="s">
        <v>6999</v>
      </c>
      <c r="E187" s="414" t="s">
        <v>4965</v>
      </c>
      <c r="F187" s="232" t="s">
        <v>7001</v>
      </c>
      <c r="G187" s="232" t="s">
        <v>7002</v>
      </c>
      <c r="H187" s="31">
        <v>12300</v>
      </c>
      <c r="I187" s="31" t="s">
        <v>1264</v>
      </c>
      <c r="J187" s="31">
        <v>16</v>
      </c>
      <c r="K187" s="31" t="s">
        <v>7003</v>
      </c>
      <c r="L187" s="31"/>
      <c r="M187" s="31" t="s">
        <v>7004</v>
      </c>
      <c r="N187" s="31" t="s">
        <v>14614</v>
      </c>
      <c r="O187" s="31" t="s">
        <v>6026</v>
      </c>
      <c r="P187" s="31"/>
      <c r="Q187" s="31"/>
      <c r="R187" s="36" t="s">
        <v>7005</v>
      </c>
      <c r="S187" s="31"/>
      <c r="T187" s="38"/>
      <c r="U187" s="38"/>
      <c r="V187" s="38"/>
      <c r="W187" s="38"/>
      <c r="X187" s="1409"/>
      <c r="Y187" s="1435"/>
      <c r="Z187" s="1409"/>
      <c r="AA187" s="454">
        <v>43686</v>
      </c>
      <c r="AB187" s="455"/>
      <c r="AC187" s="420"/>
    </row>
    <row r="188" spans="1:48" s="448" customFormat="1" ht="58.5" customHeight="1" x14ac:dyDescent="0.2">
      <c r="A188" s="450">
        <v>184</v>
      </c>
      <c r="B188" s="414" t="s">
        <v>7109</v>
      </c>
      <c r="C188" s="414" t="s">
        <v>7102</v>
      </c>
      <c r="D188" s="1005" t="s">
        <v>7110</v>
      </c>
      <c r="E188" s="414" t="s">
        <v>7103</v>
      </c>
      <c r="F188" s="414" t="s">
        <v>7104</v>
      </c>
      <c r="G188" s="414" t="s">
        <v>7105</v>
      </c>
      <c r="H188" s="31">
        <v>12300</v>
      </c>
      <c r="I188" s="31">
        <v>2</v>
      </c>
      <c r="J188" s="31">
        <v>16</v>
      </c>
      <c r="K188" s="31" t="s">
        <v>7106</v>
      </c>
      <c r="L188" s="31" t="s">
        <v>7107</v>
      </c>
      <c r="M188" s="31" t="s">
        <v>14298</v>
      </c>
      <c r="N188" s="36" t="s">
        <v>14525</v>
      </c>
      <c r="O188" s="31" t="s">
        <v>14434</v>
      </c>
      <c r="P188" s="31" t="s">
        <v>2062</v>
      </c>
      <c r="Q188" s="31"/>
      <c r="R188" s="31" t="s">
        <v>14435</v>
      </c>
      <c r="S188" s="31" t="s">
        <v>7108</v>
      </c>
      <c r="T188" s="1383"/>
      <c r="U188" s="1383"/>
      <c r="V188" s="1383"/>
      <c r="W188" s="1383"/>
      <c r="X188" s="1413"/>
      <c r="Y188" s="1436" t="s">
        <v>2330</v>
      </c>
      <c r="Z188" s="1413"/>
      <c r="AA188" s="454">
        <v>43690</v>
      </c>
      <c r="AB188" s="416"/>
      <c r="AC188" s="420"/>
    </row>
    <row r="189" spans="1:48" s="448" customFormat="1" ht="84" customHeight="1" x14ac:dyDescent="0.2">
      <c r="A189" s="450">
        <v>185</v>
      </c>
      <c r="B189" s="414">
        <v>80401385000</v>
      </c>
      <c r="C189" s="414" t="s">
        <v>7230</v>
      </c>
      <c r="D189" s="31" t="s">
        <v>7231</v>
      </c>
      <c r="E189" s="31" t="s">
        <v>2916</v>
      </c>
      <c r="F189" s="414" t="s">
        <v>7232</v>
      </c>
      <c r="G189" s="414" t="s">
        <v>7233</v>
      </c>
      <c r="H189" s="31">
        <v>12300</v>
      </c>
      <c r="I189" s="31">
        <v>2</v>
      </c>
      <c r="J189" s="31">
        <v>16</v>
      </c>
      <c r="K189" s="31" t="s">
        <v>7234</v>
      </c>
      <c r="L189" s="31"/>
      <c r="M189" s="31" t="s">
        <v>7258</v>
      </c>
      <c r="N189" s="30" t="s">
        <v>7239</v>
      </c>
      <c r="O189" s="31" t="s">
        <v>7235</v>
      </c>
      <c r="P189" s="31" t="s">
        <v>7236</v>
      </c>
      <c r="Q189" s="31" t="s">
        <v>1274</v>
      </c>
      <c r="R189" s="36" t="s">
        <v>7237</v>
      </c>
      <c r="S189" s="31" t="s">
        <v>1274</v>
      </c>
      <c r="T189" s="38" t="s">
        <v>1274</v>
      </c>
      <c r="U189" s="38" t="s">
        <v>1274</v>
      </c>
      <c r="V189" s="38" t="s">
        <v>1274</v>
      </c>
      <c r="W189" s="38" t="s">
        <v>1274</v>
      </c>
      <c r="X189" s="1409" t="s">
        <v>1400</v>
      </c>
      <c r="Y189" s="1435" t="s">
        <v>7238</v>
      </c>
      <c r="Z189" s="1409" t="s">
        <v>1274</v>
      </c>
      <c r="AA189" s="454">
        <v>43690</v>
      </c>
      <c r="AB189" s="447"/>
      <c r="AC189" s="420"/>
    </row>
    <row r="190" spans="1:48" s="448" customFormat="1" ht="72" customHeight="1" x14ac:dyDescent="0.2">
      <c r="A190" s="450">
        <v>186</v>
      </c>
      <c r="B190" s="413">
        <v>80401385000</v>
      </c>
      <c r="C190" s="413" t="s">
        <v>7833</v>
      </c>
      <c r="D190" s="1353" t="s">
        <v>7834</v>
      </c>
      <c r="E190" s="31" t="s">
        <v>2916</v>
      </c>
      <c r="F190" s="414" t="s">
        <v>7835</v>
      </c>
      <c r="G190" s="414" t="s">
        <v>7836</v>
      </c>
      <c r="H190" s="31">
        <v>12300</v>
      </c>
      <c r="I190" s="31">
        <v>2</v>
      </c>
      <c r="J190" s="31">
        <v>16</v>
      </c>
      <c r="K190" s="31" t="s">
        <v>7837</v>
      </c>
      <c r="L190" s="31"/>
      <c r="M190" s="31" t="s">
        <v>7838</v>
      </c>
      <c r="N190" s="36" t="s">
        <v>7839</v>
      </c>
      <c r="O190" s="36" t="s">
        <v>6026</v>
      </c>
      <c r="P190" s="30" t="s">
        <v>1274</v>
      </c>
      <c r="Q190" s="30" t="s">
        <v>1274</v>
      </c>
      <c r="R190" s="36" t="s">
        <v>7840</v>
      </c>
      <c r="S190" s="31" t="s">
        <v>1274</v>
      </c>
      <c r="T190" s="38" t="s">
        <v>1274</v>
      </c>
      <c r="U190" s="38" t="s">
        <v>1274</v>
      </c>
      <c r="V190" s="38" t="s">
        <v>1274</v>
      </c>
      <c r="W190" s="38" t="s">
        <v>1274</v>
      </c>
      <c r="X190" s="1409" t="s">
        <v>1274</v>
      </c>
      <c r="Y190" s="1435" t="s">
        <v>1274</v>
      </c>
      <c r="Z190" s="1409" t="s">
        <v>1274</v>
      </c>
      <c r="AA190" s="458">
        <v>43693</v>
      </c>
      <c r="AB190" s="416"/>
      <c r="AC190" s="420"/>
    </row>
    <row r="191" spans="1:48" s="448" customFormat="1" ht="60" customHeight="1" x14ac:dyDescent="0.2">
      <c r="A191" s="450">
        <v>187</v>
      </c>
      <c r="B191" s="422">
        <v>80401390000</v>
      </c>
      <c r="C191" s="414" t="s">
        <v>7988</v>
      </c>
      <c r="D191" s="1353" t="s">
        <v>7989</v>
      </c>
      <c r="E191" s="414" t="s">
        <v>1288</v>
      </c>
      <c r="F191" s="414" t="s">
        <v>7990</v>
      </c>
      <c r="G191" s="414" t="s">
        <v>7991</v>
      </c>
      <c r="H191" s="31">
        <v>12300</v>
      </c>
      <c r="I191" s="31" t="s">
        <v>1264</v>
      </c>
      <c r="J191" s="31">
        <v>16</v>
      </c>
      <c r="K191" s="31" t="s">
        <v>7992</v>
      </c>
      <c r="L191" s="31"/>
      <c r="M191" s="31" t="s">
        <v>7993</v>
      </c>
      <c r="N191" s="895" t="s">
        <v>14616</v>
      </c>
      <c r="O191" s="1524" t="s">
        <v>14617</v>
      </c>
      <c r="P191" s="1525"/>
      <c r="Q191" s="1525"/>
      <c r="R191" s="1525" t="s">
        <v>14618</v>
      </c>
      <c r="S191" s="1549" t="s">
        <v>14619</v>
      </c>
      <c r="T191" s="1524" t="s">
        <v>14620</v>
      </c>
      <c r="U191" s="1403"/>
      <c r="V191" s="1403"/>
      <c r="W191" s="1403"/>
      <c r="X191" s="1412"/>
      <c r="Y191" s="1450"/>
      <c r="Z191" s="1412"/>
      <c r="AA191" s="454">
        <v>43697</v>
      </c>
      <c r="AB191" s="447"/>
      <c r="AC191" s="420"/>
    </row>
    <row r="192" spans="1:48" s="456" customFormat="1" ht="46.5" customHeight="1" x14ac:dyDescent="0.2">
      <c r="A192" s="450">
        <v>188</v>
      </c>
      <c r="B192" s="413">
        <v>80401385000</v>
      </c>
      <c r="C192" s="413" t="s">
        <v>7994</v>
      </c>
      <c r="D192" s="1353" t="s">
        <v>7995</v>
      </c>
      <c r="E192" s="413" t="s">
        <v>2916</v>
      </c>
      <c r="F192" s="413" t="s">
        <v>7996</v>
      </c>
      <c r="G192" s="413" t="s">
        <v>7997</v>
      </c>
      <c r="H192" s="413" t="s">
        <v>32</v>
      </c>
      <c r="I192" s="31" t="s">
        <v>1264</v>
      </c>
      <c r="J192" s="413" t="s">
        <v>1286</v>
      </c>
      <c r="K192" s="31" t="s">
        <v>7998</v>
      </c>
      <c r="L192" s="31"/>
      <c r="M192" s="31" t="s">
        <v>14461</v>
      </c>
      <c r="N192" s="31" t="s">
        <v>10685</v>
      </c>
      <c r="O192" s="75" t="s">
        <v>10686</v>
      </c>
      <c r="P192" s="75" t="s">
        <v>2027</v>
      </c>
      <c r="Q192" s="75"/>
      <c r="R192" s="31" t="s">
        <v>10687</v>
      </c>
      <c r="S192" s="31" t="s">
        <v>10688</v>
      </c>
      <c r="T192" s="38" t="s">
        <v>10689</v>
      </c>
      <c r="U192" s="80"/>
      <c r="V192" s="80"/>
      <c r="W192" s="80"/>
      <c r="X192" s="1410"/>
      <c r="Y192" s="1436"/>
      <c r="Z192" s="1410"/>
      <c r="AA192" s="454">
        <v>43697</v>
      </c>
      <c r="AB192" s="455"/>
      <c r="AC192" s="420"/>
    </row>
    <row r="193" spans="1:34" s="456" customFormat="1" ht="48" customHeight="1" x14ac:dyDescent="0.2">
      <c r="A193" s="450">
        <v>189</v>
      </c>
      <c r="B193" s="75">
        <v>80401375000</v>
      </c>
      <c r="C193" s="413" t="s">
        <v>8009</v>
      </c>
      <c r="D193" s="987" t="s">
        <v>8010</v>
      </c>
      <c r="E193" s="479" t="s">
        <v>30</v>
      </c>
      <c r="F193" s="479" t="s">
        <v>9589</v>
      </c>
      <c r="G193" s="479" t="s">
        <v>8011</v>
      </c>
      <c r="H193" s="420">
        <v>12300</v>
      </c>
      <c r="I193" s="420">
        <v>1</v>
      </c>
      <c r="J193" s="420">
        <v>16</v>
      </c>
      <c r="K193" s="489" t="s">
        <v>8012</v>
      </c>
      <c r="L193" s="420"/>
      <c r="M193" s="419" t="s">
        <v>8013</v>
      </c>
      <c r="N193" s="419" t="s">
        <v>8014</v>
      </c>
      <c r="O193" s="420" t="s">
        <v>100</v>
      </c>
      <c r="P193" s="420"/>
      <c r="Q193" s="420"/>
      <c r="R193" s="420" t="s">
        <v>10312</v>
      </c>
      <c r="S193" s="420"/>
      <c r="T193" s="425"/>
      <c r="U193" s="425"/>
      <c r="V193" s="425"/>
      <c r="W193" s="425"/>
      <c r="X193" s="1418"/>
      <c r="Y193" s="1442"/>
      <c r="Z193" s="1418"/>
      <c r="AA193" s="454">
        <v>43697</v>
      </c>
      <c r="AB193" s="420"/>
      <c r="AC193" s="420"/>
    </row>
    <row r="194" spans="1:34" s="456" customFormat="1" ht="48" customHeight="1" x14ac:dyDescent="0.2">
      <c r="A194" s="450">
        <v>190</v>
      </c>
      <c r="B194" s="413" t="s">
        <v>8186</v>
      </c>
      <c r="C194" s="413" t="s">
        <v>8187</v>
      </c>
      <c r="D194" s="36" t="s">
        <v>8188</v>
      </c>
      <c r="E194" s="413" t="s">
        <v>30</v>
      </c>
      <c r="F194" s="413" t="s">
        <v>8189</v>
      </c>
      <c r="G194" s="413" t="s">
        <v>8190</v>
      </c>
      <c r="H194" s="75">
        <v>12300</v>
      </c>
      <c r="I194" s="31" t="s">
        <v>1264</v>
      </c>
      <c r="J194" s="75">
        <v>16</v>
      </c>
      <c r="K194" s="31" t="s">
        <v>8191</v>
      </c>
      <c r="L194" s="31"/>
      <c r="M194" s="31" t="s">
        <v>8192</v>
      </c>
      <c r="N194" s="31" t="s">
        <v>8193</v>
      </c>
      <c r="O194" s="75" t="s">
        <v>2955</v>
      </c>
      <c r="P194" s="75"/>
      <c r="Q194" s="75"/>
      <c r="R194" s="31" t="s">
        <v>8194</v>
      </c>
      <c r="S194" s="75"/>
      <c r="T194" s="80"/>
      <c r="U194" s="80"/>
      <c r="V194" s="80"/>
      <c r="W194" s="80"/>
      <c r="X194" s="1410"/>
      <c r="Y194" s="1436"/>
      <c r="Z194" s="1410"/>
      <c r="AA194" s="454">
        <v>43699</v>
      </c>
      <c r="AB194" s="455"/>
      <c r="AC194" s="420"/>
    </row>
    <row r="195" spans="1:34" s="456" customFormat="1" ht="60" customHeight="1" x14ac:dyDescent="0.2">
      <c r="A195" s="450">
        <v>191</v>
      </c>
      <c r="B195" s="413">
        <v>80401370000</v>
      </c>
      <c r="C195" s="413" t="s">
        <v>8606</v>
      </c>
      <c r="D195" s="31" t="s">
        <v>8607</v>
      </c>
      <c r="E195" s="414" t="s">
        <v>1484</v>
      </c>
      <c r="F195" s="414" t="s">
        <v>8608</v>
      </c>
      <c r="G195" s="414" t="s">
        <v>8609</v>
      </c>
      <c r="H195" s="31">
        <v>12300</v>
      </c>
      <c r="I195" s="31" t="s">
        <v>1264</v>
      </c>
      <c r="J195" s="31">
        <v>16</v>
      </c>
      <c r="K195" s="31" t="s">
        <v>8610</v>
      </c>
      <c r="L195" s="31"/>
      <c r="M195" s="31" t="s">
        <v>8611</v>
      </c>
      <c r="N195" s="31" t="s">
        <v>8612</v>
      </c>
      <c r="O195" s="31" t="s">
        <v>8613</v>
      </c>
      <c r="P195" s="31" t="s">
        <v>1274</v>
      </c>
      <c r="Q195" s="31" t="s">
        <v>1274</v>
      </c>
      <c r="R195" s="36" t="s">
        <v>3231</v>
      </c>
      <c r="S195" s="31" t="s">
        <v>1274</v>
      </c>
      <c r="T195" s="38" t="s">
        <v>1274</v>
      </c>
      <c r="U195" s="38" t="s">
        <v>1274</v>
      </c>
      <c r="V195" s="38" t="s">
        <v>1274</v>
      </c>
      <c r="W195" s="38" t="s">
        <v>1274</v>
      </c>
      <c r="X195" s="1409" t="s">
        <v>1274</v>
      </c>
      <c r="Y195" s="1435" t="s">
        <v>1274</v>
      </c>
      <c r="Z195" s="1409" t="s">
        <v>1274</v>
      </c>
      <c r="AA195" s="454">
        <v>43700</v>
      </c>
      <c r="AB195" s="455" t="s">
        <v>1274</v>
      </c>
      <c r="AC195" s="420"/>
    </row>
    <row r="196" spans="1:34" s="470" customFormat="1" ht="63.75" customHeight="1" x14ac:dyDescent="0.2">
      <c r="A196" s="450">
        <v>192</v>
      </c>
      <c r="B196" s="413" t="s">
        <v>9458</v>
      </c>
      <c r="C196" s="465" t="s">
        <v>8648</v>
      </c>
      <c r="D196" s="412" t="s">
        <v>8633</v>
      </c>
      <c r="E196" s="506" t="s">
        <v>1288</v>
      </c>
      <c r="F196" s="506" t="s">
        <v>8634</v>
      </c>
      <c r="G196" s="506" t="s">
        <v>9605</v>
      </c>
      <c r="H196" s="222">
        <v>12300</v>
      </c>
      <c r="I196" s="222">
        <v>1</v>
      </c>
      <c r="J196" s="222">
        <v>16</v>
      </c>
      <c r="K196" s="412" t="s">
        <v>8635</v>
      </c>
      <c r="L196" s="222"/>
      <c r="M196" s="223" t="s">
        <v>9620</v>
      </c>
      <c r="N196" s="223" t="s">
        <v>8636</v>
      </c>
      <c r="O196" s="223" t="s">
        <v>8637</v>
      </c>
      <c r="P196" s="222" t="s">
        <v>1267</v>
      </c>
      <c r="Q196" s="222"/>
      <c r="R196" s="223" t="s">
        <v>8638</v>
      </c>
      <c r="S196" s="222"/>
      <c r="T196" s="1384"/>
      <c r="U196" s="1384"/>
      <c r="V196" s="1384"/>
      <c r="W196" s="1384"/>
      <c r="X196" s="1414"/>
      <c r="Y196" s="1439"/>
      <c r="Z196" s="1414"/>
      <c r="AA196" s="469">
        <v>43700</v>
      </c>
      <c r="AB196" s="222"/>
      <c r="AC196" s="222"/>
    </row>
    <row r="197" spans="1:34" s="508" customFormat="1" ht="140.25" customHeight="1" x14ac:dyDescent="0.2">
      <c r="A197" s="450">
        <v>193</v>
      </c>
      <c r="B197" s="471" t="s">
        <v>4344</v>
      </c>
      <c r="C197" s="471" t="s">
        <v>8649</v>
      </c>
      <c r="D197" s="999" t="s">
        <v>8639</v>
      </c>
      <c r="E197" s="467" t="s">
        <v>30</v>
      </c>
      <c r="F197" s="467" t="s">
        <v>8640</v>
      </c>
      <c r="G197" s="467" t="s">
        <v>8641</v>
      </c>
      <c r="H197" s="467" t="s">
        <v>32</v>
      </c>
      <c r="I197" s="467" t="s">
        <v>1285</v>
      </c>
      <c r="J197" s="467" t="s">
        <v>1286</v>
      </c>
      <c r="K197" s="412" t="s">
        <v>8642</v>
      </c>
      <c r="L197" s="467"/>
      <c r="M197" s="467" t="s">
        <v>9095</v>
      </c>
      <c r="N197" s="467" t="s">
        <v>9613</v>
      </c>
      <c r="O197" s="683" t="s">
        <v>9614</v>
      </c>
      <c r="P197" s="683" t="s">
        <v>1266</v>
      </c>
      <c r="Q197" s="441"/>
      <c r="R197" s="442" t="s">
        <v>9615</v>
      </c>
      <c r="S197" s="443" t="s">
        <v>9616</v>
      </c>
      <c r="T197" s="1404"/>
      <c r="U197" s="1404"/>
      <c r="V197" s="1404"/>
      <c r="W197" s="1404"/>
      <c r="X197" s="1429"/>
      <c r="Y197" s="1451"/>
      <c r="Z197" s="1429"/>
      <c r="AA197" s="507" t="s">
        <v>8643</v>
      </c>
      <c r="AB197" s="467"/>
      <c r="AC197" s="467"/>
    </row>
    <row r="198" spans="1:34" s="456" customFormat="1" ht="36" customHeight="1" x14ac:dyDescent="0.2">
      <c r="A198" s="450">
        <v>194</v>
      </c>
      <c r="B198" s="413">
        <v>80401375000</v>
      </c>
      <c r="C198" s="413" t="s">
        <v>8650</v>
      </c>
      <c r="D198" s="36" t="s">
        <v>8651</v>
      </c>
      <c r="E198" s="413" t="s">
        <v>30</v>
      </c>
      <c r="F198" s="413" t="s">
        <v>8652</v>
      </c>
      <c r="G198" s="413" t="s">
        <v>8653</v>
      </c>
      <c r="H198" s="75">
        <v>12300</v>
      </c>
      <c r="I198" s="31" t="s">
        <v>1264</v>
      </c>
      <c r="J198" s="75">
        <v>16</v>
      </c>
      <c r="K198" s="31" t="s">
        <v>8654</v>
      </c>
      <c r="L198" s="31"/>
      <c r="M198" s="31" t="s">
        <v>8655</v>
      </c>
      <c r="N198" s="31" t="s">
        <v>10772</v>
      </c>
      <c r="O198" s="31" t="s">
        <v>8656</v>
      </c>
      <c r="P198" s="75"/>
      <c r="Q198" s="75"/>
      <c r="R198" s="31" t="s">
        <v>8657</v>
      </c>
      <c r="S198" s="75"/>
      <c r="T198" s="80"/>
      <c r="U198" s="80"/>
      <c r="V198" s="80"/>
      <c r="W198" s="80"/>
      <c r="X198" s="1410"/>
      <c r="Y198" s="1436"/>
      <c r="Z198" s="1410"/>
      <c r="AA198" s="454">
        <v>43700</v>
      </c>
      <c r="AB198" s="455"/>
      <c r="AC198" s="420"/>
    </row>
    <row r="199" spans="1:34" s="456" customFormat="1" ht="72" customHeight="1" x14ac:dyDescent="0.2">
      <c r="A199" s="450">
        <v>195</v>
      </c>
      <c r="B199" s="31">
        <v>80401370000</v>
      </c>
      <c r="C199" s="414" t="s">
        <v>9124</v>
      </c>
      <c r="D199" s="121" t="s">
        <v>10722</v>
      </c>
      <c r="E199" s="489" t="s">
        <v>1484</v>
      </c>
      <c r="F199" s="489" t="s">
        <v>9126</v>
      </c>
      <c r="G199" s="489" t="s">
        <v>9131</v>
      </c>
      <c r="H199" s="420">
        <v>71400</v>
      </c>
      <c r="I199" s="420">
        <v>1</v>
      </c>
      <c r="J199" s="420">
        <v>16</v>
      </c>
      <c r="K199" s="489" t="s">
        <v>9127</v>
      </c>
      <c r="L199" s="420"/>
      <c r="M199" s="489" t="s">
        <v>9132</v>
      </c>
      <c r="N199" s="414" t="s">
        <v>9133</v>
      </c>
      <c r="O199" s="232" t="s">
        <v>9128</v>
      </c>
      <c r="P199" s="232" t="s">
        <v>44</v>
      </c>
      <c r="Q199" s="232" t="s">
        <v>1274</v>
      </c>
      <c r="R199" s="232" t="s">
        <v>9129</v>
      </c>
      <c r="S199" s="232" t="s">
        <v>1274</v>
      </c>
      <c r="T199" s="1405" t="s">
        <v>1274</v>
      </c>
      <c r="U199" s="426" t="s">
        <v>1274</v>
      </c>
      <c r="V199" s="1405" t="s">
        <v>1274</v>
      </c>
      <c r="W199" s="1405" t="s">
        <v>1274</v>
      </c>
      <c r="X199" s="1430" t="s">
        <v>1274</v>
      </c>
      <c r="Y199" s="1452" t="s">
        <v>1274</v>
      </c>
      <c r="Z199" s="1458" t="s">
        <v>1274</v>
      </c>
      <c r="AA199" s="509" t="s">
        <v>9134</v>
      </c>
      <c r="AB199" s="489"/>
      <c r="AC199" s="489"/>
      <c r="AD199" s="489"/>
      <c r="AE199" s="489"/>
      <c r="AF199" s="489"/>
      <c r="AG199" s="489"/>
      <c r="AH199" s="510"/>
    </row>
    <row r="200" spans="1:34" s="513" customFormat="1" ht="51.75" customHeight="1" x14ac:dyDescent="0.2">
      <c r="A200" s="450">
        <v>196</v>
      </c>
      <c r="B200" s="414" t="s">
        <v>4344</v>
      </c>
      <c r="C200" s="1534" t="s">
        <v>9451</v>
      </c>
      <c r="D200" s="31" t="s">
        <v>9452</v>
      </c>
      <c r="E200" s="31" t="s">
        <v>30</v>
      </c>
      <c r="F200" s="414" t="s">
        <v>9453</v>
      </c>
      <c r="G200" s="414" t="s">
        <v>9454</v>
      </c>
      <c r="H200" s="31" t="s">
        <v>32</v>
      </c>
      <c r="I200" s="31" t="s">
        <v>1264</v>
      </c>
      <c r="J200" s="31">
        <v>16</v>
      </c>
      <c r="K200" s="31" t="s">
        <v>9455</v>
      </c>
      <c r="L200" s="31"/>
      <c r="M200" s="31" t="s">
        <v>9456</v>
      </c>
      <c r="N200" s="31" t="s">
        <v>9457</v>
      </c>
      <c r="O200" s="31" t="s">
        <v>2955</v>
      </c>
      <c r="P200" s="31"/>
      <c r="Q200" s="31"/>
      <c r="R200" s="31" t="s">
        <v>8194</v>
      </c>
      <c r="S200" s="31"/>
      <c r="T200" s="38"/>
      <c r="U200" s="38"/>
      <c r="V200" s="38"/>
      <c r="W200" s="38"/>
      <c r="X200" s="1409"/>
      <c r="Y200" s="1435"/>
      <c r="Z200" s="1409"/>
      <c r="AA200" s="481">
        <v>43705</v>
      </c>
      <c r="AB200" s="511"/>
      <c r="AC200" s="512"/>
    </row>
    <row r="201" spans="1:34" s="456" customFormat="1" ht="36" customHeight="1" x14ac:dyDescent="0.2">
      <c r="A201" s="450">
        <v>197</v>
      </c>
      <c r="B201" s="413" t="s">
        <v>9458</v>
      </c>
      <c r="C201" s="1535" t="s">
        <v>9459</v>
      </c>
      <c r="D201" s="36" t="s">
        <v>9491</v>
      </c>
      <c r="E201" s="413" t="s">
        <v>1288</v>
      </c>
      <c r="F201" s="413" t="s">
        <v>9460</v>
      </c>
      <c r="G201" s="413" t="s">
        <v>9454</v>
      </c>
      <c r="H201" s="75">
        <v>12300</v>
      </c>
      <c r="I201" s="31" t="s">
        <v>1264</v>
      </c>
      <c r="J201" s="75">
        <v>16</v>
      </c>
      <c r="K201" s="31" t="s">
        <v>9461</v>
      </c>
      <c r="L201" s="31"/>
      <c r="M201" s="31" t="s">
        <v>9462</v>
      </c>
      <c r="N201" s="31" t="s">
        <v>9463</v>
      </c>
      <c r="O201" s="75" t="s">
        <v>2955</v>
      </c>
      <c r="P201" s="75"/>
      <c r="Q201" s="75"/>
      <c r="R201" s="31" t="s">
        <v>9464</v>
      </c>
      <c r="S201" s="75"/>
      <c r="T201" s="80"/>
      <c r="U201" s="80"/>
      <c r="V201" s="80"/>
      <c r="W201" s="80"/>
      <c r="X201" s="1410"/>
      <c r="Y201" s="1436"/>
      <c r="Z201" s="1410"/>
      <c r="AA201" s="454">
        <v>43705</v>
      </c>
      <c r="AB201" s="455"/>
      <c r="AC201" s="420"/>
    </row>
    <row r="202" spans="1:34" s="456" customFormat="1" ht="108" customHeight="1" x14ac:dyDescent="0.2">
      <c r="A202" s="450">
        <v>198</v>
      </c>
      <c r="B202" s="414">
        <v>80401380000</v>
      </c>
      <c r="C202" s="413" t="s">
        <v>9471</v>
      </c>
      <c r="D202" s="1353" t="s">
        <v>9472</v>
      </c>
      <c r="E202" s="414" t="s">
        <v>2345</v>
      </c>
      <c r="F202" s="414" t="s">
        <v>9473</v>
      </c>
      <c r="G202" s="414" t="s">
        <v>9474</v>
      </c>
      <c r="H202" s="31">
        <v>12300</v>
      </c>
      <c r="I202" s="31" t="s">
        <v>1264</v>
      </c>
      <c r="J202" s="31">
        <v>16</v>
      </c>
      <c r="K202" s="31" t="s">
        <v>9475</v>
      </c>
      <c r="L202" s="31"/>
      <c r="M202" s="31" t="s">
        <v>9476</v>
      </c>
      <c r="N202" s="121" t="s">
        <v>9477</v>
      </c>
      <c r="O202" s="121" t="s">
        <v>9478</v>
      </c>
      <c r="P202" s="121" t="s">
        <v>2027</v>
      </c>
      <c r="Q202" s="120" t="s">
        <v>1274</v>
      </c>
      <c r="R202" s="121" t="s">
        <v>9479</v>
      </c>
      <c r="S202" s="120" t="s">
        <v>1274</v>
      </c>
      <c r="T202" s="38" t="s">
        <v>1274</v>
      </c>
      <c r="U202" s="38" t="s">
        <v>1274</v>
      </c>
      <c r="V202" s="38" t="s">
        <v>1274</v>
      </c>
      <c r="W202" s="38" t="s">
        <v>1274</v>
      </c>
      <c r="X202" s="1409" t="s">
        <v>1274</v>
      </c>
      <c r="Y202" s="1435" t="s">
        <v>1274</v>
      </c>
      <c r="Z202" s="1409" t="s">
        <v>1274</v>
      </c>
      <c r="AA202" s="454">
        <v>43706</v>
      </c>
      <c r="AB202" s="455" t="s">
        <v>1274</v>
      </c>
      <c r="AC202" s="420"/>
    </row>
    <row r="203" spans="1:34" s="456" customFormat="1" ht="36" customHeight="1" x14ac:dyDescent="0.2">
      <c r="A203" s="450">
        <v>199</v>
      </c>
      <c r="B203" s="413" t="s">
        <v>9458</v>
      </c>
      <c r="C203" s="413" t="s">
        <v>9481</v>
      </c>
      <c r="D203" s="36" t="s">
        <v>14549</v>
      </c>
      <c r="E203" s="413" t="s">
        <v>1288</v>
      </c>
      <c r="F203" s="413" t="s">
        <v>9482</v>
      </c>
      <c r="G203" s="413" t="s">
        <v>10692</v>
      </c>
      <c r="H203" s="75">
        <v>12300</v>
      </c>
      <c r="I203" s="31" t="s">
        <v>1264</v>
      </c>
      <c r="J203" s="75">
        <v>16</v>
      </c>
      <c r="K203" s="31" t="s">
        <v>9483</v>
      </c>
      <c r="L203" s="31"/>
      <c r="M203" s="31" t="s">
        <v>9462</v>
      </c>
      <c r="N203" s="31" t="s">
        <v>9484</v>
      </c>
      <c r="O203" s="75" t="s">
        <v>2955</v>
      </c>
      <c r="P203" s="75"/>
      <c r="Q203" s="75"/>
      <c r="R203" s="31" t="s">
        <v>9485</v>
      </c>
      <c r="S203" s="75"/>
      <c r="T203" s="80"/>
      <c r="U203" s="80"/>
      <c r="V203" s="80"/>
      <c r="W203" s="80"/>
      <c r="X203" s="1410"/>
      <c r="Y203" s="1436"/>
      <c r="Z203" s="1410"/>
      <c r="AA203" s="454">
        <v>43706</v>
      </c>
      <c r="AB203" s="455"/>
      <c r="AC203" s="420"/>
    </row>
    <row r="204" spans="1:34" s="456" customFormat="1" ht="48" customHeight="1" x14ac:dyDescent="0.2">
      <c r="A204" s="450">
        <v>200</v>
      </c>
      <c r="B204" s="413" t="s">
        <v>9458</v>
      </c>
      <c r="C204" s="413" t="s">
        <v>9508</v>
      </c>
      <c r="D204" s="1463" t="s">
        <v>9509</v>
      </c>
      <c r="E204" s="413" t="s">
        <v>1288</v>
      </c>
      <c r="F204" s="413" t="s">
        <v>9510</v>
      </c>
      <c r="G204" s="413" t="s">
        <v>9511</v>
      </c>
      <c r="H204" s="413" t="s">
        <v>32</v>
      </c>
      <c r="I204" s="31" t="s">
        <v>1264</v>
      </c>
      <c r="J204" s="413" t="s">
        <v>1286</v>
      </c>
      <c r="K204" s="31" t="s">
        <v>9512</v>
      </c>
      <c r="L204" s="31"/>
      <c r="M204" s="31" t="s">
        <v>9524</v>
      </c>
      <c r="N204" s="31" t="s">
        <v>9513</v>
      </c>
      <c r="O204" s="75" t="s">
        <v>3280</v>
      </c>
      <c r="P204" s="75"/>
      <c r="Q204" s="75"/>
      <c r="R204" s="31" t="s">
        <v>5794</v>
      </c>
      <c r="S204" s="75"/>
      <c r="T204" s="80"/>
      <c r="U204" s="80"/>
      <c r="V204" s="80"/>
      <c r="W204" s="80"/>
      <c r="X204" s="1410"/>
      <c r="Y204" s="1436"/>
      <c r="Z204" s="1410"/>
      <c r="AA204" s="454">
        <v>43706</v>
      </c>
      <c r="AB204" s="455"/>
      <c r="AC204" s="420"/>
    </row>
    <row r="205" spans="1:34" s="456" customFormat="1" ht="48" customHeight="1" x14ac:dyDescent="0.2">
      <c r="A205" s="450">
        <v>201</v>
      </c>
      <c r="B205" s="413">
        <v>80401380000</v>
      </c>
      <c r="C205" s="413" t="s">
        <v>9525</v>
      </c>
      <c r="D205" s="36" t="s">
        <v>9526</v>
      </c>
      <c r="E205" s="413" t="s">
        <v>2345</v>
      </c>
      <c r="F205" s="413" t="s">
        <v>9527</v>
      </c>
      <c r="G205" s="413" t="s">
        <v>9528</v>
      </c>
      <c r="H205" s="75">
        <v>12300</v>
      </c>
      <c r="I205" s="31" t="s">
        <v>1264</v>
      </c>
      <c r="J205" s="75">
        <v>16</v>
      </c>
      <c r="K205" s="31" t="s">
        <v>9529</v>
      </c>
      <c r="L205" s="31"/>
      <c r="M205" s="31" t="s">
        <v>9530</v>
      </c>
      <c r="N205" s="31" t="s">
        <v>9531</v>
      </c>
      <c r="O205" s="31" t="s">
        <v>9532</v>
      </c>
      <c r="P205" s="75" t="s">
        <v>44</v>
      </c>
      <c r="Q205" s="75"/>
      <c r="R205" s="31" t="s">
        <v>9533</v>
      </c>
      <c r="S205" s="75"/>
      <c r="T205" s="80"/>
      <c r="U205" s="80"/>
      <c r="V205" s="80"/>
      <c r="W205" s="80"/>
      <c r="X205" s="1410"/>
      <c r="Y205" s="1436"/>
      <c r="Z205" s="1410"/>
      <c r="AA205" s="454">
        <v>43707</v>
      </c>
      <c r="AB205" s="455"/>
      <c r="AC205" s="420"/>
    </row>
    <row r="206" spans="1:34" s="482" customFormat="1" ht="38.25" customHeight="1" x14ac:dyDescent="0.2">
      <c r="A206" s="450">
        <v>202</v>
      </c>
      <c r="B206" s="480">
        <v>80401375000</v>
      </c>
      <c r="C206" s="480" t="s">
        <v>28</v>
      </c>
      <c r="D206" s="412" t="s">
        <v>3922</v>
      </c>
      <c r="E206" s="412" t="s">
        <v>30</v>
      </c>
      <c r="F206" s="412" t="s">
        <v>31</v>
      </c>
      <c r="G206" s="466" t="s">
        <v>1284</v>
      </c>
      <c r="H206" s="412" t="s">
        <v>32</v>
      </c>
      <c r="I206" s="412" t="s">
        <v>1285</v>
      </c>
      <c r="J206" s="412" t="s">
        <v>1286</v>
      </c>
      <c r="K206" s="412" t="s">
        <v>33</v>
      </c>
      <c r="L206" s="412"/>
      <c r="M206" s="412" t="s">
        <v>37</v>
      </c>
      <c r="N206" s="412" t="s">
        <v>34</v>
      </c>
      <c r="O206" s="412" t="s">
        <v>35</v>
      </c>
      <c r="P206" s="412"/>
      <c r="Q206" s="412"/>
      <c r="R206" s="412" t="s">
        <v>35</v>
      </c>
      <c r="S206" s="412"/>
      <c r="T206" s="1381"/>
      <c r="U206" s="1381"/>
      <c r="V206" s="1381"/>
      <c r="W206" s="1381"/>
      <c r="X206" s="1408"/>
      <c r="Y206" s="1433"/>
      <c r="Z206" s="1408"/>
      <c r="AA206" s="481" t="s">
        <v>36</v>
      </c>
      <c r="AB206" s="412"/>
      <c r="AC206" s="412"/>
    </row>
    <row r="207" spans="1:34" s="482" customFormat="1" ht="89.25" customHeight="1" x14ac:dyDescent="0.2">
      <c r="A207" s="450">
        <v>203</v>
      </c>
      <c r="B207" s="480">
        <v>80401385000</v>
      </c>
      <c r="C207" s="480" t="s">
        <v>38</v>
      </c>
      <c r="D207" s="412" t="s">
        <v>3923</v>
      </c>
      <c r="E207" s="412" t="s">
        <v>41</v>
      </c>
      <c r="F207" s="412" t="s">
        <v>40</v>
      </c>
      <c r="G207" s="466" t="s">
        <v>1287</v>
      </c>
      <c r="H207" s="412">
        <v>12300</v>
      </c>
      <c r="I207" s="412">
        <v>1</v>
      </c>
      <c r="J207" s="412">
        <v>16</v>
      </c>
      <c r="K207" s="412" t="s">
        <v>42</v>
      </c>
      <c r="L207" s="412"/>
      <c r="M207" s="412" t="s">
        <v>43</v>
      </c>
      <c r="N207" s="412" t="s">
        <v>10773</v>
      </c>
      <c r="O207" s="412" t="s">
        <v>14289</v>
      </c>
      <c r="P207" s="412" t="s">
        <v>44</v>
      </c>
      <c r="Q207" s="412"/>
      <c r="R207" s="412" t="s">
        <v>45</v>
      </c>
      <c r="S207" s="412" t="s">
        <v>46</v>
      </c>
      <c r="T207" s="1381" t="s">
        <v>47</v>
      </c>
      <c r="U207" s="1381" t="s">
        <v>48</v>
      </c>
      <c r="V207" s="1381"/>
      <c r="W207" s="1381"/>
      <c r="X207" s="1408"/>
      <c r="Y207" s="1433"/>
      <c r="Z207" s="1408"/>
      <c r="AA207" s="481">
        <v>43557</v>
      </c>
      <c r="AB207" s="412"/>
      <c r="AC207" s="412"/>
    </row>
    <row r="208" spans="1:34" s="482" customFormat="1" ht="41.25" customHeight="1" x14ac:dyDescent="0.2">
      <c r="A208" s="450">
        <v>204</v>
      </c>
      <c r="B208" s="480">
        <v>80401375000</v>
      </c>
      <c r="C208" s="514" t="s">
        <v>9557</v>
      </c>
      <c r="D208" s="412" t="s">
        <v>3924</v>
      </c>
      <c r="E208" s="412" t="s">
        <v>30</v>
      </c>
      <c r="F208" s="412" t="s">
        <v>50</v>
      </c>
      <c r="G208" s="466" t="s">
        <v>1283</v>
      </c>
      <c r="H208" s="412">
        <v>12300</v>
      </c>
      <c r="I208" s="412">
        <v>1</v>
      </c>
      <c r="J208" s="412">
        <v>16</v>
      </c>
      <c r="K208" s="412" t="s">
        <v>51</v>
      </c>
      <c r="L208" s="412"/>
      <c r="M208" s="412" t="s">
        <v>52</v>
      </c>
      <c r="N208" s="412" t="s">
        <v>53</v>
      </c>
      <c r="O208" s="412" t="s">
        <v>54</v>
      </c>
      <c r="P208" s="412"/>
      <c r="Q208" s="412"/>
      <c r="R208" s="412" t="s">
        <v>55</v>
      </c>
      <c r="S208" s="412"/>
      <c r="T208" s="1381"/>
      <c r="U208" s="1381"/>
      <c r="V208" s="1381"/>
      <c r="W208" s="1381"/>
      <c r="X208" s="1408"/>
      <c r="Y208" s="1433"/>
      <c r="Z208" s="1408"/>
      <c r="AA208" s="481">
        <v>43592</v>
      </c>
      <c r="AB208" s="412"/>
      <c r="AC208" s="412"/>
    </row>
    <row r="209" spans="1:29" s="482" customFormat="1" ht="78.75" customHeight="1" x14ac:dyDescent="0.2">
      <c r="A209" s="450">
        <v>205</v>
      </c>
      <c r="B209" s="480">
        <v>80401384000</v>
      </c>
      <c r="C209" s="480" t="s">
        <v>1247</v>
      </c>
      <c r="D209" s="1002" t="s">
        <v>10309</v>
      </c>
      <c r="E209" s="466" t="s">
        <v>41</v>
      </c>
      <c r="F209" s="466" t="s">
        <v>10721</v>
      </c>
      <c r="G209" s="466" t="s">
        <v>9603</v>
      </c>
      <c r="H209" s="412">
        <v>12300</v>
      </c>
      <c r="I209" s="412">
        <v>1</v>
      </c>
      <c r="J209" s="412">
        <v>16</v>
      </c>
      <c r="K209" s="412" t="s">
        <v>1240</v>
      </c>
      <c r="L209" s="412"/>
      <c r="M209" s="603" t="s">
        <v>14464</v>
      </c>
      <c r="N209" s="412" t="s">
        <v>1241</v>
      </c>
      <c r="O209" s="412" t="s">
        <v>1243</v>
      </c>
      <c r="P209" s="412" t="s">
        <v>1244</v>
      </c>
      <c r="Q209" s="412"/>
      <c r="R209" s="412" t="s">
        <v>1245</v>
      </c>
      <c r="S209" s="412" t="s">
        <v>1246</v>
      </c>
      <c r="T209" s="1381"/>
      <c r="U209" s="1381" t="s">
        <v>1242</v>
      </c>
      <c r="V209" s="1381"/>
      <c r="W209" s="1381"/>
      <c r="X209" s="1408"/>
      <c r="Y209" s="1433"/>
      <c r="Z209" s="1408"/>
      <c r="AA209" s="481">
        <v>43593</v>
      </c>
      <c r="AB209" s="412"/>
      <c r="AC209" s="412"/>
    </row>
    <row r="210" spans="1:29" s="482" customFormat="1" ht="114.75" customHeight="1" x14ac:dyDescent="0.2">
      <c r="A210" s="450">
        <v>206</v>
      </c>
      <c r="B210" s="480">
        <v>80401384000</v>
      </c>
      <c r="C210" s="480" t="s">
        <v>1248</v>
      </c>
      <c r="D210" s="412" t="s">
        <v>3926</v>
      </c>
      <c r="E210" s="466" t="s">
        <v>41</v>
      </c>
      <c r="F210" s="412" t="s">
        <v>1250</v>
      </c>
      <c r="G210" s="466" t="s">
        <v>1282</v>
      </c>
      <c r="H210" s="412">
        <v>12300</v>
      </c>
      <c r="I210" s="412">
        <v>1</v>
      </c>
      <c r="J210" s="412">
        <v>16</v>
      </c>
      <c r="K210" s="412" t="s">
        <v>1240</v>
      </c>
      <c r="L210" s="412"/>
      <c r="M210" s="412" t="s">
        <v>1251</v>
      </c>
      <c r="N210" s="412" t="s">
        <v>14413</v>
      </c>
      <c r="O210" s="911" t="s">
        <v>14325</v>
      </c>
      <c r="P210" s="911" t="s">
        <v>14326</v>
      </c>
      <c r="Q210" s="1374"/>
      <c r="R210" s="911" t="s">
        <v>1252</v>
      </c>
      <c r="S210" s="412"/>
      <c r="T210" s="1381"/>
      <c r="U210" s="1381"/>
      <c r="V210" s="1381"/>
      <c r="W210" s="1381"/>
      <c r="X210" s="1408"/>
      <c r="Y210" s="1433" t="s">
        <v>1253</v>
      </c>
      <c r="Z210" s="1408"/>
      <c r="AA210" s="481">
        <v>43593</v>
      </c>
      <c r="AB210" s="412"/>
      <c r="AC210" s="412"/>
    </row>
    <row r="211" spans="1:29" s="482" customFormat="1" ht="324" customHeight="1" x14ac:dyDescent="0.2">
      <c r="A211" s="450">
        <v>207</v>
      </c>
      <c r="B211" s="480">
        <v>80401384000</v>
      </c>
      <c r="C211" s="480" t="s">
        <v>1261</v>
      </c>
      <c r="D211" s="1002" t="s">
        <v>3927</v>
      </c>
      <c r="E211" s="466" t="s">
        <v>41</v>
      </c>
      <c r="F211" s="412" t="s">
        <v>1262</v>
      </c>
      <c r="G211" s="466" t="s">
        <v>1263</v>
      </c>
      <c r="H211" s="412">
        <v>12300</v>
      </c>
      <c r="I211" s="412" t="s">
        <v>1264</v>
      </c>
      <c r="J211" s="412">
        <v>23</v>
      </c>
      <c r="K211" s="412" t="s">
        <v>1265</v>
      </c>
      <c r="L211" s="412"/>
      <c r="M211" s="1213" t="s">
        <v>14447</v>
      </c>
      <c r="N211" s="412" t="s">
        <v>14623</v>
      </c>
      <c r="O211" s="1374" t="s">
        <v>14624</v>
      </c>
      <c r="P211" s="911" t="s">
        <v>1266</v>
      </c>
      <c r="Q211" s="911" t="s">
        <v>1267</v>
      </c>
      <c r="R211" s="911" t="s">
        <v>1268</v>
      </c>
      <c r="S211" s="911" t="s">
        <v>14625</v>
      </c>
      <c r="T211" s="1391" t="s">
        <v>1269</v>
      </c>
      <c r="U211" s="1391" t="s">
        <v>1270</v>
      </c>
      <c r="V211" s="1391" t="s">
        <v>1271</v>
      </c>
      <c r="W211" s="1391" t="s">
        <v>14626</v>
      </c>
      <c r="X211" s="1420" t="s">
        <v>1272</v>
      </c>
      <c r="Y211" s="1444" t="s">
        <v>1273</v>
      </c>
      <c r="Z211" s="1408" t="s">
        <v>1274</v>
      </c>
      <c r="AA211" s="481">
        <v>43615</v>
      </c>
      <c r="AB211" s="412" t="s">
        <v>1274</v>
      </c>
      <c r="AC211" s="412"/>
    </row>
    <row r="212" spans="1:29" s="482" customFormat="1" ht="140.25" customHeight="1" x14ac:dyDescent="0.2">
      <c r="A212" s="450">
        <v>208</v>
      </c>
      <c r="B212" s="480">
        <v>80401390000</v>
      </c>
      <c r="C212" s="480" t="s">
        <v>1299</v>
      </c>
      <c r="D212" s="412" t="s">
        <v>3928</v>
      </c>
      <c r="E212" s="466" t="s">
        <v>1288</v>
      </c>
      <c r="F212" s="412" t="s">
        <v>1289</v>
      </c>
      <c r="G212" s="466" t="s">
        <v>1290</v>
      </c>
      <c r="H212" s="412">
        <v>12300</v>
      </c>
      <c r="I212" s="412">
        <v>1</v>
      </c>
      <c r="J212" s="412">
        <v>16</v>
      </c>
      <c r="K212" s="412" t="s">
        <v>1291</v>
      </c>
      <c r="L212" s="412"/>
      <c r="M212" s="412" t="s">
        <v>1292</v>
      </c>
      <c r="N212" s="412" t="s">
        <v>1293</v>
      </c>
      <c r="O212" s="412" t="s">
        <v>1295</v>
      </c>
      <c r="P212" s="412" t="s">
        <v>1296</v>
      </c>
      <c r="Q212" s="412"/>
      <c r="R212" s="412" t="s">
        <v>1297</v>
      </c>
      <c r="S212" s="412"/>
      <c r="T212" s="1381"/>
      <c r="U212" s="1381"/>
      <c r="V212" s="1381"/>
      <c r="W212" s="1381"/>
      <c r="X212" s="1408"/>
      <c r="Y212" s="1433" t="s">
        <v>1294</v>
      </c>
      <c r="Z212" s="1408"/>
      <c r="AA212" s="481">
        <v>43622</v>
      </c>
      <c r="AB212" s="412"/>
      <c r="AC212" s="412"/>
    </row>
    <row r="213" spans="1:29" s="482" customFormat="1" ht="38.25" customHeight="1" x14ac:dyDescent="0.2">
      <c r="A213" s="450">
        <v>209</v>
      </c>
      <c r="B213" s="480">
        <v>80401380000</v>
      </c>
      <c r="C213" s="480" t="s">
        <v>1818</v>
      </c>
      <c r="D213" s="412" t="s">
        <v>3936</v>
      </c>
      <c r="E213" s="466" t="s">
        <v>2345</v>
      </c>
      <c r="F213" s="466" t="s">
        <v>9591</v>
      </c>
      <c r="G213" s="466" t="s">
        <v>1819</v>
      </c>
      <c r="H213" s="412">
        <v>12300</v>
      </c>
      <c r="I213" s="412">
        <v>1</v>
      </c>
      <c r="J213" s="412">
        <v>16</v>
      </c>
      <c r="K213" s="412" t="s">
        <v>1820</v>
      </c>
      <c r="L213" s="412"/>
      <c r="M213" s="412" t="s">
        <v>1821</v>
      </c>
      <c r="N213" s="412" t="s">
        <v>10774</v>
      </c>
      <c r="O213" s="412" t="s">
        <v>1822</v>
      </c>
      <c r="P213" s="412"/>
      <c r="Q213" s="412"/>
      <c r="R213" s="412" t="s">
        <v>154</v>
      </c>
      <c r="S213" s="412"/>
      <c r="T213" s="1381"/>
      <c r="U213" s="1381"/>
      <c r="V213" s="1381"/>
      <c r="W213" s="1381"/>
      <c r="X213" s="1408"/>
      <c r="Y213" s="1433"/>
      <c r="Z213" s="1408"/>
      <c r="AA213" s="481">
        <v>43637</v>
      </c>
      <c r="AB213" s="412"/>
      <c r="AC213" s="412"/>
    </row>
    <row r="214" spans="1:29" s="482" customFormat="1" ht="71.25" customHeight="1" x14ac:dyDescent="0.2">
      <c r="A214" s="450">
        <v>210</v>
      </c>
      <c r="B214" s="480">
        <v>80401375000</v>
      </c>
      <c r="C214" s="480" t="s">
        <v>3047</v>
      </c>
      <c r="D214" s="1002" t="s">
        <v>3967</v>
      </c>
      <c r="E214" s="412" t="s">
        <v>30</v>
      </c>
      <c r="F214" s="466" t="s">
        <v>3048</v>
      </c>
      <c r="G214" s="466" t="s">
        <v>3049</v>
      </c>
      <c r="H214" s="412">
        <v>12300</v>
      </c>
      <c r="I214" s="412" t="s">
        <v>1264</v>
      </c>
      <c r="J214" s="412">
        <v>16</v>
      </c>
      <c r="K214" s="412" t="s">
        <v>3063</v>
      </c>
      <c r="L214" s="412"/>
      <c r="M214" s="412" t="s">
        <v>3064</v>
      </c>
      <c r="N214" s="36" t="s">
        <v>10291</v>
      </c>
      <c r="O214" s="36" t="s">
        <v>10292</v>
      </c>
      <c r="P214" s="30" t="s">
        <v>1274</v>
      </c>
      <c r="Q214" s="30" t="s">
        <v>1274</v>
      </c>
      <c r="R214" s="36" t="s">
        <v>10293</v>
      </c>
      <c r="S214" s="36" t="s">
        <v>3050</v>
      </c>
      <c r="T214" s="37" t="s">
        <v>10294</v>
      </c>
      <c r="U214" s="37" t="s">
        <v>10295</v>
      </c>
      <c r="V214" s="9" t="s">
        <v>1274</v>
      </c>
      <c r="W214" s="37" t="s">
        <v>3051</v>
      </c>
      <c r="X214" s="1408" t="s">
        <v>1274</v>
      </c>
      <c r="Y214" s="1433" t="s">
        <v>1274</v>
      </c>
      <c r="Z214" s="1408" t="s">
        <v>1274</v>
      </c>
      <c r="AA214" s="481">
        <v>43664</v>
      </c>
      <c r="AB214" s="412"/>
      <c r="AC214" s="412"/>
    </row>
    <row r="215" spans="1:29" s="482" customFormat="1" ht="41.25" customHeight="1" x14ac:dyDescent="0.2">
      <c r="A215" s="450">
        <v>211</v>
      </c>
      <c r="B215" s="480">
        <v>80401275000</v>
      </c>
      <c r="C215" s="480" t="s">
        <v>3059</v>
      </c>
      <c r="D215" s="412" t="s">
        <v>3968</v>
      </c>
      <c r="E215" s="466" t="s">
        <v>30</v>
      </c>
      <c r="F215" s="466" t="s">
        <v>9593</v>
      </c>
      <c r="G215" s="466" t="s">
        <v>3061</v>
      </c>
      <c r="H215" s="412">
        <v>12300</v>
      </c>
      <c r="I215" s="412">
        <v>1</v>
      </c>
      <c r="J215" s="412">
        <v>16</v>
      </c>
      <c r="K215" s="412" t="s">
        <v>3062</v>
      </c>
      <c r="L215" s="412"/>
      <c r="M215" s="412" t="s">
        <v>3064</v>
      </c>
      <c r="N215" s="412" t="s">
        <v>3065</v>
      </c>
      <c r="O215" s="412" t="s">
        <v>3066</v>
      </c>
      <c r="P215" s="412" t="s">
        <v>2027</v>
      </c>
      <c r="Q215" s="412"/>
      <c r="R215" s="412" t="s">
        <v>3067</v>
      </c>
      <c r="S215" s="412"/>
      <c r="T215" s="1381"/>
      <c r="U215" s="1381"/>
      <c r="V215" s="1381"/>
      <c r="W215" s="1381"/>
      <c r="X215" s="1408"/>
      <c r="Y215" s="1433"/>
      <c r="Z215" s="1408"/>
      <c r="AA215" s="481">
        <v>43664</v>
      </c>
      <c r="AB215" s="412"/>
      <c r="AC215" s="412"/>
    </row>
    <row r="216" spans="1:29" s="482" customFormat="1" ht="65.25" customHeight="1" x14ac:dyDescent="0.2">
      <c r="A216" s="450">
        <v>212</v>
      </c>
      <c r="B216" s="480">
        <v>80252850001</v>
      </c>
      <c r="C216" s="514" t="s">
        <v>10793</v>
      </c>
      <c r="D216" s="412" t="s">
        <v>10779</v>
      </c>
      <c r="E216" s="466" t="s">
        <v>6298</v>
      </c>
      <c r="F216" s="466" t="s">
        <v>10780</v>
      </c>
      <c r="G216" s="466" t="s">
        <v>10781</v>
      </c>
      <c r="H216" s="412">
        <v>12300</v>
      </c>
      <c r="I216" s="412">
        <v>1</v>
      </c>
      <c r="J216" s="412">
        <v>16</v>
      </c>
      <c r="K216" s="412" t="s">
        <v>10782</v>
      </c>
      <c r="L216" s="412"/>
      <c r="M216" s="412" t="s">
        <v>10783</v>
      </c>
      <c r="N216" s="412" t="s">
        <v>10775</v>
      </c>
      <c r="O216" s="412" t="s">
        <v>10776</v>
      </c>
      <c r="P216" s="412" t="s">
        <v>2027</v>
      </c>
      <c r="Q216" s="412"/>
      <c r="R216" s="412"/>
      <c r="S216" s="904" t="s">
        <v>10777</v>
      </c>
      <c r="T216" s="1381"/>
      <c r="U216" s="1381"/>
      <c r="V216" s="1381"/>
      <c r="W216" s="1381"/>
      <c r="X216" s="1408"/>
      <c r="Y216" s="1433" t="s">
        <v>10778</v>
      </c>
      <c r="Z216" s="1408"/>
      <c r="AA216" s="481">
        <v>43791</v>
      </c>
      <c r="AB216" s="412"/>
      <c r="AC216" s="412"/>
    </row>
    <row r="217" spans="1:29" s="482" customFormat="1" ht="65.25" customHeight="1" x14ac:dyDescent="0.2">
      <c r="A217" s="450">
        <v>213</v>
      </c>
      <c r="B217" s="480">
        <v>80401375000</v>
      </c>
      <c r="C217" s="514" t="s">
        <v>14278</v>
      </c>
      <c r="D217" s="412" t="s">
        <v>10792</v>
      </c>
      <c r="E217" s="466" t="s">
        <v>30</v>
      </c>
      <c r="F217" s="466" t="s">
        <v>10794</v>
      </c>
      <c r="G217" s="466" t="s">
        <v>10795</v>
      </c>
      <c r="H217" s="412">
        <v>12300</v>
      </c>
      <c r="I217" s="412">
        <v>1</v>
      </c>
      <c r="J217" s="412">
        <v>16</v>
      </c>
      <c r="K217" s="412" t="s">
        <v>10796</v>
      </c>
      <c r="L217" s="412"/>
      <c r="M217" s="412" t="s">
        <v>10797</v>
      </c>
      <c r="N217" s="412" t="s">
        <v>10798</v>
      </c>
      <c r="O217" s="412" t="s">
        <v>2955</v>
      </c>
      <c r="P217" s="412"/>
      <c r="Q217" s="412"/>
      <c r="R217" s="412" t="s">
        <v>4311</v>
      </c>
      <c r="S217" s="904"/>
      <c r="T217" s="1381"/>
      <c r="U217" s="1381"/>
      <c r="V217" s="1381"/>
      <c r="W217" s="1381"/>
      <c r="X217" s="1408"/>
      <c r="Y217" s="1433"/>
      <c r="Z217" s="1408"/>
      <c r="AA217" s="481">
        <v>43795</v>
      </c>
      <c r="AB217" s="412"/>
      <c r="AC217" s="412"/>
    </row>
    <row r="218" spans="1:29" s="453" customFormat="1" ht="76.5" customHeight="1" x14ac:dyDescent="0.2">
      <c r="A218" s="412">
        <v>214</v>
      </c>
      <c r="B218" s="480">
        <v>40284000000</v>
      </c>
      <c r="C218" s="514" t="s">
        <v>14197</v>
      </c>
      <c r="D218" s="412" t="s">
        <v>14196</v>
      </c>
      <c r="E218" s="466" t="s">
        <v>14199</v>
      </c>
      <c r="F218" s="466" t="s">
        <v>14198</v>
      </c>
      <c r="G218" s="466" t="s">
        <v>14200</v>
      </c>
      <c r="H218" s="412">
        <v>12300</v>
      </c>
      <c r="I218" s="412">
        <v>1</v>
      </c>
      <c r="J218" s="412">
        <v>16</v>
      </c>
      <c r="K218" s="412" t="s">
        <v>14201</v>
      </c>
      <c r="L218" s="412"/>
      <c r="M218" s="412" t="s">
        <v>14211</v>
      </c>
      <c r="N218" s="412" t="s">
        <v>14202</v>
      </c>
      <c r="O218" s="412" t="s">
        <v>2955</v>
      </c>
      <c r="P218" s="412" t="s">
        <v>1267</v>
      </c>
      <c r="Q218" s="412" t="s">
        <v>2027</v>
      </c>
      <c r="R218" s="412" t="s">
        <v>14203</v>
      </c>
      <c r="S218" s="904" t="s">
        <v>3385</v>
      </c>
      <c r="T218" s="1381"/>
      <c r="U218" s="1381"/>
      <c r="V218" s="1381"/>
      <c r="W218" s="1381"/>
      <c r="X218" s="1408"/>
      <c r="Y218" s="1433"/>
      <c r="Z218" s="1408"/>
      <c r="AA218" s="481">
        <v>43846</v>
      </c>
      <c r="AB218" s="412"/>
      <c r="AC218" s="412"/>
    </row>
    <row r="219" spans="1:29" s="453" customFormat="1" ht="178.5" x14ac:dyDescent="0.2">
      <c r="A219" s="450">
        <v>215</v>
      </c>
      <c r="B219" s="451">
        <v>80401390000</v>
      </c>
      <c r="C219" s="1362" t="s">
        <v>14561</v>
      </c>
      <c r="D219" s="450" t="s">
        <v>14562</v>
      </c>
      <c r="E219" s="452" t="s">
        <v>1288</v>
      </c>
      <c r="F219" s="452" t="s">
        <v>14564</v>
      </c>
      <c r="G219" s="452" t="s">
        <v>14563</v>
      </c>
      <c r="H219" s="450">
        <v>75203</v>
      </c>
      <c r="I219" s="450">
        <v>1</v>
      </c>
      <c r="J219" s="450">
        <v>13</v>
      </c>
      <c r="K219" s="450" t="s">
        <v>14565</v>
      </c>
      <c r="L219" s="450"/>
      <c r="M219" s="450" t="s">
        <v>14573</v>
      </c>
      <c r="N219" s="450" t="s">
        <v>14566</v>
      </c>
      <c r="O219" s="412" t="s">
        <v>14568</v>
      </c>
      <c r="P219" s="412" t="s">
        <v>2027</v>
      </c>
      <c r="Q219" s="412"/>
      <c r="R219" s="412" t="s">
        <v>14569</v>
      </c>
      <c r="S219" s="904" t="s">
        <v>14567</v>
      </c>
      <c r="T219" s="1381"/>
      <c r="U219" s="1381" t="s">
        <v>14570</v>
      </c>
      <c r="V219" s="1381"/>
      <c r="W219" s="1381" t="s">
        <v>14571</v>
      </c>
      <c r="X219" s="1408"/>
      <c r="Y219" s="1433" t="s">
        <v>14572</v>
      </c>
      <c r="Z219" s="1408"/>
      <c r="AA219" s="434">
        <v>44132</v>
      </c>
      <c r="AB219" s="450"/>
      <c r="AC219" s="450"/>
    </row>
    <row r="220" spans="1:29" s="482" customFormat="1" ht="95.25" customHeight="1" x14ac:dyDescent="0.2">
      <c r="A220" s="412">
        <v>216</v>
      </c>
      <c r="B220" s="480">
        <v>80435000000</v>
      </c>
      <c r="C220" s="514" t="s">
        <v>9497</v>
      </c>
      <c r="D220" s="412" t="s">
        <v>14578</v>
      </c>
      <c r="E220" s="466" t="s">
        <v>2048</v>
      </c>
      <c r="F220" s="466" t="s">
        <v>14579</v>
      </c>
      <c r="G220" s="466" t="s">
        <v>14580</v>
      </c>
      <c r="H220" s="412">
        <v>12300</v>
      </c>
      <c r="I220" s="412">
        <v>1</v>
      </c>
      <c r="J220" s="412">
        <v>16</v>
      </c>
      <c r="K220" s="412" t="s">
        <v>14581</v>
      </c>
      <c r="L220" s="412"/>
      <c r="M220" s="412" t="s">
        <v>14582</v>
      </c>
      <c r="N220" s="412" t="s">
        <v>14584</v>
      </c>
      <c r="O220" s="412"/>
      <c r="P220" s="412"/>
      <c r="Q220" s="412"/>
      <c r="R220" s="412"/>
      <c r="S220" s="904"/>
      <c r="T220" s="412"/>
      <c r="U220" s="412" t="s">
        <v>14583</v>
      </c>
      <c r="V220" s="412"/>
      <c r="W220" s="412"/>
      <c r="X220" s="412"/>
      <c r="Y220" s="412"/>
      <c r="Z220" s="412"/>
      <c r="AA220" s="481">
        <v>44140</v>
      </c>
      <c r="AB220" s="412"/>
      <c r="AC220" s="412"/>
    </row>
    <row r="221" spans="1:29" s="456" customFormat="1" ht="65.25" customHeight="1" x14ac:dyDescent="0.3">
      <c r="A221" s="1540">
        <v>217</v>
      </c>
      <c r="B221" s="413" t="s">
        <v>7585</v>
      </c>
      <c r="C221" s="413" t="s">
        <v>10226</v>
      </c>
      <c r="D221" s="36" t="s">
        <v>10227</v>
      </c>
      <c r="E221" s="413" t="s">
        <v>5788</v>
      </c>
      <c r="F221" s="413" t="s">
        <v>10228</v>
      </c>
      <c r="G221" s="413" t="s">
        <v>10230</v>
      </c>
      <c r="H221" s="75">
        <v>12300</v>
      </c>
      <c r="I221" s="31" t="s">
        <v>1264</v>
      </c>
      <c r="J221" s="75">
        <v>16</v>
      </c>
      <c r="K221" s="31" t="s">
        <v>14585</v>
      </c>
      <c r="L221" s="31"/>
      <c r="M221" s="31" t="s">
        <v>14590</v>
      </c>
      <c r="N221" s="423" t="s">
        <v>14586</v>
      </c>
      <c r="O221" s="31" t="s">
        <v>14587</v>
      </c>
      <c r="P221" s="75" t="s">
        <v>1267</v>
      </c>
      <c r="Q221" s="75"/>
      <c r="R221" s="31" t="s">
        <v>14588</v>
      </c>
      <c r="S221" s="75"/>
      <c r="T221" s="75"/>
      <c r="U221" s="75"/>
      <c r="V221" s="75"/>
      <c r="W221" s="75"/>
      <c r="X221" s="75"/>
      <c r="Y221" s="31" t="s">
        <v>14589</v>
      </c>
      <c r="Z221" s="75"/>
      <c r="AA221" s="446">
        <v>44145</v>
      </c>
      <c r="AB221" s="1541"/>
      <c r="AC221" s="420"/>
    </row>
    <row r="222" spans="1:29" s="181" customFormat="1" x14ac:dyDescent="0.3">
      <c r="B222" s="137"/>
      <c r="C222" s="137"/>
      <c r="D222" s="181" t="s">
        <v>10315</v>
      </c>
      <c r="H222" s="181" t="s">
        <v>14352</v>
      </c>
      <c r="O222" s="1379"/>
      <c r="P222" s="1379"/>
      <c r="Q222" s="1379"/>
      <c r="R222" s="1379"/>
      <c r="S222" s="1379"/>
      <c r="T222" s="1406"/>
      <c r="U222" s="1406"/>
      <c r="V222" s="1406"/>
      <c r="W222" s="1406"/>
      <c r="X222" s="1431"/>
      <c r="Y222" s="1453"/>
      <c r="Z222" s="1431"/>
      <c r="AA222" s="515"/>
    </row>
    <row r="223" spans="1:29" s="181" customFormat="1" ht="25.5" x14ac:dyDescent="0.3">
      <c r="B223" s="137"/>
      <c r="C223" s="106" t="s">
        <v>0</v>
      </c>
      <c r="D223" s="450" t="s">
        <v>9629</v>
      </c>
      <c r="E223" s="452" t="s">
        <v>9630</v>
      </c>
      <c r="F223" s="452" t="s">
        <v>9631</v>
      </c>
      <c r="G223" s="452" t="s">
        <v>9632</v>
      </c>
      <c r="H223" s="452" t="s">
        <v>9630</v>
      </c>
      <c r="I223" s="452" t="s">
        <v>9631</v>
      </c>
      <c r="J223" s="452" t="s">
        <v>9632</v>
      </c>
      <c r="AA223" s="515"/>
    </row>
    <row r="224" spans="1:29" s="181" customFormat="1" x14ac:dyDescent="0.3">
      <c r="B224" s="137"/>
      <c r="C224" s="341">
        <v>1</v>
      </c>
      <c r="D224" s="226" t="s">
        <v>9633</v>
      </c>
      <c r="E224" s="41">
        <v>29</v>
      </c>
      <c r="F224" s="41">
        <v>14</v>
      </c>
      <c r="G224" s="64">
        <v>15</v>
      </c>
      <c r="H224" s="64">
        <f>I224+J224</f>
        <v>25</v>
      </c>
      <c r="I224" s="64">
        <v>11</v>
      </c>
      <c r="J224" s="64">
        <v>14</v>
      </c>
      <c r="O224" s="1379"/>
      <c r="P224" s="1379"/>
      <c r="Q224" s="1379"/>
      <c r="R224" s="1379"/>
      <c r="S224" s="1379"/>
      <c r="T224" s="1406"/>
      <c r="U224" s="1406"/>
      <c r="V224" s="1406"/>
      <c r="W224" s="1406"/>
      <c r="X224" s="1431"/>
      <c r="Y224" s="1453"/>
      <c r="Z224" s="1431"/>
      <c r="AA224" s="515"/>
    </row>
    <row r="225" spans="2:27" s="181" customFormat="1" x14ac:dyDescent="0.3">
      <c r="B225" s="137"/>
      <c r="C225" s="341">
        <v>2</v>
      </c>
      <c r="D225" s="226" t="s">
        <v>9634</v>
      </c>
      <c r="E225" s="41">
        <v>13</v>
      </c>
      <c r="F225" s="41">
        <v>10</v>
      </c>
      <c r="G225" s="64">
        <v>3</v>
      </c>
      <c r="H225" s="64">
        <f t="shared" ref="H225:H230" si="0">I225+J225</f>
        <v>12</v>
      </c>
      <c r="I225" s="64">
        <v>9</v>
      </c>
      <c r="J225" s="64">
        <v>3</v>
      </c>
      <c r="O225" s="1379"/>
      <c r="P225" s="1379"/>
      <c r="Q225" s="1379"/>
      <c r="R225" s="1379"/>
      <c r="S225" s="1379"/>
      <c r="T225" s="1406"/>
      <c r="U225" s="1406"/>
      <c r="V225" s="1406"/>
      <c r="W225" s="1406"/>
      <c r="X225" s="1431"/>
      <c r="Y225" s="1453"/>
      <c r="Z225" s="1431"/>
      <c r="AA225" s="515"/>
    </row>
    <row r="226" spans="2:27" s="181" customFormat="1" x14ac:dyDescent="0.3">
      <c r="B226" s="137"/>
      <c r="C226" s="341">
        <v>3</v>
      </c>
      <c r="D226" s="41" t="s">
        <v>9635</v>
      </c>
      <c r="E226" s="41">
        <v>21</v>
      </c>
      <c r="F226" s="41">
        <v>13</v>
      </c>
      <c r="G226" s="64">
        <v>8</v>
      </c>
      <c r="H226" s="64">
        <f t="shared" si="0"/>
        <v>19</v>
      </c>
      <c r="I226" s="64">
        <v>12</v>
      </c>
      <c r="J226" s="64">
        <v>7</v>
      </c>
      <c r="O226" s="1379"/>
      <c r="P226" s="1379"/>
      <c r="Q226" s="1379"/>
      <c r="R226" s="1379"/>
      <c r="S226" s="1379"/>
      <c r="T226" s="1406"/>
      <c r="U226" s="1406"/>
      <c r="V226" s="1406"/>
      <c r="W226" s="1406"/>
      <c r="X226" s="1431"/>
      <c r="Y226" s="1453"/>
      <c r="Z226" s="1431"/>
      <c r="AA226" s="515"/>
    </row>
    <row r="227" spans="2:27" s="181" customFormat="1" x14ac:dyDescent="0.3">
      <c r="B227" s="137"/>
      <c r="C227" s="341">
        <v>4</v>
      </c>
      <c r="D227" s="41" t="s">
        <v>9636</v>
      </c>
      <c r="E227" s="41">
        <v>26</v>
      </c>
      <c r="F227" s="41">
        <v>22</v>
      </c>
      <c r="G227" s="64">
        <v>4</v>
      </c>
      <c r="H227" s="64">
        <f t="shared" si="0"/>
        <v>23</v>
      </c>
      <c r="I227" s="64">
        <v>19</v>
      </c>
      <c r="J227" s="64">
        <v>4</v>
      </c>
      <c r="O227" s="1379"/>
      <c r="P227" s="1379"/>
      <c r="Q227" s="1379"/>
      <c r="R227" s="1379"/>
      <c r="S227" s="1379"/>
      <c r="T227" s="1406"/>
      <c r="U227" s="1406"/>
      <c r="V227" s="1406"/>
      <c r="W227" s="1406"/>
      <c r="X227" s="1431"/>
      <c r="Y227" s="1453"/>
      <c r="Z227" s="1431"/>
      <c r="AA227" s="515"/>
    </row>
    <row r="228" spans="2:27" s="181" customFormat="1" x14ac:dyDescent="0.3">
      <c r="B228" s="137"/>
      <c r="C228" s="341">
        <v>5</v>
      </c>
      <c r="D228" s="41" t="s">
        <v>9637</v>
      </c>
      <c r="E228" s="41">
        <v>21</v>
      </c>
      <c r="F228" s="41">
        <v>17</v>
      </c>
      <c r="G228" s="64">
        <v>4</v>
      </c>
      <c r="H228" s="64">
        <f t="shared" si="0"/>
        <v>20</v>
      </c>
      <c r="I228" s="64">
        <v>16</v>
      </c>
      <c r="J228" s="64">
        <v>4</v>
      </c>
      <c r="O228" s="1379"/>
      <c r="P228" s="1379"/>
      <c r="Q228" s="1379"/>
      <c r="R228" s="1379"/>
      <c r="S228" s="1379"/>
      <c r="T228" s="1406"/>
      <c r="U228" s="1406"/>
      <c r="V228" s="1406"/>
      <c r="W228" s="1406"/>
      <c r="X228" s="1431"/>
      <c r="Y228" s="1453"/>
      <c r="Z228" s="1431"/>
      <c r="AA228" s="515"/>
    </row>
    <row r="229" spans="2:27" s="181" customFormat="1" x14ac:dyDescent="0.3">
      <c r="B229" s="137"/>
      <c r="C229" s="341">
        <v>6</v>
      </c>
      <c r="D229" s="41" t="s">
        <v>9638</v>
      </c>
      <c r="E229" s="41">
        <v>107</v>
      </c>
      <c r="F229" s="41">
        <v>56</v>
      </c>
      <c r="G229" s="64">
        <v>51</v>
      </c>
      <c r="H229" s="64">
        <f t="shared" si="0"/>
        <v>106</v>
      </c>
      <c r="I229" s="64">
        <v>55</v>
      </c>
      <c r="J229" s="64">
        <v>51</v>
      </c>
      <c r="O229" s="1379"/>
      <c r="P229" s="1379"/>
      <c r="Q229" s="1379"/>
      <c r="R229" s="1379"/>
      <c r="S229" s="1379"/>
      <c r="T229" s="1406"/>
      <c r="U229" s="1406"/>
      <c r="V229" s="1406"/>
      <c r="W229" s="1406"/>
      <c r="X229" s="1431"/>
      <c r="Y229" s="1453"/>
      <c r="Z229" s="1431"/>
      <c r="AA229" s="515"/>
    </row>
    <row r="230" spans="2:27" s="181" customFormat="1" x14ac:dyDescent="0.3">
      <c r="B230" s="137"/>
      <c r="C230" s="1483"/>
      <c r="D230" s="45" t="s">
        <v>9639</v>
      </c>
      <c r="E230" s="1484">
        <f>SUM(E224:E229)</f>
        <v>217</v>
      </c>
      <c r="F230" s="1484">
        <f>SUM(F224:F229)</f>
        <v>132</v>
      </c>
      <c r="G230" s="1484">
        <f>SUM(G224:G229)</f>
        <v>85</v>
      </c>
      <c r="H230" s="1484">
        <f t="shared" si="0"/>
        <v>205</v>
      </c>
      <c r="I230" s="1484">
        <f>SUM(I224:I229)</f>
        <v>122</v>
      </c>
      <c r="J230" s="1484">
        <f>SUM(J224:J229)</f>
        <v>83</v>
      </c>
      <c r="O230" s="1379"/>
      <c r="P230" s="1379"/>
      <c r="Q230" s="1379"/>
      <c r="R230" s="1379"/>
      <c r="S230" s="1379"/>
      <c r="T230" s="1406"/>
      <c r="U230" s="1406"/>
      <c r="V230" s="1406"/>
      <c r="W230" s="1406"/>
      <c r="X230" s="1431"/>
      <c r="Y230" s="1453"/>
      <c r="Z230" s="1431"/>
      <c r="AA230" s="515"/>
    </row>
    <row r="231" spans="2:27" s="181" customFormat="1" x14ac:dyDescent="0.3">
      <c r="B231" s="137"/>
      <c r="C231" s="1460"/>
      <c r="D231" s="1461"/>
      <c r="E231" s="800"/>
      <c r="F231" s="800"/>
      <c r="G231" s="800"/>
      <c r="H231" s="800"/>
      <c r="I231" s="800"/>
      <c r="J231" s="800"/>
      <c r="O231" s="1379"/>
      <c r="P231" s="1379"/>
      <c r="Q231" s="1379"/>
      <c r="R231" s="1379"/>
      <c r="S231" s="1379"/>
      <c r="T231" s="1406"/>
      <c r="U231" s="1406"/>
      <c r="V231" s="1406"/>
      <c r="W231" s="1406"/>
      <c r="X231" s="1431"/>
      <c r="Y231" s="1453"/>
      <c r="Z231" s="1431"/>
      <c r="AA231" s="515"/>
    </row>
    <row r="232" spans="2:27" s="181" customFormat="1" x14ac:dyDescent="0.3">
      <c r="B232" s="137"/>
      <c r="C232" s="1460"/>
      <c r="D232" s="1461"/>
      <c r="E232" s="800"/>
      <c r="F232" s="800"/>
      <c r="G232" s="800"/>
      <c r="H232" s="800"/>
      <c r="I232" s="800"/>
      <c r="J232" s="800"/>
      <c r="O232" s="1379"/>
      <c r="P232" s="1379"/>
      <c r="Q232" s="1379"/>
      <c r="R232" s="1379"/>
      <c r="S232" s="1379"/>
      <c r="T232" s="1406"/>
      <c r="U232" s="1406"/>
      <c r="V232" s="1406"/>
      <c r="W232" s="1406"/>
      <c r="X232" s="1431"/>
      <c r="Y232" s="1453"/>
      <c r="Z232" s="1431"/>
      <c r="AA232" s="515"/>
    </row>
    <row r="233" spans="2:27" s="181" customFormat="1" x14ac:dyDescent="0.3">
      <c r="B233" s="137"/>
      <c r="C233" s="106" t="s">
        <v>14299</v>
      </c>
      <c r="D233" s="64"/>
      <c r="E233" s="1563" t="s">
        <v>14551</v>
      </c>
      <c r="F233" s="1563"/>
      <c r="G233" s="1561"/>
      <c r="H233" s="1562"/>
      <c r="I233" s="1561"/>
      <c r="J233" s="1562"/>
      <c r="O233" s="1379"/>
      <c r="P233" s="1379"/>
      <c r="Q233" s="1379"/>
      <c r="R233" s="1379"/>
      <c r="S233" s="1379"/>
      <c r="T233" s="1406"/>
      <c r="U233" s="1406"/>
      <c r="V233" s="1406"/>
      <c r="W233" s="1406"/>
      <c r="X233" s="1431"/>
      <c r="Y233" s="1453"/>
      <c r="Z233" s="1431"/>
      <c r="AA233" s="515"/>
    </row>
    <row r="234" spans="2:27" s="181" customFormat="1" x14ac:dyDescent="0.3">
      <c r="B234" s="137"/>
      <c r="C234" s="106" t="s">
        <v>0</v>
      </c>
      <c r="D234" s="450" t="s">
        <v>9629</v>
      </c>
      <c r="E234" s="64" t="s">
        <v>9630</v>
      </c>
      <c r="F234" s="64" t="s">
        <v>14300</v>
      </c>
      <c r="G234" s="64" t="s">
        <v>14552</v>
      </c>
      <c r="H234" s="64"/>
      <c r="I234" s="64"/>
      <c r="J234" s="64"/>
      <c r="AA234" s="515"/>
    </row>
    <row r="235" spans="2:27" s="181" customFormat="1" x14ac:dyDescent="0.3">
      <c r="B235" s="137"/>
      <c r="C235" s="341">
        <v>1</v>
      </c>
      <c r="D235" s="226" t="s">
        <v>9633</v>
      </c>
      <c r="E235" s="64">
        <v>23</v>
      </c>
      <c r="F235" s="64">
        <v>9</v>
      </c>
      <c r="G235" s="64"/>
      <c r="H235" s="64"/>
      <c r="I235" s="64"/>
      <c r="J235" s="64"/>
      <c r="O235" s="1379"/>
      <c r="P235" s="1379"/>
      <c r="Q235" s="1379"/>
      <c r="R235" s="1379"/>
      <c r="S235" s="1379"/>
      <c r="T235" s="1406"/>
      <c r="U235" s="1406"/>
      <c r="V235" s="1406"/>
      <c r="W235" s="1406"/>
      <c r="X235" s="1431"/>
      <c r="Y235" s="1453"/>
      <c r="Z235" s="1431"/>
      <c r="AA235" s="515"/>
    </row>
    <row r="236" spans="2:27" s="181" customFormat="1" x14ac:dyDescent="0.3">
      <c r="B236" s="137"/>
      <c r="C236" s="341">
        <v>2</v>
      </c>
      <c r="D236" s="226" t="s">
        <v>9634</v>
      </c>
      <c r="E236" s="64">
        <v>11</v>
      </c>
      <c r="F236" s="64">
        <v>1</v>
      </c>
      <c r="G236" s="64">
        <v>1</v>
      </c>
      <c r="H236" s="64"/>
      <c r="I236" s="64"/>
      <c r="J236" s="64"/>
      <c r="O236" s="1379"/>
      <c r="P236" s="1379"/>
      <c r="Q236" s="1379"/>
      <c r="R236" s="1379"/>
      <c r="S236" s="1379"/>
      <c r="T236" s="1406"/>
      <c r="U236" s="1406"/>
      <c r="V236" s="1406"/>
      <c r="W236" s="1406"/>
      <c r="X236" s="1431"/>
      <c r="Y236" s="1453"/>
      <c r="Z236" s="1431"/>
      <c r="AA236" s="515"/>
    </row>
    <row r="237" spans="2:27" s="181" customFormat="1" x14ac:dyDescent="0.3">
      <c r="B237" s="137"/>
      <c r="C237" s="341">
        <v>3</v>
      </c>
      <c r="D237" s="41" t="s">
        <v>9635</v>
      </c>
      <c r="E237" s="64">
        <v>18</v>
      </c>
      <c r="F237" s="64">
        <v>6</v>
      </c>
      <c r="G237" s="64"/>
      <c r="H237" s="64"/>
      <c r="I237" s="64"/>
      <c r="J237" s="64"/>
      <c r="O237" s="1379"/>
      <c r="P237" s="1379"/>
      <c r="Q237" s="1379"/>
      <c r="R237" s="1379"/>
      <c r="S237" s="1379"/>
      <c r="T237" s="1406"/>
      <c r="U237" s="1406"/>
      <c r="V237" s="1406"/>
      <c r="W237" s="1406"/>
      <c r="X237" s="1431"/>
      <c r="Y237" s="1453"/>
      <c r="Z237" s="1431"/>
      <c r="AA237" s="515"/>
    </row>
    <row r="238" spans="2:27" s="181" customFormat="1" x14ac:dyDescent="0.3">
      <c r="B238" s="137"/>
      <c r="C238" s="341">
        <v>4</v>
      </c>
      <c r="D238" s="41" t="s">
        <v>9636</v>
      </c>
      <c r="E238" s="64">
        <v>25</v>
      </c>
      <c r="F238" s="64">
        <v>3</v>
      </c>
      <c r="G238" s="64"/>
      <c r="H238" s="64"/>
      <c r="I238" s="64"/>
      <c r="J238" s="64"/>
      <c r="O238" s="1379"/>
      <c r="P238" s="1379"/>
      <c r="Q238" s="1379"/>
      <c r="R238" s="1379"/>
      <c r="S238" s="1379"/>
      <c r="T238" s="1406"/>
      <c r="U238" s="1406"/>
      <c r="V238" s="1406"/>
      <c r="W238" s="1406"/>
      <c r="X238" s="1431"/>
      <c r="Y238" s="1453"/>
      <c r="Z238" s="1431"/>
      <c r="AA238" s="515"/>
    </row>
    <row r="239" spans="2:27" s="181" customFormat="1" x14ac:dyDescent="0.3">
      <c r="B239" s="137"/>
      <c r="C239" s="341">
        <v>5</v>
      </c>
      <c r="D239" s="41" t="s">
        <v>9637</v>
      </c>
      <c r="E239" s="64">
        <v>18</v>
      </c>
      <c r="F239" s="64">
        <v>2</v>
      </c>
      <c r="G239" s="64">
        <v>2</v>
      </c>
      <c r="H239" s="64"/>
      <c r="I239" s="64"/>
      <c r="J239" s="64"/>
      <c r="O239" s="1379"/>
      <c r="P239" s="1379"/>
      <c r="Q239" s="1379"/>
      <c r="R239" s="1379"/>
      <c r="S239" s="1379"/>
      <c r="T239" s="1406"/>
      <c r="U239" s="1406"/>
      <c r="V239" s="1406"/>
      <c r="W239" s="1406"/>
      <c r="X239" s="1431"/>
      <c r="Y239" s="1453"/>
      <c r="Z239" s="1431"/>
      <c r="AA239" s="515"/>
    </row>
    <row r="240" spans="2:27" s="181" customFormat="1" x14ac:dyDescent="0.3">
      <c r="B240" s="137"/>
      <c r="C240" s="341">
        <v>6</v>
      </c>
      <c r="D240" s="41" t="s">
        <v>9638</v>
      </c>
      <c r="E240" s="64">
        <v>79</v>
      </c>
      <c r="F240" s="64">
        <v>25</v>
      </c>
      <c r="G240" s="64">
        <v>3</v>
      </c>
      <c r="H240" s="64"/>
      <c r="I240" s="64"/>
      <c r="J240" s="64"/>
      <c r="O240" s="1379"/>
      <c r="P240" s="1379"/>
      <c r="Q240" s="1379"/>
      <c r="R240" s="1379"/>
      <c r="S240" s="1379"/>
      <c r="T240" s="1406"/>
      <c r="U240" s="1406"/>
      <c r="V240" s="1406"/>
      <c r="W240" s="1406"/>
      <c r="X240" s="1431"/>
      <c r="Y240" s="1453"/>
      <c r="Z240" s="1431"/>
      <c r="AA240" s="515"/>
    </row>
    <row r="241" spans="2:27" s="181" customFormat="1" x14ac:dyDescent="0.3">
      <c r="B241" s="137"/>
      <c r="C241" s="106"/>
      <c r="D241" s="41" t="s">
        <v>9639</v>
      </c>
      <c r="E241" s="64">
        <f>SUM(E235:E240)</f>
        <v>174</v>
      </c>
      <c r="F241" s="64">
        <v>46</v>
      </c>
      <c r="G241" s="64">
        <f>SUM(G235:G240)</f>
        <v>6</v>
      </c>
      <c r="H241" s="64"/>
      <c r="I241" s="64"/>
      <c r="J241" s="64"/>
      <c r="O241" s="1379"/>
      <c r="P241" s="1379"/>
      <c r="Q241" s="1379"/>
      <c r="R241" s="1379"/>
      <c r="S241" s="1379"/>
      <c r="T241" s="1406"/>
      <c r="U241" s="1406"/>
      <c r="V241" s="1406"/>
      <c r="W241" s="1406"/>
      <c r="X241" s="1431"/>
      <c r="Y241" s="1453"/>
      <c r="Z241" s="1431"/>
      <c r="AA241" s="515"/>
    </row>
    <row r="242" spans="2:27" s="181" customFormat="1" x14ac:dyDescent="0.3">
      <c r="B242" s="137"/>
      <c r="C242" s="137"/>
      <c r="G242" s="800"/>
      <c r="O242" s="1379"/>
      <c r="P242" s="1379"/>
      <c r="Q242" s="1379"/>
      <c r="R242" s="1379"/>
      <c r="S242" s="1379"/>
      <c r="T242" s="1406"/>
      <c r="U242" s="1406"/>
      <c r="V242" s="1406"/>
      <c r="W242" s="1406"/>
      <c r="X242" s="1431"/>
      <c r="Y242" s="1453"/>
      <c r="Z242" s="1431"/>
      <c r="AA242" s="515"/>
    </row>
    <row r="243" spans="2:27" s="181" customFormat="1" x14ac:dyDescent="0.3">
      <c r="B243" s="137" t="s">
        <v>14353</v>
      </c>
      <c r="C243" s="137"/>
      <c r="O243" s="1379"/>
      <c r="P243" s="1379"/>
      <c r="Q243" s="1379"/>
      <c r="R243" s="1379"/>
      <c r="S243" s="1379"/>
      <c r="T243" s="1406"/>
      <c r="U243" s="1406"/>
      <c r="V243" s="1406"/>
      <c r="W243" s="1406"/>
      <c r="X243" s="1431"/>
      <c r="Y243" s="1453"/>
      <c r="Z243" s="1431"/>
      <c r="AA243" s="515"/>
    </row>
    <row r="244" spans="2:27" s="181" customFormat="1" ht="19.5" thickBot="1" x14ac:dyDescent="0.35">
      <c r="B244" s="137"/>
      <c r="C244" s="137"/>
      <c r="O244" s="1379"/>
      <c r="P244" s="1379"/>
      <c r="Q244" s="1379"/>
      <c r="R244" s="1379"/>
      <c r="S244" s="1379"/>
      <c r="T244" s="1406"/>
      <c r="U244" s="1406"/>
      <c r="V244" s="1406"/>
      <c r="W244" s="1406"/>
      <c r="X244" s="1431"/>
      <c r="Y244" s="1453"/>
      <c r="Z244" s="1431"/>
      <c r="AA244" s="515"/>
    </row>
    <row r="245" spans="2:27" s="181" customFormat="1" ht="32.25" thickBot="1" x14ac:dyDescent="0.35">
      <c r="B245" s="137"/>
      <c r="C245" s="1485" t="s">
        <v>0</v>
      </c>
      <c r="D245" s="1486" t="s">
        <v>117</v>
      </c>
      <c r="E245" s="1487" t="s">
        <v>14354</v>
      </c>
      <c r="O245" s="1379"/>
      <c r="P245" s="1379"/>
      <c r="Q245" s="1379"/>
      <c r="R245" s="1379"/>
      <c r="S245" s="1379"/>
      <c r="T245" s="1406"/>
      <c r="U245" s="1406"/>
      <c r="V245" s="1406"/>
      <c r="W245" s="1406"/>
      <c r="X245" s="1431"/>
      <c r="Y245" s="1453"/>
      <c r="Z245" s="1431"/>
      <c r="AA245" s="515"/>
    </row>
    <row r="246" spans="2:27" s="181" customFormat="1" ht="76.5" customHeight="1" x14ac:dyDescent="0.3">
      <c r="B246" s="137"/>
      <c r="C246" s="1491">
        <v>1</v>
      </c>
      <c r="D246" s="1491" t="s">
        <v>14355</v>
      </c>
      <c r="E246" s="1493" t="s">
        <v>14356</v>
      </c>
      <c r="O246" s="1379"/>
      <c r="P246" s="1379"/>
      <c r="Q246" s="1379"/>
      <c r="R246" s="1379"/>
      <c r="S246" s="1379"/>
      <c r="T246" s="1406"/>
      <c r="U246" s="1406"/>
      <c r="V246" s="1406"/>
      <c r="W246" s="1406"/>
      <c r="X246" s="1431"/>
      <c r="Y246" s="1453"/>
      <c r="Z246" s="1431"/>
      <c r="AA246" s="515"/>
    </row>
    <row r="247" spans="2:27" s="181" customFormat="1" ht="306.75" thickBot="1" x14ac:dyDescent="0.35">
      <c r="B247" s="137"/>
      <c r="C247" s="1489">
        <v>2</v>
      </c>
      <c r="D247" s="1490" t="s">
        <v>14357</v>
      </c>
      <c r="E247" s="1490" t="s">
        <v>14358</v>
      </c>
      <c r="O247" s="1379"/>
      <c r="P247" s="1379"/>
      <c r="Q247" s="1379"/>
      <c r="R247" s="1379"/>
      <c r="S247" s="1379"/>
      <c r="T247" s="1406"/>
      <c r="U247" s="1406"/>
      <c r="V247" s="1406"/>
      <c r="W247" s="1406"/>
      <c r="X247" s="1431"/>
      <c r="Y247" s="1453"/>
      <c r="Z247" s="1431"/>
      <c r="AA247" s="515"/>
    </row>
    <row r="248" spans="2:27" s="181" customFormat="1" ht="264.75" thickBot="1" x14ac:dyDescent="0.35">
      <c r="B248" s="137"/>
      <c r="C248" s="1491">
        <v>3</v>
      </c>
      <c r="D248" s="1492" t="s">
        <v>14359</v>
      </c>
      <c r="E248" s="1493" t="s">
        <v>14360</v>
      </c>
      <c r="O248" s="1379"/>
      <c r="P248" s="1379"/>
      <c r="Q248" s="1379"/>
      <c r="R248" s="1379"/>
      <c r="S248" s="1379"/>
      <c r="T248" s="1406"/>
      <c r="U248" s="1406"/>
      <c r="V248" s="1406"/>
      <c r="W248" s="1406"/>
      <c r="X248" s="1431"/>
      <c r="Y248" s="1453"/>
      <c r="Z248" s="1431"/>
      <c r="AA248" s="515"/>
    </row>
    <row r="249" spans="2:27" s="181" customFormat="1" ht="76.5" customHeight="1" thickBot="1" x14ac:dyDescent="0.35">
      <c r="B249" s="137"/>
      <c r="C249" s="1491">
        <v>4</v>
      </c>
      <c r="D249" s="1492" t="s">
        <v>14361</v>
      </c>
      <c r="E249" s="1494" t="s">
        <v>14362</v>
      </c>
      <c r="O249" s="1379"/>
      <c r="P249" s="1379"/>
      <c r="Q249" s="1379"/>
      <c r="R249" s="1379"/>
      <c r="S249" s="1379"/>
      <c r="T249" s="1406"/>
      <c r="U249" s="1406"/>
      <c r="V249" s="1406"/>
      <c r="W249" s="1406"/>
      <c r="X249" s="1431"/>
      <c r="Y249" s="1453"/>
      <c r="Z249" s="1431"/>
      <c r="AA249" s="515"/>
    </row>
    <row r="250" spans="2:27" s="181" customFormat="1" ht="264.75" thickBot="1" x14ac:dyDescent="0.35">
      <c r="B250" s="137"/>
      <c r="C250" s="1491">
        <v>5</v>
      </c>
      <c r="D250" s="1492" t="s">
        <v>14363</v>
      </c>
      <c r="E250" s="1493" t="s">
        <v>14364</v>
      </c>
      <c r="O250" s="1379"/>
      <c r="P250" s="1379"/>
      <c r="Q250" s="1379"/>
      <c r="R250" s="1379"/>
      <c r="S250" s="1379"/>
      <c r="T250" s="1406"/>
      <c r="U250" s="1406"/>
      <c r="V250" s="1406"/>
      <c r="W250" s="1406"/>
      <c r="X250" s="1431"/>
      <c r="Y250" s="1453"/>
      <c r="Z250" s="1431"/>
      <c r="AA250" s="515"/>
    </row>
    <row r="251" spans="2:27" s="181" customFormat="1" ht="240.75" thickBot="1" x14ac:dyDescent="0.35">
      <c r="B251" s="137"/>
      <c r="C251" s="1491">
        <v>6</v>
      </c>
      <c r="D251" s="1492" t="s">
        <v>14365</v>
      </c>
      <c r="E251" s="1493" t="s">
        <v>14366</v>
      </c>
      <c r="O251" s="1379"/>
      <c r="P251" s="1379"/>
      <c r="Q251" s="1379"/>
      <c r="R251" s="1379"/>
      <c r="S251" s="1379"/>
      <c r="T251" s="1406"/>
      <c r="U251" s="1406"/>
      <c r="V251" s="1406"/>
      <c r="W251" s="1406"/>
      <c r="X251" s="1431"/>
      <c r="Y251" s="1453"/>
      <c r="Z251" s="1431"/>
      <c r="AA251" s="515"/>
    </row>
    <row r="252" spans="2:27" ht="264.75" thickBot="1" x14ac:dyDescent="0.35">
      <c r="C252" s="1491">
        <v>7</v>
      </c>
      <c r="D252" s="1492" t="s">
        <v>14367</v>
      </c>
      <c r="E252" s="1494" t="s">
        <v>14368</v>
      </c>
    </row>
    <row r="253" spans="2:27" ht="76.5" customHeight="1" x14ac:dyDescent="0.3">
      <c r="C253" s="1491">
        <v>8</v>
      </c>
      <c r="D253" s="1492" t="s">
        <v>14369</v>
      </c>
      <c r="E253" s="1493" t="s">
        <v>14370</v>
      </c>
    </row>
    <row r="254" spans="2:27" ht="264" x14ac:dyDescent="0.3">
      <c r="C254" s="1476">
        <v>9</v>
      </c>
      <c r="D254" s="1495" t="s">
        <v>14371</v>
      </c>
      <c r="E254" s="1496" t="s">
        <v>14372</v>
      </c>
    </row>
    <row r="256" spans="2:27" ht="19.5" thickBot="1" x14ac:dyDescent="0.35">
      <c r="B256" s="347" t="s">
        <v>14386</v>
      </c>
    </row>
    <row r="257" spans="2:27" ht="39" thickBot="1" x14ac:dyDescent="0.35">
      <c r="C257" s="48"/>
      <c r="D257" s="1486" t="s">
        <v>117</v>
      </c>
      <c r="E257" s="1486" t="s">
        <v>14373</v>
      </c>
    </row>
    <row r="258" spans="2:27" ht="83.25" customHeight="1" thickBot="1" x14ac:dyDescent="0.35">
      <c r="C258" s="1498">
        <v>1</v>
      </c>
      <c r="D258" s="1497" t="s">
        <v>14374</v>
      </c>
      <c r="E258" s="1492" t="s">
        <v>14375</v>
      </c>
    </row>
    <row r="259" spans="2:27" ht="83.25" customHeight="1" thickBot="1" x14ac:dyDescent="0.35">
      <c r="C259" s="1498">
        <v>2</v>
      </c>
      <c r="D259" s="1497" t="s">
        <v>14376</v>
      </c>
      <c r="E259" s="1492" t="s">
        <v>14377</v>
      </c>
    </row>
    <row r="260" spans="2:27" ht="84" customHeight="1" thickBot="1" x14ac:dyDescent="0.35">
      <c r="C260" s="1498">
        <v>3</v>
      </c>
      <c r="D260" s="1497" t="s">
        <v>14378</v>
      </c>
      <c r="E260" s="1492" t="s">
        <v>14379</v>
      </c>
    </row>
    <row r="261" spans="2:27" ht="69" customHeight="1" x14ac:dyDescent="0.3">
      <c r="C261" s="1498">
        <v>4</v>
      </c>
      <c r="D261" s="1497" t="s">
        <v>14380</v>
      </c>
      <c r="E261" s="1492" t="s">
        <v>14381</v>
      </c>
    </row>
    <row r="262" spans="2:27" ht="71.25" customHeight="1" x14ac:dyDescent="0.3">
      <c r="C262" s="1499">
        <v>5</v>
      </c>
      <c r="D262" s="1488" t="s">
        <v>14382</v>
      </c>
      <c r="E262" s="1488" t="s">
        <v>14383</v>
      </c>
    </row>
    <row r="263" spans="2:27" ht="79.5" customHeight="1" x14ac:dyDescent="0.3">
      <c r="C263" s="1498">
        <v>6</v>
      </c>
      <c r="D263" s="1495" t="s">
        <v>14384</v>
      </c>
      <c r="E263" s="1495" t="s">
        <v>14385</v>
      </c>
    </row>
    <row r="264" spans="2:27" s="1477" customFormat="1" ht="243" thickBot="1" x14ac:dyDescent="0.35">
      <c r="B264" s="347"/>
      <c r="C264" s="48">
        <v>7</v>
      </c>
      <c r="D264" s="148" t="s">
        <v>14395</v>
      </c>
      <c r="E264" s="148" t="s">
        <v>14397</v>
      </c>
      <c r="O264" s="448"/>
      <c r="P264" s="448"/>
      <c r="Q264" s="448"/>
      <c r="R264" s="448"/>
      <c r="S264" s="448"/>
      <c r="T264" s="670"/>
      <c r="U264" s="670"/>
      <c r="V264" s="670"/>
      <c r="W264" s="670"/>
      <c r="X264" s="1501"/>
      <c r="Y264" s="1502"/>
      <c r="Z264" s="1501"/>
      <c r="AA264" s="1503"/>
    </row>
    <row r="265" spans="2:27" ht="204" x14ac:dyDescent="0.3">
      <c r="C265" s="1504">
        <v>8</v>
      </c>
      <c r="D265" s="1505" t="s">
        <v>14393</v>
      </c>
      <c r="E265" s="945" t="s">
        <v>14396</v>
      </c>
    </row>
    <row r="266" spans="2:27" ht="282" x14ac:dyDescent="0.3">
      <c r="C266" s="48">
        <v>9</v>
      </c>
      <c r="D266" s="1500" t="s">
        <v>14399</v>
      </c>
      <c r="E266" s="1500" t="s">
        <v>14398</v>
      </c>
    </row>
  </sheetData>
  <mergeCells count="26">
    <mergeCell ref="G233:H233"/>
    <mergeCell ref="E233:F233"/>
    <mergeCell ref="AC2:AC3"/>
    <mergeCell ref="T2:W2"/>
    <mergeCell ref="X2:X3"/>
    <mergeCell ref="Y2:Y3"/>
    <mergeCell ref="Z2:Z3"/>
    <mergeCell ref="AA2:AA3"/>
    <mergeCell ref="AB2:AB3"/>
    <mergeCell ref="O2:S2"/>
    <mergeCell ref="N2:N3"/>
    <mergeCell ref="I233:J233"/>
    <mergeCell ref="A1:M1"/>
    <mergeCell ref="A2:A3"/>
    <mergeCell ref="B2:B3"/>
    <mergeCell ref="C2:C3"/>
    <mergeCell ref="D2:D3"/>
    <mergeCell ref="E2:E3"/>
    <mergeCell ref="F2:F3"/>
    <mergeCell ref="G2:G3"/>
    <mergeCell ref="H2:H3"/>
    <mergeCell ref="I2:I3"/>
    <mergeCell ref="J2:J3"/>
    <mergeCell ref="K2:K3"/>
    <mergeCell ref="L2:L3"/>
    <mergeCell ref="M2:M3"/>
  </mergeCells>
  <hyperlinks>
    <hyperlink ref="N16" r:id="rId1" display="Krasnokamsk.CRB@doctorrb.ru"/>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409"/>
  <sheetViews>
    <sheetView zoomScale="120" zoomScaleNormal="120" workbookViewId="0">
      <pane xSplit="3" ySplit="1" topLeftCell="GH2" activePane="bottomRight" state="frozen"/>
      <selection pane="topRight" activeCell="D1" sqref="D1"/>
      <selection pane="bottomLeft" activeCell="A2" sqref="A2"/>
      <selection pane="bottomRight" activeCell="C7" sqref="C7"/>
    </sheetView>
  </sheetViews>
  <sheetFormatPr defaultRowHeight="18.75" x14ac:dyDescent="0.3"/>
  <cols>
    <col min="1" max="1" width="3.69921875" customWidth="1"/>
    <col min="2" max="2" width="10.09765625" customWidth="1"/>
    <col min="3" max="3" width="52.5" customWidth="1"/>
    <col min="4" max="4" width="12.59765625" customWidth="1"/>
    <col min="22" max="22" width="9.796875" customWidth="1"/>
    <col min="24" max="24" width="8.09765625" customWidth="1"/>
    <col min="26" max="26" width="9.796875" customWidth="1"/>
    <col min="28" max="28" width="9.796875" customWidth="1"/>
    <col min="30" max="30" width="9.796875" customWidth="1"/>
    <col min="32" max="32" width="9.796875" customWidth="1"/>
    <col min="33" max="33" width="10.3984375" customWidth="1"/>
    <col min="36" max="36" width="9.796875" customWidth="1"/>
    <col min="38" max="38" width="9.796875" customWidth="1"/>
    <col min="42" max="42" width="9.796875" customWidth="1"/>
    <col min="44" max="44" width="9.796875" style="181" customWidth="1"/>
    <col min="45" max="47" width="8.796875" style="181"/>
    <col min="48" max="48" width="9.796875" customWidth="1"/>
    <col min="50" max="50" width="9.796875" customWidth="1"/>
    <col min="52" max="52" width="9.796875" style="52" customWidth="1"/>
    <col min="53" max="53" width="8.796875" style="52"/>
    <col min="54" max="54" width="9.796875" style="34" customWidth="1"/>
    <col min="55" max="55" width="8.796875" style="34"/>
    <col min="56" max="56" width="6.8984375" style="70" customWidth="1"/>
    <col min="57" max="57" width="6.09765625" style="70" customWidth="1"/>
    <col min="58" max="61" width="8.796875" style="70"/>
    <col min="62" max="62" width="9.796875" style="70" customWidth="1"/>
    <col min="63" max="63" width="8.796875" style="70"/>
    <col min="64" max="64" width="9.796875" style="72" customWidth="1"/>
    <col min="65" max="65" width="8.796875" style="72"/>
    <col min="66" max="66" width="9.796875" style="97" customWidth="1"/>
    <col min="67" max="67" width="8.796875" style="97"/>
    <col min="68" max="68" width="9.796875" style="97" customWidth="1"/>
    <col min="69" max="69" width="8.796875" style="97"/>
    <col min="70" max="70" width="9.796875" style="97" customWidth="1"/>
    <col min="71" max="71" width="8.796875" style="97"/>
    <col min="72" max="72" width="9.796875" style="100" customWidth="1"/>
    <col min="73" max="73" width="8.796875" style="100"/>
    <col min="74" max="74" width="9.796875" style="100" customWidth="1"/>
    <col min="75" max="75" width="8.796875" style="100"/>
    <col min="76" max="76" width="9.796875" style="100" customWidth="1"/>
    <col min="77" max="77" width="8.796875" style="100"/>
    <col min="78" max="78" width="9.796875" style="100" customWidth="1"/>
    <col min="79" max="79" width="8.796875" style="100"/>
    <col min="80" max="80" width="8.09765625" style="100" customWidth="1"/>
    <col min="81" max="81" width="8.796875" style="100"/>
    <col min="82" max="82" width="9.796875" style="100" customWidth="1"/>
    <col min="83" max="83" width="8.796875" style="100"/>
    <col min="84" max="84" width="9.796875" style="112" customWidth="1"/>
    <col min="85" max="85" width="8.796875" style="112"/>
    <col min="86" max="86" width="9.796875" style="117" customWidth="1"/>
    <col min="87" max="87" width="7.09765625" style="117" bestFit="1" customWidth="1"/>
    <col min="88" max="88" width="9.796875" style="112" customWidth="1"/>
    <col min="89" max="89" width="8.796875" style="112"/>
    <col min="90" max="90" width="9.796875" style="114" customWidth="1"/>
    <col min="91" max="91" width="8.796875" style="114"/>
    <col min="92" max="92" width="9.796875" style="114" customWidth="1"/>
    <col min="93" max="93" width="8.796875" style="114"/>
    <col min="94" max="94" width="7.796875" style="123" customWidth="1"/>
    <col min="95" max="95" width="8.796875" style="123"/>
    <col min="96" max="96" width="9.796875" style="132" customWidth="1"/>
    <col min="97" max="97" width="8.796875" style="132"/>
    <col min="98" max="98" width="9.796875" style="132" customWidth="1"/>
    <col min="99" max="99" width="8.796875" style="132"/>
    <col min="100" max="100" width="9.796875" style="132" customWidth="1"/>
    <col min="101" max="101" width="8.796875" style="132"/>
    <col min="102" max="102" width="9.796875" style="132" customWidth="1"/>
    <col min="103" max="103" width="8.796875" style="132"/>
    <col min="104" max="104" width="9.796875" style="132" customWidth="1"/>
    <col min="105" max="105" width="8.796875" style="132"/>
    <col min="106" max="106" width="9.796875" style="133" customWidth="1"/>
    <col min="107" max="107" width="8.796875" style="133"/>
    <col min="108" max="108" width="7.3984375" style="132" customWidth="1"/>
    <col min="109" max="109" width="7.19921875" style="132" customWidth="1"/>
    <col min="110" max="110" width="9.796875" style="132" customWidth="1"/>
    <col min="111" max="111" width="8.796875" style="132"/>
    <col min="112" max="112" width="9.796875" style="132" customWidth="1"/>
    <col min="113" max="113" width="8.796875" style="132"/>
    <col min="114" max="114" width="9.796875" style="135" customWidth="1"/>
    <col min="115" max="115" width="8.796875" style="135"/>
    <col min="116" max="116" width="9.796875" style="135" customWidth="1"/>
    <col min="117" max="117" width="8.796875" style="135"/>
    <col min="118" max="118" width="9.796875" style="135" customWidth="1"/>
    <col min="119" max="119" width="8.796875" style="135"/>
    <col min="120" max="120" width="22.59765625" customWidth="1"/>
    <col min="121" max="121" width="9.796875" style="153" customWidth="1"/>
    <col min="122" max="122" width="8.796875" style="153"/>
    <col min="123" max="123" width="9.796875" style="152" customWidth="1"/>
    <col min="124" max="124" width="8.796875" style="152"/>
    <col min="125" max="125" width="9.796875" style="152" customWidth="1"/>
    <col min="126" max="126" width="8.796875" style="152"/>
    <col min="127" max="127" width="9.796875" style="161" customWidth="1"/>
    <col min="128" max="128" width="8.796875" style="161"/>
    <col min="129" max="129" width="9.796875" style="159" customWidth="1"/>
    <col min="130" max="130" width="8.796875" style="159"/>
    <col min="131" max="131" width="9.796875" style="159" customWidth="1"/>
    <col min="132" max="132" width="8.796875" style="159"/>
    <col min="135" max="135" width="9.796875" style="167" customWidth="1"/>
    <col min="136" max="136" width="8.796875" style="167"/>
    <col min="137" max="137" width="7.8984375" style="175" customWidth="1"/>
    <col min="138" max="138" width="8.796875" style="175"/>
    <col min="139" max="139" width="9.796875" style="175" customWidth="1"/>
    <col min="140" max="140" width="8.796875" style="175"/>
    <col min="143" max="143" width="9.796875" style="178" customWidth="1"/>
    <col min="144" max="144" width="8.796875" style="178"/>
    <col min="145" max="145" width="9.796875" style="178" customWidth="1"/>
    <col min="146" max="146" width="8.796875" style="178"/>
    <col min="147" max="147" width="9.796875" style="178" customWidth="1"/>
    <col min="148" max="148" width="8.796875" style="178"/>
    <col min="149" max="149" width="9.796875" style="178" customWidth="1"/>
    <col min="150" max="150" width="8.796875" style="178"/>
    <col min="151" max="151" width="9.796875" style="178" customWidth="1"/>
    <col min="152" max="152" width="8.796875" style="178"/>
    <col min="153" max="153" width="9.796875" style="178" customWidth="1"/>
    <col min="154" max="154" width="8.796875" style="178"/>
    <col min="155" max="155" width="9.796875" style="178" customWidth="1"/>
    <col min="156" max="156" width="8.796875" style="178"/>
    <col min="157" max="157" width="9.796875" style="178" customWidth="1"/>
    <col min="158" max="158" width="8.796875" style="178"/>
    <col min="159" max="159" width="9.796875" style="188" customWidth="1"/>
    <col min="160" max="160" width="8.796875" style="188"/>
    <col min="163" max="163" width="9.796875" style="197" customWidth="1"/>
    <col min="164" max="164" width="8.796875" style="197"/>
    <col min="165" max="165" width="9.796875" style="197" customWidth="1"/>
    <col min="166" max="166" width="8.796875" style="197"/>
    <col min="167" max="167" width="9.796875" style="203" customWidth="1"/>
    <col min="168" max="168" width="8.796875" style="203"/>
    <col min="169" max="169" width="9.796875" style="203" customWidth="1"/>
    <col min="170" max="170" width="8.796875" style="203"/>
    <col min="171" max="171" width="9.796875" style="203" customWidth="1"/>
    <col min="172" max="172" width="8.796875" style="203"/>
    <col min="173" max="173" width="9.796875" style="207" customWidth="1"/>
    <col min="174" max="174" width="8.796875" style="207"/>
    <col min="175" max="175" width="8.796875" style="207" customWidth="1"/>
    <col min="176" max="176" width="8.796875" style="207"/>
    <col min="177" max="177" width="9.796875" style="207" customWidth="1"/>
    <col min="178" max="178" width="8.796875" style="207"/>
    <col min="181" max="181" width="9.796875" style="207" customWidth="1"/>
    <col min="182" max="182" width="8.796875" style="207"/>
    <col min="183" max="183" width="7.8984375" style="214" customWidth="1"/>
    <col min="184" max="184" width="8.796875" style="214"/>
    <col min="187" max="187" width="9.796875" style="214" customWidth="1"/>
    <col min="188" max="188" width="8.796875" style="214"/>
    <col min="189" max="189" width="9.796875" style="214" customWidth="1"/>
    <col min="190" max="190" width="8.796875" style="214"/>
    <col min="191" max="191" width="9.796875" style="235" customWidth="1"/>
    <col min="192" max="192" width="8.796875" style="235"/>
    <col min="193" max="193" width="9.796875" style="251" customWidth="1"/>
    <col min="194" max="194" width="8.796875" style="251"/>
  </cols>
  <sheetData>
    <row r="1" spans="1:194" s="268" customFormat="1" ht="63.75" customHeight="1" x14ac:dyDescent="0.3">
      <c r="A1" s="267" t="s">
        <v>215</v>
      </c>
      <c r="B1" s="267" t="s">
        <v>216</v>
      </c>
      <c r="C1" s="267" t="s">
        <v>217</v>
      </c>
      <c r="D1" s="267" t="s">
        <v>218</v>
      </c>
      <c r="E1" s="267" t="s">
        <v>1254</v>
      </c>
      <c r="F1" s="1693" t="s">
        <v>1279</v>
      </c>
      <c r="G1" s="1693"/>
      <c r="H1" s="1693" t="s">
        <v>1405</v>
      </c>
      <c r="I1" s="1693"/>
      <c r="J1" s="1693" t="s">
        <v>9573</v>
      </c>
      <c r="K1" s="1693"/>
      <c r="L1" s="1693" t="s">
        <v>1812</v>
      </c>
      <c r="M1" s="1693"/>
      <c r="N1" s="1694" t="s">
        <v>1847</v>
      </c>
      <c r="O1" s="1695"/>
      <c r="P1" s="1693" t="s">
        <v>1860</v>
      </c>
      <c r="Q1" s="1693"/>
      <c r="R1" s="1693" t="s">
        <v>2202</v>
      </c>
      <c r="S1" s="1693"/>
      <c r="T1" s="1693" t="s">
        <v>2203</v>
      </c>
      <c r="U1" s="1693"/>
      <c r="V1" s="1693" t="s">
        <v>2243</v>
      </c>
      <c r="W1" s="1693"/>
      <c r="X1" s="1693" t="s">
        <v>2332</v>
      </c>
      <c r="Y1" s="1693"/>
      <c r="Z1" s="1693" t="s">
        <v>2382</v>
      </c>
      <c r="AA1" s="1693"/>
      <c r="AB1" s="1693" t="s">
        <v>4015</v>
      </c>
      <c r="AC1" s="1693"/>
      <c r="AD1" s="1693" t="s">
        <v>2477</v>
      </c>
      <c r="AE1" s="1693"/>
      <c r="AF1" s="1693" t="s">
        <v>9574</v>
      </c>
      <c r="AG1" s="1693"/>
      <c r="AH1" s="1693" t="s">
        <v>2914</v>
      </c>
      <c r="AI1" s="1693"/>
      <c r="AJ1" s="1693" t="s">
        <v>3057</v>
      </c>
      <c r="AK1" s="1693"/>
      <c r="AL1" s="1693" t="s">
        <v>3073</v>
      </c>
      <c r="AM1" s="1693"/>
      <c r="AN1" s="1693" t="s">
        <v>3239</v>
      </c>
      <c r="AO1" s="1693"/>
      <c r="AP1" s="1693" t="s">
        <v>3300</v>
      </c>
      <c r="AQ1" s="1693"/>
      <c r="AR1" s="1696" t="s">
        <v>3387</v>
      </c>
      <c r="AS1" s="1696"/>
      <c r="AT1" s="1696" t="s">
        <v>3547</v>
      </c>
      <c r="AU1" s="1696"/>
      <c r="AV1" s="1693" t="s">
        <v>3818</v>
      </c>
      <c r="AW1" s="1693"/>
      <c r="AX1" s="1693" t="s">
        <v>3839</v>
      </c>
      <c r="AY1" s="1693"/>
      <c r="AZ1" s="1690" t="s">
        <v>4108</v>
      </c>
      <c r="BA1" s="1691"/>
      <c r="BB1" s="1690" t="s">
        <v>4292</v>
      </c>
      <c r="BC1" s="1691"/>
      <c r="BD1" s="1690" t="s">
        <v>4460</v>
      </c>
      <c r="BE1" s="1691"/>
      <c r="BF1" s="1687" t="s">
        <v>9575</v>
      </c>
      <c r="BG1" s="1687"/>
      <c r="BH1" s="1687" t="s">
        <v>9576</v>
      </c>
      <c r="BI1" s="1687"/>
      <c r="BJ1" s="1690" t="s">
        <v>4699</v>
      </c>
      <c r="BK1" s="1691"/>
      <c r="BL1" s="1687" t="s">
        <v>4793</v>
      </c>
      <c r="BM1" s="1687"/>
      <c r="BN1" s="1687" t="s">
        <v>5322</v>
      </c>
      <c r="BO1" s="1687"/>
      <c r="BP1" s="1697" t="s">
        <v>5374</v>
      </c>
      <c r="BQ1" s="1698"/>
      <c r="BR1" s="1692" t="s">
        <v>5394</v>
      </c>
      <c r="BS1" s="1692"/>
      <c r="BT1" s="1690" t="s">
        <v>5490</v>
      </c>
      <c r="BU1" s="1691"/>
      <c r="BV1" s="1687" t="s">
        <v>5532</v>
      </c>
      <c r="BW1" s="1687"/>
      <c r="BX1" s="1690" t="s">
        <v>5750</v>
      </c>
      <c r="BY1" s="1691"/>
      <c r="BZ1" s="1690" t="s">
        <v>5767</v>
      </c>
      <c r="CA1" s="1691"/>
      <c r="CB1" s="1687" t="s">
        <v>5777</v>
      </c>
      <c r="CC1" s="1687"/>
      <c r="CD1" s="1687" t="s">
        <v>6019</v>
      </c>
      <c r="CE1" s="1687"/>
      <c r="CF1" s="1690" t="s">
        <v>6030</v>
      </c>
      <c r="CG1" s="1691"/>
      <c r="CH1" s="1687" t="s">
        <v>6264</v>
      </c>
      <c r="CI1" s="1687"/>
      <c r="CJ1" s="1690" t="s">
        <v>6276</v>
      </c>
      <c r="CK1" s="1691"/>
      <c r="CL1" s="1690" t="s">
        <v>6367</v>
      </c>
      <c r="CM1" s="1691"/>
      <c r="CN1" s="1690" t="s">
        <v>6376</v>
      </c>
      <c r="CO1" s="1691"/>
      <c r="CP1" s="1690" t="s">
        <v>6430</v>
      </c>
      <c r="CQ1" s="1691"/>
      <c r="CR1" s="1687" t="s">
        <v>6440</v>
      </c>
      <c r="CS1" s="1687"/>
      <c r="CT1" s="1690" t="s">
        <v>6648</v>
      </c>
      <c r="CU1" s="1691"/>
      <c r="CV1" s="1690" t="s">
        <v>6700</v>
      </c>
      <c r="CW1" s="1691"/>
      <c r="CX1" s="1687" t="s">
        <v>6703</v>
      </c>
      <c r="CY1" s="1687"/>
      <c r="CZ1" s="1687" t="s">
        <v>6713</v>
      </c>
      <c r="DA1" s="1687"/>
      <c r="DB1" s="1687" t="s">
        <v>6723</v>
      </c>
      <c r="DC1" s="1687"/>
      <c r="DD1" s="1690" t="s">
        <v>6685</v>
      </c>
      <c r="DE1" s="1691"/>
      <c r="DF1" s="1690" t="s">
        <v>6729</v>
      </c>
      <c r="DG1" s="1691"/>
      <c r="DH1" s="1690" t="s">
        <v>6284</v>
      </c>
      <c r="DI1" s="1691"/>
      <c r="DJ1" s="1690" t="s">
        <v>6923</v>
      </c>
      <c r="DK1" s="1691"/>
      <c r="DL1" s="1690" t="s">
        <v>6935</v>
      </c>
      <c r="DM1" s="1691"/>
      <c r="DN1" s="1690" t="s">
        <v>6979</v>
      </c>
      <c r="DO1" s="1691"/>
      <c r="DP1" s="267" t="s">
        <v>7015</v>
      </c>
      <c r="DQ1" s="1687" t="s">
        <v>7101</v>
      </c>
      <c r="DR1" s="1687"/>
      <c r="DS1" s="1690" t="s">
        <v>7127</v>
      </c>
      <c r="DT1" s="1691"/>
      <c r="DU1" s="1690" t="s">
        <v>7222</v>
      </c>
      <c r="DV1" s="1691"/>
      <c r="DW1" s="1687" t="s">
        <v>7271</v>
      </c>
      <c r="DX1" s="1687"/>
      <c r="DY1" s="1690" t="s">
        <v>7465</v>
      </c>
      <c r="DZ1" s="1691"/>
      <c r="EA1" s="1690" t="s">
        <v>7485</v>
      </c>
      <c r="EB1" s="1691"/>
      <c r="EC1" s="1690" t="s">
        <v>7499</v>
      </c>
      <c r="ED1" s="1691"/>
      <c r="EE1" s="1687" t="s">
        <v>7524</v>
      </c>
      <c r="EF1" s="1687"/>
      <c r="EG1" s="1687" t="s">
        <v>7596</v>
      </c>
      <c r="EH1" s="1687"/>
      <c r="EI1" s="1690" t="s">
        <v>7610</v>
      </c>
      <c r="EJ1" s="1691"/>
      <c r="EK1" s="1690" t="s">
        <v>7627</v>
      </c>
      <c r="EL1" s="1691"/>
      <c r="EM1" s="1687" t="s">
        <v>7645</v>
      </c>
      <c r="EN1" s="1687"/>
      <c r="EO1" s="1690" t="s">
        <v>7648</v>
      </c>
      <c r="EP1" s="1691"/>
      <c r="EQ1" s="1690" t="s">
        <v>9577</v>
      </c>
      <c r="ER1" s="1691"/>
      <c r="ES1" s="1688" t="s">
        <v>7673</v>
      </c>
      <c r="ET1" s="1689"/>
      <c r="EU1" s="1690" t="s">
        <v>7700</v>
      </c>
      <c r="EV1" s="1691"/>
      <c r="EW1" s="1690" t="s">
        <v>7715</v>
      </c>
      <c r="EX1" s="1691"/>
      <c r="EY1" s="1690" t="s">
        <v>7717</v>
      </c>
      <c r="EZ1" s="1691"/>
      <c r="FA1" s="1690" t="s">
        <v>7645</v>
      </c>
      <c r="FB1" s="1691"/>
      <c r="FC1" s="1690" t="s">
        <v>8055</v>
      </c>
      <c r="FD1" s="1691"/>
      <c r="FE1" s="1688" t="s">
        <v>8225</v>
      </c>
      <c r="FF1" s="1689"/>
      <c r="FG1" s="1688" t="s">
        <v>8431</v>
      </c>
      <c r="FH1" s="1689"/>
      <c r="FI1" s="1688" t="s">
        <v>8445</v>
      </c>
      <c r="FJ1" s="1689"/>
      <c r="FK1" s="1687" t="s">
        <v>8447</v>
      </c>
      <c r="FL1" s="1687"/>
      <c r="FM1" s="1688" t="s">
        <v>8540</v>
      </c>
      <c r="FN1" s="1689"/>
      <c r="FO1" s="1688" t="s">
        <v>8591</v>
      </c>
      <c r="FP1" s="1689"/>
      <c r="FQ1" s="1688" t="s">
        <v>8595</v>
      </c>
      <c r="FR1" s="1689"/>
      <c r="FS1" s="1687" t="s">
        <v>8597</v>
      </c>
      <c r="FT1" s="1687"/>
      <c r="FU1" s="1688" t="s">
        <v>8659</v>
      </c>
      <c r="FV1" s="1689"/>
      <c r="FW1" s="1687" t="s">
        <v>8914</v>
      </c>
      <c r="FX1" s="1687"/>
      <c r="FY1" s="1688" t="s">
        <v>8916</v>
      </c>
      <c r="FZ1" s="1689"/>
      <c r="GA1" s="1688" t="s">
        <v>8925</v>
      </c>
      <c r="GB1" s="1689"/>
      <c r="GC1" s="1687" t="s">
        <v>8953</v>
      </c>
      <c r="GD1" s="1687"/>
      <c r="GE1" s="1687" t="s">
        <v>8965</v>
      </c>
      <c r="GF1" s="1687"/>
      <c r="GG1" s="1688" t="s">
        <v>9089</v>
      </c>
      <c r="GH1" s="1689"/>
      <c r="GI1" s="1688" t="s">
        <v>9422</v>
      </c>
      <c r="GJ1" s="1689"/>
      <c r="GK1" s="1687" t="s">
        <v>9550</v>
      </c>
      <c r="GL1" s="1687"/>
    </row>
    <row r="2" spans="1:194" s="263" customFormat="1" ht="24.75" customHeight="1" x14ac:dyDescent="0.3">
      <c r="A2" s="262"/>
      <c r="B2" s="262"/>
      <c r="C2" s="262"/>
      <c r="D2" s="262"/>
      <c r="E2" s="262" t="s">
        <v>1301</v>
      </c>
      <c r="F2" s="262" t="s">
        <v>1301</v>
      </c>
      <c r="G2" s="262" t="s">
        <v>1300</v>
      </c>
      <c r="H2" s="262" t="s">
        <v>1301</v>
      </c>
      <c r="I2" s="262" t="s">
        <v>1300</v>
      </c>
      <c r="J2" s="262" t="s">
        <v>1301</v>
      </c>
      <c r="K2" s="262" t="s">
        <v>1300</v>
      </c>
      <c r="L2" s="262" t="s">
        <v>1301</v>
      </c>
      <c r="M2" s="262" t="s">
        <v>1300</v>
      </c>
      <c r="N2" s="262" t="s">
        <v>1301</v>
      </c>
      <c r="O2" s="262" t="s">
        <v>1300</v>
      </c>
      <c r="P2" s="262" t="s">
        <v>1301</v>
      </c>
      <c r="Q2" s="262" t="s">
        <v>1300</v>
      </c>
      <c r="R2" s="262" t="s">
        <v>1301</v>
      </c>
      <c r="S2" s="262" t="s">
        <v>1300</v>
      </c>
      <c r="T2" s="262" t="s">
        <v>1301</v>
      </c>
      <c r="U2" s="262" t="s">
        <v>1300</v>
      </c>
      <c r="V2" s="262" t="s">
        <v>1301</v>
      </c>
      <c r="W2" s="262" t="s">
        <v>1300</v>
      </c>
      <c r="X2" s="262" t="s">
        <v>1301</v>
      </c>
      <c r="Y2" s="262" t="s">
        <v>1300</v>
      </c>
      <c r="Z2" s="262" t="s">
        <v>1301</v>
      </c>
      <c r="AA2" s="262" t="s">
        <v>1300</v>
      </c>
      <c r="AB2" s="262" t="s">
        <v>1301</v>
      </c>
      <c r="AC2" s="262" t="s">
        <v>1300</v>
      </c>
      <c r="AD2" s="262" t="s">
        <v>1301</v>
      </c>
      <c r="AE2" s="262" t="s">
        <v>1300</v>
      </c>
      <c r="AF2" s="262" t="s">
        <v>1301</v>
      </c>
      <c r="AG2" s="262" t="s">
        <v>1300</v>
      </c>
      <c r="AH2" s="262" t="s">
        <v>1301</v>
      </c>
      <c r="AI2" s="262" t="s">
        <v>1300</v>
      </c>
      <c r="AJ2" s="262" t="s">
        <v>1301</v>
      </c>
      <c r="AK2" s="262" t="s">
        <v>1300</v>
      </c>
      <c r="AL2" s="262" t="s">
        <v>1301</v>
      </c>
      <c r="AM2" s="262" t="s">
        <v>1300</v>
      </c>
      <c r="AN2" s="262" t="s">
        <v>1301</v>
      </c>
      <c r="AO2" s="262" t="s">
        <v>1300</v>
      </c>
      <c r="AP2" s="262" t="s">
        <v>1301</v>
      </c>
      <c r="AQ2" s="262" t="s">
        <v>1300</v>
      </c>
      <c r="AR2" s="298" t="s">
        <v>1301</v>
      </c>
      <c r="AS2" s="298" t="s">
        <v>1300</v>
      </c>
      <c r="AT2" s="298" t="s">
        <v>1301</v>
      </c>
      <c r="AU2" s="298" t="s">
        <v>1300</v>
      </c>
      <c r="AV2" s="262" t="s">
        <v>1301</v>
      </c>
      <c r="AW2" s="262" t="s">
        <v>1300</v>
      </c>
      <c r="AX2" s="262" t="s">
        <v>1301</v>
      </c>
      <c r="AY2" s="262" t="s">
        <v>1300</v>
      </c>
      <c r="AZ2" s="254" t="s">
        <v>1301</v>
      </c>
      <c r="BA2" s="266" t="s">
        <v>1300</v>
      </c>
      <c r="BB2" s="254" t="s">
        <v>1301</v>
      </c>
      <c r="BC2" s="55" t="s">
        <v>1300</v>
      </c>
      <c r="BD2" s="254" t="s">
        <v>1301</v>
      </c>
      <c r="BE2" s="55" t="s">
        <v>1300</v>
      </c>
      <c r="BF2" s="254" t="s">
        <v>1301</v>
      </c>
      <c r="BG2" s="266" t="s">
        <v>1300</v>
      </c>
      <c r="BH2" s="254" t="s">
        <v>1301</v>
      </c>
      <c r="BI2" s="55" t="s">
        <v>1300</v>
      </c>
      <c r="BJ2" s="254" t="s">
        <v>1301</v>
      </c>
      <c r="BK2" s="55" t="s">
        <v>1300</v>
      </c>
      <c r="BL2" s="254" t="s">
        <v>1301</v>
      </c>
      <c r="BM2" s="55" t="s">
        <v>1300</v>
      </c>
      <c r="BN2" s="254" t="s">
        <v>1301</v>
      </c>
      <c r="BO2" s="55" t="s">
        <v>1300</v>
      </c>
      <c r="BP2" s="254" t="s">
        <v>1301</v>
      </c>
      <c r="BQ2" s="55" t="s">
        <v>1300</v>
      </c>
      <c r="BR2" s="254" t="s">
        <v>1301</v>
      </c>
      <c r="BS2" s="55" t="s">
        <v>1300</v>
      </c>
      <c r="BT2" s="254" t="s">
        <v>1301</v>
      </c>
      <c r="BU2" s="55" t="s">
        <v>1300</v>
      </c>
      <c r="BV2" s="254" t="s">
        <v>1301</v>
      </c>
      <c r="BW2" s="55" t="s">
        <v>1300</v>
      </c>
      <c r="BX2" s="254" t="s">
        <v>1301</v>
      </c>
      <c r="BY2" s="55" t="s">
        <v>1300</v>
      </c>
      <c r="BZ2" s="254" t="s">
        <v>1301</v>
      </c>
      <c r="CA2" s="55" t="s">
        <v>1300</v>
      </c>
      <c r="CB2" s="254" t="s">
        <v>1301</v>
      </c>
      <c r="CC2" s="55" t="s">
        <v>1300</v>
      </c>
      <c r="CD2" s="254" t="s">
        <v>1301</v>
      </c>
      <c r="CE2" s="55" t="s">
        <v>1300</v>
      </c>
      <c r="CF2" s="254" t="s">
        <v>1301</v>
      </c>
      <c r="CG2" s="55" t="s">
        <v>1300</v>
      </c>
      <c r="CH2" s="254" t="s">
        <v>1301</v>
      </c>
      <c r="CI2" s="299" t="s">
        <v>1300</v>
      </c>
      <c r="CJ2" s="254" t="s">
        <v>1301</v>
      </c>
      <c r="CK2" s="55" t="s">
        <v>1300</v>
      </c>
      <c r="CL2" s="254" t="s">
        <v>1301</v>
      </c>
      <c r="CM2" s="55" t="s">
        <v>1300</v>
      </c>
      <c r="CN2" s="254" t="s">
        <v>1301</v>
      </c>
      <c r="CO2" s="55" t="s">
        <v>1300</v>
      </c>
      <c r="CP2" s="254" t="s">
        <v>1301</v>
      </c>
      <c r="CQ2" s="55" t="s">
        <v>1300</v>
      </c>
      <c r="CR2" s="254" t="s">
        <v>1301</v>
      </c>
      <c r="CS2" s="55" t="s">
        <v>1300</v>
      </c>
      <c r="CT2" s="254" t="s">
        <v>1301</v>
      </c>
      <c r="CU2" s="55" t="s">
        <v>1300</v>
      </c>
      <c r="CV2" s="254" t="s">
        <v>1301</v>
      </c>
      <c r="CW2" s="55" t="s">
        <v>1300</v>
      </c>
      <c r="CX2" s="254" t="s">
        <v>1301</v>
      </c>
      <c r="CY2" s="55" t="s">
        <v>1300</v>
      </c>
      <c r="CZ2" s="254" t="s">
        <v>1301</v>
      </c>
      <c r="DA2" s="55" t="s">
        <v>1300</v>
      </c>
      <c r="DB2" s="254" t="s">
        <v>1301</v>
      </c>
      <c r="DC2" s="55" t="s">
        <v>1300</v>
      </c>
      <c r="DD2" s="254" t="s">
        <v>1301</v>
      </c>
      <c r="DE2" s="55" t="s">
        <v>1300</v>
      </c>
      <c r="DF2" s="254" t="s">
        <v>1301</v>
      </c>
      <c r="DG2" s="55" t="s">
        <v>1300</v>
      </c>
      <c r="DH2" s="254" t="s">
        <v>1301</v>
      </c>
      <c r="DI2" s="55" t="s">
        <v>1300</v>
      </c>
      <c r="DJ2" s="254" t="s">
        <v>1301</v>
      </c>
      <c r="DK2" s="55" t="s">
        <v>1300</v>
      </c>
      <c r="DL2" s="254" t="s">
        <v>1301</v>
      </c>
      <c r="DM2" s="55" t="s">
        <v>1300</v>
      </c>
      <c r="DN2" s="254" t="s">
        <v>1301</v>
      </c>
      <c r="DO2" s="55" t="s">
        <v>1300</v>
      </c>
      <c r="DP2" s="254" t="s">
        <v>1301</v>
      </c>
      <c r="DQ2" s="254" t="s">
        <v>1301</v>
      </c>
      <c r="DR2" s="55" t="s">
        <v>1300</v>
      </c>
      <c r="DS2" s="254" t="s">
        <v>1301</v>
      </c>
      <c r="DT2" s="55" t="s">
        <v>1300</v>
      </c>
      <c r="DU2" s="254" t="s">
        <v>1301</v>
      </c>
      <c r="DV2" s="55" t="s">
        <v>1300</v>
      </c>
      <c r="DW2" s="254" t="s">
        <v>1301</v>
      </c>
      <c r="DX2" s="55" t="s">
        <v>1300</v>
      </c>
      <c r="DY2" s="254" t="s">
        <v>1301</v>
      </c>
      <c r="DZ2" s="55" t="s">
        <v>1300</v>
      </c>
      <c r="EA2" s="254" t="s">
        <v>1301</v>
      </c>
      <c r="EB2" s="55" t="s">
        <v>1300</v>
      </c>
      <c r="EC2" s="254" t="s">
        <v>1301</v>
      </c>
      <c r="ED2" s="266" t="s">
        <v>1300</v>
      </c>
      <c r="EE2" s="254" t="s">
        <v>1301</v>
      </c>
      <c r="EF2" s="55" t="s">
        <v>1300</v>
      </c>
      <c r="EG2" s="254" t="s">
        <v>1301</v>
      </c>
      <c r="EH2" s="55" t="s">
        <v>1300</v>
      </c>
      <c r="EI2" s="254" t="s">
        <v>1301</v>
      </c>
      <c r="EJ2" s="55" t="s">
        <v>1300</v>
      </c>
      <c r="EK2" s="254" t="s">
        <v>1301</v>
      </c>
      <c r="EL2" s="55" t="s">
        <v>1300</v>
      </c>
      <c r="EM2" s="254" t="s">
        <v>1301</v>
      </c>
      <c r="EN2" s="55" t="s">
        <v>1300</v>
      </c>
      <c r="EO2" s="254" t="s">
        <v>1301</v>
      </c>
      <c r="EP2" s="55" t="s">
        <v>1300</v>
      </c>
      <c r="EQ2" s="254" t="s">
        <v>1301</v>
      </c>
      <c r="ER2" s="55" t="s">
        <v>1300</v>
      </c>
      <c r="ES2" s="254" t="s">
        <v>1301</v>
      </c>
      <c r="ET2" s="55" t="s">
        <v>1300</v>
      </c>
      <c r="EU2" s="254" t="s">
        <v>1301</v>
      </c>
      <c r="EV2" s="55" t="s">
        <v>1300</v>
      </c>
      <c r="EW2" s="254" t="s">
        <v>1301</v>
      </c>
      <c r="EX2" s="55" t="s">
        <v>1300</v>
      </c>
      <c r="EY2" s="254" t="s">
        <v>1301</v>
      </c>
      <c r="EZ2" s="55" t="s">
        <v>1300</v>
      </c>
      <c r="FA2" s="254" t="s">
        <v>1301</v>
      </c>
      <c r="FB2" s="55" t="s">
        <v>1300</v>
      </c>
      <c r="FC2" s="254" t="s">
        <v>1301</v>
      </c>
      <c r="FD2" s="55" t="s">
        <v>1300</v>
      </c>
      <c r="FE2" s="254" t="s">
        <v>1301</v>
      </c>
      <c r="FF2" s="266" t="s">
        <v>1300</v>
      </c>
      <c r="FG2" s="254" t="s">
        <v>1301</v>
      </c>
      <c r="FH2" s="55" t="s">
        <v>1300</v>
      </c>
      <c r="FI2" s="254" t="s">
        <v>1301</v>
      </c>
      <c r="FJ2" s="55" t="s">
        <v>1300</v>
      </c>
      <c r="FK2" s="254" t="s">
        <v>1301</v>
      </c>
      <c r="FL2" s="55" t="s">
        <v>1300</v>
      </c>
      <c r="FM2" s="254" t="s">
        <v>1301</v>
      </c>
      <c r="FN2" s="55" t="s">
        <v>1300</v>
      </c>
      <c r="FO2" s="254" t="s">
        <v>1301</v>
      </c>
      <c r="FP2" s="266" t="s">
        <v>1300</v>
      </c>
      <c r="FQ2" s="254" t="s">
        <v>1301</v>
      </c>
      <c r="FR2" s="55" t="s">
        <v>1300</v>
      </c>
      <c r="FS2" s="254" t="s">
        <v>1301</v>
      </c>
      <c r="FT2" s="55" t="s">
        <v>1300</v>
      </c>
      <c r="FU2" s="254" t="s">
        <v>1301</v>
      </c>
      <c r="FV2" s="55" t="s">
        <v>1300</v>
      </c>
      <c r="FW2" s="254" t="s">
        <v>1301</v>
      </c>
      <c r="FX2" s="266" t="s">
        <v>1300</v>
      </c>
      <c r="FY2" s="254" t="s">
        <v>1301</v>
      </c>
      <c r="FZ2" s="55" t="s">
        <v>1300</v>
      </c>
      <c r="GA2" s="254" t="s">
        <v>1301</v>
      </c>
      <c r="GB2" s="55" t="s">
        <v>1300</v>
      </c>
      <c r="GC2" s="254" t="s">
        <v>1301</v>
      </c>
      <c r="GD2" s="55" t="s">
        <v>1300</v>
      </c>
      <c r="GE2" s="254" t="s">
        <v>1301</v>
      </c>
      <c r="GF2" s="55" t="s">
        <v>1300</v>
      </c>
      <c r="GG2" s="254" t="s">
        <v>1301</v>
      </c>
      <c r="GH2" s="55" t="s">
        <v>1300</v>
      </c>
      <c r="GI2" s="254" t="s">
        <v>1301</v>
      </c>
      <c r="GJ2" s="55" t="s">
        <v>1300</v>
      </c>
      <c r="GK2" s="254" t="s">
        <v>1301</v>
      </c>
      <c r="GL2" s="55" t="s">
        <v>1300</v>
      </c>
    </row>
    <row r="3" spans="1:194" s="286" customFormat="1" ht="24" customHeight="1" x14ac:dyDescent="0.3">
      <c r="A3" s="277">
        <v>1</v>
      </c>
      <c r="B3" s="277" t="s">
        <v>219</v>
      </c>
      <c r="C3" s="277" t="s">
        <v>220</v>
      </c>
      <c r="D3" s="277">
        <v>0.5</v>
      </c>
      <c r="E3" s="277"/>
      <c r="F3" s="277"/>
      <c r="G3" s="277"/>
      <c r="H3" s="277"/>
      <c r="I3" s="277"/>
      <c r="J3" s="277">
        <v>111</v>
      </c>
      <c r="K3" s="277">
        <v>0</v>
      </c>
      <c r="L3" s="277">
        <v>55</v>
      </c>
      <c r="M3" s="277"/>
      <c r="N3" s="277"/>
      <c r="O3" s="277"/>
      <c r="P3" s="277">
        <v>111</v>
      </c>
      <c r="Q3" s="277"/>
      <c r="R3" s="277"/>
      <c r="S3" s="277"/>
      <c r="T3" s="277"/>
      <c r="U3" s="277"/>
      <c r="V3" s="277"/>
      <c r="W3" s="277"/>
      <c r="X3" s="277"/>
      <c r="Y3" s="277"/>
      <c r="Z3" s="277"/>
      <c r="AA3" s="277"/>
      <c r="AB3" s="277"/>
      <c r="AC3" s="277"/>
      <c r="AD3" s="277">
        <v>111</v>
      </c>
      <c r="AE3" s="277">
        <v>0</v>
      </c>
      <c r="AF3" s="277"/>
      <c r="AG3" s="277"/>
      <c r="AH3" s="277"/>
      <c r="AI3" s="277"/>
      <c r="AJ3" s="277"/>
      <c r="AK3" s="277"/>
      <c r="AL3" s="277"/>
      <c r="AM3" s="277"/>
      <c r="AN3" s="277">
        <f>SUM(AN4)</f>
        <v>0</v>
      </c>
      <c r="AO3" s="277">
        <f>SUM(AO4)</f>
        <v>0</v>
      </c>
      <c r="AP3" s="277"/>
      <c r="AQ3" s="277"/>
      <c r="AR3" s="278"/>
      <c r="AS3" s="278"/>
      <c r="AT3" s="278"/>
      <c r="AU3" s="278"/>
      <c r="AV3" s="277">
        <v>35</v>
      </c>
      <c r="AW3" s="277"/>
      <c r="AX3" s="277">
        <f>AX4</f>
        <v>20</v>
      </c>
      <c r="AY3" s="277"/>
      <c r="AZ3" s="42"/>
      <c r="BA3" s="42"/>
      <c r="BB3" s="279"/>
      <c r="BC3" s="279"/>
      <c r="BD3" s="279"/>
      <c r="BE3" s="279"/>
      <c r="BF3" s="279"/>
      <c r="BG3" s="279"/>
      <c r="BH3" s="279"/>
      <c r="BI3" s="279"/>
      <c r="BJ3" s="279"/>
      <c r="BK3" s="279"/>
      <c r="BL3" s="279">
        <f>BL4</f>
        <v>111</v>
      </c>
      <c r="BM3" s="279"/>
      <c r="BN3" s="279"/>
      <c r="BO3" s="279"/>
      <c r="BP3" s="279"/>
      <c r="BQ3" s="279"/>
      <c r="BR3" s="279"/>
      <c r="BS3" s="279"/>
      <c r="BT3" s="279">
        <v>198</v>
      </c>
      <c r="BU3" s="279"/>
      <c r="BV3" s="279">
        <v>55</v>
      </c>
      <c r="BW3" s="279"/>
      <c r="BX3" s="280">
        <v>7</v>
      </c>
      <c r="BY3" s="280"/>
      <c r="BZ3" s="279"/>
      <c r="CA3" s="279"/>
      <c r="CB3" s="279"/>
      <c r="CC3" s="279"/>
      <c r="CD3" s="279"/>
      <c r="CE3" s="279"/>
      <c r="CF3" s="279"/>
      <c r="CG3" s="279"/>
      <c r="CH3" s="281">
        <f>CH4</f>
        <v>40</v>
      </c>
      <c r="CI3" s="281">
        <f>CI4</f>
        <v>0</v>
      </c>
      <c r="CJ3" s="279"/>
      <c r="CK3" s="279"/>
      <c r="CL3" s="279"/>
      <c r="CM3" s="279"/>
      <c r="CN3" s="279"/>
      <c r="CO3" s="279"/>
      <c r="CP3" s="279"/>
      <c r="CQ3" s="279"/>
      <c r="CR3" s="279"/>
      <c r="CS3" s="279"/>
      <c r="CT3" s="279"/>
      <c r="CU3" s="279"/>
      <c r="CV3" s="279"/>
      <c r="CW3" s="279"/>
      <c r="CX3" s="279"/>
      <c r="CY3" s="279"/>
      <c r="CZ3" s="279">
        <v>0</v>
      </c>
      <c r="DA3" s="279">
        <v>0</v>
      </c>
      <c r="DB3" s="279"/>
      <c r="DC3" s="279"/>
      <c r="DD3" s="271"/>
      <c r="DE3" s="271"/>
      <c r="DF3" s="279"/>
      <c r="DG3" s="279"/>
      <c r="DH3" s="279">
        <v>0</v>
      </c>
      <c r="DI3" s="279">
        <v>0</v>
      </c>
      <c r="DJ3" s="279"/>
      <c r="DK3" s="279"/>
      <c r="DL3" s="279">
        <v>100</v>
      </c>
      <c r="DM3" s="279"/>
      <c r="DN3" s="279"/>
      <c r="DO3" s="279"/>
      <c r="DP3" s="277"/>
      <c r="DQ3" s="279">
        <v>55</v>
      </c>
      <c r="DR3" s="279"/>
      <c r="DS3" s="279">
        <v>554</v>
      </c>
      <c r="DT3" s="279"/>
      <c r="DU3" s="279"/>
      <c r="DV3" s="279"/>
      <c r="DW3" s="282"/>
      <c r="DX3" s="57"/>
      <c r="DY3" s="279"/>
      <c r="DZ3" s="279"/>
      <c r="EA3" s="279"/>
      <c r="EB3" s="279"/>
      <c r="EC3" s="279"/>
      <c r="ED3" s="279"/>
      <c r="EE3" s="279"/>
      <c r="EF3" s="279"/>
      <c r="EG3" s="279">
        <v>40</v>
      </c>
      <c r="EH3" s="279"/>
      <c r="EI3" s="279"/>
      <c r="EJ3" s="279"/>
      <c r="EK3" s="279"/>
      <c r="EL3" s="279"/>
      <c r="EM3" s="279"/>
      <c r="EN3" s="279"/>
      <c r="EO3" s="279">
        <v>111</v>
      </c>
      <c r="EP3" s="279"/>
      <c r="EQ3" s="279"/>
      <c r="ER3" s="279"/>
      <c r="ES3" s="279">
        <v>100</v>
      </c>
      <c r="ET3" s="279"/>
      <c r="EU3" s="279"/>
      <c r="EV3" s="279"/>
      <c r="EW3" s="279"/>
      <c r="EX3" s="279"/>
      <c r="EY3" s="279"/>
      <c r="EZ3" s="279"/>
      <c r="FA3" s="279"/>
      <c r="FB3" s="279"/>
      <c r="FC3" s="279"/>
      <c r="FD3" s="279"/>
      <c r="FE3" s="283">
        <v>200</v>
      </c>
      <c r="FF3" s="283">
        <v>0</v>
      </c>
      <c r="FG3" s="279">
        <v>111</v>
      </c>
      <c r="FH3" s="279"/>
      <c r="FI3" s="279">
        <v>277</v>
      </c>
      <c r="FJ3" s="279">
        <v>0</v>
      </c>
      <c r="FK3" s="279">
        <v>99</v>
      </c>
      <c r="FL3" s="279"/>
      <c r="FM3" s="279"/>
      <c r="FN3" s="279"/>
      <c r="FO3" s="284"/>
      <c r="FP3" s="284"/>
      <c r="FQ3" s="279"/>
      <c r="FR3" s="279"/>
      <c r="FS3" s="279">
        <f>FS4</f>
        <v>450</v>
      </c>
      <c r="FT3" s="279"/>
      <c r="FU3" s="279"/>
      <c r="FV3" s="279"/>
      <c r="FW3" s="283">
        <v>200</v>
      </c>
      <c r="FX3" s="283">
        <v>0</v>
      </c>
      <c r="FY3" s="279"/>
      <c r="FZ3" s="279"/>
      <c r="GA3" s="279"/>
      <c r="GB3" s="279"/>
      <c r="GC3" s="62">
        <v>0</v>
      </c>
      <c r="GD3" s="62"/>
      <c r="GE3" s="279"/>
      <c r="GF3" s="279"/>
      <c r="GG3" s="285"/>
      <c r="GH3" s="285"/>
      <c r="GI3" s="279"/>
      <c r="GJ3" s="279"/>
      <c r="GK3" s="279"/>
      <c r="GL3" s="279"/>
    </row>
    <row r="4" spans="1:194" s="286" customFormat="1" ht="30.75" customHeight="1" x14ac:dyDescent="0.3">
      <c r="A4" s="277">
        <v>1</v>
      </c>
      <c r="B4" s="277" t="s">
        <v>221</v>
      </c>
      <c r="C4" s="277" t="s">
        <v>222</v>
      </c>
      <c r="D4" s="277">
        <v>0.5</v>
      </c>
      <c r="E4" s="277"/>
      <c r="F4" s="277"/>
      <c r="G4" s="277"/>
      <c r="H4" s="277"/>
      <c r="I4" s="277"/>
      <c r="J4" s="277">
        <v>111</v>
      </c>
      <c r="K4" s="277">
        <v>0</v>
      </c>
      <c r="L4" s="277">
        <v>55</v>
      </c>
      <c r="M4" s="277"/>
      <c r="N4" s="277"/>
      <c r="O4" s="277"/>
      <c r="P4" s="277">
        <v>111</v>
      </c>
      <c r="Q4" s="277"/>
      <c r="R4" s="277"/>
      <c r="S4" s="277"/>
      <c r="T4" s="277"/>
      <c r="U4" s="277"/>
      <c r="V4" s="277"/>
      <c r="W4" s="277"/>
      <c r="X4" s="277"/>
      <c r="Y4" s="277"/>
      <c r="Z4" s="277"/>
      <c r="AA4" s="277"/>
      <c r="AB4" s="277"/>
      <c r="AC4" s="277"/>
      <c r="AD4" s="277">
        <v>111</v>
      </c>
      <c r="AE4" s="277"/>
      <c r="AF4" s="277"/>
      <c r="AG4" s="277"/>
      <c r="AH4" s="277"/>
      <c r="AI4" s="277"/>
      <c r="AJ4" s="277"/>
      <c r="AK4" s="277"/>
      <c r="AL4" s="277"/>
      <c r="AM4" s="277"/>
      <c r="AN4" s="277"/>
      <c r="AO4" s="277"/>
      <c r="AP4" s="277"/>
      <c r="AQ4" s="277"/>
      <c r="AR4" s="278"/>
      <c r="AS4" s="278"/>
      <c r="AT4" s="278">
        <v>55</v>
      </c>
      <c r="AU4" s="278"/>
      <c r="AV4" s="277">
        <v>35</v>
      </c>
      <c r="AW4" s="277"/>
      <c r="AX4" s="277">
        <v>20</v>
      </c>
      <c r="AY4" s="277"/>
      <c r="AZ4" s="42"/>
      <c r="BA4" s="42"/>
      <c r="BB4" s="277"/>
      <c r="BC4" s="277"/>
      <c r="BD4" s="277"/>
      <c r="BE4" s="277"/>
      <c r="BF4" s="277"/>
      <c r="BG4" s="277"/>
      <c r="BH4" s="277"/>
      <c r="BI4" s="277"/>
      <c r="BJ4" s="277"/>
      <c r="BK4" s="277"/>
      <c r="BL4" s="277">
        <v>111</v>
      </c>
      <c r="BM4" s="277"/>
      <c r="BN4" s="279">
        <v>75</v>
      </c>
      <c r="BO4" s="279"/>
      <c r="BP4" s="277"/>
      <c r="BQ4" s="277"/>
      <c r="BR4" s="277"/>
      <c r="BS4" s="277"/>
      <c r="BT4" s="277">
        <v>198</v>
      </c>
      <c r="BU4" s="277"/>
      <c r="BV4" s="277">
        <v>55</v>
      </c>
      <c r="BW4" s="277"/>
      <c r="BX4" s="277">
        <v>7</v>
      </c>
      <c r="BY4" s="277"/>
      <c r="BZ4" s="277"/>
      <c r="CA4" s="277"/>
      <c r="CB4" s="277"/>
      <c r="CC4" s="277"/>
      <c r="CD4" s="277"/>
      <c r="CE4" s="277"/>
      <c r="CF4" s="277">
        <v>55</v>
      </c>
      <c r="CG4" s="277"/>
      <c r="CH4" s="287">
        <v>40</v>
      </c>
      <c r="CI4" s="287"/>
      <c r="CJ4" s="277"/>
      <c r="CK4" s="277"/>
      <c r="CL4" s="277"/>
      <c r="CM4" s="277"/>
      <c r="CN4" s="277"/>
      <c r="CO4" s="277"/>
      <c r="CP4" s="277"/>
      <c r="CQ4" s="277"/>
      <c r="CR4" s="277">
        <v>10</v>
      </c>
      <c r="CS4" s="277"/>
      <c r="CT4" s="277"/>
      <c r="CU4" s="277"/>
      <c r="CV4" s="277"/>
      <c r="CW4" s="277"/>
      <c r="CX4" s="277"/>
      <c r="CY4" s="277"/>
      <c r="CZ4" s="277"/>
      <c r="DA4" s="277"/>
      <c r="DB4" s="277"/>
      <c r="DC4" s="277"/>
      <c r="DD4" s="271"/>
      <c r="DE4" s="271"/>
      <c r="DF4" s="277"/>
      <c r="DG4" s="277"/>
      <c r="DH4" s="279">
        <v>0</v>
      </c>
      <c r="DI4" s="279">
        <v>0</v>
      </c>
      <c r="DJ4" s="277"/>
      <c r="DK4" s="277"/>
      <c r="DL4" s="277">
        <v>100</v>
      </c>
      <c r="DM4" s="277"/>
      <c r="DN4" s="277"/>
      <c r="DO4" s="277"/>
      <c r="DP4" s="277"/>
      <c r="DQ4" s="277">
        <v>22</v>
      </c>
      <c r="DR4" s="277"/>
      <c r="DS4" s="277"/>
      <c r="DT4" s="277"/>
      <c r="DU4" s="277"/>
      <c r="DV4" s="277"/>
      <c r="DW4" s="279">
        <v>55</v>
      </c>
      <c r="DX4" s="279"/>
      <c r="DY4" s="277"/>
      <c r="DZ4" s="277"/>
      <c r="EA4" s="277"/>
      <c r="EB4" s="277"/>
      <c r="EC4" s="272"/>
      <c r="ED4" s="272"/>
      <c r="EE4" s="277"/>
      <c r="EF4" s="277"/>
      <c r="EG4" s="277">
        <v>40</v>
      </c>
      <c r="EH4" s="277"/>
      <c r="EI4" s="277">
        <v>250</v>
      </c>
      <c r="EJ4" s="277"/>
      <c r="EK4" s="277"/>
      <c r="EL4" s="277"/>
      <c r="EM4" s="277">
        <v>160</v>
      </c>
      <c r="EN4" s="277"/>
      <c r="EO4" s="277">
        <v>111</v>
      </c>
      <c r="EP4" s="277"/>
      <c r="EQ4" s="277"/>
      <c r="ER4" s="277"/>
      <c r="ES4" s="277">
        <v>100</v>
      </c>
      <c r="ET4" s="277"/>
      <c r="EU4" s="277">
        <v>55</v>
      </c>
      <c r="EV4" s="277"/>
      <c r="EW4" s="277"/>
      <c r="EX4" s="277"/>
      <c r="EY4" s="277">
        <v>24</v>
      </c>
      <c r="EZ4" s="277"/>
      <c r="FA4" s="277">
        <v>160</v>
      </c>
      <c r="FB4" s="277"/>
      <c r="FC4" s="277"/>
      <c r="FD4" s="277"/>
      <c r="FE4" s="288">
        <v>200</v>
      </c>
      <c r="FF4" s="288"/>
      <c r="FG4" s="277">
        <v>111</v>
      </c>
      <c r="FH4" s="277"/>
      <c r="FI4" s="277">
        <v>277</v>
      </c>
      <c r="FJ4" s="277"/>
      <c r="FK4" s="277">
        <v>99</v>
      </c>
      <c r="FL4" s="277"/>
      <c r="FM4" s="277"/>
      <c r="FN4" s="277"/>
      <c r="FO4" s="42"/>
      <c r="FP4" s="42"/>
      <c r="FQ4" s="277"/>
      <c r="FR4" s="277"/>
      <c r="FS4" s="277">
        <v>450</v>
      </c>
      <c r="FT4" s="277"/>
      <c r="FU4" s="277">
        <v>10</v>
      </c>
      <c r="FV4" s="277"/>
      <c r="FW4" s="288">
        <v>200</v>
      </c>
      <c r="FX4" s="288"/>
      <c r="FY4" s="277"/>
      <c r="FZ4" s="277"/>
      <c r="GA4" s="277">
        <v>5</v>
      </c>
      <c r="GB4" s="277"/>
      <c r="GC4" s="62"/>
      <c r="GD4" s="62"/>
      <c r="GE4" s="277">
        <v>1</v>
      </c>
      <c r="GF4" s="277"/>
      <c r="GG4" s="277">
        <v>55</v>
      </c>
      <c r="GH4" s="277"/>
      <c r="GI4" s="277">
        <v>216</v>
      </c>
      <c r="GJ4" s="277"/>
      <c r="GK4" s="277"/>
      <c r="GL4" s="277"/>
    </row>
    <row r="5" spans="1:194" s="286" customFormat="1" ht="38.25" customHeight="1" x14ac:dyDescent="0.3">
      <c r="A5" s="277">
        <v>2</v>
      </c>
      <c r="B5" s="277" t="s">
        <v>223</v>
      </c>
      <c r="C5" s="277" t="s">
        <v>119</v>
      </c>
      <c r="D5" s="277">
        <v>0.8</v>
      </c>
      <c r="E5" s="277"/>
      <c r="F5" s="277"/>
      <c r="G5" s="277"/>
      <c r="H5" s="277"/>
      <c r="I5" s="277"/>
      <c r="J5" s="277">
        <v>615</v>
      </c>
      <c r="K5" s="277">
        <v>5</v>
      </c>
      <c r="L5" s="277">
        <v>498</v>
      </c>
      <c r="M5" s="277">
        <v>4</v>
      </c>
      <c r="N5" s="277"/>
      <c r="O5" s="277"/>
      <c r="P5" s="277">
        <v>1053</v>
      </c>
      <c r="Q5" s="277"/>
      <c r="R5" s="277"/>
      <c r="S5" s="277"/>
      <c r="T5" s="277"/>
      <c r="U5" s="277"/>
      <c r="V5" s="277">
        <v>131</v>
      </c>
      <c r="W5" s="277"/>
      <c r="X5" s="277"/>
      <c r="Y5" s="277"/>
      <c r="Z5" s="277"/>
      <c r="AA5" s="277"/>
      <c r="AB5" s="277">
        <v>730</v>
      </c>
      <c r="AC5" s="277"/>
      <c r="AD5" s="277">
        <v>500</v>
      </c>
      <c r="AE5" s="277">
        <v>2</v>
      </c>
      <c r="AF5" s="277"/>
      <c r="AG5" s="277"/>
      <c r="AH5" s="277"/>
      <c r="AI5" s="277"/>
      <c r="AJ5" s="277"/>
      <c r="AK5" s="277"/>
      <c r="AL5" s="277">
        <v>526</v>
      </c>
      <c r="AM5" s="277">
        <v>11</v>
      </c>
      <c r="AN5" s="277">
        <f>SUM(AN6:AN18)</f>
        <v>100</v>
      </c>
      <c r="AO5" s="277">
        <f>SUM(AO6:AO18)</f>
        <v>0</v>
      </c>
      <c r="AP5" s="277"/>
      <c r="AQ5" s="277"/>
      <c r="AR5" s="278"/>
      <c r="AS5" s="278"/>
      <c r="AT5" s="278"/>
      <c r="AU5" s="278"/>
      <c r="AV5" s="277">
        <v>196</v>
      </c>
      <c r="AW5" s="277"/>
      <c r="AX5" s="277">
        <f>AX6+AX7+AX8+AX9+AX10+AX11+AX12+AX13+AX14+AX15+AX16+AX17+AX18</f>
        <v>324</v>
      </c>
      <c r="AY5" s="277"/>
      <c r="AZ5" s="42"/>
      <c r="BA5" s="42"/>
      <c r="BB5" s="279">
        <v>559</v>
      </c>
      <c r="BC5" s="279">
        <v>13</v>
      </c>
      <c r="BD5" s="279"/>
      <c r="BE5" s="279"/>
      <c r="BF5" s="279"/>
      <c r="BG5" s="279"/>
      <c r="BH5" s="279"/>
      <c r="BI5" s="279"/>
      <c r="BJ5" s="279">
        <v>761</v>
      </c>
      <c r="BK5" s="279">
        <v>5</v>
      </c>
      <c r="BL5" s="279">
        <f>BL6+BL7+BL10+BL12+BL13+BL14+BL15</f>
        <v>480</v>
      </c>
      <c r="BM5" s="279"/>
      <c r="BN5" s="277">
        <v>628</v>
      </c>
      <c r="BO5" s="277">
        <v>6</v>
      </c>
      <c r="BP5" s="279"/>
      <c r="BQ5" s="279"/>
      <c r="BR5" s="279"/>
      <c r="BS5" s="279"/>
      <c r="BT5" s="279">
        <f>SUM(BT6:BT18)</f>
        <v>4791</v>
      </c>
      <c r="BU5" s="279"/>
      <c r="BV5" s="279">
        <v>264</v>
      </c>
      <c r="BW5" s="279">
        <v>3</v>
      </c>
      <c r="BX5" s="280">
        <v>3565</v>
      </c>
      <c r="BY5" s="280">
        <v>16</v>
      </c>
      <c r="BZ5" s="279"/>
      <c r="CA5" s="279"/>
      <c r="CB5" s="279"/>
      <c r="CC5" s="279"/>
      <c r="CD5" s="279">
        <v>328</v>
      </c>
      <c r="CE5" s="279"/>
      <c r="CF5" s="279"/>
      <c r="CG5" s="279"/>
      <c r="CH5" s="281">
        <f>SUM(CH6:CH18)</f>
        <v>1781</v>
      </c>
      <c r="CI5" s="281">
        <f>SUM(CI6:CI18)</f>
        <v>22</v>
      </c>
      <c r="CJ5" s="279"/>
      <c r="CK5" s="279">
        <v>5</v>
      </c>
      <c r="CL5" s="279"/>
      <c r="CM5" s="279"/>
      <c r="CN5" s="279"/>
      <c r="CO5" s="279"/>
      <c r="CP5" s="279"/>
      <c r="CQ5" s="279"/>
      <c r="CR5" s="279"/>
      <c r="CS5" s="279"/>
      <c r="CT5" s="279"/>
      <c r="CU5" s="279"/>
      <c r="CV5" s="279">
        <v>1568</v>
      </c>
      <c r="CW5" s="279"/>
      <c r="CX5" s="279"/>
      <c r="CY5" s="279"/>
      <c r="CZ5" s="279">
        <v>456</v>
      </c>
      <c r="DA5" s="279">
        <v>0</v>
      </c>
      <c r="DB5" s="279"/>
      <c r="DC5" s="279"/>
      <c r="DD5" s="271"/>
      <c r="DE5" s="271"/>
      <c r="DF5" s="279">
        <v>804</v>
      </c>
      <c r="DG5" s="279"/>
      <c r="DH5" s="279">
        <v>0</v>
      </c>
      <c r="DI5" s="279">
        <v>0</v>
      </c>
      <c r="DJ5" s="279"/>
      <c r="DK5" s="279"/>
      <c r="DL5" s="279">
        <v>1713</v>
      </c>
      <c r="DM5" s="279"/>
      <c r="DN5" s="279"/>
      <c r="DO5" s="279"/>
      <c r="DP5" s="277">
        <v>80</v>
      </c>
      <c r="DQ5" s="279">
        <v>210</v>
      </c>
      <c r="DR5" s="279"/>
      <c r="DS5" s="279">
        <v>4481</v>
      </c>
      <c r="DT5" s="279"/>
      <c r="DU5" s="279">
        <v>2902</v>
      </c>
      <c r="DV5" s="279"/>
      <c r="DW5" s="277">
        <v>55</v>
      </c>
      <c r="DX5" s="277"/>
      <c r="DY5" s="279"/>
      <c r="DZ5" s="279"/>
      <c r="EA5" s="279">
        <v>343</v>
      </c>
      <c r="EB5" s="279"/>
      <c r="EC5" s="272"/>
      <c r="ED5" s="272"/>
      <c r="EE5" s="279">
        <v>232</v>
      </c>
      <c r="EF5" s="279"/>
      <c r="EG5" s="279">
        <v>2288</v>
      </c>
      <c r="EH5" s="279"/>
      <c r="EI5" s="279"/>
      <c r="EJ5" s="279"/>
      <c r="EK5" s="279">
        <v>125</v>
      </c>
      <c r="EL5" s="279"/>
      <c r="EM5" s="279"/>
      <c r="EN5" s="279"/>
      <c r="EO5" s="279">
        <v>369</v>
      </c>
      <c r="EP5" s="279"/>
      <c r="EQ5" s="279"/>
      <c r="ER5" s="279"/>
      <c r="ES5" s="279">
        <v>5057</v>
      </c>
      <c r="ET5" s="279">
        <v>21</v>
      </c>
      <c r="EU5" s="279"/>
      <c r="EV5" s="279"/>
      <c r="EW5" s="279"/>
      <c r="EX5" s="279"/>
      <c r="EY5" s="279"/>
      <c r="EZ5" s="279"/>
      <c r="FA5" s="279"/>
      <c r="FB5" s="279"/>
      <c r="FC5" s="279"/>
      <c r="FD5" s="279"/>
      <c r="FE5" s="283">
        <v>2186</v>
      </c>
      <c r="FF5" s="283">
        <v>8</v>
      </c>
      <c r="FG5" s="279">
        <v>3000</v>
      </c>
      <c r="FH5" s="279">
        <v>9</v>
      </c>
      <c r="FI5" s="279">
        <v>5753</v>
      </c>
      <c r="FJ5" s="279">
        <v>29</v>
      </c>
      <c r="FK5" s="279">
        <v>590</v>
      </c>
      <c r="FL5" s="279">
        <v>6</v>
      </c>
      <c r="FM5" s="279"/>
      <c r="FN5" s="279"/>
      <c r="FO5" s="42"/>
      <c r="FP5" s="42"/>
      <c r="FQ5" s="279"/>
      <c r="FR5" s="279"/>
      <c r="FS5" s="279">
        <f>SUM(FS6:FS18)</f>
        <v>19719</v>
      </c>
      <c r="FT5" s="279"/>
      <c r="FU5" s="279"/>
      <c r="FV5" s="279"/>
      <c r="FW5" s="283">
        <v>2186</v>
      </c>
      <c r="FX5" s="283">
        <v>8</v>
      </c>
      <c r="FY5" s="279"/>
      <c r="FZ5" s="279"/>
      <c r="GA5" s="279"/>
      <c r="GB5" s="279"/>
      <c r="GC5" s="62">
        <v>1356</v>
      </c>
      <c r="GD5" s="62"/>
      <c r="GE5" s="279"/>
      <c r="GF5" s="279"/>
      <c r="GG5" s="285"/>
      <c r="GH5" s="285"/>
      <c r="GI5" s="279"/>
      <c r="GJ5" s="279"/>
      <c r="GK5" s="279"/>
      <c r="GL5" s="279"/>
    </row>
    <row r="6" spans="1:194" s="286" customFormat="1" ht="20.25" customHeight="1" x14ac:dyDescent="0.3">
      <c r="A6" s="277">
        <v>2</v>
      </c>
      <c r="B6" s="277" t="s">
        <v>224</v>
      </c>
      <c r="C6" s="277" t="s">
        <v>225</v>
      </c>
      <c r="D6" s="277">
        <v>0.93</v>
      </c>
      <c r="E6" s="277"/>
      <c r="F6" s="277"/>
      <c r="G6" s="277"/>
      <c r="H6" s="277"/>
      <c r="I6" s="277"/>
      <c r="J6" s="277">
        <v>335</v>
      </c>
      <c r="K6" s="277">
        <v>0</v>
      </c>
      <c r="L6" s="277">
        <v>284</v>
      </c>
      <c r="M6" s="277"/>
      <c r="N6" s="277"/>
      <c r="O6" s="277"/>
      <c r="P6" s="277">
        <v>252</v>
      </c>
      <c r="Q6" s="277"/>
      <c r="R6" s="277"/>
      <c r="S6" s="277"/>
      <c r="T6" s="277">
        <v>335</v>
      </c>
      <c r="U6" s="277"/>
      <c r="V6" s="277">
        <v>14</v>
      </c>
      <c r="W6" s="277"/>
      <c r="X6" s="277"/>
      <c r="Y6" s="277"/>
      <c r="Z6" s="277"/>
      <c r="AA6" s="277"/>
      <c r="AB6" s="277">
        <v>50</v>
      </c>
      <c r="AC6" s="277"/>
      <c r="AD6" s="277">
        <v>339</v>
      </c>
      <c r="AE6" s="277"/>
      <c r="AF6" s="277">
        <v>558</v>
      </c>
      <c r="AG6" s="277"/>
      <c r="AH6" s="277">
        <v>14</v>
      </c>
      <c r="AI6" s="277"/>
      <c r="AJ6" s="277"/>
      <c r="AK6" s="277"/>
      <c r="AL6" s="277">
        <v>363</v>
      </c>
      <c r="AM6" s="277">
        <v>6</v>
      </c>
      <c r="AN6" s="277"/>
      <c r="AO6" s="277"/>
      <c r="AP6" s="277">
        <v>97</v>
      </c>
      <c r="AQ6" s="277">
        <v>1</v>
      </c>
      <c r="AR6" s="278"/>
      <c r="AS6" s="278"/>
      <c r="AT6" s="278">
        <v>183</v>
      </c>
      <c r="AU6" s="278"/>
      <c r="AV6" s="277">
        <v>159</v>
      </c>
      <c r="AW6" s="277"/>
      <c r="AX6" s="277">
        <v>192</v>
      </c>
      <c r="AY6" s="277"/>
      <c r="AZ6" s="42">
        <v>237</v>
      </c>
      <c r="BA6" s="42">
        <v>9</v>
      </c>
      <c r="BB6" s="277">
        <v>278</v>
      </c>
      <c r="BC6" s="277"/>
      <c r="BD6" s="277"/>
      <c r="BE6" s="277"/>
      <c r="BF6" s="277"/>
      <c r="BG6" s="277"/>
      <c r="BH6" s="277"/>
      <c r="BI6" s="277"/>
      <c r="BJ6" s="277">
        <v>481</v>
      </c>
      <c r="BK6" s="277"/>
      <c r="BL6" s="277">
        <v>253</v>
      </c>
      <c r="BM6" s="277"/>
      <c r="BN6" s="289">
        <v>339</v>
      </c>
      <c r="BO6" s="279"/>
      <c r="BP6" s="277">
        <v>0</v>
      </c>
      <c r="BQ6" s="277"/>
      <c r="BR6" s="277"/>
      <c r="BS6" s="277"/>
      <c r="BT6" s="277">
        <v>1868</v>
      </c>
      <c r="BU6" s="277"/>
      <c r="BV6" s="277">
        <v>169</v>
      </c>
      <c r="BW6" s="277"/>
      <c r="BX6" s="290">
        <v>1176</v>
      </c>
      <c r="BY6" s="277">
        <v>5</v>
      </c>
      <c r="BZ6" s="277"/>
      <c r="CA6" s="277"/>
      <c r="CB6" s="277">
        <v>276</v>
      </c>
      <c r="CC6" s="277"/>
      <c r="CD6" s="277">
        <v>223</v>
      </c>
      <c r="CE6" s="277"/>
      <c r="CF6" s="277">
        <v>176</v>
      </c>
      <c r="CG6" s="277"/>
      <c r="CH6" s="287">
        <f>271+261</f>
        <v>532</v>
      </c>
      <c r="CI6" s="287"/>
      <c r="CJ6" s="277"/>
      <c r="CK6" s="277"/>
      <c r="CL6" s="277"/>
      <c r="CM6" s="277"/>
      <c r="CN6" s="277"/>
      <c r="CO6" s="277"/>
      <c r="CP6" s="277"/>
      <c r="CQ6" s="277"/>
      <c r="CR6" s="277">
        <v>134</v>
      </c>
      <c r="CS6" s="277"/>
      <c r="CT6" s="277"/>
      <c r="CU6" s="277"/>
      <c r="CV6" s="277">
        <v>651</v>
      </c>
      <c r="CW6" s="277"/>
      <c r="CX6" s="277">
        <v>120</v>
      </c>
      <c r="CY6" s="277"/>
      <c r="CZ6" s="277">
        <v>161</v>
      </c>
      <c r="DA6" s="277"/>
      <c r="DB6" s="277"/>
      <c r="DC6" s="277"/>
      <c r="DD6" s="271"/>
      <c r="DE6" s="271"/>
      <c r="DF6" s="277">
        <v>482</v>
      </c>
      <c r="DG6" s="277"/>
      <c r="DH6" s="279">
        <v>0</v>
      </c>
      <c r="DI6" s="279">
        <v>0</v>
      </c>
      <c r="DJ6" s="277"/>
      <c r="DK6" s="277"/>
      <c r="DL6" s="277">
        <v>610</v>
      </c>
      <c r="DM6" s="277"/>
      <c r="DN6" s="277"/>
      <c r="DO6" s="277"/>
      <c r="DP6" s="277"/>
      <c r="DQ6" s="277">
        <v>146</v>
      </c>
      <c r="DR6" s="277"/>
      <c r="DS6" s="277">
        <v>1131</v>
      </c>
      <c r="DT6" s="277"/>
      <c r="DU6" s="277">
        <v>732</v>
      </c>
      <c r="DV6" s="277"/>
      <c r="DW6" s="279">
        <v>177</v>
      </c>
      <c r="DX6" s="279"/>
      <c r="DY6" s="277">
        <v>202</v>
      </c>
      <c r="DZ6" s="277"/>
      <c r="EA6" s="277">
        <v>201</v>
      </c>
      <c r="EB6" s="277"/>
      <c r="EC6" s="272">
        <v>1336</v>
      </c>
      <c r="ED6" s="272">
        <v>14</v>
      </c>
      <c r="EE6" s="277">
        <v>144</v>
      </c>
      <c r="EF6" s="277"/>
      <c r="EG6" s="277">
        <v>1179</v>
      </c>
      <c r="EH6" s="277"/>
      <c r="EI6" s="277">
        <v>5010</v>
      </c>
      <c r="EJ6" s="277"/>
      <c r="EK6" s="277"/>
      <c r="EL6" s="277"/>
      <c r="EM6" s="277">
        <v>1700</v>
      </c>
      <c r="EN6" s="277"/>
      <c r="EO6" s="277">
        <v>151</v>
      </c>
      <c r="EP6" s="277"/>
      <c r="EQ6" s="277"/>
      <c r="ER6" s="277"/>
      <c r="ES6" s="277">
        <v>1722</v>
      </c>
      <c r="ET6" s="277"/>
      <c r="EU6" s="277">
        <v>90</v>
      </c>
      <c r="EV6" s="277"/>
      <c r="EW6" s="277"/>
      <c r="EX6" s="277"/>
      <c r="EY6" s="277">
        <v>395</v>
      </c>
      <c r="EZ6" s="277"/>
      <c r="FA6" s="277">
        <v>1700</v>
      </c>
      <c r="FB6" s="277"/>
      <c r="FC6" s="277">
        <v>149</v>
      </c>
      <c r="FD6" s="277"/>
      <c r="FE6" s="288">
        <v>1032</v>
      </c>
      <c r="FF6" s="288"/>
      <c r="FG6" s="277">
        <v>928</v>
      </c>
      <c r="FH6" s="277"/>
      <c r="FI6" s="277">
        <v>1228</v>
      </c>
      <c r="FJ6" s="277"/>
      <c r="FK6" s="277">
        <v>238</v>
      </c>
      <c r="FL6" s="277"/>
      <c r="FM6" s="277"/>
      <c r="FN6" s="277"/>
      <c r="FO6" s="42"/>
      <c r="FP6" s="42"/>
      <c r="FQ6" s="277">
        <v>51</v>
      </c>
      <c r="FR6" s="277"/>
      <c r="FS6" s="277">
        <v>8099</v>
      </c>
      <c r="FT6" s="277"/>
      <c r="FU6" s="277">
        <v>911</v>
      </c>
      <c r="FV6" s="277"/>
      <c r="FW6" s="288">
        <v>1032</v>
      </c>
      <c r="FX6" s="288"/>
      <c r="FY6" s="277"/>
      <c r="FZ6" s="277"/>
      <c r="GA6" s="277">
        <v>385</v>
      </c>
      <c r="GB6" s="277"/>
      <c r="GC6" s="62">
        <v>620</v>
      </c>
      <c r="GD6" s="62"/>
      <c r="GE6" s="277">
        <v>1210</v>
      </c>
      <c r="GF6" s="277"/>
      <c r="GG6" s="277">
        <v>300</v>
      </c>
      <c r="GH6" s="277"/>
      <c r="GI6" s="277">
        <v>1575</v>
      </c>
      <c r="GJ6" s="277"/>
      <c r="GK6" s="277"/>
      <c r="GL6" s="277"/>
    </row>
    <row r="7" spans="1:194" s="286" customFormat="1" ht="16.5" customHeight="1" x14ac:dyDescent="0.3">
      <c r="A7" s="277">
        <v>3</v>
      </c>
      <c r="B7" s="277" t="s">
        <v>226</v>
      </c>
      <c r="C7" s="277" t="s">
        <v>227</v>
      </c>
      <c r="D7" s="277">
        <v>0.28000000000000003</v>
      </c>
      <c r="E7" s="277"/>
      <c r="F7" s="277"/>
      <c r="G7" s="277"/>
      <c r="H7" s="277">
        <v>14</v>
      </c>
      <c r="I7" s="277"/>
      <c r="J7" s="277">
        <v>16</v>
      </c>
      <c r="K7" s="277">
        <v>0</v>
      </c>
      <c r="L7" s="277">
        <v>20</v>
      </c>
      <c r="M7" s="277"/>
      <c r="N7" s="277"/>
      <c r="O7" s="277"/>
      <c r="P7" s="277">
        <v>22</v>
      </c>
      <c r="Q7" s="277"/>
      <c r="R7" s="277"/>
      <c r="S7" s="277"/>
      <c r="T7" s="277">
        <v>13</v>
      </c>
      <c r="U7" s="277"/>
      <c r="V7" s="277"/>
      <c r="W7" s="277"/>
      <c r="X7" s="277"/>
      <c r="Y7" s="277"/>
      <c r="Z7" s="277"/>
      <c r="AA7" s="277"/>
      <c r="AB7" s="277">
        <v>2</v>
      </c>
      <c r="AC7" s="277"/>
      <c r="AD7" s="277">
        <v>3</v>
      </c>
      <c r="AE7" s="277"/>
      <c r="AF7" s="277"/>
      <c r="AG7" s="277"/>
      <c r="AH7" s="277"/>
      <c r="AI7" s="277"/>
      <c r="AJ7" s="277"/>
      <c r="AK7" s="277"/>
      <c r="AL7" s="277">
        <v>8</v>
      </c>
      <c r="AM7" s="277">
        <v>1</v>
      </c>
      <c r="AN7" s="277"/>
      <c r="AO7" s="277"/>
      <c r="AP7" s="277">
        <v>3</v>
      </c>
      <c r="AQ7" s="277"/>
      <c r="AR7" s="278"/>
      <c r="AS7" s="278"/>
      <c r="AT7" s="278">
        <v>63</v>
      </c>
      <c r="AU7" s="278"/>
      <c r="AV7" s="277">
        <v>5</v>
      </c>
      <c r="AW7" s="277"/>
      <c r="AX7" s="277">
        <v>4</v>
      </c>
      <c r="AY7" s="277"/>
      <c r="AZ7" s="42"/>
      <c r="BA7" s="42"/>
      <c r="BB7" s="277"/>
      <c r="BC7" s="277"/>
      <c r="BD7" s="277"/>
      <c r="BE7" s="277"/>
      <c r="BF7" s="277"/>
      <c r="BG7" s="277"/>
      <c r="BH7" s="277"/>
      <c r="BI7" s="277"/>
      <c r="BJ7" s="277">
        <v>35</v>
      </c>
      <c r="BK7" s="277"/>
      <c r="BL7" s="277">
        <v>160</v>
      </c>
      <c r="BM7" s="277"/>
      <c r="BN7" s="289">
        <v>10</v>
      </c>
      <c r="BO7" s="277"/>
      <c r="BP7" s="277">
        <v>0</v>
      </c>
      <c r="BQ7" s="277"/>
      <c r="BR7" s="277"/>
      <c r="BS7" s="277"/>
      <c r="BT7" s="277">
        <v>54</v>
      </c>
      <c r="BU7" s="277"/>
      <c r="BV7" s="277">
        <v>26</v>
      </c>
      <c r="BW7" s="277"/>
      <c r="BX7" s="290">
        <v>56</v>
      </c>
      <c r="BY7" s="277"/>
      <c r="BZ7" s="277"/>
      <c r="CA7" s="277"/>
      <c r="CB7" s="277"/>
      <c r="CC7" s="277"/>
      <c r="CD7" s="277">
        <v>32</v>
      </c>
      <c r="CE7" s="277"/>
      <c r="CF7" s="277"/>
      <c r="CG7" s="277"/>
      <c r="CH7" s="287">
        <v>105</v>
      </c>
      <c r="CI7" s="287"/>
      <c r="CJ7" s="277"/>
      <c r="CK7" s="277"/>
      <c r="CL7" s="277"/>
      <c r="CM7" s="277"/>
      <c r="CN7" s="277"/>
      <c r="CO7" s="277"/>
      <c r="CP7" s="277"/>
      <c r="CQ7" s="277"/>
      <c r="CR7" s="277">
        <v>9</v>
      </c>
      <c r="CS7" s="277"/>
      <c r="CT7" s="277"/>
      <c r="CU7" s="277"/>
      <c r="CV7" s="277">
        <v>192</v>
      </c>
      <c r="CW7" s="277"/>
      <c r="CX7" s="277">
        <v>65</v>
      </c>
      <c r="CY7" s="277"/>
      <c r="CZ7" s="277">
        <v>8</v>
      </c>
      <c r="DA7" s="277"/>
      <c r="DB7" s="277"/>
      <c r="DC7" s="277"/>
      <c r="DD7" s="271"/>
      <c r="DE7" s="271"/>
      <c r="DF7" s="277">
        <v>50</v>
      </c>
      <c r="DG7" s="277"/>
      <c r="DH7" s="279">
        <v>0</v>
      </c>
      <c r="DI7" s="279">
        <v>0</v>
      </c>
      <c r="DJ7" s="277"/>
      <c r="DK7" s="277"/>
      <c r="DL7" s="277">
        <v>68</v>
      </c>
      <c r="DM7" s="277"/>
      <c r="DN7" s="277"/>
      <c r="DO7" s="277"/>
      <c r="DP7" s="277"/>
      <c r="DQ7" s="277">
        <v>3</v>
      </c>
      <c r="DR7" s="277"/>
      <c r="DS7" s="277">
        <v>29</v>
      </c>
      <c r="DT7" s="277"/>
      <c r="DU7" s="277">
        <v>55</v>
      </c>
      <c r="DV7" s="277"/>
      <c r="DW7" s="277">
        <v>121</v>
      </c>
      <c r="DX7" s="277"/>
      <c r="DY7" s="277">
        <v>4</v>
      </c>
      <c r="DZ7" s="277"/>
      <c r="EA7" s="277">
        <v>25</v>
      </c>
      <c r="EB7" s="277"/>
      <c r="EC7" s="272"/>
      <c r="ED7" s="272"/>
      <c r="EE7" s="277">
        <v>2</v>
      </c>
      <c r="EF7" s="277"/>
      <c r="EG7" s="277">
        <v>36</v>
      </c>
      <c r="EH7" s="277"/>
      <c r="EI7" s="277"/>
      <c r="EJ7" s="277"/>
      <c r="EK7" s="277">
        <v>22</v>
      </c>
      <c r="EL7" s="277"/>
      <c r="EM7" s="277">
        <v>658</v>
      </c>
      <c r="EN7" s="277"/>
      <c r="EO7" s="277">
        <v>12</v>
      </c>
      <c r="EP7" s="277"/>
      <c r="EQ7" s="277"/>
      <c r="ER7" s="277"/>
      <c r="ES7" s="277">
        <v>130</v>
      </c>
      <c r="ET7" s="277"/>
      <c r="EU7" s="277">
        <v>5</v>
      </c>
      <c r="EV7" s="277"/>
      <c r="EW7" s="277"/>
      <c r="EX7" s="277"/>
      <c r="EY7" s="277">
        <v>2</v>
      </c>
      <c r="EZ7" s="277"/>
      <c r="FA7" s="277">
        <v>658</v>
      </c>
      <c r="FB7" s="277"/>
      <c r="FC7" s="277">
        <v>28</v>
      </c>
      <c r="FD7" s="277"/>
      <c r="FE7" s="288">
        <v>5</v>
      </c>
      <c r="FF7" s="288"/>
      <c r="FG7" s="277">
        <v>230</v>
      </c>
      <c r="FH7" s="277"/>
      <c r="FI7" s="277">
        <v>370</v>
      </c>
      <c r="FJ7" s="277"/>
      <c r="FK7" s="277">
        <v>100</v>
      </c>
      <c r="FL7" s="277"/>
      <c r="FM7" s="277"/>
      <c r="FN7" s="277"/>
      <c r="FO7" s="42"/>
      <c r="FP7" s="42"/>
      <c r="FQ7" s="277"/>
      <c r="FR7" s="277"/>
      <c r="FS7" s="277">
        <v>300</v>
      </c>
      <c r="FT7" s="277"/>
      <c r="FU7" s="277">
        <v>12</v>
      </c>
      <c r="FV7" s="277"/>
      <c r="FW7" s="288">
        <v>5</v>
      </c>
      <c r="FX7" s="288"/>
      <c r="FY7" s="277"/>
      <c r="FZ7" s="277"/>
      <c r="GA7" s="277">
        <v>5</v>
      </c>
      <c r="GB7" s="277"/>
      <c r="GC7" s="62"/>
      <c r="GD7" s="62"/>
      <c r="GE7" s="277">
        <v>252</v>
      </c>
      <c r="GF7" s="277"/>
      <c r="GG7" s="277">
        <v>5</v>
      </c>
      <c r="GH7" s="277"/>
      <c r="GI7" s="277">
        <v>59</v>
      </c>
      <c r="GJ7" s="277"/>
      <c r="GK7" s="277"/>
      <c r="GL7" s="277"/>
    </row>
    <row r="8" spans="1:194" s="286" customFormat="1" ht="16.5" customHeight="1" x14ac:dyDescent="0.3">
      <c r="A8" s="277">
        <v>4</v>
      </c>
      <c r="B8" s="277" t="s">
        <v>228</v>
      </c>
      <c r="C8" s="277" t="s">
        <v>229</v>
      </c>
      <c r="D8" s="277">
        <v>0.98</v>
      </c>
      <c r="E8" s="277"/>
      <c r="F8" s="277"/>
      <c r="G8" s="277"/>
      <c r="H8" s="277"/>
      <c r="I8" s="277"/>
      <c r="J8" s="277">
        <v>128</v>
      </c>
      <c r="K8" s="277">
        <v>0</v>
      </c>
      <c r="L8" s="277">
        <v>90</v>
      </c>
      <c r="M8" s="277"/>
      <c r="N8" s="277"/>
      <c r="O8" s="277"/>
      <c r="P8" s="277">
        <v>455</v>
      </c>
      <c r="Q8" s="277"/>
      <c r="R8" s="277"/>
      <c r="S8" s="277"/>
      <c r="T8" s="277">
        <v>134</v>
      </c>
      <c r="U8" s="277"/>
      <c r="V8" s="277"/>
      <c r="W8" s="277"/>
      <c r="X8" s="277"/>
      <c r="Y8" s="277"/>
      <c r="Z8" s="277"/>
      <c r="AA8" s="277"/>
      <c r="AB8" s="277"/>
      <c r="AC8" s="277"/>
      <c r="AD8" s="277">
        <v>108</v>
      </c>
      <c r="AE8" s="277"/>
      <c r="AF8" s="277"/>
      <c r="AG8" s="277"/>
      <c r="AH8" s="277"/>
      <c r="AI8" s="277"/>
      <c r="AJ8" s="277"/>
      <c r="AK8" s="277"/>
      <c r="AL8" s="277">
        <v>109</v>
      </c>
      <c r="AM8" s="277"/>
      <c r="AN8" s="277"/>
      <c r="AO8" s="277"/>
      <c r="AP8" s="277"/>
      <c r="AQ8" s="277"/>
      <c r="AR8" s="278"/>
      <c r="AS8" s="278"/>
      <c r="AT8" s="278">
        <v>45</v>
      </c>
      <c r="AU8" s="278"/>
      <c r="AV8" s="277"/>
      <c r="AW8" s="277"/>
      <c r="AX8" s="277">
        <v>22</v>
      </c>
      <c r="AY8" s="277"/>
      <c r="AZ8" s="42">
        <v>53</v>
      </c>
      <c r="BA8" s="42"/>
      <c r="BB8" s="277">
        <v>173</v>
      </c>
      <c r="BC8" s="277"/>
      <c r="BD8" s="277"/>
      <c r="BE8" s="277"/>
      <c r="BF8" s="277"/>
      <c r="BG8" s="277"/>
      <c r="BH8" s="277"/>
      <c r="BI8" s="277"/>
      <c r="BJ8" s="277">
        <v>25</v>
      </c>
      <c r="BK8" s="277"/>
      <c r="BL8" s="277"/>
      <c r="BM8" s="277"/>
      <c r="BN8" s="289">
        <v>107</v>
      </c>
      <c r="BO8" s="277"/>
      <c r="BP8" s="277"/>
      <c r="BQ8" s="277"/>
      <c r="BR8" s="277"/>
      <c r="BS8" s="277"/>
      <c r="BT8" s="277">
        <v>646</v>
      </c>
      <c r="BU8" s="277"/>
      <c r="BV8" s="277"/>
      <c r="BW8" s="277"/>
      <c r="BX8" s="290">
        <v>1139</v>
      </c>
      <c r="BY8" s="277">
        <v>6</v>
      </c>
      <c r="BZ8" s="277"/>
      <c r="CA8" s="277"/>
      <c r="CB8" s="277">
        <v>71</v>
      </c>
      <c r="CC8" s="277"/>
      <c r="CD8" s="277">
        <v>3</v>
      </c>
      <c r="CE8" s="277"/>
      <c r="CF8" s="277">
        <v>55</v>
      </c>
      <c r="CG8" s="277"/>
      <c r="CH8" s="287">
        <v>615</v>
      </c>
      <c r="CI8" s="287"/>
      <c r="CJ8" s="277"/>
      <c r="CK8" s="277"/>
      <c r="CL8" s="277"/>
      <c r="CM8" s="277"/>
      <c r="CN8" s="277"/>
      <c r="CO8" s="277"/>
      <c r="CP8" s="277"/>
      <c r="CQ8" s="277"/>
      <c r="CR8" s="277"/>
      <c r="CS8" s="277"/>
      <c r="CT8" s="277"/>
      <c r="CU8" s="277"/>
      <c r="CV8" s="277">
        <v>254</v>
      </c>
      <c r="CW8" s="277"/>
      <c r="CX8" s="277"/>
      <c r="CY8" s="277"/>
      <c r="CZ8" s="277">
        <v>70</v>
      </c>
      <c r="DA8" s="277"/>
      <c r="DB8" s="277"/>
      <c r="DC8" s="277"/>
      <c r="DD8" s="271"/>
      <c r="DE8" s="271"/>
      <c r="DF8" s="277">
        <v>135</v>
      </c>
      <c r="DG8" s="277"/>
      <c r="DH8" s="279">
        <v>0</v>
      </c>
      <c r="DI8" s="279">
        <v>0</v>
      </c>
      <c r="DJ8" s="277"/>
      <c r="DK8" s="277"/>
      <c r="DL8" s="277">
        <v>294</v>
      </c>
      <c r="DM8" s="277"/>
      <c r="DN8" s="277"/>
      <c r="DO8" s="277"/>
      <c r="DP8" s="277"/>
      <c r="DQ8" s="277">
        <v>16</v>
      </c>
      <c r="DR8" s="277"/>
      <c r="DS8" s="277">
        <v>900</v>
      </c>
      <c r="DT8" s="277"/>
      <c r="DU8" s="277"/>
      <c r="DV8" s="277"/>
      <c r="DW8" s="277">
        <v>10</v>
      </c>
      <c r="DX8" s="277"/>
      <c r="DY8" s="277">
        <v>8</v>
      </c>
      <c r="DZ8" s="277"/>
      <c r="EA8" s="277"/>
      <c r="EB8" s="277"/>
      <c r="EC8" s="272">
        <v>1882</v>
      </c>
      <c r="ED8" s="272">
        <v>18</v>
      </c>
      <c r="EE8" s="277">
        <v>28</v>
      </c>
      <c r="EF8" s="277"/>
      <c r="EG8" s="277">
        <v>555</v>
      </c>
      <c r="EH8" s="277"/>
      <c r="EI8" s="277">
        <v>2192</v>
      </c>
      <c r="EJ8" s="277"/>
      <c r="EK8" s="277"/>
      <c r="EL8" s="277"/>
      <c r="EM8" s="277">
        <v>1150</v>
      </c>
      <c r="EN8" s="277"/>
      <c r="EO8" s="277">
        <v>80</v>
      </c>
      <c r="EP8" s="277"/>
      <c r="EQ8" s="277"/>
      <c r="ER8" s="277"/>
      <c r="ES8" s="277">
        <v>1178</v>
      </c>
      <c r="ET8" s="277"/>
      <c r="EU8" s="277"/>
      <c r="EV8" s="277"/>
      <c r="EW8" s="277"/>
      <c r="EX8" s="277"/>
      <c r="EY8" s="277">
        <v>198</v>
      </c>
      <c r="EZ8" s="277"/>
      <c r="FA8" s="277">
        <v>1150</v>
      </c>
      <c r="FB8" s="277"/>
      <c r="FC8" s="277"/>
      <c r="FD8" s="277"/>
      <c r="FE8" s="288">
        <v>655</v>
      </c>
      <c r="FF8" s="288"/>
      <c r="FG8" s="277">
        <v>910</v>
      </c>
      <c r="FH8" s="277"/>
      <c r="FI8" s="277">
        <v>1600</v>
      </c>
      <c r="FJ8" s="277"/>
      <c r="FK8" s="277">
        <v>113</v>
      </c>
      <c r="FL8" s="277"/>
      <c r="FM8" s="277"/>
      <c r="FN8" s="277"/>
      <c r="FO8" s="42"/>
      <c r="FP8" s="42"/>
      <c r="FQ8" s="277"/>
      <c r="FR8" s="277"/>
      <c r="FS8" s="277">
        <v>4000</v>
      </c>
      <c r="FT8" s="277"/>
      <c r="FU8" s="277">
        <v>350</v>
      </c>
      <c r="FV8" s="277"/>
      <c r="FW8" s="288">
        <v>655</v>
      </c>
      <c r="FX8" s="288"/>
      <c r="FY8" s="277"/>
      <c r="FZ8" s="277"/>
      <c r="GA8" s="277">
        <v>25</v>
      </c>
      <c r="GB8" s="277"/>
      <c r="GC8" s="62"/>
      <c r="GD8" s="62"/>
      <c r="GE8" s="277">
        <v>750</v>
      </c>
      <c r="GF8" s="277"/>
      <c r="GG8" s="277">
        <v>70</v>
      </c>
      <c r="GH8" s="277"/>
      <c r="GI8" s="277">
        <v>1266</v>
      </c>
      <c r="GJ8" s="277"/>
      <c r="GK8" s="277"/>
      <c r="GL8" s="277"/>
    </row>
    <row r="9" spans="1:194" s="286" customFormat="1" ht="16.5" customHeight="1" x14ac:dyDescent="0.3">
      <c r="A9" s="277">
        <v>5</v>
      </c>
      <c r="B9" s="277" t="s">
        <v>230</v>
      </c>
      <c r="C9" s="277" t="s">
        <v>231</v>
      </c>
      <c r="D9" s="277">
        <v>1.01</v>
      </c>
      <c r="E9" s="277"/>
      <c r="F9" s="277"/>
      <c r="G9" s="277"/>
      <c r="H9" s="277"/>
      <c r="I9" s="277"/>
      <c r="J9" s="277">
        <v>0</v>
      </c>
      <c r="K9" s="277">
        <v>0</v>
      </c>
      <c r="L9" s="277"/>
      <c r="M9" s="277"/>
      <c r="N9" s="277"/>
      <c r="O9" s="277"/>
      <c r="P9" s="277">
        <v>250</v>
      </c>
      <c r="Q9" s="277"/>
      <c r="R9" s="277"/>
      <c r="S9" s="277"/>
      <c r="T9" s="277"/>
      <c r="U9" s="277"/>
      <c r="V9" s="277"/>
      <c r="W9" s="277"/>
      <c r="X9" s="277"/>
      <c r="Y9" s="277"/>
      <c r="Z9" s="277"/>
      <c r="AA9" s="277"/>
      <c r="AB9" s="277"/>
      <c r="AC9" s="277"/>
      <c r="AD9" s="277"/>
      <c r="AE9" s="277"/>
      <c r="AF9" s="277"/>
      <c r="AG9" s="277"/>
      <c r="AH9" s="277"/>
      <c r="AI9" s="277"/>
      <c r="AJ9" s="277"/>
      <c r="AK9" s="277"/>
      <c r="AL9" s="277">
        <v>6</v>
      </c>
      <c r="AM9" s="277"/>
      <c r="AN9" s="277"/>
      <c r="AO9" s="277"/>
      <c r="AP9" s="277"/>
      <c r="AQ9" s="277"/>
      <c r="AR9" s="278"/>
      <c r="AS9" s="278"/>
      <c r="AT9" s="278"/>
      <c r="AU9" s="278"/>
      <c r="AV9" s="277"/>
      <c r="AW9" s="277"/>
      <c r="AX9" s="277"/>
      <c r="AY9" s="277"/>
      <c r="AZ9" s="42">
        <v>5</v>
      </c>
      <c r="BA9" s="42"/>
      <c r="BB9" s="277"/>
      <c r="BC9" s="277"/>
      <c r="BD9" s="277"/>
      <c r="BE9" s="277"/>
      <c r="BF9" s="277"/>
      <c r="BG9" s="277"/>
      <c r="BH9" s="277"/>
      <c r="BI9" s="277"/>
      <c r="BJ9" s="277"/>
      <c r="BK9" s="277"/>
      <c r="BL9" s="277"/>
      <c r="BM9" s="277"/>
      <c r="BN9" s="289">
        <v>0</v>
      </c>
      <c r="BO9" s="277"/>
      <c r="BP9" s="277"/>
      <c r="BQ9" s="277"/>
      <c r="BR9" s="277"/>
      <c r="BS9" s="277"/>
      <c r="BT9" s="277">
        <v>559</v>
      </c>
      <c r="BU9" s="277"/>
      <c r="BV9" s="277"/>
      <c r="BW9" s="277"/>
      <c r="BX9" s="290">
        <v>584</v>
      </c>
      <c r="BY9" s="277">
        <v>1</v>
      </c>
      <c r="BZ9" s="277"/>
      <c r="CA9" s="277"/>
      <c r="CB9" s="277">
        <v>1</v>
      </c>
      <c r="CC9" s="277"/>
      <c r="CD9" s="277"/>
      <c r="CE9" s="277"/>
      <c r="CF9" s="277"/>
      <c r="CG9" s="277"/>
      <c r="CH9" s="287"/>
      <c r="CI9" s="287"/>
      <c r="CJ9" s="277"/>
      <c r="CK9" s="277"/>
      <c r="CL9" s="277"/>
      <c r="CM9" s="277"/>
      <c r="CN9" s="277"/>
      <c r="CO9" s="277"/>
      <c r="CP9" s="277"/>
      <c r="CQ9" s="277"/>
      <c r="CR9" s="277"/>
      <c r="CS9" s="277"/>
      <c r="CT9" s="277"/>
      <c r="CU9" s="277"/>
      <c r="CV9" s="277">
        <v>53</v>
      </c>
      <c r="CW9" s="277"/>
      <c r="CX9" s="277"/>
      <c r="CY9" s="277"/>
      <c r="CZ9" s="277"/>
      <c r="DA9" s="277"/>
      <c r="DB9" s="277"/>
      <c r="DC9" s="277"/>
      <c r="DD9" s="271"/>
      <c r="DE9" s="271"/>
      <c r="DF9" s="277">
        <v>1</v>
      </c>
      <c r="DG9" s="277"/>
      <c r="DH9" s="279">
        <v>0</v>
      </c>
      <c r="DI9" s="279">
        <v>0</v>
      </c>
      <c r="DJ9" s="277"/>
      <c r="DK9" s="277"/>
      <c r="DL9" s="277">
        <v>4</v>
      </c>
      <c r="DM9" s="277"/>
      <c r="DN9" s="277"/>
      <c r="DO9" s="277"/>
      <c r="DP9" s="277"/>
      <c r="DQ9" s="277">
        <v>0</v>
      </c>
      <c r="DR9" s="277"/>
      <c r="DS9" s="277">
        <v>1109</v>
      </c>
      <c r="DT9" s="277"/>
      <c r="DU9" s="277">
        <v>3</v>
      </c>
      <c r="DV9" s="277"/>
      <c r="DW9" s="277"/>
      <c r="DX9" s="277"/>
      <c r="DY9" s="277"/>
      <c r="DZ9" s="277"/>
      <c r="EA9" s="277"/>
      <c r="EB9" s="277"/>
      <c r="EC9" s="272">
        <v>900</v>
      </c>
      <c r="ED9" s="272"/>
      <c r="EE9" s="277"/>
      <c r="EF9" s="277"/>
      <c r="EG9" s="277">
        <v>303</v>
      </c>
      <c r="EH9" s="277"/>
      <c r="EI9" s="277">
        <v>1470</v>
      </c>
      <c r="EJ9" s="277"/>
      <c r="EK9" s="277"/>
      <c r="EL9" s="277"/>
      <c r="EM9" s="277">
        <v>515</v>
      </c>
      <c r="EN9" s="277"/>
      <c r="EO9" s="277"/>
      <c r="EP9" s="277"/>
      <c r="EQ9" s="277"/>
      <c r="ER9" s="277"/>
      <c r="ES9" s="277">
        <v>652</v>
      </c>
      <c r="ET9" s="277"/>
      <c r="EU9" s="277"/>
      <c r="EV9" s="277"/>
      <c r="EW9" s="277"/>
      <c r="EX9" s="277"/>
      <c r="EY9" s="277"/>
      <c r="EZ9" s="277"/>
      <c r="FA9" s="277">
        <v>515</v>
      </c>
      <c r="FB9" s="277"/>
      <c r="FC9" s="277"/>
      <c r="FD9" s="277"/>
      <c r="FE9" s="288">
        <v>255</v>
      </c>
      <c r="FF9" s="288"/>
      <c r="FG9" s="277">
        <v>259</v>
      </c>
      <c r="FH9" s="277"/>
      <c r="FI9" s="277">
        <v>900</v>
      </c>
      <c r="FJ9" s="277"/>
      <c r="FK9" s="277"/>
      <c r="FL9" s="277"/>
      <c r="FM9" s="277"/>
      <c r="FN9" s="277"/>
      <c r="FO9" s="42"/>
      <c r="FP9" s="42"/>
      <c r="FQ9" s="277"/>
      <c r="FR9" s="277"/>
      <c r="FS9" s="277">
        <v>4500</v>
      </c>
      <c r="FT9" s="277"/>
      <c r="FU9" s="277"/>
      <c r="FV9" s="277"/>
      <c r="FW9" s="288">
        <v>255</v>
      </c>
      <c r="FX9" s="288"/>
      <c r="FY9" s="277"/>
      <c r="FZ9" s="277"/>
      <c r="GA9" s="277"/>
      <c r="GB9" s="277"/>
      <c r="GC9" s="62">
        <v>5</v>
      </c>
      <c r="GD9" s="62"/>
      <c r="GE9" s="277"/>
      <c r="GF9" s="277"/>
      <c r="GG9" s="277"/>
      <c r="GH9" s="277"/>
      <c r="GI9" s="277">
        <v>530</v>
      </c>
      <c r="GJ9" s="277"/>
      <c r="GK9" s="277"/>
      <c r="GL9" s="277"/>
    </row>
    <row r="10" spans="1:194" s="286" customFormat="1" ht="16.5" customHeight="1" x14ac:dyDescent="0.3">
      <c r="A10" s="277">
        <v>6</v>
      </c>
      <c r="B10" s="277" t="s">
        <v>232</v>
      </c>
      <c r="C10" s="277" t="s">
        <v>233</v>
      </c>
      <c r="D10" s="277">
        <v>0.74</v>
      </c>
      <c r="E10" s="277"/>
      <c r="F10" s="277"/>
      <c r="G10" s="277"/>
      <c r="H10" s="277"/>
      <c r="I10" s="277"/>
      <c r="J10" s="277">
        <v>0</v>
      </c>
      <c r="K10" s="277">
        <v>0</v>
      </c>
      <c r="L10" s="277"/>
      <c r="M10" s="277"/>
      <c r="N10" s="277"/>
      <c r="O10" s="277"/>
      <c r="P10" s="277"/>
      <c r="Q10" s="277"/>
      <c r="R10" s="277"/>
      <c r="S10" s="277"/>
      <c r="T10" s="277">
        <v>1</v>
      </c>
      <c r="U10" s="277"/>
      <c r="V10" s="277"/>
      <c r="W10" s="277"/>
      <c r="X10" s="277"/>
      <c r="Y10" s="277"/>
      <c r="Z10" s="277"/>
      <c r="AA10" s="277"/>
      <c r="AB10" s="277"/>
      <c r="AC10" s="277"/>
      <c r="AD10" s="277"/>
      <c r="AE10" s="277"/>
      <c r="AF10" s="277">
        <v>3</v>
      </c>
      <c r="AG10" s="277"/>
      <c r="AH10" s="277"/>
      <c r="AI10" s="277"/>
      <c r="AJ10" s="277"/>
      <c r="AK10" s="277"/>
      <c r="AL10" s="277"/>
      <c r="AM10" s="277"/>
      <c r="AN10" s="277"/>
      <c r="AO10" s="277"/>
      <c r="AP10" s="277"/>
      <c r="AQ10" s="277"/>
      <c r="AR10" s="278"/>
      <c r="AS10" s="278"/>
      <c r="AT10" s="278"/>
      <c r="AU10" s="278"/>
      <c r="AV10" s="277"/>
      <c r="AW10" s="277"/>
      <c r="AX10" s="277"/>
      <c r="AY10" s="277"/>
      <c r="AZ10" s="42">
        <v>1</v>
      </c>
      <c r="BA10" s="42"/>
      <c r="BB10" s="277">
        <v>3</v>
      </c>
      <c r="BC10" s="277"/>
      <c r="BD10" s="277"/>
      <c r="BE10" s="277"/>
      <c r="BF10" s="277"/>
      <c r="BG10" s="277"/>
      <c r="BH10" s="277"/>
      <c r="BI10" s="277"/>
      <c r="BJ10" s="277"/>
      <c r="BK10" s="277"/>
      <c r="BL10" s="277">
        <v>1</v>
      </c>
      <c r="BM10" s="277"/>
      <c r="BN10" s="289">
        <v>2</v>
      </c>
      <c r="BO10" s="277"/>
      <c r="BP10" s="277"/>
      <c r="BQ10" s="277"/>
      <c r="BR10" s="277"/>
      <c r="BS10" s="277"/>
      <c r="BT10" s="277">
        <v>8</v>
      </c>
      <c r="BU10" s="277"/>
      <c r="BV10" s="277"/>
      <c r="BW10" s="277"/>
      <c r="BX10" s="290">
        <v>6</v>
      </c>
      <c r="BY10" s="277"/>
      <c r="BZ10" s="277"/>
      <c r="CA10" s="277"/>
      <c r="CB10" s="277"/>
      <c r="CC10" s="277"/>
      <c r="CD10" s="277"/>
      <c r="CE10" s="277"/>
      <c r="CF10" s="277"/>
      <c r="CG10" s="277"/>
      <c r="CH10" s="287">
        <v>7</v>
      </c>
      <c r="CI10" s="287"/>
      <c r="CJ10" s="277"/>
      <c r="CK10" s="277"/>
      <c r="CL10" s="277"/>
      <c r="CM10" s="277"/>
      <c r="CN10" s="277"/>
      <c r="CO10" s="277"/>
      <c r="CP10" s="277"/>
      <c r="CQ10" s="277"/>
      <c r="CR10" s="277"/>
      <c r="CS10" s="277"/>
      <c r="CT10" s="277"/>
      <c r="CU10" s="277"/>
      <c r="CV10" s="277"/>
      <c r="CW10" s="277"/>
      <c r="CX10" s="277"/>
      <c r="CY10" s="277"/>
      <c r="CZ10" s="277"/>
      <c r="DA10" s="277"/>
      <c r="DB10" s="277"/>
      <c r="DC10" s="277"/>
      <c r="DD10" s="271"/>
      <c r="DE10" s="271"/>
      <c r="DF10" s="277"/>
      <c r="DG10" s="277"/>
      <c r="DH10" s="279">
        <v>0</v>
      </c>
      <c r="DI10" s="279">
        <v>0</v>
      </c>
      <c r="DJ10" s="277"/>
      <c r="DK10" s="277"/>
      <c r="DL10" s="277">
        <v>7</v>
      </c>
      <c r="DM10" s="277"/>
      <c r="DN10" s="277"/>
      <c r="DO10" s="277"/>
      <c r="DP10" s="277"/>
      <c r="DQ10" s="277">
        <v>1</v>
      </c>
      <c r="DR10" s="277"/>
      <c r="DS10" s="277">
        <v>39</v>
      </c>
      <c r="DT10" s="277"/>
      <c r="DU10" s="277">
        <v>2</v>
      </c>
      <c r="DV10" s="277"/>
      <c r="DW10" s="277"/>
      <c r="DX10" s="277"/>
      <c r="DY10" s="277"/>
      <c r="DZ10" s="277"/>
      <c r="EA10" s="277"/>
      <c r="EB10" s="277"/>
      <c r="EC10" s="272">
        <v>10</v>
      </c>
      <c r="ED10" s="272"/>
      <c r="EE10" s="277"/>
      <c r="EF10" s="277"/>
      <c r="EG10" s="277"/>
      <c r="EH10" s="277"/>
      <c r="EI10" s="277"/>
      <c r="EJ10" s="277"/>
      <c r="EK10" s="277"/>
      <c r="EL10" s="277"/>
      <c r="EM10" s="277">
        <v>10</v>
      </c>
      <c r="EN10" s="277"/>
      <c r="EO10" s="277">
        <v>2</v>
      </c>
      <c r="EP10" s="277"/>
      <c r="EQ10" s="277"/>
      <c r="ER10" s="277"/>
      <c r="ES10" s="277">
        <v>1</v>
      </c>
      <c r="ET10" s="277"/>
      <c r="EU10" s="277"/>
      <c r="EV10" s="277"/>
      <c r="EW10" s="277"/>
      <c r="EX10" s="277"/>
      <c r="EY10" s="277">
        <v>1</v>
      </c>
      <c r="EZ10" s="277"/>
      <c r="FA10" s="277">
        <v>10</v>
      </c>
      <c r="FB10" s="277"/>
      <c r="FC10" s="277">
        <v>1</v>
      </c>
      <c r="FD10" s="277"/>
      <c r="FE10" s="288">
        <v>9</v>
      </c>
      <c r="FF10" s="288"/>
      <c r="FG10" s="277">
        <v>3</v>
      </c>
      <c r="FH10" s="277"/>
      <c r="FI10" s="277">
        <v>25</v>
      </c>
      <c r="FJ10" s="277"/>
      <c r="FK10" s="277">
        <v>1</v>
      </c>
      <c r="FL10" s="277"/>
      <c r="FM10" s="277"/>
      <c r="FN10" s="277"/>
      <c r="FO10" s="42"/>
      <c r="FP10" s="42"/>
      <c r="FQ10" s="277"/>
      <c r="FR10" s="277"/>
      <c r="FS10" s="277">
        <v>40</v>
      </c>
      <c r="FT10" s="277"/>
      <c r="FU10" s="277">
        <v>3</v>
      </c>
      <c r="FV10" s="277"/>
      <c r="FW10" s="288">
        <v>9</v>
      </c>
      <c r="FX10" s="288"/>
      <c r="FY10" s="277"/>
      <c r="FZ10" s="277"/>
      <c r="GA10" s="277"/>
      <c r="GB10" s="277"/>
      <c r="GC10" s="62">
        <v>3</v>
      </c>
      <c r="GD10" s="62"/>
      <c r="GE10" s="277">
        <v>18</v>
      </c>
      <c r="GF10" s="277"/>
      <c r="GG10" s="277">
        <v>8</v>
      </c>
      <c r="GH10" s="277"/>
      <c r="GI10" s="277">
        <v>6</v>
      </c>
      <c r="GJ10" s="277"/>
      <c r="GK10" s="277"/>
      <c r="GL10" s="277"/>
    </row>
    <row r="11" spans="1:194" s="286" customFormat="1" ht="16.5" customHeight="1" x14ac:dyDescent="0.3">
      <c r="A11" s="277">
        <v>7</v>
      </c>
      <c r="B11" s="277" t="s">
        <v>234</v>
      </c>
      <c r="C11" s="277" t="s">
        <v>235</v>
      </c>
      <c r="D11" s="277">
        <v>3.21</v>
      </c>
      <c r="E11" s="277"/>
      <c r="F11" s="277"/>
      <c r="G11" s="277"/>
      <c r="H11" s="277"/>
      <c r="I11" s="277"/>
      <c r="J11" s="277">
        <v>0</v>
      </c>
      <c r="K11" s="277">
        <v>0</v>
      </c>
      <c r="L11" s="277"/>
      <c r="M11" s="277"/>
      <c r="N11" s="277"/>
      <c r="O11" s="277"/>
      <c r="P11" s="277"/>
      <c r="Q11" s="277"/>
      <c r="R11" s="277"/>
      <c r="S11" s="277"/>
      <c r="T11" s="277"/>
      <c r="U11" s="277"/>
      <c r="V11" s="277"/>
      <c r="W11" s="277"/>
      <c r="X11" s="277"/>
      <c r="Y11" s="277"/>
      <c r="Z11" s="277"/>
      <c r="AA11" s="277"/>
      <c r="AB11" s="277"/>
      <c r="AC11" s="277"/>
      <c r="AD11" s="277"/>
      <c r="AE11" s="277"/>
      <c r="AF11" s="277">
        <v>15</v>
      </c>
      <c r="AG11" s="277"/>
      <c r="AH11" s="277"/>
      <c r="AI11" s="277"/>
      <c r="AJ11" s="277"/>
      <c r="AK11" s="277"/>
      <c r="AL11" s="277"/>
      <c r="AM11" s="277"/>
      <c r="AN11" s="277"/>
      <c r="AO11" s="277"/>
      <c r="AP11" s="277"/>
      <c r="AQ11" s="277"/>
      <c r="AR11" s="278"/>
      <c r="AS11" s="278"/>
      <c r="AT11" s="278"/>
      <c r="AU11" s="278"/>
      <c r="AV11" s="277"/>
      <c r="AW11" s="277"/>
      <c r="AX11" s="277"/>
      <c r="AY11" s="277"/>
      <c r="AZ11" s="42"/>
      <c r="BA11" s="42"/>
      <c r="BB11" s="277"/>
      <c r="BC11" s="277"/>
      <c r="BD11" s="277"/>
      <c r="BE11" s="277"/>
      <c r="BF11" s="277"/>
      <c r="BG11" s="277"/>
      <c r="BH11" s="277"/>
      <c r="BI11" s="277"/>
      <c r="BJ11" s="277"/>
      <c r="BK11" s="277"/>
      <c r="BL11" s="277"/>
      <c r="BM11" s="277"/>
      <c r="BN11" s="289">
        <v>0</v>
      </c>
      <c r="BO11" s="277"/>
      <c r="BP11" s="277"/>
      <c r="BQ11" s="277"/>
      <c r="BR11" s="277"/>
      <c r="BS11" s="277"/>
      <c r="BT11" s="277"/>
      <c r="BU11" s="277"/>
      <c r="BV11" s="277"/>
      <c r="BW11" s="277"/>
      <c r="BX11" s="277"/>
      <c r="BY11" s="277"/>
      <c r="BZ11" s="277"/>
      <c r="CA11" s="277"/>
      <c r="CB11" s="277"/>
      <c r="CC11" s="277"/>
      <c r="CD11" s="277"/>
      <c r="CE11" s="277"/>
      <c r="CF11" s="277"/>
      <c r="CG11" s="277"/>
      <c r="CH11" s="287"/>
      <c r="CI11" s="287"/>
      <c r="CJ11" s="277"/>
      <c r="CK11" s="277"/>
      <c r="CL11" s="277"/>
      <c r="CM11" s="277"/>
      <c r="CN11" s="277"/>
      <c r="CO11" s="277"/>
      <c r="CP11" s="277"/>
      <c r="CQ11" s="277"/>
      <c r="CR11" s="277"/>
      <c r="CS11" s="277"/>
      <c r="CT11" s="277"/>
      <c r="CU11" s="277"/>
      <c r="CV11" s="277"/>
      <c r="CW11" s="277"/>
      <c r="CX11" s="277"/>
      <c r="CY11" s="277"/>
      <c r="CZ11" s="277"/>
      <c r="DA11" s="277"/>
      <c r="DB11" s="277"/>
      <c r="DC11" s="277"/>
      <c r="DD11" s="271"/>
      <c r="DE11" s="271"/>
      <c r="DF11" s="277"/>
      <c r="DG11" s="277"/>
      <c r="DH11" s="279">
        <v>0</v>
      </c>
      <c r="DI11" s="279">
        <v>0</v>
      </c>
      <c r="DJ11" s="277"/>
      <c r="DK11" s="277"/>
      <c r="DL11" s="277"/>
      <c r="DM11" s="277"/>
      <c r="DN11" s="277"/>
      <c r="DO11" s="277"/>
      <c r="DP11" s="277"/>
      <c r="DQ11" s="277">
        <v>0</v>
      </c>
      <c r="DR11" s="277"/>
      <c r="DS11" s="277">
        <v>3</v>
      </c>
      <c r="DT11" s="277"/>
      <c r="DU11" s="277"/>
      <c r="DV11" s="277"/>
      <c r="DW11" s="277">
        <v>2</v>
      </c>
      <c r="DX11" s="277"/>
      <c r="DY11" s="277"/>
      <c r="DZ11" s="277"/>
      <c r="EA11" s="277"/>
      <c r="EB11" s="277"/>
      <c r="EC11" s="272">
        <v>5</v>
      </c>
      <c r="ED11" s="272"/>
      <c r="EE11" s="277"/>
      <c r="EF11" s="277"/>
      <c r="EG11" s="277"/>
      <c r="EH11" s="277"/>
      <c r="EI11" s="277"/>
      <c r="EJ11" s="277"/>
      <c r="EK11" s="277"/>
      <c r="EL11" s="277"/>
      <c r="EM11" s="277"/>
      <c r="EN11" s="277"/>
      <c r="EO11" s="277"/>
      <c r="EP11" s="277"/>
      <c r="EQ11" s="277"/>
      <c r="ER11" s="277"/>
      <c r="ES11" s="277"/>
      <c r="ET11" s="277"/>
      <c r="EU11" s="277"/>
      <c r="EV11" s="277"/>
      <c r="EW11" s="277"/>
      <c r="EX11" s="277"/>
      <c r="EY11" s="277"/>
      <c r="EZ11" s="277"/>
      <c r="FA11" s="277"/>
      <c r="FB11" s="277"/>
      <c r="FC11" s="277"/>
      <c r="FD11" s="277"/>
      <c r="FE11" s="288"/>
      <c r="FF11" s="288"/>
      <c r="FG11" s="277"/>
      <c r="FH11" s="277"/>
      <c r="FI11" s="277"/>
      <c r="FJ11" s="277"/>
      <c r="FK11" s="277"/>
      <c r="FL11" s="277"/>
      <c r="FM11" s="277"/>
      <c r="FN11" s="277"/>
      <c r="FO11" s="42"/>
      <c r="FP11" s="42"/>
      <c r="FQ11" s="277"/>
      <c r="FR11" s="277"/>
      <c r="FS11" s="277"/>
      <c r="FT11" s="277"/>
      <c r="FU11" s="277"/>
      <c r="FV11" s="277"/>
      <c r="FW11" s="288"/>
      <c r="FX11" s="288"/>
      <c r="FY11" s="277"/>
      <c r="FZ11" s="277"/>
      <c r="GA11" s="277"/>
      <c r="GB11" s="277"/>
      <c r="GC11" s="62"/>
      <c r="GD11" s="62"/>
      <c r="GE11" s="277"/>
      <c r="GF11" s="277"/>
      <c r="GG11" s="277"/>
      <c r="GH11" s="277"/>
      <c r="GI11" s="277"/>
      <c r="GJ11" s="277"/>
      <c r="GK11" s="277"/>
      <c r="GL11" s="277"/>
    </row>
    <row r="12" spans="1:194" s="286" customFormat="1" ht="16.5" customHeight="1" x14ac:dyDescent="0.3">
      <c r="A12" s="277">
        <v>8</v>
      </c>
      <c r="B12" s="277" t="s">
        <v>236</v>
      </c>
      <c r="C12" s="277" t="s">
        <v>237</v>
      </c>
      <c r="D12" s="277">
        <v>0.71</v>
      </c>
      <c r="E12" s="277"/>
      <c r="F12" s="277"/>
      <c r="G12" s="277"/>
      <c r="H12" s="277"/>
      <c r="I12" s="277"/>
      <c r="J12" s="277">
        <v>40</v>
      </c>
      <c r="K12" s="277">
        <v>4</v>
      </c>
      <c r="L12" s="277">
        <v>50</v>
      </c>
      <c r="M12" s="277">
        <v>1</v>
      </c>
      <c r="N12" s="277"/>
      <c r="O12" s="277"/>
      <c r="P12" s="277"/>
      <c r="Q12" s="277"/>
      <c r="R12" s="277"/>
      <c r="S12" s="277"/>
      <c r="T12" s="277">
        <v>44</v>
      </c>
      <c r="U12" s="277">
        <v>3</v>
      </c>
      <c r="V12" s="277">
        <v>95</v>
      </c>
      <c r="W12" s="277"/>
      <c r="X12" s="277"/>
      <c r="Y12" s="277"/>
      <c r="Z12" s="277"/>
      <c r="AA12" s="277"/>
      <c r="AB12" s="277">
        <v>5</v>
      </c>
      <c r="AC12" s="277"/>
      <c r="AD12" s="277">
        <v>35</v>
      </c>
      <c r="AE12" s="277">
        <v>1</v>
      </c>
      <c r="AF12" s="277">
        <v>72</v>
      </c>
      <c r="AG12" s="277"/>
      <c r="AH12" s="277">
        <v>2</v>
      </c>
      <c r="AI12" s="277"/>
      <c r="AJ12" s="277"/>
      <c r="AK12" s="277"/>
      <c r="AL12" s="277">
        <v>32</v>
      </c>
      <c r="AM12" s="277">
        <v>3</v>
      </c>
      <c r="AN12" s="277"/>
      <c r="AO12" s="277"/>
      <c r="AP12" s="277">
        <v>25</v>
      </c>
      <c r="AQ12" s="277">
        <v>2</v>
      </c>
      <c r="AR12" s="278"/>
      <c r="AS12" s="278"/>
      <c r="AT12" s="278">
        <v>33</v>
      </c>
      <c r="AU12" s="278">
        <v>1</v>
      </c>
      <c r="AV12" s="277">
        <v>20</v>
      </c>
      <c r="AW12" s="277"/>
      <c r="AX12" s="277">
        <v>12</v>
      </c>
      <c r="AY12" s="277"/>
      <c r="AZ12" s="42">
        <v>28</v>
      </c>
      <c r="BA12" s="42">
        <v>5</v>
      </c>
      <c r="BB12" s="277">
        <v>62</v>
      </c>
      <c r="BC12" s="277">
        <v>10</v>
      </c>
      <c r="BD12" s="277"/>
      <c r="BE12" s="277"/>
      <c r="BF12" s="277"/>
      <c r="BG12" s="277"/>
      <c r="BH12" s="277"/>
      <c r="BI12" s="277"/>
      <c r="BJ12" s="277">
        <v>95</v>
      </c>
      <c r="BK12" s="277">
        <v>2</v>
      </c>
      <c r="BL12" s="277">
        <v>50</v>
      </c>
      <c r="BM12" s="277"/>
      <c r="BN12" s="277">
        <v>120</v>
      </c>
      <c r="BO12" s="277">
        <v>4</v>
      </c>
      <c r="BP12" s="277">
        <v>177</v>
      </c>
      <c r="BQ12" s="277">
        <v>1</v>
      </c>
      <c r="BR12" s="277"/>
      <c r="BS12" s="277"/>
      <c r="BT12" s="277">
        <v>216</v>
      </c>
      <c r="BU12" s="277"/>
      <c r="BV12" s="277">
        <v>60</v>
      </c>
      <c r="BW12" s="277">
        <v>3</v>
      </c>
      <c r="BX12" s="277">
        <v>81</v>
      </c>
      <c r="BY12" s="277"/>
      <c r="BZ12" s="277"/>
      <c r="CA12" s="277"/>
      <c r="CB12" s="277">
        <v>89</v>
      </c>
      <c r="CC12" s="277"/>
      <c r="CD12" s="277">
        <v>11</v>
      </c>
      <c r="CE12" s="277"/>
      <c r="CF12" s="277">
        <v>11</v>
      </c>
      <c r="CG12" s="277"/>
      <c r="CH12" s="287">
        <v>225</v>
      </c>
      <c r="CI12" s="287">
        <v>22</v>
      </c>
      <c r="CJ12" s="277"/>
      <c r="CK12" s="277">
        <v>1</v>
      </c>
      <c r="CL12" s="277"/>
      <c r="CM12" s="277"/>
      <c r="CN12" s="277"/>
      <c r="CO12" s="277"/>
      <c r="CP12" s="277"/>
      <c r="CQ12" s="277"/>
      <c r="CR12" s="277">
        <v>56</v>
      </c>
      <c r="CS12" s="277">
        <v>2</v>
      </c>
      <c r="CT12" s="277"/>
      <c r="CU12" s="277"/>
      <c r="CV12" s="277">
        <v>81</v>
      </c>
      <c r="CW12" s="277"/>
      <c r="CX12" s="277">
        <v>35</v>
      </c>
      <c r="CY12" s="277">
        <v>10</v>
      </c>
      <c r="CZ12" s="277">
        <v>164</v>
      </c>
      <c r="DA12" s="277"/>
      <c r="DB12" s="277"/>
      <c r="DC12" s="277"/>
      <c r="DD12" s="271"/>
      <c r="DE12" s="271"/>
      <c r="DF12" s="277">
        <v>42</v>
      </c>
      <c r="DG12" s="277"/>
      <c r="DH12" s="279">
        <v>0</v>
      </c>
      <c r="DI12" s="279">
        <v>0</v>
      </c>
      <c r="DJ12" s="277"/>
      <c r="DK12" s="277"/>
      <c r="DL12" s="277">
        <v>305</v>
      </c>
      <c r="DM12" s="277"/>
      <c r="DN12" s="277"/>
      <c r="DO12" s="277"/>
      <c r="DP12" s="277"/>
      <c r="DQ12" s="277">
        <v>26</v>
      </c>
      <c r="DR12" s="277"/>
      <c r="DS12" s="277">
        <v>168</v>
      </c>
      <c r="DT12" s="277"/>
      <c r="DU12" s="277">
        <v>560</v>
      </c>
      <c r="DV12" s="277"/>
      <c r="DW12" s="277"/>
      <c r="DX12" s="277"/>
      <c r="DY12" s="277">
        <v>80</v>
      </c>
      <c r="DZ12" s="277"/>
      <c r="EA12" s="277">
        <v>80</v>
      </c>
      <c r="EB12" s="277"/>
      <c r="EC12" s="272">
        <v>30</v>
      </c>
      <c r="ED12" s="272"/>
      <c r="EE12" s="277">
        <v>10</v>
      </c>
      <c r="EF12" s="277"/>
      <c r="EG12" s="277">
        <v>48</v>
      </c>
      <c r="EH12" s="277"/>
      <c r="EI12" s="277"/>
      <c r="EJ12" s="277"/>
      <c r="EK12" s="277">
        <v>100</v>
      </c>
      <c r="EL12" s="277">
        <v>2</v>
      </c>
      <c r="EM12" s="277">
        <v>250</v>
      </c>
      <c r="EN12" s="277"/>
      <c r="EO12" s="277">
        <v>39</v>
      </c>
      <c r="EP12" s="277"/>
      <c r="EQ12" s="277"/>
      <c r="ER12" s="277"/>
      <c r="ES12" s="277">
        <v>146</v>
      </c>
      <c r="ET12" s="277">
        <v>5</v>
      </c>
      <c r="EU12" s="277">
        <v>19</v>
      </c>
      <c r="EV12" s="277">
        <v>1</v>
      </c>
      <c r="EW12" s="277"/>
      <c r="EX12" s="277"/>
      <c r="EY12" s="277">
        <v>77</v>
      </c>
      <c r="EZ12" s="277">
        <v>6</v>
      </c>
      <c r="FA12" s="277">
        <v>250</v>
      </c>
      <c r="FB12" s="277"/>
      <c r="FC12" s="277">
        <v>18</v>
      </c>
      <c r="FD12" s="277">
        <v>2</v>
      </c>
      <c r="FE12" s="288">
        <v>82</v>
      </c>
      <c r="FF12" s="288">
        <v>5</v>
      </c>
      <c r="FG12" s="277">
        <v>61</v>
      </c>
      <c r="FH12" s="277">
        <v>4</v>
      </c>
      <c r="FI12" s="277">
        <v>100</v>
      </c>
      <c r="FJ12" s="277">
        <v>3</v>
      </c>
      <c r="FK12" s="277">
        <v>12</v>
      </c>
      <c r="FL12" s="277"/>
      <c r="FM12" s="277"/>
      <c r="FN12" s="277"/>
      <c r="FO12" s="42"/>
      <c r="FP12" s="42"/>
      <c r="FQ12" s="277">
        <v>22</v>
      </c>
      <c r="FR12" s="277"/>
      <c r="FS12" s="277">
        <v>500</v>
      </c>
      <c r="FT12" s="277"/>
      <c r="FU12" s="277">
        <v>175</v>
      </c>
      <c r="FV12" s="277">
        <v>4</v>
      </c>
      <c r="FW12" s="288">
        <v>82</v>
      </c>
      <c r="FX12" s="288">
        <v>5</v>
      </c>
      <c r="FY12" s="277"/>
      <c r="FZ12" s="277">
        <v>15</v>
      </c>
      <c r="GA12" s="277">
        <v>60</v>
      </c>
      <c r="GB12" s="277">
        <v>2</v>
      </c>
      <c r="GC12" s="62">
        <v>213</v>
      </c>
      <c r="GD12" s="62"/>
      <c r="GE12" s="277">
        <v>123</v>
      </c>
      <c r="GF12" s="277">
        <v>9</v>
      </c>
      <c r="GG12" s="277">
        <v>70</v>
      </c>
      <c r="GH12" s="277">
        <v>3</v>
      </c>
      <c r="GI12" s="277">
        <v>195</v>
      </c>
      <c r="GJ12" s="277">
        <v>26</v>
      </c>
      <c r="GK12" s="277"/>
      <c r="GL12" s="277"/>
    </row>
    <row r="13" spans="1:194" s="286" customFormat="1" ht="31.5" customHeight="1" x14ac:dyDescent="0.3">
      <c r="A13" s="277">
        <v>9</v>
      </c>
      <c r="B13" s="277" t="s">
        <v>238</v>
      </c>
      <c r="C13" s="277" t="s">
        <v>239</v>
      </c>
      <c r="D13" s="277">
        <v>0.89</v>
      </c>
      <c r="E13" s="277"/>
      <c r="F13" s="277"/>
      <c r="G13" s="277"/>
      <c r="H13" s="277">
        <v>2</v>
      </c>
      <c r="I13" s="277"/>
      <c r="J13" s="277">
        <v>5</v>
      </c>
      <c r="K13" s="277">
        <v>0</v>
      </c>
      <c r="L13" s="277">
        <v>4</v>
      </c>
      <c r="M13" s="277"/>
      <c r="N13" s="277"/>
      <c r="O13" s="277"/>
      <c r="P13" s="277"/>
      <c r="Q13" s="277"/>
      <c r="R13" s="277"/>
      <c r="S13" s="277"/>
      <c r="T13" s="277">
        <v>36</v>
      </c>
      <c r="U13" s="277"/>
      <c r="V13" s="277"/>
      <c r="W13" s="277"/>
      <c r="X13" s="277"/>
      <c r="Y13" s="277"/>
      <c r="Z13" s="277"/>
      <c r="AA13" s="277"/>
      <c r="AB13" s="277"/>
      <c r="AC13" s="277"/>
      <c r="AD13" s="277"/>
      <c r="AE13" s="277"/>
      <c r="AF13" s="277">
        <v>6</v>
      </c>
      <c r="AG13" s="277"/>
      <c r="AH13" s="277">
        <v>2</v>
      </c>
      <c r="AI13" s="277"/>
      <c r="AJ13" s="277"/>
      <c r="AK13" s="277"/>
      <c r="AL13" s="277"/>
      <c r="AM13" s="277"/>
      <c r="AN13" s="277"/>
      <c r="AO13" s="277"/>
      <c r="AP13" s="277">
        <v>1</v>
      </c>
      <c r="AQ13" s="277"/>
      <c r="AR13" s="278"/>
      <c r="AS13" s="278"/>
      <c r="AT13" s="278"/>
      <c r="AU13" s="278"/>
      <c r="AV13" s="277"/>
      <c r="AW13" s="277"/>
      <c r="AX13" s="277">
        <v>2</v>
      </c>
      <c r="AY13" s="277"/>
      <c r="AZ13" s="42"/>
      <c r="BA13" s="42"/>
      <c r="BB13" s="277">
        <v>12</v>
      </c>
      <c r="BC13" s="277"/>
      <c r="BD13" s="277"/>
      <c r="BE13" s="277"/>
      <c r="BF13" s="277"/>
      <c r="BG13" s="277"/>
      <c r="BH13" s="277"/>
      <c r="BI13" s="277"/>
      <c r="BJ13" s="277">
        <v>9</v>
      </c>
      <c r="BK13" s="277">
        <v>1</v>
      </c>
      <c r="BL13" s="277">
        <v>4</v>
      </c>
      <c r="BM13" s="277"/>
      <c r="BN13" s="277">
        <v>1</v>
      </c>
      <c r="BO13" s="277"/>
      <c r="BP13" s="277">
        <v>7</v>
      </c>
      <c r="BQ13" s="277"/>
      <c r="BR13" s="277"/>
      <c r="BS13" s="277"/>
      <c r="BT13" s="277">
        <v>3</v>
      </c>
      <c r="BU13" s="277"/>
      <c r="BV13" s="277">
        <v>5</v>
      </c>
      <c r="BW13" s="277"/>
      <c r="BX13" s="277">
        <v>3</v>
      </c>
      <c r="BY13" s="277"/>
      <c r="BZ13" s="277"/>
      <c r="CA13" s="277"/>
      <c r="CB13" s="277">
        <v>4</v>
      </c>
      <c r="CC13" s="277"/>
      <c r="CD13" s="277">
        <v>6</v>
      </c>
      <c r="CE13" s="277"/>
      <c r="CF13" s="277"/>
      <c r="CG13" s="277"/>
      <c r="CH13" s="287">
        <f>6+3</f>
        <v>9</v>
      </c>
      <c r="CI13" s="287"/>
      <c r="CJ13" s="277"/>
      <c r="CK13" s="277"/>
      <c r="CL13" s="277"/>
      <c r="CM13" s="277"/>
      <c r="CN13" s="277"/>
      <c r="CO13" s="277"/>
      <c r="CP13" s="277"/>
      <c r="CQ13" s="277"/>
      <c r="CR13" s="277">
        <v>6</v>
      </c>
      <c r="CS13" s="277"/>
      <c r="CT13" s="277"/>
      <c r="CU13" s="277"/>
      <c r="CV13" s="277">
        <v>11</v>
      </c>
      <c r="CW13" s="277"/>
      <c r="CX13" s="277"/>
      <c r="CY13" s="277"/>
      <c r="CZ13" s="277">
        <v>11</v>
      </c>
      <c r="DA13" s="277"/>
      <c r="DB13" s="277"/>
      <c r="DC13" s="277"/>
      <c r="DD13" s="271"/>
      <c r="DE13" s="271"/>
      <c r="DF13" s="277"/>
      <c r="DG13" s="277"/>
      <c r="DH13" s="279">
        <v>0</v>
      </c>
      <c r="DI13" s="279">
        <v>0</v>
      </c>
      <c r="DJ13" s="277"/>
      <c r="DK13" s="277"/>
      <c r="DL13" s="277">
        <v>48</v>
      </c>
      <c r="DM13" s="277"/>
      <c r="DN13" s="277"/>
      <c r="DO13" s="277"/>
      <c r="DP13" s="277"/>
      <c r="DQ13" s="277">
        <v>4</v>
      </c>
      <c r="DR13" s="277"/>
      <c r="DS13" s="277">
        <v>17</v>
      </c>
      <c r="DT13" s="277"/>
      <c r="DU13" s="277">
        <v>10</v>
      </c>
      <c r="DV13" s="277"/>
      <c r="DW13" s="277">
        <v>10</v>
      </c>
      <c r="DX13" s="277"/>
      <c r="DY13" s="277"/>
      <c r="DZ13" s="277"/>
      <c r="EA13" s="277">
        <v>2</v>
      </c>
      <c r="EB13" s="277"/>
      <c r="EC13" s="272">
        <v>40</v>
      </c>
      <c r="ED13" s="272"/>
      <c r="EE13" s="277"/>
      <c r="EF13" s="277"/>
      <c r="EG13" s="277">
        <v>10</v>
      </c>
      <c r="EH13" s="277"/>
      <c r="EI13" s="277"/>
      <c r="EJ13" s="277"/>
      <c r="EK13" s="277">
        <v>5</v>
      </c>
      <c r="EL13" s="277"/>
      <c r="EM13" s="277">
        <v>43</v>
      </c>
      <c r="EN13" s="277"/>
      <c r="EO13" s="277">
        <v>3</v>
      </c>
      <c r="EP13" s="277"/>
      <c r="EQ13" s="277">
        <v>9</v>
      </c>
      <c r="ER13" s="277"/>
      <c r="ES13" s="277">
        <v>8</v>
      </c>
      <c r="ET13" s="277"/>
      <c r="EU13" s="277">
        <v>1</v>
      </c>
      <c r="EV13" s="277"/>
      <c r="EW13" s="277"/>
      <c r="EX13" s="277"/>
      <c r="EY13" s="277"/>
      <c r="EZ13" s="277"/>
      <c r="FA13" s="277">
        <v>43</v>
      </c>
      <c r="FB13" s="277"/>
      <c r="FC13" s="277">
        <v>3</v>
      </c>
      <c r="FD13" s="277"/>
      <c r="FE13" s="288">
        <v>2</v>
      </c>
      <c r="FF13" s="288"/>
      <c r="FG13" s="277">
        <v>6</v>
      </c>
      <c r="FH13" s="277"/>
      <c r="FI13" s="277">
        <v>25</v>
      </c>
      <c r="FJ13" s="277">
        <v>3</v>
      </c>
      <c r="FK13" s="277"/>
      <c r="FL13" s="277"/>
      <c r="FM13" s="277"/>
      <c r="FN13" s="277"/>
      <c r="FO13" s="42"/>
      <c r="FP13" s="42"/>
      <c r="FQ13" s="277">
        <v>3</v>
      </c>
      <c r="FR13" s="277"/>
      <c r="FS13" s="277">
        <v>30</v>
      </c>
      <c r="FT13" s="277"/>
      <c r="FU13" s="277">
        <v>5</v>
      </c>
      <c r="FV13" s="277"/>
      <c r="FW13" s="288">
        <v>2</v>
      </c>
      <c r="FX13" s="288"/>
      <c r="FY13" s="277"/>
      <c r="FZ13" s="277">
        <v>6</v>
      </c>
      <c r="GA13" s="277">
        <v>2</v>
      </c>
      <c r="GB13" s="277"/>
      <c r="GC13" s="62">
        <v>39</v>
      </c>
      <c r="GD13" s="62"/>
      <c r="GE13" s="277">
        <v>18</v>
      </c>
      <c r="GF13" s="277"/>
      <c r="GG13" s="277">
        <v>20</v>
      </c>
      <c r="GH13" s="277">
        <v>2</v>
      </c>
      <c r="GI13" s="277">
        <v>15</v>
      </c>
      <c r="GJ13" s="277"/>
      <c r="GK13" s="277"/>
      <c r="GL13" s="277"/>
    </row>
    <row r="14" spans="1:194" s="286" customFormat="1" ht="18" customHeight="1" x14ac:dyDescent="0.3">
      <c r="A14" s="277">
        <v>10</v>
      </c>
      <c r="B14" s="277" t="s">
        <v>240</v>
      </c>
      <c r="C14" s="277" t="s">
        <v>241</v>
      </c>
      <c r="D14" s="277">
        <v>0.46</v>
      </c>
      <c r="E14" s="277"/>
      <c r="F14" s="277"/>
      <c r="G14" s="277"/>
      <c r="H14" s="277">
        <v>2</v>
      </c>
      <c r="I14" s="277"/>
      <c r="J14" s="277">
        <v>22</v>
      </c>
      <c r="K14" s="277">
        <v>1</v>
      </c>
      <c r="L14" s="277">
        <v>14</v>
      </c>
      <c r="M14" s="277">
        <v>3</v>
      </c>
      <c r="N14" s="277"/>
      <c r="O14" s="277"/>
      <c r="P14" s="277"/>
      <c r="Q14" s="277"/>
      <c r="R14" s="277"/>
      <c r="S14" s="277"/>
      <c r="T14" s="277">
        <v>4</v>
      </c>
      <c r="U14" s="277">
        <v>1</v>
      </c>
      <c r="V14" s="277">
        <v>20</v>
      </c>
      <c r="W14" s="277"/>
      <c r="X14" s="277"/>
      <c r="Y14" s="277"/>
      <c r="Z14" s="277"/>
      <c r="AA14" s="277"/>
      <c r="AB14" s="277"/>
      <c r="AC14" s="277"/>
      <c r="AD14" s="277">
        <v>3</v>
      </c>
      <c r="AE14" s="277"/>
      <c r="AF14" s="277">
        <v>8</v>
      </c>
      <c r="AG14" s="277"/>
      <c r="AH14" s="277">
        <v>4</v>
      </c>
      <c r="AI14" s="277"/>
      <c r="AJ14" s="277"/>
      <c r="AK14" s="277"/>
      <c r="AL14" s="277">
        <v>11</v>
      </c>
      <c r="AM14" s="277">
        <v>1</v>
      </c>
      <c r="AN14" s="277"/>
      <c r="AO14" s="277"/>
      <c r="AP14" s="277">
        <v>4</v>
      </c>
      <c r="AQ14" s="277"/>
      <c r="AR14" s="278"/>
      <c r="AS14" s="278"/>
      <c r="AT14" s="278">
        <v>10</v>
      </c>
      <c r="AU14" s="278"/>
      <c r="AV14" s="277">
        <v>3</v>
      </c>
      <c r="AW14" s="277"/>
      <c r="AX14" s="277">
        <v>22</v>
      </c>
      <c r="AY14" s="277"/>
      <c r="AZ14" s="42">
        <v>7</v>
      </c>
      <c r="BA14" s="42">
        <v>1</v>
      </c>
      <c r="BB14" s="277">
        <v>11</v>
      </c>
      <c r="BC14" s="277">
        <v>3</v>
      </c>
      <c r="BD14" s="277"/>
      <c r="BE14" s="277"/>
      <c r="BF14" s="277"/>
      <c r="BG14" s="277"/>
      <c r="BH14" s="277"/>
      <c r="BI14" s="277"/>
      <c r="BJ14" s="277">
        <v>14</v>
      </c>
      <c r="BK14" s="277">
        <v>2</v>
      </c>
      <c r="BL14" s="277">
        <v>5</v>
      </c>
      <c r="BM14" s="277"/>
      <c r="BN14" s="277">
        <v>25</v>
      </c>
      <c r="BO14" s="277">
        <v>2</v>
      </c>
      <c r="BP14" s="277">
        <v>10</v>
      </c>
      <c r="BQ14" s="277">
        <v>1</v>
      </c>
      <c r="BR14" s="277"/>
      <c r="BS14" s="277"/>
      <c r="BT14" s="277">
        <v>86</v>
      </c>
      <c r="BU14" s="277"/>
      <c r="BV14" s="277">
        <v>1</v>
      </c>
      <c r="BW14" s="277"/>
      <c r="BX14" s="277">
        <v>5</v>
      </c>
      <c r="BY14" s="277"/>
      <c r="BZ14" s="277"/>
      <c r="CA14" s="277"/>
      <c r="CB14" s="277">
        <v>4</v>
      </c>
      <c r="CC14" s="277"/>
      <c r="CD14" s="277">
        <v>16</v>
      </c>
      <c r="CE14" s="277"/>
      <c r="CF14" s="277"/>
      <c r="CG14" s="277"/>
      <c r="CH14" s="287">
        <v>5</v>
      </c>
      <c r="CI14" s="287"/>
      <c r="CJ14" s="277"/>
      <c r="CK14" s="277">
        <v>2</v>
      </c>
      <c r="CL14" s="277"/>
      <c r="CM14" s="277"/>
      <c r="CN14" s="277"/>
      <c r="CO14" s="277"/>
      <c r="CP14" s="277"/>
      <c r="CQ14" s="277"/>
      <c r="CR14" s="277">
        <v>32</v>
      </c>
      <c r="CS14" s="277">
        <v>1</v>
      </c>
      <c r="CT14" s="277"/>
      <c r="CU14" s="277"/>
      <c r="CV14" s="277">
        <v>36</v>
      </c>
      <c r="CW14" s="277"/>
      <c r="CX14" s="277">
        <v>10</v>
      </c>
      <c r="CY14" s="277"/>
      <c r="CZ14" s="277">
        <v>4</v>
      </c>
      <c r="DA14" s="277"/>
      <c r="DB14" s="277"/>
      <c r="DC14" s="277"/>
      <c r="DD14" s="271"/>
      <c r="DE14" s="271"/>
      <c r="DF14" s="277">
        <v>7</v>
      </c>
      <c r="DG14" s="277"/>
      <c r="DH14" s="279">
        <v>0</v>
      </c>
      <c r="DI14" s="279">
        <v>0</v>
      </c>
      <c r="DJ14" s="277"/>
      <c r="DK14" s="277"/>
      <c r="DL14" s="277">
        <v>54</v>
      </c>
      <c r="DM14" s="277"/>
      <c r="DN14" s="277"/>
      <c r="DO14" s="277"/>
      <c r="DP14" s="277"/>
      <c r="DQ14" s="277">
        <v>7</v>
      </c>
      <c r="DR14" s="277"/>
      <c r="DS14" s="277">
        <v>17</v>
      </c>
      <c r="DT14" s="277"/>
      <c r="DU14" s="277">
        <v>60</v>
      </c>
      <c r="DV14" s="277"/>
      <c r="DW14" s="277">
        <v>2</v>
      </c>
      <c r="DX14" s="277"/>
      <c r="DY14" s="277">
        <v>8</v>
      </c>
      <c r="DZ14" s="277">
        <v>2</v>
      </c>
      <c r="EA14" s="277">
        <v>10</v>
      </c>
      <c r="EB14" s="277"/>
      <c r="EC14" s="272"/>
      <c r="ED14" s="272"/>
      <c r="EE14" s="277"/>
      <c r="EF14" s="277"/>
      <c r="EG14" s="277">
        <v>51</v>
      </c>
      <c r="EH14" s="277"/>
      <c r="EI14" s="277"/>
      <c r="EJ14" s="277"/>
      <c r="EK14" s="277">
        <v>27</v>
      </c>
      <c r="EL14" s="277"/>
      <c r="EM14" s="277">
        <v>150</v>
      </c>
      <c r="EN14" s="277">
        <v>1</v>
      </c>
      <c r="EO14" s="277">
        <v>10</v>
      </c>
      <c r="EP14" s="277"/>
      <c r="EQ14" s="277"/>
      <c r="ER14" s="277"/>
      <c r="ES14" s="277">
        <v>86</v>
      </c>
      <c r="ET14" s="277">
        <v>12</v>
      </c>
      <c r="EU14" s="277">
        <v>2</v>
      </c>
      <c r="EV14" s="277"/>
      <c r="EW14" s="277"/>
      <c r="EX14" s="277"/>
      <c r="EY14" s="277">
        <v>8</v>
      </c>
      <c r="EZ14" s="277"/>
      <c r="FA14" s="277">
        <v>150</v>
      </c>
      <c r="FB14" s="277">
        <v>1</v>
      </c>
      <c r="FC14" s="277">
        <v>10</v>
      </c>
      <c r="FD14" s="277">
        <v>2</v>
      </c>
      <c r="FE14" s="288">
        <v>0</v>
      </c>
      <c r="FF14" s="288"/>
      <c r="FG14" s="277">
        <v>38</v>
      </c>
      <c r="FH14" s="277">
        <v>2</v>
      </c>
      <c r="FI14" s="277">
        <v>115</v>
      </c>
      <c r="FJ14" s="277">
        <v>13</v>
      </c>
      <c r="FK14" s="277">
        <v>4</v>
      </c>
      <c r="FL14" s="277"/>
      <c r="FM14" s="277"/>
      <c r="FN14" s="277"/>
      <c r="FO14" s="42"/>
      <c r="FP14" s="42"/>
      <c r="FQ14" s="277"/>
      <c r="FR14" s="277"/>
      <c r="FS14" s="277">
        <v>200</v>
      </c>
      <c r="FT14" s="277"/>
      <c r="FU14" s="277">
        <v>20</v>
      </c>
      <c r="FV14" s="277">
        <v>4</v>
      </c>
      <c r="FW14" s="288">
        <v>0</v>
      </c>
      <c r="FX14" s="288"/>
      <c r="FY14" s="277"/>
      <c r="FZ14" s="277">
        <v>87</v>
      </c>
      <c r="GA14" s="277">
        <v>6</v>
      </c>
      <c r="GB14" s="277">
        <v>3</v>
      </c>
      <c r="GC14" s="62"/>
      <c r="GD14" s="62"/>
      <c r="GE14" s="277">
        <v>183</v>
      </c>
      <c r="GF14" s="277">
        <v>14</v>
      </c>
      <c r="GG14" s="277">
        <v>11</v>
      </c>
      <c r="GH14" s="277">
        <v>2</v>
      </c>
      <c r="GI14" s="277">
        <v>17</v>
      </c>
      <c r="GJ14" s="277">
        <v>5</v>
      </c>
      <c r="GK14" s="277"/>
      <c r="GL14" s="277"/>
    </row>
    <row r="15" spans="1:194" s="286" customFormat="1" ht="15" customHeight="1" x14ac:dyDescent="0.3">
      <c r="A15" s="277">
        <v>11</v>
      </c>
      <c r="B15" s="277" t="s">
        <v>242</v>
      </c>
      <c r="C15" s="277" t="s">
        <v>243</v>
      </c>
      <c r="D15" s="277">
        <v>0.39</v>
      </c>
      <c r="E15" s="277"/>
      <c r="F15" s="277"/>
      <c r="G15" s="277"/>
      <c r="H15" s="277">
        <v>4</v>
      </c>
      <c r="I15" s="277"/>
      <c r="J15" s="277">
        <v>12</v>
      </c>
      <c r="K15" s="277">
        <v>0</v>
      </c>
      <c r="L15" s="277">
        <v>20</v>
      </c>
      <c r="M15" s="277"/>
      <c r="N15" s="277"/>
      <c r="O15" s="277"/>
      <c r="P15" s="277">
        <v>11</v>
      </c>
      <c r="Q15" s="277"/>
      <c r="R15" s="277"/>
      <c r="S15" s="277"/>
      <c r="T15" s="277">
        <v>3</v>
      </c>
      <c r="U15" s="277"/>
      <c r="V15" s="277">
        <v>2</v>
      </c>
      <c r="W15" s="277"/>
      <c r="X15" s="277"/>
      <c r="Y15" s="277"/>
      <c r="Z15" s="277"/>
      <c r="AA15" s="277"/>
      <c r="AB15" s="277">
        <v>5</v>
      </c>
      <c r="AC15" s="277"/>
      <c r="AD15" s="277"/>
      <c r="AE15" s="277"/>
      <c r="AF15" s="277"/>
      <c r="AG15" s="277"/>
      <c r="AH15" s="277">
        <v>6</v>
      </c>
      <c r="AI15" s="277"/>
      <c r="AJ15" s="277"/>
      <c r="AK15" s="277"/>
      <c r="AL15" s="277">
        <v>22</v>
      </c>
      <c r="AM15" s="277"/>
      <c r="AN15" s="277"/>
      <c r="AO15" s="277"/>
      <c r="AP15" s="277">
        <v>1</v>
      </c>
      <c r="AQ15" s="277"/>
      <c r="AR15" s="278"/>
      <c r="AS15" s="278"/>
      <c r="AT15" s="278">
        <v>13</v>
      </c>
      <c r="AU15" s="278"/>
      <c r="AV15" s="277">
        <v>8</v>
      </c>
      <c r="AW15" s="277"/>
      <c r="AX15" s="277">
        <v>18</v>
      </c>
      <c r="AY15" s="277"/>
      <c r="AZ15" s="42">
        <v>7</v>
      </c>
      <c r="BA15" s="42"/>
      <c r="BB15" s="277"/>
      <c r="BC15" s="277"/>
      <c r="BD15" s="277"/>
      <c r="BE15" s="277"/>
      <c r="BF15" s="277"/>
      <c r="BG15" s="277"/>
      <c r="BH15" s="277"/>
      <c r="BI15" s="277"/>
      <c r="BJ15" s="277">
        <v>27</v>
      </c>
      <c r="BK15" s="277"/>
      <c r="BL15" s="277">
        <v>7</v>
      </c>
      <c r="BM15" s="277"/>
      <c r="BN15" s="277"/>
      <c r="BO15" s="277"/>
      <c r="BP15" s="277"/>
      <c r="BQ15" s="277"/>
      <c r="BR15" s="277"/>
      <c r="BS15" s="277"/>
      <c r="BT15" s="277">
        <v>1000</v>
      </c>
      <c r="BU15" s="277"/>
      <c r="BV15" s="277">
        <v>3</v>
      </c>
      <c r="BW15" s="277"/>
      <c r="BX15" s="290">
        <v>219</v>
      </c>
      <c r="BY15" s="277"/>
      <c r="BZ15" s="277"/>
      <c r="CA15" s="277"/>
      <c r="CB15" s="277">
        <v>3</v>
      </c>
      <c r="CC15" s="277"/>
      <c r="CD15" s="277">
        <v>31</v>
      </c>
      <c r="CE15" s="277"/>
      <c r="CF15" s="277"/>
      <c r="CG15" s="277"/>
      <c r="CH15" s="287">
        <v>108</v>
      </c>
      <c r="CI15" s="287"/>
      <c r="CJ15" s="277"/>
      <c r="CK15" s="277"/>
      <c r="CL15" s="277"/>
      <c r="CM15" s="277"/>
      <c r="CN15" s="277"/>
      <c r="CO15" s="277"/>
      <c r="CP15" s="277"/>
      <c r="CQ15" s="277"/>
      <c r="CR15" s="277">
        <v>28</v>
      </c>
      <c r="CS15" s="277"/>
      <c r="CT15" s="277"/>
      <c r="CU15" s="277"/>
      <c r="CV15" s="277">
        <v>164</v>
      </c>
      <c r="CW15" s="277"/>
      <c r="CX15" s="277">
        <v>86</v>
      </c>
      <c r="CY15" s="277"/>
      <c r="CZ15" s="277">
        <v>38</v>
      </c>
      <c r="DA15" s="277"/>
      <c r="DB15" s="277"/>
      <c r="DC15" s="277"/>
      <c r="DD15" s="271"/>
      <c r="DE15" s="271"/>
      <c r="DF15" s="277">
        <v>82</v>
      </c>
      <c r="DG15" s="277"/>
      <c r="DH15" s="279">
        <v>0</v>
      </c>
      <c r="DI15" s="279">
        <v>0</v>
      </c>
      <c r="DJ15" s="277"/>
      <c r="DK15" s="277"/>
      <c r="DL15" s="277">
        <v>102</v>
      </c>
      <c r="DM15" s="277"/>
      <c r="DN15" s="277"/>
      <c r="DP15" s="277">
        <v>20</v>
      </c>
      <c r="DQ15" s="277">
        <v>2</v>
      </c>
      <c r="DR15" s="277"/>
      <c r="DS15" s="277">
        <v>8</v>
      </c>
      <c r="DT15" s="277"/>
      <c r="DU15" s="277">
        <v>300</v>
      </c>
      <c r="DV15" s="277"/>
      <c r="DW15" s="277">
        <v>12</v>
      </c>
      <c r="DX15" s="277"/>
      <c r="DY15" s="277"/>
      <c r="DZ15" s="277"/>
      <c r="EA15" s="277">
        <v>20</v>
      </c>
      <c r="EB15" s="277"/>
      <c r="EC15" s="272"/>
      <c r="ED15" s="272"/>
      <c r="EE15" s="277">
        <v>19</v>
      </c>
      <c r="EF15" s="277"/>
      <c r="EG15" s="277">
        <v>106</v>
      </c>
      <c r="EH15" s="277"/>
      <c r="EI15" s="277"/>
      <c r="EJ15" s="277"/>
      <c r="EK15" s="277">
        <v>1</v>
      </c>
      <c r="EL15" s="277"/>
      <c r="EM15" s="277">
        <v>450</v>
      </c>
      <c r="EN15" s="277"/>
      <c r="EO15" s="277">
        <v>14</v>
      </c>
      <c r="EP15" s="277"/>
      <c r="EQ15" s="277">
        <v>15</v>
      </c>
      <c r="ER15" s="277"/>
      <c r="ES15" s="277">
        <v>663</v>
      </c>
      <c r="ET15" s="277">
        <v>2</v>
      </c>
      <c r="EU15" s="277">
        <v>5</v>
      </c>
      <c r="EV15" s="277"/>
      <c r="EW15" s="277"/>
      <c r="EX15" s="277"/>
      <c r="EY15" s="277">
        <v>40</v>
      </c>
      <c r="EZ15" s="277"/>
      <c r="FA15" s="277">
        <v>450</v>
      </c>
      <c r="FB15" s="277"/>
      <c r="FC15" s="277">
        <v>47</v>
      </c>
      <c r="FD15" s="277"/>
      <c r="FE15" s="288">
        <v>60</v>
      </c>
      <c r="FF15" s="288"/>
      <c r="FG15" s="277">
        <v>11</v>
      </c>
      <c r="FH15" s="277"/>
      <c r="FI15" s="277">
        <v>530</v>
      </c>
      <c r="FJ15" s="277"/>
      <c r="FK15" s="277">
        <v>2</v>
      </c>
      <c r="FL15" s="277"/>
      <c r="FM15" s="277"/>
      <c r="FN15" s="277"/>
      <c r="FO15" s="42"/>
      <c r="FP15" s="42"/>
      <c r="FQ15" s="277"/>
      <c r="FR15" s="277"/>
      <c r="FS15" s="277">
        <v>350</v>
      </c>
      <c r="FT15" s="277"/>
      <c r="FU15" s="277">
        <v>152</v>
      </c>
      <c r="FV15" s="277">
        <v>2</v>
      </c>
      <c r="FW15" s="288">
        <v>60</v>
      </c>
      <c r="FX15" s="288"/>
      <c r="FY15" s="277"/>
      <c r="FZ15" s="277">
        <v>7</v>
      </c>
      <c r="GA15" s="277"/>
      <c r="GB15" s="277"/>
      <c r="GC15" s="273">
        <v>6</v>
      </c>
      <c r="GD15" s="62"/>
      <c r="GE15" s="277">
        <v>295</v>
      </c>
      <c r="GF15" s="277">
        <v>3</v>
      </c>
      <c r="GG15" s="277"/>
      <c r="GH15" s="277"/>
      <c r="GI15" s="277">
        <v>22</v>
      </c>
      <c r="GJ15" s="277"/>
      <c r="GK15" s="277"/>
      <c r="GL15" s="277"/>
    </row>
    <row r="16" spans="1:194" s="286" customFormat="1" ht="15" customHeight="1" x14ac:dyDescent="0.3">
      <c r="A16" s="277">
        <v>12</v>
      </c>
      <c r="B16" s="277" t="s">
        <v>244</v>
      </c>
      <c r="C16" s="277" t="s">
        <v>245</v>
      </c>
      <c r="D16" s="277">
        <v>0.57999999999999996</v>
      </c>
      <c r="E16" s="277"/>
      <c r="F16" s="277"/>
      <c r="G16" s="277"/>
      <c r="H16" s="277">
        <v>6</v>
      </c>
      <c r="I16" s="277"/>
      <c r="J16" s="277">
        <v>17</v>
      </c>
      <c r="K16" s="277">
        <v>0</v>
      </c>
      <c r="L16" s="277"/>
      <c r="M16" s="277"/>
      <c r="N16" s="277"/>
      <c r="O16" s="277"/>
      <c r="P16" s="277">
        <v>15</v>
      </c>
      <c r="Q16" s="277"/>
      <c r="R16" s="277"/>
      <c r="S16" s="277"/>
      <c r="T16" s="277"/>
      <c r="U16" s="277"/>
      <c r="V16" s="277"/>
      <c r="W16" s="277"/>
      <c r="X16" s="277"/>
      <c r="Y16" s="277"/>
      <c r="Z16" s="277"/>
      <c r="AA16" s="277"/>
      <c r="AB16" s="277">
        <v>12</v>
      </c>
      <c r="AC16" s="277"/>
      <c r="AD16" s="277"/>
      <c r="AE16" s="277"/>
      <c r="AF16" s="277">
        <v>19</v>
      </c>
      <c r="AG16" s="277"/>
      <c r="AH16" s="277">
        <v>15</v>
      </c>
      <c r="AI16" s="277"/>
      <c r="AJ16" s="277"/>
      <c r="AK16" s="277"/>
      <c r="AL16" s="277"/>
      <c r="AM16" s="277"/>
      <c r="AN16" s="277"/>
      <c r="AO16" s="277"/>
      <c r="AP16" s="277"/>
      <c r="AQ16" s="277"/>
      <c r="AR16" s="278"/>
      <c r="AS16" s="278"/>
      <c r="AT16" s="278"/>
      <c r="AU16" s="278"/>
      <c r="AV16" s="277"/>
      <c r="AW16" s="277"/>
      <c r="AX16" s="277">
        <v>20</v>
      </c>
      <c r="AY16" s="277"/>
      <c r="AZ16" s="42">
        <v>9</v>
      </c>
      <c r="BA16" s="42"/>
      <c r="BB16" s="277">
        <v>31</v>
      </c>
      <c r="BC16" s="277"/>
      <c r="BD16" s="277"/>
      <c r="BE16" s="277"/>
      <c r="BF16" s="277"/>
      <c r="BG16" s="277"/>
      <c r="BH16" s="277"/>
      <c r="BI16" s="277"/>
      <c r="BJ16" s="277">
        <v>54</v>
      </c>
      <c r="BK16" s="277"/>
      <c r="BL16" s="277"/>
      <c r="BM16" s="277"/>
      <c r="BN16" s="277"/>
      <c r="BO16" s="277"/>
      <c r="BP16" s="277">
        <v>16</v>
      </c>
      <c r="BQ16" s="277"/>
      <c r="BR16" s="277"/>
      <c r="BS16" s="277"/>
      <c r="BT16" s="277">
        <v>193</v>
      </c>
      <c r="BU16" s="277"/>
      <c r="BV16" s="277"/>
      <c r="BW16" s="277"/>
      <c r="BX16" s="290">
        <v>1</v>
      </c>
      <c r="BY16" s="277"/>
      <c r="BZ16" s="277"/>
      <c r="CA16" s="277"/>
      <c r="CB16" s="277"/>
      <c r="CC16" s="277"/>
      <c r="CD16" s="277"/>
      <c r="CE16" s="277"/>
      <c r="CF16" s="277"/>
      <c r="CG16" s="277"/>
      <c r="CH16" s="287">
        <v>20</v>
      </c>
      <c r="CI16" s="287"/>
      <c r="CJ16" s="277"/>
      <c r="CK16" s="277"/>
      <c r="CL16" s="277"/>
      <c r="CM16" s="277"/>
      <c r="CN16" s="277"/>
      <c r="CO16" s="277"/>
      <c r="CP16" s="277"/>
      <c r="CQ16" s="277"/>
      <c r="CR16" s="277"/>
      <c r="CS16" s="277"/>
      <c r="CT16" s="277"/>
      <c r="CU16" s="277"/>
      <c r="CV16" s="277">
        <v>24</v>
      </c>
      <c r="CW16" s="277"/>
      <c r="CX16" s="277"/>
      <c r="CY16" s="277"/>
      <c r="CZ16" s="277"/>
      <c r="DA16" s="277"/>
      <c r="DB16" s="277"/>
      <c r="DC16" s="277"/>
      <c r="DD16" s="271"/>
      <c r="DE16" s="271"/>
      <c r="DF16" s="277"/>
      <c r="DG16" s="277"/>
      <c r="DH16" s="279">
        <v>0</v>
      </c>
      <c r="DI16" s="279">
        <v>0</v>
      </c>
      <c r="DJ16" s="277">
        <v>10</v>
      </c>
      <c r="DK16" s="277"/>
      <c r="DL16" s="277">
        <v>17</v>
      </c>
      <c r="DM16" s="277"/>
      <c r="DN16" s="277"/>
      <c r="DP16" s="277">
        <v>20</v>
      </c>
      <c r="DQ16" s="277">
        <v>0</v>
      </c>
      <c r="DR16" s="277"/>
      <c r="DS16" s="277">
        <v>32</v>
      </c>
      <c r="DT16" s="277"/>
      <c r="DU16" s="277">
        <v>350</v>
      </c>
      <c r="DV16" s="277"/>
      <c r="DW16" s="277">
        <v>15</v>
      </c>
      <c r="DX16" s="277"/>
      <c r="DY16" s="277"/>
      <c r="DZ16" s="277"/>
      <c r="EA16" s="277"/>
      <c r="EB16" s="277"/>
      <c r="EC16" s="272"/>
      <c r="ED16" s="272"/>
      <c r="EE16" s="277">
        <v>5</v>
      </c>
      <c r="EF16" s="277"/>
      <c r="EG16" s="277"/>
      <c r="EH16" s="277"/>
      <c r="EI16" s="277"/>
      <c r="EJ16" s="277"/>
      <c r="EK16" s="277">
        <v>1</v>
      </c>
      <c r="EL16" s="277"/>
      <c r="EM16" s="277">
        <v>50</v>
      </c>
      <c r="EN16" s="277"/>
      <c r="EO16" s="277">
        <v>3</v>
      </c>
      <c r="EP16" s="277"/>
      <c r="EQ16" s="277">
        <v>3</v>
      </c>
      <c r="ER16" s="277"/>
      <c r="ES16" s="277">
        <v>50</v>
      </c>
      <c r="ET16" s="277"/>
      <c r="EU16" s="277"/>
      <c r="EV16" s="277"/>
      <c r="EW16" s="277"/>
      <c r="EX16" s="277"/>
      <c r="EY16" s="277"/>
      <c r="EZ16" s="277"/>
      <c r="FA16" s="277">
        <v>50</v>
      </c>
      <c r="FB16" s="277"/>
      <c r="FC16" s="277"/>
      <c r="FD16" s="277"/>
      <c r="FE16" s="288">
        <v>10</v>
      </c>
      <c r="FF16" s="288"/>
      <c r="FG16" s="277">
        <v>190</v>
      </c>
      <c r="FH16" s="277"/>
      <c r="FI16" s="277">
        <v>350</v>
      </c>
      <c r="FJ16" s="277"/>
      <c r="FK16" s="277">
        <v>110</v>
      </c>
      <c r="FL16" s="277">
        <v>1</v>
      </c>
      <c r="FM16" s="277"/>
      <c r="FN16" s="277"/>
      <c r="FO16" s="42"/>
      <c r="FP16" s="42"/>
      <c r="FQ16" s="277">
        <v>51</v>
      </c>
      <c r="FR16" s="277"/>
      <c r="FS16" s="277">
        <v>550</v>
      </c>
      <c r="FT16" s="277"/>
      <c r="FU16" s="277">
        <v>5</v>
      </c>
      <c r="FV16" s="277"/>
      <c r="FW16" s="288">
        <v>10</v>
      </c>
      <c r="FX16" s="288"/>
      <c r="FY16" s="277"/>
      <c r="FZ16" s="277">
        <v>2</v>
      </c>
      <c r="GA16" s="277"/>
      <c r="GB16" s="277"/>
      <c r="GC16" s="273">
        <v>26</v>
      </c>
      <c r="GD16" s="62"/>
      <c r="GE16" s="277">
        <v>2</v>
      </c>
      <c r="GF16" s="277">
        <v>1</v>
      </c>
      <c r="GG16" s="277"/>
      <c r="GH16" s="277"/>
      <c r="GI16" s="277">
        <v>120</v>
      </c>
      <c r="GJ16" s="277">
        <v>1</v>
      </c>
      <c r="GK16" s="277"/>
      <c r="GL16" s="277"/>
    </row>
    <row r="17" spans="1:194" s="286" customFormat="1" ht="15" customHeight="1" x14ac:dyDescent="0.3">
      <c r="A17" s="277">
        <v>13</v>
      </c>
      <c r="B17" s="277" t="s">
        <v>246</v>
      </c>
      <c r="C17" s="277" t="s">
        <v>247</v>
      </c>
      <c r="D17" s="277">
        <v>1.17</v>
      </c>
      <c r="E17" s="277"/>
      <c r="F17" s="277"/>
      <c r="G17" s="277"/>
      <c r="H17" s="277">
        <v>15</v>
      </c>
      <c r="I17" s="277"/>
      <c r="J17" s="277">
        <v>40</v>
      </c>
      <c r="K17" s="277">
        <v>0</v>
      </c>
      <c r="L17" s="277">
        <v>16</v>
      </c>
      <c r="M17" s="277"/>
      <c r="N17" s="277"/>
      <c r="O17" s="277"/>
      <c r="P17" s="277">
        <v>40</v>
      </c>
      <c r="Q17" s="277"/>
      <c r="R17" s="277"/>
      <c r="S17" s="277"/>
      <c r="T17" s="277">
        <v>9</v>
      </c>
      <c r="U17" s="277"/>
      <c r="V17" s="277"/>
      <c r="W17" s="277"/>
      <c r="X17" s="277"/>
      <c r="Y17" s="277"/>
      <c r="Z17" s="277"/>
      <c r="AA17" s="277"/>
      <c r="AB17" s="277">
        <v>416</v>
      </c>
      <c r="AC17" s="277"/>
      <c r="AD17" s="277">
        <v>12</v>
      </c>
      <c r="AE17" s="277">
        <v>1</v>
      </c>
      <c r="AF17" s="277">
        <v>450</v>
      </c>
      <c r="AG17" s="277"/>
      <c r="AH17" s="277">
        <v>3</v>
      </c>
      <c r="AI17" s="277"/>
      <c r="AJ17" s="277"/>
      <c r="AK17" s="277">
        <v>55</v>
      </c>
      <c r="AL17" s="277">
        <v>3</v>
      </c>
      <c r="AM17" s="277"/>
      <c r="AN17" s="277"/>
      <c r="AO17" s="277"/>
      <c r="AP17" s="277">
        <v>3</v>
      </c>
      <c r="AQ17" s="277"/>
      <c r="AR17" s="278"/>
      <c r="AS17" s="278"/>
      <c r="AT17" s="278">
        <v>1</v>
      </c>
      <c r="AU17" s="278"/>
      <c r="AV17" s="277">
        <v>1</v>
      </c>
      <c r="AW17" s="277"/>
      <c r="AX17" s="277">
        <v>20</v>
      </c>
      <c r="AY17" s="277"/>
      <c r="AZ17" s="42">
        <v>7</v>
      </c>
      <c r="BA17" s="42"/>
      <c r="BB17" s="277">
        <v>2</v>
      </c>
      <c r="BC17" s="277"/>
      <c r="BD17" s="277"/>
      <c r="BE17" s="277"/>
      <c r="BF17" s="277"/>
      <c r="BG17" s="277"/>
      <c r="BH17" s="277"/>
      <c r="BI17" s="277"/>
      <c r="BJ17" s="277">
        <v>20</v>
      </c>
      <c r="BK17" s="277"/>
      <c r="BL17" s="277"/>
      <c r="BM17" s="277"/>
      <c r="BN17" s="277">
        <v>24</v>
      </c>
      <c r="BO17" s="277"/>
      <c r="BP17" s="277"/>
      <c r="BQ17" s="277"/>
      <c r="BR17" s="277"/>
      <c r="BS17" s="277"/>
      <c r="BT17" s="277">
        <v>158</v>
      </c>
      <c r="BU17" s="277"/>
      <c r="BV17" s="277"/>
      <c r="BW17" s="277"/>
      <c r="BX17" s="290">
        <v>274</v>
      </c>
      <c r="BY17" s="277">
        <v>4</v>
      </c>
      <c r="BZ17" s="277"/>
      <c r="CA17" s="277"/>
      <c r="CB17" s="277">
        <v>22</v>
      </c>
      <c r="CC17" s="277"/>
      <c r="CD17" s="277">
        <v>6</v>
      </c>
      <c r="CE17" s="277"/>
      <c r="CF17" s="277"/>
      <c r="CG17" s="277"/>
      <c r="CH17" s="287">
        <v>106</v>
      </c>
      <c r="CI17" s="287"/>
      <c r="CJ17" s="277"/>
      <c r="CK17" s="277">
        <v>2</v>
      </c>
      <c r="CL17" s="277"/>
      <c r="CM17" s="277"/>
      <c r="CN17" s="277"/>
      <c r="CO17" s="277"/>
      <c r="CP17" s="277"/>
      <c r="CQ17" s="277"/>
      <c r="CR17" s="277">
        <v>11</v>
      </c>
      <c r="CS17" s="277"/>
      <c r="CT17" s="277"/>
      <c r="CU17" s="277"/>
      <c r="CV17" s="277">
        <v>85</v>
      </c>
      <c r="CW17" s="277"/>
      <c r="CX17" s="277">
        <v>10</v>
      </c>
      <c r="CY17" s="277"/>
      <c r="CZ17" s="277"/>
      <c r="DA17" s="277"/>
      <c r="DB17" s="277"/>
      <c r="DC17" s="277"/>
      <c r="DD17" s="271"/>
      <c r="DE17" s="271"/>
      <c r="DF17" s="277">
        <v>5</v>
      </c>
      <c r="DG17" s="277"/>
      <c r="DH17" s="279">
        <v>0</v>
      </c>
      <c r="DI17" s="279">
        <v>0</v>
      </c>
      <c r="DJ17" s="277">
        <v>60</v>
      </c>
      <c r="DK17" s="277"/>
      <c r="DL17" s="277">
        <v>149</v>
      </c>
      <c r="DM17" s="277"/>
      <c r="DN17" s="277"/>
      <c r="DO17" s="277"/>
      <c r="DP17" s="277">
        <v>20</v>
      </c>
      <c r="DQ17" s="277">
        <v>5</v>
      </c>
      <c r="DR17" s="277"/>
      <c r="DS17" s="277">
        <v>622</v>
      </c>
      <c r="DT17" s="277"/>
      <c r="DU17" s="277">
        <v>500</v>
      </c>
      <c r="DV17" s="277"/>
      <c r="DW17" s="277"/>
      <c r="DX17" s="277"/>
      <c r="DY17" s="277">
        <v>7</v>
      </c>
      <c r="DZ17" s="277"/>
      <c r="EA17" s="277"/>
      <c r="EB17" s="277"/>
      <c r="EC17" s="272">
        <v>400</v>
      </c>
      <c r="ED17" s="272"/>
      <c r="EE17" s="277">
        <v>14</v>
      </c>
      <c r="EF17" s="277"/>
      <c r="EG17" s="277"/>
      <c r="EH17" s="277"/>
      <c r="EI17" s="277">
        <v>30</v>
      </c>
      <c r="EJ17" s="277"/>
      <c r="EK17" s="277">
        <v>22</v>
      </c>
      <c r="EL17" s="277"/>
      <c r="EM17" s="277">
        <v>338</v>
      </c>
      <c r="EN17" s="277"/>
      <c r="EO17" s="277">
        <v>45</v>
      </c>
      <c r="EP17" s="277"/>
      <c r="EQ17" s="277">
        <v>50</v>
      </c>
      <c r="ER17" s="277"/>
      <c r="ES17" s="277">
        <v>316</v>
      </c>
      <c r="ET17" s="277">
        <v>1</v>
      </c>
      <c r="EU17" s="277">
        <v>1</v>
      </c>
      <c r="EV17" s="277"/>
      <c r="EW17" s="277"/>
      <c r="EX17" s="277"/>
      <c r="EY17" s="277">
        <v>25</v>
      </c>
      <c r="EZ17" s="277">
        <v>1</v>
      </c>
      <c r="FA17" s="277">
        <v>338</v>
      </c>
      <c r="FB17" s="277"/>
      <c r="FC17" s="277">
        <v>10</v>
      </c>
      <c r="FD17" s="277">
        <v>2</v>
      </c>
      <c r="FE17" s="288">
        <v>73</v>
      </c>
      <c r="FF17" s="288">
        <v>3</v>
      </c>
      <c r="FG17" s="277">
        <v>229</v>
      </c>
      <c r="FH17" s="277">
        <v>3</v>
      </c>
      <c r="FI17" s="277">
        <v>395</v>
      </c>
      <c r="FJ17" s="277">
        <v>10</v>
      </c>
      <c r="FK17" s="277">
        <v>10</v>
      </c>
      <c r="FL17" s="277">
        <v>5</v>
      </c>
      <c r="FM17" s="277"/>
      <c r="FN17" s="277"/>
      <c r="FO17" s="42"/>
      <c r="FP17" s="42"/>
      <c r="FQ17" s="277">
        <v>5</v>
      </c>
      <c r="FR17" s="277"/>
      <c r="FS17" s="277">
        <v>800</v>
      </c>
      <c r="FT17" s="277"/>
      <c r="FU17" s="277">
        <v>58</v>
      </c>
      <c r="FV17" s="277">
        <v>2</v>
      </c>
      <c r="FW17" s="288">
        <v>73</v>
      </c>
      <c r="FX17" s="288">
        <v>3</v>
      </c>
      <c r="FY17" s="277"/>
      <c r="FZ17" s="277">
        <v>68</v>
      </c>
      <c r="GA17" s="277">
        <v>10</v>
      </c>
      <c r="GB17" s="277">
        <v>1</v>
      </c>
      <c r="GC17" s="273">
        <v>240</v>
      </c>
      <c r="GD17" s="62"/>
      <c r="GE17" s="277">
        <v>153</v>
      </c>
      <c r="GF17" s="277">
        <v>2</v>
      </c>
      <c r="GG17" s="277">
        <v>9</v>
      </c>
      <c r="GH17" s="277"/>
      <c r="GI17" s="277">
        <v>470</v>
      </c>
      <c r="GJ17" s="277">
        <v>12</v>
      </c>
      <c r="GK17" s="277"/>
      <c r="GL17" s="277"/>
    </row>
    <row r="18" spans="1:194" s="286" customFormat="1" ht="15" customHeight="1" x14ac:dyDescent="0.3">
      <c r="A18" s="277">
        <v>14</v>
      </c>
      <c r="B18" s="277" t="s">
        <v>248</v>
      </c>
      <c r="C18" s="277" t="s">
        <v>249</v>
      </c>
      <c r="D18" s="277">
        <v>2.2000000000000002</v>
      </c>
      <c r="E18" s="277"/>
      <c r="F18" s="277"/>
      <c r="G18" s="277"/>
      <c r="H18" s="277">
        <v>3</v>
      </c>
      <c r="I18" s="277"/>
      <c r="J18" s="277">
        <v>0</v>
      </c>
      <c r="K18" s="277">
        <v>0</v>
      </c>
      <c r="L18" s="277"/>
      <c r="M18" s="277"/>
      <c r="N18" s="277"/>
      <c r="O18" s="277"/>
      <c r="P18" s="277">
        <v>8</v>
      </c>
      <c r="Q18" s="277"/>
      <c r="R18" s="277"/>
      <c r="S18" s="277"/>
      <c r="T18" s="277">
        <v>30</v>
      </c>
      <c r="U18" s="277"/>
      <c r="V18" s="277"/>
      <c r="W18" s="277"/>
      <c r="X18" s="277"/>
      <c r="Y18" s="277"/>
      <c r="Z18" s="277"/>
      <c r="AA18" s="277"/>
      <c r="AB18" s="277">
        <v>240</v>
      </c>
      <c r="AC18" s="277"/>
      <c r="AD18" s="277"/>
      <c r="AE18" s="277"/>
      <c r="AF18" s="277">
        <v>113</v>
      </c>
      <c r="AG18" s="277"/>
      <c r="AH18" s="277">
        <v>15</v>
      </c>
      <c r="AI18" s="277"/>
      <c r="AJ18" s="277"/>
      <c r="AK18" s="277">
        <v>45</v>
      </c>
      <c r="AL18" s="277"/>
      <c r="AM18" s="277"/>
      <c r="AN18" s="277">
        <v>100</v>
      </c>
      <c r="AO18" s="277"/>
      <c r="AP18" s="277"/>
      <c r="AQ18" s="277"/>
      <c r="AR18" s="278"/>
      <c r="AS18" s="278"/>
      <c r="AT18" s="278"/>
      <c r="AU18" s="278"/>
      <c r="AV18" s="277"/>
      <c r="AW18" s="277"/>
      <c r="AX18" s="277">
        <v>12</v>
      </c>
      <c r="AY18" s="277"/>
      <c r="AZ18" s="42"/>
      <c r="BA18" s="42"/>
      <c r="BB18" s="277"/>
      <c r="BC18" s="277"/>
      <c r="BD18" s="277"/>
      <c r="BE18" s="277"/>
      <c r="BF18" s="277"/>
      <c r="BG18" s="277"/>
      <c r="BH18" s="277"/>
      <c r="BI18" s="277"/>
      <c r="BJ18" s="277">
        <v>7</v>
      </c>
      <c r="BK18" s="277">
        <v>3</v>
      </c>
      <c r="BL18" s="277"/>
      <c r="BM18" s="277"/>
      <c r="BN18" s="277"/>
      <c r="BO18" s="277"/>
      <c r="BP18" s="277">
        <v>2</v>
      </c>
      <c r="BQ18" s="277"/>
      <c r="BR18" s="277"/>
      <c r="BS18" s="277"/>
      <c r="BT18" s="277"/>
      <c r="BU18" s="277"/>
      <c r="BV18" s="277"/>
      <c r="BW18" s="277"/>
      <c r="BX18" s="290">
        <v>21</v>
      </c>
      <c r="BY18" s="277"/>
      <c r="BZ18" s="277"/>
      <c r="CA18" s="277"/>
      <c r="CB18" s="277">
        <v>4</v>
      </c>
      <c r="CC18" s="277"/>
      <c r="CD18" s="277"/>
      <c r="CE18" s="277"/>
      <c r="CF18" s="277"/>
      <c r="CG18" s="277"/>
      <c r="CH18" s="287">
        <v>49</v>
      </c>
      <c r="CI18" s="287"/>
      <c r="CJ18" s="277"/>
      <c r="CK18" s="277"/>
      <c r="CL18" s="277"/>
      <c r="CM18" s="277"/>
      <c r="CN18" s="277"/>
      <c r="CO18" s="277"/>
      <c r="CP18" s="277"/>
      <c r="CQ18" s="277"/>
      <c r="CR18" s="277">
        <v>7</v>
      </c>
      <c r="CS18" s="277"/>
      <c r="CT18" s="277"/>
      <c r="CU18" s="277"/>
      <c r="CV18" s="277">
        <v>17</v>
      </c>
      <c r="CW18" s="277"/>
      <c r="CX18" s="277"/>
      <c r="CY18" s="277"/>
      <c r="CZ18" s="277"/>
      <c r="DA18" s="277"/>
      <c r="DB18" s="277"/>
      <c r="DC18" s="277"/>
      <c r="DD18" s="271"/>
      <c r="DE18" s="271"/>
      <c r="DF18" s="277"/>
      <c r="DG18" s="277"/>
      <c r="DH18" s="279">
        <v>0</v>
      </c>
      <c r="DI18" s="279">
        <v>0</v>
      </c>
      <c r="DJ18" s="277">
        <v>60</v>
      </c>
      <c r="DK18" s="277"/>
      <c r="DL18" s="277">
        <v>55</v>
      </c>
      <c r="DM18" s="277"/>
      <c r="DN18" s="277"/>
      <c r="DO18" s="277"/>
      <c r="DP18" s="277">
        <v>20</v>
      </c>
      <c r="DQ18" s="277">
        <v>0</v>
      </c>
      <c r="DR18" s="277"/>
      <c r="DS18" s="277">
        <v>406</v>
      </c>
      <c r="DT18" s="277"/>
      <c r="DU18" s="277">
        <v>333</v>
      </c>
      <c r="DV18" s="277"/>
      <c r="DW18" s="277">
        <v>4</v>
      </c>
      <c r="DX18" s="277"/>
      <c r="DY18" s="277"/>
      <c r="DZ18" s="277"/>
      <c r="EA18" s="277">
        <v>5</v>
      </c>
      <c r="EB18" s="277"/>
      <c r="EC18" s="272">
        <v>425</v>
      </c>
      <c r="ED18" s="272"/>
      <c r="EE18" s="277">
        <v>10</v>
      </c>
      <c r="EF18" s="277"/>
      <c r="EG18" s="277"/>
      <c r="EH18" s="277"/>
      <c r="EI18" s="277">
        <v>20</v>
      </c>
      <c r="EJ18" s="277"/>
      <c r="EK18" s="277">
        <v>4</v>
      </c>
      <c r="EL18" s="277"/>
      <c r="EM18" s="277">
        <v>126</v>
      </c>
      <c r="EN18" s="277"/>
      <c r="EO18" s="277">
        <v>10</v>
      </c>
      <c r="EP18" s="277"/>
      <c r="EQ18" s="277">
        <v>60</v>
      </c>
      <c r="ER18" s="277"/>
      <c r="ES18" s="277">
        <v>105</v>
      </c>
      <c r="ET18" s="277">
        <v>1</v>
      </c>
      <c r="EU18" s="277"/>
      <c r="EV18" s="277"/>
      <c r="EW18" s="277"/>
      <c r="EX18" s="277"/>
      <c r="EY18" s="277"/>
      <c r="EZ18" s="277"/>
      <c r="FA18" s="277">
        <v>126</v>
      </c>
      <c r="FB18" s="277"/>
      <c r="FC18" s="277"/>
      <c r="FD18" s="277"/>
      <c r="FE18" s="288">
        <v>3</v>
      </c>
      <c r="FF18" s="288"/>
      <c r="FG18" s="277">
        <v>135</v>
      </c>
      <c r="FH18" s="277"/>
      <c r="FI18" s="277">
        <v>115</v>
      </c>
      <c r="FJ18" s="277"/>
      <c r="FK18" s="277"/>
      <c r="FL18" s="277"/>
      <c r="FM18" s="277"/>
      <c r="FN18" s="277"/>
      <c r="FO18" s="42"/>
      <c r="FP18" s="42"/>
      <c r="FQ18" s="277"/>
      <c r="FR18" s="277"/>
      <c r="FS18" s="277">
        <v>350</v>
      </c>
      <c r="FT18" s="277"/>
      <c r="FU18" s="277">
        <v>12</v>
      </c>
      <c r="FV18" s="277"/>
      <c r="FW18" s="288">
        <v>3</v>
      </c>
      <c r="FX18" s="288"/>
      <c r="FY18" s="277"/>
      <c r="FZ18" s="277">
        <v>18</v>
      </c>
      <c r="GA18" s="277">
        <v>2</v>
      </c>
      <c r="GB18" s="277"/>
      <c r="GC18" s="273">
        <v>204</v>
      </c>
      <c r="GD18" s="62"/>
      <c r="GE18" s="277">
        <v>10</v>
      </c>
      <c r="GF18" s="277"/>
      <c r="GG18" s="277"/>
      <c r="GH18" s="277"/>
      <c r="GI18" s="277">
        <v>88</v>
      </c>
      <c r="GJ18" s="277"/>
      <c r="GK18" s="277"/>
      <c r="GL18" s="277"/>
    </row>
    <row r="19" spans="1:194" s="286" customFormat="1" ht="15.75" customHeight="1" x14ac:dyDescent="0.3">
      <c r="A19" s="277">
        <v>3</v>
      </c>
      <c r="B19" s="277" t="s">
        <v>250</v>
      </c>
      <c r="C19" s="277" t="s">
        <v>120</v>
      </c>
      <c r="D19" s="277">
        <v>1.25</v>
      </c>
      <c r="E19" s="277"/>
      <c r="F19" s="277"/>
      <c r="G19" s="277"/>
      <c r="H19" s="277">
        <v>15</v>
      </c>
      <c r="I19" s="277"/>
      <c r="J19" s="277">
        <v>0</v>
      </c>
      <c r="K19" s="277">
        <v>0</v>
      </c>
      <c r="L19" s="277"/>
      <c r="M19" s="277"/>
      <c r="N19" s="277"/>
      <c r="O19" s="277"/>
      <c r="P19" s="277">
        <v>2</v>
      </c>
      <c r="Q19" s="277"/>
      <c r="R19" s="277"/>
      <c r="S19" s="277"/>
      <c r="T19" s="277"/>
      <c r="U19" s="277"/>
      <c r="V19" s="277"/>
      <c r="W19" s="277"/>
      <c r="X19" s="277"/>
      <c r="Y19" s="277"/>
      <c r="Z19" s="277"/>
      <c r="AA19" s="277"/>
      <c r="AB19" s="277">
        <v>2</v>
      </c>
      <c r="AC19" s="277"/>
      <c r="AD19" s="277"/>
      <c r="AE19" s="277"/>
      <c r="AF19" s="277"/>
      <c r="AG19" s="277"/>
      <c r="AH19" s="277"/>
      <c r="AI19" s="277"/>
      <c r="AJ19" s="277"/>
      <c r="AK19" s="277"/>
      <c r="AL19" s="277"/>
      <c r="AM19" s="277">
        <v>7</v>
      </c>
      <c r="AN19" s="277"/>
      <c r="AO19" s="277"/>
      <c r="AP19" s="277"/>
      <c r="AQ19" s="277"/>
      <c r="AR19" s="278"/>
      <c r="AS19" s="278"/>
      <c r="AT19" s="278"/>
      <c r="AU19" s="278"/>
      <c r="AV19" s="277">
        <v>3</v>
      </c>
      <c r="AW19" s="277"/>
      <c r="AX19" s="277">
        <f>AX20+AX21</f>
        <v>2</v>
      </c>
      <c r="AY19" s="277"/>
      <c r="AZ19" s="42"/>
      <c r="BA19" s="42"/>
      <c r="BB19" s="279"/>
      <c r="BC19" s="279"/>
      <c r="BD19" s="279"/>
      <c r="BE19" s="279"/>
      <c r="BF19" s="279"/>
      <c r="BG19" s="279"/>
      <c r="BH19" s="279"/>
      <c r="BI19" s="279"/>
      <c r="BJ19" s="279"/>
      <c r="BK19" s="279"/>
      <c r="BL19" s="279">
        <f>BL21</f>
        <v>2</v>
      </c>
      <c r="BM19" s="279"/>
      <c r="BN19" s="277">
        <v>2</v>
      </c>
      <c r="BO19" s="277">
        <v>1</v>
      </c>
      <c r="BP19" s="279"/>
      <c r="BQ19" s="279"/>
      <c r="BR19" s="279"/>
      <c r="BS19" s="279"/>
      <c r="BT19" s="279">
        <v>1</v>
      </c>
      <c r="BU19" s="279"/>
      <c r="BV19" s="279"/>
      <c r="BW19" s="279">
        <v>1</v>
      </c>
      <c r="BX19" s="280">
        <v>7</v>
      </c>
      <c r="BY19" s="280"/>
      <c r="BZ19" s="279"/>
      <c r="CA19" s="279"/>
      <c r="CB19" s="279"/>
      <c r="CC19" s="279"/>
      <c r="CD19" s="279">
        <v>11</v>
      </c>
      <c r="CE19" s="279"/>
      <c r="CF19" s="279"/>
      <c r="CG19" s="279"/>
      <c r="CH19" s="281">
        <f>SUM(CH20:CH21)</f>
        <v>45</v>
      </c>
      <c r="CI19" s="281">
        <f>SUM(CI20:CI21)</f>
        <v>6</v>
      </c>
      <c r="CJ19" s="279"/>
      <c r="CK19" s="279">
        <v>5</v>
      </c>
      <c r="CL19" s="279"/>
      <c r="CM19" s="279"/>
      <c r="CN19" s="279"/>
      <c r="CO19" s="279"/>
      <c r="CP19" s="279"/>
      <c r="CQ19" s="279"/>
      <c r="CR19" s="279"/>
      <c r="CS19" s="279"/>
      <c r="CT19" s="279"/>
      <c r="CU19" s="279"/>
      <c r="CV19" s="279">
        <v>6</v>
      </c>
      <c r="CW19" s="279"/>
      <c r="CX19" s="279"/>
      <c r="CY19" s="279"/>
      <c r="CZ19" s="279">
        <v>0</v>
      </c>
      <c r="DA19" s="279">
        <v>0</v>
      </c>
      <c r="DB19" s="279"/>
      <c r="DC19" s="279"/>
      <c r="DD19" s="271"/>
      <c r="DE19" s="271"/>
      <c r="DF19" s="279">
        <v>7</v>
      </c>
      <c r="DG19" s="279"/>
      <c r="DH19" s="279">
        <v>0</v>
      </c>
      <c r="DI19" s="279">
        <v>0</v>
      </c>
      <c r="DJ19" s="279"/>
      <c r="DK19" s="279"/>
      <c r="DL19" s="279">
        <v>6</v>
      </c>
      <c r="DM19" s="279"/>
      <c r="DN19" s="279"/>
      <c r="DO19" s="279"/>
      <c r="DP19" s="277"/>
      <c r="DQ19" s="279">
        <v>2</v>
      </c>
      <c r="DR19" s="279"/>
      <c r="DS19" s="279">
        <v>32</v>
      </c>
      <c r="DT19" s="279"/>
      <c r="DU19" s="279">
        <v>4</v>
      </c>
      <c r="DV19" s="279"/>
      <c r="DW19" s="277">
        <v>1</v>
      </c>
      <c r="DX19" s="277"/>
      <c r="DY19" s="279"/>
      <c r="DZ19" s="279"/>
      <c r="EA19" s="279"/>
      <c r="EB19" s="279"/>
      <c r="EC19" s="272"/>
      <c r="ED19" s="272"/>
      <c r="EE19" s="279"/>
      <c r="EF19" s="279"/>
      <c r="EG19" s="279">
        <v>12</v>
      </c>
      <c r="EH19" s="279"/>
      <c r="EI19" s="279"/>
      <c r="EJ19" s="279"/>
      <c r="EK19" s="279"/>
      <c r="EL19" s="279"/>
      <c r="EM19" s="279"/>
      <c r="EN19" s="279"/>
      <c r="EO19" s="279"/>
      <c r="EP19" s="279"/>
      <c r="EQ19" s="279"/>
      <c r="ER19" s="279"/>
      <c r="ES19" s="279">
        <v>13</v>
      </c>
      <c r="ET19" s="279"/>
      <c r="EU19" s="279"/>
      <c r="EV19" s="279"/>
      <c r="EW19" s="279"/>
      <c r="EX19" s="279"/>
      <c r="EY19" s="279"/>
      <c r="EZ19" s="279"/>
      <c r="FA19" s="279"/>
      <c r="FB19" s="279"/>
      <c r="FC19" s="279"/>
      <c r="FD19" s="279"/>
      <c r="FE19" s="283">
        <v>0</v>
      </c>
      <c r="FF19" s="283">
        <v>0</v>
      </c>
      <c r="FG19" s="279">
        <v>8</v>
      </c>
      <c r="FH19" s="279">
        <v>2</v>
      </c>
      <c r="FI19" s="279">
        <v>3</v>
      </c>
      <c r="FJ19" s="279">
        <v>0</v>
      </c>
      <c r="FK19" s="279">
        <v>1</v>
      </c>
      <c r="FL19" s="279">
        <v>1</v>
      </c>
      <c r="FM19" s="279"/>
      <c r="FN19" s="279"/>
      <c r="FO19" s="42"/>
      <c r="FP19" s="42"/>
      <c r="FQ19" s="279"/>
      <c r="FR19" s="279"/>
      <c r="FS19" s="279"/>
      <c r="FT19" s="279"/>
      <c r="FU19" s="279"/>
      <c r="FV19" s="279"/>
      <c r="FW19" s="283">
        <v>0</v>
      </c>
      <c r="FX19" s="283">
        <v>0</v>
      </c>
      <c r="FY19" s="279"/>
      <c r="FZ19" s="279"/>
      <c r="GA19" s="279"/>
      <c r="GB19" s="279"/>
      <c r="GC19" s="62">
        <v>32</v>
      </c>
      <c r="GD19" s="62"/>
      <c r="GE19" s="279"/>
      <c r="GF19" s="279"/>
      <c r="GG19" s="285"/>
      <c r="GH19" s="285"/>
      <c r="GI19" s="279"/>
      <c r="GJ19" s="279"/>
      <c r="GK19" s="279"/>
      <c r="GL19" s="279"/>
    </row>
    <row r="20" spans="1:194" s="286" customFormat="1" ht="15.75" customHeight="1" x14ac:dyDescent="0.3">
      <c r="A20" s="277">
        <v>15</v>
      </c>
      <c r="B20" s="277" t="s">
        <v>251</v>
      </c>
      <c r="C20" s="277" t="s">
        <v>252</v>
      </c>
      <c r="D20" s="277">
        <v>4.5199999999999996</v>
      </c>
      <c r="E20" s="277"/>
      <c r="F20" s="277"/>
      <c r="G20" s="277"/>
      <c r="H20" s="277"/>
      <c r="I20" s="277"/>
      <c r="J20" s="277">
        <v>0</v>
      </c>
      <c r="K20" s="277">
        <v>0</v>
      </c>
      <c r="L20" s="277"/>
      <c r="M20" s="277"/>
      <c r="N20" s="277"/>
      <c r="O20" s="277"/>
      <c r="P20" s="277"/>
      <c r="Q20" s="277"/>
      <c r="R20" s="277"/>
      <c r="S20" s="277"/>
      <c r="T20" s="277"/>
      <c r="U20" s="277"/>
      <c r="V20" s="277"/>
      <c r="W20" s="277"/>
      <c r="X20" s="277"/>
      <c r="Y20" s="277"/>
      <c r="Z20" s="277"/>
      <c r="AA20" s="277"/>
      <c r="AB20" s="277">
        <v>2</v>
      </c>
      <c r="AC20" s="277"/>
      <c r="AD20" s="277"/>
      <c r="AE20" s="277"/>
      <c r="AF20" s="277">
        <v>7</v>
      </c>
      <c r="AG20" s="277"/>
      <c r="AH20" s="277"/>
      <c r="AI20" s="277"/>
      <c r="AJ20" s="277"/>
      <c r="AK20" s="277"/>
      <c r="AL20" s="277"/>
      <c r="AM20" s="277"/>
      <c r="AN20" s="277"/>
      <c r="AO20" s="277"/>
      <c r="AP20" s="277"/>
      <c r="AQ20" s="277"/>
      <c r="AR20" s="278"/>
      <c r="AS20" s="278"/>
      <c r="AT20" s="278"/>
      <c r="AU20" s="278"/>
      <c r="AV20" s="277"/>
      <c r="AW20" s="277"/>
      <c r="AX20" s="277"/>
      <c r="AY20" s="277"/>
      <c r="AZ20" s="42"/>
      <c r="BA20" s="42"/>
      <c r="BB20" s="277"/>
      <c r="BC20" s="277"/>
      <c r="BD20" s="277"/>
      <c r="BE20" s="277"/>
      <c r="BF20" s="277"/>
      <c r="BG20" s="277"/>
      <c r="BH20" s="277">
        <v>5</v>
      </c>
      <c r="BI20" s="277"/>
      <c r="BJ20" s="277"/>
      <c r="BK20" s="277"/>
      <c r="BL20" s="277"/>
      <c r="BM20" s="277"/>
      <c r="BN20" s="279"/>
      <c r="BO20" s="279"/>
      <c r="BP20" s="277"/>
      <c r="BQ20" s="277"/>
      <c r="BR20" s="277"/>
      <c r="BS20" s="277"/>
      <c r="BT20" s="277"/>
      <c r="BU20" s="277"/>
      <c r="BV20" s="277"/>
      <c r="BW20" s="277"/>
      <c r="BX20" s="277">
        <v>2</v>
      </c>
      <c r="BY20" s="277"/>
      <c r="BZ20" s="277"/>
      <c r="CA20" s="277"/>
      <c r="CB20" s="277"/>
      <c r="CC20" s="277"/>
      <c r="CD20" s="277"/>
      <c r="CE20" s="277"/>
      <c r="CF20" s="277"/>
      <c r="CG20" s="277"/>
      <c r="CH20" s="287"/>
      <c r="CI20" s="287"/>
      <c r="CJ20" s="277"/>
      <c r="CK20" s="277">
        <v>5</v>
      </c>
      <c r="CL20" s="277"/>
      <c r="CM20" s="277"/>
      <c r="CN20" s="277"/>
      <c r="CO20" s="277"/>
      <c r="CP20" s="277"/>
      <c r="CQ20" s="277"/>
      <c r="CR20" s="277"/>
      <c r="CS20" s="277"/>
      <c r="CT20" s="277"/>
      <c r="CU20" s="277"/>
      <c r="CV20" s="277"/>
      <c r="CW20" s="277"/>
      <c r="CX20" s="277"/>
      <c r="CY20" s="277"/>
      <c r="CZ20" s="277"/>
      <c r="DA20" s="277"/>
      <c r="DB20" s="277"/>
      <c r="DC20" s="277"/>
      <c r="DD20" s="271"/>
      <c r="DE20" s="271"/>
      <c r="DF20" s="277"/>
      <c r="DG20" s="277"/>
      <c r="DH20" s="279">
        <v>0</v>
      </c>
      <c r="DI20" s="279">
        <v>0</v>
      </c>
      <c r="DJ20" s="277"/>
      <c r="DK20" s="277"/>
      <c r="DL20" s="277">
        <v>3</v>
      </c>
      <c r="DM20" s="277"/>
      <c r="DN20" s="277"/>
      <c r="DO20" s="277"/>
      <c r="DP20" s="277"/>
      <c r="DQ20" s="277">
        <v>1</v>
      </c>
      <c r="DR20" s="277"/>
      <c r="DS20" s="277">
        <v>29</v>
      </c>
      <c r="DT20" s="277"/>
      <c r="DU20" s="277">
        <v>3</v>
      </c>
      <c r="DV20" s="277"/>
      <c r="DW20" s="279"/>
      <c r="DX20" s="279"/>
      <c r="DY20" s="277"/>
      <c r="DZ20" s="277"/>
      <c r="EA20" s="277"/>
      <c r="EB20" s="277"/>
      <c r="EC20" s="272">
        <v>8</v>
      </c>
      <c r="ED20" s="272">
        <v>12</v>
      </c>
      <c r="EE20" s="277"/>
      <c r="EF20" s="277"/>
      <c r="EG20" s="277">
        <v>2</v>
      </c>
      <c r="EH20" s="277"/>
      <c r="EI20" s="277"/>
      <c r="EJ20" s="277"/>
      <c r="EK20" s="277"/>
      <c r="EL20" s="277"/>
      <c r="EM20" s="277">
        <v>3</v>
      </c>
      <c r="EN20" s="277">
        <v>6</v>
      </c>
      <c r="EO20" s="277"/>
      <c r="EP20" s="277"/>
      <c r="EQ20" s="277">
        <v>1</v>
      </c>
      <c r="ER20" s="277"/>
      <c r="ES20" s="277">
        <v>1</v>
      </c>
      <c r="ET20" s="277"/>
      <c r="EU20" s="277"/>
      <c r="EV20" s="277"/>
      <c r="EW20" s="277"/>
      <c r="EX20" s="277"/>
      <c r="EY20" s="277"/>
      <c r="EZ20" s="277"/>
      <c r="FA20" s="277">
        <v>3</v>
      </c>
      <c r="FB20" s="277">
        <v>6</v>
      </c>
      <c r="FC20" s="277"/>
      <c r="FD20" s="277"/>
      <c r="FE20" s="288"/>
      <c r="FF20" s="288"/>
      <c r="FG20" s="277"/>
      <c r="FH20" s="277"/>
      <c r="FI20" s="277"/>
      <c r="FJ20" s="277"/>
      <c r="FK20" s="277"/>
      <c r="FL20" s="277"/>
      <c r="FM20" s="277"/>
      <c r="FN20" s="277"/>
      <c r="FO20" s="42"/>
      <c r="FP20" s="42"/>
      <c r="FQ20" s="277"/>
      <c r="FR20" s="277"/>
      <c r="FS20" s="277"/>
      <c r="FT20" s="277"/>
      <c r="FU20" s="277"/>
      <c r="FV20" s="277"/>
      <c r="FW20" s="288"/>
      <c r="FX20" s="288"/>
      <c r="FY20" s="277"/>
      <c r="FZ20" s="277">
        <v>8</v>
      </c>
      <c r="GA20" s="277"/>
      <c r="GB20" s="277"/>
      <c r="GC20" s="62">
        <v>32</v>
      </c>
      <c r="GD20" s="62"/>
      <c r="GE20" s="277"/>
      <c r="GF20" s="277"/>
      <c r="GG20" s="277"/>
      <c r="GH20" s="277"/>
      <c r="GI20" s="277">
        <v>3</v>
      </c>
      <c r="GJ20" s="277"/>
      <c r="GK20" s="277"/>
      <c r="GL20" s="277"/>
    </row>
    <row r="21" spans="1:194" s="286" customFormat="1" ht="15.75" customHeight="1" x14ac:dyDescent="0.3">
      <c r="A21" s="277">
        <v>16</v>
      </c>
      <c r="B21" s="277" t="s">
        <v>253</v>
      </c>
      <c r="C21" s="277" t="s">
        <v>254</v>
      </c>
      <c r="D21" s="277">
        <v>0.27</v>
      </c>
      <c r="E21" s="277"/>
      <c r="F21" s="277"/>
      <c r="G21" s="277"/>
      <c r="H21" s="277"/>
      <c r="I21" s="277"/>
      <c r="J21" s="277">
        <v>0</v>
      </c>
      <c r="K21" s="277">
        <v>0</v>
      </c>
      <c r="L21" s="277"/>
      <c r="M21" s="277"/>
      <c r="N21" s="277"/>
      <c r="O21" s="277"/>
      <c r="P21" s="277">
        <v>2</v>
      </c>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v>7</v>
      </c>
      <c r="AN21" s="277"/>
      <c r="AO21" s="277"/>
      <c r="AP21" s="277"/>
      <c r="AQ21" s="277"/>
      <c r="AR21" s="278"/>
      <c r="AS21" s="278"/>
      <c r="AT21" s="278"/>
      <c r="AU21" s="278"/>
      <c r="AV21" s="277">
        <v>3</v>
      </c>
      <c r="AW21" s="277"/>
      <c r="AX21" s="277">
        <v>2</v>
      </c>
      <c r="AY21" s="277"/>
      <c r="AZ21" s="42"/>
      <c r="BA21" s="42"/>
      <c r="BB21" s="277"/>
      <c r="BC21" s="277"/>
      <c r="BD21" s="277"/>
      <c r="BE21" s="277"/>
      <c r="BF21" s="277"/>
      <c r="BG21" s="277"/>
      <c r="BH21" s="277"/>
      <c r="BI21" s="277"/>
      <c r="BJ21" s="277">
        <v>7</v>
      </c>
      <c r="BK21" s="277">
        <v>3</v>
      </c>
      <c r="BL21" s="277">
        <v>2</v>
      </c>
      <c r="BM21" s="277"/>
      <c r="BN21" s="277">
        <v>2</v>
      </c>
      <c r="BO21" s="277">
        <v>1</v>
      </c>
      <c r="BP21" s="277"/>
      <c r="BQ21" s="277"/>
      <c r="BR21" s="277"/>
      <c r="BS21" s="277"/>
      <c r="BT21" s="277">
        <v>1</v>
      </c>
      <c r="BU21" s="277"/>
      <c r="BV21" s="277"/>
      <c r="BW21" s="277">
        <v>1</v>
      </c>
      <c r="BX21" s="277">
        <v>5</v>
      </c>
      <c r="BY21" s="277"/>
      <c r="BZ21" s="277"/>
      <c r="CA21" s="277"/>
      <c r="CB21" s="277"/>
      <c r="CC21" s="277"/>
      <c r="CD21" s="277">
        <v>11</v>
      </c>
      <c r="CE21" s="277"/>
      <c r="CF21" s="277"/>
      <c r="CG21" s="277"/>
      <c r="CH21" s="287">
        <v>45</v>
      </c>
      <c r="CI21" s="287">
        <v>6</v>
      </c>
      <c r="CJ21" s="277"/>
      <c r="CK21" s="277"/>
      <c r="CL21" s="277"/>
      <c r="CM21" s="277"/>
      <c r="CN21" s="277"/>
      <c r="CO21" s="277"/>
      <c r="CP21" s="277"/>
      <c r="CQ21" s="277"/>
      <c r="CR21" s="277">
        <v>2</v>
      </c>
      <c r="CS21" s="277"/>
      <c r="CT21" s="277"/>
      <c r="CU21" s="277"/>
      <c r="CV21" s="277">
        <v>6</v>
      </c>
      <c r="CW21" s="277"/>
      <c r="CX21" s="277">
        <v>3</v>
      </c>
      <c r="CY21" s="277"/>
      <c r="CZ21" s="277"/>
      <c r="DA21" s="277"/>
      <c r="DB21" s="277"/>
      <c r="DC21" s="277"/>
      <c r="DD21" s="271"/>
      <c r="DE21" s="271"/>
      <c r="DF21" s="277">
        <v>7</v>
      </c>
      <c r="DG21" s="277"/>
      <c r="DH21" s="279">
        <v>0</v>
      </c>
      <c r="DI21" s="279">
        <v>0</v>
      </c>
      <c r="DJ21" s="277"/>
      <c r="DK21" s="277"/>
      <c r="DL21" s="277">
        <v>3</v>
      </c>
      <c r="DM21" s="277"/>
      <c r="DN21" s="277"/>
      <c r="DO21" s="277"/>
      <c r="DP21" s="277"/>
      <c r="DQ21" s="277">
        <v>1</v>
      </c>
      <c r="DR21" s="277"/>
      <c r="DS21" s="277">
        <v>3</v>
      </c>
      <c r="DT21" s="277"/>
      <c r="DU21" s="277">
        <v>1</v>
      </c>
      <c r="DV21" s="277"/>
      <c r="DW21" s="277"/>
      <c r="DX21" s="277"/>
      <c r="DY21" s="277">
        <v>2</v>
      </c>
      <c r="DZ21" s="277">
        <v>2</v>
      </c>
      <c r="EA21" s="277"/>
      <c r="EB21" s="277"/>
      <c r="EC21" s="272"/>
      <c r="ED21" s="272"/>
      <c r="EE21" s="277"/>
      <c r="EF21" s="277"/>
      <c r="EG21" s="277">
        <v>10</v>
      </c>
      <c r="EH21" s="277"/>
      <c r="EI21" s="277"/>
      <c r="EJ21" s="277"/>
      <c r="EK21" s="277"/>
      <c r="EL21" s="277"/>
      <c r="EM21" s="277">
        <v>12</v>
      </c>
      <c r="EN21" s="277"/>
      <c r="EO21" s="277"/>
      <c r="EP21" s="277"/>
      <c r="EQ21" s="277"/>
      <c r="ER21" s="277"/>
      <c r="ES21" s="277">
        <v>12</v>
      </c>
      <c r="ET21" s="277">
        <v>0</v>
      </c>
      <c r="EU21" s="277"/>
      <c r="EV21" s="277"/>
      <c r="EW21" s="277"/>
      <c r="EX21" s="277"/>
      <c r="EY21" s="277"/>
      <c r="EZ21" s="277"/>
      <c r="FA21" s="277">
        <v>12</v>
      </c>
      <c r="FB21" s="277"/>
      <c r="FC21" s="277">
        <v>4</v>
      </c>
      <c r="FD21" s="277">
        <v>1</v>
      </c>
      <c r="FE21" s="288"/>
      <c r="FF21" s="288"/>
      <c r="FG21" s="277">
        <v>8</v>
      </c>
      <c r="FH21" s="277">
        <v>2</v>
      </c>
      <c r="FI21" s="277">
        <v>3</v>
      </c>
      <c r="FJ21" s="277"/>
      <c r="FK21" s="277">
        <v>1</v>
      </c>
      <c r="FL21" s="277">
        <v>1</v>
      </c>
      <c r="FM21" s="277"/>
      <c r="FN21" s="277"/>
      <c r="FO21" s="42"/>
      <c r="FP21" s="42">
        <v>48</v>
      </c>
      <c r="FQ21" s="277"/>
      <c r="FR21" s="277"/>
      <c r="FS21" s="277"/>
      <c r="FT21" s="277"/>
      <c r="FU21" s="277">
        <v>5</v>
      </c>
      <c r="FV21" s="277">
        <v>1</v>
      </c>
      <c r="FW21" s="288"/>
      <c r="FX21" s="288"/>
      <c r="FY21" s="277"/>
      <c r="FZ21" s="277">
        <v>27</v>
      </c>
      <c r="GA21" s="277">
        <v>1</v>
      </c>
      <c r="GB21" s="277"/>
      <c r="GC21" s="62"/>
      <c r="GD21" s="62"/>
      <c r="GE21" s="277">
        <v>24</v>
      </c>
      <c r="GF21" s="277">
        <v>10</v>
      </c>
      <c r="GG21" s="277"/>
      <c r="GH21" s="277"/>
      <c r="GI21" s="277"/>
      <c r="GJ21" s="277">
        <v>2</v>
      </c>
      <c r="GK21" s="277"/>
      <c r="GL21" s="277"/>
    </row>
    <row r="22" spans="1:194" s="286" customFormat="1" ht="15.75" customHeight="1" x14ac:dyDescent="0.3">
      <c r="A22" s="277">
        <v>4</v>
      </c>
      <c r="B22" s="277" t="s">
        <v>255</v>
      </c>
      <c r="C22" s="277" t="s">
        <v>123</v>
      </c>
      <c r="D22" s="277">
        <v>1.04</v>
      </c>
      <c r="E22" s="277"/>
      <c r="F22" s="277"/>
      <c r="G22" s="277"/>
      <c r="H22" s="277"/>
      <c r="I22" s="277"/>
      <c r="J22" s="277">
        <v>93</v>
      </c>
      <c r="K22" s="277">
        <v>7</v>
      </c>
      <c r="L22" s="277">
        <v>109</v>
      </c>
      <c r="M22" s="277">
        <v>1</v>
      </c>
      <c r="N22" s="277">
        <f>SUM(N23:N28)</f>
        <v>69</v>
      </c>
      <c r="O22" s="277"/>
      <c r="P22" s="277">
        <v>71</v>
      </c>
      <c r="Q22" s="277"/>
      <c r="R22" s="277">
        <v>74</v>
      </c>
      <c r="S22" s="277"/>
      <c r="T22" s="277"/>
      <c r="U22" s="277"/>
      <c r="V22" s="277">
        <v>74</v>
      </c>
      <c r="W22" s="277"/>
      <c r="X22" s="277"/>
      <c r="Y22" s="277"/>
      <c r="Z22" s="277">
        <v>238</v>
      </c>
      <c r="AA22" s="277"/>
      <c r="AB22" s="277">
        <v>295</v>
      </c>
      <c r="AC22" s="277"/>
      <c r="AD22" s="277">
        <v>140</v>
      </c>
      <c r="AE22" s="277">
        <v>2</v>
      </c>
      <c r="AF22" s="277"/>
      <c r="AG22" s="277"/>
      <c r="AH22" s="277"/>
      <c r="AI22" s="277"/>
      <c r="AJ22" s="277"/>
      <c r="AK22" s="277"/>
      <c r="AL22" s="277">
        <v>121</v>
      </c>
      <c r="AM22" s="277">
        <v>3</v>
      </c>
      <c r="AN22" s="277"/>
      <c r="AO22" s="277"/>
      <c r="AP22" s="277"/>
      <c r="AQ22" s="277"/>
      <c r="AR22" s="278">
        <v>45</v>
      </c>
      <c r="AS22" s="278"/>
      <c r="AT22" s="278"/>
      <c r="AU22" s="278"/>
      <c r="AV22" s="277">
        <v>88</v>
      </c>
      <c r="AW22" s="277">
        <v>1</v>
      </c>
      <c r="AX22" s="277">
        <f>AX23+AX24+AX25+AX26+AX27+AX28</f>
        <v>156</v>
      </c>
      <c r="AY22" s="277">
        <f>AY23+AY24+AY25+AY26+AY27+AY28</f>
        <v>2</v>
      </c>
      <c r="AZ22" s="42"/>
      <c r="BA22" s="42"/>
      <c r="BB22" s="279">
        <v>129</v>
      </c>
      <c r="BC22" s="279">
        <v>4</v>
      </c>
      <c r="BD22" s="279">
        <v>146</v>
      </c>
      <c r="BE22" s="279">
        <v>0</v>
      </c>
      <c r="BF22" s="284"/>
      <c r="BG22" s="279"/>
      <c r="BH22" s="279"/>
      <c r="BI22" s="279"/>
      <c r="BJ22" s="279">
        <v>161</v>
      </c>
      <c r="BK22" s="279">
        <v>1</v>
      </c>
      <c r="BL22" s="279">
        <f>BL23+BL24+BL25+BL27+BL26</f>
        <v>162</v>
      </c>
      <c r="BM22" s="279"/>
      <c r="BN22" s="277">
        <v>189</v>
      </c>
      <c r="BO22" s="277">
        <v>2</v>
      </c>
      <c r="BP22" s="279"/>
      <c r="BQ22" s="279"/>
      <c r="BR22" s="279"/>
      <c r="BS22" s="279"/>
      <c r="BT22" s="279">
        <f>SUM(BT23:BT28)</f>
        <v>1276</v>
      </c>
      <c r="BU22" s="279"/>
      <c r="BV22" s="279">
        <v>66</v>
      </c>
      <c r="BW22" s="279"/>
      <c r="BX22" s="280">
        <v>419</v>
      </c>
      <c r="BY22" s="280">
        <v>3</v>
      </c>
      <c r="BZ22" s="279"/>
      <c r="CA22" s="279"/>
      <c r="CB22" s="279"/>
      <c r="CC22" s="279"/>
      <c r="CD22" s="279">
        <v>119</v>
      </c>
      <c r="CE22" s="279"/>
      <c r="CF22" s="279"/>
      <c r="CG22" s="279"/>
      <c r="CH22" s="281">
        <f>SUM(CH23:CH28)</f>
        <v>378</v>
      </c>
      <c r="CI22" s="281">
        <f>SUM(CI23:CI28)</f>
        <v>0</v>
      </c>
      <c r="CJ22" s="279"/>
      <c r="CK22" s="279">
        <v>22</v>
      </c>
      <c r="CL22" s="279"/>
      <c r="CM22" s="279"/>
      <c r="CN22" s="279"/>
      <c r="CO22" s="279"/>
      <c r="CP22" s="279">
        <v>401</v>
      </c>
      <c r="CQ22" s="279"/>
      <c r="CR22" s="279"/>
      <c r="CS22" s="279"/>
      <c r="CT22" s="279"/>
      <c r="CU22" s="279"/>
      <c r="CV22" s="279">
        <v>220</v>
      </c>
      <c r="CW22" s="279"/>
      <c r="CX22" s="279"/>
      <c r="CY22" s="279"/>
      <c r="CZ22" s="279">
        <v>53</v>
      </c>
      <c r="DA22" s="279">
        <v>0</v>
      </c>
      <c r="DB22" s="279"/>
      <c r="DC22" s="279"/>
      <c r="DD22" s="271"/>
      <c r="DE22" s="271"/>
      <c r="DF22" s="279">
        <v>132</v>
      </c>
      <c r="DG22" s="279"/>
      <c r="DH22" s="279">
        <v>0</v>
      </c>
      <c r="DI22" s="279">
        <v>0</v>
      </c>
      <c r="DJ22" s="279"/>
      <c r="DK22" s="279"/>
      <c r="DL22" s="279">
        <v>358</v>
      </c>
      <c r="DM22" s="279"/>
      <c r="DN22" s="279"/>
      <c r="DO22" s="279"/>
      <c r="DP22" s="277"/>
      <c r="DQ22" s="279">
        <v>91</v>
      </c>
      <c r="DR22" s="279"/>
      <c r="DS22" s="279">
        <v>1168</v>
      </c>
      <c r="DT22" s="279"/>
      <c r="DU22" s="279">
        <v>159</v>
      </c>
      <c r="DV22" s="279"/>
      <c r="DW22" s="277"/>
      <c r="DX22" s="277"/>
      <c r="DY22" s="279"/>
      <c r="DZ22" s="279"/>
      <c r="EA22" s="279">
        <v>95</v>
      </c>
      <c r="EB22" s="279"/>
      <c r="EC22" s="272"/>
      <c r="ED22" s="272"/>
      <c r="EE22" s="279">
        <v>161</v>
      </c>
      <c r="EF22" s="279"/>
      <c r="EG22" s="279">
        <v>256</v>
      </c>
      <c r="EH22" s="279">
        <v>11</v>
      </c>
      <c r="EI22" s="279"/>
      <c r="EJ22" s="279"/>
      <c r="EK22" s="279"/>
      <c r="EL22" s="279"/>
      <c r="EM22" s="279"/>
      <c r="EN22" s="279"/>
      <c r="EO22" s="279">
        <v>84</v>
      </c>
      <c r="EP22" s="279"/>
      <c r="EQ22" s="279"/>
      <c r="ER22" s="279"/>
      <c r="ES22" s="279">
        <v>763</v>
      </c>
      <c r="ET22" s="279">
        <v>5</v>
      </c>
      <c r="EU22" s="279"/>
      <c r="EV22" s="279"/>
      <c r="EW22" s="279"/>
      <c r="EX22" s="279"/>
      <c r="EY22" s="279"/>
      <c r="EZ22" s="279"/>
      <c r="FA22" s="279"/>
      <c r="FB22" s="279"/>
      <c r="FC22" s="279"/>
      <c r="FD22" s="279"/>
      <c r="FE22" s="283">
        <v>189</v>
      </c>
      <c r="FF22" s="283">
        <v>0</v>
      </c>
      <c r="FG22" s="279">
        <v>445</v>
      </c>
      <c r="FH22" s="279">
        <v>3</v>
      </c>
      <c r="FI22" s="279">
        <v>788</v>
      </c>
      <c r="FJ22" s="279">
        <v>22</v>
      </c>
      <c r="FK22" s="279">
        <v>162</v>
      </c>
      <c r="FL22" s="279">
        <v>3</v>
      </c>
      <c r="FM22" s="279"/>
      <c r="FN22" s="279"/>
      <c r="FO22" s="42"/>
      <c r="FP22" s="42"/>
      <c r="FQ22" s="279"/>
      <c r="FR22" s="279"/>
      <c r="FS22" s="279"/>
      <c r="FT22" s="279"/>
      <c r="FU22" s="279"/>
      <c r="FV22" s="279"/>
      <c r="FW22" s="283">
        <v>189</v>
      </c>
      <c r="FX22" s="283">
        <v>0</v>
      </c>
      <c r="FY22" s="279"/>
      <c r="FZ22" s="279"/>
      <c r="GA22" s="279"/>
      <c r="GB22" s="279"/>
      <c r="GC22" s="62">
        <v>952</v>
      </c>
      <c r="GD22" s="62"/>
      <c r="GE22" s="279"/>
      <c r="GF22" s="279"/>
      <c r="GG22" s="285"/>
      <c r="GH22" s="285"/>
      <c r="GI22" s="279"/>
      <c r="GJ22" s="279"/>
      <c r="GK22" s="279"/>
      <c r="GL22" s="279"/>
    </row>
    <row r="23" spans="1:194" s="286" customFormat="1" ht="15.75" customHeight="1" x14ac:dyDescent="0.3">
      <c r="A23" s="277">
        <v>17</v>
      </c>
      <c r="B23" s="277" t="s">
        <v>256</v>
      </c>
      <c r="C23" s="277" t="s">
        <v>257</v>
      </c>
      <c r="D23" s="277">
        <v>0.89</v>
      </c>
      <c r="E23" s="277"/>
      <c r="F23" s="277"/>
      <c r="G23" s="277"/>
      <c r="H23" s="277"/>
      <c r="I23" s="277"/>
      <c r="J23" s="277">
        <v>26</v>
      </c>
      <c r="K23" s="277">
        <v>7</v>
      </c>
      <c r="L23" s="277">
        <v>20</v>
      </c>
      <c r="M23" s="277">
        <v>1</v>
      </c>
      <c r="N23" s="277">
        <v>8</v>
      </c>
      <c r="O23" s="277"/>
      <c r="P23" s="277"/>
      <c r="Q23" s="277"/>
      <c r="R23" s="277">
        <v>6</v>
      </c>
      <c r="S23" s="277"/>
      <c r="T23" s="277">
        <v>28</v>
      </c>
      <c r="U23" s="277">
        <v>4</v>
      </c>
      <c r="V23" s="277">
        <v>6</v>
      </c>
      <c r="W23" s="277"/>
      <c r="X23" s="277"/>
      <c r="Y23" s="277"/>
      <c r="Z23" s="277">
        <v>15</v>
      </c>
      <c r="AA23" s="277"/>
      <c r="AB23" s="277">
        <v>22</v>
      </c>
      <c r="AC23" s="277"/>
      <c r="AD23" s="277">
        <v>22</v>
      </c>
      <c r="AE23" s="277">
        <v>2</v>
      </c>
      <c r="AF23" s="277">
        <v>41</v>
      </c>
      <c r="AG23" s="277"/>
      <c r="AH23" s="277">
        <v>4</v>
      </c>
      <c r="AI23" s="277"/>
      <c r="AJ23" s="277"/>
      <c r="AK23" s="277"/>
      <c r="AL23" s="277">
        <v>11</v>
      </c>
      <c r="AM23" s="277">
        <v>1</v>
      </c>
      <c r="AN23" s="277"/>
      <c r="AO23" s="277"/>
      <c r="AP23" s="277">
        <v>21</v>
      </c>
      <c r="AQ23" s="277">
        <v>1</v>
      </c>
      <c r="AR23" s="278">
        <v>1</v>
      </c>
      <c r="AS23" s="278"/>
      <c r="AT23" s="278">
        <v>19</v>
      </c>
      <c r="AU23" s="278"/>
      <c r="AV23" s="277">
        <v>17</v>
      </c>
      <c r="AW23" s="277"/>
      <c r="AX23" s="277">
        <v>20</v>
      </c>
      <c r="AY23" s="277">
        <v>2</v>
      </c>
      <c r="AZ23" s="42">
        <v>22</v>
      </c>
      <c r="BA23" s="42"/>
      <c r="BB23" s="277">
        <v>22</v>
      </c>
      <c r="BC23" s="277">
        <v>1</v>
      </c>
      <c r="BD23" s="277">
        <v>46</v>
      </c>
      <c r="BE23" s="277">
        <v>0</v>
      </c>
      <c r="BF23" s="288">
        <v>10</v>
      </c>
      <c r="BG23" s="277"/>
      <c r="BH23" s="277"/>
      <c r="BI23" s="277"/>
      <c r="BJ23" s="277">
        <v>23</v>
      </c>
      <c r="BK23" s="277"/>
      <c r="BL23" s="277">
        <v>27</v>
      </c>
      <c r="BM23" s="277"/>
      <c r="BN23" s="279">
        <v>35</v>
      </c>
      <c r="BO23" s="279">
        <v>1</v>
      </c>
      <c r="BP23" s="277">
        <v>72</v>
      </c>
      <c r="BQ23" s="277"/>
      <c r="BR23" s="277"/>
      <c r="BS23" s="277"/>
      <c r="BT23" s="277">
        <v>67</v>
      </c>
      <c r="BU23" s="277"/>
      <c r="BV23" s="277">
        <v>12</v>
      </c>
      <c r="BW23" s="277"/>
      <c r="BX23" s="277">
        <v>93</v>
      </c>
      <c r="BY23" s="277">
        <v>3</v>
      </c>
      <c r="BZ23" s="277"/>
      <c r="CA23" s="277"/>
      <c r="CB23" s="277">
        <v>17</v>
      </c>
      <c r="CC23" s="277"/>
      <c r="CD23" s="277">
        <v>21</v>
      </c>
      <c r="CE23" s="277"/>
      <c r="CF23" s="277">
        <v>63</v>
      </c>
      <c r="CG23" s="277">
        <v>2</v>
      </c>
      <c r="CH23" s="287">
        <f>33+21</f>
        <v>54</v>
      </c>
      <c r="CI23" s="287"/>
      <c r="CJ23" s="277"/>
      <c r="CK23" s="277">
        <v>15</v>
      </c>
      <c r="CL23" s="277">
        <v>1</v>
      </c>
      <c r="CM23" s="277"/>
      <c r="CN23" s="277"/>
      <c r="CO23" s="277"/>
      <c r="CP23" s="277">
        <v>11</v>
      </c>
      <c r="CQ23" s="277"/>
      <c r="CR23" s="277">
        <v>31</v>
      </c>
      <c r="CS23" s="277">
        <v>1</v>
      </c>
      <c r="CT23" s="277"/>
      <c r="CU23" s="277"/>
      <c r="CV23" s="277">
        <v>25</v>
      </c>
      <c r="CW23" s="277"/>
      <c r="CX23" s="277">
        <v>30</v>
      </c>
      <c r="CY23" s="277"/>
      <c r="CZ23" s="277">
        <v>3</v>
      </c>
      <c r="DA23" s="277"/>
      <c r="DB23" s="277"/>
      <c r="DC23" s="277"/>
      <c r="DD23" s="271"/>
      <c r="DE23" s="271"/>
      <c r="DF23" s="277">
        <v>14</v>
      </c>
      <c r="DG23" s="277"/>
      <c r="DH23" s="279">
        <v>0</v>
      </c>
      <c r="DI23" s="279">
        <v>0</v>
      </c>
      <c r="DJ23" s="277"/>
      <c r="DK23" s="277"/>
      <c r="DL23" s="277">
        <v>51</v>
      </c>
      <c r="DM23" s="277"/>
      <c r="DN23" s="277"/>
      <c r="DO23" s="277"/>
      <c r="DP23" s="277"/>
      <c r="DQ23" s="277">
        <v>18</v>
      </c>
      <c r="DR23" s="277"/>
      <c r="DS23" s="277">
        <v>53</v>
      </c>
      <c r="DT23" s="277"/>
      <c r="DU23" s="277">
        <v>40</v>
      </c>
      <c r="DV23" s="277"/>
      <c r="DW23" s="279">
        <v>117</v>
      </c>
      <c r="DX23" s="279">
        <v>3</v>
      </c>
      <c r="DY23" s="277">
        <v>18</v>
      </c>
      <c r="DZ23" s="277">
        <v>1</v>
      </c>
      <c r="EA23" s="277">
        <v>14</v>
      </c>
      <c r="EB23" s="277"/>
      <c r="EC23" s="272">
        <v>100</v>
      </c>
      <c r="ED23" s="272"/>
      <c r="EE23" s="277">
        <v>24</v>
      </c>
      <c r="EF23" s="277"/>
      <c r="EG23" s="277">
        <v>48</v>
      </c>
      <c r="EH23" s="277">
        <v>8</v>
      </c>
      <c r="EI23" s="277"/>
      <c r="EJ23" s="277"/>
      <c r="EK23" s="277">
        <v>21</v>
      </c>
      <c r="EL23" s="277">
        <v>2</v>
      </c>
      <c r="EM23" s="277">
        <v>120</v>
      </c>
      <c r="EN23" s="277">
        <v>2</v>
      </c>
      <c r="EO23" s="277">
        <v>8</v>
      </c>
      <c r="EP23" s="277"/>
      <c r="EQ23" s="277"/>
      <c r="ER23" s="277"/>
      <c r="ES23" s="277">
        <v>67</v>
      </c>
      <c r="ET23" s="277">
        <v>1</v>
      </c>
      <c r="EU23" s="277">
        <v>18</v>
      </c>
      <c r="EV23" s="277"/>
      <c r="EW23" s="277"/>
      <c r="EX23" s="277"/>
      <c r="EY23" s="277">
        <v>35</v>
      </c>
      <c r="EZ23" s="277"/>
      <c r="FA23" s="277">
        <v>120</v>
      </c>
      <c r="FB23" s="277">
        <v>2</v>
      </c>
      <c r="FC23" s="277">
        <v>8</v>
      </c>
      <c r="FD23" s="277"/>
      <c r="FE23" s="288">
        <v>24</v>
      </c>
      <c r="FF23" s="288"/>
      <c r="FG23" s="277">
        <v>60</v>
      </c>
      <c r="FH23" s="277"/>
      <c r="FI23" s="277">
        <v>165</v>
      </c>
      <c r="FJ23" s="277">
        <v>7</v>
      </c>
      <c r="FK23" s="277">
        <v>35</v>
      </c>
      <c r="FL23" s="277">
        <v>2</v>
      </c>
      <c r="FM23" s="277"/>
      <c r="FN23" s="277"/>
      <c r="FO23" s="42"/>
      <c r="FP23" s="42">
        <v>10</v>
      </c>
      <c r="FQ23" s="277"/>
      <c r="FR23" s="277"/>
      <c r="FS23" s="277"/>
      <c r="FT23" s="277"/>
      <c r="FU23" s="277">
        <v>8</v>
      </c>
      <c r="FV23" s="277">
        <v>1</v>
      </c>
      <c r="FW23" s="288">
        <v>24</v>
      </c>
      <c r="FX23" s="288"/>
      <c r="FY23" s="277"/>
      <c r="FZ23" s="277">
        <v>80</v>
      </c>
      <c r="GA23" s="277">
        <v>11</v>
      </c>
      <c r="GB23" s="277">
        <v>3</v>
      </c>
      <c r="GC23" s="62">
        <v>82</v>
      </c>
      <c r="GD23" s="62"/>
      <c r="GE23" s="277">
        <v>100</v>
      </c>
      <c r="GF23" s="277">
        <v>2</v>
      </c>
      <c r="GG23" s="277">
        <v>6</v>
      </c>
      <c r="GH23" s="277"/>
      <c r="GI23" s="277">
        <v>116</v>
      </c>
      <c r="GJ23" s="277">
        <v>4</v>
      </c>
      <c r="GK23" s="277"/>
      <c r="GL23" s="277"/>
    </row>
    <row r="24" spans="1:194" s="286" customFormat="1" ht="15.75" customHeight="1" x14ac:dyDescent="0.3">
      <c r="A24" s="277">
        <v>18</v>
      </c>
      <c r="B24" s="277" t="s">
        <v>258</v>
      </c>
      <c r="C24" s="277" t="s">
        <v>259</v>
      </c>
      <c r="D24" s="277">
        <v>2.0099999999999998</v>
      </c>
      <c r="E24" s="277"/>
      <c r="F24" s="277"/>
      <c r="G24" s="277"/>
      <c r="H24" s="277">
        <v>4</v>
      </c>
      <c r="I24" s="277"/>
      <c r="J24" s="277">
        <v>3</v>
      </c>
      <c r="K24" s="277">
        <v>0</v>
      </c>
      <c r="L24" s="277">
        <v>1</v>
      </c>
      <c r="M24" s="277"/>
      <c r="N24" s="277"/>
      <c r="O24" s="277"/>
      <c r="P24" s="277"/>
      <c r="Q24" s="277"/>
      <c r="R24" s="277">
        <v>1</v>
      </c>
      <c r="S24" s="277"/>
      <c r="T24" s="277">
        <v>7</v>
      </c>
      <c r="U24" s="277"/>
      <c r="V24" s="277">
        <v>6</v>
      </c>
      <c r="W24" s="277"/>
      <c r="X24" s="277"/>
      <c r="Y24" s="277"/>
      <c r="Z24" s="277"/>
      <c r="AA24" s="277"/>
      <c r="AB24" s="277"/>
      <c r="AC24" s="277"/>
      <c r="AD24" s="277">
        <v>4</v>
      </c>
      <c r="AE24" s="277"/>
      <c r="AF24" s="277">
        <v>86</v>
      </c>
      <c r="AG24" s="277"/>
      <c r="AH24" s="277"/>
      <c r="AI24" s="277"/>
      <c r="AJ24" s="277"/>
      <c r="AK24" s="277"/>
      <c r="AL24" s="277"/>
      <c r="AM24" s="277"/>
      <c r="AN24" s="277"/>
      <c r="AO24" s="277"/>
      <c r="AP24" s="277"/>
      <c r="AQ24" s="277"/>
      <c r="AR24" s="278"/>
      <c r="AS24" s="278"/>
      <c r="AT24" s="278"/>
      <c r="AU24" s="278"/>
      <c r="AV24" s="277">
        <v>3</v>
      </c>
      <c r="AW24" s="277"/>
      <c r="AX24" s="277">
        <v>2</v>
      </c>
      <c r="AY24" s="277"/>
      <c r="AZ24" s="42">
        <v>2</v>
      </c>
      <c r="BA24" s="42">
        <v>1</v>
      </c>
      <c r="BB24" s="277">
        <v>13</v>
      </c>
      <c r="BC24" s="277"/>
      <c r="BD24" s="277"/>
      <c r="BE24" s="277"/>
      <c r="BF24" s="288"/>
      <c r="BG24" s="277"/>
      <c r="BH24" s="277"/>
      <c r="BI24" s="277"/>
      <c r="BJ24" s="277">
        <v>3</v>
      </c>
      <c r="BK24" s="277"/>
      <c r="BL24" s="277">
        <v>2</v>
      </c>
      <c r="BM24" s="277"/>
      <c r="BN24" s="277">
        <v>3</v>
      </c>
      <c r="BO24" s="277"/>
      <c r="BP24" s="277">
        <v>1</v>
      </c>
      <c r="BQ24" s="277"/>
      <c r="BR24" s="277"/>
      <c r="BS24" s="277"/>
      <c r="BT24" s="277">
        <v>0</v>
      </c>
      <c r="BU24" s="277"/>
      <c r="BV24" s="277">
        <v>5</v>
      </c>
      <c r="BW24" s="277"/>
      <c r="BX24" s="277">
        <v>20</v>
      </c>
      <c r="BY24" s="277"/>
      <c r="BZ24" s="277"/>
      <c r="CA24" s="277"/>
      <c r="CB24" s="277"/>
      <c r="CC24" s="277"/>
      <c r="CD24" s="277">
        <v>5</v>
      </c>
      <c r="CE24" s="277"/>
      <c r="CF24" s="277">
        <v>6</v>
      </c>
      <c r="CG24" s="277"/>
      <c r="CH24" s="287">
        <v>5</v>
      </c>
      <c r="CI24" s="287"/>
      <c r="CJ24" s="277"/>
      <c r="CK24" s="277">
        <v>4</v>
      </c>
      <c r="CL24" s="277">
        <v>1</v>
      </c>
      <c r="CM24" s="277"/>
      <c r="CN24" s="277"/>
      <c r="CO24" s="277"/>
      <c r="CP24" s="277"/>
      <c r="CQ24" s="277"/>
      <c r="CR24" s="277">
        <v>5</v>
      </c>
      <c r="CS24" s="277"/>
      <c r="CT24" s="277"/>
      <c r="CU24" s="277"/>
      <c r="CV24" s="277">
        <v>4</v>
      </c>
      <c r="CW24" s="277"/>
      <c r="CX24" s="277">
        <v>3</v>
      </c>
      <c r="CY24" s="277"/>
      <c r="CZ24" s="277">
        <v>1</v>
      </c>
      <c r="DA24" s="277"/>
      <c r="DB24" s="277"/>
      <c r="DC24" s="277"/>
      <c r="DD24" s="271"/>
      <c r="DE24" s="271"/>
      <c r="DF24" s="277">
        <v>1</v>
      </c>
      <c r="DG24" s="277"/>
      <c r="DH24" s="279">
        <v>0</v>
      </c>
      <c r="DI24" s="279">
        <v>0</v>
      </c>
      <c r="DJ24" s="277"/>
      <c r="DK24" s="277"/>
      <c r="DL24" s="277">
        <v>23</v>
      </c>
      <c r="DM24" s="277"/>
      <c r="DN24" s="277"/>
      <c r="DO24" s="277"/>
      <c r="DP24" s="277"/>
      <c r="DQ24" s="277">
        <v>2</v>
      </c>
      <c r="DR24" s="277"/>
      <c r="DS24" s="277">
        <v>290</v>
      </c>
      <c r="DT24" s="277"/>
      <c r="DU24" s="277">
        <v>1</v>
      </c>
      <c r="DV24" s="277"/>
      <c r="DW24" s="277">
        <v>10</v>
      </c>
      <c r="DX24" s="277">
        <v>1</v>
      </c>
      <c r="DY24" s="277">
        <v>11</v>
      </c>
      <c r="DZ24" s="277"/>
      <c r="EA24" s="277">
        <v>10</v>
      </c>
      <c r="EB24" s="277"/>
      <c r="EC24" s="272">
        <v>90</v>
      </c>
      <c r="ED24" s="272"/>
      <c r="EE24" s="277"/>
      <c r="EF24" s="277"/>
      <c r="EG24" s="277">
        <v>5</v>
      </c>
      <c r="EH24" s="277"/>
      <c r="EI24" s="277"/>
      <c r="EJ24" s="277"/>
      <c r="EK24" s="277">
        <v>2</v>
      </c>
      <c r="EL24" s="277"/>
      <c r="EM24" s="277">
        <v>18</v>
      </c>
      <c r="EN24" s="277"/>
      <c r="EO24" s="277">
        <v>3</v>
      </c>
      <c r="EP24" s="277"/>
      <c r="EQ24" s="277"/>
      <c r="ER24" s="277"/>
      <c r="ES24" s="277">
        <v>5</v>
      </c>
      <c r="ET24" s="277"/>
      <c r="EU24" s="277">
        <v>1</v>
      </c>
      <c r="EV24" s="277"/>
      <c r="EW24" s="277"/>
      <c r="EX24" s="277"/>
      <c r="EY24" s="277">
        <v>4</v>
      </c>
      <c r="EZ24" s="277"/>
      <c r="FA24" s="277">
        <v>18</v>
      </c>
      <c r="FB24" s="277"/>
      <c r="FC24" s="277">
        <v>4</v>
      </c>
      <c r="FD24" s="277"/>
      <c r="FE24" s="288">
        <v>6</v>
      </c>
      <c r="FF24" s="288"/>
      <c r="FG24" s="277">
        <v>15</v>
      </c>
      <c r="FH24" s="277"/>
      <c r="FI24" s="277">
        <v>40</v>
      </c>
      <c r="FJ24" s="277">
        <v>3</v>
      </c>
      <c r="FK24" s="277">
        <v>3</v>
      </c>
      <c r="FL24" s="277"/>
      <c r="FM24" s="277"/>
      <c r="FN24" s="277"/>
      <c r="FO24" s="42"/>
      <c r="FP24" s="42"/>
      <c r="FQ24" s="277"/>
      <c r="FR24" s="277"/>
      <c r="FS24" s="277"/>
      <c r="FT24" s="277"/>
      <c r="FU24" s="277">
        <v>7</v>
      </c>
      <c r="FV24" s="277"/>
      <c r="FW24" s="288">
        <v>6</v>
      </c>
      <c r="FX24" s="288"/>
      <c r="FY24" s="277"/>
      <c r="FZ24" s="277">
        <v>89</v>
      </c>
      <c r="GA24" s="277">
        <v>7</v>
      </c>
      <c r="GB24" s="277"/>
      <c r="GC24" s="62">
        <v>65</v>
      </c>
      <c r="GD24" s="62"/>
      <c r="GE24" s="277">
        <v>12</v>
      </c>
      <c r="GF24" s="277"/>
      <c r="GG24" s="277">
        <v>4</v>
      </c>
      <c r="GH24" s="277"/>
      <c r="GI24" s="277">
        <v>14</v>
      </c>
      <c r="GJ24" s="277"/>
      <c r="GK24" s="277"/>
      <c r="GL24" s="277"/>
    </row>
    <row r="25" spans="1:194" s="286" customFormat="1" ht="15.75" customHeight="1" x14ac:dyDescent="0.3">
      <c r="A25" s="277">
        <v>19</v>
      </c>
      <c r="B25" s="277" t="s">
        <v>260</v>
      </c>
      <c r="C25" s="277" t="s">
        <v>261</v>
      </c>
      <c r="D25" s="277">
        <v>0.86</v>
      </c>
      <c r="E25" s="277"/>
      <c r="F25" s="277"/>
      <c r="G25" s="277"/>
      <c r="H25" s="277"/>
      <c r="I25" s="277"/>
      <c r="J25" s="277">
        <v>3</v>
      </c>
      <c r="K25" s="277">
        <v>0</v>
      </c>
      <c r="L25" s="277">
        <v>3</v>
      </c>
      <c r="M25" s="277"/>
      <c r="N25" s="277"/>
      <c r="O25" s="277"/>
      <c r="P25" s="277">
        <v>10</v>
      </c>
      <c r="Q25" s="277"/>
      <c r="R25" s="277">
        <v>3</v>
      </c>
      <c r="S25" s="277"/>
      <c r="T25" s="277">
        <v>148</v>
      </c>
      <c r="U25" s="277">
        <v>3</v>
      </c>
      <c r="V25" s="277">
        <v>24</v>
      </c>
      <c r="W25" s="277"/>
      <c r="X25" s="277"/>
      <c r="Y25" s="277"/>
      <c r="Z25" s="277">
        <v>3</v>
      </c>
      <c r="AA25" s="277"/>
      <c r="AB25" s="277">
        <v>2</v>
      </c>
      <c r="AC25" s="277"/>
      <c r="AD25" s="277">
        <v>10</v>
      </c>
      <c r="AE25" s="277"/>
      <c r="AF25" s="277">
        <v>5</v>
      </c>
      <c r="AG25" s="277"/>
      <c r="AH25" s="277"/>
      <c r="AI25" s="277"/>
      <c r="AJ25" s="277"/>
      <c r="AK25" s="277"/>
      <c r="AL25" s="277">
        <v>28</v>
      </c>
      <c r="AM25" s="277"/>
      <c r="AN25" s="277"/>
      <c r="AO25" s="277"/>
      <c r="AP25" s="277">
        <v>1</v>
      </c>
      <c r="AQ25" s="277"/>
      <c r="AR25" s="278"/>
      <c r="AS25" s="278"/>
      <c r="AT25" s="278">
        <v>3</v>
      </c>
      <c r="AU25" s="278"/>
      <c r="AV25" s="277">
        <v>1</v>
      </c>
      <c r="AW25" s="277"/>
      <c r="AX25" s="277">
        <v>2</v>
      </c>
      <c r="AY25" s="277"/>
      <c r="AZ25" s="42">
        <v>5</v>
      </c>
      <c r="BA25" s="42"/>
      <c r="BB25" s="277">
        <v>2</v>
      </c>
      <c r="BC25" s="277">
        <v>3</v>
      </c>
      <c r="BD25" s="277"/>
      <c r="BE25" s="277"/>
      <c r="BF25" s="288">
        <v>10</v>
      </c>
      <c r="BG25" s="277"/>
      <c r="BH25" s="277">
        <v>10</v>
      </c>
      <c r="BI25" s="277"/>
      <c r="BJ25" s="277">
        <v>6</v>
      </c>
      <c r="BK25" s="277"/>
      <c r="BL25" s="277">
        <v>2</v>
      </c>
      <c r="BM25" s="277"/>
      <c r="BN25" s="277">
        <v>10</v>
      </c>
      <c r="BO25" s="277"/>
      <c r="BP25" s="277">
        <v>27</v>
      </c>
      <c r="BQ25" s="277"/>
      <c r="BR25" s="277"/>
      <c r="BS25" s="277"/>
      <c r="BT25" s="277">
        <v>1</v>
      </c>
      <c r="BU25" s="277"/>
      <c r="BV25" s="277"/>
      <c r="BW25" s="277"/>
      <c r="BX25" s="277">
        <v>34</v>
      </c>
      <c r="BY25" s="277"/>
      <c r="BZ25" s="277"/>
      <c r="CA25" s="277"/>
      <c r="CB25" s="277">
        <v>7</v>
      </c>
      <c r="CC25" s="277"/>
      <c r="CD25" s="277">
        <v>11</v>
      </c>
      <c r="CE25" s="277"/>
      <c r="CF25" s="277">
        <v>11</v>
      </c>
      <c r="CG25" s="277"/>
      <c r="CH25" s="287">
        <v>50</v>
      </c>
      <c r="CI25" s="287"/>
      <c r="CJ25" s="277"/>
      <c r="CK25" s="277">
        <v>2</v>
      </c>
      <c r="CL25" s="277">
        <v>3</v>
      </c>
      <c r="CM25" s="277"/>
      <c r="CN25" s="277"/>
      <c r="CO25" s="277"/>
      <c r="CP25" s="277">
        <v>2</v>
      </c>
      <c r="CQ25" s="277"/>
      <c r="CR25" s="277">
        <v>4</v>
      </c>
      <c r="CS25" s="277"/>
      <c r="CT25" s="277"/>
      <c r="CU25" s="277"/>
      <c r="CV25" s="277">
        <v>27</v>
      </c>
      <c r="CW25" s="277"/>
      <c r="CX25" s="277">
        <v>3</v>
      </c>
      <c r="CY25" s="277"/>
      <c r="CZ25" s="277">
        <v>2</v>
      </c>
      <c r="DA25" s="277"/>
      <c r="DB25" s="277"/>
      <c r="DC25" s="277"/>
      <c r="DD25" s="271"/>
      <c r="DE25" s="271"/>
      <c r="DF25" s="277">
        <v>6</v>
      </c>
      <c r="DG25" s="277"/>
      <c r="DH25" s="279">
        <v>0</v>
      </c>
      <c r="DI25" s="279">
        <v>0</v>
      </c>
      <c r="DJ25" s="277"/>
      <c r="DK25" s="277"/>
      <c r="DL25" s="277">
        <v>14</v>
      </c>
      <c r="DM25" s="277"/>
      <c r="DN25" s="277">
        <v>60</v>
      </c>
      <c r="DO25" s="277">
        <v>5</v>
      </c>
      <c r="DP25" s="277"/>
      <c r="DQ25" s="277">
        <v>6</v>
      </c>
      <c r="DR25" s="277"/>
      <c r="DS25" s="277">
        <v>12</v>
      </c>
      <c r="DT25" s="277"/>
      <c r="DU25" s="277">
        <v>2</v>
      </c>
      <c r="DV25" s="277"/>
      <c r="DW25" s="277">
        <v>2</v>
      </c>
      <c r="DX25" s="277"/>
      <c r="DY25" s="277">
        <v>12</v>
      </c>
      <c r="DZ25" s="277"/>
      <c r="EA25" s="277">
        <v>5</v>
      </c>
      <c r="EB25" s="277"/>
      <c r="EC25" s="272">
        <v>6</v>
      </c>
      <c r="ED25" s="272"/>
      <c r="EE25" s="277"/>
      <c r="EF25" s="277"/>
      <c r="EG25" s="277">
        <v>5</v>
      </c>
      <c r="EH25" s="277"/>
      <c r="EI25" s="277"/>
      <c r="EJ25" s="277"/>
      <c r="EK25" s="277">
        <v>3</v>
      </c>
      <c r="EL25" s="277"/>
      <c r="EM25" s="277">
        <v>26</v>
      </c>
      <c r="EN25" s="277">
        <v>1</v>
      </c>
      <c r="EO25" s="277">
        <v>6</v>
      </c>
      <c r="EP25" s="277"/>
      <c r="EQ25" s="277"/>
      <c r="ER25" s="277"/>
      <c r="ES25" s="277">
        <v>42</v>
      </c>
      <c r="ET25" s="277"/>
      <c r="EU25" s="277">
        <v>5</v>
      </c>
      <c r="EV25" s="277"/>
      <c r="EW25" s="277"/>
      <c r="EX25" s="277"/>
      <c r="EY25" s="277">
        <v>30</v>
      </c>
      <c r="EZ25" s="277"/>
      <c r="FA25" s="277">
        <v>26</v>
      </c>
      <c r="FB25" s="277">
        <v>1</v>
      </c>
      <c r="FC25" s="277">
        <v>4</v>
      </c>
      <c r="FD25" s="277"/>
      <c r="FE25" s="288">
        <v>6</v>
      </c>
      <c r="FF25" s="288"/>
      <c r="FG25" s="277">
        <v>120</v>
      </c>
      <c r="FH25" s="277">
        <v>2</v>
      </c>
      <c r="FI25" s="277">
        <v>14</v>
      </c>
      <c r="FJ25" s="277"/>
      <c r="FK25" s="277">
        <v>14</v>
      </c>
      <c r="FL25" s="277">
        <v>1</v>
      </c>
      <c r="FM25" s="277"/>
      <c r="FN25" s="277"/>
      <c r="FO25" s="42"/>
      <c r="FP25" s="42">
        <v>1</v>
      </c>
      <c r="FQ25" s="277">
        <v>17</v>
      </c>
      <c r="FR25" s="277"/>
      <c r="FS25" s="277"/>
      <c r="FT25" s="277"/>
      <c r="FU25" s="277">
        <v>8</v>
      </c>
      <c r="FV25" s="277">
        <v>3</v>
      </c>
      <c r="FW25" s="288">
        <v>6</v>
      </c>
      <c r="FX25" s="288"/>
      <c r="FY25" s="277"/>
      <c r="FZ25" s="277">
        <v>51</v>
      </c>
      <c r="GA25" s="277">
        <v>20</v>
      </c>
      <c r="GB25" s="277"/>
      <c r="GC25" s="62">
        <v>24</v>
      </c>
      <c r="GD25" s="62"/>
      <c r="GE25" s="277">
        <v>18</v>
      </c>
      <c r="GF25" s="277">
        <v>1</v>
      </c>
      <c r="GG25" s="277">
        <v>7</v>
      </c>
      <c r="GH25" s="277"/>
      <c r="GI25" s="277">
        <v>7</v>
      </c>
      <c r="GJ25" s="277">
        <v>1</v>
      </c>
      <c r="GK25" s="277"/>
      <c r="GL25" s="277"/>
    </row>
    <row r="26" spans="1:194" s="286" customFormat="1" ht="15.75" customHeight="1" x14ac:dyDescent="0.3">
      <c r="A26" s="277">
        <v>20</v>
      </c>
      <c r="B26" s="277" t="s">
        <v>262</v>
      </c>
      <c r="C26" s="277" t="s">
        <v>263</v>
      </c>
      <c r="D26" s="277">
        <v>1.21</v>
      </c>
      <c r="E26" s="277"/>
      <c r="F26" s="277"/>
      <c r="G26" s="277"/>
      <c r="H26" s="277"/>
      <c r="I26" s="277"/>
      <c r="J26" s="277">
        <v>22</v>
      </c>
      <c r="K26" s="277">
        <v>0</v>
      </c>
      <c r="L26" s="277">
        <v>10</v>
      </c>
      <c r="M26" s="277"/>
      <c r="N26" s="277"/>
      <c r="O26" s="277"/>
      <c r="P26" s="277">
        <v>5</v>
      </c>
      <c r="Q26" s="277"/>
      <c r="R26" s="277"/>
      <c r="S26" s="277"/>
      <c r="T26" s="277">
        <v>18</v>
      </c>
      <c r="U26" s="277"/>
      <c r="V26" s="277">
        <v>18</v>
      </c>
      <c r="W26" s="277"/>
      <c r="X26" s="277"/>
      <c r="Y26" s="277"/>
      <c r="Z26" s="277">
        <v>10</v>
      </c>
      <c r="AA26" s="277"/>
      <c r="AB26" s="277">
        <v>15</v>
      </c>
      <c r="AC26" s="277"/>
      <c r="AD26" s="277">
        <v>8</v>
      </c>
      <c r="AE26" s="277"/>
      <c r="AF26" s="277">
        <v>251</v>
      </c>
      <c r="AG26" s="277"/>
      <c r="AH26" s="277"/>
      <c r="AI26" s="277"/>
      <c r="AJ26" s="277"/>
      <c r="AK26" s="277"/>
      <c r="AL26" s="277">
        <v>15</v>
      </c>
      <c r="AM26" s="277"/>
      <c r="AN26" s="277"/>
      <c r="AO26" s="277"/>
      <c r="AP26" s="277">
        <v>2</v>
      </c>
      <c r="AQ26" s="277"/>
      <c r="AR26" s="278">
        <v>20</v>
      </c>
      <c r="AS26" s="278"/>
      <c r="AT26" s="278"/>
      <c r="AU26" s="278"/>
      <c r="AV26" s="277">
        <v>9</v>
      </c>
      <c r="AW26" s="277">
        <v>1</v>
      </c>
      <c r="AX26" s="277">
        <v>20</v>
      </c>
      <c r="AY26" s="277"/>
      <c r="AZ26" s="42"/>
      <c r="BA26" s="42"/>
      <c r="BB26" s="277">
        <v>12</v>
      </c>
      <c r="BC26" s="277"/>
      <c r="BD26" s="277">
        <v>9</v>
      </c>
      <c r="BE26" s="277">
        <v>0</v>
      </c>
      <c r="BF26" s="288">
        <v>10</v>
      </c>
      <c r="BG26" s="277"/>
      <c r="BH26" s="277"/>
      <c r="BI26" s="277"/>
      <c r="BJ26" s="277">
        <v>5</v>
      </c>
      <c r="BK26" s="277"/>
      <c r="BL26" s="277">
        <v>26</v>
      </c>
      <c r="BM26" s="277"/>
      <c r="BN26" s="277">
        <v>30</v>
      </c>
      <c r="BO26" s="277"/>
      <c r="BP26" s="277">
        <v>12</v>
      </c>
      <c r="BQ26" s="277"/>
      <c r="BR26" s="277"/>
      <c r="BS26" s="277"/>
      <c r="BT26" s="277">
        <v>45</v>
      </c>
      <c r="BU26" s="277"/>
      <c r="BV26" s="277"/>
      <c r="BW26" s="277"/>
      <c r="BX26" s="277">
        <v>27</v>
      </c>
      <c r="BY26" s="277"/>
      <c r="BZ26" s="277"/>
      <c r="CA26" s="277"/>
      <c r="CB26" s="277">
        <v>3</v>
      </c>
      <c r="CC26" s="277"/>
      <c r="CD26" s="277">
        <v>12</v>
      </c>
      <c r="CE26" s="277"/>
      <c r="CF26" s="277">
        <v>10</v>
      </c>
      <c r="CG26" s="277"/>
      <c r="CH26" s="287">
        <v>38</v>
      </c>
      <c r="CI26" s="287"/>
      <c r="CJ26" s="277"/>
      <c r="CK26" s="277">
        <v>1</v>
      </c>
      <c r="CL26" s="277">
        <v>20</v>
      </c>
      <c r="CM26" s="277"/>
      <c r="CN26" s="277"/>
      <c r="CO26" s="277"/>
      <c r="CP26" s="277">
        <v>1</v>
      </c>
      <c r="CQ26" s="277"/>
      <c r="CR26" s="277">
        <v>5</v>
      </c>
      <c r="CS26" s="277"/>
      <c r="CT26" s="277"/>
      <c r="CU26" s="277"/>
      <c r="CV26" s="277">
        <v>34</v>
      </c>
      <c r="CW26" s="277"/>
      <c r="CX26" s="277">
        <v>33</v>
      </c>
      <c r="CY26" s="277"/>
      <c r="CZ26" s="277">
        <v>1</v>
      </c>
      <c r="DA26" s="277"/>
      <c r="DB26" s="277"/>
      <c r="DC26" s="277"/>
      <c r="DD26" s="271"/>
      <c r="DE26" s="271"/>
      <c r="DF26" s="277">
        <v>5</v>
      </c>
      <c r="DG26" s="277"/>
      <c r="DH26" s="279">
        <v>0</v>
      </c>
      <c r="DI26" s="279">
        <v>0</v>
      </c>
      <c r="DJ26" s="277"/>
      <c r="DK26" s="277"/>
      <c r="DL26" s="277">
        <v>63</v>
      </c>
      <c r="DM26" s="277"/>
      <c r="DN26" s="277">
        <v>40</v>
      </c>
      <c r="DO26" s="277"/>
      <c r="DP26" s="277"/>
      <c r="DQ26" s="277">
        <v>12</v>
      </c>
      <c r="DR26" s="277"/>
      <c r="DS26" s="277">
        <v>150</v>
      </c>
      <c r="DT26" s="277"/>
      <c r="DU26" s="277">
        <v>40</v>
      </c>
      <c r="DV26" s="277"/>
      <c r="DW26" s="277">
        <v>6</v>
      </c>
      <c r="DX26" s="277">
        <v>1</v>
      </c>
      <c r="DY26" s="277">
        <v>8</v>
      </c>
      <c r="DZ26" s="277"/>
      <c r="EA26" s="277">
        <v>13</v>
      </c>
      <c r="EB26" s="277"/>
      <c r="EC26" s="272">
        <v>50</v>
      </c>
      <c r="ED26" s="272"/>
      <c r="EE26" s="277">
        <v>12</v>
      </c>
      <c r="EF26" s="277"/>
      <c r="EG26" s="277">
        <v>3</v>
      </c>
      <c r="EH26" s="277"/>
      <c r="EI26" s="277"/>
      <c r="EJ26" s="277"/>
      <c r="EK26" s="277">
        <v>12</v>
      </c>
      <c r="EL26" s="277"/>
      <c r="EM26" s="277">
        <v>80</v>
      </c>
      <c r="EN26" s="277">
        <v>1</v>
      </c>
      <c r="EO26" s="277">
        <v>17</v>
      </c>
      <c r="EP26" s="277"/>
      <c r="EQ26" s="277">
        <v>10</v>
      </c>
      <c r="ER26" s="277"/>
      <c r="ES26" s="277">
        <v>154</v>
      </c>
      <c r="ET26" s="277"/>
      <c r="EU26" s="277">
        <v>5</v>
      </c>
      <c r="EV26" s="277"/>
      <c r="EW26" s="277"/>
      <c r="EX26" s="277"/>
      <c r="EY26" s="277">
        <v>18</v>
      </c>
      <c r="EZ26" s="277"/>
      <c r="FA26" s="277">
        <v>80</v>
      </c>
      <c r="FB26" s="277">
        <v>1</v>
      </c>
      <c r="FC26" s="277">
        <v>6</v>
      </c>
      <c r="FD26" s="277"/>
      <c r="FE26" s="288">
        <v>28</v>
      </c>
      <c r="FF26" s="288"/>
      <c r="FG26" s="277">
        <v>50</v>
      </c>
      <c r="FH26" s="277">
        <v>1</v>
      </c>
      <c r="FI26" s="277">
        <v>60</v>
      </c>
      <c r="FJ26" s="277"/>
      <c r="FK26" s="277">
        <v>10</v>
      </c>
      <c r="FL26" s="277"/>
      <c r="FM26" s="277"/>
      <c r="FN26" s="277"/>
      <c r="FO26" s="42"/>
      <c r="FP26" s="42">
        <v>1</v>
      </c>
      <c r="FQ26" s="277">
        <v>3</v>
      </c>
      <c r="FR26" s="277"/>
      <c r="FS26" s="277"/>
      <c r="FT26" s="277"/>
      <c r="FU26" s="277">
        <v>20</v>
      </c>
      <c r="FV26" s="277"/>
      <c r="FW26" s="288">
        <v>28</v>
      </c>
      <c r="FX26" s="288"/>
      <c r="FY26" s="277"/>
      <c r="FZ26" s="277">
        <v>34</v>
      </c>
      <c r="GA26" s="277">
        <v>22</v>
      </c>
      <c r="GB26" s="277"/>
      <c r="GC26" s="62">
        <v>265</v>
      </c>
      <c r="GD26" s="62"/>
      <c r="GE26" s="277">
        <v>106</v>
      </c>
      <c r="GF26" s="277"/>
      <c r="GG26" s="277">
        <v>12</v>
      </c>
      <c r="GH26" s="277"/>
      <c r="GI26" s="277">
        <v>103</v>
      </c>
      <c r="GJ26" s="277"/>
      <c r="GK26" s="277"/>
      <c r="GL26" s="277"/>
    </row>
    <row r="27" spans="1:194" s="286" customFormat="1" ht="15.75" customHeight="1" x14ac:dyDescent="0.3">
      <c r="A27" s="277">
        <v>21</v>
      </c>
      <c r="B27" s="277" t="s">
        <v>264</v>
      </c>
      <c r="C27" s="277" t="s">
        <v>265</v>
      </c>
      <c r="D27" s="277">
        <v>0.87</v>
      </c>
      <c r="E27" s="277"/>
      <c r="F27" s="277"/>
      <c r="G27" s="277"/>
      <c r="H27" s="277"/>
      <c r="I27" s="277"/>
      <c r="J27" s="277">
        <v>39</v>
      </c>
      <c r="K27" s="277">
        <v>0</v>
      </c>
      <c r="L27" s="277">
        <v>75</v>
      </c>
      <c r="M27" s="277"/>
      <c r="N27" s="277">
        <v>61</v>
      </c>
      <c r="O27" s="277"/>
      <c r="P27" s="277">
        <v>36</v>
      </c>
      <c r="Q27" s="277"/>
      <c r="R27" s="277">
        <v>64</v>
      </c>
      <c r="S27" s="277"/>
      <c r="T27" s="277">
        <v>358</v>
      </c>
      <c r="U27" s="277">
        <v>4</v>
      </c>
      <c r="V27" s="277">
        <v>20</v>
      </c>
      <c r="W27" s="277"/>
      <c r="X27" s="277"/>
      <c r="Y27" s="277"/>
      <c r="Z27" s="277">
        <v>210</v>
      </c>
      <c r="AA27" s="277"/>
      <c r="AB27" s="277">
        <v>256</v>
      </c>
      <c r="AC27" s="277"/>
      <c r="AD27" s="277">
        <v>96</v>
      </c>
      <c r="AE27" s="277"/>
      <c r="AF27" s="277">
        <v>1176</v>
      </c>
      <c r="AG27" s="277"/>
      <c r="AH27" s="277">
        <v>5</v>
      </c>
      <c r="AI27" s="277"/>
      <c r="AJ27" s="277"/>
      <c r="AK27" s="277"/>
      <c r="AL27" s="277">
        <v>67</v>
      </c>
      <c r="AM27" s="277">
        <v>2</v>
      </c>
      <c r="AN27" s="277"/>
      <c r="AO27" s="277"/>
      <c r="AP27" s="277">
        <v>102</v>
      </c>
      <c r="AQ27" s="277">
        <v>1</v>
      </c>
      <c r="AR27" s="278">
        <v>24</v>
      </c>
      <c r="AS27" s="278"/>
      <c r="AT27" s="278">
        <v>74</v>
      </c>
      <c r="AU27" s="278">
        <v>4</v>
      </c>
      <c r="AV27" s="277">
        <v>58</v>
      </c>
      <c r="AW27" s="277"/>
      <c r="AX27" s="277">
        <v>112</v>
      </c>
      <c r="AY27" s="277"/>
      <c r="AZ27" s="42">
        <v>85</v>
      </c>
      <c r="BA27" s="42">
        <v>7</v>
      </c>
      <c r="BB27" s="277">
        <v>80</v>
      </c>
      <c r="BC27" s="277"/>
      <c r="BD27" s="277">
        <v>91</v>
      </c>
      <c r="BE27" s="277">
        <v>0</v>
      </c>
      <c r="BF27" s="288">
        <v>50</v>
      </c>
      <c r="BG27" s="277"/>
      <c r="BH27" s="277">
        <v>20</v>
      </c>
      <c r="BI27" s="277"/>
      <c r="BJ27" s="277">
        <v>124</v>
      </c>
      <c r="BK27" s="277">
        <v>1</v>
      </c>
      <c r="BL27" s="277">
        <v>105</v>
      </c>
      <c r="BM27" s="277"/>
      <c r="BN27" s="277">
        <v>111</v>
      </c>
      <c r="BO27" s="277">
        <v>1</v>
      </c>
      <c r="BP27" s="277">
        <v>155</v>
      </c>
      <c r="BQ27" s="277">
        <v>12</v>
      </c>
      <c r="BR27" s="277"/>
      <c r="BS27" s="277"/>
      <c r="BT27" s="277">
        <v>1163</v>
      </c>
      <c r="BU27" s="277"/>
      <c r="BV27" s="277">
        <v>49</v>
      </c>
      <c r="BW27" s="277"/>
      <c r="BX27" s="277">
        <v>245</v>
      </c>
      <c r="BY27" s="277"/>
      <c r="BZ27" s="277"/>
      <c r="CA27" s="277"/>
      <c r="CB27" s="277">
        <v>103</v>
      </c>
      <c r="CC27" s="277"/>
      <c r="CD27" s="277">
        <v>70</v>
      </c>
      <c r="CE27" s="277"/>
      <c r="CF27" s="277">
        <v>100</v>
      </c>
      <c r="CG27" s="277">
        <v>2</v>
      </c>
      <c r="CH27" s="287">
        <f>100+3+8+120</f>
        <v>231</v>
      </c>
      <c r="CI27" s="287"/>
      <c r="CJ27" s="277"/>
      <c r="CK27" s="277"/>
      <c r="CL27" s="277">
        <v>55</v>
      </c>
      <c r="CM27" s="277"/>
      <c r="CN27" s="277"/>
      <c r="CO27" s="277"/>
      <c r="CP27" s="277">
        <v>387</v>
      </c>
      <c r="CQ27" s="277"/>
      <c r="CR27" s="277">
        <v>64</v>
      </c>
      <c r="CS27" s="277"/>
      <c r="CT27" s="277"/>
      <c r="CU27" s="277"/>
      <c r="CV27" s="277">
        <v>130</v>
      </c>
      <c r="CW27" s="277"/>
      <c r="CX27" s="277">
        <v>130</v>
      </c>
      <c r="CY27" s="277"/>
      <c r="CZ27" s="277">
        <v>46</v>
      </c>
      <c r="DA27" s="277"/>
      <c r="DB27" s="277"/>
      <c r="DC27" s="277"/>
      <c r="DD27" s="271">
        <v>48</v>
      </c>
      <c r="DE27" s="271"/>
      <c r="DF27" s="277">
        <v>106</v>
      </c>
      <c r="DG27" s="277"/>
      <c r="DH27" s="279">
        <v>0</v>
      </c>
      <c r="DI27" s="279">
        <v>0</v>
      </c>
      <c r="DJ27" s="277"/>
      <c r="DK27" s="277"/>
      <c r="DL27" s="277">
        <v>207</v>
      </c>
      <c r="DM27" s="277"/>
      <c r="DN27" s="277">
        <v>20</v>
      </c>
      <c r="DO27" s="277"/>
      <c r="DP27" s="277"/>
      <c r="DQ27" s="277">
        <v>53</v>
      </c>
      <c r="DR27" s="277"/>
      <c r="DS27" s="277">
        <v>662</v>
      </c>
      <c r="DT27" s="277"/>
      <c r="DU27" s="277">
        <v>76</v>
      </c>
      <c r="DV27" s="277"/>
      <c r="DW27" s="277">
        <v>5</v>
      </c>
      <c r="DX27" s="277"/>
      <c r="DY27" s="277">
        <v>110</v>
      </c>
      <c r="DZ27" s="277">
        <v>1</v>
      </c>
      <c r="EA27" s="277">
        <v>43</v>
      </c>
      <c r="EB27" s="277"/>
      <c r="EC27" s="272">
        <v>300</v>
      </c>
      <c r="ED27" s="272"/>
      <c r="EE27" s="277">
        <v>125</v>
      </c>
      <c r="EF27" s="277"/>
      <c r="EG27" s="277">
        <v>195</v>
      </c>
      <c r="EH27" s="277">
        <v>3</v>
      </c>
      <c r="EI27" s="277"/>
      <c r="EJ27" s="277"/>
      <c r="EK27" s="277">
        <v>114</v>
      </c>
      <c r="EL27" s="277"/>
      <c r="EM27" s="277">
        <v>230</v>
      </c>
      <c r="EN27" s="277">
        <v>1</v>
      </c>
      <c r="EO27" s="277">
        <v>50</v>
      </c>
      <c r="EP27" s="277"/>
      <c r="EQ27" s="277"/>
      <c r="ER27" s="277"/>
      <c r="ES27" s="277">
        <v>495</v>
      </c>
      <c r="ET27" s="277">
        <v>4</v>
      </c>
      <c r="EU27" s="277">
        <v>65</v>
      </c>
      <c r="EV27" s="277"/>
      <c r="EW27" s="277"/>
      <c r="EX27" s="277"/>
      <c r="EY27" s="277">
        <v>45</v>
      </c>
      <c r="EZ27" s="277"/>
      <c r="FA27" s="277">
        <v>230</v>
      </c>
      <c r="FB27" s="277">
        <v>1</v>
      </c>
      <c r="FC27" s="277">
        <v>41</v>
      </c>
      <c r="FD27" s="277"/>
      <c r="FE27" s="288">
        <v>125</v>
      </c>
      <c r="FF27" s="288"/>
      <c r="FG27" s="277">
        <v>200</v>
      </c>
      <c r="FH27" s="277"/>
      <c r="FI27" s="277">
        <v>509</v>
      </c>
      <c r="FJ27" s="277">
        <v>12</v>
      </c>
      <c r="FK27" s="277">
        <v>100</v>
      </c>
      <c r="FL27" s="277"/>
      <c r="FM27" s="277"/>
      <c r="FN27" s="277"/>
      <c r="FO27" s="42"/>
      <c r="FP27" s="42"/>
      <c r="FQ27" s="277">
        <v>53</v>
      </c>
      <c r="FR27" s="277"/>
      <c r="FS27" s="277"/>
      <c r="FT27" s="277"/>
      <c r="FU27" s="277">
        <v>141</v>
      </c>
      <c r="FV27" s="277">
        <v>3</v>
      </c>
      <c r="FW27" s="288">
        <v>125</v>
      </c>
      <c r="FX27" s="288"/>
      <c r="FY27" s="277"/>
      <c r="FZ27" s="277">
        <v>6</v>
      </c>
      <c r="GA27" s="277">
        <v>75</v>
      </c>
      <c r="GB27" s="277">
        <v>2</v>
      </c>
      <c r="GC27" s="62">
        <v>516</v>
      </c>
      <c r="GD27" s="62"/>
      <c r="GE27" s="277">
        <v>240</v>
      </c>
      <c r="GF27" s="277">
        <v>3</v>
      </c>
      <c r="GG27" s="277">
        <v>83</v>
      </c>
      <c r="GH27" s="277">
        <v>1</v>
      </c>
      <c r="GI27" s="277">
        <v>224</v>
      </c>
      <c r="GJ27" s="277">
        <v>5</v>
      </c>
      <c r="GK27" s="277"/>
      <c r="GL27" s="277"/>
    </row>
    <row r="28" spans="1:194" s="286" customFormat="1" ht="15.75" customHeight="1" x14ac:dyDescent="0.3">
      <c r="A28" s="277">
        <v>22</v>
      </c>
      <c r="B28" s="277" t="s">
        <v>266</v>
      </c>
      <c r="C28" s="277" t="s">
        <v>267</v>
      </c>
      <c r="D28" s="277">
        <v>4.1900000000000004</v>
      </c>
      <c r="E28" s="277"/>
      <c r="F28" s="277"/>
      <c r="G28" s="277"/>
      <c r="H28" s="277">
        <v>5</v>
      </c>
      <c r="I28" s="277"/>
      <c r="J28" s="277">
        <v>0</v>
      </c>
      <c r="K28" s="277">
        <v>0</v>
      </c>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8"/>
      <c r="AS28" s="278"/>
      <c r="AT28" s="278"/>
      <c r="AU28" s="278"/>
      <c r="AV28" s="277"/>
      <c r="AW28" s="277"/>
      <c r="AX28" s="277"/>
      <c r="AY28" s="277"/>
      <c r="AZ28" s="42"/>
      <c r="BA28" s="42"/>
      <c r="BB28" s="277"/>
      <c r="BC28" s="277"/>
      <c r="BD28" s="277"/>
      <c r="BE28" s="277"/>
      <c r="BF28" s="288"/>
      <c r="BG28" s="277"/>
      <c r="BH28" s="277"/>
      <c r="BI28" s="277"/>
      <c r="BJ28" s="277"/>
      <c r="BK28" s="277"/>
      <c r="BL28" s="277"/>
      <c r="BM28" s="277"/>
      <c r="BN28" s="277"/>
      <c r="BO28" s="277"/>
      <c r="BP28" s="277"/>
      <c r="BQ28" s="277"/>
      <c r="BR28" s="277"/>
      <c r="BS28" s="277"/>
      <c r="BT28" s="277">
        <v>0</v>
      </c>
      <c r="BU28" s="277"/>
      <c r="BV28" s="277"/>
      <c r="BW28" s="277"/>
      <c r="BX28" s="277"/>
      <c r="BY28" s="277"/>
      <c r="BZ28" s="277"/>
      <c r="CA28" s="277"/>
      <c r="CB28" s="277"/>
      <c r="CC28" s="277"/>
      <c r="CD28" s="277"/>
      <c r="CE28" s="277"/>
      <c r="CF28" s="277"/>
      <c r="CG28" s="277"/>
      <c r="CH28" s="287"/>
      <c r="CI28" s="287"/>
      <c r="CJ28" s="277"/>
      <c r="CK28" s="277"/>
      <c r="CL28" s="277"/>
      <c r="CM28" s="277"/>
      <c r="CN28" s="277"/>
      <c r="CO28" s="277"/>
      <c r="CP28" s="277"/>
      <c r="CQ28" s="277"/>
      <c r="CR28" s="277"/>
      <c r="CS28" s="277"/>
      <c r="CT28" s="277"/>
      <c r="CU28" s="277"/>
      <c r="CV28" s="277"/>
      <c r="CW28" s="277"/>
      <c r="CX28" s="277"/>
      <c r="CY28" s="277"/>
      <c r="CZ28" s="277"/>
      <c r="DA28" s="277"/>
      <c r="DB28" s="277"/>
      <c r="DC28" s="277"/>
      <c r="DD28" s="271"/>
      <c r="DE28" s="271"/>
      <c r="DF28" s="277"/>
      <c r="DG28" s="277"/>
      <c r="DH28" s="279">
        <v>0</v>
      </c>
      <c r="DI28" s="279">
        <v>0</v>
      </c>
      <c r="DJ28" s="277"/>
      <c r="DK28" s="277"/>
      <c r="DL28" s="277"/>
      <c r="DM28" s="277"/>
      <c r="DN28" s="277"/>
      <c r="DO28" s="277"/>
      <c r="DP28" s="277"/>
      <c r="DQ28" s="277">
        <v>0</v>
      </c>
      <c r="DR28" s="277"/>
      <c r="DS28" s="277">
        <v>1</v>
      </c>
      <c r="DT28" s="277"/>
      <c r="DU28" s="277"/>
      <c r="DV28" s="277"/>
      <c r="DW28" s="277">
        <v>94</v>
      </c>
      <c r="DX28" s="277">
        <v>1</v>
      </c>
      <c r="DY28" s="277"/>
      <c r="DZ28" s="277"/>
      <c r="EA28" s="277">
        <v>10</v>
      </c>
      <c r="EB28" s="277"/>
      <c r="EC28" s="272"/>
      <c r="ED28" s="272"/>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88"/>
      <c r="FF28" s="288"/>
      <c r="FG28" s="277"/>
      <c r="FH28" s="277"/>
      <c r="FI28" s="277"/>
      <c r="FJ28" s="277"/>
      <c r="FK28" s="277"/>
      <c r="FL28" s="277"/>
      <c r="FM28" s="277"/>
      <c r="FN28" s="277"/>
      <c r="FO28" s="42"/>
      <c r="FP28" s="42"/>
      <c r="FQ28" s="277"/>
      <c r="FR28" s="277"/>
      <c r="FS28" s="277"/>
      <c r="FT28" s="277"/>
      <c r="FU28" s="277"/>
      <c r="FV28" s="277"/>
      <c r="FW28" s="288"/>
      <c r="FX28" s="288"/>
      <c r="FY28" s="277"/>
      <c r="FZ28" s="277"/>
      <c r="GA28" s="277"/>
      <c r="GB28" s="277"/>
      <c r="GC28" s="62"/>
      <c r="GD28" s="62"/>
      <c r="GE28" s="277"/>
      <c r="GF28" s="277"/>
      <c r="GG28" s="277"/>
      <c r="GH28" s="277"/>
      <c r="GI28" s="277"/>
      <c r="GJ28" s="277"/>
      <c r="GK28" s="277"/>
      <c r="GL28" s="277"/>
    </row>
    <row r="29" spans="1:194" s="286" customFormat="1" ht="15.75" customHeight="1" x14ac:dyDescent="0.3">
      <c r="A29" s="277">
        <v>5</v>
      </c>
      <c r="B29" s="277" t="s">
        <v>268</v>
      </c>
      <c r="C29" s="277" t="s">
        <v>124</v>
      </c>
      <c r="D29" s="277">
        <v>2.85</v>
      </c>
      <c r="E29" s="277"/>
      <c r="F29" s="277"/>
      <c r="G29" s="277"/>
      <c r="H29" s="277"/>
      <c r="I29" s="277"/>
      <c r="J29" s="277">
        <v>45</v>
      </c>
      <c r="K29" s="277">
        <v>5</v>
      </c>
      <c r="L29" s="277">
        <v>5</v>
      </c>
      <c r="M29" s="277">
        <v>1</v>
      </c>
      <c r="N29" s="277"/>
      <c r="O29" s="277"/>
      <c r="P29" s="277">
        <v>32</v>
      </c>
      <c r="Q29" s="277"/>
      <c r="R29" s="277">
        <v>5</v>
      </c>
      <c r="S29" s="277"/>
      <c r="T29" s="277"/>
      <c r="U29" s="277"/>
      <c r="V29" s="277">
        <v>40</v>
      </c>
      <c r="W29" s="277">
        <v>5</v>
      </c>
      <c r="X29" s="277"/>
      <c r="Y29" s="277"/>
      <c r="Z29" s="277">
        <v>4</v>
      </c>
      <c r="AA29" s="277"/>
      <c r="AB29" s="277">
        <v>25</v>
      </c>
      <c r="AC29" s="277"/>
      <c r="AD29" s="277">
        <v>48</v>
      </c>
      <c r="AE29" s="277">
        <v>6</v>
      </c>
      <c r="AF29" s="277"/>
      <c r="AG29" s="277"/>
      <c r="AH29" s="277"/>
      <c r="AI29" s="277"/>
      <c r="AJ29" s="277"/>
      <c r="AK29" s="277"/>
      <c r="AL29" s="277">
        <v>5</v>
      </c>
      <c r="AM29" s="277">
        <v>6</v>
      </c>
      <c r="AN29" s="277"/>
      <c r="AO29" s="277"/>
      <c r="AP29" s="277"/>
      <c r="AQ29" s="277"/>
      <c r="AR29" s="278">
        <v>8</v>
      </c>
      <c r="AS29" s="278">
        <v>5</v>
      </c>
      <c r="AT29" s="278"/>
      <c r="AU29" s="278"/>
      <c r="AV29" s="277">
        <v>10</v>
      </c>
      <c r="AW29" s="277">
        <v>2</v>
      </c>
      <c r="AX29" s="277">
        <f>AX30+AX31+AX32+AX33+AX34+AX35+AX36+AX37+AX38+AX39+AX40</f>
        <v>22</v>
      </c>
      <c r="AY29" s="277">
        <f>AY30+AY31+AY32+AY33+AY34+AY35+AY36+AY37+AY38+AY39+AY40</f>
        <v>8</v>
      </c>
      <c r="AZ29" s="42"/>
      <c r="BA29" s="42"/>
      <c r="BB29" s="279">
        <v>24</v>
      </c>
      <c r="BC29" s="279">
        <v>14</v>
      </c>
      <c r="BD29" s="279"/>
      <c r="BE29" s="279"/>
      <c r="BF29" s="284"/>
      <c r="BG29" s="279"/>
      <c r="BH29" s="279"/>
      <c r="BI29" s="279"/>
      <c r="BJ29" s="279">
        <v>15</v>
      </c>
      <c r="BK29" s="279"/>
      <c r="BL29" s="279">
        <v>50</v>
      </c>
      <c r="BM29" s="279"/>
      <c r="BN29" s="277">
        <v>20</v>
      </c>
      <c r="BO29" s="277">
        <v>1</v>
      </c>
      <c r="BP29" s="279"/>
      <c r="BQ29" s="279"/>
      <c r="BR29" s="279"/>
      <c r="BS29" s="279"/>
      <c r="BT29" s="279">
        <v>40</v>
      </c>
      <c r="BU29" s="279"/>
      <c r="BV29" s="279">
        <v>2</v>
      </c>
      <c r="BW29" s="279"/>
      <c r="BX29" s="280">
        <v>157</v>
      </c>
      <c r="BY29" s="280">
        <v>8</v>
      </c>
      <c r="BZ29" s="279"/>
      <c r="CA29" s="279"/>
      <c r="CB29" s="279"/>
      <c r="CC29" s="279"/>
      <c r="CD29" s="279">
        <v>23</v>
      </c>
      <c r="CE29" s="279"/>
      <c r="CF29" s="279"/>
      <c r="CG29" s="279"/>
      <c r="CH29" s="281">
        <f>SUM(CH30:CH40)</f>
        <v>81</v>
      </c>
      <c r="CI29" s="281">
        <f>SUM(CI30:CI40)</f>
        <v>7</v>
      </c>
      <c r="CJ29" s="279"/>
      <c r="CK29" s="279">
        <v>5</v>
      </c>
      <c r="CL29" s="279"/>
      <c r="CM29" s="279"/>
      <c r="CN29" s="279"/>
      <c r="CO29" s="279"/>
      <c r="CP29" s="279">
        <v>1</v>
      </c>
      <c r="CQ29" s="279"/>
      <c r="CR29" s="279"/>
      <c r="CS29" s="279"/>
      <c r="CT29" s="279"/>
      <c r="CU29" s="279"/>
      <c r="CV29" s="279">
        <v>73</v>
      </c>
      <c r="CW29" s="279"/>
      <c r="CX29" s="279"/>
      <c r="CY29" s="279"/>
      <c r="CZ29" s="279">
        <v>4</v>
      </c>
      <c r="DA29" s="279">
        <v>5</v>
      </c>
      <c r="DB29" s="279"/>
      <c r="DC29" s="279"/>
      <c r="DD29" s="271"/>
      <c r="DE29" s="271"/>
      <c r="DF29" s="279">
        <v>28</v>
      </c>
      <c r="DG29" s="279"/>
      <c r="DH29" s="279">
        <v>0</v>
      </c>
      <c r="DI29" s="279">
        <v>0</v>
      </c>
      <c r="DJ29" s="279"/>
      <c r="DK29" s="279"/>
      <c r="DL29" s="279">
        <v>112</v>
      </c>
      <c r="DM29" s="279"/>
      <c r="DN29" s="279"/>
      <c r="DO29" s="279"/>
      <c r="DP29" s="277"/>
      <c r="DQ29" s="279">
        <v>36</v>
      </c>
      <c r="DR29" s="279"/>
      <c r="DS29" s="279">
        <v>1062</v>
      </c>
      <c r="DT29" s="279"/>
      <c r="DU29" s="279">
        <v>46</v>
      </c>
      <c r="DV29" s="279"/>
      <c r="DW29" s="277"/>
      <c r="DX29" s="277"/>
      <c r="DY29" s="279"/>
      <c r="DZ29" s="279"/>
      <c r="EA29" s="279">
        <v>22</v>
      </c>
      <c r="EB29" s="279">
        <v>3</v>
      </c>
      <c r="EC29" s="272"/>
      <c r="ED29" s="272"/>
      <c r="EE29" s="279">
        <v>26</v>
      </c>
      <c r="EF29" s="279"/>
      <c r="EG29" s="279">
        <v>41</v>
      </c>
      <c r="EH29" s="279">
        <v>5</v>
      </c>
      <c r="EI29" s="279"/>
      <c r="EJ29" s="279"/>
      <c r="EK29" s="279"/>
      <c r="EL29" s="279"/>
      <c r="EM29" s="279"/>
      <c r="EN29" s="279"/>
      <c r="EO29" s="279">
        <v>17</v>
      </c>
      <c r="EP29" s="279">
        <v>1</v>
      </c>
      <c r="EQ29" s="279"/>
      <c r="ER29" s="279"/>
      <c r="ES29" s="279">
        <v>68</v>
      </c>
      <c r="ET29" s="279"/>
      <c r="EU29" s="279"/>
      <c r="EV29" s="279"/>
      <c r="EW29" s="279"/>
      <c r="EX29" s="279"/>
      <c r="EY29" s="279"/>
      <c r="EZ29" s="279"/>
      <c r="FA29" s="279"/>
      <c r="FB29" s="279"/>
      <c r="FC29" s="279"/>
      <c r="FD29" s="279"/>
      <c r="FE29" s="283">
        <v>58</v>
      </c>
      <c r="FF29" s="283">
        <v>21</v>
      </c>
      <c r="FG29" s="279">
        <v>68</v>
      </c>
      <c r="FH29" s="279">
        <v>5</v>
      </c>
      <c r="FI29" s="279">
        <v>2</v>
      </c>
      <c r="FJ29" s="279">
        <v>0</v>
      </c>
      <c r="FK29" s="279">
        <v>46</v>
      </c>
      <c r="FL29" s="279">
        <v>10</v>
      </c>
      <c r="FM29" s="279"/>
      <c r="FN29" s="279"/>
      <c r="FO29" s="42"/>
      <c r="FP29" s="42"/>
      <c r="FQ29" s="279"/>
      <c r="FR29" s="279"/>
      <c r="FS29" s="279"/>
      <c r="FT29" s="279"/>
      <c r="FU29" s="279"/>
      <c r="FV29" s="279"/>
      <c r="FW29" s="283">
        <v>58</v>
      </c>
      <c r="FX29" s="283">
        <v>21</v>
      </c>
      <c r="FY29" s="279"/>
      <c r="FZ29" s="279"/>
      <c r="GA29" s="279"/>
      <c r="GB29" s="279"/>
      <c r="GC29" s="62">
        <v>1294</v>
      </c>
      <c r="GD29" s="62"/>
      <c r="GE29" s="279"/>
      <c r="GF29" s="279"/>
      <c r="GG29" s="285"/>
      <c r="GH29" s="285"/>
      <c r="GI29" s="279"/>
      <c r="GJ29" s="279"/>
      <c r="GK29" s="279"/>
      <c r="GL29" s="279"/>
    </row>
    <row r="30" spans="1:194" s="286" customFormat="1" ht="15.75" customHeight="1" x14ac:dyDescent="0.3">
      <c r="A30" s="277">
        <v>23</v>
      </c>
      <c r="B30" s="277" t="s">
        <v>269</v>
      </c>
      <c r="C30" s="277" t="s">
        <v>270</v>
      </c>
      <c r="D30" s="277">
        <v>0.94</v>
      </c>
      <c r="E30" s="277"/>
      <c r="F30" s="277"/>
      <c r="G30" s="277"/>
      <c r="H30" s="277"/>
      <c r="I30" s="277"/>
      <c r="J30" s="277">
        <v>42</v>
      </c>
      <c r="K30" s="277">
        <v>2</v>
      </c>
      <c r="L30" s="277">
        <v>5</v>
      </c>
      <c r="M30" s="277">
        <v>1</v>
      </c>
      <c r="N30" s="277"/>
      <c r="O30" s="277"/>
      <c r="P30" s="277">
        <v>24</v>
      </c>
      <c r="Q30" s="277"/>
      <c r="R30" s="277">
        <v>5</v>
      </c>
      <c r="S30" s="277"/>
      <c r="T30" s="277">
        <v>44</v>
      </c>
      <c r="U30" s="277">
        <v>3</v>
      </c>
      <c r="V30" s="277">
        <v>33</v>
      </c>
      <c r="W30" s="277">
        <v>5</v>
      </c>
      <c r="X30" s="277"/>
      <c r="Y30" s="277"/>
      <c r="Z30" s="277">
        <v>4</v>
      </c>
      <c r="AA30" s="277"/>
      <c r="AB30" s="277">
        <v>25</v>
      </c>
      <c r="AC30" s="277"/>
      <c r="AD30" s="277">
        <v>48</v>
      </c>
      <c r="AE30" s="277">
        <v>6</v>
      </c>
      <c r="AF30" s="277">
        <v>85</v>
      </c>
      <c r="AG30" s="277"/>
      <c r="AH30" s="277">
        <v>8</v>
      </c>
      <c r="AI30" s="277"/>
      <c r="AJ30" s="277"/>
      <c r="AK30" s="277"/>
      <c r="AL30" s="277">
        <v>5</v>
      </c>
      <c r="AM30" s="277">
        <v>6</v>
      </c>
      <c r="AN30" s="277"/>
      <c r="AO30" s="277"/>
      <c r="AP30" s="277">
        <v>19</v>
      </c>
      <c r="AQ30" s="277">
        <v>18</v>
      </c>
      <c r="AR30" s="278">
        <v>8</v>
      </c>
      <c r="AS30" s="278">
        <v>5</v>
      </c>
      <c r="AT30" s="278">
        <v>9</v>
      </c>
      <c r="AU30" s="278">
        <v>6</v>
      </c>
      <c r="AV30" s="277">
        <v>10</v>
      </c>
      <c r="AW30" s="277">
        <v>2</v>
      </c>
      <c r="AX30" s="277">
        <v>20</v>
      </c>
      <c r="AY30" s="277">
        <v>8</v>
      </c>
      <c r="AZ30" s="42">
        <v>11</v>
      </c>
      <c r="BA30" s="42">
        <v>14</v>
      </c>
      <c r="BB30" s="277">
        <v>24</v>
      </c>
      <c r="BC30" s="277">
        <v>12</v>
      </c>
      <c r="BD30" s="277"/>
      <c r="BE30" s="277"/>
      <c r="BF30" s="288">
        <v>5</v>
      </c>
      <c r="BG30" s="277"/>
      <c r="BH30" s="277">
        <v>55</v>
      </c>
      <c r="BI30" s="277"/>
      <c r="BJ30" s="277">
        <v>14</v>
      </c>
      <c r="BK30" s="277"/>
      <c r="BL30" s="277">
        <v>46</v>
      </c>
      <c r="BM30" s="277"/>
      <c r="BN30" s="279">
        <v>19</v>
      </c>
      <c r="BO30" s="279">
        <v>1</v>
      </c>
      <c r="BP30" s="277">
        <v>20</v>
      </c>
      <c r="BQ30" s="277">
        <v>8</v>
      </c>
      <c r="BR30" s="277"/>
      <c r="BS30" s="277"/>
      <c r="BT30" s="277">
        <v>40</v>
      </c>
      <c r="BU30" s="277"/>
      <c r="BV30" s="277">
        <v>2</v>
      </c>
      <c r="BW30" s="277"/>
      <c r="BX30" s="277">
        <v>139</v>
      </c>
      <c r="BY30" s="277">
        <v>6</v>
      </c>
      <c r="BZ30" s="277"/>
      <c r="CA30" s="277"/>
      <c r="CB30" s="277">
        <v>11</v>
      </c>
      <c r="CC30" s="277"/>
      <c r="CD30" s="277">
        <v>21</v>
      </c>
      <c r="CE30" s="277"/>
      <c r="CF30" s="277">
        <v>40</v>
      </c>
      <c r="CG30" s="277">
        <v>36</v>
      </c>
      <c r="CH30" s="287">
        <f>61+20</f>
        <v>81</v>
      </c>
      <c r="CI30" s="287">
        <v>7</v>
      </c>
      <c r="CJ30" s="277"/>
      <c r="CK30" s="277">
        <v>5</v>
      </c>
      <c r="CL30" s="277">
        <v>25</v>
      </c>
      <c r="CM30" s="277"/>
      <c r="CN30" s="277"/>
      <c r="CO30" s="277"/>
      <c r="CP30" s="277">
        <v>1</v>
      </c>
      <c r="CQ30" s="277"/>
      <c r="CR30" s="277">
        <v>14</v>
      </c>
      <c r="CS30" s="277">
        <v>1</v>
      </c>
      <c r="CT30" s="277"/>
      <c r="CU30" s="277"/>
      <c r="CV30" s="277">
        <v>73</v>
      </c>
      <c r="CW30" s="277"/>
      <c r="CX30" s="277">
        <v>35</v>
      </c>
      <c r="CY30" s="277">
        <v>5</v>
      </c>
      <c r="CZ30" s="277">
        <v>4</v>
      </c>
      <c r="DA30" s="277">
        <v>5</v>
      </c>
      <c r="DB30" s="277"/>
      <c r="DC30" s="277"/>
      <c r="DD30" s="271"/>
      <c r="DE30" s="271"/>
      <c r="DF30" s="277">
        <v>27</v>
      </c>
      <c r="DG30" s="277"/>
      <c r="DH30" s="279">
        <v>0</v>
      </c>
      <c r="DI30" s="279">
        <v>0</v>
      </c>
      <c r="DJ30" s="277"/>
      <c r="DK30" s="277"/>
      <c r="DL30" s="277">
        <v>108</v>
      </c>
      <c r="DM30" s="277"/>
      <c r="DN30" s="277"/>
      <c r="DO30" s="277"/>
      <c r="DP30" s="277"/>
      <c r="DQ30" s="277">
        <v>36</v>
      </c>
      <c r="DR30" s="277"/>
      <c r="DS30" s="277">
        <v>39</v>
      </c>
      <c r="DT30" s="277"/>
      <c r="DU30" s="277">
        <v>46</v>
      </c>
      <c r="DV30" s="277"/>
      <c r="DW30" s="279">
        <v>9</v>
      </c>
      <c r="DX30" s="279">
        <v>8</v>
      </c>
      <c r="DY30" s="277">
        <v>31</v>
      </c>
      <c r="DZ30" s="277">
        <v>5</v>
      </c>
      <c r="EA30" s="277">
        <v>20</v>
      </c>
      <c r="EB30" s="277">
        <v>3</v>
      </c>
      <c r="EC30" s="272">
        <v>42</v>
      </c>
      <c r="ED30" s="272">
        <v>8</v>
      </c>
      <c r="EE30" s="277">
        <v>26</v>
      </c>
      <c r="EF30" s="277"/>
      <c r="EG30" s="277">
        <v>36</v>
      </c>
      <c r="EH30" s="277">
        <v>5</v>
      </c>
      <c r="EI30" s="277"/>
      <c r="EJ30" s="277"/>
      <c r="EK30" s="277">
        <v>22</v>
      </c>
      <c r="EL30" s="277">
        <v>5</v>
      </c>
      <c r="EM30" s="277">
        <v>150</v>
      </c>
      <c r="EN30" s="277">
        <v>11</v>
      </c>
      <c r="EO30" s="277">
        <v>17</v>
      </c>
      <c r="EP30" s="277">
        <v>1</v>
      </c>
      <c r="EQ30" s="277"/>
      <c r="ER30" s="277"/>
      <c r="ES30" s="277">
        <v>68</v>
      </c>
      <c r="ET30" s="277"/>
      <c r="EU30" s="277">
        <v>14</v>
      </c>
      <c r="EV30" s="277">
        <v>1</v>
      </c>
      <c r="EW30" s="277"/>
      <c r="EX30" s="277"/>
      <c r="EY30" s="277">
        <v>25</v>
      </c>
      <c r="EZ30" s="277">
        <v>2</v>
      </c>
      <c r="FA30" s="277">
        <v>150</v>
      </c>
      <c r="FB30" s="277">
        <v>11</v>
      </c>
      <c r="FC30" s="277">
        <v>10</v>
      </c>
      <c r="FD30" s="277">
        <v>2</v>
      </c>
      <c r="FE30" s="288">
        <v>53</v>
      </c>
      <c r="FF30" s="288">
        <v>21</v>
      </c>
      <c r="FG30" s="277">
        <v>65</v>
      </c>
      <c r="FH30" s="277">
        <v>5</v>
      </c>
      <c r="FI30" s="277">
        <v>2</v>
      </c>
      <c r="FJ30" s="277"/>
      <c r="FK30" s="277">
        <v>46</v>
      </c>
      <c r="FL30" s="277">
        <v>10</v>
      </c>
      <c r="FM30" s="277"/>
      <c r="FN30" s="277"/>
      <c r="FO30" s="42"/>
      <c r="FP30" s="42">
        <v>46</v>
      </c>
      <c r="FQ30" s="277">
        <v>5</v>
      </c>
      <c r="FR30" s="277"/>
      <c r="FS30" s="277"/>
      <c r="FT30" s="277"/>
      <c r="FU30" s="277">
        <v>51</v>
      </c>
      <c r="FV30" s="277">
        <v>45</v>
      </c>
      <c r="FW30" s="288">
        <v>53</v>
      </c>
      <c r="FX30" s="288">
        <v>21</v>
      </c>
      <c r="FY30" s="277"/>
      <c r="FZ30" s="277">
        <v>45</v>
      </c>
      <c r="GA30" s="277">
        <v>20</v>
      </c>
      <c r="GB30" s="277">
        <v>7</v>
      </c>
      <c r="GC30" s="62">
        <v>190</v>
      </c>
      <c r="GD30" s="62"/>
      <c r="GE30" s="277">
        <v>104</v>
      </c>
      <c r="GF30" s="277">
        <v>34</v>
      </c>
      <c r="GG30" s="277">
        <v>15</v>
      </c>
      <c r="GH30" s="277"/>
      <c r="GI30" s="277">
        <v>62</v>
      </c>
      <c r="GJ30" s="277">
        <v>19</v>
      </c>
      <c r="GK30" s="277"/>
      <c r="GL30" s="277"/>
    </row>
    <row r="31" spans="1:194" s="286" customFormat="1" ht="15.75" customHeight="1" x14ac:dyDescent="0.3">
      <c r="A31" s="277">
        <v>24</v>
      </c>
      <c r="B31" s="277" t="s">
        <v>271</v>
      </c>
      <c r="C31" s="277" t="s">
        <v>272</v>
      </c>
      <c r="D31" s="277">
        <v>5.32</v>
      </c>
      <c r="E31" s="277"/>
      <c r="F31" s="277"/>
      <c r="G31" s="277"/>
      <c r="H31" s="277">
        <v>8</v>
      </c>
      <c r="I31" s="277"/>
      <c r="J31" s="277">
        <v>0</v>
      </c>
      <c r="K31" s="277">
        <v>0</v>
      </c>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8"/>
      <c r="AS31" s="278"/>
      <c r="AT31" s="278"/>
      <c r="AU31" s="278"/>
      <c r="AV31" s="277"/>
      <c r="AW31" s="277"/>
      <c r="AX31" s="277"/>
      <c r="AY31" s="277"/>
      <c r="AZ31" s="42"/>
      <c r="BA31" s="42"/>
      <c r="BB31" s="277"/>
      <c r="BC31" s="277"/>
      <c r="BD31" s="277"/>
      <c r="BE31" s="277"/>
      <c r="BF31" s="288"/>
      <c r="BG31" s="277"/>
      <c r="BH31" s="277">
        <v>35</v>
      </c>
      <c r="BI31" s="277"/>
      <c r="BJ31" s="277"/>
      <c r="BK31" s="277"/>
      <c r="BL31" s="277"/>
      <c r="BM31" s="277"/>
      <c r="BN31" s="277"/>
      <c r="BO31" s="277"/>
      <c r="BP31" s="277"/>
      <c r="BQ31" s="277"/>
      <c r="BR31" s="277"/>
      <c r="BS31" s="277"/>
      <c r="BT31" s="277">
        <v>0</v>
      </c>
      <c r="BU31" s="277"/>
      <c r="BV31" s="277"/>
      <c r="BW31" s="277"/>
      <c r="BX31" s="277">
        <v>1</v>
      </c>
      <c r="BY31" s="277"/>
      <c r="BZ31" s="277"/>
      <c r="CA31" s="277"/>
      <c r="CB31" s="277"/>
      <c r="CC31" s="277"/>
      <c r="CD31" s="277"/>
      <c r="CE31" s="277"/>
      <c r="CF31" s="277"/>
      <c r="CG31" s="277"/>
      <c r="CH31" s="287"/>
      <c r="CI31" s="287"/>
      <c r="CJ31" s="277"/>
      <c r="CK31" s="277"/>
      <c r="CL31" s="277"/>
      <c r="CM31" s="277"/>
      <c r="CN31" s="277"/>
      <c r="CO31" s="277"/>
      <c r="CP31" s="277"/>
      <c r="CQ31" s="277"/>
      <c r="CR31" s="277"/>
      <c r="CS31" s="277"/>
      <c r="CT31" s="277"/>
      <c r="CU31" s="277"/>
      <c r="CV31" s="277"/>
      <c r="CW31" s="277"/>
      <c r="CX31" s="277"/>
      <c r="CY31" s="277"/>
      <c r="CZ31" s="277"/>
      <c r="DA31" s="277"/>
      <c r="DB31" s="277"/>
      <c r="DC31" s="277"/>
      <c r="DD31" s="271"/>
      <c r="DE31" s="271"/>
      <c r="DF31" s="277"/>
      <c r="DG31" s="277"/>
      <c r="DH31" s="279">
        <v>0</v>
      </c>
      <c r="DI31" s="279">
        <v>0</v>
      </c>
      <c r="DJ31" s="277"/>
      <c r="DK31" s="277"/>
      <c r="DL31" s="277"/>
      <c r="DM31" s="277"/>
      <c r="DN31" s="277"/>
      <c r="DO31" s="277"/>
      <c r="DP31" s="277"/>
      <c r="DQ31" s="277"/>
      <c r="DR31" s="277"/>
      <c r="DS31" s="277">
        <v>130</v>
      </c>
      <c r="DT31" s="277"/>
      <c r="DU31" s="277"/>
      <c r="DV31" s="277"/>
      <c r="DW31" s="277">
        <v>9</v>
      </c>
      <c r="DX31" s="277">
        <v>8</v>
      </c>
      <c r="DY31" s="277">
        <v>2</v>
      </c>
      <c r="DZ31" s="277"/>
      <c r="EA31" s="277"/>
      <c r="EB31" s="277"/>
      <c r="EC31" s="272">
        <v>42</v>
      </c>
      <c r="ED31" s="272"/>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88"/>
      <c r="FF31" s="288"/>
      <c r="FG31" s="277"/>
      <c r="FH31" s="277"/>
      <c r="FI31" s="277"/>
      <c r="FJ31" s="277"/>
      <c r="FK31" s="277"/>
      <c r="FL31" s="277"/>
      <c r="FM31" s="277"/>
      <c r="FN31" s="277"/>
      <c r="FO31" s="42"/>
      <c r="FP31" s="42"/>
      <c r="FQ31" s="277"/>
      <c r="FR31" s="277"/>
      <c r="FS31" s="277"/>
      <c r="FT31" s="277"/>
      <c r="FU31" s="277"/>
      <c r="FV31" s="277"/>
      <c r="FW31" s="288"/>
      <c r="FX31" s="288"/>
      <c r="FY31" s="277"/>
      <c r="FZ31" s="277">
        <v>85</v>
      </c>
      <c r="GA31" s="277"/>
      <c r="GB31" s="277"/>
      <c r="GC31" s="62">
        <v>70</v>
      </c>
      <c r="GD31" s="62"/>
      <c r="GE31" s="277"/>
      <c r="GF31" s="277"/>
      <c r="GG31" s="277"/>
      <c r="GH31" s="277"/>
      <c r="GI31" s="277"/>
      <c r="GJ31" s="277"/>
      <c r="GK31" s="277"/>
      <c r="GL31" s="277"/>
    </row>
    <row r="32" spans="1:194" s="286" customFormat="1" ht="15.75" customHeight="1" x14ac:dyDescent="0.3">
      <c r="A32" s="277">
        <v>25</v>
      </c>
      <c r="B32" s="277" t="s">
        <v>273</v>
      </c>
      <c r="C32" s="277" t="s">
        <v>274</v>
      </c>
      <c r="D32" s="277">
        <v>4.5</v>
      </c>
      <c r="E32" s="277"/>
      <c r="F32" s="277"/>
      <c r="G32" s="277"/>
      <c r="H32" s="277"/>
      <c r="I32" s="277"/>
      <c r="J32" s="277">
        <v>0</v>
      </c>
      <c r="K32" s="277">
        <v>0</v>
      </c>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8"/>
      <c r="AS32" s="278"/>
      <c r="AT32" s="278"/>
      <c r="AU32" s="278"/>
      <c r="AV32" s="277"/>
      <c r="AW32" s="277"/>
      <c r="AX32" s="277"/>
      <c r="AY32" s="277"/>
      <c r="AZ32" s="42"/>
      <c r="BA32" s="42"/>
      <c r="BB32" s="277"/>
      <c r="BC32" s="277"/>
      <c r="BD32" s="277"/>
      <c r="BE32" s="277"/>
      <c r="BF32" s="288"/>
      <c r="BG32" s="277"/>
      <c r="BH32" s="277">
        <v>30</v>
      </c>
      <c r="BI32" s="277"/>
      <c r="BJ32" s="277"/>
      <c r="BK32" s="277"/>
      <c r="BL32" s="277"/>
      <c r="BM32" s="277"/>
      <c r="BN32" s="277"/>
      <c r="BO32" s="277"/>
      <c r="BP32" s="277"/>
      <c r="BQ32" s="277"/>
      <c r="BR32" s="277"/>
      <c r="BS32" s="277"/>
      <c r="BT32" s="277">
        <v>0</v>
      </c>
      <c r="BU32" s="277"/>
      <c r="BV32" s="277"/>
      <c r="BW32" s="277"/>
      <c r="BX32" s="277"/>
      <c r="BY32" s="277">
        <v>2</v>
      </c>
      <c r="BZ32" s="277"/>
      <c r="CA32" s="277"/>
      <c r="CB32" s="277"/>
      <c r="CC32" s="277"/>
      <c r="CD32" s="277"/>
      <c r="CE32" s="277"/>
      <c r="CF32" s="277"/>
      <c r="CG32" s="277"/>
      <c r="CH32" s="287"/>
      <c r="CI32" s="287"/>
      <c r="CJ32" s="277"/>
      <c r="CK32" s="277"/>
      <c r="CL32" s="277"/>
      <c r="CM32" s="277"/>
      <c r="CN32" s="277"/>
      <c r="CO32" s="277"/>
      <c r="CP32" s="277"/>
      <c r="CQ32" s="277"/>
      <c r="CR32" s="277"/>
      <c r="CS32" s="277"/>
      <c r="CT32" s="277"/>
      <c r="CU32" s="277"/>
      <c r="CV32" s="277"/>
      <c r="CW32" s="277"/>
      <c r="CX32" s="277"/>
      <c r="CY32" s="277"/>
      <c r="CZ32" s="277"/>
      <c r="DA32" s="277"/>
      <c r="DB32" s="277"/>
      <c r="DC32" s="277"/>
      <c r="DD32" s="271"/>
      <c r="DE32" s="271"/>
      <c r="DF32" s="277"/>
      <c r="DG32" s="277"/>
      <c r="DH32" s="279">
        <v>0</v>
      </c>
      <c r="DI32" s="279">
        <v>0</v>
      </c>
      <c r="DJ32" s="277"/>
      <c r="DK32" s="277"/>
      <c r="DL32" s="277"/>
      <c r="DM32" s="277"/>
      <c r="DN32" s="277"/>
      <c r="DO32" s="277"/>
      <c r="DP32" s="277"/>
      <c r="DQ32" s="277"/>
      <c r="DR32" s="277"/>
      <c r="DS32" s="277">
        <v>60</v>
      </c>
      <c r="DT32" s="277"/>
      <c r="DU32" s="277"/>
      <c r="DV32" s="277"/>
      <c r="DW32" s="277"/>
      <c r="DX32" s="277"/>
      <c r="DY32" s="277"/>
      <c r="DZ32" s="277"/>
      <c r="EA32" s="277"/>
      <c r="EB32" s="277"/>
      <c r="EC32" s="272">
        <v>59</v>
      </c>
      <c r="ED32" s="272"/>
      <c r="EE32" s="277"/>
      <c r="EF32" s="277"/>
      <c r="EG32" s="277"/>
      <c r="EH32" s="277"/>
      <c r="EI32" s="277"/>
      <c r="EJ32" s="277"/>
      <c r="EK32" s="277"/>
      <c r="EL32" s="277"/>
      <c r="EM32" s="277"/>
      <c r="EN32" s="277"/>
      <c r="EO32" s="277"/>
      <c r="EP32" s="277"/>
      <c r="EQ32" s="277"/>
      <c r="ER32" s="277"/>
      <c r="ES32" s="277"/>
      <c r="ET32" s="277"/>
      <c r="EU32" s="277"/>
      <c r="EV32" s="277"/>
      <c r="EW32" s="277"/>
      <c r="EX32" s="277"/>
      <c r="EY32" s="277"/>
      <c r="EZ32" s="277"/>
      <c r="FA32" s="277"/>
      <c r="FB32" s="277"/>
      <c r="FC32" s="277"/>
      <c r="FD32" s="277"/>
      <c r="FE32" s="288"/>
      <c r="FF32" s="288"/>
      <c r="FG32" s="277"/>
      <c r="FH32" s="277"/>
      <c r="FI32" s="277"/>
      <c r="FJ32" s="277"/>
      <c r="FK32" s="277"/>
      <c r="FL32" s="277"/>
      <c r="FM32" s="277"/>
      <c r="FN32" s="277"/>
      <c r="FO32" s="42"/>
      <c r="FP32" s="42">
        <v>12</v>
      </c>
      <c r="FQ32" s="277"/>
      <c r="FR32" s="277"/>
      <c r="FS32" s="277"/>
      <c r="FT32" s="277"/>
      <c r="FU32" s="277"/>
      <c r="FV32" s="277"/>
      <c r="FW32" s="288"/>
      <c r="FX32" s="288"/>
      <c r="FY32" s="277"/>
      <c r="FZ32" s="277">
        <v>218</v>
      </c>
      <c r="GA32" s="277"/>
      <c r="GB32" s="277"/>
      <c r="GC32" s="62">
        <v>80</v>
      </c>
      <c r="GD32" s="62"/>
      <c r="GE32" s="277"/>
      <c r="GF32" s="277"/>
      <c r="GG32" s="277"/>
      <c r="GH32" s="277"/>
      <c r="GI32" s="277"/>
      <c r="GJ32" s="277"/>
      <c r="GK32" s="277"/>
      <c r="GL32" s="277"/>
    </row>
    <row r="33" spans="1:194" s="286" customFormat="1" ht="15.75" customHeight="1" x14ac:dyDescent="0.3">
      <c r="A33" s="277">
        <v>26</v>
      </c>
      <c r="B33" s="277" t="s">
        <v>275</v>
      </c>
      <c r="C33" s="277" t="s">
        <v>276</v>
      </c>
      <c r="D33" s="277">
        <v>1.0900000000000001</v>
      </c>
      <c r="E33" s="277"/>
      <c r="F33" s="277"/>
      <c r="G33" s="277"/>
      <c r="H33" s="277"/>
      <c r="I33" s="277"/>
      <c r="J33" s="277">
        <v>3</v>
      </c>
      <c r="K33" s="277">
        <v>3</v>
      </c>
      <c r="L33" s="277"/>
      <c r="M33" s="277"/>
      <c r="N33" s="277"/>
      <c r="O33" s="277"/>
      <c r="P33" s="277"/>
      <c r="Q33" s="277"/>
      <c r="R33" s="277"/>
      <c r="S33" s="277"/>
      <c r="T33" s="277">
        <v>2</v>
      </c>
      <c r="U33" s="277"/>
      <c r="V33" s="277"/>
      <c r="W33" s="277"/>
      <c r="X33" s="277"/>
      <c r="Y33" s="277"/>
      <c r="Z33" s="277"/>
      <c r="AA33" s="277"/>
      <c r="AB33" s="277"/>
      <c r="AC33" s="277"/>
      <c r="AD33" s="277"/>
      <c r="AE33" s="277"/>
      <c r="AF33" s="277">
        <v>3</v>
      </c>
      <c r="AG33" s="277"/>
      <c r="AH33" s="277"/>
      <c r="AI33" s="277"/>
      <c r="AJ33" s="277"/>
      <c r="AK33" s="277"/>
      <c r="AL33" s="277"/>
      <c r="AM33" s="277"/>
      <c r="AN33" s="277"/>
      <c r="AO33" s="277"/>
      <c r="AP33" s="277">
        <v>2</v>
      </c>
      <c r="AQ33" s="277"/>
      <c r="AR33" s="278"/>
      <c r="AS33" s="278"/>
      <c r="AT33" s="278"/>
      <c r="AU33" s="278"/>
      <c r="AV33" s="277"/>
      <c r="AW33" s="277"/>
      <c r="AX33" s="277">
        <v>2</v>
      </c>
      <c r="AY33" s="277"/>
      <c r="AZ33" s="42"/>
      <c r="BA33" s="42"/>
      <c r="BB33" s="277"/>
      <c r="BC33" s="277">
        <v>2</v>
      </c>
      <c r="BD33" s="277"/>
      <c r="BE33" s="277"/>
      <c r="BF33" s="288"/>
      <c r="BG33" s="277"/>
      <c r="BH33" s="277">
        <v>35</v>
      </c>
      <c r="BI33" s="277"/>
      <c r="BJ33" s="277">
        <v>1</v>
      </c>
      <c r="BK33" s="277"/>
      <c r="BL33" s="277">
        <v>4</v>
      </c>
      <c r="BM33" s="277"/>
      <c r="BN33" s="277">
        <v>1</v>
      </c>
      <c r="BO33" s="277"/>
      <c r="BP33" s="277"/>
      <c r="BQ33" s="277"/>
      <c r="BR33" s="277"/>
      <c r="BS33" s="277"/>
      <c r="BT33" s="277">
        <v>0</v>
      </c>
      <c r="BU33" s="277"/>
      <c r="BV33" s="277"/>
      <c r="BW33" s="277"/>
      <c r="BX33" s="277">
        <v>7</v>
      </c>
      <c r="BY33" s="277"/>
      <c r="BZ33" s="277"/>
      <c r="CA33" s="277"/>
      <c r="CB33" s="277"/>
      <c r="CC33" s="277"/>
      <c r="CD33" s="277"/>
      <c r="CE33" s="277"/>
      <c r="CF33" s="277"/>
      <c r="CG33" s="277"/>
      <c r="CH33" s="287"/>
      <c r="CI33" s="287"/>
      <c r="CJ33" s="277"/>
      <c r="CK33" s="277"/>
      <c r="CL33" s="277">
        <v>1</v>
      </c>
      <c r="CM33" s="277"/>
      <c r="CN33" s="277"/>
      <c r="CO33" s="277"/>
      <c r="CP33" s="277"/>
      <c r="CQ33" s="277"/>
      <c r="CR33" s="277">
        <v>7</v>
      </c>
      <c r="CS33" s="277"/>
      <c r="CT33" s="277"/>
      <c r="CU33" s="277"/>
      <c r="CV33" s="277"/>
      <c r="CW33" s="277"/>
      <c r="CX33" s="277"/>
      <c r="CY33" s="277"/>
      <c r="CZ33" s="277"/>
      <c r="DA33" s="277"/>
      <c r="DB33" s="277"/>
      <c r="DC33" s="277"/>
      <c r="DD33" s="271"/>
      <c r="DE33" s="271"/>
      <c r="DF33" s="277">
        <v>1</v>
      </c>
      <c r="DG33" s="277"/>
      <c r="DH33" s="279">
        <v>0</v>
      </c>
      <c r="DI33" s="279">
        <v>0</v>
      </c>
      <c r="DJ33" s="277"/>
      <c r="DK33" s="277"/>
      <c r="DL33" s="277">
        <v>4</v>
      </c>
      <c r="DM33" s="277"/>
      <c r="DN33" s="277"/>
      <c r="DO33" s="277"/>
      <c r="DP33" s="277"/>
      <c r="DQ33" s="277"/>
      <c r="DR33" s="277"/>
      <c r="DS33" s="277">
        <v>89</v>
      </c>
      <c r="DT33" s="277"/>
      <c r="DU33" s="277"/>
      <c r="DV33" s="277"/>
      <c r="DW33" s="277"/>
      <c r="DX33" s="277"/>
      <c r="DY33" s="277"/>
      <c r="DZ33" s="277"/>
      <c r="EA33" s="277">
        <v>2</v>
      </c>
      <c r="EB33" s="277"/>
      <c r="EC33" s="272"/>
      <c r="ED33" s="272"/>
      <c r="EE33" s="277"/>
      <c r="EF33" s="277"/>
      <c r="EG33" s="277">
        <v>5</v>
      </c>
      <c r="EH33" s="277"/>
      <c r="EI33" s="277"/>
      <c r="EJ33" s="277"/>
      <c r="EK33" s="277">
        <v>6</v>
      </c>
      <c r="EL33" s="277"/>
      <c r="EM33" s="277">
        <v>6</v>
      </c>
      <c r="EN33" s="277"/>
      <c r="EO33" s="277"/>
      <c r="EP33" s="277"/>
      <c r="EQ33" s="277"/>
      <c r="ER33" s="277"/>
      <c r="ES33" s="277"/>
      <c r="ET33" s="277"/>
      <c r="EU33" s="277"/>
      <c r="EV33" s="277"/>
      <c r="EW33" s="277"/>
      <c r="EX33" s="277"/>
      <c r="EY33" s="277">
        <v>1</v>
      </c>
      <c r="EZ33" s="277"/>
      <c r="FA33" s="277">
        <v>6</v>
      </c>
      <c r="FB33" s="277"/>
      <c r="FC33" s="277">
        <v>2</v>
      </c>
      <c r="FD33" s="277"/>
      <c r="FE33" s="288">
        <v>5</v>
      </c>
      <c r="FF33" s="288"/>
      <c r="FG33" s="277">
        <v>1</v>
      </c>
      <c r="FH33" s="277"/>
      <c r="FI33" s="277"/>
      <c r="FJ33" s="277"/>
      <c r="FK33" s="277"/>
      <c r="FL33" s="277"/>
      <c r="FM33" s="277"/>
      <c r="FN33" s="277"/>
      <c r="FO33" s="42"/>
      <c r="FP33" s="42">
        <v>2</v>
      </c>
      <c r="FQ33" s="277"/>
      <c r="FR33" s="277"/>
      <c r="FS33" s="277"/>
      <c r="FT33" s="277"/>
      <c r="FU33" s="277">
        <v>3</v>
      </c>
      <c r="FV33" s="277"/>
      <c r="FW33" s="288">
        <v>5</v>
      </c>
      <c r="FX33" s="288"/>
      <c r="FY33" s="277"/>
      <c r="FZ33" s="277">
        <v>8</v>
      </c>
      <c r="GA33" s="277"/>
      <c r="GB33" s="277"/>
      <c r="GC33" s="62">
        <v>69</v>
      </c>
      <c r="GD33" s="62"/>
      <c r="GE33" s="277">
        <v>3</v>
      </c>
      <c r="GF33" s="277"/>
      <c r="GG33" s="277"/>
      <c r="GH33" s="277"/>
      <c r="GI33" s="277">
        <v>5</v>
      </c>
      <c r="GJ33" s="277"/>
      <c r="GK33" s="277"/>
      <c r="GL33" s="277"/>
    </row>
    <row r="34" spans="1:194" s="286" customFormat="1" ht="15.75" customHeight="1" x14ac:dyDescent="0.3">
      <c r="A34" s="277">
        <v>27</v>
      </c>
      <c r="B34" s="277" t="s">
        <v>277</v>
      </c>
      <c r="C34" s="277" t="s">
        <v>278</v>
      </c>
      <c r="D34" s="277">
        <v>4.51</v>
      </c>
      <c r="E34" s="277"/>
      <c r="F34" s="277"/>
      <c r="G34" s="277"/>
      <c r="H34" s="277"/>
      <c r="I34" s="277"/>
      <c r="J34" s="277">
        <v>0</v>
      </c>
      <c r="K34" s="277">
        <v>0</v>
      </c>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8"/>
      <c r="AS34" s="278"/>
      <c r="AT34" s="278"/>
      <c r="AU34" s="278"/>
      <c r="AV34" s="277"/>
      <c r="AW34" s="277"/>
      <c r="AX34" s="277"/>
      <c r="AY34" s="277"/>
      <c r="AZ34" s="42"/>
      <c r="BA34" s="42"/>
      <c r="BB34" s="277"/>
      <c r="BC34" s="277"/>
      <c r="BD34" s="277"/>
      <c r="BE34" s="277"/>
      <c r="BF34" s="288"/>
      <c r="BG34" s="277"/>
      <c r="BH34" s="277">
        <v>2</v>
      </c>
      <c r="BI34" s="277"/>
      <c r="BJ34" s="277"/>
      <c r="BK34" s="277"/>
      <c r="BL34" s="277"/>
      <c r="BM34" s="277"/>
      <c r="BN34" s="277"/>
      <c r="BO34" s="277"/>
      <c r="BP34" s="277"/>
      <c r="BQ34" s="277"/>
      <c r="BR34" s="277"/>
      <c r="BS34" s="277"/>
      <c r="BT34" s="277">
        <v>0</v>
      </c>
      <c r="BU34" s="277"/>
      <c r="BV34" s="277"/>
      <c r="BW34" s="277"/>
      <c r="BX34" s="277"/>
      <c r="BY34" s="277"/>
      <c r="BZ34" s="277"/>
      <c r="CA34" s="277"/>
      <c r="CB34" s="277"/>
      <c r="CC34" s="277"/>
      <c r="CD34" s="277"/>
      <c r="CE34" s="277"/>
      <c r="CF34" s="277"/>
      <c r="CG34" s="277"/>
      <c r="CH34" s="287"/>
      <c r="CI34" s="287"/>
      <c r="CJ34" s="277"/>
      <c r="CK34" s="277"/>
      <c r="CL34" s="277"/>
      <c r="CM34" s="277"/>
      <c r="CN34" s="277"/>
      <c r="CO34" s="277"/>
      <c r="CP34" s="277"/>
      <c r="CQ34" s="277"/>
      <c r="CR34" s="277"/>
      <c r="CS34" s="277"/>
      <c r="CT34" s="277"/>
      <c r="CU34" s="277"/>
      <c r="CV34" s="277"/>
      <c r="CW34" s="277"/>
      <c r="CX34" s="277"/>
      <c r="CY34" s="277"/>
      <c r="CZ34" s="277"/>
      <c r="DA34" s="277"/>
      <c r="DB34" s="277"/>
      <c r="DC34" s="277"/>
      <c r="DD34" s="271"/>
      <c r="DE34" s="271"/>
      <c r="DF34" s="277"/>
      <c r="DG34" s="277"/>
      <c r="DH34" s="279">
        <v>0</v>
      </c>
      <c r="DI34" s="279">
        <v>0</v>
      </c>
      <c r="DJ34" s="277"/>
      <c r="DK34" s="277"/>
      <c r="DL34" s="277"/>
      <c r="DM34" s="277"/>
      <c r="DN34" s="277"/>
      <c r="DO34" s="277"/>
      <c r="DP34" s="277"/>
      <c r="DQ34" s="277"/>
      <c r="DR34" s="277"/>
      <c r="DS34" s="277">
        <v>4</v>
      </c>
      <c r="DT34" s="277"/>
      <c r="DU34" s="277"/>
      <c r="DV34" s="277"/>
      <c r="DW34" s="277"/>
      <c r="DX34" s="277"/>
      <c r="DY34" s="277"/>
      <c r="DZ34" s="277"/>
      <c r="EA34" s="277"/>
      <c r="EB34" s="277"/>
      <c r="EC34" s="272"/>
      <c r="ED34" s="272"/>
      <c r="EE34" s="277"/>
      <c r="EF34" s="277"/>
      <c r="EG34" s="277"/>
      <c r="EH34" s="277"/>
      <c r="EI34" s="277"/>
      <c r="EJ34" s="277"/>
      <c r="EK34" s="277"/>
      <c r="EL34" s="277"/>
      <c r="EM34" s="277"/>
      <c r="EN34" s="277"/>
      <c r="EO34" s="277"/>
      <c r="EP34" s="277"/>
      <c r="EQ34" s="277"/>
      <c r="ER34" s="277"/>
      <c r="ES34" s="277"/>
      <c r="ET34" s="277"/>
      <c r="EU34" s="277"/>
      <c r="EV34" s="277"/>
      <c r="EW34" s="277"/>
      <c r="EX34" s="277"/>
      <c r="EY34" s="277"/>
      <c r="EZ34" s="277"/>
      <c r="FA34" s="277"/>
      <c r="FB34" s="277"/>
      <c r="FC34" s="277"/>
      <c r="FD34" s="277"/>
      <c r="FE34" s="288"/>
      <c r="FF34" s="288"/>
      <c r="FG34" s="277"/>
      <c r="FH34" s="277"/>
      <c r="FI34" s="277"/>
      <c r="FJ34" s="277"/>
      <c r="FK34" s="277"/>
      <c r="FL34" s="277"/>
      <c r="FM34" s="277"/>
      <c r="FN34" s="277"/>
      <c r="FO34" s="42"/>
      <c r="FP34" s="42"/>
      <c r="FQ34" s="277"/>
      <c r="FR34" s="277"/>
      <c r="FS34" s="277"/>
      <c r="FT34" s="277"/>
      <c r="FU34" s="277"/>
      <c r="FV34" s="277"/>
      <c r="FW34" s="288"/>
      <c r="FX34" s="288"/>
      <c r="FY34" s="277"/>
      <c r="FZ34" s="277"/>
      <c r="GA34" s="277"/>
      <c r="GB34" s="277"/>
      <c r="GC34" s="62">
        <v>0</v>
      </c>
      <c r="GD34" s="62"/>
      <c r="GE34" s="277"/>
      <c r="GF34" s="277"/>
      <c r="GG34" s="277"/>
      <c r="GH34" s="277"/>
      <c r="GI34" s="277"/>
      <c r="GJ34" s="277"/>
      <c r="GK34" s="277"/>
      <c r="GL34" s="277"/>
    </row>
    <row r="35" spans="1:194" s="286" customFormat="1" ht="15.75" customHeight="1" x14ac:dyDescent="0.3">
      <c r="A35" s="277">
        <v>28</v>
      </c>
      <c r="B35" s="277" t="s">
        <v>279</v>
      </c>
      <c r="C35" s="277" t="s">
        <v>280</v>
      </c>
      <c r="D35" s="277">
        <v>4.2699999999999996</v>
      </c>
      <c r="E35" s="277"/>
      <c r="F35" s="277"/>
      <c r="G35" s="277"/>
      <c r="H35" s="277"/>
      <c r="I35" s="277"/>
      <c r="J35" s="277">
        <v>0</v>
      </c>
      <c r="K35" s="277">
        <v>0</v>
      </c>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8"/>
      <c r="AS35" s="278"/>
      <c r="AT35" s="278"/>
      <c r="AU35" s="278"/>
      <c r="AV35" s="277"/>
      <c r="AW35" s="277"/>
      <c r="AX35" s="277"/>
      <c r="AY35" s="277"/>
      <c r="AZ35" s="42"/>
      <c r="BA35" s="42"/>
      <c r="BB35" s="277"/>
      <c r="BC35" s="277"/>
      <c r="BD35" s="277"/>
      <c r="BE35" s="277"/>
      <c r="BF35" s="288"/>
      <c r="BG35" s="277"/>
      <c r="BH35" s="277">
        <v>40</v>
      </c>
      <c r="BI35" s="277"/>
      <c r="BJ35" s="277"/>
      <c r="BK35" s="277"/>
      <c r="BL35" s="277"/>
      <c r="BM35" s="277"/>
      <c r="BN35" s="277"/>
      <c r="BO35" s="277"/>
      <c r="BP35" s="277"/>
      <c r="BQ35" s="277"/>
      <c r="BR35" s="277"/>
      <c r="BS35" s="277"/>
      <c r="BT35" s="277">
        <v>0</v>
      </c>
      <c r="BU35" s="277"/>
      <c r="BV35" s="277"/>
      <c r="BW35" s="277"/>
      <c r="BX35" s="277"/>
      <c r="BY35" s="277"/>
      <c r="BZ35" s="277"/>
      <c r="CA35" s="277"/>
      <c r="CB35" s="277"/>
      <c r="CC35" s="277"/>
      <c r="CD35" s="277"/>
      <c r="CE35" s="277"/>
      <c r="CF35" s="277"/>
      <c r="CG35" s="277"/>
      <c r="CH35" s="287"/>
      <c r="CI35" s="287"/>
      <c r="CJ35" s="277"/>
      <c r="CK35" s="277"/>
      <c r="CL35" s="277"/>
      <c r="CM35" s="277"/>
      <c r="CN35" s="277"/>
      <c r="CO35" s="277"/>
      <c r="CP35" s="277"/>
      <c r="CQ35" s="277"/>
      <c r="CR35" s="277"/>
      <c r="CS35" s="277"/>
      <c r="CT35" s="277"/>
      <c r="CU35" s="277"/>
      <c r="CV35" s="277"/>
      <c r="CW35" s="277"/>
      <c r="CX35" s="277"/>
      <c r="CY35" s="277"/>
      <c r="CZ35" s="277"/>
      <c r="DA35" s="277"/>
      <c r="DB35" s="277"/>
      <c r="DC35" s="277"/>
      <c r="DD35" s="271"/>
      <c r="DE35" s="271"/>
      <c r="DF35" s="277"/>
      <c r="DG35" s="277"/>
      <c r="DH35" s="279">
        <v>0</v>
      </c>
      <c r="DI35" s="279">
        <v>0</v>
      </c>
      <c r="DJ35" s="277"/>
      <c r="DK35" s="277"/>
      <c r="DL35" s="277"/>
      <c r="DM35" s="277"/>
      <c r="DN35" s="277"/>
      <c r="DO35" s="277"/>
      <c r="DP35" s="277"/>
      <c r="DQ35" s="277"/>
      <c r="DR35" s="277"/>
      <c r="DS35" s="277">
        <v>150</v>
      </c>
      <c r="DT35" s="277"/>
      <c r="DU35" s="277"/>
      <c r="DV35" s="277"/>
      <c r="DW35" s="277"/>
      <c r="DX35" s="277"/>
      <c r="DY35" s="277"/>
      <c r="DZ35" s="277"/>
      <c r="EA35" s="277"/>
      <c r="EB35" s="277"/>
      <c r="EC35" s="272"/>
      <c r="ED35" s="272"/>
      <c r="EE35" s="277"/>
      <c r="EF35" s="277"/>
      <c r="EG35" s="277">
        <v>15</v>
      </c>
      <c r="EH35" s="277">
        <v>13</v>
      </c>
      <c r="EI35" s="277"/>
      <c r="EJ35" s="277"/>
      <c r="EK35" s="277"/>
      <c r="EL35" s="277"/>
      <c r="EM35" s="277"/>
      <c r="EN35" s="277"/>
      <c r="EO35" s="277"/>
      <c r="EP35" s="277"/>
      <c r="EQ35" s="277"/>
      <c r="ER35" s="277"/>
      <c r="ES35" s="277"/>
      <c r="ET35" s="277"/>
      <c r="EU35" s="277"/>
      <c r="EV35" s="277"/>
      <c r="EW35" s="277"/>
      <c r="EX35" s="277"/>
      <c r="EY35" s="277"/>
      <c r="EZ35" s="277"/>
      <c r="FA35" s="277"/>
      <c r="FB35" s="277"/>
      <c r="FC35" s="277"/>
      <c r="FD35" s="277"/>
      <c r="FE35" s="288"/>
      <c r="FF35" s="288"/>
      <c r="FG35" s="277"/>
      <c r="FH35" s="277"/>
      <c r="FI35" s="277"/>
      <c r="FJ35" s="277"/>
      <c r="FK35" s="277"/>
      <c r="FL35" s="277"/>
      <c r="FM35" s="277"/>
      <c r="FN35" s="277"/>
      <c r="FO35" s="42"/>
      <c r="FP35" s="42"/>
      <c r="FQ35" s="277"/>
      <c r="FR35" s="277"/>
      <c r="FS35" s="277"/>
      <c r="FT35" s="277"/>
      <c r="FU35" s="277"/>
      <c r="FV35" s="277"/>
      <c r="FW35" s="288"/>
      <c r="FX35" s="288"/>
      <c r="FY35" s="277"/>
      <c r="FZ35" s="277"/>
      <c r="GA35" s="277"/>
      <c r="GB35" s="277"/>
      <c r="GC35" s="62">
        <v>175</v>
      </c>
      <c r="GD35" s="62"/>
      <c r="GE35" s="277"/>
      <c r="GF35" s="277"/>
      <c r="GG35" s="277"/>
      <c r="GH35" s="277"/>
      <c r="GI35" s="277"/>
      <c r="GJ35" s="277"/>
      <c r="GK35" s="277"/>
      <c r="GL35" s="277"/>
    </row>
    <row r="36" spans="1:194" s="286" customFormat="1" ht="31.5" customHeight="1" x14ac:dyDescent="0.3">
      <c r="A36" s="277">
        <v>29</v>
      </c>
      <c r="B36" s="277" t="s">
        <v>281</v>
      </c>
      <c r="C36" s="277" t="s">
        <v>282</v>
      </c>
      <c r="D36" s="277">
        <v>3.46</v>
      </c>
      <c r="E36" s="277"/>
      <c r="F36" s="277"/>
      <c r="G36" s="277"/>
      <c r="H36" s="277"/>
      <c r="I36" s="277"/>
      <c r="J36" s="277">
        <v>0</v>
      </c>
      <c r="K36" s="277">
        <v>0</v>
      </c>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8"/>
      <c r="AS36" s="278"/>
      <c r="AT36" s="278"/>
      <c r="AU36" s="278"/>
      <c r="AV36" s="277"/>
      <c r="AW36" s="277"/>
      <c r="AX36" s="277"/>
      <c r="AY36" s="277"/>
      <c r="AZ36" s="42"/>
      <c r="BA36" s="42"/>
      <c r="BB36" s="277"/>
      <c r="BC36" s="277"/>
      <c r="BD36" s="277"/>
      <c r="BE36" s="277"/>
      <c r="BF36" s="288"/>
      <c r="BG36" s="277"/>
      <c r="BH36" s="277">
        <v>162</v>
      </c>
      <c r="BI36" s="277"/>
      <c r="BJ36" s="277"/>
      <c r="BK36" s="277"/>
      <c r="BL36" s="277"/>
      <c r="BM36" s="277"/>
      <c r="BN36" s="277"/>
      <c r="BO36" s="277"/>
      <c r="BP36" s="277"/>
      <c r="BQ36" s="277"/>
      <c r="BR36" s="277"/>
      <c r="BS36" s="277"/>
      <c r="BT36" s="277">
        <v>0</v>
      </c>
      <c r="BU36" s="277"/>
      <c r="BV36" s="277"/>
      <c r="BW36" s="277"/>
      <c r="BX36" s="277">
        <v>6</v>
      </c>
      <c r="BY36" s="277"/>
      <c r="BZ36" s="277"/>
      <c r="CA36" s="277"/>
      <c r="CB36" s="277"/>
      <c r="CC36" s="277"/>
      <c r="CD36" s="277">
        <v>1</v>
      </c>
      <c r="CE36" s="277"/>
      <c r="CF36" s="277"/>
      <c r="CG36" s="277"/>
      <c r="CH36" s="287"/>
      <c r="CI36" s="287"/>
      <c r="CJ36" s="277"/>
      <c r="CK36" s="277"/>
      <c r="CL36" s="277"/>
      <c r="CM36" s="277"/>
      <c r="CN36" s="277"/>
      <c r="CO36" s="277"/>
      <c r="CP36" s="277"/>
      <c r="CQ36" s="277"/>
      <c r="CR36" s="277"/>
      <c r="CS36" s="277"/>
      <c r="CT36" s="277"/>
      <c r="CU36" s="277"/>
      <c r="CV36" s="277"/>
      <c r="CW36" s="277"/>
      <c r="CX36" s="277"/>
      <c r="CY36" s="277"/>
      <c r="CZ36" s="277"/>
      <c r="DA36" s="277"/>
      <c r="DB36" s="277"/>
      <c r="DC36" s="277"/>
      <c r="DD36" s="271"/>
      <c r="DE36" s="271"/>
      <c r="DF36" s="277"/>
      <c r="DG36" s="277"/>
      <c r="DH36" s="279">
        <v>0</v>
      </c>
      <c r="DI36" s="279">
        <v>0</v>
      </c>
      <c r="DJ36" s="277"/>
      <c r="DK36" s="277"/>
      <c r="DL36" s="277"/>
      <c r="DM36" s="277"/>
      <c r="DN36" s="277"/>
      <c r="DO36" s="277"/>
      <c r="DP36" s="277"/>
      <c r="DQ36" s="277"/>
      <c r="DR36" s="277"/>
      <c r="DS36" s="277">
        <v>570</v>
      </c>
      <c r="DT36" s="277"/>
      <c r="DU36" s="277"/>
      <c r="DV36" s="277"/>
      <c r="DW36" s="277"/>
      <c r="DX36" s="277"/>
      <c r="DY36" s="277"/>
      <c r="DZ36" s="277"/>
      <c r="EA36" s="277"/>
      <c r="EB36" s="277"/>
      <c r="EC36" s="272">
        <v>40</v>
      </c>
      <c r="ED36" s="272"/>
      <c r="EE36" s="277"/>
      <c r="EF36" s="277"/>
      <c r="EG36" s="277"/>
      <c r="EH36" s="277"/>
      <c r="EI36" s="277"/>
      <c r="EJ36" s="277"/>
      <c r="EK36" s="277"/>
      <c r="EL36" s="277"/>
      <c r="EM36" s="277"/>
      <c r="EN36" s="277"/>
      <c r="EO36" s="277"/>
      <c r="EP36" s="277"/>
      <c r="EQ36" s="277">
        <v>1100</v>
      </c>
      <c r="ER36" s="277"/>
      <c r="ES36" s="277"/>
      <c r="ET36" s="277"/>
      <c r="EU36" s="277"/>
      <c r="EV36" s="277"/>
      <c r="EW36" s="277"/>
      <c r="EX36" s="277"/>
      <c r="EY36" s="277"/>
      <c r="EZ36" s="277"/>
      <c r="FA36" s="277"/>
      <c r="FB36" s="277"/>
      <c r="FC36" s="277"/>
      <c r="FD36" s="277"/>
      <c r="FE36" s="288"/>
      <c r="FF36" s="288"/>
      <c r="FG36" s="277">
        <v>2</v>
      </c>
      <c r="FH36" s="277"/>
      <c r="FI36" s="277"/>
      <c r="FJ36" s="277"/>
      <c r="FK36" s="277"/>
      <c r="FL36" s="277"/>
      <c r="FM36" s="277"/>
      <c r="FN36" s="277"/>
      <c r="FO36" s="42"/>
      <c r="FP36" s="42"/>
      <c r="FQ36" s="277"/>
      <c r="FR36" s="277"/>
      <c r="FS36" s="277"/>
      <c r="FT36" s="277"/>
      <c r="FU36" s="277"/>
      <c r="FV36" s="277"/>
      <c r="FW36" s="288"/>
      <c r="FX36" s="288"/>
      <c r="FY36" s="277"/>
      <c r="FZ36" s="277"/>
      <c r="GA36" s="277"/>
      <c r="GB36" s="277"/>
      <c r="GC36" s="62">
        <v>710</v>
      </c>
      <c r="GD36" s="62"/>
      <c r="GE36" s="277"/>
      <c r="GF36" s="277"/>
      <c r="GG36" s="277"/>
      <c r="GH36" s="277"/>
      <c r="GI36" s="277"/>
      <c r="GJ36" s="277"/>
      <c r="GK36" s="277"/>
      <c r="GL36" s="277"/>
    </row>
    <row r="37" spans="1:194" s="286" customFormat="1" ht="30" customHeight="1" x14ac:dyDescent="0.3">
      <c r="A37" s="277">
        <v>30</v>
      </c>
      <c r="B37" s="277" t="s">
        <v>283</v>
      </c>
      <c r="C37" s="277" t="s">
        <v>284</v>
      </c>
      <c r="D37" s="277">
        <v>2.0499999999999998</v>
      </c>
      <c r="E37" s="277"/>
      <c r="F37" s="277"/>
      <c r="G37" s="277"/>
      <c r="H37" s="277"/>
      <c r="I37" s="277"/>
      <c r="J37" s="277">
        <v>0</v>
      </c>
      <c r="K37" s="277">
        <v>0</v>
      </c>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8"/>
      <c r="AS37" s="278"/>
      <c r="AT37" s="278"/>
      <c r="AU37" s="278"/>
      <c r="AV37" s="277"/>
      <c r="AW37" s="277"/>
      <c r="AX37" s="277"/>
      <c r="AY37" s="277"/>
      <c r="AZ37" s="42"/>
      <c r="BA37" s="42"/>
      <c r="BB37" s="277"/>
      <c r="BC37" s="277"/>
      <c r="BD37" s="277"/>
      <c r="BE37" s="277"/>
      <c r="BF37" s="288"/>
      <c r="BG37" s="277"/>
      <c r="BH37" s="277"/>
      <c r="BI37" s="277"/>
      <c r="BJ37" s="277"/>
      <c r="BK37" s="277"/>
      <c r="BL37" s="277"/>
      <c r="BM37" s="277"/>
      <c r="BN37" s="277"/>
      <c r="BO37" s="277"/>
      <c r="BP37" s="277"/>
      <c r="BQ37" s="277"/>
      <c r="BR37" s="277"/>
      <c r="BS37" s="277"/>
      <c r="BT37" s="277">
        <v>0</v>
      </c>
      <c r="BU37" s="277"/>
      <c r="BV37" s="277"/>
      <c r="BW37" s="277"/>
      <c r="BX37" s="277"/>
      <c r="BY37" s="277"/>
      <c r="BZ37" s="277"/>
      <c r="CA37" s="277"/>
      <c r="CB37" s="277"/>
      <c r="CC37" s="277"/>
      <c r="CD37" s="277"/>
      <c r="CE37" s="277"/>
      <c r="CF37" s="277"/>
      <c r="CG37" s="277"/>
      <c r="CH37" s="287"/>
      <c r="CI37" s="287"/>
      <c r="CJ37" s="277"/>
      <c r="CK37" s="277"/>
      <c r="CL37" s="277"/>
      <c r="CM37" s="277"/>
      <c r="CN37" s="277"/>
      <c r="CO37" s="277"/>
      <c r="CP37" s="277"/>
      <c r="CQ37" s="277"/>
      <c r="CR37" s="277"/>
      <c r="CS37" s="277"/>
      <c r="CT37" s="277"/>
      <c r="CU37" s="277"/>
      <c r="CV37" s="277"/>
      <c r="CW37" s="277"/>
      <c r="CX37" s="277"/>
      <c r="CY37" s="277"/>
      <c r="CZ37" s="277"/>
      <c r="DA37" s="277"/>
      <c r="DB37" s="277"/>
      <c r="DC37" s="277"/>
      <c r="DD37" s="271"/>
      <c r="DE37" s="271"/>
      <c r="DF37" s="277"/>
      <c r="DG37" s="277"/>
      <c r="DH37" s="279">
        <v>0</v>
      </c>
      <c r="DI37" s="279">
        <v>0</v>
      </c>
      <c r="DJ37" s="277"/>
      <c r="DK37" s="277"/>
      <c r="DL37" s="277"/>
      <c r="DM37" s="277"/>
      <c r="DN37" s="277"/>
      <c r="DO37" s="277"/>
      <c r="DP37" s="277"/>
      <c r="DQ37" s="277"/>
      <c r="DR37" s="277"/>
      <c r="DS37" s="277"/>
      <c r="DT37" s="277"/>
      <c r="DU37" s="277"/>
      <c r="DV37" s="277"/>
      <c r="DW37" s="277"/>
      <c r="DX37" s="277"/>
      <c r="DY37" s="277"/>
      <c r="DZ37" s="277"/>
      <c r="EA37" s="277"/>
      <c r="EB37" s="277"/>
      <c r="EC37" s="272">
        <v>5</v>
      </c>
      <c r="ED37" s="272"/>
      <c r="EE37" s="277"/>
      <c r="EF37" s="277"/>
      <c r="EG37" s="277">
        <v>12</v>
      </c>
      <c r="EH37" s="277">
        <v>10</v>
      </c>
      <c r="EI37" s="277"/>
      <c r="EJ37" s="277"/>
      <c r="EK37" s="277"/>
      <c r="EL37" s="277"/>
      <c r="EM37" s="277">
        <v>4</v>
      </c>
      <c r="EN37" s="277"/>
      <c r="EO37" s="277"/>
      <c r="EP37" s="277"/>
      <c r="EQ37" s="277">
        <v>10</v>
      </c>
      <c r="ER37" s="277"/>
      <c r="ES37" s="277"/>
      <c r="ET37" s="277"/>
      <c r="EU37" s="277"/>
      <c r="EV37" s="277"/>
      <c r="EW37" s="277"/>
      <c r="EX37" s="277"/>
      <c r="EY37" s="277"/>
      <c r="EZ37" s="277"/>
      <c r="FA37" s="277">
        <v>4</v>
      </c>
      <c r="FB37" s="277"/>
      <c r="FC37" s="277"/>
      <c r="FD37" s="277"/>
      <c r="FE37" s="288"/>
      <c r="FF37" s="288"/>
      <c r="FG37" s="277"/>
      <c r="FH37" s="277"/>
      <c r="FI37" s="277"/>
      <c r="FJ37" s="277"/>
      <c r="FK37" s="277"/>
      <c r="FL37" s="277"/>
      <c r="FM37" s="277"/>
      <c r="FN37" s="277"/>
      <c r="FO37" s="42"/>
      <c r="FP37" s="42"/>
      <c r="FQ37" s="277"/>
      <c r="FR37" s="277"/>
      <c r="FS37" s="277"/>
      <c r="FT37" s="277"/>
      <c r="FU37" s="277"/>
      <c r="FV37" s="277"/>
      <c r="FW37" s="288"/>
      <c r="FX37" s="288"/>
      <c r="FY37" s="277"/>
      <c r="FZ37" s="277"/>
      <c r="GA37" s="277"/>
      <c r="GB37" s="277"/>
      <c r="GC37" s="62"/>
      <c r="GD37" s="62"/>
      <c r="GE37" s="277"/>
      <c r="GF37" s="277"/>
      <c r="GG37" s="277"/>
      <c r="GH37" s="277"/>
      <c r="GI37" s="277">
        <v>6</v>
      </c>
      <c r="GJ37" s="277"/>
      <c r="GK37" s="277"/>
      <c r="GL37" s="277"/>
    </row>
    <row r="38" spans="1:194" s="286" customFormat="1" ht="45.75" customHeight="1" x14ac:dyDescent="0.3">
      <c r="A38" s="277">
        <v>31</v>
      </c>
      <c r="B38" s="277" t="s">
        <v>285</v>
      </c>
      <c r="C38" s="277" t="s">
        <v>286</v>
      </c>
      <c r="D38" s="277">
        <v>7.92</v>
      </c>
      <c r="E38" s="277"/>
      <c r="F38" s="277"/>
      <c r="G38" s="277"/>
      <c r="H38" s="277"/>
      <c r="I38" s="277"/>
      <c r="J38" s="277">
        <v>0</v>
      </c>
      <c r="K38" s="277">
        <v>0</v>
      </c>
      <c r="L38" s="277"/>
      <c r="M38" s="277"/>
      <c r="N38" s="277"/>
      <c r="O38" s="277"/>
      <c r="P38" s="277">
        <v>8</v>
      </c>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8"/>
      <c r="AS38" s="278"/>
      <c r="AT38" s="278"/>
      <c r="AU38" s="278"/>
      <c r="AV38" s="277"/>
      <c r="AW38" s="277"/>
      <c r="AX38" s="277"/>
      <c r="AY38" s="277"/>
      <c r="AZ38" s="42"/>
      <c r="BA38" s="42"/>
      <c r="BB38" s="277"/>
      <c r="BC38" s="277"/>
      <c r="BD38" s="277"/>
      <c r="BE38" s="277"/>
      <c r="BF38" s="288"/>
      <c r="BG38" s="277"/>
      <c r="BH38" s="277"/>
      <c r="BI38" s="277"/>
      <c r="BJ38" s="277"/>
      <c r="BK38" s="277"/>
      <c r="BL38" s="277"/>
      <c r="BM38" s="277"/>
      <c r="BN38" s="277"/>
      <c r="BO38" s="277"/>
      <c r="BP38" s="277"/>
      <c r="BQ38" s="277"/>
      <c r="BR38" s="277"/>
      <c r="BS38" s="277"/>
      <c r="BT38" s="277">
        <v>0</v>
      </c>
      <c r="BU38" s="277"/>
      <c r="BV38" s="277"/>
      <c r="BW38" s="277"/>
      <c r="BX38" s="277">
        <v>4</v>
      </c>
      <c r="BY38" s="277"/>
      <c r="BZ38" s="277"/>
      <c r="CA38" s="277"/>
      <c r="CB38" s="277"/>
      <c r="CC38" s="277"/>
      <c r="CD38" s="277">
        <v>1</v>
      </c>
      <c r="CE38" s="277"/>
      <c r="CF38" s="277"/>
      <c r="CG38" s="277"/>
      <c r="CH38" s="287"/>
      <c r="CI38" s="287"/>
      <c r="CJ38" s="277"/>
      <c r="CK38" s="277"/>
      <c r="CL38" s="277"/>
      <c r="CM38" s="277"/>
      <c r="CN38" s="277"/>
      <c r="CO38" s="277"/>
      <c r="CP38" s="277"/>
      <c r="CQ38" s="277"/>
      <c r="CR38" s="277"/>
      <c r="CS38" s="277"/>
      <c r="CT38" s="277"/>
      <c r="CU38" s="277"/>
      <c r="CV38" s="277"/>
      <c r="CW38" s="277"/>
      <c r="CX38" s="277"/>
      <c r="CY38" s="277"/>
      <c r="CZ38" s="277"/>
      <c r="DA38" s="277"/>
      <c r="DB38" s="277"/>
      <c r="DC38" s="277"/>
      <c r="DD38" s="271"/>
      <c r="DE38" s="271"/>
      <c r="DF38" s="277"/>
      <c r="DG38" s="277"/>
      <c r="DH38" s="279">
        <v>0</v>
      </c>
      <c r="DI38" s="279">
        <v>0</v>
      </c>
      <c r="DJ38" s="277"/>
      <c r="DK38" s="277"/>
      <c r="DL38" s="277"/>
      <c r="DM38" s="277"/>
      <c r="DN38" s="277"/>
      <c r="DO38" s="277"/>
      <c r="DP38" s="277"/>
      <c r="DQ38" s="277"/>
      <c r="DR38" s="277"/>
      <c r="DS38" s="277">
        <v>20</v>
      </c>
      <c r="DT38" s="277"/>
      <c r="DU38" s="277"/>
      <c r="DV38" s="277"/>
      <c r="DW38" s="277"/>
      <c r="DX38" s="277"/>
      <c r="DY38" s="277"/>
      <c r="DZ38" s="277"/>
      <c r="EA38" s="277"/>
      <c r="EB38" s="277"/>
      <c r="EC38" s="272">
        <v>10</v>
      </c>
      <c r="ED38" s="272"/>
      <c r="EE38" s="277"/>
      <c r="EF38" s="277"/>
      <c r="EG38" s="277">
        <v>3</v>
      </c>
      <c r="EH38" s="277">
        <v>3</v>
      </c>
      <c r="EI38" s="277"/>
      <c r="EJ38" s="277"/>
      <c r="EK38" s="277"/>
      <c r="EL38" s="277"/>
      <c r="EM38" s="277"/>
      <c r="EN38" s="277"/>
      <c r="EO38" s="277"/>
      <c r="EP38" s="277"/>
      <c r="EQ38" s="277">
        <v>20</v>
      </c>
      <c r="ER38" s="277"/>
      <c r="ES38" s="277"/>
      <c r="ET38" s="277"/>
      <c r="EU38" s="277"/>
      <c r="EV38" s="277"/>
      <c r="EW38" s="277"/>
      <c r="EX38" s="277"/>
      <c r="EY38" s="277"/>
      <c r="EZ38" s="277"/>
      <c r="FA38" s="277"/>
      <c r="FB38" s="277"/>
      <c r="FC38" s="277"/>
      <c r="FD38" s="277"/>
      <c r="FE38" s="288"/>
      <c r="FF38" s="288"/>
      <c r="FG38" s="277"/>
      <c r="FH38" s="277"/>
      <c r="FI38" s="277"/>
      <c r="FJ38" s="277"/>
      <c r="FK38" s="277"/>
      <c r="FL38" s="277"/>
      <c r="FM38" s="277"/>
      <c r="FN38" s="277"/>
      <c r="FO38" s="42"/>
      <c r="FP38" s="42"/>
      <c r="FQ38" s="277"/>
      <c r="FR38" s="277"/>
      <c r="FS38" s="277"/>
      <c r="FT38" s="277"/>
      <c r="FU38" s="277"/>
      <c r="FV38" s="277"/>
      <c r="FW38" s="288"/>
      <c r="FX38" s="288"/>
      <c r="FY38" s="277"/>
      <c r="FZ38" s="277">
        <v>2</v>
      </c>
      <c r="GA38" s="277"/>
      <c r="GB38" s="277"/>
      <c r="GC38" s="62"/>
      <c r="GD38" s="62"/>
      <c r="GE38" s="277"/>
      <c r="GF38" s="277"/>
      <c r="GG38" s="277"/>
      <c r="GH38" s="277"/>
      <c r="GI38" s="277"/>
      <c r="GJ38" s="277"/>
      <c r="GK38" s="277"/>
      <c r="GL38" s="277"/>
    </row>
    <row r="39" spans="1:194" s="286" customFormat="1" ht="15.75" customHeight="1" x14ac:dyDescent="0.3">
      <c r="A39" s="277">
        <v>32</v>
      </c>
      <c r="B39" s="277" t="s">
        <v>287</v>
      </c>
      <c r="C39" s="277" t="s">
        <v>288</v>
      </c>
      <c r="D39" s="277">
        <v>7.82</v>
      </c>
      <c r="E39" s="277"/>
      <c r="F39" s="277"/>
      <c r="G39" s="277"/>
      <c r="H39" s="277"/>
      <c r="I39" s="277"/>
      <c r="J39" s="277">
        <v>0</v>
      </c>
      <c r="K39" s="277">
        <v>0</v>
      </c>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8"/>
      <c r="AS39" s="278"/>
      <c r="AT39" s="278"/>
      <c r="AU39" s="278"/>
      <c r="AV39" s="277"/>
      <c r="AW39" s="277"/>
      <c r="AX39" s="277"/>
      <c r="AY39" s="277"/>
      <c r="AZ39" s="42"/>
      <c r="BA39" s="42"/>
      <c r="BB39" s="277"/>
      <c r="BC39" s="277"/>
      <c r="BD39" s="277"/>
      <c r="BE39" s="277"/>
      <c r="BF39" s="288"/>
      <c r="BG39" s="277"/>
      <c r="BH39" s="277"/>
      <c r="BI39" s="277"/>
      <c r="BJ39" s="277"/>
      <c r="BK39" s="277"/>
      <c r="BL39" s="277"/>
      <c r="BM39" s="277"/>
      <c r="BN39" s="277"/>
      <c r="BO39" s="277"/>
      <c r="BP39" s="277"/>
      <c r="BQ39" s="277"/>
      <c r="BR39" s="277"/>
      <c r="BS39" s="277"/>
      <c r="BT39" s="277">
        <v>0</v>
      </c>
      <c r="BU39" s="277"/>
      <c r="BV39" s="277"/>
      <c r="BW39" s="277"/>
      <c r="BX39" s="277"/>
      <c r="BY39" s="277"/>
      <c r="BZ39" s="277"/>
      <c r="CA39" s="277"/>
      <c r="CB39" s="277"/>
      <c r="CC39" s="277"/>
      <c r="CD39" s="277"/>
      <c r="CE39" s="277"/>
      <c r="CF39" s="277"/>
      <c r="CG39" s="277"/>
      <c r="CH39" s="287"/>
      <c r="CI39" s="287"/>
      <c r="CJ39" s="277"/>
      <c r="CK39" s="277"/>
      <c r="CL39" s="277"/>
      <c r="CM39" s="277"/>
      <c r="CN39" s="277"/>
      <c r="CO39" s="277"/>
      <c r="CP39" s="277"/>
      <c r="CQ39" s="277"/>
      <c r="CR39" s="277"/>
      <c r="CS39" s="277"/>
      <c r="CT39" s="277"/>
      <c r="CU39" s="277"/>
      <c r="CV39" s="277"/>
      <c r="CW39" s="277"/>
      <c r="CX39" s="277"/>
      <c r="CY39" s="277"/>
      <c r="CZ39" s="277"/>
      <c r="DA39" s="277"/>
      <c r="DB39" s="277"/>
      <c r="DC39" s="277"/>
      <c r="DD39" s="271"/>
      <c r="DE39" s="271"/>
      <c r="DF39" s="277"/>
      <c r="DG39" s="277"/>
      <c r="DH39" s="279">
        <v>0</v>
      </c>
      <c r="DI39" s="279">
        <v>0</v>
      </c>
      <c r="DJ39" s="277"/>
      <c r="DK39" s="277"/>
      <c r="DL39" s="277"/>
      <c r="DM39" s="277"/>
      <c r="DN39" s="277"/>
      <c r="DO39" s="277"/>
      <c r="DP39" s="277"/>
      <c r="DQ39" s="277"/>
      <c r="DR39" s="277"/>
      <c r="DS39" s="277"/>
      <c r="DT39" s="277"/>
      <c r="DU39" s="277"/>
      <c r="DV39" s="277"/>
      <c r="DW39" s="277"/>
      <c r="DX39" s="277"/>
      <c r="DY39" s="277"/>
      <c r="DZ39" s="277"/>
      <c r="EA39" s="277"/>
      <c r="EB39" s="277"/>
      <c r="EC39" s="272"/>
      <c r="ED39" s="272"/>
      <c r="EE39" s="277"/>
      <c r="EF39" s="277"/>
      <c r="EG39" s="277"/>
      <c r="EH39" s="277"/>
      <c r="EI39" s="277"/>
      <c r="EJ39" s="277"/>
      <c r="EK39" s="277"/>
      <c r="EL39" s="277"/>
      <c r="EM39" s="277"/>
      <c r="EN39" s="277"/>
      <c r="EO39" s="277"/>
      <c r="EP39" s="277"/>
      <c r="EQ39" s="277"/>
      <c r="ER39" s="277"/>
      <c r="ES39" s="277"/>
      <c r="ET39" s="277"/>
      <c r="EU39" s="277"/>
      <c r="EV39" s="277"/>
      <c r="EW39" s="277"/>
      <c r="EX39" s="277"/>
      <c r="EY39" s="277"/>
      <c r="EZ39" s="277"/>
      <c r="FA39" s="277"/>
      <c r="FB39" s="277"/>
      <c r="FC39" s="277"/>
      <c r="FD39" s="277"/>
      <c r="FE39" s="288"/>
      <c r="FF39" s="288"/>
      <c r="FG39" s="277"/>
      <c r="FH39" s="277"/>
      <c r="FI39" s="277"/>
      <c r="FJ39" s="277"/>
      <c r="FK39" s="277"/>
      <c r="FL39" s="277"/>
      <c r="FM39" s="277"/>
      <c r="FN39" s="277"/>
      <c r="FO39" s="42"/>
      <c r="FP39" s="42"/>
      <c r="FQ39" s="277"/>
      <c r="FR39" s="277"/>
      <c r="FS39" s="277"/>
      <c r="FT39" s="277"/>
      <c r="FU39" s="277"/>
      <c r="FV39" s="277"/>
      <c r="FW39" s="288"/>
      <c r="FX39" s="288"/>
      <c r="FY39" s="277"/>
      <c r="FZ39" s="277">
        <v>304</v>
      </c>
      <c r="GA39" s="277"/>
      <c r="GB39" s="277"/>
      <c r="GC39" s="62"/>
      <c r="GD39" s="62"/>
      <c r="GE39" s="277"/>
      <c r="GF39" s="277"/>
      <c r="GG39" s="277"/>
      <c r="GH39" s="277"/>
      <c r="GI39" s="277"/>
      <c r="GJ39" s="277"/>
      <c r="GK39" s="277"/>
      <c r="GL39" s="277"/>
    </row>
    <row r="40" spans="1:194" s="286" customFormat="1" ht="28.5" customHeight="1" x14ac:dyDescent="0.3">
      <c r="A40" s="277">
        <v>33</v>
      </c>
      <c r="B40" s="277" t="s">
        <v>289</v>
      </c>
      <c r="C40" s="277" t="s">
        <v>290</v>
      </c>
      <c r="D40" s="277">
        <v>5.68</v>
      </c>
      <c r="E40" s="277"/>
      <c r="F40" s="277"/>
      <c r="G40" s="277"/>
      <c r="H40" s="277"/>
      <c r="I40" s="277"/>
      <c r="J40" s="277">
        <v>0</v>
      </c>
      <c r="K40" s="277">
        <v>0</v>
      </c>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8"/>
      <c r="AS40" s="278"/>
      <c r="AT40" s="278"/>
      <c r="AU40" s="278"/>
      <c r="AV40" s="277"/>
      <c r="AW40" s="277"/>
      <c r="AX40" s="277"/>
      <c r="AY40" s="277"/>
      <c r="AZ40" s="42"/>
      <c r="BA40" s="42"/>
      <c r="BB40" s="277"/>
      <c r="BC40" s="277"/>
      <c r="BD40" s="277"/>
      <c r="BE40" s="277"/>
      <c r="BF40" s="288"/>
      <c r="BG40" s="277"/>
      <c r="BH40" s="277"/>
      <c r="BI40" s="277"/>
      <c r="BJ40" s="277"/>
      <c r="BK40" s="277"/>
      <c r="BL40" s="277"/>
      <c r="BM40" s="277"/>
      <c r="BN40" s="277"/>
      <c r="BO40" s="277"/>
      <c r="BP40" s="277"/>
      <c r="BQ40" s="277"/>
      <c r="BR40" s="277"/>
      <c r="BS40" s="277"/>
      <c r="BT40" s="277">
        <v>0</v>
      </c>
      <c r="BU40" s="277"/>
      <c r="BV40" s="277"/>
      <c r="BW40" s="277"/>
      <c r="BX40" s="277"/>
      <c r="BY40" s="277"/>
      <c r="BZ40" s="277"/>
      <c r="CA40" s="277"/>
      <c r="CB40" s="277"/>
      <c r="CC40" s="277"/>
      <c r="CD40" s="277"/>
      <c r="CE40" s="277"/>
      <c r="CF40" s="277"/>
      <c r="CG40" s="277"/>
      <c r="CH40" s="287"/>
      <c r="CI40" s="287"/>
      <c r="CJ40" s="277"/>
      <c r="CK40" s="277"/>
      <c r="CL40" s="277"/>
      <c r="CM40" s="277"/>
      <c r="CN40" s="277"/>
      <c r="CO40" s="277"/>
      <c r="CP40" s="277"/>
      <c r="CQ40" s="277"/>
      <c r="CR40" s="277"/>
      <c r="CS40" s="277"/>
      <c r="CT40" s="277"/>
      <c r="CU40" s="277"/>
      <c r="CV40" s="277"/>
      <c r="CW40" s="277"/>
      <c r="CX40" s="277"/>
      <c r="CY40" s="277"/>
      <c r="CZ40" s="277"/>
      <c r="DA40" s="277"/>
      <c r="DB40" s="277"/>
      <c r="DC40" s="277"/>
      <c r="DD40" s="271"/>
      <c r="DE40" s="271"/>
      <c r="DF40" s="277"/>
      <c r="DG40" s="277"/>
      <c r="DH40" s="279">
        <v>0</v>
      </c>
      <c r="DI40" s="279">
        <v>0</v>
      </c>
      <c r="DJ40" s="277"/>
      <c r="DK40" s="277"/>
      <c r="DL40" s="277"/>
      <c r="DM40" s="277"/>
      <c r="DN40" s="277"/>
      <c r="DO40" s="277"/>
      <c r="DP40" s="277"/>
      <c r="DQ40" s="277"/>
      <c r="DR40" s="277"/>
      <c r="DS40" s="277"/>
      <c r="DT40" s="277"/>
      <c r="DU40" s="277"/>
      <c r="DV40" s="277"/>
      <c r="DW40" s="277"/>
      <c r="DX40" s="277"/>
      <c r="DY40" s="277"/>
      <c r="DZ40" s="277"/>
      <c r="EA40" s="277"/>
      <c r="EB40" s="277"/>
      <c r="EC40" s="272"/>
      <c r="ED40" s="272"/>
      <c r="EE40" s="277"/>
      <c r="EF40" s="277"/>
      <c r="EG40" s="277"/>
      <c r="EH40" s="277"/>
      <c r="EI40" s="277"/>
      <c r="EJ40" s="277"/>
      <c r="EK40" s="277"/>
      <c r="EL40" s="277"/>
      <c r="EM40" s="277"/>
      <c r="EN40" s="277"/>
      <c r="EO40" s="277"/>
      <c r="EP40" s="277"/>
      <c r="EQ40" s="277"/>
      <c r="ER40" s="277"/>
      <c r="ES40" s="277"/>
      <c r="ET40" s="277"/>
      <c r="EU40" s="277"/>
      <c r="EV40" s="277"/>
      <c r="EW40" s="277"/>
      <c r="EX40" s="277"/>
      <c r="EY40" s="277"/>
      <c r="EZ40" s="277"/>
      <c r="FA40" s="277"/>
      <c r="FB40" s="277"/>
      <c r="FC40" s="277"/>
      <c r="FD40" s="277"/>
      <c r="FE40" s="288"/>
      <c r="FF40" s="288"/>
      <c r="FG40" s="277"/>
      <c r="FH40" s="277"/>
      <c r="FI40" s="277"/>
      <c r="FJ40" s="277"/>
      <c r="FK40" s="277"/>
      <c r="FL40" s="277"/>
      <c r="FM40" s="277"/>
      <c r="FN40" s="277"/>
      <c r="FO40" s="42"/>
      <c r="FP40" s="42"/>
      <c r="FQ40" s="277"/>
      <c r="FR40" s="277"/>
      <c r="FS40" s="277"/>
      <c r="FT40" s="277"/>
      <c r="FU40" s="277"/>
      <c r="FV40" s="277"/>
      <c r="FW40" s="288"/>
      <c r="FX40" s="288"/>
      <c r="FY40" s="277"/>
      <c r="FZ40" s="277">
        <v>50</v>
      </c>
      <c r="GA40" s="277"/>
      <c r="GB40" s="277"/>
      <c r="GC40" s="62"/>
      <c r="GD40" s="62"/>
      <c r="GE40" s="277"/>
      <c r="GF40" s="277"/>
      <c r="GG40" s="277"/>
      <c r="GH40" s="277"/>
      <c r="GI40" s="277"/>
      <c r="GJ40" s="277"/>
      <c r="GK40" s="277"/>
      <c r="GL40" s="277"/>
    </row>
    <row r="41" spans="1:194" s="286" customFormat="1" ht="15.75" customHeight="1" x14ac:dyDescent="0.3">
      <c r="A41" s="277">
        <v>6</v>
      </c>
      <c r="B41" s="277" t="s">
        <v>291</v>
      </c>
      <c r="C41" s="277" t="s">
        <v>127</v>
      </c>
      <c r="D41" s="277">
        <v>0.8</v>
      </c>
      <c r="E41" s="277"/>
      <c r="F41" s="277"/>
      <c r="G41" s="277"/>
      <c r="H41" s="277"/>
      <c r="I41" s="277"/>
      <c r="J41" s="277">
        <v>5</v>
      </c>
      <c r="K41" s="277">
        <v>2</v>
      </c>
      <c r="L41" s="277">
        <v>2</v>
      </c>
      <c r="M41" s="277">
        <v>2</v>
      </c>
      <c r="N41" s="277"/>
      <c r="O41" s="277"/>
      <c r="P41" s="277">
        <v>9</v>
      </c>
      <c r="Q41" s="277"/>
      <c r="R41" s="277"/>
      <c r="S41" s="277"/>
      <c r="T41" s="277"/>
      <c r="U41" s="277"/>
      <c r="V41" s="277">
        <f>V43+V44</f>
        <v>7</v>
      </c>
      <c r="W41" s="277"/>
      <c r="X41" s="277"/>
      <c r="Y41" s="277"/>
      <c r="Z41" s="277"/>
      <c r="AA41" s="277"/>
      <c r="AB41" s="277">
        <v>3</v>
      </c>
      <c r="AC41" s="277"/>
      <c r="AD41" s="277">
        <v>8</v>
      </c>
      <c r="AE41" s="277">
        <v>5</v>
      </c>
      <c r="AF41" s="277"/>
      <c r="AG41" s="277"/>
      <c r="AH41" s="277"/>
      <c r="AI41" s="277"/>
      <c r="AJ41" s="277"/>
      <c r="AK41" s="277"/>
      <c r="AL41" s="277">
        <v>6</v>
      </c>
      <c r="AM41" s="277">
        <v>7</v>
      </c>
      <c r="AN41" s="277"/>
      <c r="AO41" s="277"/>
      <c r="AP41" s="277"/>
      <c r="AQ41" s="277"/>
      <c r="AR41" s="278">
        <v>1</v>
      </c>
      <c r="AS41" s="278"/>
      <c r="AT41" s="278"/>
      <c r="AU41" s="278"/>
      <c r="AV41" s="277">
        <v>3</v>
      </c>
      <c r="AW41" s="277">
        <v>2</v>
      </c>
      <c r="AX41" s="277">
        <f>AX42+AX43+AX44</f>
        <v>2</v>
      </c>
      <c r="AY41" s="277">
        <f>AY42+AY43+AY44</f>
        <v>10</v>
      </c>
      <c r="AZ41" s="42"/>
      <c r="BA41" s="42"/>
      <c r="BB41" s="279">
        <v>4</v>
      </c>
      <c r="BC41" s="279">
        <v>7</v>
      </c>
      <c r="BD41" s="279"/>
      <c r="BE41" s="279"/>
      <c r="BF41" s="284"/>
      <c r="BG41" s="279"/>
      <c r="BH41" s="279"/>
      <c r="BI41" s="279"/>
      <c r="BJ41" s="279">
        <v>5</v>
      </c>
      <c r="BK41" s="279">
        <v>3</v>
      </c>
      <c r="BL41" s="279">
        <v>17</v>
      </c>
      <c r="BM41" s="279">
        <v>3</v>
      </c>
      <c r="BN41" s="277">
        <v>8</v>
      </c>
      <c r="BO41" s="277">
        <v>6</v>
      </c>
      <c r="BP41" s="279"/>
      <c r="BQ41" s="279"/>
      <c r="BR41" s="279"/>
      <c r="BS41" s="279"/>
      <c r="BT41" s="279">
        <v>5</v>
      </c>
      <c r="BU41" s="279"/>
      <c r="BV41" s="279">
        <v>10</v>
      </c>
      <c r="BW41" s="279">
        <v>2</v>
      </c>
      <c r="BX41" s="280">
        <v>44</v>
      </c>
      <c r="BY41" s="280">
        <v>23</v>
      </c>
      <c r="BZ41" s="279"/>
      <c r="CA41" s="279"/>
      <c r="CB41" s="279"/>
      <c r="CC41" s="279"/>
      <c r="CD41" s="279">
        <v>26</v>
      </c>
      <c r="CE41" s="279"/>
      <c r="CF41" s="279"/>
      <c r="CG41" s="279"/>
      <c r="CH41" s="281">
        <f>SUM(CH42:CH44)</f>
        <v>9</v>
      </c>
      <c r="CI41" s="281">
        <f>SUM(CI42:CI44)</f>
        <v>70</v>
      </c>
      <c r="CJ41" s="279"/>
      <c r="CK41" s="279">
        <v>144</v>
      </c>
      <c r="CL41" s="279"/>
      <c r="CM41" s="279"/>
      <c r="CN41" s="279"/>
      <c r="CO41" s="279"/>
      <c r="CP41" s="279"/>
      <c r="CQ41" s="279"/>
      <c r="CR41" s="279"/>
      <c r="CS41" s="279"/>
      <c r="CT41" s="279"/>
      <c r="CU41" s="279"/>
      <c r="CV41" s="279">
        <v>31</v>
      </c>
      <c r="CW41" s="279"/>
      <c r="CX41" s="279"/>
      <c r="CY41" s="279"/>
      <c r="CZ41" s="279">
        <v>2</v>
      </c>
      <c r="DA41" s="279">
        <v>2</v>
      </c>
      <c r="DB41" s="279"/>
      <c r="DC41" s="279"/>
      <c r="DD41" s="271"/>
      <c r="DE41" s="271"/>
      <c r="DF41" s="279">
        <v>11</v>
      </c>
      <c r="DG41" s="279"/>
      <c r="DH41" s="279">
        <v>0</v>
      </c>
      <c r="DI41" s="279">
        <v>0</v>
      </c>
      <c r="DJ41" s="279"/>
      <c r="DK41" s="279"/>
      <c r="DL41" s="279">
        <v>54</v>
      </c>
      <c r="DM41" s="279"/>
      <c r="DN41" s="279"/>
      <c r="DO41" s="279"/>
      <c r="DP41" s="277"/>
      <c r="DQ41" s="279">
        <v>13</v>
      </c>
      <c r="DR41" s="279"/>
      <c r="DS41" s="279">
        <v>18</v>
      </c>
      <c r="DT41" s="279"/>
      <c r="DU41" s="279">
        <v>10</v>
      </c>
      <c r="DV41" s="279"/>
      <c r="DW41" s="277"/>
      <c r="DX41" s="277"/>
      <c r="DY41" s="279"/>
      <c r="DZ41" s="279"/>
      <c r="EA41" s="279">
        <v>3</v>
      </c>
      <c r="EB41" s="279"/>
      <c r="EC41" s="272"/>
      <c r="ED41" s="272"/>
      <c r="EE41" s="279">
        <v>4</v>
      </c>
      <c r="EF41" s="279">
        <v>9</v>
      </c>
      <c r="EG41" s="279"/>
      <c r="EH41" s="279"/>
      <c r="EI41" s="279"/>
      <c r="EJ41" s="279"/>
      <c r="EK41" s="279"/>
      <c r="EL41" s="279"/>
      <c r="EM41" s="279"/>
      <c r="EN41" s="279"/>
      <c r="EO41" s="279">
        <v>3</v>
      </c>
      <c r="EP41" s="279">
        <v>8</v>
      </c>
      <c r="EQ41" s="279"/>
      <c r="ER41" s="279"/>
      <c r="ES41" s="279">
        <v>22</v>
      </c>
      <c r="ET41" s="279"/>
      <c r="EU41" s="279"/>
      <c r="EV41" s="279"/>
      <c r="EW41" s="279">
        <v>729</v>
      </c>
      <c r="EX41" s="279">
        <v>0</v>
      </c>
      <c r="EY41" s="279"/>
      <c r="EZ41" s="279"/>
      <c r="FA41" s="279"/>
      <c r="FB41" s="279"/>
      <c r="FC41" s="279"/>
      <c r="FD41" s="279"/>
      <c r="FE41" s="283">
        <v>40</v>
      </c>
      <c r="FF41" s="283">
        <v>12</v>
      </c>
      <c r="FG41" s="279">
        <v>21</v>
      </c>
      <c r="FH41" s="279">
        <v>40</v>
      </c>
      <c r="FI41" s="279">
        <v>83</v>
      </c>
      <c r="FJ41" s="279">
        <v>17</v>
      </c>
      <c r="FK41" s="279">
        <v>11</v>
      </c>
      <c r="FL41" s="279">
        <v>15</v>
      </c>
      <c r="FM41" s="279"/>
      <c r="FN41" s="279"/>
      <c r="FO41" s="42"/>
      <c r="FP41" s="42"/>
      <c r="FQ41" s="279"/>
      <c r="FR41" s="279"/>
      <c r="FS41" s="279"/>
      <c r="FT41" s="279"/>
      <c r="FU41" s="279"/>
      <c r="FV41" s="279"/>
      <c r="FW41" s="283">
        <v>40</v>
      </c>
      <c r="FX41" s="283">
        <v>12</v>
      </c>
      <c r="FY41" s="279"/>
      <c r="FZ41" s="279"/>
      <c r="GA41" s="279"/>
      <c r="GB41" s="279"/>
      <c r="GC41" s="62">
        <v>0</v>
      </c>
      <c r="GD41" s="62"/>
      <c r="GE41" s="279"/>
      <c r="GF41" s="279"/>
      <c r="GG41" s="285"/>
      <c r="GH41" s="285"/>
      <c r="GI41" s="279"/>
      <c r="GJ41" s="279"/>
      <c r="GK41" s="279"/>
      <c r="GL41" s="279"/>
    </row>
    <row r="42" spans="1:194" s="286" customFormat="1" ht="15.75" customHeight="1" x14ac:dyDescent="0.3">
      <c r="A42" s="277">
        <v>34</v>
      </c>
      <c r="B42" s="277" t="s">
        <v>292</v>
      </c>
      <c r="C42" s="277" t="s">
        <v>293</v>
      </c>
      <c r="D42" s="277">
        <v>1.72</v>
      </c>
      <c r="E42" s="277"/>
      <c r="F42" s="277"/>
      <c r="G42" s="277"/>
      <c r="H42" s="277"/>
      <c r="I42" s="277"/>
      <c r="J42" s="277">
        <v>0</v>
      </c>
      <c r="K42" s="277">
        <v>0</v>
      </c>
      <c r="L42" s="277"/>
      <c r="M42" s="277"/>
      <c r="N42" s="277"/>
      <c r="O42" s="277"/>
      <c r="P42" s="277"/>
      <c r="Q42" s="277"/>
      <c r="R42" s="277"/>
      <c r="S42" s="277"/>
      <c r="T42" s="277"/>
      <c r="U42" s="277"/>
      <c r="V42" s="277"/>
      <c r="W42" s="277"/>
      <c r="X42" s="277"/>
      <c r="Y42" s="277"/>
      <c r="Z42" s="277"/>
      <c r="AA42" s="277"/>
      <c r="AB42" s="277">
        <v>2</v>
      </c>
      <c r="AC42" s="277"/>
      <c r="AD42" s="277"/>
      <c r="AE42" s="277"/>
      <c r="AF42" s="277">
        <v>102</v>
      </c>
      <c r="AG42" s="277"/>
      <c r="AH42" s="277"/>
      <c r="AI42" s="277"/>
      <c r="AJ42" s="277"/>
      <c r="AK42" s="277"/>
      <c r="AL42" s="277"/>
      <c r="AM42" s="277"/>
      <c r="AN42" s="277"/>
      <c r="AO42" s="277"/>
      <c r="AP42" s="277"/>
      <c r="AQ42" s="277"/>
      <c r="AR42" s="278"/>
      <c r="AS42" s="278"/>
      <c r="AT42" s="278"/>
      <c r="AU42" s="278"/>
      <c r="AV42" s="277"/>
      <c r="AW42" s="277"/>
      <c r="AX42" s="277"/>
      <c r="AY42" s="277"/>
      <c r="AZ42" s="42"/>
      <c r="BA42" s="42"/>
      <c r="BB42" s="277"/>
      <c r="BC42" s="277"/>
      <c r="BD42" s="277"/>
      <c r="BE42" s="277"/>
      <c r="BF42" s="288"/>
      <c r="BG42" s="277"/>
      <c r="BH42" s="277"/>
      <c r="BI42" s="277"/>
      <c r="BJ42" s="277"/>
      <c r="BK42" s="277"/>
      <c r="BL42" s="277"/>
      <c r="BM42" s="277"/>
      <c r="BN42" s="279"/>
      <c r="BO42" s="279"/>
      <c r="BP42" s="277"/>
      <c r="BQ42" s="277"/>
      <c r="BR42" s="277"/>
      <c r="BS42" s="277"/>
      <c r="BT42" s="277">
        <v>0</v>
      </c>
      <c r="BU42" s="277"/>
      <c r="BV42" s="277"/>
      <c r="BW42" s="277"/>
      <c r="BX42" s="277"/>
      <c r="BY42" s="277"/>
      <c r="BZ42" s="277"/>
      <c r="CA42" s="277"/>
      <c r="CB42" s="277"/>
      <c r="CC42" s="277"/>
      <c r="CD42" s="277"/>
      <c r="CE42" s="277"/>
      <c r="CF42" s="277"/>
      <c r="CG42" s="277"/>
      <c r="CH42" s="287"/>
      <c r="CI42" s="287"/>
      <c r="CJ42" s="277"/>
      <c r="CK42" s="277">
        <v>5</v>
      </c>
      <c r="CL42" s="277"/>
      <c r="CM42" s="277"/>
      <c r="CN42" s="274">
        <v>330</v>
      </c>
      <c r="CO42" s="274">
        <v>7</v>
      </c>
      <c r="CP42" s="277"/>
      <c r="CQ42" s="277"/>
      <c r="CR42" s="277"/>
      <c r="CS42" s="277"/>
      <c r="CT42" s="277"/>
      <c r="CU42" s="277"/>
      <c r="CV42" s="277"/>
      <c r="CW42" s="277"/>
      <c r="CX42" s="277"/>
      <c r="CY42" s="277"/>
      <c r="CZ42" s="277"/>
      <c r="DA42" s="277"/>
      <c r="DB42" s="277"/>
      <c r="DC42" s="277"/>
      <c r="DD42" s="271"/>
      <c r="DE42" s="271"/>
      <c r="DF42" s="277"/>
      <c r="DG42" s="277"/>
      <c r="DH42" s="279">
        <v>0</v>
      </c>
      <c r="DI42" s="279">
        <v>0</v>
      </c>
      <c r="DJ42" s="277"/>
      <c r="DK42" s="277"/>
      <c r="DL42" s="277"/>
      <c r="DM42" s="277"/>
      <c r="DN42" s="277"/>
      <c r="DO42" s="277"/>
      <c r="DP42" s="277"/>
      <c r="DQ42" s="277"/>
      <c r="DR42" s="277"/>
      <c r="DS42" s="277"/>
      <c r="DT42" s="277"/>
      <c r="DU42" s="277"/>
      <c r="DV42" s="277"/>
      <c r="DW42" s="279">
        <v>2</v>
      </c>
      <c r="DX42" s="279">
        <v>9</v>
      </c>
      <c r="DY42" s="277"/>
      <c r="DZ42" s="277"/>
      <c r="EA42" s="277"/>
      <c r="EB42" s="277"/>
      <c r="EC42" s="272"/>
      <c r="ED42" s="272"/>
      <c r="EE42" s="277"/>
      <c r="EF42" s="277">
        <v>7</v>
      </c>
      <c r="EG42" s="277"/>
      <c r="EH42" s="277"/>
      <c r="EI42" s="277"/>
      <c r="EJ42" s="277"/>
      <c r="EK42" s="277"/>
      <c r="EL42" s="277"/>
      <c r="EM42" s="277"/>
      <c r="EN42" s="277"/>
      <c r="EO42" s="277"/>
      <c r="EP42" s="277"/>
      <c r="EQ42" s="277"/>
      <c r="ER42" s="277"/>
      <c r="ES42" s="277">
        <v>9</v>
      </c>
      <c r="ET42" s="277"/>
      <c r="EU42" s="277"/>
      <c r="EV42" s="277"/>
      <c r="EW42" s="277">
        <v>508</v>
      </c>
      <c r="EX42" s="277">
        <v>0</v>
      </c>
      <c r="EY42" s="277"/>
      <c r="EZ42" s="277"/>
      <c r="FA42" s="277"/>
      <c r="FB42" s="277"/>
      <c r="FC42" s="277"/>
      <c r="FD42" s="277"/>
      <c r="FE42" s="288"/>
      <c r="FF42" s="288"/>
      <c r="FG42" s="277"/>
      <c r="FH42" s="277"/>
      <c r="FI42" s="277"/>
      <c r="FJ42" s="277"/>
      <c r="FK42" s="277"/>
      <c r="FL42" s="277"/>
      <c r="FM42" s="277">
        <v>3250</v>
      </c>
      <c r="FN42" s="277">
        <v>438</v>
      </c>
      <c r="FO42" s="42"/>
      <c r="FP42" s="42"/>
      <c r="FQ42" s="277"/>
      <c r="FR42" s="277"/>
      <c r="FS42" s="277"/>
      <c r="FT42" s="277"/>
      <c r="FU42" s="277"/>
      <c r="FV42" s="277"/>
      <c r="FW42" s="288"/>
      <c r="FX42" s="288"/>
      <c r="FY42" s="277"/>
      <c r="FZ42" s="277">
        <v>23</v>
      </c>
      <c r="GA42" s="277"/>
      <c r="GB42" s="277"/>
      <c r="GC42" s="62"/>
      <c r="GD42" s="62"/>
      <c r="GE42" s="277"/>
      <c r="GF42" s="277"/>
      <c r="GG42" s="277"/>
      <c r="GH42" s="277"/>
      <c r="GI42" s="277"/>
      <c r="GJ42" s="277"/>
      <c r="GK42" s="277"/>
      <c r="GL42" s="277"/>
    </row>
    <row r="43" spans="1:194" s="286" customFormat="1" ht="15.75" customHeight="1" x14ac:dyDescent="0.3">
      <c r="A43" s="277">
        <v>35</v>
      </c>
      <c r="B43" s="277" t="s">
        <v>294</v>
      </c>
      <c r="C43" s="277" t="s">
        <v>295</v>
      </c>
      <c r="D43" s="277">
        <v>0.74</v>
      </c>
      <c r="E43" s="277"/>
      <c r="F43" s="277"/>
      <c r="G43" s="277"/>
      <c r="H43" s="277"/>
      <c r="I43" s="277"/>
      <c r="J43" s="277">
        <v>4</v>
      </c>
      <c r="K43" s="277">
        <v>0</v>
      </c>
      <c r="L43" s="277">
        <v>2</v>
      </c>
      <c r="M43" s="277">
        <v>2</v>
      </c>
      <c r="N43" s="277"/>
      <c r="O43" s="277"/>
      <c r="P43" s="277">
        <v>7</v>
      </c>
      <c r="Q43" s="277"/>
      <c r="R43" s="277"/>
      <c r="S43" s="277"/>
      <c r="T43" s="277">
        <v>6</v>
      </c>
      <c r="U43" s="277">
        <v>17</v>
      </c>
      <c r="V43" s="277">
        <v>4</v>
      </c>
      <c r="W43" s="277"/>
      <c r="X43" s="277"/>
      <c r="Y43" s="277"/>
      <c r="Z43" s="277"/>
      <c r="AA43" s="277"/>
      <c r="AB43" s="277">
        <v>1</v>
      </c>
      <c r="AC43" s="277"/>
      <c r="AD43" s="277">
        <v>6</v>
      </c>
      <c r="AE43" s="277">
        <v>4</v>
      </c>
      <c r="AF43" s="277">
        <v>100</v>
      </c>
      <c r="AG43" s="277"/>
      <c r="AH43" s="277"/>
      <c r="AI43" s="277"/>
      <c r="AJ43" s="277"/>
      <c r="AK43" s="277"/>
      <c r="AL43" s="277">
        <v>3</v>
      </c>
      <c r="AM43" s="277">
        <v>7</v>
      </c>
      <c r="AN43" s="277"/>
      <c r="AO43" s="277"/>
      <c r="AP43" s="277">
        <v>1</v>
      </c>
      <c r="AQ43" s="277">
        <v>9</v>
      </c>
      <c r="AR43" s="278">
        <v>1</v>
      </c>
      <c r="AS43" s="278"/>
      <c r="AT43" s="278">
        <v>3</v>
      </c>
      <c r="AU43" s="278">
        <v>4</v>
      </c>
      <c r="AV43" s="277">
        <v>3</v>
      </c>
      <c r="AW43" s="277">
        <v>2</v>
      </c>
      <c r="AX43" s="277">
        <v>2</v>
      </c>
      <c r="AY43" s="277">
        <v>10</v>
      </c>
      <c r="AZ43" s="42"/>
      <c r="BA43" s="42">
        <v>2</v>
      </c>
      <c r="BB43" s="277">
        <v>3</v>
      </c>
      <c r="BC43" s="277">
        <v>5</v>
      </c>
      <c r="BD43" s="277"/>
      <c r="BE43" s="277"/>
      <c r="BF43" s="288"/>
      <c r="BG43" s="277"/>
      <c r="BH43" s="277"/>
      <c r="BI43" s="277"/>
      <c r="BJ43" s="277">
        <v>4</v>
      </c>
      <c r="BK43" s="277">
        <v>3</v>
      </c>
      <c r="BL43" s="277">
        <v>14</v>
      </c>
      <c r="BM43" s="277"/>
      <c r="BN43" s="277">
        <v>5</v>
      </c>
      <c r="BO43" s="277">
        <v>2</v>
      </c>
      <c r="BP43" s="277">
        <v>2</v>
      </c>
      <c r="BQ43" s="277">
        <v>5</v>
      </c>
      <c r="BR43" s="277"/>
      <c r="BS43" s="277"/>
      <c r="BT43" s="277">
        <v>3</v>
      </c>
      <c r="BU43" s="277"/>
      <c r="BV43" s="277">
        <v>10</v>
      </c>
      <c r="BW43" s="277">
        <v>2</v>
      </c>
      <c r="BX43" s="277">
        <v>21</v>
      </c>
      <c r="BY43" s="277">
        <v>8</v>
      </c>
      <c r="BZ43" s="277"/>
      <c r="CA43" s="277"/>
      <c r="CB43" s="277"/>
      <c r="CC43" s="277"/>
      <c r="CD43" s="277">
        <v>17</v>
      </c>
      <c r="CE43" s="277"/>
      <c r="CF43" s="277"/>
      <c r="CG43" s="277">
        <v>1</v>
      </c>
      <c r="CH43" s="287">
        <v>9</v>
      </c>
      <c r="CI43" s="287">
        <v>21</v>
      </c>
      <c r="CJ43" s="277"/>
      <c r="CK43" s="277">
        <v>130</v>
      </c>
      <c r="CL43" s="277"/>
      <c r="CM43" s="277"/>
      <c r="CN43" s="274">
        <v>313</v>
      </c>
      <c r="CO43" s="274">
        <v>13</v>
      </c>
      <c r="CP43" s="277"/>
      <c r="CQ43" s="277"/>
      <c r="CR43" s="277">
        <v>17</v>
      </c>
      <c r="CS43" s="277"/>
      <c r="CT43" s="277"/>
      <c r="CU43" s="277"/>
      <c r="CV43" s="277">
        <v>23</v>
      </c>
      <c r="CW43" s="277"/>
      <c r="CX43" s="277"/>
      <c r="CY43" s="277">
        <v>4</v>
      </c>
      <c r="CZ43" s="277">
        <v>1</v>
      </c>
      <c r="DA43" s="277">
        <v>1</v>
      </c>
      <c r="DB43" s="277"/>
      <c r="DC43" s="277"/>
      <c r="DD43" s="271"/>
      <c r="DE43" s="271"/>
      <c r="DF43" s="277">
        <v>9</v>
      </c>
      <c r="DG43" s="277"/>
      <c r="DH43" s="279">
        <v>0</v>
      </c>
      <c r="DI43" s="279">
        <v>0</v>
      </c>
      <c r="DJ43" s="277"/>
      <c r="DK43" s="277"/>
      <c r="DL43" s="277">
        <v>47</v>
      </c>
      <c r="DM43" s="277"/>
      <c r="DN43" s="277"/>
      <c r="DO43" s="277"/>
      <c r="DP43" s="277"/>
      <c r="DQ43" s="277">
        <v>12</v>
      </c>
      <c r="DR43" s="277"/>
      <c r="DS43" s="277">
        <v>15</v>
      </c>
      <c r="DT43" s="277"/>
      <c r="DU43" s="277">
        <v>9</v>
      </c>
      <c r="DV43" s="277"/>
      <c r="DW43" s="277"/>
      <c r="DX43" s="277"/>
      <c r="DY43" s="277">
        <v>7</v>
      </c>
      <c r="DZ43" s="277">
        <v>5</v>
      </c>
      <c r="EA43" s="277">
        <v>3</v>
      </c>
      <c r="EB43" s="277"/>
      <c r="EC43" s="272">
        <v>71</v>
      </c>
      <c r="ED43" s="272">
        <v>9</v>
      </c>
      <c r="EE43" s="277">
        <v>2</v>
      </c>
      <c r="EF43" s="277">
        <v>2</v>
      </c>
      <c r="EG43" s="277"/>
      <c r="EH43" s="277"/>
      <c r="EI43" s="277"/>
      <c r="EJ43" s="277"/>
      <c r="EK43" s="277">
        <v>24</v>
      </c>
      <c r="EL43" s="277">
        <v>5</v>
      </c>
      <c r="EM43" s="277">
        <v>25</v>
      </c>
      <c r="EN43" s="277">
        <v>15</v>
      </c>
      <c r="EO43" s="277">
        <v>1</v>
      </c>
      <c r="EP43" s="277">
        <v>5</v>
      </c>
      <c r="EQ43" s="277"/>
      <c r="ER43" s="277"/>
      <c r="ES43" s="277">
        <v>13</v>
      </c>
      <c r="ET43" s="277"/>
      <c r="EU43" s="277">
        <v>3</v>
      </c>
      <c r="EV43" s="277"/>
      <c r="EW43" s="277">
        <v>185</v>
      </c>
      <c r="EX43" s="277">
        <v>0</v>
      </c>
      <c r="EY43" s="277">
        <v>17</v>
      </c>
      <c r="EZ43" s="277">
        <v>4</v>
      </c>
      <c r="FA43" s="277">
        <v>25</v>
      </c>
      <c r="FB43" s="277">
        <v>15</v>
      </c>
      <c r="FC43" s="277">
        <v>12</v>
      </c>
      <c r="FD43" s="277">
        <v>3</v>
      </c>
      <c r="FE43" s="288">
        <v>40</v>
      </c>
      <c r="FF43" s="288">
        <v>12</v>
      </c>
      <c r="FG43" s="277">
        <v>11</v>
      </c>
      <c r="FH43" s="277">
        <v>30</v>
      </c>
      <c r="FI43" s="277">
        <v>70</v>
      </c>
      <c r="FJ43" s="277">
        <v>10</v>
      </c>
      <c r="FK43" s="277">
        <v>10</v>
      </c>
      <c r="FL43" s="277">
        <v>15</v>
      </c>
      <c r="FM43" s="277">
        <v>1102</v>
      </c>
      <c r="FN43" s="277">
        <v>390</v>
      </c>
      <c r="FO43" s="42"/>
      <c r="FP43" s="42">
        <v>50</v>
      </c>
      <c r="FQ43" s="277">
        <v>10</v>
      </c>
      <c r="FR43" s="277"/>
      <c r="FS43" s="277"/>
      <c r="FT43" s="277"/>
      <c r="FU43" s="277">
        <v>17</v>
      </c>
      <c r="FV43" s="277">
        <v>23</v>
      </c>
      <c r="FW43" s="288">
        <v>40</v>
      </c>
      <c r="FX43" s="288">
        <v>12</v>
      </c>
      <c r="FY43" s="277"/>
      <c r="FZ43" s="277">
        <v>121</v>
      </c>
      <c r="GA43" s="277">
        <v>5</v>
      </c>
      <c r="GB43" s="277">
        <v>2</v>
      </c>
      <c r="GC43" s="62"/>
      <c r="GD43" s="62"/>
      <c r="GE43" s="277">
        <v>40</v>
      </c>
      <c r="GF43" s="277">
        <v>17</v>
      </c>
      <c r="GG43" s="277"/>
      <c r="GH43" s="277">
        <v>6</v>
      </c>
      <c r="GI43" s="277">
        <v>26</v>
      </c>
      <c r="GJ43" s="277">
        <v>20</v>
      </c>
      <c r="GK43" s="277"/>
      <c r="GL43" s="277"/>
    </row>
    <row r="44" spans="1:194" s="286" customFormat="1" ht="15.75" customHeight="1" x14ac:dyDescent="0.3">
      <c r="A44" s="277">
        <v>36</v>
      </c>
      <c r="B44" s="277" t="s">
        <v>296</v>
      </c>
      <c r="C44" s="277" t="s">
        <v>297</v>
      </c>
      <c r="D44" s="277">
        <v>0.36</v>
      </c>
      <c r="E44" s="277"/>
      <c r="F44" s="277"/>
      <c r="G44" s="277"/>
      <c r="H44" s="277"/>
      <c r="I44" s="277"/>
      <c r="J44" s="277">
        <v>1</v>
      </c>
      <c r="K44" s="277">
        <v>2</v>
      </c>
      <c r="L44" s="277"/>
      <c r="M44" s="277"/>
      <c r="N44" s="277"/>
      <c r="O44" s="277"/>
      <c r="P44" s="277">
        <v>2</v>
      </c>
      <c r="Q44" s="277"/>
      <c r="R44" s="277"/>
      <c r="S44" s="277"/>
      <c r="T44" s="277">
        <v>1</v>
      </c>
      <c r="U44" s="277"/>
      <c r="V44" s="277">
        <v>3</v>
      </c>
      <c r="W44" s="277"/>
      <c r="X44" s="277"/>
      <c r="Y44" s="277"/>
      <c r="Z44" s="277"/>
      <c r="AA44" s="277"/>
      <c r="AB44" s="277"/>
      <c r="AC44" s="277"/>
      <c r="AD44" s="277">
        <v>2</v>
      </c>
      <c r="AE44" s="277">
        <v>1</v>
      </c>
      <c r="AF44" s="277">
        <v>15</v>
      </c>
      <c r="AG44" s="277"/>
      <c r="AH44" s="277">
        <v>2</v>
      </c>
      <c r="AI44" s="277"/>
      <c r="AJ44" s="277"/>
      <c r="AK44" s="277"/>
      <c r="AL44" s="277">
        <v>3</v>
      </c>
      <c r="AM44" s="277"/>
      <c r="AN44" s="277"/>
      <c r="AO44" s="277"/>
      <c r="AP44" s="277">
        <v>1</v>
      </c>
      <c r="AQ44" s="277">
        <v>2</v>
      </c>
      <c r="AR44" s="278">
        <v>1</v>
      </c>
      <c r="AS44" s="278"/>
      <c r="AT44" s="278"/>
      <c r="AU44" s="278"/>
      <c r="AV44" s="277"/>
      <c r="AW44" s="277"/>
      <c r="AX44" s="277"/>
      <c r="AY44" s="277"/>
      <c r="AZ44" s="42"/>
      <c r="BA44" s="42"/>
      <c r="BB44" s="277">
        <v>1</v>
      </c>
      <c r="BC44" s="277">
        <v>2</v>
      </c>
      <c r="BD44" s="277"/>
      <c r="BE44" s="277"/>
      <c r="BF44" s="288"/>
      <c r="BG44" s="277"/>
      <c r="BH44" s="277"/>
      <c r="BI44" s="277"/>
      <c r="BJ44" s="277">
        <v>1</v>
      </c>
      <c r="BK44" s="277"/>
      <c r="BL44" s="277">
        <v>3</v>
      </c>
      <c r="BM44" s="277">
        <v>3</v>
      </c>
      <c r="BN44" s="277">
        <v>5</v>
      </c>
      <c r="BO44" s="277">
        <v>2</v>
      </c>
      <c r="BP44" s="277"/>
      <c r="BQ44" s="277"/>
      <c r="BR44" s="277"/>
      <c r="BS44" s="277"/>
      <c r="BT44" s="277">
        <v>2</v>
      </c>
      <c r="BU44" s="277"/>
      <c r="BV44" s="277"/>
      <c r="BW44" s="277"/>
      <c r="BX44" s="277">
        <v>23</v>
      </c>
      <c r="BY44" s="277">
        <v>15</v>
      </c>
      <c r="BZ44" s="277"/>
      <c r="CA44" s="277"/>
      <c r="CB44" s="277"/>
      <c r="CC44" s="277"/>
      <c r="CD44" s="277">
        <v>9</v>
      </c>
      <c r="CE44" s="277"/>
      <c r="CF44" s="277"/>
      <c r="CG44" s="277"/>
      <c r="CH44" s="287"/>
      <c r="CI44" s="287">
        <v>49</v>
      </c>
      <c r="CJ44" s="277"/>
      <c r="CK44" s="277">
        <v>9</v>
      </c>
      <c r="CL44" s="277"/>
      <c r="CM44" s="277"/>
      <c r="CN44" s="274">
        <v>85</v>
      </c>
      <c r="CO44" s="274">
        <v>9</v>
      </c>
      <c r="CP44" s="277"/>
      <c r="CQ44" s="277"/>
      <c r="CR44" s="277"/>
      <c r="CS44" s="277"/>
      <c r="CT44" s="277"/>
      <c r="CU44" s="277"/>
      <c r="CV44" s="277">
        <v>8</v>
      </c>
      <c r="CW44" s="277"/>
      <c r="CX44" s="277"/>
      <c r="CY44" s="277">
        <v>2</v>
      </c>
      <c r="CZ44" s="277">
        <v>1</v>
      </c>
      <c r="DA44" s="277">
        <v>1</v>
      </c>
      <c r="DB44" s="277"/>
      <c r="DC44" s="277"/>
      <c r="DD44" s="271"/>
      <c r="DE44" s="271"/>
      <c r="DF44" s="277">
        <v>2</v>
      </c>
      <c r="DG44" s="277"/>
      <c r="DH44" s="279">
        <v>0</v>
      </c>
      <c r="DI44" s="279">
        <v>0</v>
      </c>
      <c r="DJ44" s="277"/>
      <c r="DK44" s="277"/>
      <c r="DL44" s="277">
        <v>7</v>
      </c>
      <c r="DM44" s="277"/>
      <c r="DN44" s="277"/>
      <c r="DO44" s="277"/>
      <c r="DP44" s="277"/>
      <c r="DQ44" s="277">
        <v>1</v>
      </c>
      <c r="DR44" s="277"/>
      <c r="DS44" s="277">
        <v>3</v>
      </c>
      <c r="DT44" s="277"/>
      <c r="DU44" s="277">
        <v>1</v>
      </c>
      <c r="DV44" s="277"/>
      <c r="DW44" s="277">
        <v>1</v>
      </c>
      <c r="DX44" s="277">
        <v>3</v>
      </c>
      <c r="DY44" s="277">
        <v>5</v>
      </c>
      <c r="DZ44" s="277"/>
      <c r="EA44" s="277"/>
      <c r="EB44" s="277"/>
      <c r="EC44" s="272"/>
      <c r="ED44" s="272"/>
      <c r="EE44" s="277">
        <v>2</v>
      </c>
      <c r="EF44" s="277"/>
      <c r="EG44" s="277"/>
      <c r="EH44" s="277"/>
      <c r="EI44" s="277"/>
      <c r="EJ44" s="277"/>
      <c r="EK44" s="277">
        <v>1</v>
      </c>
      <c r="EL44" s="277">
        <v>3</v>
      </c>
      <c r="EM44" s="277">
        <v>5</v>
      </c>
      <c r="EN44" s="277">
        <v>45</v>
      </c>
      <c r="EO44" s="277">
        <v>2</v>
      </c>
      <c r="EP44" s="277">
        <v>3</v>
      </c>
      <c r="EQ44" s="277"/>
      <c r="ER44" s="277"/>
      <c r="ES44" s="277"/>
      <c r="ET44" s="277"/>
      <c r="EU44" s="277"/>
      <c r="EV44" s="277"/>
      <c r="EW44" s="277">
        <v>36</v>
      </c>
      <c r="EX44" s="277">
        <v>0</v>
      </c>
      <c r="EY44" s="277"/>
      <c r="EZ44" s="277">
        <v>2</v>
      </c>
      <c r="FA44" s="277">
        <v>5</v>
      </c>
      <c r="FB44" s="277">
        <v>45</v>
      </c>
      <c r="FC44" s="277">
        <v>5</v>
      </c>
      <c r="FD44" s="277">
        <v>2</v>
      </c>
      <c r="FE44" s="288"/>
      <c r="FF44" s="288"/>
      <c r="FG44" s="277">
        <v>10</v>
      </c>
      <c r="FH44" s="277">
        <v>10</v>
      </c>
      <c r="FI44" s="277">
        <v>13</v>
      </c>
      <c r="FJ44" s="277">
        <v>7</v>
      </c>
      <c r="FK44" s="277">
        <v>1</v>
      </c>
      <c r="FL44" s="277"/>
      <c r="FM44" s="277">
        <v>39</v>
      </c>
      <c r="FN44" s="277">
        <v>30</v>
      </c>
      <c r="FO44" s="42"/>
      <c r="FP44" s="42"/>
      <c r="FQ44" s="277"/>
      <c r="FR44" s="277"/>
      <c r="FS44" s="277"/>
      <c r="FT44" s="277"/>
      <c r="FU44" s="277">
        <v>3</v>
      </c>
      <c r="FV44" s="277">
        <v>5</v>
      </c>
      <c r="FW44" s="288"/>
      <c r="FX44" s="288"/>
      <c r="FY44" s="277"/>
      <c r="FZ44" s="277">
        <v>37</v>
      </c>
      <c r="GA44" s="277">
        <v>2</v>
      </c>
      <c r="GB44" s="277">
        <v>2</v>
      </c>
      <c r="GC44" s="62"/>
      <c r="GD44" s="62"/>
      <c r="GE44" s="277">
        <v>12</v>
      </c>
      <c r="GF44" s="277">
        <v>4</v>
      </c>
      <c r="GG44" s="277"/>
      <c r="GH44" s="277"/>
      <c r="GI44" s="277">
        <v>3</v>
      </c>
      <c r="GJ44" s="277">
        <v>5</v>
      </c>
      <c r="GK44" s="277"/>
      <c r="GL44" s="277"/>
    </row>
    <row r="45" spans="1:194" s="286" customFormat="1" ht="15.75" customHeight="1" x14ac:dyDescent="0.3">
      <c r="A45" s="277">
        <v>7</v>
      </c>
      <c r="B45" s="277" t="s">
        <v>298</v>
      </c>
      <c r="C45" s="277" t="s">
        <v>128</v>
      </c>
      <c r="D45" s="277">
        <v>1.84</v>
      </c>
      <c r="E45" s="277"/>
      <c r="F45" s="277"/>
      <c r="G45" s="277"/>
      <c r="H45" s="277">
        <v>2</v>
      </c>
      <c r="I45" s="277"/>
      <c r="J45" s="277">
        <v>0</v>
      </c>
      <c r="K45" s="277">
        <v>0</v>
      </c>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8"/>
      <c r="AS45" s="278"/>
      <c r="AT45" s="278"/>
      <c r="AU45" s="278"/>
      <c r="AV45" s="277"/>
      <c r="AW45" s="277"/>
      <c r="AX45" s="277"/>
      <c r="AY45" s="277"/>
      <c r="AZ45" s="42"/>
      <c r="BA45" s="42"/>
      <c r="BB45" s="279"/>
      <c r="BC45" s="279"/>
      <c r="BD45" s="279"/>
      <c r="BE45" s="279"/>
      <c r="BF45" s="284"/>
      <c r="BG45" s="279"/>
      <c r="BH45" s="279"/>
      <c r="BI45" s="279"/>
      <c r="BJ45" s="279"/>
      <c r="BK45" s="279"/>
      <c r="BL45" s="279"/>
      <c r="BM45" s="279"/>
      <c r="BN45" s="277"/>
      <c r="BO45" s="277"/>
      <c r="BP45" s="279"/>
      <c r="BQ45" s="279"/>
      <c r="BR45" s="279"/>
      <c r="BS45" s="279"/>
      <c r="BT45" s="279">
        <v>0</v>
      </c>
      <c r="BU45" s="279"/>
      <c r="BV45" s="279"/>
      <c r="BW45" s="279"/>
      <c r="BX45" s="280"/>
      <c r="BY45" s="280"/>
      <c r="BZ45" s="279"/>
      <c r="CA45" s="279"/>
      <c r="CB45" s="279"/>
      <c r="CC45" s="279"/>
      <c r="CD45" s="279"/>
      <c r="CE45" s="279"/>
      <c r="CF45" s="279"/>
      <c r="CG45" s="279"/>
      <c r="CH45" s="281">
        <f>CH46</f>
        <v>0</v>
      </c>
      <c r="CI45" s="281">
        <f>CI46</f>
        <v>0</v>
      </c>
      <c r="CJ45" s="279"/>
      <c r="CK45" s="279"/>
      <c r="CL45" s="279"/>
      <c r="CM45" s="279"/>
      <c r="CN45" s="279"/>
      <c r="CO45" s="279"/>
      <c r="CP45" s="279"/>
      <c r="CQ45" s="279"/>
      <c r="CR45" s="279"/>
      <c r="CS45" s="279"/>
      <c r="CT45" s="279"/>
      <c r="CU45" s="279"/>
      <c r="CV45" s="279"/>
      <c r="CW45" s="279"/>
      <c r="CX45" s="279"/>
      <c r="CY45" s="279"/>
      <c r="CZ45" s="279">
        <v>0</v>
      </c>
      <c r="DA45" s="279">
        <v>0</v>
      </c>
      <c r="DB45" s="279"/>
      <c r="DC45" s="279"/>
      <c r="DD45" s="271"/>
      <c r="DE45" s="271"/>
      <c r="DF45" s="279"/>
      <c r="DG45" s="279"/>
      <c r="DH45" s="279">
        <v>0</v>
      </c>
      <c r="DI45" s="279">
        <v>0</v>
      </c>
      <c r="DJ45" s="279"/>
      <c r="DK45" s="279"/>
      <c r="DL45" s="279"/>
      <c r="DM45" s="279"/>
      <c r="DN45" s="279"/>
      <c r="DO45" s="279"/>
      <c r="DP45" s="277"/>
      <c r="DQ45" s="279"/>
      <c r="DR45" s="279"/>
      <c r="DS45" s="279"/>
      <c r="DT45" s="279"/>
      <c r="DU45" s="279"/>
      <c r="DV45" s="279"/>
      <c r="DW45" s="277">
        <v>1</v>
      </c>
      <c r="DX45" s="277">
        <v>6</v>
      </c>
      <c r="DY45" s="279"/>
      <c r="DZ45" s="279"/>
      <c r="EA45" s="279"/>
      <c r="EB45" s="279"/>
      <c r="EC45" s="272"/>
      <c r="ED45" s="272"/>
      <c r="EE45" s="279"/>
      <c r="EF45" s="279"/>
      <c r="EG45" s="279"/>
      <c r="EH45" s="279"/>
      <c r="EI45" s="279"/>
      <c r="EJ45" s="279"/>
      <c r="EK45" s="279"/>
      <c r="EL45" s="279"/>
      <c r="EM45" s="279"/>
      <c r="EN45" s="279"/>
      <c r="EO45" s="279"/>
      <c r="EP45" s="279"/>
      <c r="EQ45" s="279"/>
      <c r="ER45" s="279"/>
      <c r="ES45" s="279"/>
      <c r="ET45" s="279"/>
      <c r="EU45" s="279"/>
      <c r="EV45" s="279"/>
      <c r="EW45" s="279"/>
      <c r="EX45" s="279"/>
      <c r="EY45" s="279"/>
      <c r="EZ45" s="279"/>
      <c r="FA45" s="279"/>
      <c r="FB45" s="279"/>
      <c r="FC45" s="279"/>
      <c r="FD45" s="279"/>
      <c r="FE45" s="283"/>
      <c r="FF45" s="283"/>
      <c r="FG45" s="279"/>
      <c r="FH45" s="279"/>
      <c r="FI45" s="279">
        <v>0</v>
      </c>
      <c r="FJ45" s="279">
        <v>0</v>
      </c>
      <c r="FK45" s="279"/>
      <c r="FL45" s="279"/>
      <c r="FM45" s="279"/>
      <c r="FN45" s="279"/>
      <c r="FO45" s="42"/>
      <c r="FP45" s="42"/>
      <c r="FQ45" s="279"/>
      <c r="FR45" s="279"/>
      <c r="FS45" s="279"/>
      <c r="FT45" s="279"/>
      <c r="FU45" s="279"/>
      <c r="FV45" s="279"/>
      <c r="FW45" s="283"/>
      <c r="FX45" s="283"/>
      <c r="FY45" s="279"/>
      <c r="FZ45" s="279"/>
      <c r="GA45" s="279"/>
      <c r="GB45" s="279"/>
      <c r="GC45" s="62">
        <v>0</v>
      </c>
      <c r="GD45" s="62"/>
      <c r="GE45" s="279"/>
      <c r="GF45" s="279"/>
      <c r="GG45" s="285"/>
      <c r="GH45" s="285"/>
      <c r="GI45" s="279"/>
      <c r="GJ45" s="279"/>
      <c r="GK45" s="279"/>
      <c r="GL45" s="279"/>
    </row>
    <row r="46" spans="1:194" s="286" customFormat="1" ht="15.75" customHeight="1" x14ac:dyDescent="0.3">
      <c r="A46" s="277">
        <v>37</v>
      </c>
      <c r="B46" s="277" t="s">
        <v>299</v>
      </c>
      <c r="C46" s="277" t="s">
        <v>300</v>
      </c>
      <c r="D46" s="277">
        <v>1.84</v>
      </c>
      <c r="E46" s="277"/>
      <c r="F46" s="277"/>
      <c r="G46" s="277"/>
      <c r="H46" s="277"/>
      <c r="I46" s="277"/>
      <c r="J46" s="277">
        <v>0</v>
      </c>
      <c r="K46" s="277">
        <v>0</v>
      </c>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8"/>
      <c r="AS46" s="278"/>
      <c r="AT46" s="278"/>
      <c r="AU46" s="278"/>
      <c r="AV46" s="277"/>
      <c r="AW46" s="277"/>
      <c r="AX46" s="277"/>
      <c r="AY46" s="277"/>
      <c r="AZ46" s="42"/>
      <c r="BA46" s="42"/>
      <c r="BB46" s="277"/>
      <c r="BC46" s="277"/>
      <c r="BD46" s="277"/>
      <c r="BE46" s="277"/>
      <c r="BF46" s="288"/>
      <c r="BG46" s="277"/>
      <c r="BH46" s="277"/>
      <c r="BI46" s="277"/>
      <c r="BJ46" s="277"/>
      <c r="BK46" s="277"/>
      <c r="BL46" s="277"/>
      <c r="BM46" s="277"/>
      <c r="BN46" s="279"/>
      <c r="BO46" s="279"/>
      <c r="BP46" s="277"/>
      <c r="BQ46" s="277"/>
      <c r="BR46" s="277"/>
      <c r="BS46" s="277"/>
      <c r="BT46" s="277"/>
      <c r="BU46" s="277"/>
      <c r="BV46" s="277"/>
      <c r="BW46" s="277"/>
      <c r="BX46" s="277"/>
      <c r="BY46" s="277"/>
      <c r="BZ46" s="277"/>
      <c r="CA46" s="277"/>
      <c r="CB46" s="277"/>
      <c r="CC46" s="277"/>
      <c r="CD46" s="277"/>
      <c r="CE46" s="277"/>
      <c r="CF46" s="277"/>
      <c r="CG46" s="277"/>
      <c r="CH46" s="287"/>
      <c r="CI46" s="287"/>
      <c r="CJ46" s="277"/>
      <c r="CK46" s="277"/>
      <c r="CL46" s="277"/>
      <c r="CM46" s="277"/>
      <c r="CN46" s="277"/>
      <c r="CO46" s="277"/>
      <c r="CP46" s="277"/>
      <c r="CQ46" s="277"/>
      <c r="CR46" s="277"/>
      <c r="CS46" s="277"/>
      <c r="CT46" s="277">
        <v>0</v>
      </c>
      <c r="CU46" s="277">
        <v>780</v>
      </c>
      <c r="CV46" s="277"/>
      <c r="CW46" s="277"/>
      <c r="CX46" s="277"/>
      <c r="CY46" s="277"/>
      <c r="CZ46" s="277"/>
      <c r="DA46" s="277"/>
      <c r="DB46" s="277"/>
      <c r="DC46" s="277"/>
      <c r="DD46" s="271"/>
      <c r="DE46" s="271"/>
      <c r="DF46" s="277"/>
      <c r="DG46" s="277"/>
      <c r="DH46" s="279">
        <v>0</v>
      </c>
      <c r="DI46" s="279">
        <v>0</v>
      </c>
      <c r="DJ46" s="277"/>
      <c r="DK46" s="277"/>
      <c r="DL46" s="277"/>
      <c r="DM46" s="277"/>
      <c r="DN46" s="277"/>
      <c r="DO46" s="277"/>
      <c r="DP46" s="277"/>
      <c r="DQ46" s="277"/>
      <c r="DR46" s="277"/>
      <c r="DS46" s="277"/>
      <c r="DT46" s="277"/>
      <c r="DU46" s="277"/>
      <c r="DV46" s="277"/>
      <c r="DW46" s="279"/>
      <c r="DX46" s="279"/>
      <c r="DY46" s="277"/>
      <c r="DZ46" s="277"/>
      <c r="EA46" s="277"/>
      <c r="EB46" s="277"/>
      <c r="EC46" s="272"/>
      <c r="ED46" s="272"/>
      <c r="EE46" s="277"/>
      <c r="EF46" s="277"/>
      <c r="EG46" s="277"/>
      <c r="EH46" s="277"/>
      <c r="EI46" s="277"/>
      <c r="EJ46" s="277"/>
      <c r="EK46" s="277"/>
      <c r="EL46" s="277"/>
      <c r="EM46" s="277"/>
      <c r="EN46" s="277"/>
      <c r="EO46" s="277"/>
      <c r="EP46" s="277"/>
      <c r="EQ46" s="277"/>
      <c r="ER46" s="277"/>
      <c r="ES46" s="277"/>
      <c r="ET46" s="277"/>
      <c r="EU46" s="277"/>
      <c r="EV46" s="277"/>
      <c r="EW46" s="277"/>
      <c r="EX46" s="277"/>
      <c r="EY46" s="277"/>
      <c r="EZ46" s="277"/>
      <c r="FA46" s="277"/>
      <c r="FB46" s="277"/>
      <c r="FC46" s="277"/>
      <c r="FD46" s="277"/>
      <c r="FE46" s="288"/>
      <c r="FF46" s="288"/>
      <c r="FG46" s="277"/>
      <c r="FH46" s="277"/>
      <c r="FI46" s="277"/>
      <c r="FJ46" s="277"/>
      <c r="FK46" s="277"/>
      <c r="FL46" s="277"/>
      <c r="FM46" s="277"/>
      <c r="FN46" s="277"/>
      <c r="FO46" s="42"/>
      <c r="FP46" s="42"/>
      <c r="FQ46" s="277"/>
      <c r="FR46" s="277"/>
      <c r="FS46" s="277"/>
      <c r="FT46" s="277"/>
      <c r="FU46" s="277"/>
      <c r="FV46" s="277"/>
      <c r="FW46" s="288"/>
      <c r="FX46" s="288"/>
      <c r="FY46" s="277"/>
      <c r="FZ46" s="277">
        <v>16</v>
      </c>
      <c r="GA46" s="277"/>
      <c r="GB46" s="277"/>
      <c r="GC46" s="62"/>
      <c r="GD46" s="62"/>
      <c r="GE46" s="277"/>
      <c r="GF46" s="277"/>
      <c r="GG46" s="277"/>
      <c r="GH46" s="277"/>
      <c r="GI46" s="277"/>
      <c r="GJ46" s="277"/>
      <c r="GK46" s="277"/>
      <c r="GL46" s="277"/>
    </row>
    <row r="47" spans="1:194" s="286" customFormat="1" ht="15.75" customHeight="1" x14ac:dyDescent="0.3">
      <c r="A47" s="277">
        <v>8</v>
      </c>
      <c r="B47" s="277" t="s">
        <v>301</v>
      </c>
      <c r="C47" s="277" t="s">
        <v>130</v>
      </c>
      <c r="D47" s="277">
        <v>4.37</v>
      </c>
      <c r="E47" s="277"/>
      <c r="F47" s="277"/>
      <c r="G47" s="277"/>
      <c r="H47" s="277"/>
      <c r="I47" s="277"/>
      <c r="J47" s="277">
        <v>0</v>
      </c>
      <c r="K47" s="277">
        <v>0</v>
      </c>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8"/>
      <c r="AS47" s="278"/>
      <c r="AT47" s="278"/>
      <c r="AU47" s="278"/>
      <c r="AV47" s="277"/>
      <c r="AW47" s="277"/>
      <c r="AX47" s="277"/>
      <c r="AY47" s="277"/>
      <c r="AZ47" s="42"/>
      <c r="BA47" s="42"/>
      <c r="BB47" s="279"/>
      <c r="BC47" s="279"/>
      <c r="BD47" s="279"/>
      <c r="BE47" s="279"/>
      <c r="BF47" s="284"/>
      <c r="BG47" s="279"/>
      <c r="BH47" s="279"/>
      <c r="BI47" s="279"/>
      <c r="BJ47" s="279"/>
      <c r="BK47" s="279"/>
      <c r="BL47" s="279"/>
      <c r="BM47" s="279"/>
      <c r="BN47" s="277"/>
      <c r="BO47" s="277"/>
      <c r="BP47" s="279"/>
      <c r="BQ47" s="279"/>
      <c r="BR47" s="279"/>
      <c r="BS47" s="279"/>
      <c r="BT47" s="279">
        <v>0</v>
      </c>
      <c r="BU47" s="279"/>
      <c r="BV47" s="279"/>
      <c r="BW47" s="279"/>
      <c r="BX47" s="280"/>
      <c r="BY47" s="280"/>
      <c r="BZ47" s="279"/>
      <c r="CA47" s="279"/>
      <c r="CB47" s="279"/>
      <c r="CC47" s="279"/>
      <c r="CD47" s="279"/>
      <c r="CE47" s="279"/>
      <c r="CF47" s="279"/>
      <c r="CG47" s="279"/>
      <c r="CH47" s="281">
        <f>CH48</f>
        <v>0</v>
      </c>
      <c r="CI47" s="281">
        <f>CI48</f>
        <v>0</v>
      </c>
      <c r="CJ47" s="279"/>
      <c r="CK47" s="279"/>
      <c r="CL47" s="279"/>
      <c r="CM47" s="279"/>
      <c r="CN47" s="279"/>
      <c r="CO47" s="279"/>
      <c r="CP47" s="279"/>
      <c r="CQ47" s="279"/>
      <c r="CR47" s="279"/>
      <c r="CS47" s="279"/>
      <c r="CT47" s="279"/>
      <c r="CU47" s="279"/>
      <c r="CV47" s="279"/>
      <c r="CW47" s="279"/>
      <c r="CX47" s="279"/>
      <c r="CY47" s="279"/>
      <c r="CZ47" s="279">
        <v>0</v>
      </c>
      <c r="DA47" s="279">
        <v>0</v>
      </c>
      <c r="DB47" s="279"/>
      <c r="DC47" s="279"/>
      <c r="DD47" s="271"/>
      <c r="DE47" s="271"/>
      <c r="DF47" s="279"/>
      <c r="DG47" s="279"/>
      <c r="DH47" s="279">
        <v>0</v>
      </c>
      <c r="DI47" s="279">
        <v>0</v>
      </c>
      <c r="DJ47" s="279"/>
      <c r="DK47" s="279"/>
      <c r="DL47" s="279"/>
      <c r="DM47" s="279"/>
      <c r="DN47" s="279"/>
      <c r="DO47" s="279"/>
      <c r="DP47" s="277"/>
      <c r="DQ47" s="279"/>
      <c r="DR47" s="279"/>
      <c r="DS47" s="279"/>
      <c r="DT47" s="279"/>
      <c r="DU47" s="279"/>
      <c r="DV47" s="279"/>
      <c r="DW47" s="277"/>
      <c r="DX47" s="277"/>
      <c r="DY47" s="279"/>
      <c r="DZ47" s="279"/>
      <c r="EA47" s="279"/>
      <c r="EB47" s="279"/>
      <c r="EC47" s="272"/>
      <c r="ED47" s="272"/>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83"/>
      <c r="FF47" s="283"/>
      <c r="FG47" s="279"/>
      <c r="FH47" s="279"/>
      <c r="FI47" s="279">
        <v>0</v>
      </c>
      <c r="FJ47" s="279">
        <v>0</v>
      </c>
      <c r="FK47" s="279"/>
      <c r="FL47" s="279"/>
      <c r="FM47" s="279"/>
      <c r="FN47" s="279"/>
      <c r="FO47" s="42"/>
      <c r="FP47" s="42"/>
      <c r="FQ47" s="279"/>
      <c r="FR47" s="279"/>
      <c r="FS47" s="279"/>
      <c r="FT47" s="279"/>
      <c r="FU47" s="279"/>
      <c r="FV47" s="279"/>
      <c r="FW47" s="283"/>
      <c r="FX47" s="283"/>
      <c r="FY47" s="279"/>
      <c r="FZ47" s="279"/>
      <c r="GA47" s="279"/>
      <c r="GB47" s="279"/>
      <c r="GC47" s="62">
        <v>0</v>
      </c>
      <c r="GD47" s="62"/>
      <c r="GE47" s="279"/>
      <c r="GF47" s="279"/>
      <c r="GG47" s="285"/>
      <c r="GH47" s="285"/>
      <c r="GI47" s="279"/>
      <c r="GJ47" s="279"/>
      <c r="GK47" s="279"/>
      <c r="GL47" s="279"/>
    </row>
    <row r="48" spans="1:194" s="286" customFormat="1" ht="30" customHeight="1" x14ac:dyDescent="0.3">
      <c r="A48" s="277">
        <v>38</v>
      </c>
      <c r="B48" s="277" t="s">
        <v>302</v>
      </c>
      <c r="C48" s="277" t="s">
        <v>303</v>
      </c>
      <c r="D48" s="277">
        <v>4.37</v>
      </c>
      <c r="E48" s="277"/>
      <c r="F48" s="277"/>
      <c r="G48" s="277"/>
      <c r="H48" s="277"/>
      <c r="I48" s="277"/>
      <c r="J48" s="277">
        <v>0</v>
      </c>
      <c r="K48" s="277">
        <v>0</v>
      </c>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8"/>
      <c r="AS48" s="278"/>
      <c r="AT48" s="278"/>
      <c r="AU48" s="278"/>
      <c r="AV48" s="277"/>
      <c r="AW48" s="277"/>
      <c r="AX48" s="277"/>
      <c r="AY48" s="277"/>
      <c r="AZ48" s="42"/>
      <c r="BA48" s="42"/>
      <c r="BB48" s="277"/>
      <c r="BC48" s="277"/>
      <c r="BD48" s="277"/>
      <c r="BE48" s="277"/>
      <c r="BF48" s="288"/>
      <c r="BG48" s="277"/>
      <c r="BH48" s="277"/>
      <c r="BI48" s="277"/>
      <c r="BJ48" s="277"/>
      <c r="BK48" s="277"/>
      <c r="BL48" s="277"/>
      <c r="BM48" s="277"/>
      <c r="BN48" s="279"/>
      <c r="BO48" s="279"/>
      <c r="BP48" s="277"/>
      <c r="BQ48" s="277"/>
      <c r="BR48" s="277"/>
      <c r="BS48" s="277"/>
      <c r="BT48" s="277"/>
      <c r="BU48" s="277"/>
      <c r="BV48" s="277"/>
      <c r="BW48" s="277"/>
      <c r="BX48" s="277"/>
      <c r="BY48" s="277"/>
      <c r="BZ48" s="277"/>
      <c r="CA48" s="277"/>
      <c r="CB48" s="277"/>
      <c r="CC48" s="277"/>
      <c r="CD48" s="277"/>
      <c r="CE48" s="277"/>
      <c r="CF48" s="277"/>
      <c r="CG48" s="277"/>
      <c r="CH48" s="287"/>
      <c r="CI48" s="287"/>
      <c r="CJ48" s="277"/>
      <c r="CK48" s="277"/>
      <c r="CL48" s="277"/>
      <c r="CM48" s="277"/>
      <c r="CN48" s="277"/>
      <c r="CO48" s="277"/>
      <c r="CP48" s="277"/>
      <c r="CQ48" s="277"/>
      <c r="CR48" s="277"/>
      <c r="CS48" s="277"/>
      <c r="CT48" s="277"/>
      <c r="CU48" s="277"/>
      <c r="CV48" s="277"/>
      <c r="CW48" s="277"/>
      <c r="CX48" s="277"/>
      <c r="CY48" s="277"/>
      <c r="CZ48" s="277"/>
      <c r="DA48" s="277"/>
      <c r="DB48" s="277"/>
      <c r="DC48" s="277"/>
      <c r="DD48" s="271"/>
      <c r="DE48" s="271"/>
      <c r="DF48" s="277"/>
      <c r="DG48" s="277"/>
      <c r="DH48" s="279">
        <v>0</v>
      </c>
      <c r="DI48" s="279">
        <v>0</v>
      </c>
      <c r="DJ48" s="277"/>
      <c r="DK48" s="277"/>
      <c r="DL48" s="277"/>
      <c r="DM48" s="277"/>
      <c r="DN48" s="277"/>
      <c r="DO48" s="277"/>
      <c r="DP48" s="277"/>
      <c r="DQ48" s="277"/>
      <c r="DR48" s="277"/>
      <c r="DS48" s="277"/>
      <c r="DT48" s="277"/>
      <c r="DU48" s="277"/>
      <c r="DV48" s="277"/>
      <c r="DW48" s="279"/>
      <c r="DX48" s="279"/>
      <c r="DY48" s="277"/>
      <c r="DZ48" s="277"/>
      <c r="EA48" s="277"/>
      <c r="EB48" s="277"/>
      <c r="EC48" s="272"/>
      <c r="ED48" s="272"/>
      <c r="EE48" s="277"/>
      <c r="EF48" s="277"/>
      <c r="EG48" s="277"/>
      <c r="EH48" s="277"/>
      <c r="EI48" s="277"/>
      <c r="EJ48" s="277"/>
      <c r="EK48" s="277"/>
      <c r="EL48" s="277"/>
      <c r="EM48" s="277"/>
      <c r="EN48" s="277"/>
      <c r="EO48" s="277"/>
      <c r="EP48" s="277"/>
      <c r="EQ48" s="277"/>
      <c r="ER48" s="277"/>
      <c r="ES48" s="277"/>
      <c r="ET48" s="277"/>
      <c r="EU48" s="277"/>
      <c r="EV48" s="277"/>
      <c r="EW48" s="277"/>
      <c r="EX48" s="277"/>
      <c r="EY48" s="277"/>
      <c r="EZ48" s="277"/>
      <c r="FA48" s="277"/>
      <c r="FB48" s="277"/>
      <c r="FC48" s="277"/>
      <c r="FD48" s="277"/>
      <c r="FE48" s="288"/>
      <c r="FF48" s="288"/>
      <c r="FG48" s="277"/>
      <c r="FH48" s="277"/>
      <c r="FI48" s="277"/>
      <c r="FJ48" s="277"/>
      <c r="FK48" s="277"/>
      <c r="FL48" s="277"/>
      <c r="FM48" s="277"/>
      <c r="FN48" s="277"/>
      <c r="FO48" s="42"/>
      <c r="FP48" s="42"/>
      <c r="FQ48" s="277"/>
      <c r="FR48" s="277"/>
      <c r="FS48" s="277"/>
      <c r="FT48" s="277"/>
      <c r="FU48" s="277"/>
      <c r="FV48" s="277"/>
      <c r="FW48" s="288"/>
      <c r="FX48" s="288"/>
      <c r="FY48" s="277"/>
      <c r="FZ48" s="277">
        <v>300</v>
      </c>
      <c r="GA48" s="277"/>
      <c r="GB48" s="277"/>
      <c r="GC48" s="62"/>
      <c r="GD48" s="62"/>
      <c r="GE48" s="277"/>
      <c r="GF48" s="277"/>
      <c r="GG48" s="277"/>
      <c r="GH48" s="277"/>
      <c r="GI48" s="277"/>
      <c r="GJ48" s="277"/>
      <c r="GK48" s="277"/>
      <c r="GL48" s="277"/>
    </row>
    <row r="49" spans="1:194" s="286" customFormat="1" ht="15.75" customHeight="1" x14ac:dyDescent="0.3">
      <c r="A49" s="277">
        <v>9</v>
      </c>
      <c r="B49" s="277" t="s">
        <v>304</v>
      </c>
      <c r="C49" s="277" t="s">
        <v>133</v>
      </c>
      <c r="D49" s="277">
        <v>1.1499999999999999</v>
      </c>
      <c r="E49" s="277"/>
      <c r="F49" s="277"/>
      <c r="G49" s="277"/>
      <c r="H49" s="277"/>
      <c r="I49" s="277"/>
      <c r="J49" s="277">
        <v>0</v>
      </c>
      <c r="K49" s="277">
        <v>12</v>
      </c>
      <c r="L49" s="277"/>
      <c r="M49" s="277">
        <v>4</v>
      </c>
      <c r="N49" s="277"/>
      <c r="O49" s="277"/>
      <c r="P49" s="277"/>
      <c r="Q49" s="277">
        <v>8</v>
      </c>
      <c r="R49" s="277"/>
      <c r="S49" s="277"/>
      <c r="T49" s="277"/>
      <c r="U49" s="277"/>
      <c r="V49" s="277"/>
      <c r="W49" s="277">
        <v>22</v>
      </c>
      <c r="X49" s="277"/>
      <c r="Y49" s="277"/>
      <c r="Z49" s="277"/>
      <c r="AA49" s="277"/>
      <c r="AB49" s="277"/>
      <c r="AC49" s="277"/>
      <c r="AD49" s="277">
        <v>0</v>
      </c>
      <c r="AE49" s="277">
        <v>4</v>
      </c>
      <c r="AF49" s="277"/>
      <c r="AG49" s="277"/>
      <c r="AH49" s="277"/>
      <c r="AI49" s="277"/>
      <c r="AJ49" s="277"/>
      <c r="AK49" s="277"/>
      <c r="AL49" s="277"/>
      <c r="AM49" s="277">
        <v>10</v>
      </c>
      <c r="AN49" s="277"/>
      <c r="AO49" s="277"/>
      <c r="AP49" s="277"/>
      <c r="AQ49" s="277"/>
      <c r="AR49" s="278"/>
      <c r="AS49" s="278"/>
      <c r="AT49" s="278"/>
      <c r="AU49" s="278"/>
      <c r="AV49" s="277"/>
      <c r="AW49" s="277">
        <v>13</v>
      </c>
      <c r="AX49" s="277"/>
      <c r="AY49" s="277">
        <f>AY50+AY51+AY52+AY53+AY54+AY55+AY56+AY57+AY58+AY59</f>
        <v>25</v>
      </c>
      <c r="AZ49" s="42"/>
      <c r="BA49" s="42"/>
      <c r="BB49" s="279"/>
      <c r="BC49" s="279">
        <v>11</v>
      </c>
      <c r="BD49" s="279"/>
      <c r="BE49" s="279"/>
      <c r="BF49" s="284"/>
      <c r="BG49" s="279"/>
      <c r="BH49" s="279"/>
      <c r="BI49" s="279"/>
      <c r="BJ49" s="279"/>
      <c r="BK49" s="279">
        <v>38</v>
      </c>
      <c r="BL49" s="279"/>
      <c r="BM49" s="279">
        <v>37</v>
      </c>
      <c r="BN49" s="277"/>
      <c r="BO49" s="277">
        <v>19</v>
      </c>
      <c r="BP49" s="279"/>
      <c r="BQ49" s="279"/>
      <c r="BR49" s="279"/>
      <c r="BS49" s="279"/>
      <c r="BT49" s="279">
        <v>0</v>
      </c>
      <c r="BU49" s="279"/>
      <c r="BV49" s="279"/>
      <c r="BW49" s="279">
        <v>2</v>
      </c>
      <c r="BX49" s="280"/>
      <c r="BY49" s="280">
        <v>68</v>
      </c>
      <c r="BZ49" s="279"/>
      <c r="CA49" s="279"/>
      <c r="CB49" s="279"/>
      <c r="CC49" s="279"/>
      <c r="CD49" s="279"/>
      <c r="CE49" s="279">
        <v>10</v>
      </c>
      <c r="CF49" s="279"/>
      <c r="CG49" s="279"/>
      <c r="CH49" s="281">
        <f>SUM(CH50:CH59)</f>
        <v>0</v>
      </c>
      <c r="CI49" s="281">
        <f>SUM(CI50:CI59)</f>
        <v>146</v>
      </c>
      <c r="CJ49" s="279"/>
      <c r="CK49" s="279">
        <v>668</v>
      </c>
      <c r="CL49" s="279"/>
      <c r="CM49" s="279"/>
      <c r="CN49" s="279"/>
      <c r="CO49" s="279"/>
      <c r="CP49" s="279"/>
      <c r="CQ49" s="279"/>
      <c r="CR49" s="279"/>
      <c r="CS49" s="279"/>
      <c r="CT49" s="279"/>
      <c r="CU49" s="279"/>
      <c r="CV49" s="279"/>
      <c r="CW49" s="279">
        <v>92</v>
      </c>
      <c r="CX49" s="279"/>
      <c r="CY49" s="279"/>
      <c r="CZ49" s="279">
        <v>0</v>
      </c>
      <c r="DA49" s="279">
        <v>7</v>
      </c>
      <c r="DB49" s="279"/>
      <c r="DC49" s="279"/>
      <c r="DD49" s="271"/>
      <c r="DE49" s="271"/>
      <c r="DF49" s="279"/>
      <c r="DG49" s="279">
        <v>12</v>
      </c>
      <c r="DH49" s="279">
        <v>0</v>
      </c>
      <c r="DI49" s="279">
        <v>0</v>
      </c>
      <c r="DJ49" s="279"/>
      <c r="DK49" s="279"/>
      <c r="DL49" s="279"/>
      <c r="DM49" s="279">
        <v>60</v>
      </c>
      <c r="DN49" s="279"/>
      <c r="DO49" s="279"/>
      <c r="DP49" s="277"/>
      <c r="DQ49" s="279">
        <v>51</v>
      </c>
      <c r="DR49" s="279"/>
      <c r="DS49" s="279"/>
      <c r="DT49" s="279"/>
      <c r="DU49" s="279"/>
      <c r="DV49" s="279"/>
      <c r="DW49" s="277"/>
      <c r="DX49" s="277"/>
      <c r="DY49" s="279"/>
      <c r="DZ49" s="279"/>
      <c r="EA49" s="279"/>
      <c r="EB49" s="279"/>
      <c r="EC49" s="272"/>
      <c r="ED49" s="272"/>
      <c r="EE49" s="279"/>
      <c r="EF49" s="279"/>
      <c r="EG49" s="279"/>
      <c r="EH49" s="279">
        <v>58</v>
      </c>
      <c r="EI49" s="279"/>
      <c r="EJ49" s="279"/>
      <c r="EK49" s="279"/>
      <c r="EL49" s="279"/>
      <c r="EM49" s="279"/>
      <c r="EN49" s="279"/>
      <c r="EO49" s="279"/>
      <c r="EP49" s="279">
        <v>1</v>
      </c>
      <c r="EQ49" s="279"/>
      <c r="ER49" s="279"/>
      <c r="ES49" s="279"/>
      <c r="ET49" s="279"/>
      <c r="EU49" s="279"/>
      <c r="EV49" s="279"/>
      <c r="EW49" s="279"/>
      <c r="EX49" s="279"/>
      <c r="EY49" s="279"/>
      <c r="EZ49" s="279"/>
      <c r="FA49" s="279"/>
      <c r="FB49" s="279"/>
      <c r="FC49" s="279"/>
      <c r="FD49" s="279"/>
      <c r="FE49" s="283"/>
      <c r="FF49" s="283">
        <v>30</v>
      </c>
      <c r="FG49" s="279"/>
      <c r="FH49" s="279">
        <v>110</v>
      </c>
      <c r="FI49" s="279">
        <v>0</v>
      </c>
      <c r="FJ49" s="279">
        <v>158</v>
      </c>
      <c r="FK49" s="279">
        <v>0</v>
      </c>
      <c r="FL49" s="279">
        <v>12</v>
      </c>
      <c r="FM49" s="279"/>
      <c r="FN49" s="279"/>
      <c r="FO49" s="42"/>
      <c r="FP49" s="42"/>
      <c r="FQ49" s="279"/>
      <c r="FR49" s="279"/>
      <c r="FS49" s="279"/>
      <c r="FT49" s="279"/>
      <c r="FU49" s="279"/>
      <c r="FV49" s="279"/>
      <c r="FW49" s="283"/>
      <c r="FX49" s="283">
        <v>30</v>
      </c>
      <c r="FY49" s="279"/>
      <c r="FZ49" s="279"/>
      <c r="GA49" s="279"/>
      <c r="GB49" s="279"/>
      <c r="GC49" s="62">
        <v>0</v>
      </c>
      <c r="GD49" s="62"/>
      <c r="GE49" s="279"/>
      <c r="GF49" s="279"/>
      <c r="GG49" s="285"/>
      <c r="GH49" s="285"/>
      <c r="GI49" s="279"/>
      <c r="GJ49" s="279"/>
      <c r="GK49" s="279"/>
      <c r="GL49" s="279"/>
    </row>
    <row r="50" spans="1:194" s="286" customFormat="1" ht="15.75" customHeight="1" x14ac:dyDescent="0.3">
      <c r="A50" s="277">
        <v>39</v>
      </c>
      <c r="B50" s="277" t="s">
        <v>305</v>
      </c>
      <c r="C50" s="277" t="s">
        <v>306</v>
      </c>
      <c r="D50" s="277">
        <v>0.97</v>
      </c>
      <c r="E50" s="277"/>
      <c r="F50" s="277"/>
      <c r="G50" s="277"/>
      <c r="H50" s="277"/>
      <c r="I50" s="277"/>
      <c r="J50" s="277">
        <v>0</v>
      </c>
      <c r="K50" s="277">
        <v>10</v>
      </c>
      <c r="L50" s="277"/>
      <c r="M50" s="277">
        <v>3</v>
      </c>
      <c r="N50" s="277"/>
      <c r="O50" s="277"/>
      <c r="P50" s="277"/>
      <c r="Q50" s="277">
        <v>4</v>
      </c>
      <c r="R50" s="277"/>
      <c r="S50" s="277"/>
      <c r="T50" s="277"/>
      <c r="U50" s="277">
        <v>53</v>
      </c>
      <c r="V50" s="277"/>
      <c r="W50" s="277">
        <v>22</v>
      </c>
      <c r="X50" s="277"/>
      <c r="Y50" s="277"/>
      <c r="Z50" s="277"/>
      <c r="AA50" s="277"/>
      <c r="AB50" s="277"/>
      <c r="AC50" s="277"/>
      <c r="AD50" s="277"/>
      <c r="AE50" s="277">
        <v>4</v>
      </c>
      <c r="AF50" s="277"/>
      <c r="AG50" s="277"/>
      <c r="AH50" s="277"/>
      <c r="AI50" s="277"/>
      <c r="AJ50" s="277"/>
      <c r="AK50" s="277"/>
      <c r="AL50" s="277"/>
      <c r="AM50" s="277">
        <v>10</v>
      </c>
      <c r="AN50" s="277"/>
      <c r="AO50" s="277"/>
      <c r="AP50" s="277"/>
      <c r="AQ50" s="277">
        <v>73</v>
      </c>
      <c r="AR50" s="278"/>
      <c r="AS50" s="278"/>
      <c r="AT50" s="278"/>
      <c r="AU50" s="278">
        <v>26</v>
      </c>
      <c r="AV50" s="277"/>
      <c r="AW50" s="277">
        <v>13</v>
      </c>
      <c r="AX50" s="277"/>
      <c r="AY50" s="277">
        <v>25</v>
      </c>
      <c r="AZ50" s="42"/>
      <c r="BA50" s="42">
        <v>4</v>
      </c>
      <c r="BB50" s="277"/>
      <c r="BC50" s="277">
        <v>11</v>
      </c>
      <c r="BD50" s="277"/>
      <c r="BE50" s="277"/>
      <c r="BF50" s="288"/>
      <c r="BG50" s="277"/>
      <c r="BH50" s="277"/>
      <c r="BI50" s="277"/>
      <c r="BJ50" s="277"/>
      <c r="BK50" s="277">
        <v>38</v>
      </c>
      <c r="BL50" s="277"/>
      <c r="BM50" s="277">
        <v>35</v>
      </c>
      <c r="BN50" s="279"/>
      <c r="BO50" s="279">
        <v>17</v>
      </c>
      <c r="BP50" s="277"/>
      <c r="BQ50" s="277">
        <v>13</v>
      </c>
      <c r="BR50" s="277"/>
      <c r="BS50" s="277"/>
      <c r="BT50" s="277"/>
      <c r="BU50" s="277"/>
      <c r="BV50" s="277"/>
      <c r="BW50" s="277">
        <v>2</v>
      </c>
      <c r="BX50" s="277"/>
      <c r="BY50" s="277"/>
      <c r="BZ50" s="277"/>
      <c r="CA50" s="277"/>
      <c r="CB50" s="277"/>
      <c r="CC50" s="277">
        <v>49</v>
      </c>
      <c r="CD50" s="277"/>
      <c r="CE50" s="277">
        <v>10</v>
      </c>
      <c r="CF50" s="277"/>
      <c r="CG50" s="277">
        <v>29</v>
      </c>
      <c r="CH50" s="287"/>
      <c r="CI50" s="287">
        <v>120</v>
      </c>
      <c r="CJ50" s="277"/>
      <c r="CK50" s="277">
        <v>510</v>
      </c>
      <c r="CL50" s="277"/>
      <c r="CM50" s="277"/>
      <c r="CN50" s="277"/>
      <c r="CO50" s="277"/>
      <c r="CP50" s="277"/>
      <c r="CQ50" s="277"/>
      <c r="CR50" s="277"/>
      <c r="CS50" s="277">
        <v>15</v>
      </c>
      <c r="CT50" s="277"/>
      <c r="CU50" s="277"/>
      <c r="CV50" s="277"/>
      <c r="CW50" s="277">
        <v>89</v>
      </c>
      <c r="CX50" s="277"/>
      <c r="CY50" s="277">
        <v>40</v>
      </c>
      <c r="CZ50" s="277"/>
      <c r="DA50" s="277">
        <v>7</v>
      </c>
      <c r="DB50" s="277"/>
      <c r="DC50" s="277"/>
      <c r="DD50" s="271"/>
      <c r="DE50" s="271"/>
      <c r="DF50" s="277"/>
      <c r="DG50" s="277">
        <v>11</v>
      </c>
      <c r="DH50" s="279">
        <v>0</v>
      </c>
      <c r="DI50" s="279">
        <v>0</v>
      </c>
      <c r="DJ50" s="277"/>
      <c r="DK50" s="277"/>
      <c r="DL50" s="277"/>
      <c r="DM50" s="277">
        <v>60</v>
      </c>
      <c r="DN50" s="277"/>
      <c r="DO50" s="277"/>
      <c r="DP50" s="277"/>
      <c r="DQ50" s="277">
        <v>51</v>
      </c>
      <c r="DR50" s="277"/>
      <c r="DS50" s="277"/>
      <c r="DT50" s="277"/>
      <c r="DU50" s="277"/>
      <c r="DV50" s="277"/>
      <c r="DW50" s="279"/>
      <c r="DX50" s="279">
        <v>18</v>
      </c>
      <c r="DY50" s="277"/>
      <c r="DZ50" s="277"/>
      <c r="EA50" s="277"/>
      <c r="EB50" s="277"/>
      <c r="EC50" s="272"/>
      <c r="ED50" s="272"/>
      <c r="EE50" s="277"/>
      <c r="EF50" s="277"/>
      <c r="EG50" s="277"/>
      <c r="EH50" s="277">
        <v>53</v>
      </c>
      <c r="EI50" s="277"/>
      <c r="EJ50" s="277"/>
      <c r="EK50" s="277"/>
      <c r="EL50" s="277">
        <v>7</v>
      </c>
      <c r="EM50" s="277"/>
      <c r="EN50" s="277">
        <v>70</v>
      </c>
      <c r="EO50" s="277"/>
      <c r="EP50" s="277">
        <v>1</v>
      </c>
      <c r="EQ50" s="277"/>
      <c r="ER50" s="277"/>
      <c r="ES50" s="277"/>
      <c r="ET50" s="277"/>
      <c r="EU50" s="277"/>
      <c r="EV50" s="277">
        <v>5</v>
      </c>
      <c r="EW50" s="277"/>
      <c r="EX50" s="277"/>
      <c r="EY50" s="277"/>
      <c r="EZ50" s="277">
        <v>5</v>
      </c>
      <c r="FA50" s="277"/>
      <c r="FB50" s="277">
        <v>70</v>
      </c>
      <c r="FC50" s="277"/>
      <c r="FD50" s="277">
        <v>11</v>
      </c>
      <c r="FE50" s="288"/>
      <c r="FF50" s="288">
        <v>30</v>
      </c>
      <c r="FG50" s="277"/>
      <c r="FH50" s="277">
        <v>102</v>
      </c>
      <c r="FI50" s="277"/>
      <c r="FJ50" s="277">
        <v>113</v>
      </c>
      <c r="FK50" s="277">
        <v>0</v>
      </c>
      <c r="FL50" s="277">
        <v>12</v>
      </c>
      <c r="FM50" s="277"/>
      <c r="FN50" s="277"/>
      <c r="FO50" s="42"/>
      <c r="FP50" s="42"/>
      <c r="FQ50" s="277"/>
      <c r="FR50" s="277">
        <v>10</v>
      </c>
      <c r="FS50" s="277"/>
      <c r="FT50" s="277"/>
      <c r="FU50" s="277"/>
      <c r="FV50" s="277">
        <v>9</v>
      </c>
      <c r="FW50" s="288"/>
      <c r="FX50" s="288">
        <v>30</v>
      </c>
      <c r="FY50" s="277"/>
      <c r="FZ50" s="277">
        <v>340</v>
      </c>
      <c r="GA50" s="277"/>
      <c r="GB50" s="277">
        <v>10</v>
      </c>
      <c r="GC50" s="62"/>
      <c r="GD50" s="62"/>
      <c r="GE50" s="277"/>
      <c r="GF50" s="277">
        <v>40</v>
      </c>
      <c r="GG50" s="277"/>
      <c r="GH50" s="277">
        <v>9</v>
      </c>
      <c r="GI50" s="277"/>
      <c r="GJ50" s="277">
        <v>51</v>
      </c>
      <c r="GK50" s="277"/>
      <c r="GL50" s="277"/>
    </row>
    <row r="51" spans="1:194" s="286" customFormat="1" ht="15.75" customHeight="1" x14ac:dyDescent="0.3">
      <c r="A51" s="277">
        <v>40</v>
      </c>
      <c r="B51" s="277" t="s">
        <v>307</v>
      </c>
      <c r="C51" s="277" t="s">
        <v>308</v>
      </c>
      <c r="D51" s="277">
        <v>1.1100000000000001</v>
      </c>
      <c r="E51" s="277"/>
      <c r="F51" s="277"/>
      <c r="G51" s="277"/>
      <c r="H51" s="277"/>
      <c r="I51" s="277"/>
      <c r="J51" s="277">
        <v>0</v>
      </c>
      <c r="K51" s="277">
        <v>0</v>
      </c>
      <c r="L51" s="277"/>
      <c r="M51" s="277"/>
      <c r="N51" s="277"/>
      <c r="O51" s="277"/>
      <c r="P51" s="277"/>
      <c r="Q51" s="277">
        <v>2</v>
      </c>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8"/>
      <c r="AS51" s="278"/>
      <c r="AT51" s="278"/>
      <c r="AU51" s="278"/>
      <c r="AV51" s="277"/>
      <c r="AW51" s="277"/>
      <c r="AX51" s="277"/>
      <c r="AY51" s="277"/>
      <c r="AZ51" s="42"/>
      <c r="BA51" s="42"/>
      <c r="BB51" s="277"/>
      <c r="BC51" s="277"/>
      <c r="BD51" s="277"/>
      <c r="BE51" s="277"/>
      <c r="BF51" s="288"/>
      <c r="BG51" s="277"/>
      <c r="BH51" s="277"/>
      <c r="BI51" s="277"/>
      <c r="BJ51" s="277"/>
      <c r="BK51" s="277"/>
      <c r="BL51" s="277"/>
      <c r="BM51" s="277"/>
      <c r="BN51" s="277"/>
      <c r="BO51" s="277"/>
      <c r="BP51" s="277"/>
      <c r="BQ51" s="277"/>
      <c r="BR51" s="277"/>
      <c r="BS51" s="277">
        <v>25</v>
      </c>
      <c r="BT51" s="277"/>
      <c r="BU51" s="277"/>
      <c r="BV51" s="277"/>
      <c r="BW51" s="277"/>
      <c r="BX51" s="277"/>
      <c r="BY51" s="277">
        <v>57</v>
      </c>
      <c r="BZ51" s="277"/>
      <c r="CA51" s="277"/>
      <c r="CB51" s="277"/>
      <c r="CC51" s="277"/>
      <c r="CD51" s="277"/>
      <c r="CE51" s="277"/>
      <c r="CF51" s="277"/>
      <c r="CG51" s="277"/>
      <c r="CH51" s="287"/>
      <c r="CI51" s="287">
        <v>2</v>
      </c>
      <c r="CJ51" s="277"/>
      <c r="CK51" s="277">
        <v>67</v>
      </c>
      <c r="CL51" s="277"/>
      <c r="CM51" s="277"/>
      <c r="CN51" s="277"/>
      <c r="CO51" s="277"/>
      <c r="CP51" s="277"/>
      <c r="CQ51" s="277"/>
      <c r="CR51" s="277"/>
      <c r="CS51" s="277"/>
      <c r="CT51" s="277"/>
      <c r="CU51" s="277"/>
      <c r="CV51" s="277"/>
      <c r="CW51" s="277"/>
      <c r="CX51" s="277"/>
      <c r="CY51" s="277"/>
      <c r="CZ51" s="277"/>
      <c r="DA51" s="277"/>
      <c r="DB51" s="277"/>
      <c r="DC51" s="277"/>
      <c r="DD51" s="271"/>
      <c r="DE51" s="271"/>
      <c r="DF51" s="277"/>
      <c r="DG51" s="277"/>
      <c r="DH51" s="279">
        <v>0</v>
      </c>
      <c r="DI51" s="279">
        <v>0</v>
      </c>
      <c r="DJ51" s="277"/>
      <c r="DK51" s="277"/>
      <c r="DL51" s="277"/>
      <c r="DM51" s="277"/>
      <c r="DN51" s="277"/>
      <c r="DO51" s="277"/>
      <c r="DP51" s="277"/>
      <c r="DQ51" s="277"/>
      <c r="DR51" s="277"/>
      <c r="DS51" s="277"/>
      <c r="DT51" s="277"/>
      <c r="DU51" s="277"/>
      <c r="DV51" s="277"/>
      <c r="DW51" s="277"/>
      <c r="DX51" s="277">
        <v>16</v>
      </c>
      <c r="DY51" s="277"/>
      <c r="DZ51" s="277"/>
      <c r="EA51" s="277"/>
      <c r="EB51" s="277"/>
      <c r="EC51" s="272"/>
      <c r="ED51" s="272"/>
      <c r="EE51" s="277"/>
      <c r="EF51" s="277"/>
      <c r="EG51" s="277"/>
      <c r="EH51" s="277"/>
      <c r="EI51" s="277"/>
      <c r="EJ51" s="277"/>
      <c r="EK51" s="277"/>
      <c r="EL51" s="277">
        <v>3</v>
      </c>
      <c r="EM51" s="277"/>
      <c r="EN51" s="277"/>
      <c r="EO51" s="277"/>
      <c r="EP51" s="277"/>
      <c r="EQ51" s="277"/>
      <c r="ER51" s="277"/>
      <c r="ES51" s="277"/>
      <c r="ET51" s="277"/>
      <c r="EU51" s="277"/>
      <c r="EV51" s="277"/>
      <c r="EW51" s="277"/>
      <c r="EX51" s="277"/>
      <c r="EY51" s="277"/>
      <c r="EZ51" s="277"/>
      <c r="FA51" s="277"/>
      <c r="FB51" s="277"/>
      <c r="FC51" s="277"/>
      <c r="FD51" s="277">
        <v>1</v>
      </c>
      <c r="FE51" s="288"/>
      <c r="FF51" s="288"/>
      <c r="FG51" s="277"/>
      <c r="FH51" s="277">
        <v>2</v>
      </c>
      <c r="FI51" s="277"/>
      <c r="FJ51" s="277">
        <v>25</v>
      </c>
      <c r="FK51" s="277"/>
      <c r="FL51" s="277"/>
      <c r="FM51" s="277"/>
      <c r="FN51" s="277"/>
      <c r="FO51" s="42"/>
      <c r="FP51" s="42"/>
      <c r="FQ51" s="277"/>
      <c r="FR51" s="277"/>
      <c r="FS51" s="277"/>
      <c r="FT51" s="277"/>
      <c r="FU51" s="277"/>
      <c r="FV51" s="277">
        <v>7</v>
      </c>
      <c r="FW51" s="288"/>
      <c r="FX51" s="288"/>
      <c r="FY51" s="277"/>
      <c r="FZ51" s="277">
        <v>140</v>
      </c>
      <c r="GA51" s="277"/>
      <c r="GB51" s="277">
        <v>3</v>
      </c>
      <c r="GC51" s="62"/>
      <c r="GD51" s="62"/>
      <c r="GE51" s="277"/>
      <c r="GF51" s="277">
        <v>1</v>
      </c>
      <c r="GG51" s="277"/>
      <c r="GH51" s="277"/>
      <c r="GI51" s="277"/>
      <c r="GJ51" s="277">
        <v>5</v>
      </c>
      <c r="GK51" s="277"/>
      <c r="GL51" s="277"/>
    </row>
    <row r="52" spans="1:194" s="286" customFormat="1" ht="15.75" customHeight="1" x14ac:dyDescent="0.3">
      <c r="A52" s="277">
        <v>41</v>
      </c>
      <c r="B52" s="277" t="s">
        <v>309</v>
      </c>
      <c r="C52" s="277" t="s">
        <v>310</v>
      </c>
      <c r="D52" s="277">
        <v>1.97</v>
      </c>
      <c r="E52" s="277"/>
      <c r="F52" s="277"/>
      <c r="G52" s="277"/>
      <c r="H52" s="277"/>
      <c r="I52" s="277"/>
      <c r="J52" s="277">
        <v>0</v>
      </c>
      <c r="K52" s="277">
        <v>0</v>
      </c>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8"/>
      <c r="AS52" s="278"/>
      <c r="AT52" s="278"/>
      <c r="AU52" s="278"/>
      <c r="AV52" s="277"/>
      <c r="AW52" s="277"/>
      <c r="AX52" s="277"/>
      <c r="AY52" s="277"/>
      <c r="AZ52" s="42"/>
      <c r="BA52" s="42"/>
      <c r="BB52" s="277"/>
      <c r="BC52" s="277"/>
      <c r="BD52" s="277"/>
      <c r="BE52" s="277"/>
      <c r="BF52" s="288"/>
      <c r="BG52" s="277"/>
      <c r="BH52" s="277"/>
      <c r="BI52" s="277"/>
      <c r="BJ52" s="277"/>
      <c r="BK52" s="277"/>
      <c r="BL52" s="277"/>
      <c r="BM52" s="277"/>
      <c r="BN52" s="277"/>
      <c r="BO52" s="277"/>
      <c r="BP52" s="277"/>
      <c r="BQ52" s="277"/>
      <c r="BR52" s="277"/>
      <c r="BS52" s="277"/>
      <c r="BT52" s="277"/>
      <c r="BU52" s="277"/>
      <c r="BV52" s="277"/>
      <c r="BW52" s="277"/>
      <c r="BX52" s="277"/>
      <c r="BY52" s="277"/>
      <c r="BZ52" s="277"/>
      <c r="CA52" s="277"/>
      <c r="CB52" s="277"/>
      <c r="CC52" s="277"/>
      <c r="CD52" s="277"/>
      <c r="CE52" s="277"/>
      <c r="CF52" s="277"/>
      <c r="CG52" s="277"/>
      <c r="CH52" s="287"/>
      <c r="CI52" s="287"/>
      <c r="CJ52" s="277"/>
      <c r="CK52" s="277">
        <v>1</v>
      </c>
      <c r="CL52" s="277"/>
      <c r="CM52" s="277"/>
      <c r="CN52" s="277"/>
      <c r="CO52" s="277"/>
      <c r="CP52" s="277"/>
      <c r="CQ52" s="277"/>
      <c r="CR52" s="277"/>
      <c r="CS52" s="277"/>
      <c r="CT52" s="277"/>
      <c r="CU52" s="277"/>
      <c r="CV52" s="277"/>
      <c r="CW52" s="277"/>
      <c r="CX52" s="277"/>
      <c r="CY52" s="277"/>
      <c r="CZ52" s="277"/>
      <c r="DA52" s="277"/>
      <c r="DB52" s="277"/>
      <c r="DC52" s="277"/>
      <c r="DD52" s="271"/>
      <c r="DE52" s="271"/>
      <c r="DF52" s="277"/>
      <c r="DG52" s="277"/>
      <c r="DH52" s="279">
        <v>0</v>
      </c>
      <c r="DI52" s="279">
        <v>0</v>
      </c>
      <c r="DJ52" s="277"/>
      <c r="DK52" s="277"/>
      <c r="DL52" s="277"/>
      <c r="DM52" s="277"/>
      <c r="DN52" s="277"/>
      <c r="DO52" s="277"/>
      <c r="DP52" s="277"/>
      <c r="DQ52" s="277"/>
      <c r="DR52" s="277"/>
      <c r="DS52" s="277"/>
      <c r="DT52" s="277"/>
      <c r="DU52" s="277"/>
      <c r="DV52" s="277"/>
      <c r="DW52" s="277"/>
      <c r="DX52" s="277"/>
      <c r="DY52" s="277"/>
      <c r="DZ52" s="277"/>
      <c r="EA52" s="277"/>
      <c r="EB52" s="277"/>
      <c r="EC52" s="272"/>
      <c r="ED52" s="272"/>
      <c r="EE52" s="277"/>
      <c r="EF52" s="277"/>
      <c r="EG52" s="277"/>
      <c r="EH52" s="277"/>
      <c r="EI52" s="277"/>
      <c r="EJ52" s="277"/>
      <c r="EK52" s="277"/>
      <c r="EL52" s="277"/>
      <c r="EM52" s="277"/>
      <c r="EN52" s="277"/>
      <c r="EO52" s="277"/>
      <c r="EP52" s="277"/>
      <c r="EQ52" s="277"/>
      <c r="ER52" s="277"/>
      <c r="ES52" s="277"/>
      <c r="ET52" s="277"/>
      <c r="EU52" s="277"/>
      <c r="EV52" s="277"/>
      <c r="EW52" s="277"/>
      <c r="EX52" s="277"/>
      <c r="EY52" s="277"/>
      <c r="EZ52" s="277"/>
      <c r="FA52" s="277"/>
      <c r="FB52" s="277"/>
      <c r="FC52" s="277"/>
      <c r="FD52" s="277"/>
      <c r="FE52" s="288"/>
      <c r="FF52" s="288"/>
      <c r="FG52" s="277"/>
      <c r="FH52" s="277"/>
      <c r="FI52" s="277"/>
      <c r="FJ52" s="277"/>
      <c r="FK52" s="277"/>
      <c r="FL52" s="277"/>
      <c r="FM52" s="277"/>
      <c r="FN52" s="277"/>
      <c r="FO52" s="42"/>
      <c r="FP52" s="42"/>
      <c r="FQ52" s="277"/>
      <c r="FR52" s="277"/>
      <c r="FS52" s="277"/>
      <c r="FT52" s="277"/>
      <c r="FU52" s="277"/>
      <c r="FV52" s="277"/>
      <c r="FW52" s="288"/>
      <c r="FX52" s="288"/>
      <c r="FY52" s="277"/>
      <c r="FZ52" s="277">
        <v>1</v>
      </c>
      <c r="GA52" s="277"/>
      <c r="GB52" s="277"/>
      <c r="GC52" s="62"/>
      <c r="GD52" s="62"/>
      <c r="GE52" s="277"/>
      <c r="GF52" s="277"/>
      <c r="GG52" s="277"/>
      <c r="GH52" s="277"/>
      <c r="GI52" s="277"/>
      <c r="GJ52" s="277"/>
      <c r="GK52" s="277"/>
      <c r="GL52" s="277"/>
    </row>
    <row r="53" spans="1:194" s="286" customFormat="1" ht="15.75" customHeight="1" x14ac:dyDescent="0.3">
      <c r="A53" s="277">
        <v>42</v>
      </c>
      <c r="B53" s="277" t="s">
        <v>311</v>
      </c>
      <c r="C53" s="277" t="s">
        <v>312</v>
      </c>
      <c r="D53" s="277">
        <v>2.78</v>
      </c>
      <c r="E53" s="277"/>
      <c r="F53" s="277"/>
      <c r="G53" s="277"/>
      <c r="H53" s="277"/>
      <c r="I53" s="277"/>
      <c r="J53" s="277">
        <v>0</v>
      </c>
      <c r="K53" s="277">
        <v>0</v>
      </c>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8"/>
      <c r="AS53" s="278"/>
      <c r="AT53" s="278"/>
      <c r="AU53" s="278"/>
      <c r="AV53" s="277"/>
      <c r="AW53" s="277"/>
      <c r="AX53" s="277"/>
      <c r="AY53" s="277"/>
      <c r="AZ53" s="42"/>
      <c r="BA53" s="42"/>
      <c r="BB53" s="277"/>
      <c r="BC53" s="277"/>
      <c r="BD53" s="277"/>
      <c r="BE53" s="277"/>
      <c r="BF53" s="288"/>
      <c r="BG53" s="277"/>
      <c r="BH53" s="277"/>
      <c r="BI53" s="277"/>
      <c r="BJ53" s="277"/>
      <c r="BK53" s="277"/>
      <c r="BL53" s="277"/>
      <c r="BM53" s="277"/>
      <c r="BN53" s="277"/>
      <c r="BO53" s="277"/>
      <c r="BP53" s="277"/>
      <c r="BQ53" s="277"/>
      <c r="BR53" s="277"/>
      <c r="BS53" s="277">
        <v>7</v>
      </c>
      <c r="BT53" s="277"/>
      <c r="BU53" s="277"/>
      <c r="BV53" s="277"/>
      <c r="BW53" s="277"/>
      <c r="BX53" s="277"/>
      <c r="BY53" s="277"/>
      <c r="BZ53" s="277"/>
      <c r="CA53" s="277"/>
      <c r="CB53" s="277"/>
      <c r="CC53" s="277"/>
      <c r="CD53" s="277"/>
      <c r="CE53" s="277"/>
      <c r="CF53" s="277"/>
      <c r="CG53" s="277"/>
      <c r="CH53" s="287"/>
      <c r="CI53" s="287"/>
      <c r="CJ53" s="277"/>
      <c r="CK53" s="277">
        <v>3</v>
      </c>
      <c r="CL53" s="277"/>
      <c r="CM53" s="277"/>
      <c r="CN53" s="277"/>
      <c r="CO53" s="277"/>
      <c r="CP53" s="277"/>
      <c r="CQ53" s="277"/>
      <c r="CR53" s="277"/>
      <c r="CS53" s="277"/>
      <c r="CT53" s="277"/>
      <c r="CU53" s="277"/>
      <c r="CV53" s="277"/>
      <c r="CW53" s="277"/>
      <c r="CX53" s="277"/>
      <c r="CY53" s="277"/>
      <c r="CZ53" s="277"/>
      <c r="DA53" s="277"/>
      <c r="DB53" s="277"/>
      <c r="DC53" s="277"/>
      <c r="DD53" s="271"/>
      <c r="DE53" s="271"/>
      <c r="DF53" s="277"/>
      <c r="DG53" s="277"/>
      <c r="DH53" s="279">
        <v>0</v>
      </c>
      <c r="DI53" s="279">
        <v>0</v>
      </c>
      <c r="DJ53" s="277"/>
      <c r="DK53" s="277"/>
      <c r="DL53" s="277"/>
      <c r="DM53" s="277"/>
      <c r="DN53" s="277"/>
      <c r="DO53" s="277"/>
      <c r="DP53" s="277"/>
      <c r="DQ53" s="277"/>
      <c r="DR53" s="277"/>
      <c r="DS53" s="277"/>
      <c r="DT53" s="277"/>
      <c r="DU53" s="277"/>
      <c r="DV53" s="277"/>
      <c r="DW53" s="277"/>
      <c r="DX53" s="277"/>
      <c r="DY53" s="277"/>
      <c r="DZ53" s="277"/>
      <c r="EA53" s="277"/>
      <c r="EB53" s="277"/>
      <c r="EC53" s="272"/>
      <c r="ED53" s="272"/>
      <c r="EE53" s="277"/>
      <c r="EF53" s="277"/>
      <c r="EG53" s="277"/>
      <c r="EH53" s="277"/>
      <c r="EI53" s="277"/>
      <c r="EJ53" s="277"/>
      <c r="EK53" s="277"/>
      <c r="EL53" s="277"/>
      <c r="EM53" s="277"/>
      <c r="EN53" s="277"/>
      <c r="EO53" s="277"/>
      <c r="EP53" s="277"/>
      <c r="EQ53" s="277"/>
      <c r="ER53" s="277"/>
      <c r="ES53" s="277"/>
      <c r="ET53" s="277"/>
      <c r="EU53" s="277"/>
      <c r="EV53" s="277"/>
      <c r="EW53" s="277"/>
      <c r="EX53" s="277"/>
      <c r="EY53" s="277"/>
      <c r="EZ53" s="277"/>
      <c r="FA53" s="277"/>
      <c r="FB53" s="277"/>
      <c r="FC53" s="277"/>
      <c r="FD53" s="277"/>
      <c r="FE53" s="288"/>
      <c r="FF53" s="288"/>
      <c r="FG53" s="277"/>
      <c r="FH53" s="277"/>
      <c r="FI53" s="277"/>
      <c r="FJ53" s="277"/>
      <c r="FK53" s="277"/>
      <c r="FL53" s="277"/>
      <c r="FM53" s="277"/>
      <c r="FN53" s="277"/>
      <c r="FO53" s="42"/>
      <c r="FP53" s="42"/>
      <c r="FQ53" s="277"/>
      <c r="FR53" s="277"/>
      <c r="FS53" s="277"/>
      <c r="FT53" s="277"/>
      <c r="FU53" s="277"/>
      <c r="FV53" s="277"/>
      <c r="FW53" s="288"/>
      <c r="FX53" s="288"/>
      <c r="FY53" s="277"/>
      <c r="FZ53" s="277">
        <v>440</v>
      </c>
      <c r="GA53" s="277"/>
      <c r="GB53" s="277"/>
      <c r="GC53" s="62"/>
      <c r="GD53" s="62"/>
      <c r="GE53" s="277"/>
      <c r="GF53" s="277"/>
      <c r="GG53" s="277"/>
      <c r="GH53" s="277"/>
      <c r="GI53" s="277"/>
      <c r="GJ53" s="277"/>
      <c r="GK53" s="277"/>
      <c r="GL53" s="277"/>
    </row>
    <row r="54" spans="1:194" s="286" customFormat="1" ht="15.75" customHeight="1" x14ac:dyDescent="0.3">
      <c r="A54" s="277">
        <v>43</v>
      </c>
      <c r="B54" s="277" t="s">
        <v>313</v>
      </c>
      <c r="C54" s="277" t="s">
        <v>314</v>
      </c>
      <c r="D54" s="277">
        <v>1.1499999999999999</v>
      </c>
      <c r="E54" s="277"/>
      <c r="F54" s="277"/>
      <c r="G54" s="277"/>
      <c r="H54" s="277"/>
      <c r="I54" s="277"/>
      <c r="J54" s="277">
        <v>0</v>
      </c>
      <c r="K54" s="277">
        <v>0</v>
      </c>
      <c r="L54" s="277"/>
      <c r="M54" s="277">
        <v>1</v>
      </c>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8"/>
      <c r="AS54" s="278"/>
      <c r="AT54" s="278"/>
      <c r="AU54" s="278"/>
      <c r="AV54" s="277"/>
      <c r="AW54" s="277"/>
      <c r="AX54" s="277"/>
      <c r="AY54" s="277"/>
      <c r="AZ54" s="42"/>
      <c r="BA54" s="42"/>
      <c r="BB54" s="277"/>
      <c r="BC54" s="277"/>
      <c r="BD54" s="277"/>
      <c r="BE54" s="277"/>
      <c r="BF54" s="288"/>
      <c r="BG54" s="277"/>
      <c r="BH54" s="277"/>
      <c r="BI54" s="277"/>
      <c r="BJ54" s="277"/>
      <c r="BK54" s="277"/>
      <c r="BL54" s="277"/>
      <c r="BM54" s="277"/>
      <c r="BN54" s="277"/>
      <c r="BO54" s="277"/>
      <c r="BP54" s="277"/>
      <c r="BQ54" s="277"/>
      <c r="BR54" s="277"/>
      <c r="BS54" s="277"/>
      <c r="BT54" s="277"/>
      <c r="BU54" s="277"/>
      <c r="BV54" s="277"/>
      <c r="BW54" s="277"/>
      <c r="BX54" s="277"/>
      <c r="BY54" s="277"/>
      <c r="BZ54" s="277"/>
      <c r="CA54" s="277"/>
      <c r="CB54" s="277"/>
      <c r="CC54" s="277"/>
      <c r="CD54" s="277"/>
      <c r="CE54" s="277"/>
      <c r="CF54" s="277"/>
      <c r="CG54" s="277"/>
      <c r="CH54" s="287"/>
      <c r="CI54" s="287"/>
      <c r="CJ54" s="277"/>
      <c r="CK54" s="277">
        <v>7</v>
      </c>
      <c r="CL54" s="277"/>
      <c r="CM54" s="277"/>
      <c r="CN54" s="277"/>
      <c r="CO54" s="277"/>
      <c r="CP54" s="277"/>
      <c r="CQ54" s="277"/>
      <c r="CR54" s="277"/>
      <c r="CS54" s="277"/>
      <c r="CT54" s="277"/>
      <c r="CU54" s="277"/>
      <c r="CV54" s="277"/>
      <c r="CW54" s="277"/>
      <c r="CX54" s="277"/>
      <c r="CY54" s="277"/>
      <c r="CZ54" s="277"/>
      <c r="DA54" s="277"/>
      <c r="DB54" s="277"/>
      <c r="DC54" s="277"/>
      <c r="DD54" s="271"/>
      <c r="DE54" s="271"/>
      <c r="DF54" s="277"/>
      <c r="DG54" s="277"/>
      <c r="DH54" s="279">
        <v>0</v>
      </c>
      <c r="DI54" s="279">
        <v>0</v>
      </c>
      <c r="DJ54" s="277"/>
      <c r="DK54" s="277"/>
      <c r="DL54" s="277"/>
      <c r="DM54" s="277"/>
      <c r="DN54" s="277"/>
      <c r="DO54" s="277"/>
      <c r="DP54" s="277"/>
      <c r="DQ54" s="277"/>
      <c r="DR54" s="277"/>
      <c r="DS54" s="277"/>
      <c r="DT54" s="277"/>
      <c r="DU54" s="277"/>
      <c r="DV54" s="277"/>
      <c r="DW54" s="277"/>
      <c r="DX54" s="277"/>
      <c r="DY54" s="277"/>
      <c r="DZ54" s="277"/>
      <c r="EA54" s="277"/>
      <c r="EB54" s="277"/>
      <c r="EC54" s="272"/>
      <c r="ED54" s="272"/>
      <c r="EE54" s="277"/>
      <c r="EF54" s="277"/>
      <c r="EG54" s="277"/>
      <c r="EH54" s="277"/>
      <c r="EI54" s="277"/>
      <c r="EJ54" s="277"/>
      <c r="EK54" s="277"/>
      <c r="EL54" s="277">
        <v>1</v>
      </c>
      <c r="EM54" s="277"/>
      <c r="EN54" s="277"/>
      <c r="EO54" s="277"/>
      <c r="EP54" s="277"/>
      <c r="EQ54" s="277"/>
      <c r="ER54" s="277"/>
      <c r="ES54" s="277"/>
      <c r="ET54" s="277"/>
      <c r="EU54" s="277"/>
      <c r="EV54" s="277"/>
      <c r="EW54" s="277"/>
      <c r="EX54" s="277"/>
      <c r="EY54" s="277"/>
      <c r="EZ54" s="277"/>
      <c r="FA54" s="277"/>
      <c r="FB54" s="277"/>
      <c r="FC54" s="277"/>
      <c r="FD54" s="277"/>
      <c r="FE54" s="288"/>
      <c r="FF54" s="288"/>
      <c r="FG54" s="277"/>
      <c r="FH54" s="277"/>
      <c r="FI54" s="277"/>
      <c r="FJ54" s="277"/>
      <c r="FK54" s="277"/>
      <c r="FL54" s="277"/>
      <c r="FM54" s="277"/>
      <c r="FN54" s="277"/>
      <c r="FO54" s="42"/>
      <c r="FP54" s="42"/>
      <c r="FQ54" s="277"/>
      <c r="FR54" s="277"/>
      <c r="FS54" s="277"/>
      <c r="FT54" s="277"/>
      <c r="FU54" s="277"/>
      <c r="FV54" s="277">
        <v>1</v>
      </c>
      <c r="FW54" s="288"/>
      <c r="FX54" s="288"/>
      <c r="FY54" s="277"/>
      <c r="FZ54" s="277">
        <v>45</v>
      </c>
      <c r="GA54" s="277"/>
      <c r="GB54" s="277"/>
      <c r="GC54" s="62"/>
      <c r="GD54" s="62"/>
      <c r="GE54" s="277"/>
      <c r="GF54" s="277"/>
      <c r="GG54" s="277"/>
      <c r="GH54" s="277"/>
      <c r="GI54" s="277"/>
      <c r="GJ54" s="277"/>
      <c r="GK54" s="277"/>
      <c r="GL54" s="277"/>
    </row>
    <row r="55" spans="1:194" s="286" customFormat="1" ht="15.75" customHeight="1" x14ac:dyDescent="0.3">
      <c r="A55" s="277">
        <v>44</v>
      </c>
      <c r="B55" s="277" t="s">
        <v>315</v>
      </c>
      <c r="C55" s="277" t="s">
        <v>316</v>
      </c>
      <c r="D55" s="277">
        <v>1.22</v>
      </c>
      <c r="E55" s="277"/>
      <c r="F55" s="277"/>
      <c r="G55" s="277"/>
      <c r="H55" s="277"/>
      <c r="I55" s="277"/>
      <c r="J55" s="277">
        <v>0</v>
      </c>
      <c r="K55" s="277">
        <v>2</v>
      </c>
      <c r="L55" s="277"/>
      <c r="M55" s="277"/>
      <c r="N55" s="277"/>
      <c r="O55" s="277"/>
      <c r="P55" s="277"/>
      <c r="Q55" s="277">
        <v>2</v>
      </c>
      <c r="R55" s="277"/>
      <c r="S55" s="277"/>
      <c r="T55" s="277"/>
      <c r="U55" s="277">
        <v>1</v>
      </c>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v>3</v>
      </c>
      <c r="AR55" s="278"/>
      <c r="AS55" s="278"/>
      <c r="AT55" s="278"/>
      <c r="AU55" s="278"/>
      <c r="AV55" s="277"/>
      <c r="AW55" s="277"/>
      <c r="AX55" s="277"/>
      <c r="AY55" s="277"/>
      <c r="AZ55" s="42"/>
      <c r="BA55" s="42"/>
      <c r="BB55" s="277"/>
      <c r="BC55" s="277"/>
      <c r="BD55" s="277"/>
      <c r="BE55" s="277"/>
      <c r="BF55" s="288"/>
      <c r="BG55" s="277"/>
      <c r="BH55" s="277"/>
      <c r="BI55" s="277"/>
      <c r="BJ55" s="277"/>
      <c r="BK55" s="277"/>
      <c r="BL55" s="277"/>
      <c r="BM55" s="277">
        <v>2</v>
      </c>
      <c r="BN55" s="277"/>
      <c r="BO55" s="277">
        <v>2</v>
      </c>
      <c r="BP55" s="277"/>
      <c r="BQ55" s="277"/>
      <c r="BR55" s="277"/>
      <c r="BS55" s="277"/>
      <c r="BT55" s="277"/>
      <c r="BU55" s="277"/>
      <c r="BV55" s="277"/>
      <c r="BW55" s="277"/>
      <c r="BX55" s="277"/>
      <c r="BY55" s="277">
        <v>11</v>
      </c>
      <c r="BZ55" s="277"/>
      <c r="CA55" s="277"/>
      <c r="CB55" s="277"/>
      <c r="CC55" s="277"/>
      <c r="CD55" s="277"/>
      <c r="CE55" s="277"/>
      <c r="CF55" s="277"/>
      <c r="CG55" s="277"/>
      <c r="CH55" s="287"/>
      <c r="CI55" s="287">
        <v>24</v>
      </c>
      <c r="CJ55" s="277"/>
      <c r="CK55" s="277">
        <v>68</v>
      </c>
      <c r="CL55" s="277"/>
      <c r="CM55" s="277"/>
      <c r="CN55" s="277"/>
      <c r="CO55" s="277"/>
      <c r="CP55" s="277"/>
      <c r="CQ55" s="277"/>
      <c r="CR55" s="277"/>
      <c r="CS55" s="277"/>
      <c r="CT55" s="277"/>
      <c r="CU55" s="277"/>
      <c r="CV55" s="277"/>
      <c r="CW55" s="277">
        <v>3</v>
      </c>
      <c r="CX55" s="277"/>
      <c r="CY55" s="277">
        <v>3</v>
      </c>
      <c r="CZ55" s="277"/>
      <c r="DA55" s="277"/>
      <c r="DB55" s="277"/>
      <c r="DC55" s="277"/>
      <c r="DD55" s="271"/>
      <c r="DE55" s="271"/>
      <c r="DF55" s="277"/>
      <c r="DG55" s="277">
        <v>1</v>
      </c>
      <c r="DH55" s="279">
        <v>0</v>
      </c>
      <c r="DI55" s="279">
        <v>0</v>
      </c>
      <c r="DJ55" s="277"/>
      <c r="DK55" s="277"/>
      <c r="DL55" s="277"/>
      <c r="DM55" s="277"/>
      <c r="DN55" s="277"/>
      <c r="DO55" s="277"/>
      <c r="DP55" s="277"/>
      <c r="DQ55" s="277"/>
      <c r="DR55" s="277"/>
      <c r="DS55" s="277"/>
      <c r="DT55" s="277"/>
      <c r="DU55" s="277"/>
      <c r="DV55" s="277"/>
      <c r="DW55" s="277"/>
      <c r="DX55" s="277"/>
      <c r="DY55" s="277"/>
      <c r="DZ55" s="277"/>
      <c r="EA55" s="277"/>
      <c r="EB55" s="277"/>
      <c r="EC55" s="272"/>
      <c r="ED55" s="272"/>
      <c r="EE55" s="277"/>
      <c r="EF55" s="277"/>
      <c r="EG55" s="277"/>
      <c r="EH55" s="277">
        <v>5</v>
      </c>
      <c r="EI55" s="277"/>
      <c r="EJ55" s="277"/>
      <c r="EK55" s="277"/>
      <c r="EL55" s="277">
        <v>1</v>
      </c>
      <c r="EM55" s="277"/>
      <c r="EN55" s="277"/>
      <c r="EO55" s="277"/>
      <c r="EP55" s="277"/>
      <c r="EQ55" s="277"/>
      <c r="ER55" s="277"/>
      <c r="ES55" s="277"/>
      <c r="ET55" s="277"/>
      <c r="EU55" s="277"/>
      <c r="EV55" s="277"/>
      <c r="EW55" s="277"/>
      <c r="EX55" s="277"/>
      <c r="EY55" s="277"/>
      <c r="EZ55" s="277"/>
      <c r="FA55" s="277"/>
      <c r="FB55" s="277"/>
      <c r="FC55" s="277"/>
      <c r="FD55" s="277"/>
      <c r="FE55" s="288"/>
      <c r="FF55" s="288"/>
      <c r="FG55" s="277"/>
      <c r="FH55" s="277">
        <v>6</v>
      </c>
      <c r="FI55" s="277"/>
      <c r="FJ55" s="277">
        <v>20</v>
      </c>
      <c r="FK55" s="277"/>
      <c r="FL55" s="277"/>
      <c r="FM55" s="277"/>
      <c r="FN55" s="277"/>
      <c r="FO55" s="42"/>
      <c r="FP55" s="42"/>
      <c r="FQ55" s="277"/>
      <c r="FR55" s="277">
        <v>5</v>
      </c>
      <c r="FS55" s="277"/>
      <c r="FT55" s="277"/>
      <c r="FU55" s="277"/>
      <c r="FV55" s="277">
        <v>14</v>
      </c>
      <c r="FW55" s="288"/>
      <c r="FX55" s="288"/>
      <c r="FY55" s="277"/>
      <c r="FZ55" s="277">
        <v>62</v>
      </c>
      <c r="GA55" s="277"/>
      <c r="GB55" s="277">
        <v>3</v>
      </c>
      <c r="GC55" s="62"/>
      <c r="GD55" s="62"/>
      <c r="GE55" s="277"/>
      <c r="GF55" s="277">
        <v>6</v>
      </c>
      <c r="GG55" s="277"/>
      <c r="GH55" s="277"/>
      <c r="GI55" s="277"/>
      <c r="GJ55" s="277">
        <v>16</v>
      </c>
      <c r="GK55" s="277"/>
      <c r="GL55" s="277"/>
    </row>
    <row r="56" spans="1:194" s="286" customFormat="1" ht="15.75" customHeight="1" x14ac:dyDescent="0.3">
      <c r="A56" s="277">
        <v>45</v>
      </c>
      <c r="B56" s="277" t="s">
        <v>317</v>
      </c>
      <c r="C56" s="277" t="s">
        <v>318</v>
      </c>
      <c r="D56" s="277">
        <v>1.78</v>
      </c>
      <c r="E56" s="277"/>
      <c r="F56" s="277"/>
      <c r="G56" s="277"/>
      <c r="H56" s="277"/>
      <c r="I56" s="277"/>
      <c r="J56" s="277">
        <v>0</v>
      </c>
      <c r="K56" s="277">
        <v>0</v>
      </c>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8"/>
      <c r="AS56" s="278"/>
      <c r="AT56" s="278"/>
      <c r="AU56" s="278"/>
      <c r="AV56" s="277"/>
      <c r="AW56" s="277"/>
      <c r="AX56" s="277"/>
      <c r="AY56" s="277"/>
      <c r="AZ56" s="42"/>
      <c r="BA56" s="42"/>
      <c r="BB56" s="277"/>
      <c r="BC56" s="277"/>
      <c r="BD56" s="277"/>
      <c r="BE56" s="277"/>
      <c r="BF56" s="288"/>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87"/>
      <c r="CI56" s="287"/>
      <c r="CJ56" s="277"/>
      <c r="CK56" s="277">
        <v>12</v>
      </c>
      <c r="CL56" s="277"/>
      <c r="CM56" s="277"/>
      <c r="CN56" s="277"/>
      <c r="CO56" s="277"/>
      <c r="CP56" s="277"/>
      <c r="CQ56" s="277"/>
      <c r="CR56" s="277"/>
      <c r="CS56" s="277"/>
      <c r="CT56" s="277"/>
      <c r="CU56" s="277"/>
      <c r="CV56" s="277"/>
      <c r="CW56" s="277"/>
      <c r="CX56" s="277"/>
      <c r="CY56" s="277"/>
      <c r="CZ56" s="277"/>
      <c r="DA56" s="277"/>
      <c r="DB56" s="277"/>
      <c r="DC56" s="277"/>
      <c r="DD56" s="271"/>
      <c r="DE56" s="271"/>
      <c r="DF56" s="277"/>
      <c r="DG56" s="277"/>
      <c r="DH56" s="279">
        <v>0</v>
      </c>
      <c r="DI56" s="279">
        <v>0</v>
      </c>
      <c r="DJ56" s="277"/>
      <c r="DK56" s="277"/>
      <c r="DL56" s="277"/>
      <c r="DM56" s="277"/>
      <c r="DN56" s="277"/>
      <c r="DO56" s="277"/>
      <c r="DP56" s="277"/>
      <c r="DQ56" s="277"/>
      <c r="DR56" s="277"/>
      <c r="DS56" s="277"/>
      <c r="DT56" s="277"/>
      <c r="DU56" s="277"/>
      <c r="DV56" s="277"/>
      <c r="DW56" s="277"/>
      <c r="DX56" s="277">
        <v>2</v>
      </c>
      <c r="DY56" s="277"/>
      <c r="DZ56" s="277"/>
      <c r="EA56" s="277"/>
      <c r="EB56" s="277"/>
      <c r="EC56" s="272"/>
      <c r="ED56" s="272"/>
      <c r="EE56" s="277"/>
      <c r="EF56" s="277"/>
      <c r="EG56" s="277"/>
      <c r="EH56" s="277"/>
      <c r="EI56" s="277"/>
      <c r="EJ56" s="277"/>
      <c r="EK56" s="277"/>
      <c r="EL56" s="277"/>
      <c r="EM56" s="277"/>
      <c r="EN56" s="277"/>
      <c r="EO56" s="277"/>
      <c r="EP56" s="277"/>
      <c r="EQ56" s="277"/>
      <c r="ER56" s="277"/>
      <c r="ES56" s="277"/>
      <c r="ET56" s="277"/>
      <c r="EU56" s="277"/>
      <c r="EV56" s="277"/>
      <c r="EW56" s="277"/>
      <c r="EX56" s="277"/>
      <c r="EY56" s="277"/>
      <c r="EZ56" s="277"/>
      <c r="FA56" s="277"/>
      <c r="FB56" s="277"/>
      <c r="FC56" s="277"/>
      <c r="FD56" s="277"/>
      <c r="FE56" s="288"/>
      <c r="FF56" s="288"/>
      <c r="FG56" s="277"/>
      <c r="FH56" s="277"/>
      <c r="FI56" s="277"/>
      <c r="FJ56" s="277"/>
      <c r="FK56" s="277"/>
      <c r="FL56" s="277"/>
      <c r="FM56" s="277"/>
      <c r="FN56" s="277"/>
      <c r="FO56" s="42"/>
      <c r="FP56" s="42"/>
      <c r="FQ56" s="277"/>
      <c r="FR56" s="277"/>
      <c r="FS56" s="277"/>
      <c r="FT56" s="277"/>
      <c r="FU56" s="277"/>
      <c r="FV56" s="277"/>
      <c r="FW56" s="288"/>
      <c r="FX56" s="288"/>
      <c r="FY56" s="277"/>
      <c r="FZ56" s="277">
        <v>39</v>
      </c>
      <c r="GA56" s="277"/>
      <c r="GB56" s="277"/>
      <c r="GC56" s="62"/>
      <c r="GD56" s="62"/>
      <c r="GE56" s="277"/>
      <c r="GF56" s="277"/>
      <c r="GG56" s="277"/>
      <c r="GH56" s="277"/>
      <c r="GI56" s="277"/>
      <c r="GJ56" s="277">
        <v>5</v>
      </c>
      <c r="GK56" s="277"/>
      <c r="GL56" s="277"/>
    </row>
    <row r="57" spans="1:194" s="286" customFormat="1" ht="15.75" customHeight="1" x14ac:dyDescent="0.3">
      <c r="A57" s="277">
        <v>46</v>
      </c>
      <c r="B57" s="277" t="s">
        <v>319</v>
      </c>
      <c r="C57" s="277" t="s">
        <v>320</v>
      </c>
      <c r="D57" s="277">
        <v>2.23</v>
      </c>
      <c r="E57" s="277"/>
      <c r="F57" s="277"/>
      <c r="G57" s="277"/>
      <c r="H57" s="277"/>
      <c r="I57" s="277"/>
      <c r="J57" s="277">
        <v>0</v>
      </c>
      <c r="K57" s="277">
        <v>0</v>
      </c>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8"/>
      <c r="AS57" s="278"/>
      <c r="AT57" s="278"/>
      <c r="AU57" s="278"/>
      <c r="AV57" s="277"/>
      <c r="AW57" s="277"/>
      <c r="AX57" s="277"/>
      <c r="AY57" s="277"/>
      <c r="AZ57" s="42"/>
      <c r="BA57" s="42"/>
      <c r="BB57" s="277"/>
      <c r="BC57" s="277"/>
      <c r="BD57" s="277"/>
      <c r="BE57" s="277"/>
      <c r="BF57" s="288"/>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277"/>
      <c r="CC57" s="277"/>
      <c r="CD57" s="277"/>
      <c r="CE57" s="277"/>
      <c r="CF57" s="277"/>
      <c r="CG57" s="277"/>
      <c r="CH57" s="287"/>
      <c r="CI57" s="287"/>
      <c r="CJ57" s="277"/>
      <c r="CK57" s="277"/>
      <c r="CL57" s="277"/>
      <c r="CM57" s="277"/>
      <c r="CN57" s="277"/>
      <c r="CO57" s="277"/>
      <c r="CP57" s="277"/>
      <c r="CQ57" s="277"/>
      <c r="CR57" s="277"/>
      <c r="CS57" s="277"/>
      <c r="CT57" s="277"/>
      <c r="CU57" s="277"/>
      <c r="CV57" s="277"/>
      <c r="CW57" s="277"/>
      <c r="CX57" s="277"/>
      <c r="CY57" s="277"/>
      <c r="CZ57" s="277"/>
      <c r="DA57" s="277"/>
      <c r="DB57" s="277"/>
      <c r="DC57" s="277"/>
      <c r="DD57" s="271"/>
      <c r="DE57" s="271"/>
      <c r="DF57" s="277"/>
      <c r="DG57" s="277"/>
      <c r="DH57" s="279">
        <v>0</v>
      </c>
      <c r="DI57" s="279">
        <v>0</v>
      </c>
      <c r="DJ57" s="277"/>
      <c r="DK57" s="277"/>
      <c r="DL57" s="277"/>
      <c r="DM57" s="277"/>
      <c r="DN57" s="277"/>
      <c r="DO57" s="277"/>
      <c r="DP57" s="277"/>
      <c r="DQ57" s="277"/>
      <c r="DR57" s="277"/>
      <c r="DS57" s="277"/>
      <c r="DT57" s="277"/>
      <c r="DU57" s="277"/>
      <c r="DV57" s="277"/>
      <c r="DW57" s="277"/>
      <c r="DX57" s="277"/>
      <c r="DY57" s="277"/>
      <c r="DZ57" s="277"/>
      <c r="EA57" s="277"/>
      <c r="EB57" s="277"/>
      <c r="EC57" s="272"/>
      <c r="ED57" s="272"/>
      <c r="EE57" s="277"/>
      <c r="EF57" s="277"/>
      <c r="EG57" s="277"/>
      <c r="EH57" s="277"/>
      <c r="EI57" s="277"/>
      <c r="EJ57" s="277"/>
      <c r="EK57" s="277"/>
      <c r="EL57" s="277"/>
      <c r="EM57" s="277"/>
      <c r="EN57" s="277"/>
      <c r="EO57" s="277"/>
      <c r="EP57" s="277"/>
      <c r="EQ57" s="277"/>
      <c r="ER57" s="277"/>
      <c r="ES57" s="277"/>
      <c r="ET57" s="277"/>
      <c r="EU57" s="277"/>
      <c r="EV57" s="277"/>
      <c r="EW57" s="277"/>
      <c r="EX57" s="277"/>
      <c r="EY57" s="277"/>
      <c r="EZ57" s="277"/>
      <c r="FA57" s="277"/>
      <c r="FB57" s="277"/>
      <c r="FC57" s="277"/>
      <c r="FD57" s="277"/>
      <c r="FE57" s="288"/>
      <c r="FF57" s="288"/>
      <c r="FG57" s="277"/>
      <c r="FH57" s="277"/>
      <c r="FI57" s="277"/>
      <c r="FJ57" s="277"/>
      <c r="FK57" s="277"/>
      <c r="FL57" s="277"/>
      <c r="FM57" s="277"/>
      <c r="FN57" s="277"/>
      <c r="FO57" s="42"/>
      <c r="FP57" s="42"/>
      <c r="FQ57" s="277"/>
      <c r="FR57" s="277"/>
      <c r="FS57" s="277"/>
      <c r="FT57" s="277"/>
      <c r="FU57" s="277"/>
      <c r="FV57" s="277"/>
      <c r="FW57" s="288"/>
      <c r="FX57" s="288"/>
      <c r="FY57" s="277"/>
      <c r="FZ57" s="277">
        <v>18</v>
      </c>
      <c r="GA57" s="277"/>
      <c r="GB57" s="277"/>
      <c r="GC57" s="62"/>
      <c r="GD57" s="62"/>
      <c r="GE57" s="277"/>
      <c r="GF57" s="277"/>
      <c r="GG57" s="277"/>
      <c r="GH57" s="277"/>
      <c r="GI57" s="277"/>
      <c r="GJ57" s="277"/>
      <c r="GK57" s="277"/>
      <c r="GL57" s="277"/>
    </row>
    <row r="58" spans="1:194" s="286" customFormat="1" ht="15.75" customHeight="1" x14ac:dyDescent="0.3">
      <c r="A58" s="277">
        <v>47</v>
      </c>
      <c r="B58" s="277" t="s">
        <v>321</v>
      </c>
      <c r="C58" s="277" t="s">
        <v>322</v>
      </c>
      <c r="D58" s="277">
        <v>2.36</v>
      </c>
      <c r="E58" s="277"/>
      <c r="F58" s="277"/>
      <c r="G58" s="277"/>
      <c r="H58" s="277"/>
      <c r="I58" s="277"/>
      <c r="J58" s="277">
        <v>0</v>
      </c>
      <c r="K58" s="277">
        <v>0</v>
      </c>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8"/>
      <c r="AS58" s="278"/>
      <c r="AT58" s="278"/>
      <c r="AU58" s="278"/>
      <c r="AV58" s="277"/>
      <c r="AW58" s="277"/>
      <c r="AX58" s="277"/>
      <c r="AY58" s="277"/>
      <c r="AZ58" s="42"/>
      <c r="BA58" s="42"/>
      <c r="BB58" s="277"/>
      <c r="BC58" s="277"/>
      <c r="BD58" s="277"/>
      <c r="BE58" s="277"/>
      <c r="BF58" s="288"/>
      <c r="BG58" s="277"/>
      <c r="BH58" s="277"/>
      <c r="BI58" s="277"/>
      <c r="BJ58" s="277"/>
      <c r="BK58" s="277"/>
      <c r="BL58" s="277"/>
      <c r="BM58" s="277"/>
      <c r="BN58" s="277"/>
      <c r="BO58" s="277"/>
      <c r="BP58" s="277"/>
      <c r="BQ58" s="277"/>
      <c r="BR58" s="277"/>
      <c r="BS58" s="277">
        <v>6</v>
      </c>
      <c r="BT58" s="277"/>
      <c r="BU58" s="277"/>
      <c r="BV58" s="277"/>
      <c r="BW58" s="277"/>
      <c r="BX58" s="277"/>
      <c r="BY58" s="277"/>
      <c r="BZ58" s="277"/>
      <c r="CA58" s="277"/>
      <c r="CB58" s="277"/>
      <c r="CC58" s="277"/>
      <c r="CD58" s="277"/>
      <c r="CE58" s="277"/>
      <c r="CF58" s="277"/>
      <c r="CG58" s="277"/>
      <c r="CH58" s="287"/>
      <c r="CI58" s="287"/>
      <c r="CJ58" s="277"/>
      <c r="CK58" s="277"/>
      <c r="CL58" s="277"/>
      <c r="CM58" s="277"/>
      <c r="CN58" s="277"/>
      <c r="CO58" s="277"/>
      <c r="CP58" s="277"/>
      <c r="CQ58" s="277"/>
      <c r="CR58" s="277"/>
      <c r="CS58" s="277"/>
      <c r="CT58" s="277"/>
      <c r="CU58" s="277"/>
      <c r="CV58" s="277"/>
      <c r="CW58" s="277"/>
      <c r="CX58" s="277"/>
      <c r="CY58" s="277"/>
      <c r="CZ58" s="277"/>
      <c r="DA58" s="277"/>
      <c r="DB58" s="277"/>
      <c r="DC58" s="277"/>
      <c r="DD58" s="271"/>
      <c r="DE58" s="271"/>
      <c r="DF58" s="277"/>
      <c r="DG58" s="277"/>
      <c r="DH58" s="279">
        <v>0</v>
      </c>
      <c r="DI58" s="279">
        <v>0</v>
      </c>
      <c r="DJ58" s="277"/>
      <c r="DK58" s="277"/>
      <c r="DL58" s="277"/>
      <c r="DM58" s="277"/>
      <c r="DN58" s="277"/>
      <c r="DO58" s="277"/>
      <c r="DP58" s="277"/>
      <c r="DQ58" s="277"/>
      <c r="DR58" s="277"/>
      <c r="DS58" s="277"/>
      <c r="DT58" s="277"/>
      <c r="DU58" s="277"/>
      <c r="DV58" s="277"/>
      <c r="DW58" s="277"/>
      <c r="DX58" s="277"/>
      <c r="DY58" s="277"/>
      <c r="DZ58" s="277"/>
      <c r="EA58" s="277"/>
      <c r="EB58" s="277"/>
      <c r="EC58" s="272"/>
      <c r="ED58" s="272"/>
      <c r="EE58" s="277"/>
      <c r="EF58" s="277"/>
      <c r="EG58" s="277"/>
      <c r="EH58" s="277"/>
      <c r="EI58" s="277"/>
      <c r="EJ58" s="277"/>
      <c r="EK58" s="277"/>
      <c r="EL58" s="277"/>
      <c r="EM58" s="277"/>
      <c r="EN58" s="277"/>
      <c r="EO58" s="277"/>
      <c r="EP58" s="277"/>
      <c r="EQ58" s="277"/>
      <c r="ER58" s="277"/>
      <c r="ES58" s="277"/>
      <c r="ET58" s="277"/>
      <c r="EU58" s="277"/>
      <c r="EV58" s="277"/>
      <c r="EW58" s="277"/>
      <c r="EX58" s="277"/>
      <c r="EY58" s="277"/>
      <c r="EZ58" s="277"/>
      <c r="FA58" s="277"/>
      <c r="FB58" s="277"/>
      <c r="FC58" s="277"/>
      <c r="FD58" s="277"/>
      <c r="FE58" s="288"/>
      <c r="FF58" s="288"/>
      <c r="FG58" s="277"/>
      <c r="FH58" s="277"/>
      <c r="FI58" s="277"/>
      <c r="FJ58" s="277"/>
      <c r="FK58" s="277"/>
      <c r="FL58" s="277"/>
      <c r="FM58" s="277"/>
      <c r="FN58" s="277"/>
      <c r="FO58" s="42"/>
      <c r="FP58" s="42"/>
      <c r="FQ58" s="277"/>
      <c r="FR58" s="277"/>
      <c r="FS58" s="277"/>
      <c r="FT58" s="277"/>
      <c r="FU58" s="277"/>
      <c r="FV58" s="277"/>
      <c r="FW58" s="288"/>
      <c r="FX58" s="288"/>
      <c r="FY58" s="277"/>
      <c r="FZ58" s="277">
        <v>14</v>
      </c>
      <c r="GA58" s="277"/>
      <c r="GB58" s="277"/>
      <c r="GC58" s="62"/>
      <c r="GD58" s="62"/>
      <c r="GE58" s="277"/>
      <c r="GF58" s="277"/>
      <c r="GG58" s="277"/>
      <c r="GH58" s="277"/>
      <c r="GI58" s="277"/>
      <c r="GJ58" s="277"/>
      <c r="GK58" s="277"/>
      <c r="GL58" s="277"/>
    </row>
    <row r="59" spans="1:194" s="286" customFormat="1" ht="15.75" customHeight="1" x14ac:dyDescent="0.3">
      <c r="A59" s="277">
        <v>48</v>
      </c>
      <c r="B59" s="277" t="s">
        <v>323</v>
      </c>
      <c r="C59" s="277" t="s">
        <v>324</v>
      </c>
      <c r="D59" s="277">
        <v>4.28</v>
      </c>
      <c r="E59" s="277"/>
      <c r="F59" s="277"/>
      <c r="G59" s="277"/>
      <c r="H59" s="277"/>
      <c r="I59" s="277"/>
      <c r="J59" s="277">
        <v>0</v>
      </c>
      <c r="K59" s="277">
        <v>0</v>
      </c>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8"/>
      <c r="AS59" s="278"/>
      <c r="AT59" s="278"/>
      <c r="AU59" s="278"/>
      <c r="AV59" s="277"/>
      <c r="AW59" s="277"/>
      <c r="AX59" s="277"/>
      <c r="AY59" s="277"/>
      <c r="AZ59" s="42"/>
      <c r="BA59" s="42"/>
      <c r="BB59" s="277"/>
      <c r="BC59" s="277"/>
      <c r="BD59" s="277"/>
      <c r="BE59" s="277"/>
      <c r="BF59" s="288"/>
      <c r="BG59" s="277"/>
      <c r="BH59" s="277"/>
      <c r="BI59" s="277"/>
      <c r="BJ59" s="277"/>
      <c r="BK59" s="277"/>
      <c r="BL59" s="277"/>
      <c r="BM59" s="277"/>
      <c r="BN59" s="277"/>
      <c r="BO59" s="277"/>
      <c r="BP59" s="277"/>
      <c r="BQ59" s="277"/>
      <c r="BR59" s="277"/>
      <c r="BS59" s="277"/>
      <c r="BT59" s="277"/>
      <c r="BU59" s="277"/>
      <c r="BV59" s="277"/>
      <c r="BW59" s="277"/>
      <c r="BX59" s="277"/>
      <c r="BY59" s="277"/>
      <c r="BZ59" s="277"/>
      <c r="CA59" s="277"/>
      <c r="CB59" s="277"/>
      <c r="CC59" s="277"/>
      <c r="CD59" s="277"/>
      <c r="CE59" s="277"/>
      <c r="CF59" s="277"/>
      <c r="CG59" s="277"/>
      <c r="CH59" s="287"/>
      <c r="CI59" s="287"/>
      <c r="CJ59" s="277"/>
      <c r="CK59" s="277"/>
      <c r="CL59" s="277"/>
      <c r="CM59" s="277"/>
      <c r="CN59" s="277"/>
      <c r="CO59" s="277"/>
      <c r="CP59" s="277"/>
      <c r="CQ59" s="277"/>
      <c r="CR59" s="277"/>
      <c r="CS59" s="277"/>
      <c r="CT59" s="277"/>
      <c r="CU59" s="277"/>
      <c r="CV59" s="277"/>
      <c r="CW59" s="277"/>
      <c r="CX59" s="277"/>
      <c r="CY59" s="277"/>
      <c r="CZ59" s="277"/>
      <c r="DA59" s="277"/>
      <c r="DB59" s="277"/>
      <c r="DC59" s="277"/>
      <c r="DD59" s="271"/>
      <c r="DE59" s="271"/>
      <c r="DF59" s="277"/>
      <c r="DG59" s="277"/>
      <c r="DH59" s="279">
        <v>0</v>
      </c>
      <c r="DI59" s="279">
        <v>0</v>
      </c>
      <c r="DJ59" s="277"/>
      <c r="DK59" s="277"/>
      <c r="DL59" s="277"/>
      <c r="DM59" s="277"/>
      <c r="DN59" s="277"/>
      <c r="DO59" s="277"/>
      <c r="DP59" s="277"/>
      <c r="DQ59" s="277"/>
      <c r="DR59" s="277"/>
      <c r="DS59" s="277"/>
      <c r="DT59" s="277"/>
      <c r="DU59" s="277"/>
      <c r="DV59" s="277"/>
      <c r="DW59" s="277"/>
      <c r="DX59" s="277"/>
      <c r="DY59" s="277"/>
      <c r="DZ59" s="277"/>
      <c r="EA59" s="277"/>
      <c r="EB59" s="277"/>
      <c r="EC59" s="272"/>
      <c r="ED59" s="272"/>
      <c r="EE59" s="277"/>
      <c r="EF59" s="277"/>
      <c r="EG59" s="277"/>
      <c r="EH59" s="277"/>
      <c r="EI59" s="277"/>
      <c r="EJ59" s="277"/>
      <c r="EK59" s="277"/>
      <c r="EL59" s="277"/>
      <c r="EM59" s="277"/>
      <c r="EN59" s="277"/>
      <c r="EO59" s="277"/>
      <c r="EP59" s="277"/>
      <c r="EQ59" s="277"/>
      <c r="ER59" s="277"/>
      <c r="ES59" s="277"/>
      <c r="ET59" s="277"/>
      <c r="EU59" s="277"/>
      <c r="EV59" s="277"/>
      <c r="EW59" s="277"/>
      <c r="EX59" s="277"/>
      <c r="EY59" s="277"/>
      <c r="EZ59" s="277"/>
      <c r="FA59" s="277"/>
      <c r="FB59" s="277"/>
      <c r="FC59" s="277"/>
      <c r="FD59" s="277"/>
      <c r="FE59" s="288"/>
      <c r="FF59" s="288"/>
      <c r="FG59" s="277"/>
      <c r="FH59" s="277"/>
      <c r="FI59" s="277"/>
      <c r="FJ59" s="277"/>
      <c r="FK59" s="277"/>
      <c r="FL59" s="277"/>
      <c r="FM59" s="277"/>
      <c r="FN59" s="277"/>
      <c r="FO59" s="42"/>
      <c r="FP59" s="42"/>
      <c r="FQ59" s="277"/>
      <c r="FR59" s="277"/>
      <c r="FS59" s="277"/>
      <c r="FT59" s="277"/>
      <c r="FU59" s="277"/>
      <c r="FV59" s="277"/>
      <c r="FW59" s="288"/>
      <c r="FX59" s="288"/>
      <c r="FY59" s="277"/>
      <c r="FZ59" s="277">
        <v>18</v>
      </c>
      <c r="GA59" s="277"/>
      <c r="GB59" s="277"/>
      <c r="GC59" s="62"/>
      <c r="GD59" s="62"/>
      <c r="GE59" s="277"/>
      <c r="GF59" s="277"/>
      <c r="GG59" s="277"/>
      <c r="GH59" s="277"/>
      <c r="GI59" s="277"/>
      <c r="GJ59" s="277"/>
      <c r="GK59" s="277"/>
      <c r="GL59" s="277"/>
    </row>
    <row r="60" spans="1:194" s="286" customFormat="1" ht="15.75" customHeight="1" x14ac:dyDescent="0.3">
      <c r="A60" s="277">
        <v>10</v>
      </c>
      <c r="B60" s="277" t="s">
        <v>325</v>
      </c>
      <c r="C60" s="277" t="s">
        <v>135</v>
      </c>
      <c r="D60" s="277">
        <v>1.1000000000000001</v>
      </c>
      <c r="E60" s="277"/>
      <c r="F60" s="277"/>
      <c r="G60" s="277"/>
      <c r="H60" s="277"/>
      <c r="I60" s="277"/>
      <c r="J60" s="277">
        <v>0</v>
      </c>
      <c r="K60" s="277">
        <v>25</v>
      </c>
      <c r="L60" s="277"/>
      <c r="M60" s="277">
        <v>21</v>
      </c>
      <c r="N60" s="277"/>
      <c r="O60" s="277"/>
      <c r="P60" s="277"/>
      <c r="Q60" s="277">
        <v>39</v>
      </c>
      <c r="R60" s="277"/>
      <c r="S60" s="277"/>
      <c r="T60" s="277"/>
      <c r="U60" s="277"/>
      <c r="V60" s="277"/>
      <c r="W60" s="277">
        <v>5</v>
      </c>
      <c r="X60" s="277"/>
      <c r="Y60" s="277"/>
      <c r="Z60" s="277"/>
      <c r="AA60" s="277"/>
      <c r="AB60" s="277"/>
      <c r="AC60" s="277"/>
      <c r="AD60" s="277">
        <v>0</v>
      </c>
      <c r="AE60" s="277">
        <v>22</v>
      </c>
      <c r="AF60" s="277"/>
      <c r="AG60" s="277"/>
      <c r="AH60" s="277"/>
      <c r="AI60" s="277"/>
      <c r="AJ60" s="277"/>
      <c r="AK60" s="277"/>
      <c r="AL60" s="277"/>
      <c r="AM60" s="277">
        <v>12</v>
      </c>
      <c r="AN60" s="277">
        <f>SUM(AN61:AN67)</f>
        <v>0</v>
      </c>
      <c r="AO60" s="277">
        <f>SUM(AO61:AO67)</f>
        <v>15</v>
      </c>
      <c r="AP60" s="277"/>
      <c r="AQ60" s="277"/>
      <c r="AR60" s="278"/>
      <c r="AS60" s="278"/>
      <c r="AT60" s="278"/>
      <c r="AU60" s="278"/>
      <c r="AV60" s="277"/>
      <c r="AW60" s="277">
        <v>22</v>
      </c>
      <c r="AX60" s="277"/>
      <c r="AY60" s="277">
        <f>AY61+AY62+AY63+AY64+AY65+AY66+AY67</f>
        <v>38</v>
      </c>
      <c r="AZ60" s="42"/>
      <c r="BA60" s="42"/>
      <c r="BB60" s="279"/>
      <c r="BC60" s="279">
        <v>35</v>
      </c>
      <c r="BD60" s="279"/>
      <c r="BE60" s="279"/>
      <c r="BF60" s="284"/>
      <c r="BG60" s="279"/>
      <c r="BH60" s="279"/>
      <c r="BI60" s="279"/>
      <c r="BJ60" s="279"/>
      <c r="BK60" s="279">
        <v>9</v>
      </c>
      <c r="BL60" s="279"/>
      <c r="BM60" s="279">
        <v>32</v>
      </c>
      <c r="BN60" s="277"/>
      <c r="BO60" s="277">
        <v>83</v>
      </c>
      <c r="BP60" s="279"/>
      <c r="BQ60" s="279"/>
      <c r="BR60" s="279"/>
      <c r="BS60" s="279"/>
      <c r="BT60" s="279">
        <v>0</v>
      </c>
      <c r="BU60" s="279"/>
      <c r="BV60" s="279"/>
      <c r="BW60" s="279">
        <v>17</v>
      </c>
      <c r="BX60" s="280"/>
      <c r="BY60" s="280">
        <v>155</v>
      </c>
      <c r="BZ60" s="279"/>
      <c r="CA60" s="279"/>
      <c r="CB60" s="279"/>
      <c r="CC60" s="279"/>
      <c r="CD60" s="279"/>
      <c r="CE60" s="279">
        <v>11</v>
      </c>
      <c r="CF60" s="279"/>
      <c r="CG60" s="279"/>
      <c r="CH60" s="281">
        <f>SUM(CH61:CH67)</f>
        <v>0</v>
      </c>
      <c r="CI60" s="281">
        <f>SUM(CI61:CI67)</f>
        <v>91</v>
      </c>
      <c r="CJ60" s="279"/>
      <c r="CK60" s="279">
        <v>385</v>
      </c>
      <c r="CL60" s="279"/>
      <c r="CM60" s="279"/>
      <c r="CN60" s="279"/>
      <c r="CO60" s="279"/>
      <c r="CP60" s="279"/>
      <c r="CQ60" s="279"/>
      <c r="CR60" s="279"/>
      <c r="CS60" s="279"/>
      <c r="CT60" s="279"/>
      <c r="CU60" s="279"/>
      <c r="CV60" s="279"/>
      <c r="CW60" s="279">
        <v>84</v>
      </c>
      <c r="CX60" s="279"/>
      <c r="CY60" s="279"/>
      <c r="CZ60" s="279">
        <v>0</v>
      </c>
      <c r="DA60" s="279">
        <v>9</v>
      </c>
      <c r="DB60" s="279"/>
      <c r="DC60" s="279"/>
      <c r="DD60" s="271"/>
      <c r="DE60" s="271"/>
      <c r="DF60" s="279"/>
      <c r="DG60" s="279">
        <v>38</v>
      </c>
      <c r="DH60" s="279">
        <v>0</v>
      </c>
      <c r="DI60" s="279">
        <v>0</v>
      </c>
      <c r="DJ60" s="279"/>
      <c r="DK60" s="279"/>
      <c r="DL60" s="279"/>
      <c r="DM60" s="279">
        <v>66</v>
      </c>
      <c r="DN60" s="279"/>
      <c r="DO60" s="279"/>
      <c r="DP60" s="277"/>
      <c r="DQ60" s="279"/>
      <c r="DR60" s="279">
        <v>31</v>
      </c>
      <c r="DS60" s="279"/>
      <c r="DT60" s="279"/>
      <c r="DU60" s="279"/>
      <c r="DV60" s="279"/>
      <c r="DW60" s="277"/>
      <c r="DX60" s="277"/>
      <c r="DY60" s="279"/>
      <c r="DZ60" s="279"/>
      <c r="EA60" s="279"/>
      <c r="EB60" s="279">
        <v>16</v>
      </c>
      <c r="EC60" s="272"/>
      <c r="ED60" s="272"/>
      <c r="EE60" s="279"/>
      <c r="EF60" s="279">
        <v>14</v>
      </c>
      <c r="EG60" s="279"/>
      <c r="EH60" s="279">
        <v>73</v>
      </c>
      <c r="EI60" s="279"/>
      <c r="EJ60" s="279"/>
      <c r="EK60" s="279"/>
      <c r="EL60" s="279"/>
      <c r="EM60" s="279"/>
      <c r="EN60" s="279"/>
      <c r="EO60" s="279"/>
      <c r="EP60" s="279">
        <v>38</v>
      </c>
      <c r="EQ60" s="279"/>
      <c r="ER60" s="279"/>
      <c r="ES60" s="279"/>
      <c r="ET60" s="279">
        <v>30</v>
      </c>
      <c r="EU60" s="279"/>
      <c r="EV60" s="279"/>
      <c r="EW60" s="279"/>
      <c r="EX60" s="279"/>
      <c r="EY60" s="279"/>
      <c r="EZ60" s="279"/>
      <c r="FA60" s="279"/>
      <c r="FB60" s="279"/>
      <c r="FC60" s="279"/>
      <c r="FD60" s="279"/>
      <c r="FE60" s="283"/>
      <c r="FF60" s="283">
        <v>47</v>
      </c>
      <c r="FG60" s="279"/>
      <c r="FH60" s="279">
        <v>121</v>
      </c>
      <c r="FI60" s="279">
        <v>0</v>
      </c>
      <c r="FJ60" s="279">
        <v>305</v>
      </c>
      <c r="FK60" s="279">
        <v>0</v>
      </c>
      <c r="FL60" s="279">
        <v>29</v>
      </c>
      <c r="FM60" s="279"/>
      <c r="FN60" s="279"/>
      <c r="FO60" s="42"/>
      <c r="FP60" s="42"/>
      <c r="FQ60" s="279"/>
      <c r="FR60" s="279"/>
      <c r="FS60" s="279"/>
      <c r="FT60" s="279"/>
      <c r="FU60" s="279"/>
      <c r="FV60" s="279"/>
      <c r="FW60" s="283"/>
      <c r="FX60" s="283">
        <v>47</v>
      </c>
      <c r="FY60" s="279"/>
      <c r="FZ60" s="279"/>
      <c r="GA60" s="279"/>
      <c r="GB60" s="279"/>
      <c r="GC60" s="62">
        <v>0</v>
      </c>
      <c r="GD60" s="62"/>
      <c r="GE60" s="279"/>
      <c r="GF60" s="279"/>
      <c r="GG60" s="285"/>
      <c r="GH60" s="285"/>
      <c r="GI60" s="279"/>
      <c r="GJ60" s="279"/>
      <c r="GK60" s="279"/>
      <c r="GL60" s="279"/>
    </row>
    <row r="61" spans="1:194" s="286" customFormat="1" ht="15.75" customHeight="1" x14ac:dyDescent="0.3">
      <c r="A61" s="277">
        <v>49</v>
      </c>
      <c r="B61" s="277" t="s">
        <v>326</v>
      </c>
      <c r="C61" s="277" t="s">
        <v>327</v>
      </c>
      <c r="D61" s="277">
        <v>2.95</v>
      </c>
      <c r="E61" s="277"/>
      <c r="F61" s="277"/>
      <c r="G61" s="277"/>
      <c r="H61" s="277"/>
      <c r="I61" s="277"/>
      <c r="J61" s="277">
        <v>0</v>
      </c>
      <c r="K61" s="277">
        <v>0</v>
      </c>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8"/>
      <c r="AS61" s="278"/>
      <c r="AT61" s="278"/>
      <c r="AU61" s="278"/>
      <c r="AV61" s="277"/>
      <c r="AW61" s="277"/>
      <c r="AX61" s="277"/>
      <c r="AY61" s="277"/>
      <c r="AZ61" s="42"/>
      <c r="BA61" s="42"/>
      <c r="BB61" s="277"/>
      <c r="BC61" s="277"/>
      <c r="BD61" s="277"/>
      <c r="BE61" s="277"/>
      <c r="BF61" s="288"/>
      <c r="BG61" s="277"/>
      <c r="BH61" s="277"/>
      <c r="BI61" s="277"/>
      <c r="BJ61" s="277"/>
      <c r="BK61" s="277"/>
      <c r="BL61" s="277"/>
      <c r="BM61" s="277"/>
      <c r="BN61" s="279"/>
      <c r="BO61" s="279"/>
      <c r="BP61" s="277"/>
      <c r="BQ61" s="277"/>
      <c r="BR61" s="277"/>
      <c r="BS61" s="277">
        <v>4</v>
      </c>
      <c r="BT61" s="277"/>
      <c r="BU61" s="277"/>
      <c r="BV61" s="277"/>
      <c r="BW61" s="277"/>
      <c r="BX61" s="277"/>
      <c r="BY61" s="277">
        <v>1</v>
      </c>
      <c r="BZ61" s="277"/>
      <c r="CA61" s="277"/>
      <c r="CB61" s="277"/>
      <c r="CC61" s="277"/>
      <c r="CD61" s="277"/>
      <c r="CE61" s="277"/>
      <c r="CF61" s="277"/>
      <c r="CG61" s="277"/>
      <c r="CH61" s="287"/>
      <c r="CI61" s="287"/>
      <c r="CJ61" s="277"/>
      <c r="CK61" s="277">
        <v>10</v>
      </c>
      <c r="CL61" s="277"/>
      <c r="CM61" s="277"/>
      <c r="CN61" s="277"/>
      <c r="CO61" s="277"/>
      <c r="CP61" s="277"/>
      <c r="CQ61" s="277"/>
      <c r="CR61" s="277"/>
      <c r="CS61" s="277"/>
      <c r="CT61" s="277"/>
      <c r="CU61" s="277"/>
      <c r="CV61" s="277"/>
      <c r="CW61" s="277"/>
      <c r="CX61" s="277"/>
      <c r="CY61" s="277"/>
      <c r="CZ61" s="277"/>
      <c r="DA61" s="277"/>
      <c r="DB61" s="277"/>
      <c r="DC61" s="277"/>
      <c r="DD61" s="271"/>
      <c r="DE61" s="271"/>
      <c r="DF61" s="277"/>
      <c r="DG61" s="277"/>
      <c r="DH61" s="279">
        <v>0</v>
      </c>
      <c r="DI61" s="279">
        <v>0</v>
      </c>
      <c r="DJ61" s="277"/>
      <c r="DK61" s="277"/>
      <c r="DL61" s="277"/>
      <c r="DM61" s="277"/>
      <c r="DN61" s="277"/>
      <c r="DO61" s="277"/>
      <c r="DP61" s="277"/>
      <c r="DQ61" s="277"/>
      <c r="DR61" s="277"/>
      <c r="DS61" s="277"/>
      <c r="DT61" s="277"/>
      <c r="DU61" s="277"/>
      <c r="DV61" s="277"/>
      <c r="DW61" s="279"/>
      <c r="DX61" s="279">
        <v>22</v>
      </c>
      <c r="DY61" s="277"/>
      <c r="DZ61" s="277"/>
      <c r="EA61" s="277"/>
      <c r="EB61" s="277"/>
      <c r="EC61" s="272"/>
      <c r="ED61" s="272"/>
      <c r="EE61" s="277"/>
      <c r="EF61" s="277"/>
      <c r="EG61" s="277"/>
      <c r="EH61" s="277"/>
      <c r="EI61" s="277"/>
      <c r="EJ61" s="277"/>
      <c r="EK61" s="277"/>
      <c r="EL61" s="277"/>
      <c r="EM61" s="277"/>
      <c r="EN61" s="277">
        <v>1</v>
      </c>
      <c r="EO61" s="277"/>
      <c r="EP61" s="277"/>
      <c r="EQ61" s="277"/>
      <c r="ER61" s="277"/>
      <c r="ES61" s="277"/>
      <c r="ET61" s="277">
        <v>30</v>
      </c>
      <c r="EU61" s="277"/>
      <c r="EV61" s="277"/>
      <c r="EW61" s="277"/>
      <c r="EX61" s="277"/>
      <c r="EY61" s="277"/>
      <c r="EZ61" s="277"/>
      <c r="FA61" s="277"/>
      <c r="FB61" s="277">
        <v>1</v>
      </c>
      <c r="FC61" s="277"/>
      <c r="FD61" s="277"/>
      <c r="FE61" s="288"/>
      <c r="FF61" s="288"/>
      <c r="FG61" s="277"/>
      <c r="FH61" s="277"/>
      <c r="FI61" s="277"/>
      <c r="FJ61" s="277">
        <v>5</v>
      </c>
      <c r="FK61" s="277">
        <v>0</v>
      </c>
      <c r="FL61" s="277">
        <v>29</v>
      </c>
      <c r="FM61" s="277"/>
      <c r="FN61" s="277"/>
      <c r="FO61" s="42"/>
      <c r="FP61" s="42"/>
      <c r="FQ61" s="277"/>
      <c r="FR61" s="277"/>
      <c r="FS61" s="277"/>
      <c r="FT61" s="277"/>
      <c r="FU61" s="277"/>
      <c r="FV61" s="277"/>
      <c r="FW61" s="288"/>
      <c r="FX61" s="288"/>
      <c r="FY61" s="277"/>
      <c r="FZ61" s="277">
        <v>90</v>
      </c>
      <c r="GA61" s="277"/>
      <c r="GB61" s="277"/>
      <c r="GC61" s="62"/>
      <c r="GD61" s="62"/>
      <c r="GE61" s="277"/>
      <c r="GF61" s="277"/>
      <c r="GG61" s="277"/>
      <c r="GH61" s="277"/>
      <c r="GI61" s="277"/>
      <c r="GJ61" s="277"/>
      <c r="GK61" s="277"/>
      <c r="GL61" s="277"/>
    </row>
    <row r="62" spans="1:194" s="286" customFormat="1" ht="15.75" customHeight="1" x14ac:dyDescent="0.3">
      <c r="A62" s="277">
        <v>50</v>
      </c>
      <c r="B62" s="277" t="s">
        <v>328</v>
      </c>
      <c r="C62" s="277" t="s">
        <v>329</v>
      </c>
      <c r="D62" s="277">
        <v>5.33</v>
      </c>
      <c r="E62" s="277"/>
      <c r="F62" s="277"/>
      <c r="G62" s="277"/>
      <c r="H62" s="277"/>
      <c r="I62" s="277"/>
      <c r="J62" s="277">
        <v>0</v>
      </c>
      <c r="K62" s="277">
        <v>0</v>
      </c>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8"/>
      <c r="AS62" s="278"/>
      <c r="AT62" s="278"/>
      <c r="AU62" s="278"/>
      <c r="AV62" s="277"/>
      <c r="AW62" s="277"/>
      <c r="AX62" s="277"/>
      <c r="AY62" s="277"/>
      <c r="AZ62" s="42"/>
      <c r="BA62" s="42"/>
      <c r="BB62" s="277"/>
      <c r="BC62" s="277"/>
      <c r="BD62" s="277"/>
      <c r="BE62" s="277"/>
      <c r="BF62" s="288"/>
      <c r="BG62" s="277"/>
      <c r="BH62" s="277"/>
      <c r="BI62" s="277"/>
      <c r="BJ62" s="277"/>
      <c r="BK62" s="277"/>
      <c r="BL62" s="277"/>
      <c r="BM62" s="277"/>
      <c r="BN62" s="277"/>
      <c r="BO62" s="277"/>
      <c r="BP62" s="277"/>
      <c r="BQ62" s="277"/>
      <c r="BR62" s="277"/>
      <c r="BS62" s="277"/>
      <c r="BT62" s="277"/>
      <c r="BU62" s="277"/>
      <c r="BV62" s="277"/>
      <c r="BW62" s="277"/>
      <c r="BX62" s="277"/>
      <c r="BY62" s="277"/>
      <c r="BZ62" s="277"/>
      <c r="CA62" s="277"/>
      <c r="CB62" s="277"/>
      <c r="CC62" s="277"/>
      <c r="CD62" s="277"/>
      <c r="CE62" s="277"/>
      <c r="CF62" s="277"/>
      <c r="CG62" s="277"/>
      <c r="CH62" s="287"/>
      <c r="CI62" s="287"/>
      <c r="CJ62" s="277"/>
      <c r="CK62" s="277"/>
      <c r="CL62" s="277"/>
      <c r="CM62" s="277"/>
      <c r="CN62" s="277"/>
      <c r="CO62" s="277"/>
      <c r="CP62" s="277"/>
      <c r="CQ62" s="277"/>
      <c r="CR62" s="277"/>
      <c r="CS62" s="277"/>
      <c r="CT62" s="277"/>
      <c r="CU62" s="277"/>
      <c r="CV62" s="277"/>
      <c r="CW62" s="277"/>
      <c r="CX62" s="277"/>
      <c r="CY62" s="277"/>
      <c r="CZ62" s="277"/>
      <c r="DA62" s="277"/>
      <c r="DB62" s="277"/>
      <c r="DC62" s="277"/>
      <c r="DD62" s="271"/>
      <c r="DE62" s="271"/>
      <c r="DF62" s="277"/>
      <c r="DG62" s="277"/>
      <c r="DH62" s="279">
        <v>0</v>
      </c>
      <c r="DI62" s="279">
        <v>0</v>
      </c>
      <c r="DJ62" s="277"/>
      <c r="DK62" s="277"/>
      <c r="DL62" s="277"/>
      <c r="DM62" s="277"/>
      <c r="DN62" s="277"/>
      <c r="DO62" s="277"/>
      <c r="DP62" s="277"/>
      <c r="DQ62" s="277"/>
      <c r="DR62" s="277"/>
      <c r="DS62" s="277"/>
      <c r="DT62" s="277"/>
      <c r="DU62" s="277"/>
      <c r="DV62" s="277"/>
      <c r="DW62" s="277"/>
      <c r="DX62" s="277"/>
      <c r="DY62" s="277"/>
      <c r="DZ62" s="277"/>
      <c r="EA62" s="277"/>
      <c r="EB62" s="277"/>
      <c r="EC62" s="272"/>
      <c r="ED62" s="272"/>
      <c r="EE62" s="277"/>
      <c r="EF62" s="277"/>
      <c r="EG62" s="277"/>
      <c r="EH62" s="277"/>
      <c r="EI62" s="277"/>
      <c r="EJ62" s="277"/>
      <c r="EK62" s="277"/>
      <c r="EL62" s="277"/>
      <c r="EM62" s="277"/>
      <c r="EN62" s="277"/>
      <c r="EO62" s="277"/>
      <c r="EP62" s="277"/>
      <c r="EQ62" s="277"/>
      <c r="ER62" s="277"/>
      <c r="ES62" s="277"/>
      <c r="ET62" s="277"/>
      <c r="EU62" s="277"/>
      <c r="EV62" s="277"/>
      <c r="EW62" s="277"/>
      <c r="EX62" s="277"/>
      <c r="EY62" s="277"/>
      <c r="EZ62" s="277"/>
      <c r="FA62" s="277"/>
      <c r="FB62" s="277"/>
      <c r="FC62" s="277"/>
      <c r="FD62" s="277"/>
      <c r="FE62" s="288"/>
      <c r="FF62" s="288"/>
      <c r="FG62" s="277"/>
      <c r="FH62" s="277"/>
      <c r="FI62" s="277"/>
      <c r="FJ62" s="277"/>
      <c r="FK62" s="277"/>
      <c r="FL62" s="277"/>
      <c r="FM62" s="277"/>
      <c r="FN62" s="277"/>
      <c r="FO62" s="42"/>
      <c r="FP62" s="42"/>
      <c r="FQ62" s="277"/>
      <c r="FR62" s="277"/>
      <c r="FS62" s="277"/>
      <c r="FT62" s="277"/>
      <c r="FU62" s="277"/>
      <c r="FV62" s="277"/>
      <c r="FW62" s="288"/>
      <c r="FX62" s="288"/>
      <c r="FY62" s="277"/>
      <c r="FZ62" s="277">
        <v>8</v>
      </c>
      <c r="GA62" s="277"/>
      <c r="GB62" s="277"/>
      <c r="GC62" s="62"/>
      <c r="GD62" s="62"/>
      <c r="GE62" s="277"/>
      <c r="GF62" s="277"/>
      <c r="GG62" s="277"/>
      <c r="GH62" s="277"/>
      <c r="GI62" s="277"/>
      <c r="GJ62" s="277"/>
      <c r="GK62" s="277"/>
      <c r="GL62" s="277"/>
    </row>
    <row r="63" spans="1:194" s="286" customFormat="1" ht="15.75" customHeight="1" x14ac:dyDescent="0.3">
      <c r="A63" s="277">
        <v>51</v>
      </c>
      <c r="B63" s="277" t="s">
        <v>330</v>
      </c>
      <c r="C63" s="277" t="s">
        <v>331</v>
      </c>
      <c r="D63" s="277">
        <v>0.77</v>
      </c>
      <c r="E63" s="277"/>
      <c r="F63" s="277"/>
      <c r="G63" s="277"/>
      <c r="H63" s="277"/>
      <c r="I63" s="277"/>
      <c r="J63" s="277">
        <v>0</v>
      </c>
      <c r="K63" s="277">
        <v>11</v>
      </c>
      <c r="L63" s="277"/>
      <c r="M63" s="277">
        <v>20</v>
      </c>
      <c r="N63" s="277"/>
      <c r="O63" s="277"/>
      <c r="P63" s="277"/>
      <c r="Q63" s="277">
        <v>32</v>
      </c>
      <c r="R63" s="277"/>
      <c r="S63" s="277"/>
      <c r="T63" s="277"/>
      <c r="U63" s="277">
        <v>6</v>
      </c>
      <c r="V63" s="277"/>
      <c r="W63" s="277">
        <v>3</v>
      </c>
      <c r="X63" s="277"/>
      <c r="Y63" s="277"/>
      <c r="Z63" s="277"/>
      <c r="AA63" s="277"/>
      <c r="AB63" s="277"/>
      <c r="AC63" s="277"/>
      <c r="AD63" s="277"/>
      <c r="AE63" s="277">
        <v>16</v>
      </c>
      <c r="AF63" s="277"/>
      <c r="AG63" s="277"/>
      <c r="AH63" s="277"/>
      <c r="AI63" s="277"/>
      <c r="AJ63" s="277"/>
      <c r="AK63" s="277"/>
      <c r="AL63" s="277"/>
      <c r="AM63" s="277">
        <v>12</v>
      </c>
      <c r="AN63" s="277"/>
      <c r="AO63" s="277"/>
      <c r="AP63" s="277"/>
      <c r="AQ63" s="277">
        <v>33</v>
      </c>
      <c r="AR63" s="278"/>
      <c r="AS63" s="278"/>
      <c r="AT63" s="278"/>
      <c r="AU63" s="278">
        <v>22</v>
      </c>
      <c r="AV63" s="277"/>
      <c r="AW63" s="277">
        <v>20</v>
      </c>
      <c r="AX63" s="277"/>
      <c r="AY63" s="277">
        <v>30</v>
      </c>
      <c r="AZ63" s="42"/>
      <c r="BA63" s="42">
        <v>1</v>
      </c>
      <c r="BB63" s="277"/>
      <c r="BC63" s="277">
        <v>29</v>
      </c>
      <c r="BD63" s="277"/>
      <c r="BE63" s="277"/>
      <c r="BF63" s="288"/>
      <c r="BG63" s="277"/>
      <c r="BH63" s="277"/>
      <c r="BI63" s="277"/>
      <c r="BJ63" s="277"/>
      <c r="BK63" s="277">
        <v>9</v>
      </c>
      <c r="BL63" s="277"/>
      <c r="BM63" s="277">
        <v>27</v>
      </c>
      <c r="BN63" s="277"/>
      <c r="BO63" s="277">
        <v>79</v>
      </c>
      <c r="BP63" s="277"/>
      <c r="BQ63" s="277">
        <v>2</v>
      </c>
      <c r="BR63" s="277"/>
      <c r="BS63" s="277"/>
      <c r="BT63" s="277"/>
      <c r="BU63" s="277"/>
      <c r="BV63" s="277"/>
      <c r="BW63" s="277">
        <v>13</v>
      </c>
      <c r="BX63" s="277"/>
      <c r="BY63" s="277">
        <v>114</v>
      </c>
      <c r="BZ63" s="277"/>
      <c r="CA63" s="277"/>
      <c r="CB63" s="277"/>
      <c r="CC63" s="277">
        <v>25</v>
      </c>
      <c r="CD63" s="277"/>
      <c r="CE63" s="277">
        <v>10</v>
      </c>
      <c r="CF63" s="277"/>
      <c r="CG63" s="277">
        <v>12</v>
      </c>
      <c r="CH63" s="287"/>
      <c r="CI63" s="287">
        <f>16+54</f>
        <v>70</v>
      </c>
      <c r="CJ63" s="277"/>
      <c r="CK63" s="277">
        <v>160</v>
      </c>
      <c r="CL63" s="277"/>
      <c r="CM63" s="277"/>
      <c r="CN63" s="277"/>
      <c r="CO63" s="277"/>
      <c r="CP63" s="277"/>
      <c r="CQ63" s="277"/>
      <c r="CR63" s="277"/>
      <c r="CS63" s="277">
        <v>49</v>
      </c>
      <c r="CT63" s="277"/>
      <c r="CU63" s="277"/>
      <c r="CV63" s="277"/>
      <c r="CW63" s="277">
        <v>67</v>
      </c>
      <c r="CX63" s="277"/>
      <c r="CY63" s="277">
        <v>89</v>
      </c>
      <c r="CZ63" s="277"/>
      <c r="DA63" s="277">
        <v>9</v>
      </c>
      <c r="DB63" s="277"/>
      <c r="DC63" s="277"/>
      <c r="DD63" s="271"/>
      <c r="DE63" s="271"/>
      <c r="DF63" s="277"/>
      <c r="DG63" s="277">
        <v>31</v>
      </c>
      <c r="DH63" s="279">
        <v>0</v>
      </c>
      <c r="DI63" s="279">
        <v>0</v>
      </c>
      <c r="DJ63" s="277"/>
      <c r="DK63" s="277"/>
      <c r="DL63" s="277"/>
      <c r="DM63" s="277">
        <v>45</v>
      </c>
      <c r="DN63" s="277"/>
      <c r="DO63" s="277"/>
      <c r="DP63" s="277"/>
      <c r="DQ63" s="277"/>
      <c r="DR63" s="277">
        <v>21</v>
      </c>
      <c r="DS63" s="277"/>
      <c r="DT63" s="277"/>
      <c r="DU63" s="277"/>
      <c r="DV63" s="277"/>
      <c r="DW63" s="277"/>
      <c r="DX63" s="277"/>
      <c r="DY63" s="277"/>
      <c r="DZ63" s="277">
        <v>19</v>
      </c>
      <c r="EA63" s="277"/>
      <c r="EB63" s="277">
        <v>15</v>
      </c>
      <c r="EC63" s="272"/>
      <c r="ED63" s="272"/>
      <c r="EE63" s="277"/>
      <c r="EF63" s="277">
        <v>14</v>
      </c>
      <c r="EG63" s="277"/>
      <c r="EH63" s="277">
        <v>51</v>
      </c>
      <c r="EI63" s="277"/>
      <c r="EJ63" s="277"/>
      <c r="EK63" s="277"/>
      <c r="EL63" s="277">
        <v>5</v>
      </c>
      <c r="EM63" s="277"/>
      <c r="EN63" s="277">
        <v>40</v>
      </c>
      <c r="EO63" s="277"/>
      <c r="EP63" s="277">
        <v>34</v>
      </c>
      <c r="EQ63" s="277"/>
      <c r="ER63" s="277"/>
      <c r="ES63" s="277"/>
      <c r="ET63" s="277"/>
      <c r="EU63" s="277"/>
      <c r="EV63" s="277">
        <v>13</v>
      </c>
      <c r="EW63" s="277"/>
      <c r="EX63" s="277"/>
      <c r="EY63" s="277"/>
      <c r="EZ63" s="277">
        <v>26</v>
      </c>
      <c r="FA63" s="277"/>
      <c r="FB63" s="277">
        <v>40</v>
      </c>
      <c r="FC63" s="277"/>
      <c r="FD63" s="277">
        <v>5</v>
      </c>
      <c r="FE63" s="288"/>
      <c r="FF63" s="288">
        <v>30</v>
      </c>
      <c r="FG63" s="277"/>
      <c r="FH63" s="277"/>
      <c r="FI63" s="277"/>
      <c r="FJ63" s="277">
        <v>175</v>
      </c>
      <c r="FK63" s="277"/>
      <c r="FL63" s="277"/>
      <c r="FM63" s="277"/>
      <c r="FN63" s="277"/>
      <c r="FO63" s="42"/>
      <c r="FP63" s="42"/>
      <c r="FQ63" s="277"/>
      <c r="FR63" s="277">
        <v>15</v>
      </c>
      <c r="FS63" s="277"/>
      <c r="FT63" s="277"/>
      <c r="FU63" s="277"/>
      <c r="FV63" s="277">
        <v>42</v>
      </c>
      <c r="FW63" s="288"/>
      <c r="FX63" s="288">
        <v>30</v>
      </c>
      <c r="FY63" s="277"/>
      <c r="FZ63" s="277">
        <v>17</v>
      </c>
      <c r="GA63" s="277"/>
      <c r="GB63" s="277">
        <v>30</v>
      </c>
      <c r="GC63" s="62"/>
      <c r="GD63" s="62"/>
      <c r="GE63" s="277"/>
      <c r="GF63" s="277">
        <v>55</v>
      </c>
      <c r="GG63" s="277"/>
      <c r="GH63" s="277">
        <v>18</v>
      </c>
      <c r="GI63" s="277"/>
      <c r="GJ63" s="277">
        <v>122</v>
      </c>
      <c r="GK63" s="277"/>
      <c r="GL63" s="277"/>
    </row>
    <row r="64" spans="1:194" s="286" customFormat="1" ht="15.75" customHeight="1" x14ac:dyDescent="0.3">
      <c r="A64" s="277">
        <v>52</v>
      </c>
      <c r="B64" s="277" t="s">
        <v>332</v>
      </c>
      <c r="C64" s="277" t="s">
        <v>333</v>
      </c>
      <c r="D64" s="277">
        <v>0.97</v>
      </c>
      <c r="E64" s="277"/>
      <c r="F64" s="277"/>
      <c r="G64" s="277"/>
      <c r="H64" s="277"/>
      <c r="I64" s="277"/>
      <c r="J64" s="277">
        <v>0</v>
      </c>
      <c r="K64" s="277">
        <v>0</v>
      </c>
      <c r="L64" s="277"/>
      <c r="M64" s="277">
        <v>1</v>
      </c>
      <c r="N64" s="277"/>
      <c r="O64" s="277"/>
      <c r="P64" s="277"/>
      <c r="Q64" s="277"/>
      <c r="R64" s="277"/>
      <c r="S64" s="277"/>
      <c r="T64" s="277"/>
      <c r="U64" s="277"/>
      <c r="V64" s="277"/>
      <c r="W64" s="277"/>
      <c r="X64" s="277"/>
      <c r="Y64" s="277"/>
      <c r="Z64" s="277"/>
      <c r="AA64" s="277"/>
      <c r="AB64" s="277"/>
      <c r="AC64" s="277"/>
      <c r="AD64" s="277"/>
      <c r="AE64" s="277">
        <v>1</v>
      </c>
      <c r="AF64" s="277"/>
      <c r="AG64" s="277"/>
      <c r="AH64" s="277"/>
      <c r="AI64" s="277"/>
      <c r="AJ64" s="277"/>
      <c r="AK64" s="277"/>
      <c r="AL64" s="277"/>
      <c r="AM64" s="277"/>
      <c r="AN64" s="277"/>
      <c r="AO64" s="277"/>
      <c r="AP64" s="277"/>
      <c r="AQ64" s="277"/>
      <c r="AR64" s="278"/>
      <c r="AS64" s="278"/>
      <c r="AT64" s="278"/>
      <c r="AU64" s="278"/>
      <c r="AV64" s="277"/>
      <c r="AW64" s="277"/>
      <c r="AX64" s="277"/>
      <c r="AY64" s="277"/>
      <c r="AZ64" s="42"/>
      <c r="BA64" s="42"/>
      <c r="BB64" s="277"/>
      <c r="BC64" s="277"/>
      <c r="BD64" s="277"/>
      <c r="BE64" s="277"/>
      <c r="BF64" s="288"/>
      <c r="BG64" s="277"/>
      <c r="BH64" s="277"/>
      <c r="BI64" s="277"/>
      <c r="BJ64" s="277"/>
      <c r="BK64" s="277"/>
      <c r="BL64" s="277"/>
      <c r="BM64" s="277">
        <v>1</v>
      </c>
      <c r="BN64" s="277"/>
      <c r="BO64" s="277">
        <v>1</v>
      </c>
      <c r="BP64" s="277"/>
      <c r="BQ64" s="277"/>
      <c r="BR64" s="277"/>
      <c r="BS64" s="277"/>
      <c r="BT64" s="277"/>
      <c r="BU64" s="277"/>
      <c r="BV64" s="277"/>
      <c r="BW64" s="277"/>
      <c r="BX64" s="277"/>
      <c r="BY64" s="277"/>
      <c r="BZ64" s="277"/>
      <c r="CA64" s="277"/>
      <c r="CB64" s="277"/>
      <c r="CC64" s="277"/>
      <c r="CD64" s="277"/>
      <c r="CE64" s="277"/>
      <c r="CF64" s="277"/>
      <c r="CG64" s="277"/>
      <c r="CH64" s="287"/>
      <c r="CI64" s="287"/>
      <c r="CJ64" s="277"/>
      <c r="CK64" s="277">
        <v>5</v>
      </c>
      <c r="CL64" s="277"/>
      <c r="CM64" s="277"/>
      <c r="CN64" s="277"/>
      <c r="CO64" s="277"/>
      <c r="CP64" s="277"/>
      <c r="CQ64" s="277"/>
      <c r="CR64" s="277"/>
      <c r="CS64" s="277"/>
      <c r="CT64" s="277"/>
      <c r="CU64" s="277"/>
      <c r="CV64" s="277"/>
      <c r="CW64" s="277"/>
      <c r="CX64" s="277"/>
      <c r="CY64" s="277"/>
      <c r="CZ64" s="277"/>
      <c r="DA64" s="277"/>
      <c r="DB64" s="277"/>
      <c r="DC64" s="277"/>
      <c r="DD64" s="271"/>
      <c r="DE64" s="271"/>
      <c r="DF64" s="277"/>
      <c r="DG64" s="277"/>
      <c r="DH64" s="279">
        <v>0</v>
      </c>
      <c r="DI64" s="279">
        <v>0</v>
      </c>
      <c r="DJ64" s="277"/>
      <c r="DK64" s="277"/>
      <c r="DL64" s="277"/>
      <c r="DM64" s="277">
        <v>1</v>
      </c>
      <c r="DN64" s="277"/>
      <c r="DO64" s="277"/>
      <c r="DP64" s="277"/>
      <c r="DQ64" s="277"/>
      <c r="DR64" s="277"/>
      <c r="DS64" s="277"/>
      <c r="DT64" s="277"/>
      <c r="DU64" s="277"/>
      <c r="DV64" s="277"/>
      <c r="DW64" s="277"/>
      <c r="DX64" s="277">
        <v>18</v>
      </c>
      <c r="DY64" s="277"/>
      <c r="DZ64" s="277"/>
      <c r="EA64" s="277"/>
      <c r="EB64" s="277"/>
      <c r="EC64" s="272"/>
      <c r="ED64" s="272"/>
      <c r="EE64" s="277"/>
      <c r="EF64" s="277"/>
      <c r="EG64" s="277"/>
      <c r="EH64" s="277"/>
      <c r="EI64" s="277"/>
      <c r="EJ64" s="277"/>
      <c r="EK64" s="277"/>
      <c r="EL64" s="277"/>
      <c r="EM64" s="277"/>
      <c r="EN64" s="277"/>
      <c r="EO64" s="277"/>
      <c r="EP64" s="277"/>
      <c r="EQ64" s="277"/>
      <c r="ER64" s="277"/>
      <c r="ES64" s="277"/>
      <c r="ET64" s="277"/>
      <c r="EU64" s="277"/>
      <c r="EV64" s="277"/>
      <c r="EW64" s="277"/>
      <c r="EX64" s="277"/>
      <c r="EY64" s="277"/>
      <c r="EZ64" s="277"/>
      <c r="FA64" s="277"/>
      <c r="FB64" s="277"/>
      <c r="FC64" s="277"/>
      <c r="FD64" s="277">
        <v>8</v>
      </c>
      <c r="FE64" s="288"/>
      <c r="FF64" s="288"/>
      <c r="FG64" s="277"/>
      <c r="FH64" s="277">
        <v>79</v>
      </c>
      <c r="FI64" s="277"/>
      <c r="FJ64" s="277"/>
      <c r="FK64" s="277"/>
      <c r="FL64" s="277"/>
      <c r="FM64" s="277"/>
      <c r="FN64" s="277"/>
      <c r="FO64" s="42"/>
      <c r="FP64" s="42"/>
      <c r="FQ64" s="277"/>
      <c r="FR64" s="277"/>
      <c r="FS64" s="277"/>
      <c r="FT64" s="277"/>
      <c r="FU64" s="277"/>
      <c r="FV64" s="277"/>
      <c r="FW64" s="288"/>
      <c r="FX64" s="288"/>
      <c r="FY64" s="277"/>
      <c r="FZ64" s="277">
        <v>40</v>
      </c>
      <c r="GA64" s="277"/>
      <c r="GB64" s="277"/>
      <c r="GC64" s="62"/>
      <c r="GD64" s="62"/>
      <c r="GE64" s="277"/>
      <c r="GF64" s="277"/>
      <c r="GG64" s="277"/>
      <c r="GH64" s="277"/>
      <c r="GI64" s="277"/>
      <c r="GJ64" s="277"/>
      <c r="GK64" s="277"/>
      <c r="GL64" s="277"/>
    </row>
    <row r="65" spans="1:194" s="286" customFormat="1" ht="15.75" customHeight="1" x14ac:dyDescent="0.3">
      <c r="A65" s="277">
        <v>53</v>
      </c>
      <c r="B65" s="277" t="s">
        <v>334</v>
      </c>
      <c r="C65" s="277" t="s">
        <v>335</v>
      </c>
      <c r="D65" s="277">
        <v>0.88</v>
      </c>
      <c r="E65" s="277"/>
      <c r="F65" s="277"/>
      <c r="G65" s="277"/>
      <c r="H65" s="277"/>
      <c r="I65" s="277"/>
      <c r="J65" s="277">
        <v>0</v>
      </c>
      <c r="K65" s="277">
        <v>14</v>
      </c>
      <c r="L65" s="277"/>
      <c r="M65" s="277"/>
      <c r="N65" s="277"/>
      <c r="O65" s="277"/>
      <c r="P65" s="277"/>
      <c r="Q65" s="277">
        <v>7</v>
      </c>
      <c r="R65" s="277"/>
      <c r="S65" s="277"/>
      <c r="T65" s="277"/>
      <c r="U65" s="277">
        <v>5</v>
      </c>
      <c r="V65" s="277"/>
      <c r="W65" s="277">
        <v>2</v>
      </c>
      <c r="X65" s="277"/>
      <c r="Y65" s="277"/>
      <c r="Z65" s="277"/>
      <c r="AA65" s="277"/>
      <c r="AB65" s="277"/>
      <c r="AC65" s="277"/>
      <c r="AD65" s="277"/>
      <c r="AE65" s="277">
        <v>5</v>
      </c>
      <c r="AF65" s="277"/>
      <c r="AG65" s="277"/>
      <c r="AH65" s="277"/>
      <c r="AI65" s="277"/>
      <c r="AJ65" s="277"/>
      <c r="AK65" s="277"/>
      <c r="AL65" s="277"/>
      <c r="AM65" s="277"/>
      <c r="AN65" s="277"/>
      <c r="AO65" s="277"/>
      <c r="AP65" s="277"/>
      <c r="AQ65" s="277">
        <v>2</v>
      </c>
      <c r="AR65" s="278"/>
      <c r="AS65" s="278"/>
      <c r="AT65" s="278"/>
      <c r="AU65" s="278">
        <v>1</v>
      </c>
      <c r="AV65" s="277"/>
      <c r="AW65" s="277">
        <v>2</v>
      </c>
      <c r="AX65" s="277"/>
      <c r="AY65" s="277">
        <v>8</v>
      </c>
      <c r="AZ65" s="42"/>
      <c r="BA65" s="42"/>
      <c r="BB65" s="277"/>
      <c r="BC65" s="277">
        <v>5</v>
      </c>
      <c r="BD65" s="277"/>
      <c r="BE65" s="277"/>
      <c r="BF65" s="288"/>
      <c r="BG65" s="277"/>
      <c r="BH65" s="277"/>
      <c r="BI65" s="277"/>
      <c r="BJ65" s="277"/>
      <c r="BK65" s="277"/>
      <c r="BL65" s="277"/>
      <c r="BM65" s="277">
        <v>4</v>
      </c>
      <c r="BN65" s="277"/>
      <c r="BO65" s="277">
        <v>3</v>
      </c>
      <c r="BP65" s="277"/>
      <c r="BQ65" s="277"/>
      <c r="BR65" s="277"/>
      <c r="BS65" s="277"/>
      <c r="BT65" s="277"/>
      <c r="BU65" s="277"/>
      <c r="BV65" s="277"/>
      <c r="BW65" s="277">
        <v>4</v>
      </c>
      <c r="BX65" s="277"/>
      <c r="BY65" s="277">
        <v>40</v>
      </c>
      <c r="BZ65" s="277"/>
      <c r="CA65" s="277"/>
      <c r="CB65" s="277"/>
      <c r="CC65" s="277"/>
      <c r="CD65" s="277"/>
      <c r="CE65" s="277">
        <v>1</v>
      </c>
      <c r="CF65" s="277"/>
      <c r="CG65" s="277"/>
      <c r="CH65" s="287"/>
      <c r="CI65" s="287">
        <f>6+15</f>
        <v>21</v>
      </c>
      <c r="CJ65" s="277"/>
      <c r="CK65" s="277">
        <v>200</v>
      </c>
      <c r="CL65" s="277"/>
      <c r="CM65" s="277"/>
      <c r="CN65" s="277"/>
      <c r="CO65" s="277"/>
      <c r="CP65" s="277"/>
      <c r="CQ65" s="277"/>
      <c r="CR65" s="277"/>
      <c r="CS65" s="277">
        <v>9</v>
      </c>
      <c r="CT65" s="277"/>
      <c r="CU65" s="277"/>
      <c r="CV65" s="277"/>
      <c r="CW65" s="277">
        <v>17</v>
      </c>
      <c r="CX65" s="277"/>
      <c r="CY65" s="277">
        <v>3</v>
      </c>
      <c r="CZ65" s="277"/>
      <c r="DA65" s="277"/>
      <c r="DB65" s="277"/>
      <c r="DC65" s="277"/>
      <c r="DD65" s="271"/>
      <c r="DE65" s="271"/>
      <c r="DF65" s="277"/>
      <c r="DG65" s="277">
        <v>7</v>
      </c>
      <c r="DH65" s="279">
        <v>0</v>
      </c>
      <c r="DI65" s="279">
        <v>0</v>
      </c>
      <c r="DJ65" s="277"/>
      <c r="DK65" s="277"/>
      <c r="DL65" s="277"/>
      <c r="DM65" s="277">
        <v>20</v>
      </c>
      <c r="DN65" s="277"/>
      <c r="DO65" s="277"/>
      <c r="DP65" s="277"/>
      <c r="DQ65" s="277"/>
      <c r="DR65" s="277">
        <v>10</v>
      </c>
      <c r="DS65" s="277"/>
      <c r="DT65" s="277"/>
      <c r="DU65" s="277"/>
      <c r="DV65" s="277"/>
      <c r="DW65" s="277"/>
      <c r="DX65" s="277"/>
      <c r="DY65" s="277"/>
      <c r="DZ65" s="277"/>
      <c r="EA65" s="277"/>
      <c r="EB65" s="277"/>
      <c r="EC65" s="272"/>
      <c r="ED65" s="272"/>
      <c r="EE65" s="277"/>
      <c r="EF65" s="277"/>
      <c r="EG65" s="277"/>
      <c r="EH65" s="277">
        <v>22</v>
      </c>
      <c r="EI65" s="277"/>
      <c r="EJ65" s="277"/>
      <c r="EK65" s="277"/>
      <c r="EL65" s="277"/>
      <c r="EM65" s="277"/>
      <c r="EN65" s="277">
        <v>50</v>
      </c>
      <c r="EO65" s="277"/>
      <c r="EP65" s="277">
        <v>4</v>
      </c>
      <c r="EQ65" s="277"/>
      <c r="ER65" s="277"/>
      <c r="ES65" s="277"/>
      <c r="ET65" s="277"/>
      <c r="EU65" s="277"/>
      <c r="EV65" s="277"/>
      <c r="EW65" s="277"/>
      <c r="EX65" s="277"/>
      <c r="EY65" s="277"/>
      <c r="EZ65" s="277">
        <v>6</v>
      </c>
      <c r="FA65" s="277"/>
      <c r="FB65" s="277">
        <v>50</v>
      </c>
      <c r="FC65" s="277"/>
      <c r="FD65" s="277"/>
      <c r="FE65" s="288"/>
      <c r="FF65" s="288">
        <v>17</v>
      </c>
      <c r="FG65" s="277"/>
      <c r="FH65" s="277">
        <v>42</v>
      </c>
      <c r="FI65" s="277"/>
      <c r="FJ65" s="277">
        <v>125</v>
      </c>
      <c r="FK65" s="277"/>
      <c r="FL65" s="277"/>
      <c r="FM65" s="277"/>
      <c r="FN65" s="277"/>
      <c r="FO65" s="42"/>
      <c r="FP65" s="42"/>
      <c r="FQ65" s="277"/>
      <c r="FR65" s="277">
        <v>5</v>
      </c>
      <c r="FS65" s="277"/>
      <c r="FT65" s="277"/>
      <c r="FU65" s="277"/>
      <c r="FV65" s="277">
        <v>11</v>
      </c>
      <c r="FW65" s="288"/>
      <c r="FX65" s="288">
        <v>17</v>
      </c>
      <c r="FY65" s="277"/>
      <c r="FZ65" s="277">
        <v>229</v>
      </c>
      <c r="GA65" s="277"/>
      <c r="GB65" s="277">
        <v>5</v>
      </c>
      <c r="GC65" s="62"/>
      <c r="GD65" s="62"/>
      <c r="GE65" s="277"/>
      <c r="GF65" s="277">
        <v>11</v>
      </c>
      <c r="GG65" s="277"/>
      <c r="GH65" s="277">
        <v>2</v>
      </c>
      <c r="GI65" s="277"/>
      <c r="GJ65" s="277">
        <v>10</v>
      </c>
      <c r="GK65" s="277"/>
      <c r="GL65" s="277"/>
    </row>
    <row r="66" spans="1:194" s="286" customFormat="1" ht="15.75" customHeight="1" x14ac:dyDescent="0.3">
      <c r="A66" s="277">
        <v>54</v>
      </c>
      <c r="B66" s="277" t="s">
        <v>336</v>
      </c>
      <c r="C66" s="277" t="s">
        <v>337</v>
      </c>
      <c r="D66" s="277">
        <v>1.05</v>
      </c>
      <c r="E66" s="277"/>
      <c r="F66" s="277"/>
      <c r="G66" s="277"/>
      <c r="H66" s="277"/>
      <c r="I66" s="277"/>
      <c r="J66" s="277">
        <v>0</v>
      </c>
      <c r="K66" s="277">
        <v>0</v>
      </c>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O66" s="277"/>
      <c r="AP66" s="277"/>
      <c r="AQ66" s="277"/>
      <c r="AR66" s="278"/>
      <c r="AS66" s="278"/>
      <c r="AT66" s="278"/>
      <c r="AU66" s="278"/>
      <c r="AV66" s="277"/>
      <c r="AW66" s="277"/>
      <c r="AX66" s="277"/>
      <c r="AY66" s="277"/>
      <c r="AZ66" s="42"/>
      <c r="BA66" s="42"/>
      <c r="BB66" s="277"/>
      <c r="BC66" s="277"/>
      <c r="BD66" s="277"/>
      <c r="BE66" s="277"/>
      <c r="BF66" s="288"/>
      <c r="BG66" s="277"/>
      <c r="BH66" s="277"/>
      <c r="BI66" s="277"/>
      <c r="BJ66" s="277"/>
      <c r="BK66" s="277"/>
      <c r="BL66" s="277"/>
      <c r="BM66" s="277"/>
      <c r="BN66" s="277"/>
      <c r="BO66" s="277"/>
      <c r="BP66" s="277"/>
      <c r="BQ66" s="277"/>
      <c r="BR66" s="277"/>
      <c r="BS66" s="277"/>
      <c r="BT66" s="277"/>
      <c r="BU66" s="277"/>
      <c r="BV66" s="277"/>
      <c r="BW66" s="277"/>
      <c r="BX66" s="277"/>
      <c r="BY66" s="277"/>
      <c r="BZ66" s="277"/>
      <c r="CA66" s="277"/>
      <c r="CB66" s="277"/>
      <c r="CC66" s="277"/>
      <c r="CD66" s="277"/>
      <c r="CE66" s="277"/>
      <c r="CF66" s="277"/>
      <c r="CG66" s="277">
        <v>7</v>
      </c>
      <c r="CH66" s="287"/>
      <c r="CI66" s="287"/>
      <c r="CJ66" s="277"/>
      <c r="CK66" s="277"/>
      <c r="CL66" s="277"/>
      <c r="CM66" s="277"/>
      <c r="CN66" s="277"/>
      <c r="CO66" s="277"/>
      <c r="CP66" s="277"/>
      <c r="CQ66" s="277"/>
      <c r="CR66" s="277"/>
      <c r="CS66" s="277"/>
      <c r="CT66" s="277"/>
      <c r="CU66" s="277"/>
      <c r="CV66" s="277"/>
      <c r="CW66" s="277"/>
      <c r="CX66" s="277"/>
      <c r="CY66" s="277"/>
      <c r="CZ66" s="277"/>
      <c r="DA66" s="277"/>
      <c r="DB66" s="277"/>
      <c r="DC66" s="277"/>
      <c r="DD66" s="271"/>
      <c r="DE66" s="271"/>
      <c r="DF66" s="277"/>
      <c r="DG66" s="277"/>
      <c r="DH66" s="279">
        <v>0</v>
      </c>
      <c r="DI66" s="279">
        <v>0</v>
      </c>
      <c r="DJ66" s="277"/>
      <c r="DK66" s="277"/>
      <c r="DL66" s="277"/>
      <c r="DM66" s="277"/>
      <c r="DN66" s="277"/>
      <c r="DO66" s="277"/>
      <c r="DP66" s="277"/>
      <c r="DQ66" s="277"/>
      <c r="DR66" s="277"/>
      <c r="DS66" s="277"/>
      <c r="DT66" s="277"/>
      <c r="DU66" s="277"/>
      <c r="DV66" s="277"/>
      <c r="DW66" s="277"/>
      <c r="DX66" s="277">
        <v>4</v>
      </c>
      <c r="DY66" s="277"/>
      <c r="DZ66" s="277"/>
      <c r="EA66" s="277"/>
      <c r="EB66" s="277">
        <v>1</v>
      </c>
      <c r="EC66" s="272"/>
      <c r="ED66" s="272"/>
      <c r="EE66" s="277"/>
      <c r="EF66" s="277"/>
      <c r="EG66" s="277"/>
      <c r="EH66" s="277"/>
      <c r="EI66" s="277"/>
      <c r="EJ66" s="277"/>
      <c r="EK66" s="277"/>
      <c r="EL66" s="277"/>
      <c r="EM66" s="277"/>
      <c r="EN66" s="277"/>
      <c r="EO66" s="277"/>
      <c r="EP66" s="277"/>
      <c r="EQ66" s="277"/>
      <c r="ER66" s="277"/>
      <c r="ES66" s="277"/>
      <c r="ET66" s="277"/>
      <c r="EU66" s="277"/>
      <c r="EV66" s="277"/>
      <c r="EW66" s="277"/>
      <c r="EX66" s="277"/>
      <c r="EY66" s="277"/>
      <c r="EZ66" s="277"/>
      <c r="FA66" s="277"/>
      <c r="FB66" s="277"/>
      <c r="FC66" s="277"/>
      <c r="FD66" s="277"/>
      <c r="FE66" s="288"/>
      <c r="FF66" s="288"/>
      <c r="FG66" s="277"/>
      <c r="FH66" s="277"/>
      <c r="FI66" s="277"/>
      <c r="FJ66" s="277"/>
      <c r="FK66" s="277"/>
      <c r="FL66" s="277"/>
      <c r="FM66" s="277"/>
      <c r="FN66" s="277"/>
      <c r="FO66" s="42"/>
      <c r="FP66" s="42"/>
      <c r="FQ66" s="277"/>
      <c r="FR66" s="277"/>
      <c r="FS66" s="277"/>
      <c r="FT66" s="277"/>
      <c r="FU66" s="277"/>
      <c r="FV66" s="277"/>
      <c r="FW66" s="288"/>
      <c r="FX66" s="288"/>
      <c r="FY66" s="277"/>
      <c r="FZ66" s="277">
        <v>24</v>
      </c>
      <c r="GA66" s="277"/>
      <c r="GB66" s="277"/>
      <c r="GC66" s="62"/>
      <c r="GD66" s="62"/>
      <c r="GE66" s="277"/>
      <c r="GF66" s="277"/>
      <c r="GG66" s="277"/>
      <c r="GH66" s="277"/>
      <c r="GI66" s="277"/>
      <c r="GJ66" s="277"/>
      <c r="GK66" s="277"/>
      <c r="GL66" s="277"/>
    </row>
    <row r="67" spans="1:194" s="286" customFormat="1" ht="15.75" customHeight="1" x14ac:dyDescent="0.3">
      <c r="A67" s="277">
        <v>55</v>
      </c>
      <c r="B67" s="277" t="s">
        <v>338</v>
      </c>
      <c r="C67" s="277" t="s">
        <v>339</v>
      </c>
      <c r="D67" s="277">
        <v>1.25</v>
      </c>
      <c r="E67" s="277"/>
      <c r="F67" s="277"/>
      <c r="G67" s="277"/>
      <c r="H67" s="277"/>
      <c r="I67" s="277"/>
      <c r="J67" s="277">
        <v>0</v>
      </c>
      <c r="K67" s="277">
        <v>0</v>
      </c>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v>15</v>
      </c>
      <c r="AP67" s="277"/>
      <c r="AQ67" s="277"/>
      <c r="AR67" s="278"/>
      <c r="AS67" s="278"/>
      <c r="AT67" s="278"/>
      <c r="AU67" s="278"/>
      <c r="AV67" s="277"/>
      <c r="AW67" s="277"/>
      <c r="AX67" s="277"/>
      <c r="AY67" s="277"/>
      <c r="AZ67" s="42"/>
      <c r="BA67" s="42"/>
      <c r="BB67" s="277"/>
      <c r="BC67" s="277">
        <v>1</v>
      </c>
      <c r="BD67" s="277"/>
      <c r="BE67" s="277"/>
      <c r="BF67" s="288"/>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87"/>
      <c r="CI67" s="287"/>
      <c r="CJ67" s="277"/>
      <c r="CK67" s="277">
        <v>10</v>
      </c>
      <c r="CL67" s="277"/>
      <c r="CM67" s="277"/>
      <c r="CN67" s="277"/>
      <c r="CO67" s="277"/>
      <c r="CP67" s="277"/>
      <c r="CQ67" s="277"/>
      <c r="CR67" s="277"/>
      <c r="CS67" s="277"/>
      <c r="CT67" s="277"/>
      <c r="CU67" s="277"/>
      <c r="CV67" s="277"/>
      <c r="CW67" s="277"/>
      <c r="CX67" s="277"/>
      <c r="CY67" s="277"/>
      <c r="CZ67" s="277"/>
      <c r="DA67" s="277"/>
      <c r="DB67" s="277"/>
      <c r="DC67" s="277"/>
      <c r="DD67" s="271"/>
      <c r="DE67" s="271"/>
      <c r="DF67" s="277"/>
      <c r="DG67" s="277"/>
      <c r="DH67" s="279">
        <v>0</v>
      </c>
      <c r="DI67" s="279">
        <v>0</v>
      </c>
      <c r="DJ67" s="277"/>
      <c r="DK67" s="277"/>
      <c r="DL67" s="277"/>
      <c r="DM67" s="277"/>
      <c r="DN67" s="277"/>
      <c r="DO67" s="277"/>
      <c r="DP67" s="277"/>
      <c r="DQ67" s="277"/>
      <c r="DR67" s="277"/>
      <c r="DS67" s="277"/>
      <c r="DT67" s="277"/>
      <c r="DU67" s="277"/>
      <c r="DV67" s="277"/>
      <c r="DW67" s="277"/>
      <c r="DX67" s="277"/>
      <c r="DY67" s="277"/>
      <c r="DZ67" s="277"/>
      <c r="EA67" s="277"/>
      <c r="EB67" s="277"/>
      <c r="EC67" s="272"/>
      <c r="ED67" s="272"/>
      <c r="EE67" s="277"/>
      <c r="EF67" s="277"/>
      <c r="EG67" s="277"/>
      <c r="EH67" s="277"/>
      <c r="EI67" s="277"/>
      <c r="EJ67" s="277"/>
      <c r="EK67" s="277"/>
      <c r="EL67" s="277">
        <v>1</v>
      </c>
      <c r="EM67" s="277"/>
      <c r="EN67" s="277"/>
      <c r="EO67" s="277"/>
      <c r="EP67" s="277"/>
      <c r="EQ67" s="277"/>
      <c r="ER67" s="277"/>
      <c r="ES67" s="277"/>
      <c r="ET67" s="277"/>
      <c r="EU67" s="277"/>
      <c r="EV67" s="277"/>
      <c r="EW67" s="277"/>
      <c r="EX67" s="277"/>
      <c r="EY67" s="277"/>
      <c r="EZ67" s="277"/>
      <c r="FA67" s="277"/>
      <c r="FB67" s="277"/>
      <c r="FC67" s="277"/>
      <c r="FD67" s="277"/>
      <c r="FE67" s="288"/>
      <c r="FF67" s="288"/>
      <c r="FG67" s="277"/>
      <c r="FH67" s="277"/>
      <c r="FI67" s="277"/>
      <c r="FJ67" s="277"/>
      <c r="FK67" s="277"/>
      <c r="FL67" s="277"/>
      <c r="FM67" s="277"/>
      <c r="FN67" s="277"/>
      <c r="FO67" s="42"/>
      <c r="FP67" s="42"/>
      <c r="FQ67" s="277"/>
      <c r="FR67" s="277"/>
      <c r="FS67" s="277"/>
      <c r="FT67" s="277"/>
      <c r="FU67" s="277"/>
      <c r="FV67" s="277">
        <v>3</v>
      </c>
      <c r="FW67" s="288"/>
      <c r="FX67" s="288"/>
      <c r="FY67" s="277"/>
      <c r="FZ67" s="277">
        <v>105</v>
      </c>
      <c r="GA67" s="277"/>
      <c r="GB67" s="277"/>
      <c r="GC67" s="62"/>
      <c r="GD67" s="62"/>
      <c r="GE67" s="277"/>
      <c r="GF67" s="277"/>
      <c r="GG67" s="277"/>
      <c r="GH67" s="277"/>
      <c r="GI67" s="277"/>
      <c r="GJ67" s="277">
        <v>1</v>
      </c>
      <c r="GK67" s="277"/>
      <c r="GL67" s="277"/>
    </row>
    <row r="68" spans="1:194" s="286" customFormat="1" ht="15.75" customHeight="1" x14ac:dyDescent="0.3">
      <c r="A68" s="277">
        <v>11</v>
      </c>
      <c r="B68" s="277" t="s">
        <v>340</v>
      </c>
      <c r="C68" s="277" t="s">
        <v>136</v>
      </c>
      <c r="D68" s="277">
        <v>1.48</v>
      </c>
      <c r="E68" s="277"/>
      <c r="F68" s="277"/>
      <c r="G68" s="277"/>
      <c r="H68" s="277"/>
      <c r="I68" s="277"/>
      <c r="J68" s="277">
        <v>0</v>
      </c>
      <c r="K68" s="277">
        <v>3</v>
      </c>
      <c r="L68" s="277"/>
      <c r="M68" s="277">
        <v>5</v>
      </c>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8"/>
      <c r="AS68" s="278"/>
      <c r="AT68" s="278"/>
      <c r="AU68" s="278"/>
      <c r="AV68" s="277"/>
      <c r="AW68" s="277">
        <v>1</v>
      </c>
      <c r="AX68" s="277"/>
      <c r="AY68" s="277">
        <f>AY69+AY70+AY71+AY72</f>
        <v>2</v>
      </c>
      <c r="AZ68" s="42"/>
      <c r="BA68" s="42"/>
      <c r="BB68" s="279"/>
      <c r="BC68" s="279">
        <v>10</v>
      </c>
      <c r="BD68" s="279"/>
      <c r="BE68" s="279"/>
      <c r="BF68" s="284"/>
      <c r="BG68" s="279"/>
      <c r="BH68" s="279"/>
      <c r="BI68" s="279"/>
      <c r="BJ68" s="279"/>
      <c r="BK68" s="279">
        <v>3</v>
      </c>
      <c r="BL68" s="279"/>
      <c r="BM68" s="279"/>
      <c r="BN68" s="277"/>
      <c r="BO68" s="277"/>
      <c r="BP68" s="279"/>
      <c r="BQ68" s="279"/>
      <c r="BR68" s="279"/>
      <c r="BS68" s="279"/>
      <c r="BT68" s="279">
        <v>0</v>
      </c>
      <c r="BU68" s="279"/>
      <c r="BV68" s="279"/>
      <c r="BW68" s="279">
        <v>1</v>
      </c>
      <c r="BX68" s="280"/>
      <c r="BY68" s="280">
        <v>11</v>
      </c>
      <c r="BZ68" s="279"/>
      <c r="CA68" s="279"/>
      <c r="CB68" s="279"/>
      <c r="CC68" s="279"/>
      <c r="CD68" s="279"/>
      <c r="CE68" s="279"/>
      <c r="CF68" s="279"/>
      <c r="CG68" s="279"/>
      <c r="CH68" s="281">
        <f>SUM(CH69:CH72)</f>
        <v>0</v>
      </c>
      <c r="CI68" s="281">
        <f>SUM(CI69:CI72)</f>
        <v>10</v>
      </c>
      <c r="CJ68" s="279"/>
      <c r="CK68" s="279">
        <v>1</v>
      </c>
      <c r="CL68" s="279"/>
      <c r="CM68" s="279"/>
      <c r="CN68" s="279"/>
      <c r="CO68" s="279"/>
      <c r="CP68" s="279"/>
      <c r="CQ68" s="279"/>
      <c r="CR68" s="279"/>
      <c r="CS68" s="279"/>
      <c r="CT68" s="279"/>
      <c r="CU68" s="279"/>
      <c r="CV68" s="279"/>
      <c r="CW68" s="279"/>
      <c r="CX68" s="279"/>
      <c r="CY68" s="279"/>
      <c r="CZ68" s="279">
        <v>0</v>
      </c>
      <c r="DA68" s="279">
        <v>2</v>
      </c>
      <c r="DB68" s="279"/>
      <c r="DC68" s="279"/>
      <c r="DD68" s="271"/>
      <c r="DE68" s="271"/>
      <c r="DF68" s="279"/>
      <c r="DG68" s="279">
        <v>3</v>
      </c>
      <c r="DH68" s="279">
        <v>0</v>
      </c>
      <c r="DI68" s="279">
        <v>0</v>
      </c>
      <c r="DJ68" s="279"/>
      <c r="DK68" s="279"/>
      <c r="DL68" s="279"/>
      <c r="DM68" s="279">
        <v>9</v>
      </c>
      <c r="DN68" s="279"/>
      <c r="DO68" s="279"/>
      <c r="DP68" s="277"/>
      <c r="DQ68" s="279"/>
      <c r="DR68" s="279">
        <v>5</v>
      </c>
      <c r="DS68" s="279"/>
      <c r="DT68" s="279"/>
      <c r="DU68" s="279"/>
      <c r="DV68" s="279"/>
      <c r="DW68" s="277"/>
      <c r="DX68" s="277"/>
      <c r="DY68" s="279"/>
      <c r="DZ68" s="279"/>
      <c r="EA68" s="279"/>
      <c r="EB68" s="279">
        <v>4</v>
      </c>
      <c r="EC68" s="272"/>
      <c r="ED68" s="272"/>
      <c r="EE68" s="279">
        <v>30</v>
      </c>
      <c r="EF68" s="279">
        <v>223</v>
      </c>
      <c r="EG68" s="279"/>
      <c r="EH68" s="279">
        <v>3</v>
      </c>
      <c r="EI68" s="279"/>
      <c r="EJ68" s="279"/>
      <c r="EK68" s="279"/>
      <c r="EL68" s="279"/>
      <c r="EM68" s="279"/>
      <c r="EN68" s="279"/>
      <c r="EO68" s="279"/>
      <c r="EP68" s="279">
        <v>5</v>
      </c>
      <c r="EQ68" s="279"/>
      <c r="ER68" s="279"/>
      <c r="ES68" s="279"/>
      <c r="ET68" s="279">
        <v>7</v>
      </c>
      <c r="EU68" s="279"/>
      <c r="EV68" s="279"/>
      <c r="EW68" s="279"/>
      <c r="EX68" s="279"/>
      <c r="EY68" s="279"/>
      <c r="EZ68" s="279"/>
      <c r="FA68" s="279"/>
      <c r="FB68" s="279"/>
      <c r="FC68" s="279"/>
      <c r="FD68" s="279"/>
      <c r="FE68" s="283"/>
      <c r="FF68" s="283">
        <v>12</v>
      </c>
      <c r="FG68" s="279"/>
      <c r="FH68" s="279">
        <v>10</v>
      </c>
      <c r="FI68" s="279">
        <v>0</v>
      </c>
      <c r="FJ68" s="279">
        <v>0</v>
      </c>
      <c r="FK68" s="279">
        <v>0</v>
      </c>
      <c r="FL68" s="279">
        <v>3</v>
      </c>
      <c r="FM68" s="279"/>
      <c r="FN68" s="279"/>
      <c r="FO68" s="42"/>
      <c r="FP68" s="42"/>
      <c r="FQ68" s="279"/>
      <c r="FR68" s="279"/>
      <c r="FS68" s="279"/>
      <c r="FT68" s="279"/>
      <c r="FU68" s="279"/>
      <c r="FV68" s="279"/>
      <c r="FW68" s="283"/>
      <c r="FX68" s="283">
        <v>12</v>
      </c>
      <c r="FY68" s="279"/>
      <c r="FZ68" s="279"/>
      <c r="GA68" s="279"/>
      <c r="GB68" s="279"/>
      <c r="GC68" s="62">
        <v>0</v>
      </c>
      <c r="GD68" s="62"/>
      <c r="GE68" s="279"/>
      <c r="GF68" s="279"/>
      <c r="GG68" s="285"/>
      <c r="GH68" s="285"/>
      <c r="GI68" s="279"/>
      <c r="GJ68" s="279"/>
      <c r="GK68" s="279"/>
      <c r="GL68" s="279"/>
    </row>
    <row r="69" spans="1:194" s="286" customFormat="1" ht="15.75" customHeight="1" x14ac:dyDescent="0.3">
      <c r="A69" s="277">
        <v>56</v>
      </c>
      <c r="B69" s="277" t="s">
        <v>341</v>
      </c>
      <c r="C69" s="277" t="s">
        <v>342</v>
      </c>
      <c r="D69" s="277">
        <v>1.51</v>
      </c>
      <c r="E69" s="277"/>
      <c r="F69" s="277"/>
      <c r="G69" s="277"/>
      <c r="H69" s="277"/>
      <c r="I69" s="277"/>
      <c r="J69" s="277"/>
      <c r="K69" s="277">
        <v>3</v>
      </c>
      <c r="L69" s="277"/>
      <c r="M69" s="277">
        <v>5</v>
      </c>
      <c r="N69" s="277"/>
      <c r="O69" s="277"/>
      <c r="P69" s="277"/>
      <c r="Q69" s="277"/>
      <c r="R69" s="277"/>
      <c r="S69" s="277"/>
      <c r="T69" s="277"/>
      <c r="U69" s="277">
        <v>5</v>
      </c>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8"/>
      <c r="AS69" s="278"/>
      <c r="AT69" s="278"/>
      <c r="AU69" s="278">
        <v>1</v>
      </c>
      <c r="AV69" s="277"/>
      <c r="AW69" s="277">
        <v>1</v>
      </c>
      <c r="AX69" s="277"/>
      <c r="AY69" s="277">
        <v>2</v>
      </c>
      <c r="AZ69" s="42"/>
      <c r="BA69" s="42">
        <v>1</v>
      </c>
      <c r="BB69" s="277"/>
      <c r="BC69" s="277">
        <v>10</v>
      </c>
      <c r="BD69" s="277"/>
      <c r="BE69" s="277"/>
      <c r="BF69" s="288"/>
      <c r="BG69" s="277"/>
      <c r="BH69" s="277"/>
      <c r="BI69" s="277"/>
      <c r="BJ69" s="277"/>
      <c r="BK69" s="277">
        <v>3</v>
      </c>
      <c r="BL69" s="277"/>
      <c r="BM69" s="277"/>
      <c r="BN69" s="279"/>
      <c r="BO69" s="279"/>
      <c r="BP69" s="277"/>
      <c r="BQ69" s="277">
        <v>4</v>
      </c>
      <c r="BR69" s="277"/>
      <c r="BS69" s="277"/>
      <c r="BT69" s="277"/>
      <c r="BU69" s="277"/>
      <c r="BV69" s="277"/>
      <c r="BW69" s="277">
        <v>1</v>
      </c>
      <c r="BX69" s="277"/>
      <c r="BY69" s="277">
        <v>11</v>
      </c>
      <c r="BZ69" s="277"/>
      <c r="CA69" s="277"/>
      <c r="CB69" s="277"/>
      <c r="CC69" s="277">
        <v>1</v>
      </c>
      <c r="CD69" s="277"/>
      <c r="CE69" s="277"/>
      <c r="CF69" s="277"/>
      <c r="CG69" s="277">
        <v>1</v>
      </c>
      <c r="CH69" s="287"/>
      <c r="CI69" s="287">
        <v>10</v>
      </c>
      <c r="CJ69" s="277"/>
      <c r="CK69" s="277">
        <v>1</v>
      </c>
      <c r="CL69" s="277"/>
      <c r="CM69" s="277"/>
      <c r="CN69" s="277"/>
      <c r="CO69" s="277"/>
      <c r="CP69" s="277"/>
      <c r="CQ69" s="277"/>
      <c r="CR69" s="277"/>
      <c r="CS69" s="277">
        <v>1</v>
      </c>
      <c r="CT69" s="277"/>
      <c r="CU69" s="277"/>
      <c r="CV69" s="277"/>
      <c r="CW69" s="277"/>
      <c r="CX69" s="277"/>
      <c r="CY69" s="277">
        <v>2</v>
      </c>
      <c r="CZ69" s="277"/>
      <c r="DA69" s="277">
        <v>2</v>
      </c>
      <c r="DB69" s="277"/>
      <c r="DC69" s="277"/>
      <c r="DD69" s="271"/>
      <c r="DE69" s="271"/>
      <c r="DF69" s="277"/>
      <c r="DG69" s="277">
        <v>3</v>
      </c>
      <c r="DH69" s="279">
        <v>0</v>
      </c>
      <c r="DI69" s="279">
        <v>0</v>
      </c>
      <c r="DJ69" s="277"/>
      <c r="DK69" s="277"/>
      <c r="DL69" s="277"/>
      <c r="DM69" s="277">
        <v>9</v>
      </c>
      <c r="DN69" s="277"/>
      <c r="DO69" s="277"/>
      <c r="DP69" s="277"/>
      <c r="DQ69" s="277"/>
      <c r="DR69" s="277">
        <v>5</v>
      </c>
      <c r="DS69" s="277"/>
      <c r="DT69" s="277"/>
      <c r="DU69" s="277"/>
      <c r="DV69" s="277"/>
      <c r="DW69" s="279"/>
      <c r="DX69" s="279">
        <v>3</v>
      </c>
      <c r="DY69" s="277"/>
      <c r="DZ69" s="277">
        <v>2</v>
      </c>
      <c r="EA69" s="277"/>
      <c r="EB69" s="277">
        <v>4</v>
      </c>
      <c r="EC69" s="272"/>
      <c r="ED69" s="272">
        <v>5</v>
      </c>
      <c r="EE69" s="277"/>
      <c r="EF69" s="277"/>
      <c r="EG69" s="277"/>
      <c r="EH69" s="277">
        <v>3</v>
      </c>
      <c r="EI69" s="277"/>
      <c r="EJ69" s="277"/>
      <c r="EK69" s="277"/>
      <c r="EL69" s="277">
        <v>3</v>
      </c>
      <c r="EM69" s="277"/>
      <c r="EN69" s="277">
        <v>14</v>
      </c>
      <c r="EO69" s="277"/>
      <c r="EP69" s="277">
        <v>5</v>
      </c>
      <c r="EQ69" s="277"/>
      <c r="ER69" s="277"/>
      <c r="ES69" s="277"/>
      <c r="ET69" s="277">
        <v>7</v>
      </c>
      <c r="EU69" s="277"/>
      <c r="EV69" s="277">
        <v>3</v>
      </c>
      <c r="EW69" s="277"/>
      <c r="EX69" s="277"/>
      <c r="EY69" s="277"/>
      <c r="EZ69" s="277"/>
      <c r="FA69" s="277"/>
      <c r="FB69" s="277">
        <v>14</v>
      </c>
      <c r="FC69" s="277"/>
      <c r="FD69" s="277"/>
      <c r="FE69" s="288"/>
      <c r="FF69" s="288">
        <v>12</v>
      </c>
      <c r="FG69" s="277"/>
      <c r="FH69" s="277">
        <v>10</v>
      </c>
      <c r="FI69" s="277"/>
      <c r="FJ69" s="277"/>
      <c r="FK69" s="277">
        <v>0</v>
      </c>
      <c r="FL69" s="277">
        <v>3</v>
      </c>
      <c r="FM69" s="277"/>
      <c r="FN69" s="277"/>
      <c r="FO69" s="42"/>
      <c r="FP69" s="42">
        <v>40</v>
      </c>
      <c r="FQ69" s="277"/>
      <c r="FR69" s="277"/>
      <c r="FS69" s="277"/>
      <c r="FT69" s="277"/>
      <c r="FU69" s="277"/>
      <c r="FV69" s="277">
        <v>12</v>
      </c>
      <c r="FW69" s="288"/>
      <c r="FX69" s="288">
        <v>12</v>
      </c>
      <c r="FY69" s="277"/>
      <c r="FZ69" s="277">
        <v>950</v>
      </c>
      <c r="GA69" s="277"/>
      <c r="GB69" s="277">
        <v>3</v>
      </c>
      <c r="GC69" s="62"/>
      <c r="GD69" s="62"/>
      <c r="GE69" s="277"/>
      <c r="GF69" s="277">
        <v>10</v>
      </c>
      <c r="GG69" s="277"/>
      <c r="GH69" s="277"/>
      <c r="GI69" s="277"/>
      <c r="GJ69" s="277">
        <v>12</v>
      </c>
      <c r="GK69" s="277"/>
      <c r="GL69" s="277"/>
    </row>
    <row r="70" spans="1:194" s="286" customFormat="1" ht="15.75" customHeight="1" x14ac:dyDescent="0.3">
      <c r="A70" s="277">
        <v>57</v>
      </c>
      <c r="B70" s="277" t="s">
        <v>343</v>
      </c>
      <c r="C70" s="277" t="s">
        <v>344</v>
      </c>
      <c r="D70" s="277">
        <v>2.2599999999999998</v>
      </c>
      <c r="E70" s="277"/>
      <c r="F70" s="277"/>
      <c r="G70" s="277"/>
      <c r="H70" s="277"/>
      <c r="I70" s="277"/>
      <c r="J70" s="277">
        <v>0</v>
      </c>
      <c r="K70" s="277">
        <v>0</v>
      </c>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8"/>
      <c r="AS70" s="278"/>
      <c r="AT70" s="278"/>
      <c r="AU70" s="278"/>
      <c r="AV70" s="277"/>
      <c r="AW70" s="277"/>
      <c r="AX70" s="277"/>
      <c r="AY70" s="277"/>
      <c r="AZ70" s="42"/>
      <c r="BA70" s="42"/>
      <c r="BB70" s="277"/>
      <c r="BC70" s="277"/>
      <c r="BD70" s="277"/>
      <c r="BE70" s="277"/>
      <c r="BF70" s="288"/>
      <c r="BG70" s="277"/>
      <c r="BH70" s="277"/>
      <c r="BI70" s="277"/>
      <c r="BJ70" s="277"/>
      <c r="BK70" s="277"/>
      <c r="BL70" s="277"/>
      <c r="BM70" s="277"/>
      <c r="BN70" s="277"/>
      <c r="BO70" s="277"/>
      <c r="BP70" s="277"/>
      <c r="BQ70" s="277"/>
      <c r="BR70" s="277"/>
      <c r="BS70" s="277"/>
      <c r="BT70" s="277"/>
      <c r="BU70" s="277"/>
      <c r="BV70" s="277"/>
      <c r="BW70" s="277"/>
      <c r="BX70" s="277"/>
      <c r="BY70" s="277"/>
      <c r="BZ70" s="277"/>
      <c r="CA70" s="277"/>
      <c r="CB70" s="277"/>
      <c r="CC70" s="277"/>
      <c r="CD70" s="277"/>
      <c r="CE70" s="277"/>
      <c r="CF70" s="277"/>
      <c r="CG70" s="277"/>
      <c r="CH70" s="287"/>
      <c r="CI70" s="287"/>
      <c r="CJ70" s="277"/>
      <c r="CK70" s="277"/>
      <c r="CL70" s="277"/>
      <c r="CM70" s="277"/>
      <c r="CN70" s="277"/>
      <c r="CO70" s="277"/>
      <c r="CP70" s="277"/>
      <c r="CQ70" s="277"/>
      <c r="CR70" s="277"/>
      <c r="CS70" s="277"/>
      <c r="CT70" s="277"/>
      <c r="CU70" s="277"/>
      <c r="CV70" s="277"/>
      <c r="CW70" s="277"/>
      <c r="CX70" s="277"/>
      <c r="CY70" s="277"/>
      <c r="CZ70" s="277"/>
      <c r="DA70" s="277"/>
      <c r="DB70" s="277"/>
      <c r="DC70" s="277"/>
      <c r="DD70" s="271"/>
      <c r="DE70" s="271"/>
      <c r="DF70" s="277"/>
      <c r="DG70" s="277"/>
      <c r="DH70" s="279">
        <v>0</v>
      </c>
      <c r="DI70" s="279">
        <v>0</v>
      </c>
      <c r="DJ70" s="277"/>
      <c r="DK70" s="277"/>
      <c r="DL70" s="277"/>
      <c r="DM70" s="277"/>
      <c r="DN70" s="277"/>
      <c r="DO70" s="277"/>
      <c r="DP70" s="277"/>
      <c r="DQ70" s="277"/>
      <c r="DR70" s="277"/>
      <c r="DS70" s="277"/>
      <c r="DT70" s="277"/>
      <c r="DU70" s="277"/>
      <c r="DV70" s="277"/>
      <c r="DW70" s="277"/>
      <c r="DX70" s="277">
        <v>3</v>
      </c>
      <c r="DY70" s="277"/>
      <c r="DZ70" s="277"/>
      <c r="EA70" s="277"/>
      <c r="EB70" s="277"/>
      <c r="EC70" s="272"/>
      <c r="ED70" s="272"/>
      <c r="EE70" s="277"/>
      <c r="EF70" s="277"/>
      <c r="EG70" s="277"/>
      <c r="EH70" s="277"/>
      <c r="EI70" s="277"/>
      <c r="EJ70" s="277"/>
      <c r="EK70" s="277"/>
      <c r="EL70" s="277"/>
      <c r="EM70" s="277"/>
      <c r="EN70" s="277"/>
      <c r="EO70" s="277"/>
      <c r="EP70" s="277"/>
      <c r="EQ70" s="277"/>
      <c r="ER70" s="277"/>
      <c r="ES70" s="277"/>
      <c r="ET70" s="277"/>
      <c r="EU70" s="277"/>
      <c r="EV70" s="277"/>
      <c r="EW70" s="277"/>
      <c r="EX70" s="277"/>
      <c r="EY70" s="277"/>
      <c r="EZ70" s="277"/>
      <c r="FA70" s="277"/>
      <c r="FB70" s="277"/>
      <c r="FC70" s="277"/>
      <c r="FD70" s="277"/>
      <c r="FE70" s="288"/>
      <c r="FF70" s="288"/>
      <c r="FG70" s="277"/>
      <c r="FH70" s="277"/>
      <c r="FI70" s="277"/>
      <c r="FJ70" s="277"/>
      <c r="FK70" s="277"/>
      <c r="FL70" s="277"/>
      <c r="FM70" s="277"/>
      <c r="FN70" s="277"/>
      <c r="FO70" s="42"/>
      <c r="FP70" s="42"/>
      <c r="FQ70" s="277"/>
      <c r="FR70" s="277"/>
      <c r="FS70" s="277"/>
      <c r="FT70" s="277"/>
      <c r="FU70" s="277"/>
      <c r="FV70" s="277"/>
      <c r="FW70" s="288"/>
      <c r="FX70" s="288"/>
      <c r="FY70" s="277"/>
      <c r="FZ70" s="277">
        <v>40</v>
      </c>
      <c r="GA70" s="277"/>
      <c r="GB70" s="277"/>
      <c r="GC70" s="62"/>
      <c r="GD70" s="62"/>
      <c r="GE70" s="277"/>
      <c r="GF70" s="277"/>
      <c r="GG70" s="277"/>
      <c r="GH70" s="277"/>
      <c r="GI70" s="277"/>
      <c r="GJ70" s="277"/>
      <c r="GK70" s="277"/>
      <c r="GL70" s="277"/>
    </row>
    <row r="71" spans="1:194" s="286" customFormat="1" ht="15.75" customHeight="1" x14ac:dyDescent="0.3">
      <c r="A71" s="277">
        <v>58</v>
      </c>
      <c r="B71" s="277" t="s">
        <v>345</v>
      </c>
      <c r="C71" s="277" t="s">
        <v>346</v>
      </c>
      <c r="D71" s="277">
        <v>1.38</v>
      </c>
      <c r="E71" s="277"/>
      <c r="F71" s="277"/>
      <c r="G71" s="277"/>
      <c r="H71" s="277"/>
      <c r="I71" s="277"/>
      <c r="J71" s="277">
        <v>0</v>
      </c>
      <c r="K71" s="277">
        <v>0</v>
      </c>
      <c r="L71" s="277"/>
      <c r="M71" s="277"/>
      <c r="N71" s="277"/>
      <c r="O71" s="277"/>
      <c r="P71" s="277"/>
      <c r="Q71" s="277"/>
      <c r="R71" s="277"/>
      <c r="S71" s="277"/>
      <c r="T71" s="277"/>
      <c r="U71" s="277">
        <v>1</v>
      </c>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8"/>
      <c r="AS71" s="278"/>
      <c r="AT71" s="278"/>
      <c r="AU71" s="278"/>
      <c r="AV71" s="277"/>
      <c r="AW71" s="277"/>
      <c r="AX71" s="277"/>
      <c r="AY71" s="277"/>
      <c r="AZ71" s="42"/>
      <c r="BA71" s="42"/>
      <c r="BB71" s="277"/>
      <c r="BC71" s="277"/>
      <c r="BD71" s="277"/>
      <c r="BE71" s="277"/>
      <c r="BF71" s="288"/>
      <c r="BG71" s="277"/>
      <c r="BH71" s="277"/>
      <c r="BI71" s="277"/>
      <c r="BJ71" s="277"/>
      <c r="BK71" s="277"/>
      <c r="BL71" s="277"/>
      <c r="BM71" s="277"/>
      <c r="BN71" s="277"/>
      <c r="BO71" s="277"/>
      <c r="BP71" s="277"/>
      <c r="BQ71" s="277"/>
      <c r="BR71" s="277"/>
      <c r="BS71" s="277"/>
      <c r="BT71" s="277"/>
      <c r="BU71" s="277"/>
      <c r="BV71" s="277"/>
      <c r="BW71" s="277"/>
      <c r="BX71" s="277"/>
      <c r="BY71" s="277"/>
      <c r="BZ71" s="277"/>
      <c r="CA71" s="277"/>
      <c r="CB71" s="277"/>
      <c r="CC71" s="277"/>
      <c r="CD71" s="277"/>
      <c r="CE71" s="277"/>
      <c r="CF71" s="277"/>
      <c r="CG71" s="277"/>
      <c r="CH71" s="287"/>
      <c r="CI71" s="287"/>
      <c r="CJ71" s="277"/>
      <c r="CK71" s="277"/>
      <c r="CL71" s="277"/>
      <c r="CM71" s="277"/>
      <c r="CN71" s="277"/>
      <c r="CO71" s="277"/>
      <c r="CP71" s="277"/>
      <c r="CQ71" s="277"/>
      <c r="CR71" s="277"/>
      <c r="CS71" s="277"/>
      <c r="CT71" s="277"/>
      <c r="CU71" s="277"/>
      <c r="CV71" s="277"/>
      <c r="CW71" s="277"/>
      <c r="CX71" s="277"/>
      <c r="CY71" s="277"/>
      <c r="CZ71" s="277"/>
      <c r="DA71" s="277"/>
      <c r="DB71" s="277"/>
      <c r="DC71" s="277"/>
      <c r="DD71" s="271"/>
      <c r="DE71" s="271"/>
      <c r="DF71" s="277"/>
      <c r="DG71" s="277"/>
      <c r="DH71" s="279">
        <v>0</v>
      </c>
      <c r="DI71" s="279">
        <v>0</v>
      </c>
      <c r="DJ71" s="277"/>
      <c r="DK71" s="277"/>
      <c r="DL71" s="277"/>
      <c r="DM71" s="277"/>
      <c r="DN71" s="277"/>
      <c r="DO71" s="277"/>
      <c r="DP71" s="277"/>
      <c r="DQ71" s="277"/>
      <c r="DR71" s="277"/>
      <c r="DS71" s="277"/>
      <c r="DT71" s="277"/>
      <c r="DU71" s="277"/>
      <c r="DV71" s="277"/>
      <c r="DW71" s="277"/>
      <c r="DX71" s="277"/>
      <c r="DY71" s="277"/>
      <c r="DZ71" s="277"/>
      <c r="EA71" s="277"/>
      <c r="EB71" s="277"/>
      <c r="EC71" s="272"/>
      <c r="ED71" s="272"/>
      <c r="EE71" s="277"/>
      <c r="EF71" s="277"/>
      <c r="EG71" s="277"/>
      <c r="EH71" s="277"/>
      <c r="EI71" s="277"/>
      <c r="EJ71" s="277"/>
      <c r="EK71" s="277"/>
      <c r="EL71" s="277"/>
      <c r="EM71" s="277"/>
      <c r="EN71" s="277">
        <v>3</v>
      </c>
      <c r="EO71" s="277"/>
      <c r="EP71" s="277"/>
      <c r="EQ71" s="277"/>
      <c r="ER71" s="277"/>
      <c r="ES71" s="277"/>
      <c r="ET71" s="277"/>
      <c r="EU71" s="277"/>
      <c r="EV71" s="277">
        <v>1</v>
      </c>
      <c r="EW71" s="277"/>
      <c r="EX71" s="277"/>
      <c r="EY71" s="277"/>
      <c r="EZ71" s="277"/>
      <c r="FA71" s="277"/>
      <c r="FB71" s="277">
        <v>3</v>
      </c>
      <c r="FC71" s="277"/>
      <c r="FD71" s="277"/>
      <c r="FE71" s="288"/>
      <c r="FF71" s="288"/>
      <c r="FG71" s="277"/>
      <c r="FH71" s="277"/>
      <c r="FI71" s="277"/>
      <c r="FJ71" s="277"/>
      <c r="FK71" s="277"/>
      <c r="FL71" s="277"/>
      <c r="FM71" s="277"/>
      <c r="FN71" s="277"/>
      <c r="FO71" s="42"/>
      <c r="FP71" s="42"/>
      <c r="FQ71" s="277"/>
      <c r="FR71" s="277"/>
      <c r="FS71" s="277"/>
      <c r="FT71" s="277"/>
      <c r="FU71" s="277"/>
      <c r="FV71" s="277">
        <v>1</v>
      </c>
      <c r="FW71" s="288"/>
      <c r="FX71" s="288"/>
      <c r="FY71" s="277"/>
      <c r="FZ71" s="277">
        <v>41</v>
      </c>
      <c r="GA71" s="277"/>
      <c r="GB71" s="277"/>
      <c r="GC71" s="62"/>
      <c r="GD71" s="62"/>
      <c r="GE71" s="277"/>
      <c r="GF71" s="277"/>
      <c r="GG71" s="277"/>
      <c r="GH71" s="277"/>
      <c r="GI71" s="277"/>
      <c r="GJ71" s="277">
        <v>1</v>
      </c>
      <c r="GK71" s="277"/>
      <c r="GL71" s="277"/>
    </row>
    <row r="72" spans="1:194" s="286" customFormat="1" ht="15.75" customHeight="1" x14ac:dyDescent="0.3">
      <c r="A72" s="277">
        <v>59</v>
      </c>
      <c r="B72" s="277" t="s">
        <v>347</v>
      </c>
      <c r="C72" s="277" t="s">
        <v>348</v>
      </c>
      <c r="D72" s="277">
        <v>2.82</v>
      </c>
      <c r="E72" s="277"/>
      <c r="F72" s="277"/>
      <c r="G72" s="277"/>
      <c r="H72" s="277"/>
      <c r="I72" s="277"/>
      <c r="J72" s="277">
        <v>0</v>
      </c>
      <c r="K72" s="277">
        <v>0</v>
      </c>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8"/>
      <c r="AS72" s="278"/>
      <c r="AT72" s="278"/>
      <c r="AU72" s="278"/>
      <c r="AV72" s="277"/>
      <c r="AW72" s="277"/>
      <c r="AX72" s="277"/>
      <c r="AY72" s="277"/>
      <c r="AZ72" s="42"/>
      <c r="BA72" s="42"/>
      <c r="BB72" s="277"/>
      <c r="BC72" s="277"/>
      <c r="BD72" s="277"/>
      <c r="BE72" s="277"/>
      <c r="BF72" s="288"/>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277"/>
      <c r="CC72" s="277"/>
      <c r="CD72" s="277"/>
      <c r="CE72" s="277"/>
      <c r="CF72" s="277"/>
      <c r="CG72" s="277"/>
      <c r="CH72" s="287"/>
      <c r="CI72" s="287"/>
      <c r="CJ72" s="277"/>
      <c r="CK72" s="277"/>
      <c r="CL72" s="277"/>
      <c r="CM72" s="277"/>
      <c r="CN72" s="277"/>
      <c r="CO72" s="277"/>
      <c r="CP72" s="277"/>
      <c r="CQ72" s="277"/>
      <c r="CR72" s="277"/>
      <c r="CS72" s="277"/>
      <c r="CT72" s="277"/>
      <c r="CU72" s="277"/>
      <c r="CV72" s="277"/>
      <c r="CW72" s="277"/>
      <c r="CX72" s="277"/>
      <c r="CY72" s="277"/>
      <c r="CZ72" s="277"/>
      <c r="DA72" s="277"/>
      <c r="DB72" s="277"/>
      <c r="DC72" s="277"/>
      <c r="DD72" s="271"/>
      <c r="DE72" s="271"/>
      <c r="DF72" s="277"/>
      <c r="DG72" s="277"/>
      <c r="DH72" s="279">
        <v>0</v>
      </c>
      <c r="DI72" s="279">
        <v>0</v>
      </c>
      <c r="DJ72" s="277"/>
      <c r="DK72" s="277"/>
      <c r="DL72" s="277"/>
      <c r="DM72" s="277"/>
      <c r="DN72" s="277"/>
      <c r="DO72" s="277"/>
      <c r="DP72" s="277"/>
      <c r="DQ72" s="277"/>
      <c r="DR72" s="277"/>
      <c r="DS72" s="277"/>
      <c r="DT72" s="277"/>
      <c r="DU72" s="277"/>
      <c r="DV72" s="277"/>
      <c r="DW72" s="277"/>
      <c r="DX72" s="277"/>
      <c r="DY72" s="277"/>
      <c r="DZ72" s="277"/>
      <c r="EA72" s="277"/>
      <c r="EB72" s="277"/>
      <c r="EC72" s="272"/>
      <c r="ED72" s="272"/>
      <c r="EE72" s="277"/>
      <c r="EF72" s="277"/>
      <c r="EG72" s="277"/>
      <c r="EH72" s="277"/>
      <c r="EI72" s="277"/>
      <c r="EJ72" s="277"/>
      <c r="EK72" s="277"/>
      <c r="EL72" s="277"/>
      <c r="EM72" s="277"/>
      <c r="EN72" s="277"/>
      <c r="EO72" s="277"/>
      <c r="EP72" s="277"/>
      <c r="EQ72" s="277"/>
      <c r="ER72" s="277"/>
      <c r="ES72" s="277"/>
      <c r="ET72" s="277"/>
      <c r="EU72" s="277"/>
      <c r="EV72" s="277"/>
      <c r="EW72" s="277"/>
      <c r="EX72" s="277"/>
      <c r="EY72" s="277"/>
      <c r="EZ72" s="277"/>
      <c r="FA72" s="277"/>
      <c r="FB72" s="277"/>
      <c r="FC72" s="277"/>
      <c r="FD72" s="277"/>
      <c r="FE72" s="288"/>
      <c r="FF72" s="288"/>
      <c r="FG72" s="277"/>
      <c r="FH72" s="277"/>
      <c r="FI72" s="277"/>
      <c r="FJ72" s="277"/>
      <c r="FK72" s="277"/>
      <c r="FL72" s="277"/>
      <c r="FM72" s="277"/>
      <c r="FN72" s="277"/>
      <c r="FO72" s="42"/>
      <c r="FP72" s="42"/>
      <c r="FQ72" s="277"/>
      <c r="FR72" s="277"/>
      <c r="FS72" s="277"/>
      <c r="FT72" s="277"/>
      <c r="FU72" s="277"/>
      <c r="FV72" s="277"/>
      <c r="FW72" s="288"/>
      <c r="FX72" s="288"/>
      <c r="FY72" s="277"/>
      <c r="FZ72" s="277">
        <v>9</v>
      </c>
      <c r="GA72" s="277"/>
      <c r="GB72" s="277"/>
      <c r="GC72" s="62"/>
      <c r="GD72" s="62"/>
      <c r="GE72" s="277"/>
      <c r="GF72" s="277"/>
      <c r="GG72" s="277"/>
      <c r="GH72" s="277"/>
      <c r="GI72" s="277"/>
      <c r="GJ72" s="277"/>
      <c r="GK72" s="277"/>
      <c r="GL72" s="277"/>
    </row>
    <row r="73" spans="1:194" s="286" customFormat="1" ht="15.75" customHeight="1" x14ac:dyDescent="0.3">
      <c r="A73" s="277">
        <v>12</v>
      </c>
      <c r="B73" s="277" t="s">
        <v>349</v>
      </c>
      <c r="C73" s="277" t="s">
        <v>137</v>
      </c>
      <c r="D73" s="277">
        <v>0.65</v>
      </c>
      <c r="E73" s="277"/>
      <c r="F73" s="277"/>
      <c r="G73" s="277"/>
      <c r="H73" s="277"/>
      <c r="I73" s="277"/>
      <c r="J73" s="277">
        <v>175</v>
      </c>
      <c r="K73" s="277">
        <v>291</v>
      </c>
      <c r="L73" s="277">
        <v>10</v>
      </c>
      <c r="M73" s="277">
        <v>190</v>
      </c>
      <c r="N73" s="277"/>
      <c r="O73" s="277"/>
      <c r="P73" s="277">
        <v>130</v>
      </c>
      <c r="Q73" s="277">
        <v>188</v>
      </c>
      <c r="R73" s="277">
        <v>2</v>
      </c>
      <c r="S73" s="277"/>
      <c r="T73" s="277"/>
      <c r="U73" s="277"/>
      <c r="V73" s="277">
        <v>40</v>
      </c>
      <c r="W73" s="277">
        <v>10</v>
      </c>
      <c r="X73" s="277">
        <v>2600</v>
      </c>
      <c r="Y73" s="277">
        <v>2033</v>
      </c>
      <c r="Z73" s="277"/>
      <c r="AA73" s="277"/>
      <c r="AB73" s="277">
        <v>5</v>
      </c>
      <c r="AC73" s="277"/>
      <c r="AD73" s="277">
        <v>204</v>
      </c>
      <c r="AE73" s="277">
        <v>177</v>
      </c>
      <c r="AF73" s="277"/>
      <c r="AG73" s="277"/>
      <c r="AH73" s="277"/>
      <c r="AI73" s="277"/>
      <c r="AJ73" s="277"/>
      <c r="AK73" s="277"/>
      <c r="AL73" s="277">
        <v>176</v>
      </c>
      <c r="AM73" s="277">
        <v>311</v>
      </c>
      <c r="AN73" s="277"/>
      <c r="AO73" s="277"/>
      <c r="AP73" s="277"/>
      <c r="AQ73" s="277"/>
      <c r="AR73" s="278"/>
      <c r="AS73" s="278">
        <v>8</v>
      </c>
      <c r="AT73" s="278"/>
      <c r="AU73" s="278"/>
      <c r="AV73" s="277">
        <v>48</v>
      </c>
      <c r="AW73" s="277">
        <v>213</v>
      </c>
      <c r="AX73" s="277">
        <f>AX74+AX75+AX76+AX77+AX78+AX79+AX80+AX81+AX82+AX83+AX84+AX85+AX86+AX87</f>
        <v>135</v>
      </c>
      <c r="AY73" s="277">
        <f>AY74+AY75+AY76+AY77+AY78+AY79+AY80+AY81+AY82+AY83+AY84+AY85+AY86+AY87</f>
        <v>392</v>
      </c>
      <c r="AZ73" s="42"/>
      <c r="BA73" s="42"/>
      <c r="BB73" s="279">
        <v>132</v>
      </c>
      <c r="BC73" s="279">
        <v>108</v>
      </c>
      <c r="BD73" s="279">
        <v>17</v>
      </c>
      <c r="BE73" s="279">
        <v>0</v>
      </c>
      <c r="BF73" s="284"/>
      <c r="BG73" s="279"/>
      <c r="BH73" s="279"/>
      <c r="BI73" s="279"/>
      <c r="BJ73" s="279"/>
      <c r="BK73" s="279">
        <v>483</v>
      </c>
      <c r="BL73" s="279">
        <v>253</v>
      </c>
      <c r="BM73" s="279">
        <v>258</v>
      </c>
      <c r="BN73" s="277">
        <v>210</v>
      </c>
      <c r="BO73" s="277">
        <v>236</v>
      </c>
      <c r="BP73" s="279"/>
      <c r="BQ73" s="279"/>
      <c r="BR73" s="279"/>
      <c r="BS73" s="279"/>
      <c r="BT73" s="279">
        <v>12</v>
      </c>
      <c r="BU73" s="279"/>
      <c r="BV73" s="279">
        <v>161</v>
      </c>
      <c r="BW73" s="279">
        <v>271</v>
      </c>
      <c r="BX73" s="280">
        <v>360</v>
      </c>
      <c r="BY73" s="280">
        <v>608</v>
      </c>
      <c r="BZ73" s="279"/>
      <c r="CA73" s="279"/>
      <c r="CB73" s="279"/>
      <c r="CC73" s="279"/>
      <c r="CD73" s="279">
        <v>121</v>
      </c>
      <c r="CE73" s="279">
        <v>174</v>
      </c>
      <c r="CF73" s="279"/>
      <c r="CG73" s="279"/>
      <c r="CH73" s="281">
        <f>SUM(CH74:CH87)</f>
        <v>730</v>
      </c>
      <c r="CI73" s="281">
        <f>SUM(CI74:CI87)</f>
        <v>794</v>
      </c>
      <c r="CJ73" s="279"/>
      <c r="CK73" s="279">
        <v>1295</v>
      </c>
      <c r="CL73" s="279"/>
      <c r="CM73" s="279"/>
      <c r="CN73" s="279"/>
      <c r="CO73" s="279"/>
      <c r="CP73" s="279">
        <v>2</v>
      </c>
      <c r="CQ73" s="279"/>
      <c r="CR73" s="279"/>
      <c r="CS73" s="279"/>
      <c r="CT73" s="279"/>
      <c r="CU73" s="279"/>
      <c r="CV73" s="279">
        <v>228</v>
      </c>
      <c r="CW73" s="279">
        <v>277</v>
      </c>
      <c r="CX73" s="279"/>
      <c r="CY73" s="279"/>
      <c r="CZ73" s="279">
        <v>5</v>
      </c>
      <c r="DA73" s="279">
        <v>121</v>
      </c>
      <c r="DB73" s="279"/>
      <c r="DC73" s="279"/>
      <c r="DD73" s="271"/>
      <c r="DE73" s="271"/>
      <c r="DF73" s="279">
        <v>10</v>
      </c>
      <c r="DG73" s="279">
        <v>190</v>
      </c>
      <c r="DH73" s="279">
        <v>0</v>
      </c>
      <c r="DI73" s="279">
        <v>0</v>
      </c>
      <c r="DJ73" s="279"/>
      <c r="DK73" s="279"/>
      <c r="DL73" s="279">
        <v>1293</v>
      </c>
      <c r="DM73" s="279"/>
      <c r="DN73" s="279"/>
      <c r="DO73" s="279"/>
      <c r="DP73" s="277"/>
      <c r="DQ73" s="279">
        <v>136</v>
      </c>
      <c r="DR73" s="279">
        <v>211</v>
      </c>
      <c r="DS73" s="279">
        <v>32</v>
      </c>
      <c r="DT73" s="279"/>
      <c r="DU73" s="279">
        <v>12</v>
      </c>
      <c r="DV73" s="279"/>
      <c r="DW73" s="277"/>
      <c r="DX73" s="277"/>
      <c r="DY73" s="279"/>
      <c r="DZ73" s="279"/>
      <c r="EA73" s="279">
        <v>22</v>
      </c>
      <c r="EB73" s="279">
        <v>50</v>
      </c>
      <c r="EC73" s="272"/>
      <c r="ED73" s="272"/>
      <c r="EE73" s="279"/>
      <c r="EF73" s="279"/>
      <c r="EG73" s="279">
        <v>214</v>
      </c>
      <c r="EH73" s="279">
        <v>552</v>
      </c>
      <c r="EI73" s="279"/>
      <c r="EJ73" s="279"/>
      <c r="EK73" s="279"/>
      <c r="EL73" s="279"/>
      <c r="EM73" s="279"/>
      <c r="EN73" s="279"/>
      <c r="EO73" s="279">
        <v>71</v>
      </c>
      <c r="EP73" s="279">
        <v>113</v>
      </c>
      <c r="EQ73" s="279"/>
      <c r="ER73" s="279"/>
      <c r="ES73" s="279">
        <v>12</v>
      </c>
      <c r="ET73" s="279"/>
      <c r="EU73" s="279"/>
      <c r="EV73" s="279"/>
      <c r="EW73" s="279"/>
      <c r="EX73" s="279"/>
      <c r="EY73" s="279"/>
      <c r="EZ73" s="279"/>
      <c r="FA73" s="279"/>
      <c r="FB73" s="279"/>
      <c r="FC73" s="279"/>
      <c r="FD73" s="279"/>
      <c r="FE73" s="283">
        <v>157</v>
      </c>
      <c r="FF73" s="283">
        <v>330</v>
      </c>
      <c r="FG73" s="279">
        <v>538</v>
      </c>
      <c r="FH73" s="279">
        <v>974</v>
      </c>
      <c r="FI73" s="279">
        <v>189</v>
      </c>
      <c r="FJ73" s="279">
        <v>360</v>
      </c>
      <c r="FK73" s="279">
        <v>242</v>
      </c>
      <c r="FL73" s="279">
        <v>473</v>
      </c>
      <c r="FM73" s="279"/>
      <c r="FN73" s="279"/>
      <c r="FO73" s="42"/>
      <c r="FP73" s="42"/>
      <c r="FQ73" s="279"/>
      <c r="FR73" s="279"/>
      <c r="FS73" s="279"/>
      <c r="FT73" s="279"/>
      <c r="FU73" s="279"/>
      <c r="FV73" s="279"/>
      <c r="FW73" s="283">
        <v>157</v>
      </c>
      <c r="FX73" s="283">
        <v>330</v>
      </c>
      <c r="FY73" s="279"/>
      <c r="FZ73" s="279"/>
      <c r="GA73" s="279"/>
      <c r="GB73" s="279"/>
      <c r="GC73" s="62">
        <v>21</v>
      </c>
      <c r="GD73" s="62"/>
      <c r="GE73" s="279"/>
      <c r="GF73" s="279"/>
      <c r="GG73" s="285"/>
      <c r="GH73" s="285"/>
      <c r="GI73" s="279"/>
      <c r="GJ73" s="279"/>
      <c r="GK73" s="279"/>
      <c r="GL73" s="279"/>
    </row>
    <row r="74" spans="1:194" s="286" customFormat="1" ht="15.75" customHeight="1" x14ac:dyDescent="0.3">
      <c r="A74" s="277">
        <v>60</v>
      </c>
      <c r="B74" s="277" t="s">
        <v>350</v>
      </c>
      <c r="C74" s="277" t="s">
        <v>351</v>
      </c>
      <c r="D74" s="277">
        <v>0.57999999999999996</v>
      </c>
      <c r="E74" s="277"/>
      <c r="F74" s="277"/>
      <c r="G74" s="277"/>
      <c r="H74" s="277"/>
      <c r="I74" s="277"/>
      <c r="J74" s="277">
        <v>12</v>
      </c>
      <c r="K74" s="277">
        <v>0</v>
      </c>
      <c r="L74" s="277"/>
      <c r="M74" s="277"/>
      <c r="N74" s="277"/>
      <c r="O74" s="277"/>
      <c r="P74" s="277">
        <v>34</v>
      </c>
      <c r="Q74" s="277"/>
      <c r="R74" s="277"/>
      <c r="S74" s="277"/>
      <c r="T74" s="277">
        <v>12</v>
      </c>
      <c r="U74" s="277"/>
      <c r="V74" s="277"/>
      <c r="W74" s="277"/>
      <c r="X74" s="277"/>
      <c r="Y74" s="277">
        <v>801</v>
      </c>
      <c r="Z74" s="277"/>
      <c r="AA74" s="277"/>
      <c r="AB74" s="277"/>
      <c r="AC74" s="277"/>
      <c r="AD74" s="277">
        <v>41</v>
      </c>
      <c r="AE74" s="277"/>
      <c r="AF74" s="277">
        <v>1</v>
      </c>
      <c r="AG74" s="277"/>
      <c r="AH74" s="277"/>
      <c r="AI74" s="277"/>
      <c r="AJ74" s="277"/>
      <c r="AK74" s="277"/>
      <c r="AL74" s="277">
        <v>96</v>
      </c>
      <c r="AM74" s="277"/>
      <c r="AN74" s="277"/>
      <c r="AO74" s="277"/>
      <c r="AP74" s="277"/>
      <c r="AQ74" s="277"/>
      <c r="AR74" s="278"/>
      <c r="AS74" s="278"/>
      <c r="AT74" s="278"/>
      <c r="AU74" s="278"/>
      <c r="AV74" s="277">
        <v>5</v>
      </c>
      <c r="AW74" s="277"/>
      <c r="AX74" s="277">
        <v>64</v>
      </c>
      <c r="AY74" s="277"/>
      <c r="AZ74" s="42">
        <v>49</v>
      </c>
      <c r="BA74" s="42"/>
      <c r="BB74" s="277">
        <v>28</v>
      </c>
      <c r="BC74" s="277"/>
      <c r="BD74" s="277"/>
      <c r="BE74" s="277"/>
      <c r="BF74" s="288"/>
      <c r="BG74" s="277"/>
      <c r="BH74" s="277"/>
      <c r="BI74" s="277"/>
      <c r="BJ74" s="277">
        <v>47</v>
      </c>
      <c r="BK74" s="277"/>
      <c r="BL74" s="277">
        <v>83</v>
      </c>
      <c r="BM74" s="277"/>
      <c r="BN74" s="279">
        <v>70</v>
      </c>
      <c r="BO74" s="279"/>
      <c r="BP74" s="277">
        <v>20</v>
      </c>
      <c r="BQ74" s="277"/>
      <c r="BR74" s="277"/>
      <c r="BS74" s="277"/>
      <c r="BT74" s="277"/>
      <c r="BU74" s="277"/>
      <c r="BV74" s="277">
        <v>46</v>
      </c>
      <c r="BW74" s="277"/>
      <c r="BX74" s="277">
        <v>119</v>
      </c>
      <c r="BY74" s="277"/>
      <c r="BZ74" s="277"/>
      <c r="CA74" s="277"/>
      <c r="CB74" s="277"/>
      <c r="CC74" s="277"/>
      <c r="CD74" s="277">
        <v>22</v>
      </c>
      <c r="CE74" s="277"/>
      <c r="CF74" s="277"/>
      <c r="CG74" s="277"/>
      <c r="CH74" s="287">
        <f>80+18</f>
        <v>98</v>
      </c>
      <c r="CI74" s="287"/>
      <c r="CJ74" s="277"/>
      <c r="CK74" s="277"/>
      <c r="CL74" s="277"/>
      <c r="CM74" s="277"/>
      <c r="CN74" s="277"/>
      <c r="CO74" s="277"/>
      <c r="CP74" s="277"/>
      <c r="CQ74" s="277"/>
      <c r="CR74" s="277">
        <v>21</v>
      </c>
      <c r="CS74" s="277"/>
      <c r="CT74" s="277"/>
      <c r="CU74" s="277"/>
      <c r="CV74" s="277">
        <v>57</v>
      </c>
      <c r="CW74" s="277"/>
      <c r="CX74" s="277"/>
      <c r="CY74" s="277"/>
      <c r="CZ74" s="277"/>
      <c r="DA74" s="277"/>
      <c r="DB74" s="277"/>
      <c r="DC74" s="277"/>
      <c r="DD74" s="271"/>
      <c r="DE74" s="271"/>
      <c r="DF74" s="277"/>
      <c r="DG74" s="277"/>
      <c r="DH74" s="279">
        <v>0</v>
      </c>
      <c r="DI74" s="279">
        <v>0</v>
      </c>
      <c r="DJ74" s="277"/>
      <c r="DK74" s="277"/>
      <c r="DL74" s="277">
        <v>111</v>
      </c>
      <c r="DM74" s="277"/>
      <c r="DN74" s="277">
        <v>2000</v>
      </c>
      <c r="DO74" s="277">
        <v>4000</v>
      </c>
      <c r="DP74" s="277"/>
      <c r="DQ74" s="277">
        <v>24</v>
      </c>
      <c r="DR74" s="277"/>
      <c r="DS74" s="277"/>
      <c r="DT74" s="277"/>
      <c r="DU74" s="277"/>
      <c r="DV74" s="277"/>
      <c r="DW74" s="279">
        <v>36</v>
      </c>
      <c r="DX74" s="279">
        <v>67</v>
      </c>
      <c r="DY74" s="277"/>
      <c r="DZ74" s="277"/>
      <c r="EA74" s="277"/>
      <c r="EB74" s="277"/>
      <c r="EC74" s="272"/>
      <c r="ED74" s="272"/>
      <c r="EE74" s="277"/>
      <c r="EF74" s="277"/>
      <c r="EG74" s="277">
        <v>51</v>
      </c>
      <c r="EH74" s="277"/>
      <c r="EI74" s="277"/>
      <c r="EJ74" s="277"/>
      <c r="EK74" s="277"/>
      <c r="EL74" s="277"/>
      <c r="EM74" s="277">
        <v>370</v>
      </c>
      <c r="EN74" s="277"/>
      <c r="EO74" s="277">
        <v>25</v>
      </c>
      <c r="EP74" s="277"/>
      <c r="EQ74" s="277"/>
      <c r="ER74" s="277"/>
      <c r="ES74" s="277"/>
      <c r="ET74" s="277"/>
      <c r="EU74" s="277">
        <v>8</v>
      </c>
      <c r="EV74" s="277"/>
      <c r="EW74" s="277"/>
      <c r="EX74" s="277"/>
      <c r="EY74" s="277">
        <v>35</v>
      </c>
      <c r="EZ74" s="277"/>
      <c r="FA74" s="277">
        <v>370</v>
      </c>
      <c r="FB74" s="277"/>
      <c r="FC74" s="277">
        <v>3</v>
      </c>
      <c r="FD74" s="277"/>
      <c r="FE74" s="288">
        <v>55</v>
      </c>
      <c r="FF74" s="288"/>
      <c r="FG74" s="277">
        <v>110</v>
      </c>
      <c r="FH74" s="277"/>
      <c r="FI74" s="277"/>
      <c r="FJ74" s="277"/>
      <c r="FK74" s="277">
        <v>90</v>
      </c>
      <c r="FL74" s="277"/>
      <c r="FM74" s="277"/>
      <c r="FN74" s="277"/>
      <c r="FO74" s="42"/>
      <c r="FP74" s="42"/>
      <c r="FQ74" s="277"/>
      <c r="FR74" s="277"/>
      <c r="FS74" s="277"/>
      <c r="FT74" s="277"/>
      <c r="FU74" s="277">
        <v>44</v>
      </c>
      <c r="FV74" s="277"/>
      <c r="FW74" s="288">
        <v>55</v>
      </c>
      <c r="FX74" s="288"/>
      <c r="FY74" s="277"/>
      <c r="FZ74" s="277"/>
      <c r="GA74" s="277">
        <v>48</v>
      </c>
      <c r="GB74" s="277"/>
      <c r="GC74" s="62"/>
      <c r="GD74" s="62"/>
      <c r="GE74" s="277">
        <v>93</v>
      </c>
      <c r="GF74" s="277"/>
      <c r="GG74" s="277"/>
      <c r="GH74" s="277"/>
      <c r="GI74" s="277">
        <v>168</v>
      </c>
      <c r="GJ74" s="277"/>
      <c r="GK74" s="277"/>
      <c r="GL74" s="277"/>
    </row>
    <row r="75" spans="1:194" s="286" customFormat="1" ht="15.75" customHeight="1" x14ac:dyDescent="0.3">
      <c r="A75" s="277">
        <v>61</v>
      </c>
      <c r="B75" s="277" t="s">
        <v>352</v>
      </c>
      <c r="C75" s="277" t="s">
        <v>353</v>
      </c>
      <c r="D75" s="277">
        <v>0.62</v>
      </c>
      <c r="E75" s="277"/>
      <c r="F75" s="277"/>
      <c r="G75" s="277"/>
      <c r="H75" s="277"/>
      <c r="I75" s="277"/>
      <c r="J75" s="277">
        <v>0</v>
      </c>
      <c r="K75" s="277">
        <v>17</v>
      </c>
      <c r="L75" s="277"/>
      <c r="M75" s="277"/>
      <c r="N75" s="277"/>
      <c r="O75" s="277"/>
      <c r="P75" s="277"/>
      <c r="Q75" s="277">
        <v>45</v>
      </c>
      <c r="R75" s="277"/>
      <c r="S75" s="277"/>
      <c r="T75" s="277"/>
      <c r="U75" s="277">
        <v>30</v>
      </c>
      <c r="V75" s="277"/>
      <c r="W75" s="277"/>
      <c r="X75" s="277">
        <v>1068</v>
      </c>
      <c r="Y75" s="277"/>
      <c r="Z75" s="277"/>
      <c r="AA75" s="277"/>
      <c r="AB75" s="277"/>
      <c r="AC75" s="277"/>
      <c r="AD75" s="277"/>
      <c r="AE75" s="277">
        <v>60</v>
      </c>
      <c r="AF75" s="277"/>
      <c r="AG75" s="277"/>
      <c r="AH75" s="277"/>
      <c r="AI75" s="277"/>
      <c r="AJ75" s="277"/>
      <c r="AK75" s="277"/>
      <c r="AL75" s="277"/>
      <c r="AM75" s="277">
        <v>43</v>
      </c>
      <c r="AN75" s="277"/>
      <c r="AO75" s="277"/>
      <c r="AP75" s="277"/>
      <c r="AQ75" s="277"/>
      <c r="AR75" s="278"/>
      <c r="AS75" s="278"/>
      <c r="AT75" s="278"/>
      <c r="AU75" s="278"/>
      <c r="AV75" s="277"/>
      <c r="AW75" s="277">
        <v>2</v>
      </c>
      <c r="AX75" s="277"/>
      <c r="AY75" s="277">
        <v>166</v>
      </c>
      <c r="AZ75" s="42">
        <v>0</v>
      </c>
      <c r="BA75" s="42">
        <v>58</v>
      </c>
      <c r="BB75" s="277"/>
      <c r="BC75" s="277">
        <v>31</v>
      </c>
      <c r="BD75" s="277"/>
      <c r="BE75" s="277"/>
      <c r="BF75" s="288"/>
      <c r="BG75" s="277"/>
      <c r="BH75" s="277"/>
      <c r="BI75" s="277"/>
      <c r="BJ75" s="277"/>
      <c r="BK75" s="277">
        <v>65</v>
      </c>
      <c r="BL75" s="277"/>
      <c r="BM75" s="277">
        <v>55</v>
      </c>
      <c r="BN75" s="277"/>
      <c r="BO75" s="277">
        <v>117</v>
      </c>
      <c r="BP75" s="277"/>
      <c r="BQ75" s="277">
        <v>34</v>
      </c>
      <c r="BR75" s="277"/>
      <c r="BS75" s="277"/>
      <c r="BT75" s="277"/>
      <c r="BU75" s="277"/>
      <c r="BV75" s="277"/>
      <c r="BW75" s="277">
        <v>41</v>
      </c>
      <c r="BX75" s="277"/>
      <c r="BY75" s="277">
        <v>174</v>
      </c>
      <c r="BZ75" s="277"/>
      <c r="CA75" s="277"/>
      <c r="CB75" s="277"/>
      <c r="CC75" s="277"/>
      <c r="CD75" s="277"/>
      <c r="CE75" s="277">
        <v>35</v>
      </c>
      <c r="CF75" s="277"/>
      <c r="CG75" s="277"/>
      <c r="CH75" s="287"/>
      <c r="CI75" s="287">
        <f>150+8</f>
        <v>158</v>
      </c>
      <c r="CJ75" s="277"/>
      <c r="CK75" s="277">
        <v>43</v>
      </c>
      <c r="CL75" s="277"/>
      <c r="CM75" s="277"/>
      <c r="CN75" s="277"/>
      <c r="CO75" s="277"/>
      <c r="CP75" s="277"/>
      <c r="CQ75" s="277"/>
      <c r="CR75" s="277"/>
      <c r="CS75" s="277">
        <v>9</v>
      </c>
      <c r="CT75" s="277"/>
      <c r="CU75" s="277"/>
      <c r="CV75" s="277"/>
      <c r="CW75" s="277">
        <v>79</v>
      </c>
      <c r="CX75" s="277"/>
      <c r="CY75" s="277"/>
      <c r="CZ75" s="277"/>
      <c r="DA75" s="277">
        <v>2</v>
      </c>
      <c r="DB75" s="277"/>
      <c r="DC75" s="277"/>
      <c r="DD75" s="271"/>
      <c r="DE75" s="271"/>
      <c r="DF75" s="277"/>
      <c r="DG75" s="277"/>
      <c r="DH75" s="279">
        <v>0</v>
      </c>
      <c r="DI75" s="279">
        <v>0</v>
      </c>
      <c r="DJ75" s="277"/>
      <c r="DK75" s="277"/>
      <c r="DL75" s="277"/>
      <c r="DM75" s="277">
        <v>294</v>
      </c>
      <c r="DN75" s="277"/>
      <c r="DO75" s="277">
        <v>20</v>
      </c>
      <c r="DP75" s="277"/>
      <c r="DQ75" s="277"/>
      <c r="DR75" s="277">
        <v>49</v>
      </c>
      <c r="DS75" s="277"/>
      <c r="DT75" s="277"/>
      <c r="DU75" s="277"/>
      <c r="DV75" s="277"/>
      <c r="DW75" s="277"/>
      <c r="DX75" s="277"/>
      <c r="DY75" s="277"/>
      <c r="DZ75" s="277"/>
      <c r="EA75" s="277"/>
      <c r="EB75" s="277"/>
      <c r="EC75" s="272"/>
      <c r="ED75" s="272"/>
      <c r="EE75" s="277"/>
      <c r="EF75" s="277">
        <v>2</v>
      </c>
      <c r="EG75" s="277"/>
      <c r="EH75" s="277">
        <v>180</v>
      </c>
      <c r="EI75" s="277"/>
      <c r="EJ75" s="277"/>
      <c r="EK75" s="277"/>
      <c r="EL75" s="277">
        <v>1</v>
      </c>
      <c r="EM75" s="277">
        <v>400</v>
      </c>
      <c r="EN75" s="277">
        <v>6</v>
      </c>
      <c r="EO75" s="277"/>
      <c r="EP75" s="277"/>
      <c r="EQ75" s="277"/>
      <c r="ER75" s="277"/>
      <c r="ES75" s="277"/>
      <c r="ET75" s="277"/>
      <c r="EU75" s="277"/>
      <c r="EV75" s="277">
        <v>5</v>
      </c>
      <c r="EW75" s="277"/>
      <c r="EX75" s="277"/>
      <c r="EY75" s="277"/>
      <c r="EZ75" s="277">
        <v>50</v>
      </c>
      <c r="FA75" s="277">
        <v>400</v>
      </c>
      <c r="FB75" s="277">
        <v>6</v>
      </c>
      <c r="FC75" s="277"/>
      <c r="FD75" s="277">
        <v>1</v>
      </c>
      <c r="FE75" s="288"/>
      <c r="FF75" s="288">
        <v>95</v>
      </c>
      <c r="FG75" s="277"/>
      <c r="FH75" s="277">
        <v>333</v>
      </c>
      <c r="FI75" s="277"/>
      <c r="FJ75" s="277">
        <v>10</v>
      </c>
      <c r="FK75" s="277"/>
      <c r="FL75" s="277">
        <v>186</v>
      </c>
      <c r="FM75" s="277"/>
      <c r="FN75" s="277"/>
      <c r="FO75" s="42"/>
      <c r="FP75" s="42"/>
      <c r="FQ75" s="277"/>
      <c r="FR75" s="277">
        <v>24</v>
      </c>
      <c r="FS75" s="277"/>
      <c r="FT75" s="277"/>
      <c r="FU75" s="277"/>
      <c r="FV75" s="277">
        <v>162</v>
      </c>
      <c r="FW75" s="288"/>
      <c r="FX75" s="288">
        <v>95</v>
      </c>
      <c r="FY75" s="277"/>
      <c r="FZ75" s="277">
        <v>7</v>
      </c>
      <c r="GA75" s="277"/>
      <c r="GB75" s="277">
        <v>175</v>
      </c>
      <c r="GC75" s="62"/>
      <c r="GD75" s="62"/>
      <c r="GE75" s="277"/>
      <c r="GF75" s="277">
        <v>140</v>
      </c>
      <c r="GG75" s="277"/>
      <c r="GH75" s="277"/>
      <c r="GI75" s="277"/>
      <c r="GJ75" s="277">
        <v>456</v>
      </c>
      <c r="GK75" s="277"/>
      <c r="GL75" s="277"/>
    </row>
    <row r="76" spans="1:194" s="286" customFormat="1" ht="15.75" customHeight="1" x14ac:dyDescent="0.3">
      <c r="A76" s="277">
        <v>62</v>
      </c>
      <c r="B76" s="277" t="s">
        <v>354</v>
      </c>
      <c r="C76" s="277" t="s">
        <v>355</v>
      </c>
      <c r="D76" s="277">
        <v>1.4</v>
      </c>
      <c r="E76" s="277"/>
      <c r="F76" s="277"/>
      <c r="G76" s="277"/>
      <c r="H76" s="277"/>
      <c r="I76" s="277"/>
      <c r="J76" s="277">
        <v>1</v>
      </c>
      <c r="K76" s="277">
        <v>0</v>
      </c>
      <c r="L76" s="277"/>
      <c r="M76" s="277"/>
      <c r="N76" s="277"/>
      <c r="O76" s="277"/>
      <c r="P76" s="277"/>
      <c r="Q76" s="277"/>
      <c r="R76" s="277"/>
      <c r="S76" s="277"/>
      <c r="T76" s="277">
        <v>2</v>
      </c>
      <c r="U76" s="277"/>
      <c r="V76" s="277"/>
      <c r="W76" s="277"/>
      <c r="X76" s="277"/>
      <c r="Y76" s="277">
        <v>12</v>
      </c>
      <c r="Z76" s="277"/>
      <c r="AA76" s="277"/>
      <c r="AB76" s="277"/>
      <c r="AC76" s="277"/>
      <c r="AD76" s="277"/>
      <c r="AE76" s="277">
        <v>1</v>
      </c>
      <c r="AF76" s="277">
        <v>1</v>
      </c>
      <c r="AG76" s="277"/>
      <c r="AH76" s="277"/>
      <c r="AI76" s="277"/>
      <c r="AJ76" s="277"/>
      <c r="AK76" s="277"/>
      <c r="AL76" s="277"/>
      <c r="AM76" s="277"/>
      <c r="AN76" s="277"/>
      <c r="AO76" s="277"/>
      <c r="AP76" s="277"/>
      <c r="AQ76" s="277"/>
      <c r="AR76" s="278"/>
      <c r="AS76" s="278"/>
      <c r="AT76" s="278"/>
      <c r="AU76" s="278"/>
      <c r="AV76" s="277">
        <v>3</v>
      </c>
      <c r="AW76" s="277"/>
      <c r="AX76" s="277"/>
      <c r="AY76" s="277"/>
      <c r="AZ76" s="42"/>
      <c r="BA76" s="42"/>
      <c r="BB76" s="277">
        <v>2</v>
      </c>
      <c r="BC76" s="277"/>
      <c r="BD76" s="277"/>
      <c r="BE76" s="277"/>
      <c r="BF76" s="288"/>
      <c r="BG76" s="277"/>
      <c r="BH76" s="277"/>
      <c r="BI76" s="277"/>
      <c r="BJ76" s="277"/>
      <c r="BK76" s="277"/>
      <c r="BL76" s="277">
        <v>2</v>
      </c>
      <c r="BM76" s="277"/>
      <c r="BN76" s="277"/>
      <c r="BO76" s="277"/>
      <c r="BP76" s="277"/>
      <c r="BQ76" s="277"/>
      <c r="BR76" s="277"/>
      <c r="BS76" s="277"/>
      <c r="BT76" s="277">
        <v>6</v>
      </c>
      <c r="BU76" s="277"/>
      <c r="BV76" s="277"/>
      <c r="BW76" s="277"/>
      <c r="BX76" s="277">
        <v>9</v>
      </c>
      <c r="BY76" s="277"/>
      <c r="BZ76" s="277"/>
      <c r="CA76" s="277"/>
      <c r="CB76" s="277"/>
      <c r="CC76" s="277"/>
      <c r="CD76" s="277">
        <v>1</v>
      </c>
      <c r="CE76" s="277"/>
      <c r="CF76" s="277"/>
      <c r="CG76" s="277"/>
      <c r="CH76" s="287">
        <f>3+1</f>
        <v>4</v>
      </c>
      <c r="CI76" s="287"/>
      <c r="CJ76" s="277"/>
      <c r="CK76" s="277"/>
      <c r="CL76" s="277"/>
      <c r="CM76" s="277"/>
      <c r="CN76" s="277"/>
      <c r="CO76" s="277"/>
      <c r="CP76" s="277"/>
      <c r="CQ76" s="277"/>
      <c r="CR76" s="277"/>
      <c r="CS76" s="277"/>
      <c r="CT76" s="277"/>
      <c r="CU76" s="277"/>
      <c r="CV76" s="277"/>
      <c r="CW76" s="277"/>
      <c r="CX76" s="277"/>
      <c r="CY76" s="277"/>
      <c r="CZ76" s="277"/>
      <c r="DA76" s="277"/>
      <c r="DB76" s="277"/>
      <c r="DC76" s="277"/>
      <c r="DD76" s="271"/>
      <c r="DE76" s="271"/>
      <c r="DF76" s="277"/>
      <c r="DG76" s="277"/>
      <c r="DH76" s="279">
        <v>0</v>
      </c>
      <c r="DI76" s="279">
        <v>0</v>
      </c>
      <c r="DJ76" s="277"/>
      <c r="DK76" s="277"/>
      <c r="DL76" s="277">
        <v>7</v>
      </c>
      <c r="DM76" s="277"/>
      <c r="DN76" s="277">
        <v>120</v>
      </c>
      <c r="DO76" s="277">
        <v>10</v>
      </c>
      <c r="DP76" s="277"/>
      <c r="DQ76" s="277">
        <v>1</v>
      </c>
      <c r="DR76" s="277"/>
      <c r="DS76" s="277"/>
      <c r="DT76" s="277"/>
      <c r="DU76" s="277">
        <v>1</v>
      </c>
      <c r="DV76" s="277"/>
      <c r="DW76" s="277"/>
      <c r="DX76" s="277"/>
      <c r="DY76" s="277"/>
      <c r="DZ76" s="277"/>
      <c r="EA76" s="277"/>
      <c r="EB76" s="277"/>
      <c r="EC76" s="272">
        <v>3</v>
      </c>
      <c r="ED76" s="272"/>
      <c r="EE76" s="277"/>
      <c r="EF76" s="277"/>
      <c r="EG76" s="277">
        <v>3</v>
      </c>
      <c r="EH76" s="277">
        <v>10</v>
      </c>
      <c r="EI76" s="277"/>
      <c r="EJ76" s="277"/>
      <c r="EK76" s="277"/>
      <c r="EL76" s="277"/>
      <c r="EM76" s="277">
        <v>6</v>
      </c>
      <c r="EN76" s="277"/>
      <c r="EO76" s="277">
        <v>3</v>
      </c>
      <c r="EP76" s="277"/>
      <c r="EQ76" s="277"/>
      <c r="ER76" s="277"/>
      <c r="ES76" s="277">
        <v>1</v>
      </c>
      <c r="ET76" s="277"/>
      <c r="EU76" s="277"/>
      <c r="EV76" s="277"/>
      <c r="EW76" s="277"/>
      <c r="EX76" s="277"/>
      <c r="EY76" s="277"/>
      <c r="EZ76" s="277"/>
      <c r="FA76" s="277">
        <v>6</v>
      </c>
      <c r="FB76" s="277"/>
      <c r="FC76" s="277"/>
      <c r="FD76" s="277"/>
      <c r="FE76" s="288">
        <v>2</v>
      </c>
      <c r="FF76" s="288">
        <v>0</v>
      </c>
      <c r="FG76" s="277">
        <v>5</v>
      </c>
      <c r="FH76" s="277">
        <v>2</v>
      </c>
      <c r="FI76" s="277"/>
      <c r="FJ76" s="277"/>
      <c r="FK76" s="277"/>
      <c r="FL76" s="277"/>
      <c r="FM76" s="277"/>
      <c r="FN76" s="277"/>
      <c r="FO76" s="42"/>
      <c r="FP76" s="42"/>
      <c r="FQ76" s="277"/>
      <c r="FR76" s="277"/>
      <c r="FS76" s="277"/>
      <c r="FT76" s="277"/>
      <c r="FU76" s="277">
        <v>2</v>
      </c>
      <c r="FV76" s="277"/>
      <c r="FW76" s="288">
        <v>2</v>
      </c>
      <c r="FX76" s="288">
        <v>0</v>
      </c>
      <c r="FY76" s="277"/>
      <c r="FZ76" s="277"/>
      <c r="GA76" s="277"/>
      <c r="GB76" s="277">
        <v>3</v>
      </c>
      <c r="GC76" s="62">
        <v>0</v>
      </c>
      <c r="GD76" s="62"/>
      <c r="GE76" s="277">
        <v>6</v>
      </c>
      <c r="GF76" s="277">
        <v>5</v>
      </c>
      <c r="GG76" s="277"/>
      <c r="GH76" s="277"/>
      <c r="GI76" s="277">
        <v>5</v>
      </c>
      <c r="GJ76" s="277">
        <v>1</v>
      </c>
      <c r="GK76" s="277"/>
      <c r="GL76" s="277"/>
    </row>
    <row r="77" spans="1:194" s="286" customFormat="1" ht="15.75" customHeight="1" x14ac:dyDescent="0.3">
      <c r="A77" s="277">
        <v>63</v>
      </c>
      <c r="B77" s="277" t="s">
        <v>356</v>
      </c>
      <c r="C77" s="277" t="s">
        <v>357</v>
      </c>
      <c r="D77" s="277">
        <v>1.27</v>
      </c>
      <c r="E77" s="277"/>
      <c r="F77" s="277"/>
      <c r="G77" s="277"/>
      <c r="H77" s="277"/>
      <c r="I77" s="277"/>
      <c r="J77" s="277">
        <v>56</v>
      </c>
      <c r="K77" s="277">
        <v>0</v>
      </c>
      <c r="L77" s="277"/>
      <c r="M77" s="277"/>
      <c r="N77" s="277"/>
      <c r="O77" s="277"/>
      <c r="P77" s="277">
        <v>10</v>
      </c>
      <c r="Q77" s="277"/>
      <c r="R77" s="277">
        <v>2</v>
      </c>
      <c r="S77" s="277">
        <v>0</v>
      </c>
      <c r="T77" s="277">
        <v>67</v>
      </c>
      <c r="U77" s="277">
        <v>1</v>
      </c>
      <c r="V77" s="277">
        <v>9</v>
      </c>
      <c r="W77" s="277"/>
      <c r="X77" s="277"/>
      <c r="Y77" s="277">
        <v>300</v>
      </c>
      <c r="Z77" s="277"/>
      <c r="AA77" s="277"/>
      <c r="AB77" s="277"/>
      <c r="AC77" s="277"/>
      <c r="AD77" s="277">
        <v>66</v>
      </c>
      <c r="AE77" s="277"/>
      <c r="AF77" s="277">
        <v>29</v>
      </c>
      <c r="AG77" s="277"/>
      <c r="AH77" s="277"/>
      <c r="AI77" s="277"/>
      <c r="AJ77" s="277"/>
      <c r="AK77" s="277"/>
      <c r="AL77" s="277">
        <v>10</v>
      </c>
      <c r="AM77" s="277"/>
      <c r="AN77" s="277"/>
      <c r="AO77" s="277"/>
      <c r="AP77" s="277"/>
      <c r="AQ77" s="277"/>
      <c r="AR77" s="278"/>
      <c r="AS77" s="278"/>
      <c r="AT77" s="278"/>
      <c r="AU77" s="278"/>
      <c r="AV77" s="277">
        <v>7</v>
      </c>
      <c r="AW77" s="277"/>
      <c r="AX77" s="277">
        <v>4</v>
      </c>
      <c r="AY77" s="277"/>
      <c r="AZ77" s="42">
        <v>4</v>
      </c>
      <c r="BA77" s="42"/>
      <c r="BB77" s="277">
        <v>23</v>
      </c>
      <c r="BC77" s="277"/>
      <c r="BD77" s="277"/>
      <c r="BE77" s="277"/>
      <c r="BF77" s="288"/>
      <c r="BG77" s="277"/>
      <c r="BH77" s="277"/>
      <c r="BI77" s="277"/>
      <c r="BJ77" s="277">
        <v>1</v>
      </c>
      <c r="BK77" s="277"/>
      <c r="BL77" s="277">
        <v>103</v>
      </c>
      <c r="BM77" s="277"/>
      <c r="BN77" s="277">
        <v>30</v>
      </c>
      <c r="BO77" s="277"/>
      <c r="BP77" s="277">
        <v>12</v>
      </c>
      <c r="BQ77" s="277"/>
      <c r="BR77" s="277"/>
      <c r="BS77" s="277"/>
      <c r="BT77" s="277"/>
      <c r="BU77" s="277"/>
      <c r="BV77" s="277"/>
      <c r="BW77" s="277"/>
      <c r="BX77" s="277">
        <v>35</v>
      </c>
      <c r="BY77" s="277"/>
      <c r="BZ77" s="277"/>
      <c r="CA77" s="277"/>
      <c r="CB77" s="277"/>
      <c r="CC77" s="277"/>
      <c r="CD77" s="277">
        <v>2</v>
      </c>
      <c r="CE77" s="277"/>
      <c r="CF77" s="277">
        <v>2</v>
      </c>
      <c r="CG77" s="277"/>
      <c r="CH77" s="287">
        <f>41+26</f>
        <v>67</v>
      </c>
      <c r="CI77" s="287"/>
      <c r="CJ77" s="277"/>
      <c r="CK77" s="277"/>
      <c r="CL77" s="277"/>
      <c r="CM77" s="277"/>
      <c r="CN77" s="277"/>
      <c r="CO77" s="277"/>
      <c r="CP77" s="277"/>
      <c r="CQ77" s="277"/>
      <c r="CR77" s="277">
        <v>2</v>
      </c>
      <c r="CS77" s="277"/>
      <c r="CT77" s="277"/>
      <c r="CU77" s="277"/>
      <c r="CV77" s="277">
        <v>40</v>
      </c>
      <c r="CW77" s="277"/>
      <c r="CX77" s="277"/>
      <c r="CY77" s="277"/>
      <c r="CZ77" s="277"/>
      <c r="DA77" s="277"/>
      <c r="DB77" s="277"/>
      <c r="DC77" s="277"/>
      <c r="DD77" s="271"/>
      <c r="DE77" s="271"/>
      <c r="DF77" s="277"/>
      <c r="DG77" s="277"/>
      <c r="DH77" s="279">
        <v>0</v>
      </c>
      <c r="DI77" s="279">
        <v>0</v>
      </c>
      <c r="DJ77" s="277"/>
      <c r="DK77" s="277"/>
      <c r="DL77" s="277">
        <v>20</v>
      </c>
      <c r="DM77" s="277"/>
      <c r="DN77" s="277">
        <v>700</v>
      </c>
      <c r="DO77" s="277"/>
      <c r="DP77" s="277"/>
      <c r="DQ77" s="277">
        <v>5</v>
      </c>
      <c r="DR77" s="277"/>
      <c r="DS77" s="277">
        <v>2</v>
      </c>
      <c r="DT77" s="277"/>
      <c r="DU77" s="277"/>
      <c r="DV77" s="277"/>
      <c r="DW77" s="277"/>
      <c r="DX77" s="277"/>
      <c r="DY77" s="277"/>
      <c r="DZ77" s="277"/>
      <c r="EA77" s="277"/>
      <c r="EB77" s="277"/>
      <c r="EC77" s="272">
        <v>5</v>
      </c>
      <c r="ED77" s="272"/>
      <c r="EE77" s="277"/>
      <c r="EF77" s="277"/>
      <c r="EG77" s="277">
        <v>72</v>
      </c>
      <c r="EH77" s="277"/>
      <c r="EI77" s="277"/>
      <c r="EJ77" s="277"/>
      <c r="EK77" s="277">
        <v>1</v>
      </c>
      <c r="EL77" s="277"/>
      <c r="EM77" s="277">
        <v>30</v>
      </c>
      <c r="EN77" s="277"/>
      <c r="EO77" s="277">
        <v>8</v>
      </c>
      <c r="EP77" s="277"/>
      <c r="EQ77" s="277"/>
      <c r="ER77" s="277"/>
      <c r="ES77" s="277"/>
      <c r="ET77" s="277"/>
      <c r="EU77" s="277">
        <v>63</v>
      </c>
      <c r="EV77" s="277"/>
      <c r="EW77" s="277"/>
      <c r="EX77" s="277"/>
      <c r="EY77" s="277">
        <v>12</v>
      </c>
      <c r="EZ77" s="277"/>
      <c r="FA77" s="277">
        <v>30</v>
      </c>
      <c r="FB77" s="277"/>
      <c r="FC77" s="277"/>
      <c r="FD77" s="277"/>
      <c r="FE77" s="288">
        <v>30</v>
      </c>
      <c r="FF77" s="288">
        <v>0</v>
      </c>
      <c r="FG77" s="277">
        <v>130</v>
      </c>
      <c r="FH77" s="277">
        <v>1</v>
      </c>
      <c r="FI77" s="277"/>
      <c r="FJ77" s="277"/>
      <c r="FK77" s="277">
        <v>35</v>
      </c>
      <c r="FL77" s="277"/>
      <c r="FM77" s="277"/>
      <c r="FN77" s="277"/>
      <c r="FO77" s="42"/>
      <c r="FP77" s="42"/>
      <c r="FQ77" s="277"/>
      <c r="FR77" s="277"/>
      <c r="FS77" s="277"/>
      <c r="FT77" s="277"/>
      <c r="FU77" s="277">
        <v>6</v>
      </c>
      <c r="FV77" s="277"/>
      <c r="FW77" s="288">
        <v>30</v>
      </c>
      <c r="FX77" s="288">
        <v>0</v>
      </c>
      <c r="FY77" s="277"/>
      <c r="FZ77" s="277"/>
      <c r="GA77" s="277">
        <v>21</v>
      </c>
      <c r="GB77" s="277"/>
      <c r="GC77" s="62">
        <v>5</v>
      </c>
      <c r="GD77" s="62"/>
      <c r="GE77" s="277">
        <v>70</v>
      </c>
      <c r="GF77" s="277"/>
      <c r="GG77" s="277"/>
      <c r="GH77" s="277"/>
      <c r="GI77" s="277">
        <v>67</v>
      </c>
      <c r="GJ77" s="277">
        <v>3</v>
      </c>
      <c r="GK77" s="277"/>
      <c r="GL77" s="277"/>
    </row>
    <row r="78" spans="1:194" s="286" customFormat="1" ht="15.75" customHeight="1" x14ac:dyDescent="0.3">
      <c r="A78" s="277">
        <v>64</v>
      </c>
      <c r="B78" s="277" t="s">
        <v>358</v>
      </c>
      <c r="C78" s="277" t="s">
        <v>359</v>
      </c>
      <c r="D78" s="277">
        <v>3.12</v>
      </c>
      <c r="E78" s="277"/>
      <c r="F78" s="277"/>
      <c r="G78" s="277"/>
      <c r="H78" s="277"/>
      <c r="I78" s="277"/>
      <c r="J78" s="277">
        <v>0</v>
      </c>
      <c r="K78" s="277">
        <v>0</v>
      </c>
      <c r="L78" s="277"/>
      <c r="M78" s="277"/>
      <c r="N78" s="277"/>
      <c r="O78" s="277"/>
      <c r="P78" s="277"/>
      <c r="Q78" s="277"/>
      <c r="R78" s="277"/>
      <c r="S78" s="277"/>
      <c r="T78" s="277"/>
      <c r="U78" s="277"/>
      <c r="V78" s="277"/>
      <c r="W78" s="277"/>
      <c r="X78" s="277"/>
      <c r="Y78" s="277">
        <v>1</v>
      </c>
      <c r="Z78" s="277"/>
      <c r="AA78" s="277"/>
      <c r="AB78" s="277"/>
      <c r="AC78" s="277"/>
      <c r="AD78" s="277"/>
      <c r="AE78" s="277"/>
      <c r="AF78" s="277">
        <v>2</v>
      </c>
      <c r="AG78" s="277"/>
      <c r="AH78" s="277"/>
      <c r="AI78" s="277"/>
      <c r="AJ78" s="277"/>
      <c r="AK78" s="277"/>
      <c r="AL78" s="277"/>
      <c r="AM78" s="277"/>
      <c r="AN78" s="277"/>
      <c r="AO78" s="277"/>
      <c r="AP78" s="277"/>
      <c r="AQ78" s="277"/>
      <c r="AR78" s="278"/>
      <c r="AS78" s="278"/>
      <c r="AT78" s="278"/>
      <c r="AU78" s="278"/>
      <c r="AV78" s="277"/>
      <c r="AW78" s="277"/>
      <c r="AX78" s="277"/>
      <c r="AY78" s="277"/>
      <c r="AZ78" s="42"/>
      <c r="BA78" s="42"/>
      <c r="BB78" s="277"/>
      <c r="BC78" s="277"/>
      <c r="BD78" s="277"/>
      <c r="BE78" s="277"/>
      <c r="BF78" s="288"/>
      <c r="BG78" s="277"/>
      <c r="BH78" s="277"/>
      <c r="BI78" s="277"/>
      <c r="BJ78" s="277"/>
      <c r="BK78" s="277"/>
      <c r="BL78" s="277"/>
      <c r="BM78" s="277"/>
      <c r="BN78" s="277"/>
      <c r="BO78" s="277"/>
      <c r="BP78" s="277"/>
      <c r="BQ78" s="277"/>
      <c r="BR78" s="277"/>
      <c r="BS78" s="277"/>
      <c r="BT78" s="277"/>
      <c r="BU78" s="277"/>
      <c r="BV78" s="277"/>
      <c r="BW78" s="277"/>
      <c r="BX78" s="277">
        <v>8</v>
      </c>
      <c r="BY78" s="277"/>
      <c r="BZ78" s="277"/>
      <c r="CA78" s="277"/>
      <c r="CB78" s="277"/>
      <c r="CC78" s="277"/>
      <c r="CD78" s="277"/>
      <c r="CE78" s="277"/>
      <c r="CF78" s="277"/>
      <c r="CG78" s="277"/>
      <c r="CH78" s="287"/>
      <c r="CI78" s="287"/>
      <c r="CJ78" s="277"/>
      <c r="CK78" s="277"/>
      <c r="CL78" s="277"/>
      <c r="CM78" s="277"/>
      <c r="CN78" s="277"/>
      <c r="CO78" s="277"/>
      <c r="CP78" s="277"/>
      <c r="CQ78" s="277"/>
      <c r="CR78" s="277"/>
      <c r="CS78" s="277"/>
      <c r="CT78" s="277"/>
      <c r="CU78" s="277"/>
      <c r="CV78" s="277"/>
      <c r="CW78" s="277"/>
      <c r="CX78" s="277"/>
      <c r="CY78" s="277"/>
      <c r="CZ78" s="277"/>
      <c r="DA78" s="277"/>
      <c r="DB78" s="277"/>
      <c r="DC78" s="277"/>
      <c r="DD78" s="271"/>
      <c r="DE78" s="271"/>
      <c r="DF78" s="277"/>
      <c r="DG78" s="277"/>
      <c r="DH78" s="279">
        <v>0</v>
      </c>
      <c r="DI78" s="279">
        <v>0</v>
      </c>
      <c r="DJ78" s="277"/>
      <c r="DK78" s="277"/>
      <c r="DL78" s="277"/>
      <c r="DM78" s="277"/>
      <c r="DN78" s="277">
        <v>3</v>
      </c>
      <c r="DO78" s="277"/>
      <c r="DP78" s="277"/>
      <c r="DQ78" s="277"/>
      <c r="DR78" s="277"/>
      <c r="DS78" s="277">
        <v>3</v>
      </c>
      <c r="DT78" s="277"/>
      <c r="DU78" s="277">
        <v>3</v>
      </c>
      <c r="DV78" s="277"/>
      <c r="DW78" s="277">
        <v>4</v>
      </c>
      <c r="DX78" s="277"/>
      <c r="DY78" s="277"/>
      <c r="DZ78" s="277"/>
      <c r="EA78" s="277"/>
      <c r="EB78" s="277"/>
      <c r="EC78" s="272">
        <v>8</v>
      </c>
      <c r="ED78" s="272"/>
      <c r="EE78" s="277"/>
      <c r="EF78" s="277"/>
      <c r="EG78" s="277">
        <v>10</v>
      </c>
      <c r="EH78" s="277"/>
      <c r="EI78" s="277"/>
      <c r="EJ78" s="277"/>
      <c r="EK78" s="277"/>
      <c r="EL78" s="277"/>
      <c r="EM78" s="277"/>
      <c r="EN78" s="277"/>
      <c r="EO78" s="277"/>
      <c r="EP78" s="277"/>
      <c r="EQ78" s="277"/>
      <c r="ER78" s="277"/>
      <c r="ES78" s="277">
        <v>1</v>
      </c>
      <c r="ET78" s="277"/>
      <c r="EU78" s="277"/>
      <c r="EV78" s="277"/>
      <c r="EW78" s="277"/>
      <c r="EX78" s="277"/>
      <c r="EY78" s="277"/>
      <c r="EZ78" s="277"/>
      <c r="FA78" s="277"/>
      <c r="FB78" s="277"/>
      <c r="FC78" s="277"/>
      <c r="FD78" s="277"/>
      <c r="FE78" s="288"/>
      <c r="FF78" s="288"/>
      <c r="FG78" s="277">
        <v>2</v>
      </c>
      <c r="FH78" s="277"/>
      <c r="FI78" s="277"/>
      <c r="FJ78" s="277"/>
      <c r="FK78" s="277"/>
      <c r="FL78" s="277"/>
      <c r="FM78" s="277"/>
      <c r="FN78" s="277"/>
      <c r="FO78" s="42"/>
      <c r="FP78" s="42"/>
      <c r="FQ78" s="277"/>
      <c r="FR78" s="277"/>
      <c r="FS78" s="277"/>
      <c r="FT78" s="277"/>
      <c r="FU78" s="277"/>
      <c r="FV78" s="277"/>
      <c r="FW78" s="288"/>
      <c r="FX78" s="288"/>
      <c r="FY78" s="277"/>
      <c r="FZ78" s="277"/>
      <c r="GA78" s="277"/>
      <c r="GB78" s="277"/>
      <c r="GC78" s="62">
        <v>11</v>
      </c>
      <c r="GD78" s="62"/>
      <c r="GE78" s="277">
        <v>1</v>
      </c>
      <c r="GF78" s="277"/>
      <c r="GG78" s="277"/>
      <c r="GH78" s="277"/>
      <c r="GI78" s="277">
        <v>4</v>
      </c>
      <c r="GJ78" s="277"/>
      <c r="GK78" s="277"/>
      <c r="GL78" s="277"/>
    </row>
    <row r="79" spans="1:194" s="286" customFormat="1" ht="15.75" customHeight="1" x14ac:dyDescent="0.3">
      <c r="A79" s="277">
        <v>65</v>
      </c>
      <c r="B79" s="277" t="s">
        <v>360</v>
      </c>
      <c r="C79" s="277" t="s">
        <v>361</v>
      </c>
      <c r="D79" s="277">
        <v>4.51</v>
      </c>
      <c r="E79" s="277"/>
      <c r="F79" s="277"/>
      <c r="G79" s="277"/>
      <c r="H79" s="277"/>
      <c r="I79" s="277"/>
      <c r="J79" s="277">
        <v>0</v>
      </c>
      <c r="K79" s="277">
        <v>0</v>
      </c>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8"/>
      <c r="AS79" s="278"/>
      <c r="AT79" s="278"/>
      <c r="AU79" s="278"/>
      <c r="AV79" s="277"/>
      <c r="AW79" s="277"/>
      <c r="AX79" s="277"/>
      <c r="AY79" s="277"/>
      <c r="AZ79" s="42"/>
      <c r="BA79" s="42"/>
      <c r="BB79" s="277"/>
      <c r="BC79" s="277"/>
      <c r="BD79" s="277"/>
      <c r="BE79" s="277"/>
      <c r="BF79" s="288"/>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277"/>
      <c r="CC79" s="277"/>
      <c r="CD79" s="277"/>
      <c r="CE79" s="277"/>
      <c r="CF79" s="277"/>
      <c r="CG79" s="277"/>
      <c r="CH79" s="287"/>
      <c r="CI79" s="287"/>
      <c r="CJ79" s="277"/>
      <c r="CK79" s="277">
        <v>1</v>
      </c>
      <c r="CL79" s="277"/>
      <c r="CM79" s="277"/>
      <c r="CN79" s="277"/>
      <c r="CO79" s="277"/>
      <c r="CP79" s="277"/>
      <c r="CQ79" s="277"/>
      <c r="CR79" s="277"/>
      <c r="CS79" s="277"/>
      <c r="CT79" s="277"/>
      <c r="CU79" s="277"/>
      <c r="CV79" s="277"/>
      <c r="CW79" s="277"/>
      <c r="CX79" s="277"/>
      <c r="CY79" s="277"/>
      <c r="CZ79" s="277"/>
      <c r="DA79" s="277"/>
      <c r="DB79" s="277"/>
      <c r="DC79" s="277"/>
      <c r="DD79" s="271"/>
      <c r="DE79" s="271"/>
      <c r="DF79" s="277"/>
      <c r="DG79" s="277"/>
      <c r="DH79" s="279">
        <v>0</v>
      </c>
      <c r="DI79" s="279">
        <v>0</v>
      </c>
      <c r="DJ79" s="277"/>
      <c r="DK79" s="277"/>
      <c r="DL79" s="277"/>
      <c r="DM79" s="277"/>
      <c r="DN79" s="277"/>
      <c r="DO79" s="277"/>
      <c r="DP79" s="277"/>
      <c r="DQ79" s="277"/>
      <c r="DR79" s="277"/>
      <c r="DS79" s="277"/>
      <c r="DT79" s="277"/>
      <c r="DU79" s="277"/>
      <c r="DV79" s="277"/>
      <c r="DW79" s="277"/>
      <c r="DX79" s="277"/>
      <c r="DY79" s="277"/>
      <c r="DZ79" s="277"/>
      <c r="EA79" s="277"/>
      <c r="EB79" s="277"/>
      <c r="EC79" s="272"/>
      <c r="ED79" s="272"/>
      <c r="EE79" s="277"/>
      <c r="EF79" s="277"/>
      <c r="EG79" s="277"/>
      <c r="EH79" s="277"/>
      <c r="EI79" s="277"/>
      <c r="EJ79" s="277"/>
      <c r="EK79" s="277"/>
      <c r="EL79" s="277"/>
      <c r="EM79" s="277"/>
      <c r="EN79" s="277"/>
      <c r="EO79" s="277"/>
      <c r="EP79" s="277"/>
      <c r="EQ79" s="277"/>
      <c r="ER79" s="277"/>
      <c r="ES79" s="277"/>
      <c r="ET79" s="277"/>
      <c r="EU79" s="277"/>
      <c r="EV79" s="277"/>
      <c r="EW79" s="277"/>
      <c r="EX79" s="277"/>
      <c r="EY79" s="277"/>
      <c r="EZ79" s="277"/>
      <c r="FA79" s="277"/>
      <c r="FB79" s="277"/>
      <c r="FC79" s="277"/>
      <c r="FD79" s="277"/>
      <c r="FE79" s="288"/>
      <c r="FF79" s="288"/>
      <c r="FG79" s="277"/>
      <c r="FH79" s="277"/>
      <c r="FI79" s="277"/>
      <c r="FJ79" s="277"/>
      <c r="FK79" s="277"/>
      <c r="FL79" s="277"/>
      <c r="FM79" s="277"/>
      <c r="FN79" s="277"/>
      <c r="FO79" s="42"/>
      <c r="FP79" s="42"/>
      <c r="FQ79" s="277"/>
      <c r="FR79" s="277"/>
      <c r="FS79" s="277"/>
      <c r="FT79" s="277"/>
      <c r="FU79" s="277"/>
      <c r="FV79" s="277"/>
      <c r="FW79" s="288"/>
      <c r="FX79" s="288"/>
      <c r="FY79" s="277"/>
      <c r="FZ79" s="277">
        <v>6</v>
      </c>
      <c r="GA79" s="277"/>
      <c r="GB79" s="277"/>
      <c r="GC79" s="62"/>
      <c r="GD79" s="62"/>
      <c r="GE79" s="277"/>
      <c r="GF79" s="277"/>
      <c r="GG79" s="277"/>
      <c r="GH79" s="277"/>
      <c r="GI79" s="277"/>
      <c r="GJ79" s="277"/>
      <c r="GK79" s="277"/>
      <c r="GL79" s="277"/>
    </row>
    <row r="80" spans="1:194" s="286" customFormat="1" ht="15.75" customHeight="1" x14ac:dyDescent="0.3">
      <c r="A80" s="277">
        <v>66</v>
      </c>
      <c r="B80" s="277" t="s">
        <v>362</v>
      </c>
      <c r="C80" s="277" t="s">
        <v>363</v>
      </c>
      <c r="D80" s="277">
        <v>7.2</v>
      </c>
      <c r="E80" s="277"/>
      <c r="F80" s="277"/>
      <c r="G80" s="277"/>
      <c r="H80" s="277"/>
      <c r="I80" s="277"/>
      <c r="J80" s="277">
        <v>0</v>
      </c>
      <c r="K80" s="277">
        <v>0</v>
      </c>
      <c r="L80" s="277"/>
      <c r="M80" s="277"/>
      <c r="N80" s="277"/>
      <c r="O80" s="277"/>
      <c r="P80" s="277"/>
      <c r="Q80" s="277"/>
      <c r="R80" s="277"/>
      <c r="S80" s="277"/>
      <c r="T80" s="277"/>
      <c r="U80" s="277"/>
      <c r="V80" s="277"/>
      <c r="W80" s="277"/>
      <c r="X80" s="277"/>
      <c r="Y80" s="277"/>
      <c r="Z80" s="277"/>
      <c r="AA80" s="277"/>
      <c r="AB80" s="277"/>
      <c r="AC80" s="277"/>
      <c r="AD80" s="277"/>
      <c r="AE80" s="277"/>
      <c r="AF80" s="277">
        <v>1</v>
      </c>
      <c r="AG80" s="277"/>
      <c r="AH80" s="277"/>
      <c r="AI80" s="277"/>
      <c r="AJ80" s="277"/>
      <c r="AK80" s="277"/>
      <c r="AL80" s="277"/>
      <c r="AM80" s="277"/>
      <c r="AN80" s="277"/>
      <c r="AO80" s="277"/>
      <c r="AP80" s="277"/>
      <c r="AQ80" s="277"/>
      <c r="AR80" s="278"/>
      <c r="AS80" s="278"/>
      <c r="AT80" s="278"/>
      <c r="AU80" s="278"/>
      <c r="AV80" s="277"/>
      <c r="AW80" s="277"/>
      <c r="AX80" s="277"/>
      <c r="AY80" s="277"/>
      <c r="AZ80" s="42"/>
      <c r="BA80" s="42"/>
      <c r="BB80" s="277"/>
      <c r="BC80" s="277"/>
      <c r="BD80" s="277"/>
      <c r="BE80" s="277"/>
      <c r="BF80" s="288"/>
      <c r="BG80" s="277"/>
      <c r="BH80" s="277"/>
      <c r="BI80" s="277"/>
      <c r="BJ80" s="277"/>
      <c r="BK80" s="277"/>
      <c r="BL80" s="277"/>
      <c r="BM80" s="277"/>
      <c r="BN80" s="277"/>
      <c r="BO80" s="277"/>
      <c r="BP80" s="277"/>
      <c r="BQ80" s="277"/>
      <c r="BR80" s="277"/>
      <c r="BS80" s="277"/>
      <c r="BT80" s="277"/>
      <c r="BU80" s="277"/>
      <c r="BV80" s="277"/>
      <c r="BW80" s="277"/>
      <c r="BX80" s="277"/>
      <c r="BY80" s="277"/>
      <c r="BZ80" s="277"/>
      <c r="CA80" s="277"/>
      <c r="CB80" s="277"/>
      <c r="CC80" s="277"/>
      <c r="CD80" s="277"/>
      <c r="CE80" s="277"/>
      <c r="CF80" s="277"/>
      <c r="CG80" s="277"/>
      <c r="CH80" s="287"/>
      <c r="CI80" s="287"/>
      <c r="CJ80" s="277"/>
      <c r="CK80" s="277"/>
      <c r="CL80" s="277"/>
      <c r="CM80" s="277"/>
      <c r="CN80" s="277"/>
      <c r="CO80" s="277"/>
      <c r="CP80" s="277"/>
      <c r="CQ80" s="277"/>
      <c r="CR80" s="277"/>
      <c r="CS80" s="277"/>
      <c r="CT80" s="277"/>
      <c r="CU80" s="277"/>
      <c r="CV80" s="277"/>
      <c r="CW80" s="277"/>
      <c r="CX80" s="277"/>
      <c r="CY80" s="277"/>
      <c r="CZ80" s="277"/>
      <c r="DA80" s="277"/>
      <c r="DB80" s="277"/>
      <c r="DC80" s="277"/>
      <c r="DD80" s="271"/>
      <c r="DE80" s="271"/>
      <c r="DF80" s="277"/>
      <c r="DG80" s="277"/>
      <c r="DH80" s="279">
        <v>0</v>
      </c>
      <c r="DI80" s="279">
        <v>0</v>
      </c>
      <c r="DJ80" s="277"/>
      <c r="DK80" s="277"/>
      <c r="DL80" s="277"/>
      <c r="DM80" s="277"/>
      <c r="DN80" s="277"/>
      <c r="DO80" s="277"/>
      <c r="DP80" s="277"/>
      <c r="DQ80" s="277"/>
      <c r="DR80" s="277"/>
      <c r="DS80" s="277"/>
      <c r="DT80" s="277"/>
      <c r="DU80" s="277"/>
      <c r="DV80" s="277"/>
      <c r="DW80" s="277"/>
      <c r="DX80" s="277"/>
      <c r="DY80" s="277"/>
      <c r="DZ80" s="277"/>
      <c r="EA80" s="277"/>
      <c r="EB80" s="277"/>
      <c r="EC80" s="272">
        <v>5</v>
      </c>
      <c r="ED80" s="272"/>
      <c r="EE80" s="277"/>
      <c r="EF80" s="277"/>
      <c r="EG80" s="277"/>
      <c r="EH80" s="277"/>
      <c r="EI80" s="277"/>
      <c r="EJ80" s="277"/>
      <c r="EK80" s="277"/>
      <c r="EL80" s="277"/>
      <c r="EM80" s="277"/>
      <c r="EN80" s="277"/>
      <c r="EO80" s="277"/>
      <c r="EP80" s="277"/>
      <c r="EQ80" s="277"/>
      <c r="ER80" s="277"/>
      <c r="ES80" s="277"/>
      <c r="ET80" s="277"/>
      <c r="EU80" s="277"/>
      <c r="EV80" s="277"/>
      <c r="EW80" s="277"/>
      <c r="EX80" s="277"/>
      <c r="EY80" s="277"/>
      <c r="EZ80" s="277"/>
      <c r="FA80" s="277"/>
      <c r="FB80" s="277"/>
      <c r="FC80" s="277"/>
      <c r="FD80" s="277"/>
      <c r="FE80" s="288"/>
      <c r="FF80" s="288"/>
      <c r="FG80" s="277"/>
      <c r="FH80" s="277"/>
      <c r="FI80" s="277"/>
      <c r="FJ80" s="277"/>
      <c r="FK80" s="277"/>
      <c r="FL80" s="277"/>
      <c r="FM80" s="277"/>
      <c r="FN80" s="277"/>
      <c r="FO80" s="42"/>
      <c r="FP80" s="42"/>
      <c r="FQ80" s="277"/>
      <c r="FR80" s="277"/>
      <c r="FS80" s="277"/>
      <c r="FT80" s="277"/>
      <c r="FU80" s="277"/>
      <c r="FV80" s="277"/>
      <c r="FW80" s="288"/>
      <c r="FX80" s="288"/>
      <c r="FY80" s="277"/>
      <c r="FZ80" s="277"/>
      <c r="GA80" s="277"/>
      <c r="GB80" s="277"/>
      <c r="GC80" s="62"/>
      <c r="GD80" s="62"/>
      <c r="GE80" s="277"/>
      <c r="GF80" s="277"/>
      <c r="GG80" s="277"/>
      <c r="GH80" s="277"/>
      <c r="GI80" s="277"/>
      <c r="GJ80" s="277"/>
      <c r="GK80" s="277"/>
      <c r="GL80" s="277"/>
    </row>
    <row r="81" spans="1:194" s="286" customFormat="1" ht="15.75" customHeight="1" x14ac:dyDescent="0.3">
      <c r="A81" s="277">
        <v>67</v>
      </c>
      <c r="B81" s="277" t="s">
        <v>364</v>
      </c>
      <c r="C81" s="277" t="s">
        <v>365</v>
      </c>
      <c r="D81" s="277">
        <v>1.18</v>
      </c>
      <c r="E81" s="277"/>
      <c r="F81" s="277"/>
      <c r="G81" s="277"/>
      <c r="H81" s="277"/>
      <c r="I81" s="277"/>
      <c r="J81" s="277">
        <v>20</v>
      </c>
      <c r="K81" s="277">
        <v>0</v>
      </c>
      <c r="L81" s="277">
        <v>10</v>
      </c>
      <c r="M81" s="277"/>
      <c r="N81" s="277"/>
      <c r="O81" s="277"/>
      <c r="P81" s="277">
        <v>24</v>
      </c>
      <c r="Q81" s="277"/>
      <c r="R81" s="277"/>
      <c r="S81" s="277"/>
      <c r="T81" s="277">
        <v>250</v>
      </c>
      <c r="U81" s="277"/>
      <c r="V81" s="277">
        <v>30</v>
      </c>
      <c r="W81" s="277"/>
      <c r="X81" s="277"/>
      <c r="Y81" s="277">
        <v>200</v>
      </c>
      <c r="Z81" s="277"/>
      <c r="AA81" s="277"/>
      <c r="AB81" s="277">
        <v>5</v>
      </c>
      <c r="AC81" s="277"/>
      <c r="AD81" s="277">
        <v>77</v>
      </c>
      <c r="AE81" s="277"/>
      <c r="AF81" s="277">
        <v>60</v>
      </c>
      <c r="AG81" s="277"/>
      <c r="AH81" s="277"/>
      <c r="AI81" s="277"/>
      <c r="AJ81" s="277"/>
      <c r="AK81" s="277"/>
      <c r="AL81" s="277">
        <v>21</v>
      </c>
      <c r="AM81" s="277"/>
      <c r="AN81" s="277"/>
      <c r="AO81" s="277"/>
      <c r="AP81" s="277">
        <v>13</v>
      </c>
      <c r="AQ81" s="277"/>
      <c r="AR81" s="278"/>
      <c r="AS81" s="278"/>
      <c r="AT81" s="278">
        <v>8</v>
      </c>
      <c r="AU81" s="278"/>
      <c r="AV81" s="277">
        <v>8</v>
      </c>
      <c r="AW81" s="277"/>
      <c r="AX81" s="277">
        <v>36</v>
      </c>
      <c r="AY81" s="277"/>
      <c r="AZ81" s="42">
        <v>52</v>
      </c>
      <c r="BA81" s="42"/>
      <c r="BB81" s="277">
        <v>78</v>
      </c>
      <c r="BC81" s="277"/>
      <c r="BD81" s="277">
        <v>17</v>
      </c>
      <c r="BE81" s="277">
        <v>0</v>
      </c>
      <c r="BF81" s="288"/>
      <c r="BG81" s="277"/>
      <c r="BH81" s="277"/>
      <c r="BI81" s="277"/>
      <c r="BJ81" s="277">
        <v>36</v>
      </c>
      <c r="BK81" s="277"/>
      <c r="BL81" s="277"/>
      <c r="BM81" s="277"/>
      <c r="BN81" s="277">
        <v>20</v>
      </c>
      <c r="BO81" s="277"/>
      <c r="BP81" s="277">
        <v>51</v>
      </c>
      <c r="BQ81" s="277"/>
      <c r="BR81" s="277"/>
      <c r="BS81" s="277"/>
      <c r="BT81" s="277">
        <v>6</v>
      </c>
      <c r="BU81" s="277"/>
      <c r="BV81" s="277">
        <v>14</v>
      </c>
      <c r="BW81" s="277"/>
      <c r="BX81" s="277">
        <v>113</v>
      </c>
      <c r="BY81" s="277"/>
      <c r="BZ81" s="277"/>
      <c r="CA81" s="277"/>
      <c r="CB81" s="277">
        <v>5</v>
      </c>
      <c r="CC81" s="277"/>
      <c r="CD81" s="277">
        <v>12</v>
      </c>
      <c r="CE81" s="277"/>
      <c r="CF81" s="277">
        <v>28</v>
      </c>
      <c r="CG81" s="277"/>
      <c r="CH81" s="287">
        <f>86+51</f>
        <v>137</v>
      </c>
      <c r="CI81" s="287"/>
      <c r="CJ81" s="277"/>
      <c r="CK81" s="277"/>
      <c r="CL81" s="277">
        <v>1</v>
      </c>
      <c r="CM81" s="277"/>
      <c r="CN81" s="277"/>
      <c r="CO81" s="277"/>
      <c r="CP81" s="277">
        <v>2</v>
      </c>
      <c r="CQ81" s="277"/>
      <c r="CR81" s="277">
        <v>70</v>
      </c>
      <c r="CS81" s="277"/>
      <c r="CT81" s="277"/>
      <c r="CU81" s="277"/>
      <c r="CV81" s="277">
        <v>45</v>
      </c>
      <c r="CW81" s="277">
        <v>19</v>
      </c>
      <c r="CX81" s="277">
        <v>18</v>
      </c>
      <c r="CY81" s="277"/>
      <c r="CZ81" s="277">
        <v>2</v>
      </c>
      <c r="DA81" s="277"/>
      <c r="DB81" s="277"/>
      <c r="DC81" s="277"/>
      <c r="DD81" s="271"/>
      <c r="DE81" s="271"/>
      <c r="DF81" s="277">
        <v>4</v>
      </c>
      <c r="DG81" s="277"/>
      <c r="DH81" s="279">
        <v>0</v>
      </c>
      <c r="DI81" s="279">
        <v>0</v>
      </c>
      <c r="DJ81" s="277"/>
      <c r="DK81" s="277"/>
      <c r="DL81" s="277">
        <v>63</v>
      </c>
      <c r="DM81" s="277"/>
      <c r="DN81" s="277">
        <v>2000</v>
      </c>
      <c r="DO81" s="277"/>
      <c r="DP81" s="277"/>
      <c r="DQ81" s="277">
        <v>96</v>
      </c>
      <c r="DR81" s="277"/>
      <c r="DS81" s="277">
        <v>12</v>
      </c>
      <c r="DT81" s="277"/>
      <c r="DU81" s="277">
        <v>8</v>
      </c>
      <c r="DV81" s="277"/>
      <c r="DW81" s="277"/>
      <c r="DX81" s="277"/>
      <c r="DY81" s="277">
        <v>2</v>
      </c>
      <c r="DZ81" s="277"/>
      <c r="EA81" s="277">
        <v>22</v>
      </c>
      <c r="EB81" s="277"/>
      <c r="EC81" s="272">
        <v>35</v>
      </c>
      <c r="ED81" s="272"/>
      <c r="EE81" s="277">
        <v>26</v>
      </c>
      <c r="EF81" s="277"/>
      <c r="EG81" s="277">
        <v>39</v>
      </c>
      <c r="EH81" s="277"/>
      <c r="EI81" s="277"/>
      <c r="EJ81" s="277"/>
      <c r="EK81" s="277">
        <v>19</v>
      </c>
      <c r="EL81" s="277"/>
      <c r="EM81" s="277">
        <v>170</v>
      </c>
      <c r="EN81" s="277"/>
      <c r="EO81" s="277">
        <v>8</v>
      </c>
      <c r="EP81" s="277"/>
      <c r="EQ81" s="277"/>
      <c r="ER81" s="277"/>
      <c r="ES81" s="277">
        <v>10</v>
      </c>
      <c r="ET81" s="277"/>
      <c r="EU81" s="277">
        <v>76</v>
      </c>
      <c r="EV81" s="277"/>
      <c r="EW81" s="277"/>
      <c r="EX81" s="277"/>
      <c r="EY81" s="277">
        <v>146</v>
      </c>
      <c r="EZ81" s="277"/>
      <c r="FA81" s="277">
        <v>170</v>
      </c>
      <c r="FB81" s="277"/>
      <c r="FC81" s="277">
        <v>5</v>
      </c>
      <c r="FD81" s="277"/>
      <c r="FE81" s="288">
        <v>55</v>
      </c>
      <c r="FF81" s="288"/>
      <c r="FG81" s="277">
        <v>150</v>
      </c>
      <c r="FH81" s="277"/>
      <c r="FI81" s="277">
        <v>20</v>
      </c>
      <c r="FJ81" s="277"/>
      <c r="FK81" s="277">
        <v>70</v>
      </c>
      <c r="FL81" s="277"/>
      <c r="FM81" s="277"/>
      <c r="FN81" s="277"/>
      <c r="FO81" s="42"/>
      <c r="FP81" s="42"/>
      <c r="FQ81" s="277">
        <v>24</v>
      </c>
      <c r="FR81" s="277"/>
      <c r="FS81" s="277"/>
      <c r="FT81" s="277"/>
      <c r="FU81" s="277">
        <v>115</v>
      </c>
      <c r="FV81" s="277"/>
      <c r="FW81" s="288">
        <v>55</v>
      </c>
      <c r="FX81" s="288"/>
      <c r="FY81" s="277"/>
      <c r="FZ81" s="277"/>
      <c r="GA81" s="277">
        <v>25</v>
      </c>
      <c r="GB81" s="277"/>
      <c r="GC81" s="62">
        <v>5</v>
      </c>
      <c r="GD81" s="62"/>
      <c r="GE81" s="277">
        <v>75</v>
      </c>
      <c r="GF81" s="277"/>
      <c r="GG81" s="277">
        <v>10</v>
      </c>
      <c r="GH81" s="277"/>
      <c r="GI81" s="277">
        <v>124</v>
      </c>
      <c r="GJ81" s="277"/>
      <c r="GK81" s="277"/>
      <c r="GL81" s="277"/>
    </row>
    <row r="82" spans="1:194" s="286" customFormat="1" ht="15.75" customHeight="1" x14ac:dyDescent="0.3">
      <c r="A82" s="277">
        <v>68</v>
      </c>
      <c r="B82" s="277" t="s">
        <v>366</v>
      </c>
      <c r="C82" s="277" t="s">
        <v>367</v>
      </c>
      <c r="D82" s="277">
        <v>0.98</v>
      </c>
      <c r="E82" s="277"/>
      <c r="F82" s="277"/>
      <c r="G82" s="277"/>
      <c r="H82" s="277"/>
      <c r="I82" s="277"/>
      <c r="J82" s="277">
        <v>0</v>
      </c>
      <c r="K82" s="277">
        <v>2</v>
      </c>
      <c r="L82" s="277"/>
      <c r="M82" s="277">
        <v>1</v>
      </c>
      <c r="N82" s="277"/>
      <c r="O82" s="277"/>
      <c r="P82" s="277"/>
      <c r="Q82" s="277">
        <v>5</v>
      </c>
      <c r="R82" s="277"/>
      <c r="S82" s="277"/>
      <c r="T82" s="277"/>
      <c r="U82" s="277">
        <v>49</v>
      </c>
      <c r="V82" s="277">
        <v>1</v>
      </c>
      <c r="W82" s="277"/>
      <c r="X82" s="277">
        <v>150</v>
      </c>
      <c r="Y82" s="277"/>
      <c r="Z82" s="277"/>
      <c r="AA82" s="277"/>
      <c r="AB82" s="277"/>
      <c r="AC82" s="277"/>
      <c r="AD82" s="277"/>
      <c r="AE82" s="277">
        <v>24</v>
      </c>
      <c r="AF82" s="277"/>
      <c r="AG82" s="277"/>
      <c r="AH82" s="277"/>
      <c r="AI82" s="277"/>
      <c r="AJ82" s="277"/>
      <c r="AK82" s="277"/>
      <c r="AL82" s="277"/>
      <c r="AM82" s="277">
        <v>5</v>
      </c>
      <c r="AN82" s="277"/>
      <c r="AO82" s="277"/>
      <c r="AP82" s="277"/>
      <c r="AQ82" s="277">
        <v>1</v>
      </c>
      <c r="AR82" s="278"/>
      <c r="AS82" s="278"/>
      <c r="AT82" s="278"/>
      <c r="AU82" s="278"/>
      <c r="AV82" s="277"/>
      <c r="AW82" s="277"/>
      <c r="AX82" s="277"/>
      <c r="AY82" s="277">
        <v>10</v>
      </c>
      <c r="AZ82" s="42"/>
      <c r="BA82" s="42">
        <v>17</v>
      </c>
      <c r="BB82" s="277"/>
      <c r="BC82" s="277">
        <v>60</v>
      </c>
      <c r="BD82" s="277"/>
      <c r="BE82" s="277"/>
      <c r="BF82" s="288"/>
      <c r="BG82" s="277"/>
      <c r="BH82" s="277"/>
      <c r="BI82" s="277"/>
      <c r="BJ82" s="277"/>
      <c r="BK82" s="277">
        <v>82</v>
      </c>
      <c r="BL82" s="277"/>
      <c r="BM82" s="277">
        <v>20</v>
      </c>
      <c r="BN82" s="277"/>
      <c r="BO82" s="277">
        <v>9</v>
      </c>
      <c r="BP82" s="277"/>
      <c r="BQ82" s="277">
        <v>6</v>
      </c>
      <c r="BR82" s="277"/>
      <c r="BS82" s="277"/>
      <c r="BT82" s="277"/>
      <c r="BU82" s="277"/>
      <c r="BV82" s="277"/>
      <c r="BW82" s="277">
        <v>2</v>
      </c>
      <c r="BX82" s="277"/>
      <c r="BY82" s="277">
        <v>31</v>
      </c>
      <c r="BZ82" s="277"/>
      <c r="CA82" s="277"/>
      <c r="CB82" s="277"/>
      <c r="CC82" s="277"/>
      <c r="CD82" s="277"/>
      <c r="CE82" s="277">
        <v>1</v>
      </c>
      <c r="CF82" s="277"/>
      <c r="CG82" s="277">
        <v>3</v>
      </c>
      <c r="CH82" s="287"/>
      <c r="CI82" s="287">
        <f>92+11</f>
        <v>103</v>
      </c>
      <c r="CJ82" s="277"/>
      <c r="CK82" s="277">
        <v>30</v>
      </c>
      <c r="CL82" s="277"/>
      <c r="CM82" s="277"/>
      <c r="CN82" s="277"/>
      <c r="CO82" s="277"/>
      <c r="CP82" s="277"/>
      <c r="CQ82" s="277"/>
      <c r="CR82" s="277"/>
      <c r="CS82" s="277">
        <v>75</v>
      </c>
      <c r="CT82" s="277"/>
      <c r="CU82" s="277"/>
      <c r="CV82" s="277"/>
      <c r="CW82" s="277"/>
      <c r="CX82" s="277"/>
      <c r="CY82" s="277"/>
      <c r="CZ82" s="277"/>
      <c r="DA82" s="277"/>
      <c r="DB82" s="277"/>
      <c r="DC82" s="277"/>
      <c r="DD82" s="271"/>
      <c r="DE82" s="271"/>
      <c r="DF82" s="277"/>
      <c r="DG82" s="277"/>
      <c r="DH82" s="279">
        <v>0</v>
      </c>
      <c r="DI82" s="279">
        <v>0</v>
      </c>
      <c r="DJ82" s="277"/>
      <c r="DK82" s="277"/>
      <c r="DL82" s="277"/>
      <c r="DM82" s="277">
        <v>97</v>
      </c>
      <c r="DN82" s="277"/>
      <c r="DO82" s="277">
        <v>4010</v>
      </c>
      <c r="DP82" s="277"/>
      <c r="DQ82" s="277"/>
      <c r="DR82" s="277">
        <v>91</v>
      </c>
      <c r="DS82" s="277"/>
      <c r="DT82" s="277"/>
      <c r="DU82" s="277"/>
      <c r="DV82" s="277"/>
      <c r="DW82" s="277">
        <v>28</v>
      </c>
      <c r="DX82" s="277"/>
      <c r="DY82" s="277"/>
      <c r="DZ82" s="277"/>
      <c r="EA82" s="277"/>
      <c r="EB82" s="277"/>
      <c r="EC82" s="272"/>
      <c r="ED82" s="272">
        <v>30</v>
      </c>
      <c r="EE82" s="277"/>
      <c r="EF82" s="277"/>
      <c r="EG82" s="277"/>
      <c r="EH82" s="277">
        <v>10</v>
      </c>
      <c r="EI82" s="277"/>
      <c r="EJ82" s="277"/>
      <c r="EK82" s="277"/>
      <c r="EL82" s="277">
        <v>3</v>
      </c>
      <c r="EM82" s="277">
        <v>15</v>
      </c>
      <c r="EN82" s="277"/>
      <c r="EO82" s="277"/>
      <c r="EP82" s="277"/>
      <c r="EQ82" s="277"/>
      <c r="ER82" s="277"/>
      <c r="ES82" s="277"/>
      <c r="ET82" s="277"/>
      <c r="EU82" s="277"/>
      <c r="EV82" s="277">
        <v>22</v>
      </c>
      <c r="EW82" s="277"/>
      <c r="EX82" s="277"/>
      <c r="EY82" s="277"/>
      <c r="EZ82" s="277">
        <v>52</v>
      </c>
      <c r="FA82" s="277">
        <v>15</v>
      </c>
      <c r="FB82" s="277"/>
      <c r="FC82" s="277"/>
      <c r="FD82" s="277">
        <v>1</v>
      </c>
      <c r="FE82" s="288"/>
      <c r="FF82" s="288">
        <v>50</v>
      </c>
      <c r="FG82" s="277"/>
      <c r="FH82" s="277">
        <v>70</v>
      </c>
      <c r="FI82" s="277"/>
      <c r="FJ82" s="277"/>
      <c r="FK82" s="277"/>
      <c r="FL82" s="277">
        <v>87</v>
      </c>
      <c r="FM82" s="277"/>
      <c r="FN82" s="277"/>
      <c r="FO82" s="42"/>
      <c r="FP82" s="42"/>
      <c r="FQ82" s="277"/>
      <c r="FR82" s="277">
        <v>72</v>
      </c>
      <c r="FS82" s="277"/>
      <c r="FT82" s="277"/>
      <c r="FU82" s="277"/>
      <c r="FV82" s="277">
        <v>86</v>
      </c>
      <c r="FW82" s="288"/>
      <c r="FX82" s="288">
        <v>50</v>
      </c>
      <c r="FY82" s="277"/>
      <c r="FZ82" s="277">
        <v>16</v>
      </c>
      <c r="GA82" s="277"/>
      <c r="GB82" s="277">
        <v>15</v>
      </c>
      <c r="GC82" s="62"/>
      <c r="GD82" s="62"/>
      <c r="GE82" s="277">
        <v>1</v>
      </c>
      <c r="GF82" s="277">
        <v>21</v>
      </c>
      <c r="GG82" s="277"/>
      <c r="GH82" s="277">
        <v>3</v>
      </c>
      <c r="GI82" s="277"/>
      <c r="GJ82" s="277">
        <v>247</v>
      </c>
      <c r="GK82" s="277"/>
      <c r="GL82" s="277"/>
    </row>
    <row r="83" spans="1:194" s="286" customFormat="1" ht="15.75" customHeight="1" x14ac:dyDescent="0.3">
      <c r="A83" s="277">
        <v>69</v>
      </c>
      <c r="B83" s="277" t="s">
        <v>368</v>
      </c>
      <c r="C83" s="277" t="s">
        <v>369</v>
      </c>
      <c r="D83" s="277">
        <v>0.35</v>
      </c>
      <c r="E83" s="277"/>
      <c r="F83" s="277"/>
      <c r="G83" s="277"/>
      <c r="H83" s="277"/>
      <c r="I83" s="277"/>
      <c r="J83" s="277">
        <v>84</v>
      </c>
      <c r="K83" s="277">
        <v>0</v>
      </c>
      <c r="L83" s="277"/>
      <c r="M83" s="277">
        <v>189</v>
      </c>
      <c r="N83" s="277"/>
      <c r="O83" s="277"/>
      <c r="P83" s="277">
        <v>60</v>
      </c>
      <c r="Q83" s="277"/>
      <c r="R83" s="277"/>
      <c r="S83" s="277"/>
      <c r="T83" s="277">
        <v>3</v>
      </c>
      <c r="U83" s="277"/>
      <c r="V83" s="277"/>
      <c r="W83" s="277"/>
      <c r="X83" s="277"/>
      <c r="Y83" s="277">
        <v>709</v>
      </c>
      <c r="Z83" s="277"/>
      <c r="AA83" s="277"/>
      <c r="AB83" s="277"/>
      <c r="AC83" s="277"/>
      <c r="AD83" s="277">
        <v>20</v>
      </c>
      <c r="AE83" s="277"/>
      <c r="AF83" s="277"/>
      <c r="AG83" s="277"/>
      <c r="AH83" s="277">
        <v>2</v>
      </c>
      <c r="AI83" s="277"/>
      <c r="AJ83" s="277"/>
      <c r="AK83" s="277"/>
      <c r="AL83" s="277">
        <v>49</v>
      </c>
      <c r="AM83" s="277"/>
      <c r="AN83" s="277"/>
      <c r="AO83" s="277"/>
      <c r="AP83" s="277"/>
      <c r="AQ83" s="277"/>
      <c r="AR83" s="278"/>
      <c r="AS83" s="278"/>
      <c r="AT83" s="278">
        <v>8</v>
      </c>
      <c r="AU83" s="278"/>
      <c r="AV83" s="277">
        <v>25</v>
      </c>
      <c r="AW83" s="277"/>
      <c r="AX83" s="277">
        <v>28</v>
      </c>
      <c r="AY83" s="277"/>
      <c r="AZ83" s="42">
        <v>28</v>
      </c>
      <c r="BA83" s="42"/>
      <c r="BB83" s="277">
        <v>1</v>
      </c>
      <c r="BC83" s="277"/>
      <c r="BD83" s="277"/>
      <c r="BE83" s="277"/>
      <c r="BF83" s="288"/>
      <c r="BG83" s="277"/>
      <c r="BH83" s="277"/>
      <c r="BI83" s="277"/>
      <c r="BJ83" s="277">
        <v>130</v>
      </c>
      <c r="BK83" s="277"/>
      <c r="BL83" s="277">
        <v>65</v>
      </c>
      <c r="BM83" s="277"/>
      <c r="BN83" s="277">
        <v>90</v>
      </c>
      <c r="BO83" s="277"/>
      <c r="BP83" s="277">
        <v>5</v>
      </c>
      <c r="BQ83" s="277"/>
      <c r="BR83" s="277"/>
      <c r="BS83" s="277"/>
      <c r="BT83" s="277"/>
      <c r="BU83" s="277"/>
      <c r="BV83" s="277">
        <v>99</v>
      </c>
      <c r="BW83" s="277"/>
      <c r="BX83" s="277">
        <v>67</v>
      </c>
      <c r="BY83" s="277"/>
      <c r="BZ83" s="277"/>
      <c r="CA83" s="277"/>
      <c r="CB83" s="277"/>
      <c r="CC83" s="277"/>
      <c r="CD83" s="277">
        <v>80</v>
      </c>
      <c r="CE83" s="277"/>
      <c r="CF83" s="277"/>
      <c r="CG83" s="277"/>
      <c r="CH83" s="287">
        <f>150+274</f>
        <v>424</v>
      </c>
      <c r="CI83" s="287"/>
      <c r="CJ83" s="277"/>
      <c r="CK83" s="277"/>
      <c r="CL83" s="277"/>
      <c r="CM83" s="277"/>
      <c r="CN83" s="277"/>
      <c r="CO83" s="277"/>
      <c r="CP83" s="277"/>
      <c r="CQ83" s="277"/>
      <c r="CR83" s="277">
        <v>17</v>
      </c>
      <c r="CS83" s="277"/>
      <c r="CT83" s="277"/>
      <c r="CU83" s="277"/>
      <c r="CV83" s="277">
        <v>86</v>
      </c>
      <c r="CW83" s="277"/>
      <c r="CX83" s="277"/>
      <c r="CY83" s="277"/>
      <c r="CZ83" s="277">
        <v>3</v>
      </c>
      <c r="DA83" s="277"/>
      <c r="DB83" s="277"/>
      <c r="DC83" s="277"/>
      <c r="DD83" s="271"/>
      <c r="DE83" s="271"/>
      <c r="DF83" s="277">
        <v>6</v>
      </c>
      <c r="DG83" s="277"/>
      <c r="DH83" s="279">
        <v>0</v>
      </c>
      <c r="DI83" s="279">
        <v>0</v>
      </c>
      <c r="DJ83" s="277"/>
      <c r="DK83" s="277"/>
      <c r="DL83" s="277">
        <v>80</v>
      </c>
      <c r="DM83" s="277"/>
      <c r="DN83" s="277">
        <v>800</v>
      </c>
      <c r="DO83" s="277"/>
      <c r="DP83" s="277"/>
      <c r="DQ83" s="277">
        <v>10</v>
      </c>
      <c r="DR83" s="277"/>
      <c r="DS83" s="277">
        <v>5</v>
      </c>
      <c r="DT83" s="277"/>
      <c r="DU83" s="277"/>
      <c r="DV83" s="277"/>
      <c r="DW83" s="277"/>
      <c r="DX83" s="277">
        <v>23</v>
      </c>
      <c r="DY83" s="277"/>
      <c r="DZ83" s="277"/>
      <c r="EA83" s="277"/>
      <c r="EB83" s="277"/>
      <c r="EC83" s="272"/>
      <c r="ED83" s="272"/>
      <c r="EE83" s="277">
        <v>4</v>
      </c>
      <c r="EF83" s="277"/>
      <c r="EG83" s="277">
        <v>39</v>
      </c>
      <c r="EH83" s="277"/>
      <c r="EI83" s="277"/>
      <c r="EJ83" s="277"/>
      <c r="EK83" s="277">
        <v>1</v>
      </c>
      <c r="EL83" s="277"/>
      <c r="EM83" s="277">
        <v>320</v>
      </c>
      <c r="EN83" s="277"/>
      <c r="EO83" s="277">
        <v>27</v>
      </c>
      <c r="EP83" s="277"/>
      <c r="EQ83" s="277"/>
      <c r="ER83" s="277"/>
      <c r="ES83" s="277"/>
      <c r="ET83" s="277"/>
      <c r="EU83" s="277">
        <v>2</v>
      </c>
      <c r="EV83" s="277"/>
      <c r="EW83" s="277"/>
      <c r="EX83" s="277"/>
      <c r="EY83" s="277">
        <v>10</v>
      </c>
      <c r="EZ83" s="277"/>
      <c r="FA83" s="277">
        <v>320</v>
      </c>
      <c r="FB83" s="277"/>
      <c r="FC83" s="277">
        <v>8</v>
      </c>
      <c r="FD83" s="277"/>
      <c r="FE83" s="288">
        <v>15</v>
      </c>
      <c r="FF83" s="288"/>
      <c r="FG83" s="277">
        <v>140</v>
      </c>
      <c r="FH83" s="277"/>
      <c r="FI83" s="277">
        <v>169</v>
      </c>
      <c r="FJ83" s="277"/>
      <c r="FK83" s="277">
        <v>47</v>
      </c>
      <c r="FL83" s="277"/>
      <c r="FM83" s="277"/>
      <c r="FN83" s="277"/>
      <c r="FO83" s="42"/>
      <c r="FP83" s="42"/>
      <c r="FQ83" s="277"/>
      <c r="FR83" s="277"/>
      <c r="FS83" s="277"/>
      <c r="FT83" s="277"/>
      <c r="FU83" s="277">
        <v>80</v>
      </c>
      <c r="FV83" s="277"/>
      <c r="FW83" s="288">
        <v>15</v>
      </c>
      <c r="FX83" s="288"/>
      <c r="FY83" s="277"/>
      <c r="FZ83" s="277"/>
      <c r="GA83" s="277">
        <v>38</v>
      </c>
      <c r="GB83" s="277"/>
      <c r="GC83" s="62">
        <v>0</v>
      </c>
      <c r="GD83" s="62"/>
      <c r="GE83" s="277">
        <v>146</v>
      </c>
      <c r="GF83" s="277"/>
      <c r="GG83" s="277">
        <v>3</v>
      </c>
      <c r="GH83" s="277"/>
      <c r="GI83" s="277">
        <v>35</v>
      </c>
      <c r="GJ83" s="277"/>
      <c r="GK83" s="277"/>
      <c r="GL83" s="277"/>
    </row>
    <row r="84" spans="1:194" s="286" customFormat="1" ht="15.75" customHeight="1" x14ac:dyDescent="0.3">
      <c r="A84" s="277">
        <v>70</v>
      </c>
      <c r="B84" s="277" t="s">
        <v>370</v>
      </c>
      <c r="C84" s="277" t="s">
        <v>371</v>
      </c>
      <c r="D84" s="277">
        <v>0.5</v>
      </c>
      <c r="E84" s="277"/>
      <c r="F84" s="277"/>
      <c r="G84" s="277"/>
      <c r="H84" s="277">
        <v>2</v>
      </c>
      <c r="I84" s="277"/>
      <c r="J84" s="277">
        <v>0</v>
      </c>
      <c r="K84" s="277">
        <v>270</v>
      </c>
      <c r="L84" s="277"/>
      <c r="M84" s="277"/>
      <c r="N84" s="277"/>
      <c r="O84" s="277"/>
      <c r="P84" s="277"/>
      <c r="Q84" s="277">
        <v>138</v>
      </c>
      <c r="R84" s="277"/>
      <c r="S84" s="277"/>
      <c r="T84" s="277"/>
      <c r="U84" s="277">
        <v>76</v>
      </c>
      <c r="V84" s="277"/>
      <c r="W84" s="277">
        <v>10</v>
      </c>
      <c r="X84" s="277">
        <v>1372</v>
      </c>
      <c r="Y84" s="277"/>
      <c r="Z84" s="277"/>
      <c r="AA84" s="277"/>
      <c r="AB84" s="277"/>
      <c r="AC84" s="277"/>
      <c r="AD84" s="277"/>
      <c r="AE84" s="277">
        <v>92</v>
      </c>
      <c r="AF84" s="277"/>
      <c r="AG84" s="277">
        <v>264</v>
      </c>
      <c r="AH84" s="277"/>
      <c r="AI84" s="277"/>
      <c r="AJ84" s="277"/>
      <c r="AK84" s="277"/>
      <c r="AL84" s="277"/>
      <c r="AM84" s="277">
        <v>263</v>
      </c>
      <c r="AN84" s="277"/>
      <c r="AO84" s="277"/>
      <c r="AP84" s="277"/>
      <c r="AQ84" s="277">
        <v>15</v>
      </c>
      <c r="AR84" s="278"/>
      <c r="AS84" s="278">
        <v>8</v>
      </c>
      <c r="AT84" s="278"/>
      <c r="AU84" s="278">
        <v>133</v>
      </c>
      <c r="AV84" s="277"/>
      <c r="AW84" s="277">
        <v>211</v>
      </c>
      <c r="AX84" s="277"/>
      <c r="AY84" s="277">
        <v>216</v>
      </c>
      <c r="AZ84" s="42"/>
      <c r="BA84" s="42">
        <v>78</v>
      </c>
      <c r="BB84" s="277"/>
      <c r="BC84" s="277">
        <v>17</v>
      </c>
      <c r="BD84" s="277"/>
      <c r="BE84" s="277"/>
      <c r="BF84" s="288"/>
      <c r="BG84" s="277"/>
      <c r="BH84" s="277"/>
      <c r="BI84" s="277"/>
      <c r="BJ84" s="277"/>
      <c r="BK84" s="277">
        <v>336</v>
      </c>
      <c r="BL84" s="277"/>
      <c r="BM84" s="277">
        <v>183</v>
      </c>
      <c r="BN84" s="277"/>
      <c r="BO84" s="277">
        <v>110</v>
      </c>
      <c r="BP84" s="277"/>
      <c r="BQ84" s="277">
        <v>10</v>
      </c>
      <c r="BR84" s="277"/>
      <c r="BS84" s="277"/>
      <c r="BT84" s="277"/>
      <c r="BU84" s="277"/>
      <c r="BV84" s="277"/>
      <c r="BW84" s="277">
        <v>228</v>
      </c>
      <c r="BX84" s="277"/>
      <c r="BY84" s="277">
        <v>400</v>
      </c>
      <c r="BZ84" s="277"/>
      <c r="CA84" s="277"/>
      <c r="CB84" s="277">
        <v>1</v>
      </c>
      <c r="CC84" s="277"/>
      <c r="CD84" s="277"/>
      <c r="CE84" s="277">
        <v>134</v>
      </c>
      <c r="CF84" s="277"/>
      <c r="CG84" s="277"/>
      <c r="CH84" s="287"/>
      <c r="CI84" s="287">
        <f>128+365+40</f>
        <v>533</v>
      </c>
      <c r="CJ84" s="277"/>
      <c r="CK84" s="277">
        <v>1221</v>
      </c>
      <c r="CL84" s="277"/>
      <c r="CM84" s="277"/>
      <c r="CN84" s="277"/>
      <c r="CO84" s="277"/>
      <c r="CP84" s="277"/>
      <c r="CQ84" s="277"/>
      <c r="CR84" s="277"/>
      <c r="CS84" s="277">
        <v>18</v>
      </c>
      <c r="CT84" s="277"/>
      <c r="CU84" s="277"/>
      <c r="CV84" s="277"/>
      <c r="CW84" s="277">
        <v>179</v>
      </c>
      <c r="CX84" s="277"/>
      <c r="CY84" s="277">
        <v>210</v>
      </c>
      <c r="CZ84" s="277"/>
      <c r="DA84" s="277">
        <v>119</v>
      </c>
      <c r="DB84" s="277"/>
      <c r="DC84" s="277"/>
      <c r="DD84" s="271"/>
      <c r="DE84" s="271"/>
      <c r="DF84" s="277"/>
      <c r="DG84" s="277">
        <v>190</v>
      </c>
      <c r="DH84" s="279">
        <v>0</v>
      </c>
      <c r="DI84" s="279">
        <v>0</v>
      </c>
      <c r="DJ84" s="277"/>
      <c r="DK84" s="277"/>
      <c r="DL84" s="277"/>
      <c r="DM84" s="277">
        <v>621</v>
      </c>
      <c r="DN84" s="277"/>
      <c r="DO84" s="277">
        <v>800</v>
      </c>
      <c r="DP84" s="277"/>
      <c r="DQ84" s="277"/>
      <c r="DR84" s="277">
        <v>71</v>
      </c>
      <c r="DS84" s="277"/>
      <c r="DT84" s="277"/>
      <c r="DU84" s="277"/>
      <c r="DV84" s="277"/>
      <c r="DW84" s="277">
        <v>4</v>
      </c>
      <c r="DX84" s="277"/>
      <c r="DY84" s="277"/>
      <c r="DZ84" s="277">
        <v>185</v>
      </c>
      <c r="EA84" s="277"/>
      <c r="EB84" s="277">
        <v>50</v>
      </c>
      <c r="EC84" s="272"/>
      <c r="ED84" s="272">
        <v>50</v>
      </c>
      <c r="EE84" s="277"/>
      <c r="EF84" s="277">
        <v>221</v>
      </c>
      <c r="EG84" s="277"/>
      <c r="EH84" s="277">
        <v>352</v>
      </c>
      <c r="EI84" s="277"/>
      <c r="EJ84" s="277"/>
      <c r="EK84" s="277"/>
      <c r="EL84" s="277">
        <v>72</v>
      </c>
      <c r="EM84" s="277">
        <v>213</v>
      </c>
      <c r="EN84" s="277">
        <v>623</v>
      </c>
      <c r="EO84" s="277"/>
      <c r="EP84" s="277">
        <v>113</v>
      </c>
      <c r="EQ84" s="277"/>
      <c r="ER84" s="277"/>
      <c r="ES84" s="277"/>
      <c r="ET84" s="277"/>
      <c r="EU84" s="277"/>
      <c r="EV84" s="277">
        <v>63</v>
      </c>
      <c r="EW84" s="277"/>
      <c r="EX84" s="277"/>
      <c r="EY84" s="277"/>
      <c r="EZ84" s="277">
        <v>64</v>
      </c>
      <c r="FA84" s="277">
        <v>213</v>
      </c>
      <c r="FB84" s="277">
        <v>623</v>
      </c>
      <c r="FC84" s="277"/>
      <c r="FD84" s="277">
        <v>87</v>
      </c>
      <c r="FE84" s="288"/>
      <c r="FF84" s="288">
        <v>185</v>
      </c>
      <c r="FG84" s="277"/>
      <c r="FH84" s="277">
        <v>567</v>
      </c>
      <c r="FI84" s="277"/>
      <c r="FJ84" s="277">
        <v>350</v>
      </c>
      <c r="FK84" s="277"/>
      <c r="FL84" s="277">
        <v>200</v>
      </c>
      <c r="FM84" s="277"/>
      <c r="FN84" s="277"/>
      <c r="FO84" s="42"/>
      <c r="FP84" s="42">
        <v>528</v>
      </c>
      <c r="FQ84" s="277"/>
      <c r="FR84" s="277"/>
      <c r="FS84" s="277"/>
      <c r="FT84" s="277"/>
      <c r="FU84" s="277"/>
      <c r="FV84" s="277">
        <v>190</v>
      </c>
      <c r="FW84" s="288"/>
      <c r="FX84" s="288">
        <v>185</v>
      </c>
      <c r="FY84" s="277"/>
      <c r="FZ84" s="277">
        <v>234</v>
      </c>
      <c r="GA84" s="277"/>
      <c r="GB84" s="277">
        <v>160</v>
      </c>
      <c r="GC84" s="62"/>
      <c r="GD84" s="62"/>
      <c r="GE84" s="277"/>
      <c r="GF84" s="277">
        <v>513</v>
      </c>
      <c r="GG84" s="277"/>
      <c r="GH84" s="277">
        <v>110</v>
      </c>
      <c r="GI84" s="277">
        <v>1</v>
      </c>
      <c r="GJ84" s="277">
        <v>397</v>
      </c>
      <c r="GK84" s="277"/>
      <c r="GL84" s="277"/>
    </row>
    <row r="85" spans="1:194" s="286" customFormat="1" ht="15.75" customHeight="1" x14ac:dyDescent="0.3">
      <c r="A85" s="277">
        <v>71</v>
      </c>
      <c r="B85" s="277" t="s">
        <v>372</v>
      </c>
      <c r="C85" s="277" t="s">
        <v>373</v>
      </c>
      <c r="D85" s="277">
        <v>1</v>
      </c>
      <c r="E85" s="277"/>
      <c r="F85" s="277"/>
      <c r="G85" s="277"/>
      <c r="H85" s="277"/>
      <c r="I85" s="277"/>
      <c r="J85" s="277">
        <v>0</v>
      </c>
      <c r="K85" s="277">
        <v>0</v>
      </c>
      <c r="L85" s="277"/>
      <c r="M85" s="277"/>
      <c r="N85" s="277"/>
      <c r="O85" s="277"/>
      <c r="P85" s="277"/>
      <c r="Q85" s="277"/>
      <c r="R85" s="277"/>
      <c r="S85" s="277"/>
      <c r="T85" s="277"/>
      <c r="U85" s="277"/>
      <c r="V85" s="277"/>
      <c r="W85" s="277"/>
      <c r="X85" s="277">
        <v>10</v>
      </c>
      <c r="Y85" s="277">
        <v>10</v>
      </c>
      <c r="Z85" s="277"/>
      <c r="AA85" s="277"/>
      <c r="AB85" s="277"/>
      <c r="AC85" s="277"/>
      <c r="AD85" s="277"/>
      <c r="AE85" s="277"/>
      <c r="AF85" s="277"/>
      <c r="AG85" s="277"/>
      <c r="AH85" s="277"/>
      <c r="AI85" s="277"/>
      <c r="AJ85" s="277"/>
      <c r="AK85" s="277"/>
      <c r="AL85" s="277"/>
      <c r="AM85" s="277"/>
      <c r="AN85" s="277"/>
      <c r="AO85" s="277"/>
      <c r="AP85" s="277"/>
      <c r="AQ85" s="277"/>
      <c r="AR85" s="278"/>
      <c r="AS85" s="278"/>
      <c r="AT85" s="278"/>
      <c r="AU85" s="278"/>
      <c r="AV85" s="277"/>
      <c r="AW85" s="277"/>
      <c r="AX85" s="277"/>
      <c r="AY85" s="277"/>
      <c r="AZ85" s="42">
        <v>2</v>
      </c>
      <c r="BA85" s="42">
        <v>2</v>
      </c>
      <c r="BB85" s="277"/>
      <c r="BC85" s="277"/>
      <c r="BD85" s="277"/>
      <c r="BE85" s="277"/>
      <c r="BF85" s="288"/>
      <c r="BG85" s="277"/>
      <c r="BH85" s="277"/>
      <c r="BI85" s="277"/>
      <c r="BJ85" s="277"/>
      <c r="BK85" s="277"/>
      <c r="BL85" s="277"/>
      <c r="BM85" s="277"/>
      <c r="BN85" s="277"/>
      <c r="BO85" s="277"/>
      <c r="BP85" s="277"/>
      <c r="BQ85" s="277"/>
      <c r="BR85" s="277"/>
      <c r="BS85" s="277"/>
      <c r="BT85" s="277"/>
      <c r="BU85" s="277"/>
      <c r="BV85" s="277"/>
      <c r="BW85" s="277"/>
      <c r="BX85" s="277">
        <v>9</v>
      </c>
      <c r="BY85" s="277">
        <v>3</v>
      </c>
      <c r="BZ85" s="277"/>
      <c r="CA85" s="277"/>
      <c r="CB85" s="277"/>
      <c r="CC85" s="277"/>
      <c r="CD85" s="277">
        <v>4</v>
      </c>
      <c r="CE85" s="277">
        <v>4</v>
      </c>
      <c r="CF85" s="277"/>
      <c r="CG85" s="277"/>
      <c r="CH85" s="287"/>
      <c r="CI85" s="287"/>
      <c r="CJ85" s="277"/>
      <c r="CK85" s="277"/>
      <c r="CL85" s="277"/>
      <c r="CM85" s="277"/>
      <c r="CN85" s="277"/>
      <c r="CO85" s="277"/>
      <c r="CP85" s="277"/>
      <c r="CQ85" s="277"/>
      <c r="CR85" s="277"/>
      <c r="CS85" s="277"/>
      <c r="CT85" s="277"/>
      <c r="CU85" s="277"/>
      <c r="CV85" s="277"/>
      <c r="CW85" s="277"/>
      <c r="CX85" s="277"/>
      <c r="CY85" s="277"/>
      <c r="CZ85" s="277"/>
      <c r="DA85" s="277"/>
      <c r="DB85" s="277"/>
      <c r="DC85" s="277"/>
      <c r="DD85" s="271"/>
      <c r="DE85" s="271"/>
      <c r="DF85" s="277"/>
      <c r="DG85" s="277"/>
      <c r="DH85" s="279">
        <v>0</v>
      </c>
      <c r="DI85" s="279">
        <v>0</v>
      </c>
      <c r="DJ85" s="277"/>
      <c r="DK85" s="277"/>
      <c r="DL85" s="277"/>
      <c r="DM85" s="277"/>
      <c r="DN85" s="277">
        <v>400</v>
      </c>
      <c r="DO85" s="277">
        <v>600</v>
      </c>
      <c r="DP85" s="277"/>
      <c r="DQ85" s="277"/>
      <c r="DR85" s="277"/>
      <c r="DS85" s="277">
        <v>2</v>
      </c>
      <c r="DT85" s="277"/>
      <c r="DU85" s="277"/>
      <c r="DV85" s="277"/>
      <c r="DW85" s="277"/>
      <c r="DX85" s="277">
        <v>44</v>
      </c>
      <c r="DY85" s="277"/>
      <c r="DZ85" s="277"/>
      <c r="EA85" s="277"/>
      <c r="EB85" s="277"/>
      <c r="EC85" s="272"/>
      <c r="ED85" s="272"/>
      <c r="EE85" s="277"/>
      <c r="EF85" s="277"/>
      <c r="EG85" s="277"/>
      <c r="EH85" s="277"/>
      <c r="EI85" s="277"/>
      <c r="EJ85" s="277"/>
      <c r="EK85" s="277"/>
      <c r="EL85" s="277"/>
      <c r="EM85" s="277"/>
      <c r="EN85" s="277"/>
      <c r="EO85" s="277"/>
      <c r="EP85" s="277"/>
      <c r="EQ85" s="277"/>
      <c r="ER85" s="277"/>
      <c r="ES85" s="277"/>
      <c r="ET85" s="277"/>
      <c r="EU85" s="277"/>
      <c r="EV85" s="277"/>
      <c r="EW85" s="277"/>
      <c r="EX85" s="277"/>
      <c r="EY85" s="277"/>
      <c r="EZ85" s="277"/>
      <c r="FA85" s="277"/>
      <c r="FB85" s="277"/>
      <c r="FC85" s="277"/>
      <c r="FD85" s="277"/>
      <c r="FE85" s="288"/>
      <c r="FF85" s="288"/>
      <c r="FG85" s="277"/>
      <c r="FH85" s="277">
        <v>1</v>
      </c>
      <c r="FI85" s="277"/>
      <c r="FJ85" s="277"/>
      <c r="FK85" s="277"/>
      <c r="FL85" s="277"/>
      <c r="FM85" s="277"/>
      <c r="FN85" s="277"/>
      <c r="FO85" s="42"/>
      <c r="FP85" s="42"/>
      <c r="FQ85" s="277"/>
      <c r="FR85" s="277"/>
      <c r="FS85" s="277"/>
      <c r="FT85" s="277"/>
      <c r="FU85" s="277"/>
      <c r="FV85" s="277"/>
      <c r="FW85" s="288"/>
      <c r="FX85" s="288"/>
      <c r="FY85" s="277"/>
      <c r="FZ85" s="277"/>
      <c r="GA85" s="277"/>
      <c r="GB85" s="277"/>
      <c r="GC85" s="62"/>
      <c r="GD85" s="62"/>
      <c r="GE85" s="277"/>
      <c r="GF85" s="277"/>
      <c r="GG85" s="277"/>
      <c r="GH85" s="277"/>
      <c r="GI85" s="277">
        <v>72</v>
      </c>
      <c r="GJ85" s="277">
        <v>125</v>
      </c>
      <c r="GK85" s="277"/>
      <c r="GL85" s="277"/>
    </row>
    <row r="86" spans="1:194" s="286" customFormat="1" ht="15.75" customHeight="1" x14ac:dyDescent="0.3">
      <c r="A86" s="277">
        <v>72</v>
      </c>
      <c r="B86" s="277" t="s">
        <v>374</v>
      </c>
      <c r="C86" s="277" t="s">
        <v>375</v>
      </c>
      <c r="D86" s="277">
        <v>4.4000000000000004</v>
      </c>
      <c r="E86" s="277"/>
      <c r="F86" s="277"/>
      <c r="G86" s="277"/>
      <c r="H86" s="277"/>
      <c r="I86" s="277"/>
      <c r="J86" s="277">
        <v>2</v>
      </c>
      <c r="K86" s="277">
        <v>2</v>
      </c>
      <c r="L86" s="277"/>
      <c r="M86" s="277"/>
      <c r="N86" s="277"/>
      <c r="O86" s="277"/>
      <c r="P86" s="277">
        <v>2</v>
      </c>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8"/>
      <c r="AS86" s="278"/>
      <c r="AT86" s="278"/>
      <c r="AU86" s="278"/>
      <c r="AV86" s="277"/>
      <c r="AW86" s="277"/>
      <c r="AX86" s="277"/>
      <c r="AY86" s="277"/>
      <c r="AZ86" s="42"/>
      <c r="BA86" s="42"/>
      <c r="BB86" s="277"/>
      <c r="BC86" s="277"/>
      <c r="BD86" s="277"/>
      <c r="BE86" s="277"/>
      <c r="BF86" s="288"/>
      <c r="BG86" s="277"/>
      <c r="BH86" s="277"/>
      <c r="BI86" s="277"/>
      <c r="BJ86" s="277"/>
      <c r="BK86" s="277"/>
      <c r="BL86" s="277"/>
      <c r="BM86" s="277"/>
      <c r="BN86" s="277"/>
      <c r="BO86" s="277"/>
      <c r="BP86" s="277"/>
      <c r="BQ86" s="277"/>
      <c r="BR86" s="277"/>
      <c r="BS86" s="277"/>
      <c r="BT86" s="277"/>
      <c r="BU86" s="277"/>
      <c r="BV86" s="277"/>
      <c r="BW86" s="277"/>
      <c r="BX86" s="277"/>
      <c r="BY86" s="277"/>
      <c r="BZ86" s="277"/>
      <c r="CA86" s="277"/>
      <c r="CB86" s="277"/>
      <c r="CC86" s="277"/>
      <c r="CD86" s="277"/>
      <c r="CE86" s="277"/>
      <c r="CF86" s="277"/>
      <c r="CG86" s="277"/>
      <c r="CH86" s="287"/>
      <c r="CI86" s="287"/>
      <c r="CJ86" s="277"/>
      <c r="CK86" s="277"/>
      <c r="CL86" s="277"/>
      <c r="CM86" s="277"/>
      <c r="CN86" s="277"/>
      <c r="CO86" s="277"/>
      <c r="CP86" s="277"/>
      <c r="CQ86" s="277"/>
      <c r="CR86" s="277"/>
      <c r="CS86" s="277"/>
      <c r="CT86" s="277"/>
      <c r="CU86" s="277"/>
      <c r="CV86" s="277"/>
      <c r="CW86" s="277"/>
      <c r="CX86" s="277"/>
      <c r="CY86" s="277"/>
      <c r="CZ86" s="277"/>
      <c r="DA86" s="277"/>
      <c r="DB86" s="277"/>
      <c r="DC86" s="277"/>
      <c r="DD86" s="271"/>
      <c r="DE86" s="271"/>
      <c r="DF86" s="277"/>
      <c r="DG86" s="277"/>
      <c r="DH86" s="279">
        <v>0</v>
      </c>
      <c r="DI86" s="279">
        <v>0</v>
      </c>
      <c r="DJ86" s="277"/>
      <c r="DK86" s="277"/>
      <c r="DL86" s="277"/>
      <c r="DM86" s="277"/>
      <c r="DN86" s="277"/>
      <c r="DO86" s="277"/>
      <c r="DP86" s="277"/>
      <c r="DQ86" s="277"/>
      <c r="DR86" s="277"/>
      <c r="DS86" s="277">
        <v>5</v>
      </c>
      <c r="DT86" s="277"/>
      <c r="DU86" s="277"/>
      <c r="DV86" s="277"/>
      <c r="DW86" s="277"/>
      <c r="DX86" s="277"/>
      <c r="DY86" s="277"/>
      <c r="DZ86" s="277"/>
      <c r="EA86" s="277"/>
      <c r="EB86" s="277"/>
      <c r="EC86" s="272"/>
      <c r="ED86" s="272"/>
      <c r="EE86" s="277"/>
      <c r="EF86" s="277"/>
      <c r="EG86" s="277"/>
      <c r="EH86" s="277"/>
      <c r="EI86" s="277"/>
      <c r="EJ86" s="277"/>
      <c r="EK86" s="277"/>
      <c r="EL86" s="277"/>
      <c r="EM86" s="277"/>
      <c r="EN86" s="277"/>
      <c r="EO86" s="277"/>
      <c r="EP86" s="277"/>
      <c r="EQ86" s="277"/>
      <c r="ER86" s="277"/>
      <c r="ES86" s="277"/>
      <c r="ET86" s="277"/>
      <c r="EU86" s="277"/>
      <c r="EV86" s="277"/>
      <c r="EW86" s="277"/>
      <c r="EX86" s="277"/>
      <c r="EY86" s="277"/>
      <c r="EZ86" s="277"/>
      <c r="FA86" s="277"/>
      <c r="FB86" s="277"/>
      <c r="FC86" s="277"/>
      <c r="FD86" s="277"/>
      <c r="FE86" s="288"/>
      <c r="FF86" s="288"/>
      <c r="FG86" s="277"/>
      <c r="FH86" s="277"/>
      <c r="FI86" s="277"/>
      <c r="FJ86" s="277"/>
      <c r="FK86" s="277"/>
      <c r="FL86" s="277"/>
      <c r="FM86" s="277"/>
      <c r="FN86" s="277"/>
      <c r="FO86" s="42"/>
      <c r="FP86" s="42"/>
      <c r="FQ86" s="277"/>
      <c r="FR86" s="277"/>
      <c r="FS86" s="277"/>
      <c r="FT86" s="277"/>
      <c r="FU86" s="277"/>
      <c r="FV86" s="277"/>
      <c r="FW86" s="288"/>
      <c r="FX86" s="288"/>
      <c r="FY86" s="277"/>
      <c r="FZ86" s="277"/>
      <c r="GA86" s="277"/>
      <c r="GB86" s="277"/>
      <c r="GC86" s="62"/>
      <c r="GD86" s="62"/>
      <c r="GE86" s="277"/>
      <c r="GF86" s="277"/>
      <c r="GG86" s="277"/>
      <c r="GH86" s="277"/>
      <c r="GI86" s="277"/>
      <c r="GJ86" s="277"/>
      <c r="GK86" s="277"/>
      <c r="GL86" s="277"/>
    </row>
    <row r="87" spans="1:194" s="286" customFormat="1" ht="15.75" customHeight="1" x14ac:dyDescent="0.3">
      <c r="A87" s="277">
        <v>73</v>
      </c>
      <c r="B87" s="277" t="s">
        <v>376</v>
      </c>
      <c r="C87" s="277" t="s">
        <v>377</v>
      </c>
      <c r="D87" s="277">
        <v>2.2999999999999998</v>
      </c>
      <c r="E87" s="277"/>
      <c r="F87" s="277"/>
      <c r="G87" s="277"/>
      <c r="H87" s="277"/>
      <c r="I87" s="277"/>
      <c r="J87" s="277">
        <v>0</v>
      </c>
      <c r="K87" s="277">
        <v>0</v>
      </c>
      <c r="L87" s="277"/>
      <c r="M87" s="277"/>
      <c r="N87" s="277"/>
      <c r="O87" s="277"/>
      <c r="P87" s="277"/>
      <c r="Q87" s="277"/>
      <c r="R87" s="277"/>
      <c r="S87" s="277"/>
      <c r="T87" s="277">
        <v>1</v>
      </c>
      <c r="U87" s="277"/>
      <c r="V87" s="277"/>
      <c r="W87" s="277"/>
      <c r="X87" s="277"/>
      <c r="Y87" s="277"/>
      <c r="Z87" s="277"/>
      <c r="AA87" s="277"/>
      <c r="AB87" s="277"/>
      <c r="AC87" s="277"/>
      <c r="AD87" s="277"/>
      <c r="AE87" s="277"/>
      <c r="AF87" s="277">
        <v>1</v>
      </c>
      <c r="AG87" s="277"/>
      <c r="AH87" s="277"/>
      <c r="AI87" s="277"/>
      <c r="AJ87" s="277"/>
      <c r="AK87" s="277"/>
      <c r="AL87" s="277"/>
      <c r="AM87" s="277"/>
      <c r="AN87" s="277"/>
      <c r="AO87" s="277"/>
      <c r="AP87" s="277"/>
      <c r="AQ87" s="277"/>
      <c r="AR87" s="278"/>
      <c r="AS87" s="278"/>
      <c r="AT87" s="278"/>
      <c r="AU87" s="278"/>
      <c r="AV87" s="277"/>
      <c r="AW87" s="277"/>
      <c r="AX87" s="277">
        <v>3</v>
      </c>
      <c r="AY87" s="277"/>
      <c r="AZ87" s="42"/>
      <c r="BA87" s="42"/>
      <c r="BB87" s="277"/>
      <c r="BC87" s="277"/>
      <c r="BD87" s="277"/>
      <c r="BE87" s="277"/>
      <c r="BF87" s="288"/>
      <c r="BG87" s="277"/>
      <c r="BH87" s="277"/>
      <c r="BI87" s="277"/>
      <c r="BJ87" s="277"/>
      <c r="BK87" s="277"/>
      <c r="BL87" s="277"/>
      <c r="BM87" s="277"/>
      <c r="BN87" s="277"/>
      <c r="BO87" s="277"/>
      <c r="BP87" s="277"/>
      <c r="BQ87" s="277"/>
      <c r="BR87" s="277"/>
      <c r="BS87" s="277"/>
      <c r="BT87" s="277"/>
      <c r="BU87" s="277"/>
      <c r="BV87" s="277">
        <v>2</v>
      </c>
      <c r="BW87" s="277"/>
      <c r="BX87" s="277"/>
      <c r="BY87" s="277"/>
      <c r="BZ87" s="277"/>
      <c r="CA87" s="277"/>
      <c r="CB87" s="277"/>
      <c r="CC87" s="277"/>
      <c r="CD87" s="277"/>
      <c r="CE87" s="277"/>
      <c r="CF87" s="277"/>
      <c r="CG87" s="277"/>
      <c r="CH87" s="287"/>
      <c r="CI87" s="287"/>
      <c r="CJ87" s="277"/>
      <c r="CK87" s="277"/>
      <c r="CL87" s="277"/>
      <c r="CM87" s="277"/>
      <c r="CN87" s="277"/>
      <c r="CO87" s="277"/>
      <c r="CP87" s="277"/>
      <c r="CQ87" s="277"/>
      <c r="CR87" s="277"/>
      <c r="CS87" s="277"/>
      <c r="CT87" s="277"/>
      <c r="CU87" s="277"/>
      <c r="CV87" s="277"/>
      <c r="CW87" s="277"/>
      <c r="CX87" s="277"/>
      <c r="CY87" s="277"/>
      <c r="CZ87" s="277"/>
      <c r="DA87" s="277"/>
      <c r="DB87" s="277"/>
      <c r="DC87" s="277"/>
      <c r="DD87" s="271"/>
      <c r="DE87" s="271"/>
      <c r="DF87" s="277"/>
      <c r="DG87" s="277"/>
      <c r="DH87" s="279">
        <v>0</v>
      </c>
      <c r="DI87" s="279">
        <v>0</v>
      </c>
      <c r="DJ87" s="277"/>
      <c r="DK87" s="277"/>
      <c r="DL87" s="277"/>
      <c r="DM87" s="277"/>
      <c r="DN87" s="277">
        <v>1</v>
      </c>
      <c r="DO87" s="277"/>
      <c r="DP87" s="277"/>
      <c r="DQ87" s="277"/>
      <c r="DR87" s="277"/>
      <c r="DS87" s="277">
        <v>3</v>
      </c>
      <c r="DT87" s="277"/>
      <c r="DU87" s="277"/>
      <c r="DV87" s="277"/>
      <c r="DW87" s="277"/>
      <c r="DX87" s="277"/>
      <c r="DY87" s="277">
        <v>1</v>
      </c>
      <c r="DZ87" s="277"/>
      <c r="EA87" s="277"/>
      <c r="EB87" s="277"/>
      <c r="EC87" s="272"/>
      <c r="ED87" s="272"/>
      <c r="EE87" s="277"/>
      <c r="EF87" s="277"/>
      <c r="EG87" s="277"/>
      <c r="EH87" s="277"/>
      <c r="EI87" s="277"/>
      <c r="EJ87" s="277"/>
      <c r="EK87" s="277"/>
      <c r="EL87" s="277"/>
      <c r="EM87" s="277"/>
      <c r="EN87" s="277"/>
      <c r="EO87" s="277"/>
      <c r="EP87" s="277"/>
      <c r="EQ87" s="277"/>
      <c r="ER87" s="277"/>
      <c r="ES87" s="277"/>
      <c r="ET87" s="277"/>
      <c r="EU87" s="277"/>
      <c r="EV87" s="277"/>
      <c r="EW87" s="277"/>
      <c r="EX87" s="277"/>
      <c r="EY87" s="277"/>
      <c r="EZ87" s="277"/>
      <c r="FA87" s="277"/>
      <c r="FB87" s="277"/>
      <c r="FC87" s="277"/>
      <c r="FD87" s="277"/>
      <c r="FE87" s="288"/>
      <c r="FF87" s="288"/>
      <c r="FG87" s="277">
        <v>1</v>
      </c>
      <c r="FH87" s="277"/>
      <c r="FI87" s="277"/>
      <c r="FJ87" s="277"/>
      <c r="FK87" s="277"/>
      <c r="FL87" s="277"/>
      <c r="FM87" s="277"/>
      <c r="FN87" s="277"/>
      <c r="FO87" s="42"/>
      <c r="FP87" s="42"/>
      <c r="FQ87" s="277"/>
      <c r="FR87" s="277"/>
      <c r="FS87" s="277"/>
      <c r="FT87" s="277"/>
      <c r="FU87" s="277">
        <v>3</v>
      </c>
      <c r="FV87" s="277">
        <v>1</v>
      </c>
      <c r="FW87" s="288"/>
      <c r="FX87" s="288"/>
      <c r="FY87" s="277"/>
      <c r="FZ87" s="277">
        <v>4</v>
      </c>
      <c r="GA87" s="277"/>
      <c r="GB87" s="277"/>
      <c r="GC87" s="62"/>
      <c r="GD87" s="62"/>
      <c r="GE87" s="277">
        <v>3</v>
      </c>
      <c r="GF87" s="277">
        <v>1</v>
      </c>
      <c r="GG87" s="277">
        <v>5</v>
      </c>
      <c r="GH87" s="277">
        <v>3</v>
      </c>
      <c r="GI87" s="277">
        <v>41</v>
      </c>
      <c r="GJ87" s="277">
        <v>1</v>
      </c>
      <c r="GK87" s="277"/>
      <c r="GL87" s="277"/>
    </row>
    <row r="88" spans="1:194" s="286" customFormat="1" ht="15.75" customHeight="1" x14ac:dyDescent="0.3">
      <c r="A88" s="277">
        <v>13</v>
      </c>
      <c r="B88" s="277" t="s">
        <v>378</v>
      </c>
      <c r="C88" s="277" t="s">
        <v>138</v>
      </c>
      <c r="D88" s="277">
        <v>1.49</v>
      </c>
      <c r="E88" s="277"/>
      <c r="F88" s="277"/>
      <c r="G88" s="277"/>
      <c r="H88" s="277"/>
      <c r="I88" s="277"/>
      <c r="J88" s="277">
        <v>252</v>
      </c>
      <c r="K88" s="277">
        <v>0</v>
      </c>
      <c r="L88" s="277">
        <v>39</v>
      </c>
      <c r="M88" s="277">
        <v>39</v>
      </c>
      <c r="N88" s="277">
        <f>SUM(N89:N95)</f>
        <v>221</v>
      </c>
      <c r="O88" s="277"/>
      <c r="P88" s="277">
        <v>409</v>
      </c>
      <c r="Q88" s="277"/>
      <c r="R88" s="277">
        <v>3</v>
      </c>
      <c r="S88" s="277"/>
      <c r="T88" s="277"/>
      <c r="U88" s="277"/>
      <c r="V88" s="277">
        <v>56</v>
      </c>
      <c r="W88" s="277"/>
      <c r="X88" s="277"/>
      <c r="Y88" s="277"/>
      <c r="Z88" s="277">
        <v>105</v>
      </c>
      <c r="AA88" s="277"/>
      <c r="AB88" s="277">
        <v>856</v>
      </c>
      <c r="AC88" s="277"/>
      <c r="AD88" s="277">
        <v>183</v>
      </c>
      <c r="AE88" s="277">
        <v>0</v>
      </c>
      <c r="AF88" s="277"/>
      <c r="AG88" s="277"/>
      <c r="AH88" s="277"/>
      <c r="AI88" s="277"/>
      <c r="AJ88" s="277"/>
      <c r="AK88" s="277"/>
      <c r="AL88" s="277">
        <v>59</v>
      </c>
      <c r="AM88" s="277"/>
      <c r="AN88" s="277"/>
      <c r="AO88" s="277"/>
      <c r="AP88" s="277"/>
      <c r="AQ88" s="277"/>
      <c r="AR88" s="278">
        <v>41</v>
      </c>
      <c r="AS88" s="278"/>
      <c r="AT88" s="278"/>
      <c r="AU88" s="278"/>
      <c r="AV88" s="277">
        <v>58</v>
      </c>
      <c r="AW88" s="277"/>
      <c r="AX88" s="277">
        <f>AX89+AX90+AX91+AX92+AX93+AX94+AX95</f>
        <v>88</v>
      </c>
      <c r="AY88" s="277"/>
      <c r="AZ88" s="42"/>
      <c r="BA88" s="42"/>
      <c r="BB88" s="279">
        <v>61</v>
      </c>
      <c r="BC88" s="279"/>
      <c r="BD88" s="279"/>
      <c r="BE88" s="279"/>
      <c r="BF88" s="284"/>
      <c r="BG88" s="279"/>
      <c r="BH88" s="279"/>
      <c r="BI88" s="279"/>
      <c r="BJ88" s="279">
        <v>113</v>
      </c>
      <c r="BK88" s="279"/>
      <c r="BL88" s="279">
        <v>134</v>
      </c>
      <c r="BM88" s="279"/>
      <c r="BN88" s="277">
        <v>78</v>
      </c>
      <c r="BO88" s="277"/>
      <c r="BP88" s="279"/>
      <c r="BQ88" s="279"/>
      <c r="BR88" s="279"/>
      <c r="BS88" s="279"/>
      <c r="BT88" s="279">
        <f>SUM(BT89:BT93)</f>
        <v>87</v>
      </c>
      <c r="BU88" s="279"/>
      <c r="BV88" s="279">
        <v>1</v>
      </c>
      <c r="BW88" s="279"/>
      <c r="BX88" s="280">
        <v>1054</v>
      </c>
      <c r="BY88" s="280"/>
      <c r="BZ88" s="279"/>
      <c r="CA88" s="279"/>
      <c r="CB88" s="279"/>
      <c r="CC88" s="279"/>
      <c r="CD88" s="279">
        <v>57</v>
      </c>
      <c r="CE88" s="279"/>
      <c r="CF88" s="279"/>
      <c r="CG88" s="279"/>
      <c r="CH88" s="281">
        <f>SUM(CH89:CH95)</f>
        <v>581</v>
      </c>
      <c r="CI88" s="281">
        <f>SUM(CI89:CI95)</f>
        <v>0</v>
      </c>
      <c r="CJ88" s="279"/>
      <c r="CK88" s="279">
        <v>1</v>
      </c>
      <c r="CL88" s="279"/>
      <c r="CM88" s="279"/>
      <c r="CN88" s="279"/>
      <c r="CO88" s="279"/>
      <c r="CP88" s="279"/>
      <c r="CQ88" s="279"/>
      <c r="CR88" s="279"/>
      <c r="CS88" s="279"/>
      <c r="CT88" s="279"/>
      <c r="CU88" s="279"/>
      <c r="CV88" s="279">
        <v>308</v>
      </c>
      <c r="CW88" s="279"/>
      <c r="CX88" s="279"/>
      <c r="CY88" s="279"/>
      <c r="CZ88" s="279">
        <v>15</v>
      </c>
      <c r="DA88" s="279">
        <v>0</v>
      </c>
      <c r="DB88" s="279"/>
      <c r="DC88" s="279"/>
      <c r="DD88" s="271"/>
      <c r="DE88" s="271"/>
      <c r="DF88" s="279">
        <v>43</v>
      </c>
      <c r="DG88" s="279"/>
      <c r="DH88" s="279">
        <v>0</v>
      </c>
      <c r="DI88" s="279">
        <v>0</v>
      </c>
      <c r="DJ88" s="279"/>
      <c r="DK88" s="279"/>
      <c r="DL88" s="279">
        <v>248</v>
      </c>
      <c r="DM88" s="279"/>
      <c r="DN88" s="279"/>
      <c r="DO88" s="279"/>
      <c r="DP88" s="277"/>
      <c r="DQ88" s="279">
        <v>69</v>
      </c>
      <c r="DR88" s="279"/>
      <c r="DS88" s="279">
        <v>422</v>
      </c>
      <c r="DT88" s="279"/>
      <c r="DU88" s="279">
        <v>1892</v>
      </c>
      <c r="DV88" s="279"/>
      <c r="DW88" s="277"/>
      <c r="DX88" s="277"/>
      <c r="DY88" s="279"/>
      <c r="DZ88" s="279"/>
      <c r="EA88" s="279">
        <v>56</v>
      </c>
      <c r="EB88" s="279"/>
      <c r="EC88" s="272"/>
      <c r="ED88" s="272"/>
      <c r="EE88" s="279">
        <v>17</v>
      </c>
      <c r="EF88" s="279"/>
      <c r="EG88" s="279">
        <v>378</v>
      </c>
      <c r="EH88" s="279">
        <v>3</v>
      </c>
      <c r="EI88" s="279"/>
      <c r="EJ88" s="279"/>
      <c r="EK88" s="279"/>
      <c r="EL88" s="279"/>
      <c r="EM88" s="279"/>
      <c r="EN88" s="279"/>
      <c r="EO88" s="279">
        <v>193</v>
      </c>
      <c r="EP88" s="279"/>
      <c r="EQ88" s="279"/>
      <c r="ER88" s="279"/>
      <c r="ES88" s="279">
        <v>3</v>
      </c>
      <c r="ET88" s="279"/>
      <c r="EU88" s="279"/>
      <c r="EV88" s="279"/>
      <c r="EW88" s="279"/>
      <c r="EX88" s="279"/>
      <c r="EY88" s="279"/>
      <c r="EZ88" s="279"/>
      <c r="FA88" s="279"/>
      <c r="FB88" s="279"/>
      <c r="FC88" s="279"/>
      <c r="FD88" s="279"/>
      <c r="FE88" s="283">
        <v>459</v>
      </c>
      <c r="FF88" s="283"/>
      <c r="FG88" s="279">
        <v>1062</v>
      </c>
      <c r="FH88" s="279"/>
      <c r="FI88" s="279">
        <v>310</v>
      </c>
      <c r="FJ88" s="279">
        <v>0</v>
      </c>
      <c r="FK88" s="279">
        <v>102</v>
      </c>
      <c r="FL88" s="279">
        <v>1</v>
      </c>
      <c r="FM88" s="279"/>
      <c r="FN88" s="279"/>
      <c r="FO88" s="42"/>
      <c r="FP88" s="42"/>
      <c r="FQ88" s="279"/>
      <c r="FR88" s="279"/>
      <c r="FS88" s="279"/>
      <c r="FT88" s="279"/>
      <c r="FU88" s="279"/>
      <c r="FV88" s="279"/>
      <c r="FW88" s="283">
        <v>459</v>
      </c>
      <c r="FX88" s="283"/>
      <c r="FY88" s="279"/>
      <c r="FZ88" s="279"/>
      <c r="GA88" s="279"/>
      <c r="GB88" s="279"/>
      <c r="GC88" s="62">
        <v>1698</v>
      </c>
      <c r="GD88" s="62"/>
      <c r="GE88" s="279"/>
      <c r="GF88" s="279"/>
      <c r="GG88" s="285"/>
      <c r="GH88" s="285"/>
      <c r="GI88" s="279"/>
      <c r="GJ88" s="279"/>
      <c r="GK88" s="279"/>
      <c r="GL88" s="279"/>
    </row>
    <row r="89" spans="1:194" s="286" customFormat="1" ht="15.75" customHeight="1" x14ac:dyDescent="0.3">
      <c r="A89" s="277">
        <v>74</v>
      </c>
      <c r="B89" s="277" t="s">
        <v>379</v>
      </c>
      <c r="C89" s="277" t="s">
        <v>380</v>
      </c>
      <c r="D89" s="277">
        <v>1.42</v>
      </c>
      <c r="E89" s="277"/>
      <c r="F89" s="277"/>
      <c r="G89" s="277"/>
      <c r="H89" s="277"/>
      <c r="I89" s="277"/>
      <c r="J89" s="277">
        <v>3</v>
      </c>
      <c r="K89" s="277">
        <v>0</v>
      </c>
      <c r="L89" s="277">
        <v>1</v>
      </c>
      <c r="M89" s="277"/>
      <c r="N89" s="277">
        <v>4</v>
      </c>
      <c r="O89" s="277"/>
      <c r="P89" s="277">
        <v>160</v>
      </c>
      <c r="Q89" s="277"/>
      <c r="R89" s="277"/>
      <c r="S89" s="277"/>
      <c r="T89" s="277">
        <v>70</v>
      </c>
      <c r="U89" s="277"/>
      <c r="V89" s="277">
        <v>6</v>
      </c>
      <c r="W89" s="277"/>
      <c r="X89" s="277"/>
      <c r="Y89" s="277"/>
      <c r="Z89" s="277"/>
      <c r="AA89" s="277"/>
      <c r="AB89" s="277">
        <v>124</v>
      </c>
      <c r="AC89" s="277"/>
      <c r="AD89" s="277"/>
      <c r="AE89" s="277"/>
      <c r="AF89" s="277">
        <v>204</v>
      </c>
      <c r="AG89" s="277"/>
      <c r="AH89" s="277">
        <v>20</v>
      </c>
      <c r="AI89" s="277"/>
      <c r="AJ89" s="277"/>
      <c r="AK89" s="277"/>
      <c r="AL89" s="277">
        <v>14</v>
      </c>
      <c r="AM89" s="277"/>
      <c r="AN89" s="277"/>
      <c r="AO89" s="277"/>
      <c r="AP89" s="277"/>
      <c r="AQ89" s="277"/>
      <c r="AR89" s="278"/>
      <c r="AS89" s="278"/>
      <c r="AT89" s="278">
        <v>8</v>
      </c>
      <c r="AU89" s="278"/>
      <c r="AV89" s="277"/>
      <c r="AW89" s="277"/>
      <c r="AX89" s="277">
        <v>4</v>
      </c>
      <c r="AY89" s="277"/>
      <c r="AZ89" s="42"/>
      <c r="BA89" s="42"/>
      <c r="BB89" s="277">
        <v>1</v>
      </c>
      <c r="BC89" s="277"/>
      <c r="BD89" s="277"/>
      <c r="BE89" s="277"/>
      <c r="BF89" s="288"/>
      <c r="BG89" s="277"/>
      <c r="BH89" s="277">
        <v>20</v>
      </c>
      <c r="BI89" s="277"/>
      <c r="BJ89" s="277">
        <v>1</v>
      </c>
      <c r="BK89" s="277"/>
      <c r="BL89" s="277">
        <v>14</v>
      </c>
      <c r="BM89" s="277"/>
      <c r="BN89" s="279">
        <v>5</v>
      </c>
      <c r="BO89" s="279"/>
      <c r="BP89" s="277">
        <v>0</v>
      </c>
      <c r="BQ89" s="277"/>
      <c r="BR89" s="277"/>
      <c r="BS89" s="277"/>
      <c r="BT89" s="277">
        <v>12</v>
      </c>
      <c r="BU89" s="277"/>
      <c r="BV89" s="277">
        <v>1</v>
      </c>
      <c r="BW89" s="277"/>
      <c r="BX89" s="277">
        <v>816</v>
      </c>
      <c r="BY89" s="277"/>
      <c r="BZ89" s="277"/>
      <c r="CA89" s="277"/>
      <c r="CB89" s="277"/>
      <c r="CC89" s="277"/>
      <c r="CD89" s="277">
        <v>12</v>
      </c>
      <c r="CE89" s="277"/>
      <c r="CF89" s="277">
        <v>86</v>
      </c>
      <c r="CG89" s="277"/>
      <c r="CH89" s="287">
        <v>199</v>
      </c>
      <c r="CI89" s="287"/>
      <c r="CJ89" s="277"/>
      <c r="CK89" s="277"/>
      <c r="CL89" s="277">
        <v>2</v>
      </c>
      <c r="CM89" s="277"/>
      <c r="CN89" s="277"/>
      <c r="CO89" s="277"/>
      <c r="CP89" s="277"/>
      <c r="CQ89" s="277"/>
      <c r="CR89" s="277">
        <v>16</v>
      </c>
      <c r="CS89" s="277"/>
      <c r="CT89" s="277">
        <v>146</v>
      </c>
      <c r="CU89" s="277"/>
      <c r="CV89" s="277">
        <v>181</v>
      </c>
      <c r="CW89" s="277"/>
      <c r="CX89" s="277">
        <v>9</v>
      </c>
      <c r="CY89" s="277"/>
      <c r="CZ89" s="277">
        <v>2</v>
      </c>
      <c r="DA89" s="277"/>
      <c r="DB89" s="277"/>
      <c r="DC89" s="277"/>
      <c r="DD89" s="271"/>
      <c r="DE89" s="271"/>
      <c r="DF89" s="277">
        <v>2</v>
      </c>
      <c r="DG89" s="277"/>
      <c r="DH89" s="279">
        <v>0</v>
      </c>
      <c r="DI89" s="279">
        <v>0</v>
      </c>
      <c r="DJ89" s="277"/>
      <c r="DK89" s="277"/>
      <c r="DL89" s="277">
        <v>40</v>
      </c>
      <c r="DM89" s="277"/>
      <c r="DN89" s="277"/>
      <c r="DO89" s="277"/>
      <c r="DP89" s="277"/>
      <c r="DQ89" s="277">
        <v>1</v>
      </c>
      <c r="DR89" s="277"/>
      <c r="DS89" s="277">
        <v>39</v>
      </c>
      <c r="DT89" s="277"/>
      <c r="DU89" s="277">
        <v>311</v>
      </c>
      <c r="DV89" s="277"/>
      <c r="DW89" s="279">
        <v>45</v>
      </c>
      <c r="DX89" s="279"/>
      <c r="DY89" s="277">
        <v>12</v>
      </c>
      <c r="DZ89" s="277"/>
      <c r="EA89" s="277"/>
      <c r="EB89" s="277"/>
      <c r="EC89" s="272">
        <v>120</v>
      </c>
      <c r="ED89" s="272"/>
      <c r="EE89" s="277"/>
      <c r="EF89" s="277"/>
      <c r="EG89" s="277">
        <v>250</v>
      </c>
      <c r="EH89" s="277"/>
      <c r="EI89" s="277"/>
      <c r="EJ89" s="277"/>
      <c r="EK89" s="277">
        <v>17</v>
      </c>
      <c r="EL89" s="277"/>
      <c r="EM89" s="277">
        <v>481</v>
      </c>
      <c r="EN89" s="277"/>
      <c r="EO89" s="277">
        <v>4</v>
      </c>
      <c r="EP89" s="277"/>
      <c r="EQ89" s="277"/>
      <c r="ER89" s="277"/>
      <c r="ES89" s="277">
        <v>1</v>
      </c>
      <c r="ET89" s="277"/>
      <c r="EU89" s="277">
        <v>3</v>
      </c>
      <c r="EV89" s="277"/>
      <c r="EW89" s="277"/>
      <c r="EX89" s="277"/>
      <c r="EY89" s="277"/>
      <c r="EZ89" s="277"/>
      <c r="FA89" s="277">
        <v>481</v>
      </c>
      <c r="FB89" s="277"/>
      <c r="FC89" s="277">
        <v>3</v>
      </c>
      <c r="FD89" s="277"/>
      <c r="FE89" s="288">
        <v>284</v>
      </c>
      <c r="FF89" s="288"/>
      <c r="FG89" s="277">
        <v>800</v>
      </c>
      <c r="FH89" s="277"/>
      <c r="FI89" s="277">
        <v>145</v>
      </c>
      <c r="FJ89" s="277"/>
      <c r="FK89" s="277">
        <v>1</v>
      </c>
      <c r="FL89" s="277"/>
      <c r="FM89" s="277"/>
      <c r="FN89" s="277"/>
      <c r="FO89" s="42"/>
      <c r="FP89" s="42"/>
      <c r="FQ89" s="277"/>
      <c r="FR89" s="277"/>
      <c r="FS89" s="277"/>
      <c r="FT89" s="277"/>
      <c r="FU89" s="277">
        <v>20</v>
      </c>
      <c r="FV89" s="277"/>
      <c r="FW89" s="288">
        <v>284</v>
      </c>
      <c r="FX89" s="288"/>
      <c r="FY89" s="277"/>
      <c r="FZ89" s="277"/>
      <c r="GA89" s="277">
        <v>1</v>
      </c>
      <c r="GB89" s="277"/>
      <c r="GC89" s="62">
        <v>92</v>
      </c>
      <c r="GD89" s="62"/>
      <c r="GE89" s="277">
        <v>121</v>
      </c>
      <c r="GF89" s="277"/>
      <c r="GG89" s="277">
        <v>3</v>
      </c>
      <c r="GH89" s="277"/>
      <c r="GI89" s="277">
        <v>207</v>
      </c>
      <c r="GJ89" s="277"/>
      <c r="GK89" s="277"/>
      <c r="GL89" s="277"/>
    </row>
    <row r="90" spans="1:194" s="286" customFormat="1" ht="15.75" customHeight="1" x14ac:dyDescent="0.3">
      <c r="A90" s="277">
        <v>75</v>
      </c>
      <c r="B90" s="277" t="s">
        <v>381</v>
      </c>
      <c r="C90" s="277" t="s">
        <v>382</v>
      </c>
      <c r="D90" s="277">
        <v>2.81</v>
      </c>
      <c r="E90" s="277"/>
      <c r="F90" s="277"/>
      <c r="G90" s="277"/>
      <c r="H90" s="277">
        <v>20</v>
      </c>
      <c r="I90" s="277"/>
      <c r="J90" s="277">
        <v>0</v>
      </c>
      <c r="K90" s="277">
        <v>0</v>
      </c>
      <c r="L90" s="277"/>
      <c r="M90" s="277"/>
      <c r="N90" s="277"/>
      <c r="O90" s="277"/>
      <c r="P90" s="277">
        <v>160</v>
      </c>
      <c r="Q90" s="277"/>
      <c r="R90" s="277"/>
      <c r="S90" s="277"/>
      <c r="T90" s="277"/>
      <c r="U90" s="277"/>
      <c r="V90" s="277"/>
      <c r="W90" s="277"/>
      <c r="X90" s="277"/>
      <c r="Y90" s="277"/>
      <c r="Z90" s="277"/>
      <c r="AA90" s="277"/>
      <c r="AB90" s="277"/>
      <c r="AC90" s="277"/>
      <c r="AD90" s="277"/>
      <c r="AE90" s="277"/>
      <c r="AF90" s="277">
        <v>435</v>
      </c>
      <c r="AG90" s="277"/>
      <c r="AH90" s="277">
        <v>30</v>
      </c>
      <c r="AI90" s="277"/>
      <c r="AJ90" s="277"/>
      <c r="AK90" s="277"/>
      <c r="AL90" s="277"/>
      <c r="AM90" s="277"/>
      <c r="AN90" s="277"/>
      <c r="AO90" s="277"/>
      <c r="AP90" s="277"/>
      <c r="AQ90" s="277"/>
      <c r="AR90" s="278"/>
      <c r="AS90" s="278"/>
      <c r="AT90" s="278"/>
      <c r="AU90" s="278"/>
      <c r="AV90" s="277"/>
      <c r="AW90" s="277"/>
      <c r="AX90" s="277"/>
      <c r="AY90" s="277"/>
      <c r="AZ90" s="42"/>
      <c r="BA90" s="42"/>
      <c r="BB90" s="277"/>
      <c r="BC90" s="277"/>
      <c r="BD90" s="277"/>
      <c r="BE90" s="277"/>
      <c r="BF90" s="288"/>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87"/>
      <c r="CI90" s="287"/>
      <c r="CJ90" s="277"/>
      <c r="CK90" s="277"/>
      <c r="CL90" s="277"/>
      <c r="CM90" s="277"/>
      <c r="CN90" s="277"/>
      <c r="CO90" s="277"/>
      <c r="CP90" s="277"/>
      <c r="CQ90" s="277"/>
      <c r="CR90" s="277"/>
      <c r="CS90" s="277"/>
      <c r="CT90" s="277">
        <v>718</v>
      </c>
      <c r="CU90" s="277"/>
      <c r="CV90" s="277"/>
      <c r="CW90" s="277"/>
      <c r="CX90" s="277"/>
      <c r="CY90" s="277"/>
      <c r="CZ90" s="277"/>
      <c r="DA90" s="277"/>
      <c r="DB90" s="277"/>
      <c r="DC90" s="277"/>
      <c r="DD90" s="271"/>
      <c r="DE90" s="271"/>
      <c r="DF90" s="277"/>
      <c r="DG90" s="277"/>
      <c r="DH90" s="279">
        <v>0</v>
      </c>
      <c r="DI90" s="279">
        <v>0</v>
      </c>
      <c r="DJ90" s="277"/>
      <c r="DK90" s="277"/>
      <c r="DL90" s="277"/>
      <c r="DM90" s="277"/>
      <c r="DN90" s="277"/>
      <c r="DO90" s="277"/>
      <c r="DP90" s="277"/>
      <c r="DQ90" s="277"/>
      <c r="DR90" s="277"/>
      <c r="DS90" s="277">
        <v>168</v>
      </c>
      <c r="DT90" s="277"/>
      <c r="DU90" s="277">
        <v>1149</v>
      </c>
      <c r="DV90" s="277"/>
      <c r="DW90" s="277">
        <v>10</v>
      </c>
      <c r="DX90" s="277"/>
      <c r="DY90" s="277"/>
      <c r="DZ90" s="277"/>
      <c r="EA90" s="277"/>
      <c r="EB90" s="277"/>
      <c r="EC90" s="272">
        <v>818</v>
      </c>
      <c r="ED90" s="272"/>
      <c r="EE90" s="277"/>
      <c r="EF90" s="277"/>
      <c r="EG90" s="277"/>
      <c r="EH90" s="277"/>
      <c r="EI90" s="277"/>
      <c r="EJ90" s="277"/>
      <c r="EK90" s="277"/>
      <c r="EL90" s="277"/>
      <c r="EM90" s="277"/>
      <c r="EN90" s="277"/>
      <c r="EO90" s="277"/>
      <c r="EP90" s="277"/>
      <c r="EQ90" s="277"/>
      <c r="ER90" s="277"/>
      <c r="ES90" s="277"/>
      <c r="ET90" s="277"/>
      <c r="EU90" s="277"/>
      <c r="EV90" s="277"/>
      <c r="EW90" s="277"/>
      <c r="EX90" s="277"/>
      <c r="EY90" s="277"/>
      <c r="EZ90" s="277"/>
      <c r="FA90" s="277"/>
      <c r="FB90" s="277"/>
      <c r="FC90" s="277">
        <v>40</v>
      </c>
      <c r="FD90" s="277"/>
      <c r="FE90" s="288"/>
      <c r="FF90" s="288"/>
      <c r="FG90" s="277">
        <v>10</v>
      </c>
      <c r="FH90" s="277"/>
      <c r="FI90" s="277">
        <v>120</v>
      </c>
      <c r="FJ90" s="277"/>
      <c r="FK90" s="277"/>
      <c r="FL90" s="277"/>
      <c r="FM90" s="277"/>
      <c r="FN90" s="277"/>
      <c r="FO90" s="42"/>
      <c r="FP90" s="42"/>
      <c r="FQ90" s="277"/>
      <c r="FR90" s="277"/>
      <c r="FS90" s="277"/>
      <c r="FT90" s="277"/>
      <c r="FU90" s="277"/>
      <c r="FV90" s="277"/>
      <c r="FW90" s="288"/>
      <c r="FX90" s="288"/>
      <c r="FY90" s="277"/>
      <c r="FZ90" s="277"/>
      <c r="GA90" s="277"/>
      <c r="GB90" s="277"/>
      <c r="GC90" s="62">
        <v>400</v>
      </c>
      <c r="GD90" s="62"/>
      <c r="GE90" s="277">
        <v>8</v>
      </c>
      <c r="GF90" s="277"/>
      <c r="GG90" s="277"/>
      <c r="GH90" s="277"/>
      <c r="GI90" s="277"/>
      <c r="GJ90" s="277"/>
      <c r="GK90" s="277"/>
      <c r="GL90" s="277"/>
    </row>
    <row r="91" spans="1:194" s="286" customFormat="1" ht="27" customHeight="1" x14ac:dyDescent="0.3">
      <c r="A91" s="277">
        <v>76</v>
      </c>
      <c r="B91" s="277" t="s">
        <v>383</v>
      </c>
      <c r="C91" s="277" t="s">
        <v>384</v>
      </c>
      <c r="D91" s="277">
        <v>3.48</v>
      </c>
      <c r="E91" s="277"/>
      <c r="F91" s="277"/>
      <c r="G91" s="277"/>
      <c r="H91" s="277">
        <v>30</v>
      </c>
      <c r="I91" s="277"/>
      <c r="J91" s="277">
        <v>0</v>
      </c>
      <c r="K91" s="277">
        <v>0</v>
      </c>
      <c r="L91" s="277"/>
      <c r="M91" s="277"/>
      <c r="N91" s="277"/>
      <c r="O91" s="277"/>
      <c r="P91" s="277">
        <v>30</v>
      </c>
      <c r="Q91" s="277"/>
      <c r="R91" s="277"/>
      <c r="S91" s="277"/>
      <c r="T91" s="277"/>
      <c r="U91" s="277"/>
      <c r="V91" s="277"/>
      <c r="W91" s="277"/>
      <c r="X91" s="277"/>
      <c r="Y91" s="277"/>
      <c r="Z91" s="277"/>
      <c r="AA91" s="277"/>
      <c r="AB91" s="277"/>
      <c r="AC91" s="277"/>
      <c r="AD91" s="277"/>
      <c r="AE91" s="277"/>
      <c r="AF91" s="277">
        <v>2</v>
      </c>
      <c r="AG91" s="277"/>
      <c r="AH91" s="277"/>
      <c r="AI91" s="277"/>
      <c r="AJ91" s="277"/>
      <c r="AK91" s="277"/>
      <c r="AL91" s="277"/>
      <c r="AM91" s="277"/>
      <c r="AN91" s="277"/>
      <c r="AO91" s="277"/>
      <c r="AP91" s="277"/>
      <c r="AQ91" s="277"/>
      <c r="AR91" s="278"/>
      <c r="AS91" s="278"/>
      <c r="AT91" s="278"/>
      <c r="AU91" s="278"/>
      <c r="AV91" s="277"/>
      <c r="AW91" s="277"/>
      <c r="AX91" s="277"/>
      <c r="AY91" s="277"/>
      <c r="AZ91" s="42"/>
      <c r="BA91" s="42"/>
      <c r="BB91" s="277"/>
      <c r="BC91" s="277"/>
      <c r="BD91" s="277"/>
      <c r="BE91" s="277"/>
      <c r="BF91" s="288"/>
      <c r="BG91" s="277"/>
      <c r="BH91" s="277"/>
      <c r="BI91" s="277"/>
      <c r="BJ91" s="277"/>
      <c r="BK91" s="277"/>
      <c r="BL91" s="277"/>
      <c r="BM91" s="277"/>
      <c r="BN91" s="277"/>
      <c r="BO91" s="277"/>
      <c r="BP91" s="277"/>
      <c r="BQ91" s="277"/>
      <c r="BR91" s="277"/>
      <c r="BS91" s="277"/>
      <c r="BT91" s="277"/>
      <c r="BU91" s="277"/>
      <c r="BV91" s="277"/>
      <c r="BW91" s="277"/>
      <c r="BX91" s="277">
        <v>30</v>
      </c>
      <c r="BY91" s="277"/>
      <c r="BZ91" s="277"/>
      <c r="CA91" s="277"/>
      <c r="CB91" s="277"/>
      <c r="CC91" s="277"/>
      <c r="CD91" s="277"/>
      <c r="CE91" s="277"/>
      <c r="CF91" s="277"/>
      <c r="CG91" s="277"/>
      <c r="CH91" s="287">
        <v>27</v>
      </c>
      <c r="CI91" s="287"/>
      <c r="CJ91" s="277"/>
      <c r="CK91" s="277"/>
      <c r="CL91" s="277"/>
      <c r="CM91" s="277"/>
      <c r="CN91" s="277"/>
      <c r="CO91" s="277"/>
      <c r="CP91" s="277"/>
      <c r="CQ91" s="277"/>
      <c r="CR91" s="277"/>
      <c r="CS91" s="277"/>
      <c r="CT91" s="277"/>
      <c r="CU91" s="277"/>
      <c r="CV91" s="277"/>
      <c r="CW91" s="277"/>
      <c r="CX91" s="277"/>
      <c r="CY91" s="277"/>
      <c r="CZ91" s="277"/>
      <c r="DA91" s="277"/>
      <c r="DB91" s="277"/>
      <c r="DC91" s="277"/>
      <c r="DD91" s="271"/>
      <c r="DE91" s="271"/>
      <c r="DF91" s="277"/>
      <c r="DG91" s="277"/>
      <c r="DH91" s="279">
        <v>0</v>
      </c>
      <c r="DI91" s="279">
        <v>0</v>
      </c>
      <c r="DJ91" s="277"/>
      <c r="DK91" s="277"/>
      <c r="DL91" s="277"/>
      <c r="DM91" s="277"/>
      <c r="DN91" s="277"/>
      <c r="DO91" s="277"/>
      <c r="DP91" s="277"/>
      <c r="DQ91" s="277"/>
      <c r="DR91" s="277"/>
      <c r="DS91" s="277">
        <v>1</v>
      </c>
      <c r="DT91" s="277"/>
      <c r="DU91" s="277">
        <v>44</v>
      </c>
      <c r="DV91" s="277"/>
      <c r="DW91" s="277"/>
      <c r="DX91" s="277"/>
      <c r="DY91" s="277"/>
      <c r="DZ91" s="277"/>
      <c r="EA91" s="277"/>
      <c r="EB91" s="277"/>
      <c r="EC91" s="272"/>
      <c r="ED91" s="272"/>
      <c r="EE91" s="277"/>
      <c r="EF91" s="277"/>
      <c r="EG91" s="277"/>
      <c r="EH91" s="277"/>
      <c r="EI91" s="277"/>
      <c r="EJ91" s="277"/>
      <c r="EK91" s="277"/>
      <c r="EL91" s="277"/>
      <c r="EM91" s="277">
        <v>4</v>
      </c>
      <c r="EN91" s="277"/>
      <c r="EO91" s="277"/>
      <c r="EP91" s="277"/>
      <c r="EQ91" s="277"/>
      <c r="ER91" s="277"/>
      <c r="ES91" s="277"/>
      <c r="ET91" s="277"/>
      <c r="EU91" s="277"/>
      <c r="EV91" s="277"/>
      <c r="EW91" s="277"/>
      <c r="EX91" s="277"/>
      <c r="EY91" s="277"/>
      <c r="EZ91" s="277"/>
      <c r="FA91" s="277">
        <v>4</v>
      </c>
      <c r="FB91" s="277"/>
      <c r="FC91" s="277">
        <v>2</v>
      </c>
      <c r="FD91" s="277"/>
      <c r="FE91" s="288">
        <v>40</v>
      </c>
      <c r="FF91" s="288"/>
      <c r="FG91" s="277">
        <v>13</v>
      </c>
      <c r="FH91" s="277"/>
      <c r="FI91" s="277"/>
      <c r="FJ91" s="277"/>
      <c r="FK91" s="277"/>
      <c r="FL91" s="277"/>
      <c r="FM91" s="277"/>
      <c r="FN91" s="277"/>
      <c r="FO91" s="42"/>
      <c r="FP91" s="42"/>
      <c r="FQ91" s="277"/>
      <c r="FR91" s="277"/>
      <c r="FS91" s="277"/>
      <c r="FT91" s="277"/>
      <c r="FU91" s="277"/>
      <c r="FV91" s="277"/>
      <c r="FW91" s="288">
        <v>40</v>
      </c>
      <c r="FX91" s="288"/>
      <c r="FY91" s="277"/>
      <c r="FZ91" s="277"/>
      <c r="GA91" s="277"/>
      <c r="GB91" s="277"/>
      <c r="GC91" s="62">
        <v>28</v>
      </c>
      <c r="GD91" s="62"/>
      <c r="GE91" s="277">
        <v>10</v>
      </c>
      <c r="GF91" s="277"/>
      <c r="GG91" s="277"/>
      <c r="GH91" s="277"/>
      <c r="GI91" s="277">
        <v>40</v>
      </c>
      <c r="GJ91" s="277"/>
      <c r="GK91" s="277"/>
      <c r="GL91" s="277"/>
    </row>
    <row r="92" spans="1:194" s="286" customFormat="1" ht="15.75" customHeight="1" x14ac:dyDescent="0.3">
      <c r="A92" s="277">
        <v>77</v>
      </c>
      <c r="B92" s="277" t="s">
        <v>385</v>
      </c>
      <c r="C92" s="277" t="s">
        <v>386</v>
      </c>
      <c r="D92" s="277">
        <v>1.1200000000000001</v>
      </c>
      <c r="E92" s="277"/>
      <c r="F92" s="277"/>
      <c r="G92" s="277"/>
      <c r="H92" s="277"/>
      <c r="I92" s="277"/>
      <c r="J92" s="277">
        <v>220</v>
      </c>
      <c r="K92" s="277">
        <v>0</v>
      </c>
      <c r="L92" s="277">
        <v>35</v>
      </c>
      <c r="M92" s="277"/>
      <c r="N92" s="277">
        <v>217</v>
      </c>
      <c r="O92" s="277"/>
      <c r="P92" s="277">
        <v>50</v>
      </c>
      <c r="Q92" s="277"/>
      <c r="R92" s="277">
        <v>3</v>
      </c>
      <c r="S92" s="277"/>
      <c r="T92" s="277">
        <v>83</v>
      </c>
      <c r="U92" s="277"/>
      <c r="V92" s="277">
        <v>45</v>
      </c>
      <c r="W92" s="277"/>
      <c r="X92" s="277"/>
      <c r="Y92" s="277"/>
      <c r="Z92" s="277">
        <v>100</v>
      </c>
      <c r="AA92" s="277"/>
      <c r="AB92" s="277">
        <v>602</v>
      </c>
      <c r="AC92" s="277"/>
      <c r="AD92" s="277">
        <v>175</v>
      </c>
      <c r="AE92" s="277"/>
      <c r="AF92" s="277">
        <v>466</v>
      </c>
      <c r="AG92" s="277"/>
      <c r="AH92" s="277">
        <v>2</v>
      </c>
      <c r="AI92" s="277"/>
      <c r="AJ92" s="277"/>
      <c r="AK92" s="277"/>
      <c r="AL92" s="277">
        <v>43</v>
      </c>
      <c r="AM92" s="277"/>
      <c r="AN92" s="277"/>
      <c r="AO92" s="277"/>
      <c r="AP92" s="277">
        <v>66</v>
      </c>
      <c r="AQ92" s="277"/>
      <c r="AR92" s="278">
        <v>36</v>
      </c>
      <c r="AS92" s="278"/>
      <c r="AT92" s="278">
        <v>29</v>
      </c>
      <c r="AU92" s="278"/>
      <c r="AV92" s="277">
        <v>53</v>
      </c>
      <c r="AW92" s="277"/>
      <c r="AX92" s="277">
        <v>76</v>
      </c>
      <c r="AY92" s="277"/>
      <c r="AZ92" s="42"/>
      <c r="BA92" s="42"/>
      <c r="BB92" s="277">
        <v>50</v>
      </c>
      <c r="BC92" s="277"/>
      <c r="BD92" s="277"/>
      <c r="BE92" s="277"/>
      <c r="BF92" s="288"/>
      <c r="BG92" s="277"/>
      <c r="BH92" s="277">
        <v>30</v>
      </c>
      <c r="BI92" s="277"/>
      <c r="BJ92" s="277">
        <v>102</v>
      </c>
      <c r="BK92" s="277"/>
      <c r="BL92" s="277">
        <v>110</v>
      </c>
      <c r="BM92" s="277"/>
      <c r="BN92" s="277">
        <v>63</v>
      </c>
      <c r="BO92" s="277"/>
      <c r="BP92" s="277">
        <v>0</v>
      </c>
      <c r="BQ92" s="277"/>
      <c r="BR92" s="277"/>
      <c r="BS92" s="277"/>
      <c r="BT92" s="277">
        <v>75</v>
      </c>
      <c r="BU92" s="277"/>
      <c r="BV92" s="277"/>
      <c r="BW92" s="277"/>
      <c r="BX92" s="277">
        <v>181</v>
      </c>
      <c r="BY92" s="277"/>
      <c r="BZ92" s="277"/>
      <c r="CA92" s="277"/>
      <c r="CB92" s="277">
        <v>37</v>
      </c>
      <c r="CC92" s="277"/>
      <c r="CD92" s="277">
        <v>40</v>
      </c>
      <c r="CE92" s="277"/>
      <c r="CF92" s="277">
        <v>140</v>
      </c>
      <c r="CG92" s="277"/>
      <c r="CH92" s="287">
        <v>327</v>
      </c>
      <c r="CI92" s="287"/>
      <c r="CJ92" s="277"/>
      <c r="CK92" s="277"/>
      <c r="CL92" s="277">
        <v>1248</v>
      </c>
      <c r="CM92" s="277"/>
      <c r="CN92" s="277"/>
      <c r="CO92" s="277"/>
      <c r="CP92" s="277"/>
      <c r="CQ92" s="277"/>
      <c r="CR92" s="277">
        <v>43</v>
      </c>
      <c r="CS92" s="277">
        <v>1</v>
      </c>
      <c r="CT92" s="277">
        <v>380</v>
      </c>
      <c r="CU92" s="277">
        <v>262</v>
      </c>
      <c r="CV92" s="277">
        <v>123</v>
      </c>
      <c r="CW92" s="277"/>
      <c r="CX92" s="277">
        <v>55</v>
      </c>
      <c r="CY92" s="277"/>
      <c r="CZ92" s="277">
        <v>10</v>
      </c>
      <c r="DA92" s="277"/>
      <c r="DB92" s="277"/>
      <c r="DC92" s="277"/>
      <c r="DD92" s="271"/>
      <c r="DE92" s="271"/>
      <c r="DF92" s="277">
        <v>38</v>
      </c>
      <c r="DG92" s="277"/>
      <c r="DH92" s="279">
        <v>0</v>
      </c>
      <c r="DI92" s="279">
        <v>0</v>
      </c>
      <c r="DJ92" s="277"/>
      <c r="DK92" s="277"/>
      <c r="DL92" s="277">
        <v>190</v>
      </c>
      <c r="DM92" s="277"/>
      <c r="DN92" s="277"/>
      <c r="DO92" s="277"/>
      <c r="DP92" s="277"/>
      <c r="DQ92" s="277">
        <v>67</v>
      </c>
      <c r="DR92" s="277"/>
      <c r="DS92" s="277">
        <v>130</v>
      </c>
      <c r="DT92" s="277"/>
      <c r="DU92" s="277">
        <v>150</v>
      </c>
      <c r="DV92" s="277"/>
      <c r="DW92" s="277"/>
      <c r="DX92" s="277"/>
      <c r="DY92" s="277">
        <v>52</v>
      </c>
      <c r="DZ92" s="277"/>
      <c r="EA92" s="277">
        <v>50</v>
      </c>
      <c r="EB92" s="277"/>
      <c r="EC92" s="272">
        <v>310</v>
      </c>
      <c r="ED92" s="272"/>
      <c r="EE92" s="277">
        <v>17</v>
      </c>
      <c r="EF92" s="277"/>
      <c r="EG92" s="277">
        <v>120</v>
      </c>
      <c r="EH92" s="277">
        <v>5</v>
      </c>
      <c r="EI92" s="277"/>
      <c r="EJ92" s="277"/>
      <c r="EK92" s="277">
        <v>41</v>
      </c>
      <c r="EL92" s="277">
        <v>1</v>
      </c>
      <c r="EM92" s="277">
        <v>300</v>
      </c>
      <c r="EN92" s="277">
        <v>10</v>
      </c>
      <c r="EO92" s="277">
        <v>181</v>
      </c>
      <c r="EP92" s="277"/>
      <c r="EQ92" s="277"/>
      <c r="ER92" s="277"/>
      <c r="ES92" s="277">
        <v>1</v>
      </c>
      <c r="ET92" s="277"/>
      <c r="EU92" s="277">
        <v>51</v>
      </c>
      <c r="EV92" s="277"/>
      <c r="EW92" s="277"/>
      <c r="EX92" s="277"/>
      <c r="EY92" s="277">
        <v>115</v>
      </c>
      <c r="EZ92" s="277"/>
      <c r="FA92" s="277">
        <v>300</v>
      </c>
      <c r="FB92" s="277">
        <v>10</v>
      </c>
      <c r="FC92" s="277"/>
      <c r="FD92" s="277"/>
      <c r="FE92" s="288">
        <v>120</v>
      </c>
      <c r="FF92" s="288"/>
      <c r="FG92" s="277">
        <v>209</v>
      </c>
      <c r="FH92" s="277"/>
      <c r="FI92" s="277">
        <v>35</v>
      </c>
      <c r="FJ92" s="277"/>
      <c r="FK92" s="277">
        <v>98</v>
      </c>
      <c r="FL92" s="277"/>
      <c r="FM92" s="277"/>
      <c r="FN92" s="277"/>
      <c r="FO92" s="42"/>
      <c r="FP92" s="42">
        <v>2</v>
      </c>
      <c r="FQ92" s="277"/>
      <c r="FR92" s="277"/>
      <c r="FS92" s="277"/>
      <c r="FT92" s="277"/>
      <c r="FU92" s="277">
        <v>79</v>
      </c>
      <c r="FV92" s="277"/>
      <c r="FW92" s="288">
        <v>120</v>
      </c>
      <c r="FX92" s="288"/>
      <c r="FY92" s="277"/>
      <c r="FZ92" s="277">
        <v>7</v>
      </c>
      <c r="GA92" s="277">
        <v>38</v>
      </c>
      <c r="GB92" s="277">
        <v>1</v>
      </c>
      <c r="GC92" s="62">
        <v>360</v>
      </c>
      <c r="GD92" s="62"/>
      <c r="GE92" s="277">
        <v>118</v>
      </c>
      <c r="GF92" s="277"/>
      <c r="GG92" s="277">
        <v>12</v>
      </c>
      <c r="GH92" s="277"/>
      <c r="GI92" s="277">
        <v>256</v>
      </c>
      <c r="GJ92" s="277">
        <v>2</v>
      </c>
      <c r="GK92" s="277"/>
      <c r="GL92" s="277"/>
    </row>
    <row r="93" spans="1:194" s="286" customFormat="1" ht="15.75" customHeight="1" x14ac:dyDescent="0.3">
      <c r="A93" s="277">
        <v>78</v>
      </c>
      <c r="B93" s="277" t="s">
        <v>387</v>
      </c>
      <c r="C93" s="277" t="s">
        <v>388</v>
      </c>
      <c r="D93" s="277">
        <v>2.0099999999999998</v>
      </c>
      <c r="E93" s="277"/>
      <c r="F93" s="277"/>
      <c r="G93" s="277"/>
      <c r="H93" s="277">
        <v>2</v>
      </c>
      <c r="I93" s="277"/>
      <c r="J93" s="277">
        <v>0</v>
      </c>
      <c r="K93" s="277">
        <v>0</v>
      </c>
      <c r="L93" s="277"/>
      <c r="M93" s="277"/>
      <c r="N93" s="277"/>
      <c r="O93" s="277"/>
      <c r="P93" s="277"/>
      <c r="Q93" s="277"/>
      <c r="R93" s="277"/>
      <c r="S93" s="277"/>
      <c r="T93" s="277"/>
      <c r="U93" s="277"/>
      <c r="V93" s="277"/>
      <c r="W93" s="277"/>
      <c r="X93" s="277"/>
      <c r="Y93" s="277"/>
      <c r="Z93" s="277"/>
      <c r="AA93" s="277"/>
      <c r="AB93" s="277"/>
      <c r="AC93" s="277"/>
      <c r="AD93" s="277"/>
      <c r="AE93" s="277"/>
      <c r="AF93" s="277">
        <v>172</v>
      </c>
      <c r="AG93" s="277"/>
      <c r="AH93" s="277">
        <v>1</v>
      </c>
      <c r="AI93" s="277"/>
      <c r="AJ93" s="277"/>
      <c r="AK93" s="277"/>
      <c r="AL93" s="277"/>
      <c r="AM93" s="277"/>
      <c r="AN93" s="277"/>
      <c r="AO93" s="277"/>
      <c r="AP93" s="277"/>
      <c r="AQ93" s="277"/>
      <c r="AR93" s="278"/>
      <c r="AS93" s="278"/>
      <c r="AT93" s="278"/>
      <c r="AU93" s="278"/>
      <c r="AV93" s="277"/>
      <c r="AW93" s="277"/>
      <c r="AX93" s="277"/>
      <c r="AY93" s="277"/>
      <c r="AZ93" s="42"/>
      <c r="BA93" s="42"/>
      <c r="BB93" s="277"/>
      <c r="BC93" s="277"/>
      <c r="BD93" s="277"/>
      <c r="BE93" s="277"/>
      <c r="BF93" s="288"/>
      <c r="BG93" s="277"/>
      <c r="BH93" s="277"/>
      <c r="BI93" s="277"/>
      <c r="BJ93" s="277"/>
      <c r="BK93" s="277"/>
      <c r="BL93" s="277"/>
      <c r="BM93" s="277"/>
      <c r="BN93" s="277"/>
      <c r="BO93" s="277"/>
      <c r="BP93" s="277">
        <v>6</v>
      </c>
      <c r="BQ93" s="277"/>
      <c r="BR93" s="277"/>
      <c r="BS93" s="277"/>
      <c r="BT93" s="277"/>
      <c r="BU93" s="277"/>
      <c r="BV93" s="277"/>
      <c r="BW93" s="277"/>
      <c r="BX93" s="277">
        <v>27</v>
      </c>
      <c r="BY93" s="277"/>
      <c r="BZ93" s="277"/>
      <c r="CA93" s="277"/>
      <c r="CB93" s="277"/>
      <c r="CC93" s="277"/>
      <c r="CD93" s="277"/>
      <c r="CE93" s="277"/>
      <c r="CF93" s="277"/>
      <c r="CG93" s="277"/>
      <c r="CH93" s="287"/>
      <c r="CI93" s="287"/>
      <c r="CJ93" s="277"/>
      <c r="CK93" s="277"/>
      <c r="CL93" s="277"/>
      <c r="CM93" s="277"/>
      <c r="CN93" s="277"/>
      <c r="CO93" s="277"/>
      <c r="CP93" s="277"/>
      <c r="CQ93" s="277"/>
      <c r="CR93" s="277"/>
      <c r="CS93" s="277"/>
      <c r="CT93" s="277">
        <v>636</v>
      </c>
      <c r="CU93" s="277">
        <v>14</v>
      </c>
      <c r="CV93" s="277"/>
      <c r="CW93" s="277"/>
      <c r="CX93" s="277"/>
      <c r="CY93" s="277"/>
      <c r="CZ93" s="277"/>
      <c r="DA93" s="277"/>
      <c r="DB93" s="277"/>
      <c r="DC93" s="277"/>
      <c r="DD93" s="271"/>
      <c r="DE93" s="271"/>
      <c r="DF93" s="277"/>
      <c r="DG93" s="277"/>
      <c r="DH93" s="279">
        <v>0</v>
      </c>
      <c r="DI93" s="279">
        <v>0</v>
      </c>
      <c r="DJ93" s="277"/>
      <c r="DK93" s="277"/>
      <c r="DL93" s="277"/>
      <c r="DM93" s="277"/>
      <c r="DN93" s="277"/>
      <c r="DO93" s="277"/>
      <c r="DP93" s="277"/>
      <c r="DQ93" s="277"/>
      <c r="DR93" s="277"/>
      <c r="DS93" s="277">
        <v>68</v>
      </c>
      <c r="DT93" s="277"/>
      <c r="DU93" s="277">
        <v>216</v>
      </c>
      <c r="DV93" s="277"/>
      <c r="DW93" s="277">
        <v>33</v>
      </c>
      <c r="DX93" s="277"/>
      <c r="DY93" s="277"/>
      <c r="DZ93" s="277"/>
      <c r="EA93" s="277"/>
      <c r="EB93" s="277"/>
      <c r="EC93" s="272">
        <v>160</v>
      </c>
      <c r="ED93" s="272"/>
      <c r="EE93" s="277"/>
      <c r="EF93" s="277"/>
      <c r="EG93" s="277"/>
      <c r="EH93" s="277"/>
      <c r="EI93" s="277"/>
      <c r="EJ93" s="277"/>
      <c r="EK93" s="277"/>
      <c r="EL93" s="277"/>
      <c r="EM93" s="277"/>
      <c r="EN93" s="277"/>
      <c r="EO93" s="277"/>
      <c r="EP93" s="277"/>
      <c r="EQ93" s="277"/>
      <c r="ER93" s="277"/>
      <c r="ES93" s="277"/>
      <c r="ET93" s="277"/>
      <c r="EU93" s="277"/>
      <c r="EV93" s="277"/>
      <c r="EW93" s="277"/>
      <c r="EX93" s="277"/>
      <c r="EY93" s="277"/>
      <c r="EZ93" s="277"/>
      <c r="FA93" s="277"/>
      <c r="FB93" s="277"/>
      <c r="FC93" s="277"/>
      <c r="FD93" s="277"/>
      <c r="FE93" s="288"/>
      <c r="FF93" s="288"/>
      <c r="FG93" s="277"/>
      <c r="FH93" s="277"/>
      <c r="FI93" s="277"/>
      <c r="FJ93" s="277"/>
      <c r="FK93" s="277"/>
      <c r="FL93" s="277"/>
      <c r="FM93" s="277"/>
      <c r="FN93" s="277"/>
      <c r="FO93" s="42"/>
      <c r="FP93" s="42"/>
      <c r="FQ93" s="277"/>
      <c r="FR93" s="277"/>
      <c r="FS93" s="277"/>
      <c r="FT93" s="277"/>
      <c r="FU93" s="277"/>
      <c r="FV93" s="277"/>
      <c r="FW93" s="288"/>
      <c r="FX93" s="288"/>
      <c r="FY93" s="277"/>
      <c r="FZ93" s="277"/>
      <c r="GA93" s="277"/>
      <c r="GB93" s="277"/>
      <c r="GC93" s="62">
        <v>730</v>
      </c>
      <c r="GD93" s="62"/>
      <c r="GE93" s="277"/>
      <c r="GF93" s="277"/>
      <c r="GG93" s="277"/>
      <c r="GH93" s="277"/>
      <c r="GI93" s="277"/>
      <c r="GJ93" s="277"/>
      <c r="GK93" s="277"/>
      <c r="GL93" s="277"/>
    </row>
    <row r="94" spans="1:194" s="286" customFormat="1" ht="15.75" customHeight="1" x14ac:dyDescent="0.3">
      <c r="A94" s="277">
        <v>79</v>
      </c>
      <c r="B94" s="277" t="s">
        <v>389</v>
      </c>
      <c r="C94" s="277" t="s">
        <v>390</v>
      </c>
      <c r="D94" s="277">
        <v>1.42</v>
      </c>
      <c r="E94" s="277"/>
      <c r="F94" s="277"/>
      <c r="G94" s="277"/>
      <c r="H94" s="277">
        <v>1</v>
      </c>
      <c r="I94" s="277"/>
      <c r="J94" s="277">
        <v>29</v>
      </c>
      <c r="K94" s="277">
        <v>0</v>
      </c>
      <c r="L94" s="277">
        <v>3</v>
      </c>
      <c r="M94" s="277"/>
      <c r="N94" s="277"/>
      <c r="O94" s="277"/>
      <c r="P94" s="277">
        <v>8</v>
      </c>
      <c r="Q94" s="277"/>
      <c r="R94" s="277"/>
      <c r="S94" s="277"/>
      <c r="T94" s="277">
        <v>5</v>
      </c>
      <c r="U94" s="277"/>
      <c r="V94" s="277">
        <v>5</v>
      </c>
      <c r="W94" s="277"/>
      <c r="X94" s="277"/>
      <c r="Y94" s="277"/>
      <c r="Z94" s="277">
        <v>5</v>
      </c>
      <c r="AA94" s="277"/>
      <c r="AB94" s="277">
        <v>130</v>
      </c>
      <c r="AC94" s="277"/>
      <c r="AD94" s="277">
        <v>8</v>
      </c>
      <c r="AE94" s="277"/>
      <c r="AF94" s="277">
        <v>40</v>
      </c>
      <c r="AG94" s="277"/>
      <c r="AH94" s="277">
        <v>1</v>
      </c>
      <c r="AI94" s="277"/>
      <c r="AJ94" s="277"/>
      <c r="AK94" s="277"/>
      <c r="AL94" s="277">
        <v>2</v>
      </c>
      <c r="AM94" s="277"/>
      <c r="AN94" s="277"/>
      <c r="AO94" s="277"/>
      <c r="AP94" s="277">
        <v>3</v>
      </c>
      <c r="AQ94" s="277"/>
      <c r="AR94" s="278">
        <v>5</v>
      </c>
      <c r="AS94" s="278"/>
      <c r="AT94" s="278"/>
      <c r="AU94" s="278"/>
      <c r="AV94" s="277">
        <v>5</v>
      </c>
      <c r="AW94" s="277"/>
      <c r="AX94" s="277">
        <v>8</v>
      </c>
      <c r="AY94" s="277"/>
      <c r="AZ94" s="42">
        <v>3</v>
      </c>
      <c r="BA94" s="42"/>
      <c r="BB94" s="277">
        <v>10</v>
      </c>
      <c r="BC94" s="277"/>
      <c r="BD94" s="277"/>
      <c r="BE94" s="277"/>
      <c r="BF94" s="288"/>
      <c r="BG94" s="277"/>
      <c r="BH94" s="277">
        <v>30</v>
      </c>
      <c r="BI94" s="277"/>
      <c r="BJ94" s="277">
        <v>10</v>
      </c>
      <c r="BK94" s="277"/>
      <c r="BL94" s="277">
        <v>10</v>
      </c>
      <c r="BM94" s="277"/>
      <c r="BN94" s="277">
        <v>10</v>
      </c>
      <c r="BO94" s="277"/>
      <c r="BP94" s="277">
        <v>2</v>
      </c>
      <c r="BQ94" s="277"/>
      <c r="BR94" s="277"/>
      <c r="BS94" s="277"/>
      <c r="BT94" s="277">
        <v>2</v>
      </c>
      <c r="BU94" s="277"/>
      <c r="BV94" s="277"/>
      <c r="BW94" s="277"/>
      <c r="BX94" s="277"/>
      <c r="BY94" s="277"/>
      <c r="BZ94" s="277"/>
      <c r="CA94" s="277"/>
      <c r="CB94" s="277"/>
      <c r="CC94" s="277"/>
      <c r="CD94" s="277">
        <v>5</v>
      </c>
      <c r="CE94" s="277"/>
      <c r="CF94" s="277"/>
      <c r="CG94" s="277"/>
      <c r="CH94" s="287">
        <f>25+3</f>
        <v>28</v>
      </c>
      <c r="CI94" s="287"/>
      <c r="CJ94" s="277"/>
      <c r="CK94" s="277">
        <v>1</v>
      </c>
      <c r="CL94" s="277">
        <v>16</v>
      </c>
      <c r="CM94" s="277"/>
      <c r="CN94" s="277"/>
      <c r="CO94" s="277"/>
      <c r="CP94" s="277"/>
      <c r="CQ94" s="277"/>
      <c r="CR94" s="277"/>
      <c r="CS94" s="277"/>
      <c r="CT94" s="277">
        <v>48</v>
      </c>
      <c r="CU94" s="277">
        <v>66</v>
      </c>
      <c r="CV94" s="277">
        <v>4</v>
      </c>
      <c r="CW94" s="277"/>
      <c r="CX94" s="277">
        <v>9</v>
      </c>
      <c r="CY94" s="277"/>
      <c r="CZ94" s="277">
        <v>3</v>
      </c>
      <c r="DA94" s="277"/>
      <c r="DB94" s="277"/>
      <c r="DC94" s="277"/>
      <c r="DD94" s="271"/>
      <c r="DE94" s="271"/>
      <c r="DF94" s="277">
        <v>3</v>
      </c>
      <c r="DG94" s="277"/>
      <c r="DH94" s="279">
        <v>0</v>
      </c>
      <c r="DI94" s="279">
        <v>0</v>
      </c>
      <c r="DJ94" s="277"/>
      <c r="DK94" s="277"/>
      <c r="DL94" s="277">
        <v>18</v>
      </c>
      <c r="DM94" s="277"/>
      <c r="DN94" s="277"/>
      <c r="DO94" s="277"/>
      <c r="DP94" s="277"/>
      <c r="DQ94" s="277">
        <v>1</v>
      </c>
      <c r="DR94" s="277"/>
      <c r="DS94" s="277">
        <v>8</v>
      </c>
      <c r="DT94" s="277"/>
      <c r="DU94" s="277">
        <v>12</v>
      </c>
      <c r="DV94" s="277"/>
      <c r="DW94" s="277"/>
      <c r="DX94" s="277"/>
      <c r="DY94" s="277"/>
      <c r="DZ94" s="277"/>
      <c r="EA94" s="277">
        <v>6</v>
      </c>
      <c r="EB94" s="277"/>
      <c r="EC94" s="272">
        <v>16</v>
      </c>
      <c r="ED94" s="272"/>
      <c r="EE94" s="277"/>
      <c r="EF94" s="277"/>
      <c r="EG94" s="277">
        <v>8</v>
      </c>
      <c r="EH94" s="277"/>
      <c r="EI94" s="277"/>
      <c r="EJ94" s="277"/>
      <c r="EK94" s="277">
        <v>1</v>
      </c>
      <c r="EL94" s="277"/>
      <c r="EM94" s="277">
        <v>50</v>
      </c>
      <c r="EN94" s="277">
        <v>1</v>
      </c>
      <c r="EO94" s="277">
        <v>8</v>
      </c>
      <c r="EP94" s="277"/>
      <c r="EQ94" s="277"/>
      <c r="ER94" s="277"/>
      <c r="ES94" s="277">
        <v>1</v>
      </c>
      <c r="ET94" s="277"/>
      <c r="EU94" s="277">
        <v>1</v>
      </c>
      <c r="EV94" s="277"/>
      <c r="EW94" s="277"/>
      <c r="EX94" s="277"/>
      <c r="EY94" s="277">
        <v>5</v>
      </c>
      <c r="EZ94" s="277"/>
      <c r="FA94" s="277">
        <v>50</v>
      </c>
      <c r="FB94" s="277">
        <v>1</v>
      </c>
      <c r="FC94" s="277"/>
      <c r="FD94" s="277"/>
      <c r="FE94" s="288">
        <v>15</v>
      </c>
      <c r="FF94" s="288"/>
      <c r="FG94" s="277">
        <v>30</v>
      </c>
      <c r="FH94" s="277"/>
      <c r="FI94" s="277">
        <v>10</v>
      </c>
      <c r="FJ94" s="277"/>
      <c r="FK94" s="277">
        <v>3</v>
      </c>
      <c r="FL94" s="277">
        <v>1</v>
      </c>
      <c r="FM94" s="277"/>
      <c r="FN94" s="277"/>
      <c r="FO94" s="42"/>
      <c r="FP94" s="42">
        <v>1</v>
      </c>
      <c r="FQ94" s="277"/>
      <c r="FR94" s="277"/>
      <c r="FS94" s="277"/>
      <c r="FT94" s="277"/>
      <c r="FU94" s="277">
        <v>32</v>
      </c>
      <c r="FV94" s="277">
        <v>1</v>
      </c>
      <c r="FW94" s="288">
        <v>15</v>
      </c>
      <c r="FX94" s="288"/>
      <c r="FY94" s="277"/>
      <c r="FZ94" s="277">
        <v>5</v>
      </c>
      <c r="GA94" s="277">
        <v>8</v>
      </c>
      <c r="GB94" s="277"/>
      <c r="GC94" s="62">
        <v>43</v>
      </c>
      <c r="GD94" s="62"/>
      <c r="GE94" s="277">
        <v>15</v>
      </c>
      <c r="GF94" s="277"/>
      <c r="GG94" s="277"/>
      <c r="GH94" s="277"/>
      <c r="GI94" s="277">
        <v>52</v>
      </c>
      <c r="GJ94" s="277"/>
      <c r="GK94" s="277"/>
      <c r="GL94" s="277"/>
    </row>
    <row r="95" spans="1:194" s="286" customFormat="1" ht="15.75" customHeight="1" x14ac:dyDescent="0.3">
      <c r="A95" s="277">
        <v>80</v>
      </c>
      <c r="B95" s="277" t="s">
        <v>391</v>
      </c>
      <c r="C95" s="277" t="s">
        <v>392</v>
      </c>
      <c r="D95" s="277">
        <v>2.38</v>
      </c>
      <c r="E95" s="277"/>
      <c r="F95" s="277"/>
      <c r="G95" s="277"/>
      <c r="H95" s="277">
        <v>1</v>
      </c>
      <c r="I95" s="277"/>
      <c r="J95" s="277">
        <v>0</v>
      </c>
      <c r="K95" s="277">
        <v>0</v>
      </c>
      <c r="L95" s="277"/>
      <c r="M95" s="277"/>
      <c r="N95" s="277"/>
      <c r="O95" s="277"/>
      <c r="P95" s="277">
        <v>1</v>
      </c>
      <c r="Q95" s="277"/>
      <c r="R95" s="277"/>
      <c r="S95" s="277"/>
      <c r="T95" s="277"/>
      <c r="U95" s="277"/>
      <c r="V95" s="277"/>
      <c r="W95" s="277"/>
      <c r="X95" s="277"/>
      <c r="Y95" s="277"/>
      <c r="Z95" s="277"/>
      <c r="AA95" s="277"/>
      <c r="AB95" s="277"/>
      <c r="AC95" s="277"/>
      <c r="AD95" s="277"/>
      <c r="AE95" s="277"/>
      <c r="AF95" s="277">
        <v>14</v>
      </c>
      <c r="AG95" s="277"/>
      <c r="AH95" s="277"/>
      <c r="AI95" s="277"/>
      <c r="AJ95" s="277"/>
      <c r="AK95" s="277"/>
      <c r="AL95" s="277"/>
      <c r="AM95" s="277"/>
      <c r="AN95" s="277"/>
      <c r="AO95" s="277"/>
      <c r="AP95" s="277"/>
      <c r="AQ95" s="277"/>
      <c r="AR95" s="278"/>
      <c r="AS95" s="278"/>
      <c r="AT95" s="278"/>
      <c r="AU95" s="278"/>
      <c r="AV95" s="277"/>
      <c r="AW95" s="277"/>
      <c r="AX95" s="277"/>
      <c r="AY95" s="277"/>
      <c r="AZ95" s="42"/>
      <c r="BA95" s="42"/>
      <c r="BB95" s="277"/>
      <c r="BC95" s="277"/>
      <c r="BD95" s="277"/>
      <c r="BE95" s="277"/>
      <c r="BF95" s="288"/>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87"/>
      <c r="CI95" s="287"/>
      <c r="CJ95" s="277"/>
      <c r="CK95" s="277"/>
      <c r="CL95" s="277"/>
      <c r="CM95" s="277"/>
      <c r="CN95" s="277"/>
      <c r="CO95" s="277"/>
      <c r="CP95" s="277"/>
      <c r="CQ95" s="277"/>
      <c r="CR95" s="277"/>
      <c r="CS95" s="277"/>
      <c r="CT95" s="277">
        <v>72</v>
      </c>
      <c r="CU95" s="277"/>
      <c r="CV95" s="277"/>
      <c r="CW95" s="277"/>
      <c r="CX95" s="277"/>
      <c r="CY95" s="277"/>
      <c r="CZ95" s="277"/>
      <c r="DA95" s="277"/>
      <c r="DB95" s="277"/>
      <c r="DC95" s="277"/>
      <c r="DD95" s="271"/>
      <c r="DE95" s="271"/>
      <c r="DF95" s="277"/>
      <c r="DG95" s="277"/>
      <c r="DH95" s="279">
        <v>0</v>
      </c>
      <c r="DI95" s="279">
        <v>0</v>
      </c>
      <c r="DJ95" s="277"/>
      <c r="DK95" s="277"/>
      <c r="DL95" s="277"/>
      <c r="DM95" s="277"/>
      <c r="DN95" s="277"/>
      <c r="DO95" s="277"/>
      <c r="DP95" s="277"/>
      <c r="DQ95" s="277"/>
      <c r="DR95" s="277"/>
      <c r="DS95" s="277">
        <v>8</v>
      </c>
      <c r="DT95" s="277"/>
      <c r="DU95" s="277">
        <v>10</v>
      </c>
      <c r="DV95" s="277"/>
      <c r="DW95" s="277">
        <v>2</v>
      </c>
      <c r="DX95" s="277"/>
      <c r="DY95" s="277"/>
      <c r="DZ95" s="277"/>
      <c r="EA95" s="277"/>
      <c r="EB95" s="277"/>
      <c r="EC95" s="272">
        <v>29</v>
      </c>
      <c r="ED95" s="272"/>
      <c r="EE95" s="277"/>
      <c r="EF95" s="277"/>
      <c r="EG95" s="277"/>
      <c r="EH95" s="277"/>
      <c r="EI95" s="277"/>
      <c r="EJ95" s="277"/>
      <c r="EK95" s="277"/>
      <c r="EL95" s="277"/>
      <c r="EM95" s="277"/>
      <c r="EN95" s="277"/>
      <c r="EO95" s="277"/>
      <c r="EP95" s="277"/>
      <c r="EQ95" s="277"/>
      <c r="ER95" s="277"/>
      <c r="ES95" s="277"/>
      <c r="ET95" s="277"/>
      <c r="EU95" s="277"/>
      <c r="EV95" s="277"/>
      <c r="EW95" s="277"/>
      <c r="EX95" s="277"/>
      <c r="EY95" s="277"/>
      <c r="EZ95" s="277"/>
      <c r="FA95" s="277"/>
      <c r="FB95" s="277"/>
      <c r="FC95" s="277"/>
      <c r="FD95" s="277"/>
      <c r="FE95" s="288"/>
      <c r="FF95" s="288"/>
      <c r="FG95" s="277"/>
      <c r="FH95" s="277"/>
      <c r="FI95" s="277"/>
      <c r="FJ95" s="277"/>
      <c r="FK95" s="277"/>
      <c r="FL95" s="277"/>
      <c r="FM95" s="277"/>
      <c r="FN95" s="277"/>
      <c r="FO95" s="42"/>
      <c r="FP95" s="42"/>
      <c r="FQ95" s="277"/>
      <c r="FR95" s="277"/>
      <c r="FS95" s="277"/>
      <c r="FT95" s="277"/>
      <c r="FU95" s="277"/>
      <c r="FV95" s="277"/>
      <c r="FW95" s="288"/>
      <c r="FX95" s="288"/>
      <c r="FY95" s="277"/>
      <c r="FZ95" s="277"/>
      <c r="GA95" s="277"/>
      <c r="GB95" s="277"/>
      <c r="GC95" s="62">
        <v>45</v>
      </c>
      <c r="GD95" s="62"/>
      <c r="GE95" s="277">
        <v>1</v>
      </c>
      <c r="GF95" s="277"/>
      <c r="GG95" s="277"/>
      <c r="GH95" s="277"/>
      <c r="GI95" s="277"/>
      <c r="GJ95" s="277"/>
      <c r="GK95" s="277"/>
      <c r="GL95" s="277"/>
    </row>
    <row r="96" spans="1:194" s="286" customFormat="1" ht="15.75" customHeight="1" x14ac:dyDescent="0.3">
      <c r="A96" s="277">
        <v>14</v>
      </c>
      <c r="B96" s="277" t="s">
        <v>393</v>
      </c>
      <c r="C96" s="277" t="s">
        <v>142</v>
      </c>
      <c r="D96" s="277">
        <v>1.36</v>
      </c>
      <c r="E96" s="277"/>
      <c r="F96" s="277"/>
      <c r="G96" s="277"/>
      <c r="H96" s="277"/>
      <c r="I96" s="277"/>
      <c r="J96" s="277">
        <v>15</v>
      </c>
      <c r="K96" s="277">
        <v>0</v>
      </c>
      <c r="L96" s="277">
        <v>4</v>
      </c>
      <c r="M96" s="277"/>
      <c r="N96" s="277"/>
      <c r="O96" s="277"/>
      <c r="P96" s="277">
        <v>20</v>
      </c>
      <c r="Q96" s="277"/>
      <c r="R96" s="277"/>
      <c r="S96" s="277"/>
      <c r="T96" s="277"/>
      <c r="U96" s="277"/>
      <c r="V96" s="277">
        <v>119</v>
      </c>
      <c r="W96" s="277"/>
      <c r="X96" s="277"/>
      <c r="Y96" s="277"/>
      <c r="Z96" s="277"/>
      <c r="AA96" s="277"/>
      <c r="AB96" s="277">
        <v>27</v>
      </c>
      <c r="AC96" s="277"/>
      <c r="AD96" s="277">
        <v>13</v>
      </c>
      <c r="AE96" s="277">
        <v>1</v>
      </c>
      <c r="AF96" s="277"/>
      <c r="AG96" s="277"/>
      <c r="AH96" s="277"/>
      <c r="AI96" s="277"/>
      <c r="AJ96" s="277"/>
      <c r="AK96" s="277"/>
      <c r="AL96" s="277">
        <v>12</v>
      </c>
      <c r="AM96" s="277"/>
      <c r="AN96" s="277">
        <f>SUM(AN97:AN99)</f>
        <v>36</v>
      </c>
      <c r="AO96" s="277">
        <f>SUM(AO97:AO99)</f>
        <v>0</v>
      </c>
      <c r="AP96" s="277"/>
      <c r="AQ96" s="277"/>
      <c r="AR96" s="278"/>
      <c r="AS96" s="278"/>
      <c r="AT96" s="278"/>
      <c r="AU96" s="278"/>
      <c r="AV96" s="277">
        <v>11</v>
      </c>
      <c r="AW96" s="277"/>
      <c r="AX96" s="277">
        <f>AX97+AX98+AX99</f>
        <v>2</v>
      </c>
      <c r="AY96" s="277"/>
      <c r="AZ96" s="42"/>
      <c r="BA96" s="42"/>
      <c r="BB96" s="279">
        <v>7</v>
      </c>
      <c r="BC96" s="279"/>
      <c r="BD96" s="279"/>
      <c r="BE96" s="279"/>
      <c r="BF96" s="284"/>
      <c r="BG96" s="279"/>
      <c r="BH96" s="279"/>
      <c r="BI96" s="279"/>
      <c r="BJ96" s="279">
        <v>49</v>
      </c>
      <c r="BK96" s="279"/>
      <c r="BL96" s="279">
        <v>9</v>
      </c>
      <c r="BM96" s="279"/>
      <c r="BN96" s="277">
        <v>7</v>
      </c>
      <c r="BO96" s="277"/>
      <c r="BP96" s="279"/>
      <c r="BQ96" s="279"/>
      <c r="BR96" s="279"/>
      <c r="BS96" s="279"/>
      <c r="BT96" s="279">
        <v>29</v>
      </c>
      <c r="BU96" s="279"/>
      <c r="BV96" s="279">
        <v>2</v>
      </c>
      <c r="BW96" s="279"/>
      <c r="BX96" s="280">
        <v>85</v>
      </c>
      <c r="BY96" s="280">
        <v>6</v>
      </c>
      <c r="BZ96" s="279"/>
      <c r="CA96" s="279"/>
      <c r="CB96" s="279"/>
      <c r="CC96" s="279"/>
      <c r="CD96" s="279">
        <v>12</v>
      </c>
      <c r="CE96" s="279"/>
      <c r="CF96" s="279"/>
      <c r="CG96" s="279"/>
      <c r="CH96" s="281">
        <f>SUM(CH97:CH99)</f>
        <v>81</v>
      </c>
      <c r="CI96" s="281">
        <f>SUM(CI97:CI99)</f>
        <v>0</v>
      </c>
      <c r="CJ96" s="279"/>
      <c r="CK96" s="279">
        <v>25</v>
      </c>
      <c r="CL96" s="279"/>
      <c r="CM96" s="279"/>
      <c r="CN96" s="279"/>
      <c r="CO96" s="279"/>
      <c r="CP96" s="279"/>
      <c r="CQ96" s="279"/>
      <c r="CR96" s="279"/>
      <c r="CS96" s="279"/>
      <c r="CT96" s="279"/>
      <c r="CU96" s="279"/>
      <c r="CV96" s="279">
        <v>34</v>
      </c>
      <c r="CW96" s="279"/>
      <c r="CX96" s="279"/>
      <c r="CY96" s="279"/>
      <c r="CZ96" s="279">
        <v>5</v>
      </c>
      <c r="DA96" s="279"/>
      <c r="DB96" s="279"/>
      <c r="DC96" s="279"/>
      <c r="DD96" s="271"/>
      <c r="DE96" s="271"/>
      <c r="DF96" s="279">
        <v>1</v>
      </c>
      <c r="DG96" s="279"/>
      <c r="DH96" s="279">
        <v>0</v>
      </c>
      <c r="DI96" s="279">
        <v>0</v>
      </c>
      <c r="DJ96" s="279"/>
      <c r="DK96" s="279"/>
      <c r="DL96" s="279">
        <v>30</v>
      </c>
      <c r="DM96" s="279"/>
      <c r="DN96" s="279"/>
      <c r="DO96" s="279"/>
      <c r="DP96" s="277"/>
      <c r="DQ96" s="279">
        <v>4</v>
      </c>
      <c r="DR96" s="279"/>
      <c r="DS96" s="279">
        <v>692</v>
      </c>
      <c r="DT96" s="279"/>
      <c r="DU96" s="279">
        <v>102</v>
      </c>
      <c r="DV96" s="279"/>
      <c r="DW96" s="277"/>
      <c r="DX96" s="277"/>
      <c r="DY96" s="279"/>
      <c r="DZ96" s="279"/>
      <c r="EA96" s="279">
        <v>15</v>
      </c>
      <c r="EB96" s="279"/>
      <c r="EC96" s="272"/>
      <c r="ED96" s="272"/>
      <c r="EE96" s="279"/>
      <c r="EF96" s="279"/>
      <c r="EG96" s="279">
        <v>20</v>
      </c>
      <c r="EH96" s="279">
        <v>5</v>
      </c>
      <c r="EI96" s="279"/>
      <c r="EJ96" s="279"/>
      <c r="EK96" s="279"/>
      <c r="EL96" s="279"/>
      <c r="EM96" s="279"/>
      <c r="EN96" s="279"/>
      <c r="EO96" s="279">
        <v>4</v>
      </c>
      <c r="EP96" s="279"/>
      <c r="EQ96" s="279"/>
      <c r="ER96" s="279"/>
      <c r="ES96" s="279">
        <v>107</v>
      </c>
      <c r="ET96" s="279"/>
      <c r="EU96" s="279"/>
      <c r="EV96" s="279"/>
      <c r="EW96" s="279"/>
      <c r="EX96" s="279"/>
      <c r="EY96" s="279"/>
      <c r="EZ96" s="279"/>
      <c r="FA96" s="279"/>
      <c r="FB96" s="279"/>
      <c r="FC96" s="279"/>
      <c r="FD96" s="279"/>
      <c r="FE96" s="283">
        <v>24</v>
      </c>
      <c r="FF96" s="283"/>
      <c r="FG96" s="279">
        <v>61</v>
      </c>
      <c r="FH96" s="279">
        <v>4</v>
      </c>
      <c r="FI96" s="279">
        <v>344</v>
      </c>
      <c r="FJ96" s="279">
        <v>12</v>
      </c>
      <c r="FK96" s="279">
        <v>5</v>
      </c>
      <c r="FL96" s="279">
        <v>0</v>
      </c>
      <c r="FM96" s="279"/>
      <c r="FN96" s="279"/>
      <c r="FO96" s="42"/>
      <c r="FP96" s="42"/>
      <c r="FQ96" s="279"/>
      <c r="FR96" s="279"/>
      <c r="FS96" s="279"/>
      <c r="FT96" s="279"/>
      <c r="FU96" s="279"/>
      <c r="FV96" s="279"/>
      <c r="FW96" s="283">
        <v>24</v>
      </c>
      <c r="FX96" s="283"/>
      <c r="FY96" s="279"/>
      <c r="FZ96" s="279"/>
      <c r="GA96" s="279"/>
      <c r="GB96" s="279"/>
      <c r="GC96" s="62">
        <v>69</v>
      </c>
      <c r="GD96" s="62"/>
      <c r="GE96" s="279"/>
      <c r="GF96" s="279"/>
      <c r="GG96" s="285"/>
      <c r="GH96" s="285"/>
      <c r="GI96" s="279"/>
      <c r="GJ96" s="279"/>
      <c r="GK96" s="279"/>
      <c r="GL96" s="279"/>
    </row>
    <row r="97" spans="1:194" s="286" customFormat="1" ht="15.75" customHeight="1" x14ac:dyDescent="0.3">
      <c r="A97" s="277">
        <v>81</v>
      </c>
      <c r="B97" s="277" t="s">
        <v>394</v>
      </c>
      <c r="C97" s="277" t="s">
        <v>395</v>
      </c>
      <c r="D97" s="277">
        <v>0.84</v>
      </c>
      <c r="E97" s="277"/>
      <c r="F97" s="277"/>
      <c r="G97" s="277"/>
      <c r="H97" s="277"/>
      <c r="I97" s="277"/>
      <c r="J97" s="277">
        <v>9</v>
      </c>
      <c r="K97" s="277">
        <v>0</v>
      </c>
      <c r="L97" s="277">
        <v>2</v>
      </c>
      <c r="M97" s="277"/>
      <c r="N97" s="277"/>
      <c r="O97" s="277"/>
      <c r="P97" s="277">
        <v>10</v>
      </c>
      <c r="Q97" s="277"/>
      <c r="R97" s="277"/>
      <c r="S97" s="277"/>
      <c r="T97" s="277"/>
      <c r="U97" s="277"/>
      <c r="V97" s="277">
        <v>114</v>
      </c>
      <c r="W97" s="277"/>
      <c r="X97" s="277"/>
      <c r="Y97" s="277"/>
      <c r="Z97" s="277"/>
      <c r="AA97" s="277"/>
      <c r="AB97" s="277"/>
      <c r="AC97" s="277"/>
      <c r="AD97" s="277">
        <v>5</v>
      </c>
      <c r="AE97" s="277">
        <v>1</v>
      </c>
      <c r="AF97" s="277">
        <v>715</v>
      </c>
      <c r="AG97" s="277"/>
      <c r="AH97" s="277">
        <v>8</v>
      </c>
      <c r="AI97" s="277"/>
      <c r="AJ97" s="277"/>
      <c r="AK97" s="277"/>
      <c r="AL97" s="277"/>
      <c r="AM97" s="277"/>
      <c r="AN97" s="277"/>
      <c r="AO97" s="277"/>
      <c r="AP97" s="277">
        <v>2</v>
      </c>
      <c r="AQ97" s="277"/>
      <c r="AR97" s="278"/>
      <c r="AS97" s="278"/>
      <c r="AT97" s="278"/>
      <c r="AU97" s="278"/>
      <c r="AV97" s="277">
        <v>2</v>
      </c>
      <c r="AW97" s="277"/>
      <c r="AX97" s="277">
        <v>1</v>
      </c>
      <c r="AY97" s="277"/>
      <c r="AZ97" s="42">
        <v>6</v>
      </c>
      <c r="BA97" s="42"/>
      <c r="BB97" s="277">
        <v>1</v>
      </c>
      <c r="BC97" s="277"/>
      <c r="BD97" s="277"/>
      <c r="BE97" s="277"/>
      <c r="BF97" s="288"/>
      <c r="BG97" s="277"/>
      <c r="BH97" s="277"/>
      <c r="BI97" s="277"/>
      <c r="BJ97" s="277">
        <v>5</v>
      </c>
      <c r="BK97" s="277"/>
      <c r="BL97" s="277"/>
      <c r="BM97" s="277"/>
      <c r="BN97" s="279">
        <v>4</v>
      </c>
      <c r="BO97" s="279"/>
      <c r="BP97" s="277"/>
      <c r="BQ97" s="277"/>
      <c r="BR97" s="277"/>
      <c r="BS97" s="277"/>
      <c r="BT97" s="277">
        <v>8</v>
      </c>
      <c r="BU97" s="277"/>
      <c r="BV97" s="277">
        <v>2</v>
      </c>
      <c r="BW97" s="277"/>
      <c r="BX97" s="277">
        <v>62</v>
      </c>
      <c r="BY97" s="277"/>
      <c r="BZ97" s="277"/>
      <c r="CA97" s="277"/>
      <c r="CB97" s="277"/>
      <c r="CC97" s="277"/>
      <c r="CD97" s="277">
        <v>3</v>
      </c>
      <c r="CE97" s="277"/>
      <c r="CF97" s="277"/>
      <c r="CG97" s="277"/>
      <c r="CH97" s="287">
        <f>9+57</f>
        <v>66</v>
      </c>
      <c r="CI97" s="287"/>
      <c r="CJ97" s="277"/>
      <c r="CK97" s="277">
        <v>9</v>
      </c>
      <c r="CL97" s="277"/>
      <c r="CM97" s="277"/>
      <c r="CN97" s="277"/>
      <c r="CO97" s="277"/>
      <c r="CP97" s="277"/>
      <c r="CQ97" s="277"/>
      <c r="CR97" s="277">
        <v>1</v>
      </c>
      <c r="CS97" s="277"/>
      <c r="CT97" s="277"/>
      <c r="CU97" s="277"/>
      <c r="CV97" s="277">
        <v>17</v>
      </c>
      <c r="CW97" s="277"/>
      <c r="CX97" s="277"/>
      <c r="CY97" s="277"/>
      <c r="CZ97" s="277"/>
      <c r="DA97" s="277"/>
      <c r="DB97" s="277"/>
      <c r="DC97" s="277"/>
      <c r="DD97" s="271"/>
      <c r="DE97" s="271"/>
      <c r="DF97" s="277"/>
      <c r="DG97" s="277"/>
      <c r="DH97" s="279">
        <v>0</v>
      </c>
      <c r="DI97" s="279">
        <v>0</v>
      </c>
      <c r="DJ97" s="277"/>
      <c r="DK97" s="277"/>
      <c r="DL97" s="277">
        <v>6</v>
      </c>
      <c r="DM97" s="277"/>
      <c r="DN97" s="277"/>
      <c r="DO97" s="277"/>
      <c r="DP97" s="277"/>
      <c r="DQ97" s="277"/>
      <c r="DR97" s="277"/>
      <c r="DS97" s="277">
        <v>27</v>
      </c>
      <c r="DT97" s="277"/>
      <c r="DU97" s="277">
        <v>4</v>
      </c>
      <c r="DV97" s="277"/>
      <c r="DW97" s="279">
        <v>18</v>
      </c>
      <c r="DX97" s="279">
        <v>2</v>
      </c>
      <c r="DY97" s="277">
        <v>2</v>
      </c>
      <c r="DZ97" s="277">
        <v>1</v>
      </c>
      <c r="EA97" s="277"/>
      <c r="EB97" s="277"/>
      <c r="EC97" s="272">
        <v>55</v>
      </c>
      <c r="ED97" s="272"/>
      <c r="EE97" s="277"/>
      <c r="EF97" s="277"/>
      <c r="EG97" s="277">
        <v>3</v>
      </c>
      <c r="EH97" s="277"/>
      <c r="EI97" s="277"/>
      <c r="EJ97" s="277"/>
      <c r="EK97" s="277">
        <v>17</v>
      </c>
      <c r="EL97" s="277"/>
      <c r="EM97" s="277">
        <v>80</v>
      </c>
      <c r="EN97" s="277">
        <v>1</v>
      </c>
      <c r="EO97" s="277">
        <v>1</v>
      </c>
      <c r="EP97" s="277"/>
      <c r="EQ97" s="277">
        <v>4</v>
      </c>
      <c r="ER97" s="277"/>
      <c r="ES97" s="277">
        <v>75</v>
      </c>
      <c r="ET97" s="277"/>
      <c r="EU97" s="277">
        <v>1</v>
      </c>
      <c r="EV97" s="277"/>
      <c r="EW97" s="277"/>
      <c r="EX97" s="277"/>
      <c r="EY97" s="277">
        <v>3</v>
      </c>
      <c r="EZ97" s="277"/>
      <c r="FA97" s="277">
        <v>80</v>
      </c>
      <c r="FB97" s="277">
        <v>1</v>
      </c>
      <c r="FC97" s="277">
        <v>2</v>
      </c>
      <c r="FD97" s="277"/>
      <c r="FE97" s="288">
        <v>2</v>
      </c>
      <c r="FF97" s="288"/>
      <c r="FG97" s="277">
        <v>30</v>
      </c>
      <c r="FH97" s="277">
        <v>2</v>
      </c>
      <c r="FI97" s="277">
        <v>205</v>
      </c>
      <c r="FJ97" s="277">
        <v>4</v>
      </c>
      <c r="FK97" s="277">
        <v>2</v>
      </c>
      <c r="FL97" s="277"/>
      <c r="FM97" s="277"/>
      <c r="FN97" s="277"/>
      <c r="FO97" s="42"/>
      <c r="FP97" s="42"/>
      <c r="FQ97" s="277"/>
      <c r="FR97" s="277"/>
      <c r="FS97" s="277"/>
      <c r="FT97" s="277"/>
      <c r="FU97" s="277">
        <v>3</v>
      </c>
      <c r="FV97" s="277"/>
      <c r="FW97" s="288">
        <v>2</v>
      </c>
      <c r="FX97" s="288"/>
      <c r="FY97" s="277"/>
      <c r="FZ97" s="277">
        <v>21</v>
      </c>
      <c r="GA97" s="277">
        <v>25</v>
      </c>
      <c r="GB97" s="277">
        <v>1</v>
      </c>
      <c r="GC97" s="62">
        <v>8</v>
      </c>
      <c r="GD97" s="62"/>
      <c r="GE97" s="277">
        <v>4</v>
      </c>
      <c r="GF97" s="277"/>
      <c r="GG97" s="277">
        <v>15</v>
      </c>
      <c r="GH97" s="277"/>
      <c r="GI97" s="277">
        <v>18</v>
      </c>
      <c r="GJ97" s="277"/>
      <c r="GK97" s="277"/>
      <c r="GL97" s="277"/>
    </row>
    <row r="98" spans="1:194" s="286" customFormat="1" ht="15.75" customHeight="1" x14ac:dyDescent="0.3">
      <c r="A98" s="277">
        <v>82</v>
      </c>
      <c r="B98" s="277" t="s">
        <v>396</v>
      </c>
      <c r="C98" s="277" t="s">
        <v>397</v>
      </c>
      <c r="D98" s="277">
        <v>1.74</v>
      </c>
      <c r="E98" s="277"/>
      <c r="F98" s="277"/>
      <c r="G98" s="277"/>
      <c r="H98" s="277">
        <v>8</v>
      </c>
      <c r="I98" s="277"/>
      <c r="J98" s="277">
        <v>6</v>
      </c>
      <c r="K98" s="277">
        <v>0</v>
      </c>
      <c r="L98" s="277">
        <v>2</v>
      </c>
      <c r="M98" s="277"/>
      <c r="N98" s="277"/>
      <c r="O98" s="277"/>
      <c r="P98" s="277">
        <v>10</v>
      </c>
      <c r="Q98" s="277"/>
      <c r="R98" s="277"/>
      <c r="S98" s="277"/>
      <c r="T98" s="277">
        <v>11</v>
      </c>
      <c r="U98" s="277"/>
      <c r="V98" s="277">
        <v>5</v>
      </c>
      <c r="W98" s="277"/>
      <c r="X98" s="277"/>
      <c r="Y98" s="277"/>
      <c r="Z98" s="277"/>
      <c r="AA98" s="277"/>
      <c r="AB98" s="277">
        <v>27</v>
      </c>
      <c r="AC98" s="277"/>
      <c r="AD98" s="277">
        <v>8</v>
      </c>
      <c r="AE98" s="277"/>
      <c r="AF98" s="277">
        <v>519</v>
      </c>
      <c r="AG98" s="277"/>
      <c r="AH98" s="277">
        <v>10</v>
      </c>
      <c r="AI98" s="277"/>
      <c r="AJ98" s="277"/>
      <c r="AK98" s="277"/>
      <c r="AL98" s="277">
        <v>12</v>
      </c>
      <c r="AM98" s="277"/>
      <c r="AN98" s="277"/>
      <c r="AO98" s="277"/>
      <c r="AP98" s="277">
        <v>4</v>
      </c>
      <c r="AQ98" s="277"/>
      <c r="AR98" s="278"/>
      <c r="AS98" s="278"/>
      <c r="AT98" s="278"/>
      <c r="AU98" s="278"/>
      <c r="AV98" s="277">
        <v>9</v>
      </c>
      <c r="AW98" s="277"/>
      <c r="AX98" s="277">
        <v>1</v>
      </c>
      <c r="AY98" s="277"/>
      <c r="AZ98" s="42">
        <v>4</v>
      </c>
      <c r="BA98" s="42"/>
      <c r="BB98" s="277">
        <v>6</v>
      </c>
      <c r="BC98" s="277"/>
      <c r="BD98" s="277"/>
      <c r="BE98" s="277"/>
      <c r="BF98" s="288"/>
      <c r="BG98" s="277"/>
      <c r="BH98" s="277"/>
      <c r="BI98" s="277"/>
      <c r="BJ98" s="277">
        <v>44</v>
      </c>
      <c r="BK98" s="277"/>
      <c r="BL98" s="277">
        <v>9</v>
      </c>
      <c r="BM98" s="277"/>
      <c r="BN98" s="277">
        <v>3</v>
      </c>
      <c r="BO98" s="277"/>
      <c r="BP98" s="277">
        <v>5</v>
      </c>
      <c r="BQ98" s="277"/>
      <c r="BR98" s="277"/>
      <c r="BS98" s="277"/>
      <c r="BT98" s="277">
        <v>16</v>
      </c>
      <c r="BU98" s="277"/>
      <c r="BV98" s="277"/>
      <c r="BW98" s="277"/>
      <c r="BX98" s="277">
        <v>23</v>
      </c>
      <c r="BY98" s="277">
        <v>6</v>
      </c>
      <c r="BZ98" s="277"/>
      <c r="CA98" s="277"/>
      <c r="CB98" s="277">
        <v>3</v>
      </c>
      <c r="CC98" s="277"/>
      <c r="CD98" s="277">
        <v>9</v>
      </c>
      <c r="CE98" s="277"/>
      <c r="CF98" s="277"/>
      <c r="CG98" s="277"/>
      <c r="CH98" s="287">
        <v>15</v>
      </c>
      <c r="CI98" s="287"/>
      <c r="CJ98" s="277"/>
      <c r="CK98" s="277">
        <v>15</v>
      </c>
      <c r="CL98" s="277"/>
      <c r="CM98" s="277"/>
      <c r="CN98" s="277"/>
      <c r="CO98" s="277"/>
      <c r="CP98" s="277"/>
      <c r="CQ98" s="277"/>
      <c r="CR98" s="277">
        <v>3</v>
      </c>
      <c r="CS98" s="277"/>
      <c r="CT98" s="277"/>
      <c r="CU98" s="277"/>
      <c r="CV98" s="277">
        <v>17</v>
      </c>
      <c r="CW98" s="277"/>
      <c r="CX98" s="277">
        <v>12</v>
      </c>
      <c r="CY98" s="277"/>
      <c r="CZ98" s="277">
        <v>5</v>
      </c>
      <c r="DA98" s="277"/>
      <c r="DB98" s="277"/>
      <c r="DC98" s="277"/>
      <c r="DD98" s="271"/>
      <c r="DE98" s="271"/>
      <c r="DF98" s="277">
        <v>1</v>
      </c>
      <c r="DG98" s="277"/>
      <c r="DH98" s="279">
        <v>0</v>
      </c>
      <c r="DI98" s="279">
        <v>0</v>
      </c>
      <c r="DJ98" s="277"/>
      <c r="DK98" s="277"/>
      <c r="DL98" s="277">
        <v>24</v>
      </c>
      <c r="DM98" s="277"/>
      <c r="DN98" s="277"/>
      <c r="DO98" s="277"/>
      <c r="DP98" s="277"/>
      <c r="DQ98" s="277">
        <v>4</v>
      </c>
      <c r="DR98" s="277"/>
      <c r="DS98" s="277">
        <v>683</v>
      </c>
      <c r="DT98" s="277"/>
      <c r="DU98" s="277">
        <v>91</v>
      </c>
      <c r="DV98" s="277"/>
      <c r="DW98" s="277">
        <v>2</v>
      </c>
      <c r="DX98" s="277"/>
      <c r="DY98" s="277">
        <v>2</v>
      </c>
      <c r="DZ98" s="277"/>
      <c r="EA98" s="277">
        <v>15</v>
      </c>
      <c r="EB98" s="277"/>
      <c r="EC98" s="272">
        <v>92</v>
      </c>
      <c r="ED98" s="272"/>
      <c r="EE98" s="277"/>
      <c r="EF98" s="277"/>
      <c r="EG98" s="277">
        <v>17</v>
      </c>
      <c r="EH98" s="277">
        <v>5</v>
      </c>
      <c r="EI98" s="277"/>
      <c r="EJ98" s="277"/>
      <c r="EK98" s="277">
        <v>17</v>
      </c>
      <c r="EL98" s="277"/>
      <c r="EM98" s="277">
        <v>70</v>
      </c>
      <c r="EN98" s="277">
        <v>2</v>
      </c>
      <c r="EO98" s="277">
        <v>3</v>
      </c>
      <c r="EP98" s="277"/>
      <c r="EQ98" s="277">
        <v>105</v>
      </c>
      <c r="ER98" s="277"/>
      <c r="ES98" s="277">
        <v>32</v>
      </c>
      <c r="ET98" s="277"/>
      <c r="EU98" s="277"/>
      <c r="EV98" s="277"/>
      <c r="EW98" s="277"/>
      <c r="EX98" s="277"/>
      <c r="EY98" s="277">
        <v>10</v>
      </c>
      <c r="EZ98" s="277"/>
      <c r="FA98" s="277">
        <v>70</v>
      </c>
      <c r="FB98" s="277">
        <v>2</v>
      </c>
      <c r="FC98" s="277">
        <v>1</v>
      </c>
      <c r="FD98" s="277"/>
      <c r="FE98" s="288">
        <v>22</v>
      </c>
      <c r="FF98" s="288"/>
      <c r="FG98" s="277">
        <v>30</v>
      </c>
      <c r="FH98" s="277">
        <v>2</v>
      </c>
      <c r="FI98" s="277">
        <v>130</v>
      </c>
      <c r="FJ98" s="277">
        <v>8</v>
      </c>
      <c r="FK98" s="277">
        <v>3</v>
      </c>
      <c r="FL98" s="277"/>
      <c r="FM98" s="277"/>
      <c r="FN98" s="277"/>
      <c r="FO98" s="42"/>
      <c r="FP98" s="42"/>
      <c r="FQ98" s="277"/>
      <c r="FR98" s="277"/>
      <c r="FS98" s="277"/>
      <c r="FT98" s="277"/>
      <c r="FU98" s="277">
        <v>12</v>
      </c>
      <c r="FV98" s="277">
        <v>3</v>
      </c>
      <c r="FW98" s="288">
        <v>22</v>
      </c>
      <c r="FX98" s="288"/>
      <c r="FY98" s="277"/>
      <c r="FZ98" s="277">
        <v>163</v>
      </c>
      <c r="GA98" s="277">
        <v>8</v>
      </c>
      <c r="GB98" s="277"/>
      <c r="GC98" s="62">
        <v>55</v>
      </c>
      <c r="GD98" s="62"/>
      <c r="GE98" s="277">
        <v>11</v>
      </c>
      <c r="GF98" s="277"/>
      <c r="GG98" s="277">
        <v>5</v>
      </c>
      <c r="GH98" s="277"/>
      <c r="GI98" s="277">
        <v>30</v>
      </c>
      <c r="GJ98" s="277">
        <v>10</v>
      </c>
      <c r="GK98" s="277"/>
      <c r="GL98" s="277"/>
    </row>
    <row r="99" spans="1:194" s="286" customFormat="1" ht="15.75" customHeight="1" x14ac:dyDescent="0.3">
      <c r="A99" s="277">
        <v>83</v>
      </c>
      <c r="B99" s="277" t="s">
        <v>398</v>
      </c>
      <c r="C99" s="277" t="s">
        <v>399</v>
      </c>
      <c r="D99" s="277">
        <v>2.4900000000000002</v>
      </c>
      <c r="E99" s="277"/>
      <c r="F99" s="277"/>
      <c r="G99" s="277"/>
      <c r="H99" s="277">
        <v>10</v>
      </c>
      <c r="I99" s="277"/>
      <c r="J99" s="277">
        <v>0</v>
      </c>
      <c r="K99" s="277">
        <v>0</v>
      </c>
      <c r="L99" s="277"/>
      <c r="M99" s="277"/>
      <c r="N99" s="277"/>
      <c r="O99" s="277"/>
      <c r="P99" s="277"/>
      <c r="Q99" s="277"/>
      <c r="R99" s="277"/>
      <c r="S99" s="277"/>
      <c r="T99" s="277"/>
      <c r="U99" s="277"/>
      <c r="V99" s="277"/>
      <c r="W99" s="277"/>
      <c r="X99" s="277"/>
      <c r="Y99" s="277"/>
      <c r="Z99" s="277"/>
      <c r="AA99" s="277"/>
      <c r="AB99" s="277"/>
      <c r="AC99" s="277"/>
      <c r="AD99" s="277"/>
      <c r="AE99" s="277"/>
      <c r="AF99" s="277">
        <v>15</v>
      </c>
      <c r="AG99" s="277"/>
      <c r="AH99" s="277"/>
      <c r="AI99" s="277"/>
      <c r="AJ99" s="277"/>
      <c r="AK99" s="277"/>
      <c r="AL99" s="277"/>
      <c r="AM99" s="277"/>
      <c r="AN99" s="277">
        <v>36</v>
      </c>
      <c r="AO99" s="277"/>
      <c r="AP99" s="277"/>
      <c r="AQ99" s="277"/>
      <c r="AR99" s="278"/>
      <c r="AS99" s="278"/>
      <c r="AT99" s="278"/>
      <c r="AU99" s="278"/>
      <c r="AV99" s="277"/>
      <c r="AW99" s="277"/>
      <c r="AX99" s="277"/>
      <c r="AY99" s="277"/>
      <c r="AZ99" s="42"/>
      <c r="BA99" s="42"/>
      <c r="BB99" s="277"/>
      <c r="BC99" s="277"/>
      <c r="BD99" s="277"/>
      <c r="BE99" s="277"/>
      <c r="BF99" s="288"/>
      <c r="BG99" s="277"/>
      <c r="BH99" s="277"/>
      <c r="BI99" s="277"/>
      <c r="BJ99" s="277"/>
      <c r="BK99" s="277"/>
      <c r="BL99" s="277"/>
      <c r="BM99" s="277"/>
      <c r="BN99" s="277"/>
      <c r="BO99" s="277"/>
      <c r="BP99" s="277"/>
      <c r="BQ99" s="277"/>
      <c r="BR99" s="277"/>
      <c r="BS99" s="277"/>
      <c r="BT99" s="277">
        <v>5</v>
      </c>
      <c r="BU99" s="277"/>
      <c r="BV99" s="277"/>
      <c r="BW99" s="277"/>
      <c r="BX99" s="277"/>
      <c r="BY99" s="277"/>
      <c r="BZ99" s="277"/>
      <c r="CA99" s="277"/>
      <c r="CB99" s="277"/>
      <c r="CC99" s="277"/>
      <c r="CD99" s="277"/>
      <c r="CE99" s="277"/>
      <c r="CF99" s="277"/>
      <c r="CG99" s="277"/>
      <c r="CH99" s="287"/>
      <c r="CI99" s="287"/>
      <c r="CJ99" s="277"/>
      <c r="CK99" s="277">
        <v>1</v>
      </c>
      <c r="CL99" s="277"/>
      <c r="CM99" s="277"/>
      <c r="CN99" s="277"/>
      <c r="CO99" s="277"/>
      <c r="CP99" s="277"/>
      <c r="CQ99" s="277"/>
      <c r="CR99" s="277"/>
      <c r="CS99" s="277"/>
      <c r="CT99" s="277"/>
      <c r="CU99" s="277"/>
      <c r="CV99" s="277"/>
      <c r="CW99" s="277"/>
      <c r="CX99" s="277"/>
      <c r="CY99" s="277"/>
      <c r="CZ99" s="277"/>
      <c r="DA99" s="277"/>
      <c r="DB99" s="277"/>
      <c r="DC99" s="277"/>
      <c r="DD99" s="271"/>
      <c r="DE99" s="271"/>
      <c r="DF99" s="277"/>
      <c r="DG99" s="277"/>
      <c r="DH99" s="279">
        <v>0</v>
      </c>
      <c r="DI99" s="279">
        <v>0</v>
      </c>
      <c r="DJ99" s="277"/>
      <c r="DK99" s="277"/>
      <c r="DL99" s="277"/>
      <c r="DM99" s="277"/>
      <c r="DN99" s="277"/>
      <c r="DO99" s="277"/>
      <c r="DP99" s="277"/>
      <c r="DQ99" s="277"/>
      <c r="DR99" s="277"/>
      <c r="DS99" s="277">
        <v>12</v>
      </c>
      <c r="DT99" s="277"/>
      <c r="DU99" s="277">
        <v>7</v>
      </c>
      <c r="DV99" s="277"/>
      <c r="DW99" s="277">
        <v>15</v>
      </c>
      <c r="DX99" s="277">
        <v>2</v>
      </c>
      <c r="DY99" s="277"/>
      <c r="DZ99" s="277"/>
      <c r="EA99" s="277"/>
      <c r="EB99" s="277"/>
      <c r="EC99" s="272">
        <v>25</v>
      </c>
      <c r="ED99" s="272"/>
      <c r="EE99" s="277"/>
      <c r="EF99" s="277"/>
      <c r="EG99" s="277"/>
      <c r="EH99" s="277"/>
      <c r="EI99" s="277"/>
      <c r="EJ99" s="277"/>
      <c r="EK99" s="277"/>
      <c r="EL99" s="277"/>
      <c r="EM99" s="277">
        <v>1</v>
      </c>
      <c r="EN99" s="277"/>
      <c r="EO99" s="277"/>
      <c r="EP99" s="277"/>
      <c r="EQ99" s="277">
        <v>26</v>
      </c>
      <c r="ER99" s="277"/>
      <c r="ES99" s="277"/>
      <c r="ET99" s="277"/>
      <c r="EU99" s="277"/>
      <c r="EV99" s="277"/>
      <c r="EW99" s="277"/>
      <c r="EX99" s="277"/>
      <c r="EY99" s="277"/>
      <c r="EZ99" s="277"/>
      <c r="FA99" s="277">
        <v>1</v>
      </c>
      <c r="FB99" s="277"/>
      <c r="FC99" s="277"/>
      <c r="FD99" s="277"/>
      <c r="FE99" s="288"/>
      <c r="FF99" s="288"/>
      <c r="FG99" s="277">
        <v>1</v>
      </c>
      <c r="FH99" s="277"/>
      <c r="FI99" s="277">
        <v>9</v>
      </c>
      <c r="FJ99" s="277"/>
      <c r="FK99" s="277"/>
      <c r="FL99" s="277"/>
      <c r="FM99" s="277"/>
      <c r="FN99" s="277"/>
      <c r="FO99" s="42"/>
      <c r="FP99" s="42"/>
      <c r="FQ99" s="277"/>
      <c r="FR99" s="277"/>
      <c r="FS99" s="277"/>
      <c r="FT99" s="277"/>
      <c r="FU99" s="277"/>
      <c r="FV99" s="277"/>
      <c r="FW99" s="288"/>
      <c r="FX99" s="288"/>
      <c r="FY99" s="277"/>
      <c r="FZ99" s="277">
        <v>16</v>
      </c>
      <c r="GA99" s="277"/>
      <c r="GB99" s="277"/>
      <c r="GC99" s="62">
        <v>6</v>
      </c>
      <c r="GD99" s="62"/>
      <c r="GE99" s="277"/>
      <c r="GF99" s="277"/>
      <c r="GG99" s="277"/>
      <c r="GH99" s="277"/>
      <c r="GI99" s="277">
        <v>3</v>
      </c>
      <c r="GJ99" s="277"/>
      <c r="GK99" s="277"/>
      <c r="GL99" s="277"/>
    </row>
    <row r="100" spans="1:194" s="286" customFormat="1" ht="15.75" customHeight="1" x14ac:dyDescent="0.3">
      <c r="A100" s="277">
        <v>15</v>
      </c>
      <c r="B100" s="277" t="s">
        <v>400</v>
      </c>
      <c r="C100" s="277" t="s">
        <v>147</v>
      </c>
      <c r="D100" s="277">
        <v>1.1200000000000001</v>
      </c>
      <c r="E100" s="277"/>
      <c r="F100" s="277">
        <v>150</v>
      </c>
      <c r="G100" s="277"/>
      <c r="H100" s="277"/>
      <c r="I100" s="277"/>
      <c r="J100" s="277">
        <v>271</v>
      </c>
      <c r="K100" s="277">
        <v>67</v>
      </c>
      <c r="L100" s="277">
        <v>184</v>
      </c>
      <c r="M100" s="277"/>
      <c r="N100" s="277">
        <f>SUM(N101:N117)</f>
        <v>1069</v>
      </c>
      <c r="O100" s="277"/>
      <c r="P100" s="277">
        <v>448</v>
      </c>
      <c r="Q100" s="277">
        <v>5</v>
      </c>
      <c r="R100" s="277">
        <v>22</v>
      </c>
      <c r="S100" s="277"/>
      <c r="T100" s="277"/>
      <c r="U100" s="277"/>
      <c r="V100" s="277">
        <v>419</v>
      </c>
      <c r="W100" s="277">
        <v>2</v>
      </c>
      <c r="X100" s="277"/>
      <c r="Y100" s="277"/>
      <c r="Z100" s="277">
        <v>1201</v>
      </c>
      <c r="AA100" s="277"/>
      <c r="AB100" s="277">
        <v>1840</v>
      </c>
      <c r="AC100" s="277"/>
      <c r="AD100" s="277">
        <v>478</v>
      </c>
      <c r="AE100" s="277">
        <v>21</v>
      </c>
      <c r="AF100" s="277"/>
      <c r="AG100" s="277"/>
      <c r="AH100" s="277"/>
      <c r="AI100" s="277"/>
      <c r="AJ100" s="277"/>
      <c r="AK100" s="277"/>
      <c r="AL100" s="277">
        <v>316</v>
      </c>
      <c r="AM100" s="277">
        <v>34</v>
      </c>
      <c r="AN100" s="277"/>
      <c r="AO100" s="277"/>
      <c r="AP100" s="277"/>
      <c r="AQ100" s="277"/>
      <c r="AR100" s="278">
        <v>223</v>
      </c>
      <c r="AS100" s="278"/>
      <c r="AT100" s="278"/>
      <c r="AU100" s="278"/>
      <c r="AV100" s="277">
        <v>363</v>
      </c>
      <c r="AW100" s="277">
        <v>6</v>
      </c>
      <c r="AX100" s="277">
        <f>AX101+AX102+AX103+AX104+AX105+AX106+AX107+AX108+AX109+AX110+AX111+AX112+AX113+AX114+AX115+AX116+AX117</f>
        <v>344</v>
      </c>
      <c r="AY100" s="277">
        <f>AY101+AY102+AY103+AY104+AY105+AY106+AY107+AY108+AY109+AY110+AY111+AY112+AY113+AY114+AY115+AY116+AY117</f>
        <v>20</v>
      </c>
      <c r="AZ100" s="42"/>
      <c r="BA100" s="42"/>
      <c r="BB100" s="279">
        <v>303</v>
      </c>
      <c r="BC100" s="279">
        <v>31</v>
      </c>
      <c r="BD100" s="279"/>
      <c r="BE100" s="279"/>
      <c r="BF100" s="284"/>
      <c r="BG100" s="279"/>
      <c r="BH100" s="279"/>
      <c r="BI100" s="279"/>
      <c r="BJ100" s="279">
        <v>440</v>
      </c>
      <c r="BK100" s="279">
        <v>17</v>
      </c>
      <c r="BL100" s="279">
        <f>BL101+BL102+BL103+BL104+BL105+BL106+BL107+BL108+BL109+BL110+BL111+BL113+BL114+BL116+BL117</f>
        <v>442</v>
      </c>
      <c r="BM100" s="279">
        <f>BM101+BM102+BM103+BM104+BM105+BM106+BM107+BM108+BM109+BM110+BM111+BM113+BM114+BM116+BM117</f>
        <v>141</v>
      </c>
      <c r="BN100" s="277">
        <v>370</v>
      </c>
      <c r="BO100" s="277">
        <v>27</v>
      </c>
      <c r="BP100" s="279"/>
      <c r="BQ100" s="279"/>
      <c r="BR100" s="279"/>
      <c r="BS100" s="279"/>
      <c r="BT100" s="279">
        <f>SUM(BT101:BT117)</f>
        <v>695</v>
      </c>
      <c r="BU100" s="279"/>
      <c r="BV100" s="279">
        <v>216</v>
      </c>
      <c r="BW100" s="279">
        <v>17</v>
      </c>
      <c r="BX100" s="280">
        <v>1435</v>
      </c>
      <c r="BY100" s="280">
        <v>185</v>
      </c>
      <c r="BZ100" s="279"/>
      <c r="CA100" s="279"/>
      <c r="CB100" s="279"/>
      <c r="CC100" s="279"/>
      <c r="CD100" s="279">
        <v>323</v>
      </c>
      <c r="CE100" s="279">
        <v>5</v>
      </c>
      <c r="CF100" s="279"/>
      <c r="CG100" s="279"/>
      <c r="CH100" s="281">
        <f>SUM(CH101:CH117)</f>
        <v>1404</v>
      </c>
      <c r="CI100" s="281">
        <f>SUM(CI101:CI117)</f>
        <v>58</v>
      </c>
      <c r="CJ100" s="279"/>
      <c r="CK100" s="279">
        <v>1074</v>
      </c>
      <c r="CL100" s="279"/>
      <c r="CM100" s="279"/>
      <c r="CN100" s="279"/>
      <c r="CO100" s="279"/>
      <c r="CP100" s="279">
        <v>1948</v>
      </c>
      <c r="CQ100" s="279"/>
      <c r="CR100" s="279"/>
      <c r="CS100" s="279"/>
      <c r="CT100" s="279"/>
      <c r="CU100" s="279"/>
      <c r="CV100" s="279">
        <v>1177</v>
      </c>
      <c r="CW100" s="279"/>
      <c r="CX100" s="279"/>
      <c r="CY100" s="279"/>
      <c r="CZ100" s="279">
        <v>165</v>
      </c>
      <c r="DA100" s="279">
        <v>11</v>
      </c>
      <c r="DB100" s="279"/>
      <c r="DC100" s="279"/>
      <c r="DD100" s="271"/>
      <c r="DE100" s="271"/>
      <c r="DF100" s="279">
        <v>273</v>
      </c>
      <c r="DG100" s="279"/>
      <c r="DH100" s="279">
        <v>0</v>
      </c>
      <c r="DI100" s="279">
        <v>0</v>
      </c>
      <c r="DJ100" s="279"/>
      <c r="DK100" s="279"/>
      <c r="DL100" s="279">
        <v>1105</v>
      </c>
      <c r="DM100" s="279"/>
      <c r="DN100" s="279"/>
      <c r="DO100" s="279"/>
      <c r="DP100" s="277"/>
      <c r="DQ100" s="279">
        <v>301</v>
      </c>
      <c r="DR100" s="279"/>
      <c r="DS100" s="279">
        <v>1441</v>
      </c>
      <c r="DT100" s="279"/>
      <c r="DU100" s="279">
        <v>2298</v>
      </c>
      <c r="DV100" s="279"/>
      <c r="DW100" s="277">
        <v>1</v>
      </c>
      <c r="DX100" s="277"/>
      <c r="DY100" s="279"/>
      <c r="DZ100" s="279"/>
      <c r="EA100" s="279">
        <v>228</v>
      </c>
      <c r="EB100" s="279">
        <v>14</v>
      </c>
      <c r="EC100" s="272"/>
      <c r="ED100" s="272"/>
      <c r="EE100" s="279">
        <v>143</v>
      </c>
      <c r="EF100" s="279">
        <v>15</v>
      </c>
      <c r="EG100" s="279">
        <v>867</v>
      </c>
      <c r="EH100" s="279">
        <v>48</v>
      </c>
      <c r="EI100" s="279"/>
      <c r="EJ100" s="279"/>
      <c r="EK100" s="279"/>
      <c r="EL100" s="279"/>
      <c r="EM100" s="279"/>
      <c r="EN100" s="279"/>
      <c r="EO100" s="279">
        <v>400</v>
      </c>
      <c r="EP100" s="279">
        <v>25</v>
      </c>
      <c r="EQ100" s="279"/>
      <c r="ER100" s="279"/>
      <c r="ES100" s="279">
        <v>47</v>
      </c>
      <c r="ET100" s="279">
        <v>1</v>
      </c>
      <c r="EU100" s="279"/>
      <c r="EV100" s="279"/>
      <c r="EW100" s="279"/>
      <c r="EX100" s="279"/>
      <c r="EY100" s="279"/>
      <c r="EZ100" s="279"/>
      <c r="FA100" s="279"/>
      <c r="FB100" s="279"/>
      <c r="FC100" s="279"/>
      <c r="FD100" s="279"/>
      <c r="FE100" s="283">
        <v>724</v>
      </c>
      <c r="FF100" s="283">
        <v>64</v>
      </c>
      <c r="FG100" s="279">
        <v>1411</v>
      </c>
      <c r="FH100" s="279">
        <v>144</v>
      </c>
      <c r="FI100" s="279">
        <v>1984</v>
      </c>
      <c r="FJ100" s="279">
        <v>3</v>
      </c>
      <c r="FK100" s="279">
        <v>514</v>
      </c>
      <c r="FL100" s="279">
        <v>26</v>
      </c>
      <c r="FM100" s="279"/>
      <c r="FN100" s="279"/>
      <c r="FO100" s="42"/>
      <c r="FP100" s="42"/>
      <c r="FQ100" s="279"/>
      <c r="FR100" s="279"/>
      <c r="FS100" s="279"/>
      <c r="FT100" s="279"/>
      <c r="FU100" s="279"/>
      <c r="FV100" s="279"/>
      <c r="FW100" s="283">
        <v>724</v>
      </c>
      <c r="FX100" s="283">
        <v>64</v>
      </c>
      <c r="FY100" s="279"/>
      <c r="FZ100" s="279"/>
      <c r="GA100" s="279"/>
      <c r="GB100" s="279"/>
      <c r="GC100" s="62">
        <v>1717</v>
      </c>
      <c r="GD100" s="62"/>
      <c r="GE100" s="279"/>
      <c r="GF100" s="279"/>
      <c r="GG100" s="285"/>
      <c r="GH100" s="285"/>
      <c r="GI100" s="279"/>
      <c r="GJ100" s="279"/>
      <c r="GK100" s="279"/>
      <c r="GL100" s="279"/>
    </row>
    <row r="101" spans="1:194" s="286" customFormat="1" ht="15.75" customHeight="1" x14ac:dyDescent="0.3">
      <c r="A101" s="277">
        <v>84</v>
      </c>
      <c r="B101" s="277" t="s">
        <v>401</v>
      </c>
      <c r="C101" s="277" t="s">
        <v>402</v>
      </c>
      <c r="D101" s="277">
        <v>0.98</v>
      </c>
      <c r="E101" s="277"/>
      <c r="F101" s="277"/>
      <c r="G101" s="277"/>
      <c r="H101" s="277"/>
      <c r="I101" s="277"/>
      <c r="J101" s="277">
        <v>1</v>
      </c>
      <c r="K101" s="277">
        <v>0</v>
      </c>
      <c r="L101" s="277">
        <v>1</v>
      </c>
      <c r="M101" s="277"/>
      <c r="N101" s="277"/>
      <c r="O101" s="277"/>
      <c r="P101" s="277"/>
      <c r="Q101" s="277"/>
      <c r="R101" s="277"/>
      <c r="S101" s="277"/>
      <c r="T101" s="277"/>
      <c r="U101" s="277"/>
      <c r="V101" s="277"/>
      <c r="W101" s="277"/>
      <c r="X101" s="277"/>
      <c r="Y101" s="277"/>
      <c r="Z101" s="277"/>
      <c r="AA101" s="277"/>
      <c r="AB101" s="277">
        <v>7</v>
      </c>
      <c r="AC101" s="277"/>
      <c r="AD101" s="277"/>
      <c r="AE101" s="277"/>
      <c r="AF101" s="277">
        <v>10</v>
      </c>
      <c r="AG101" s="277"/>
      <c r="AH101" s="277"/>
      <c r="AI101" s="277"/>
      <c r="AJ101" s="277"/>
      <c r="AK101" s="277"/>
      <c r="AL101" s="277"/>
      <c r="AM101" s="277"/>
      <c r="AN101" s="277"/>
      <c r="AO101" s="277"/>
      <c r="AP101" s="277"/>
      <c r="AQ101" s="277"/>
      <c r="AR101" s="278"/>
      <c r="AS101" s="278"/>
      <c r="AT101" s="278"/>
      <c r="AU101" s="278"/>
      <c r="AV101" s="277"/>
      <c r="AW101" s="277"/>
      <c r="AX101" s="277">
        <v>2</v>
      </c>
      <c r="AY101" s="277"/>
      <c r="AZ101" s="42"/>
      <c r="BA101" s="42"/>
      <c r="BB101" s="277"/>
      <c r="BC101" s="277"/>
      <c r="BD101" s="277"/>
      <c r="BE101" s="277"/>
      <c r="BF101" s="288"/>
      <c r="BG101" s="277"/>
      <c r="BH101" s="277"/>
      <c r="BI101" s="277"/>
      <c r="BJ101" s="277">
        <v>1</v>
      </c>
      <c r="BK101" s="277"/>
      <c r="BL101" s="277">
        <v>1</v>
      </c>
      <c r="BM101" s="277"/>
      <c r="BN101" s="279">
        <v>3</v>
      </c>
      <c r="BO101" s="279"/>
      <c r="BP101" s="277"/>
      <c r="BQ101" s="277"/>
      <c r="BR101" s="277"/>
      <c r="BS101" s="277"/>
      <c r="BT101" s="277"/>
      <c r="BU101" s="277"/>
      <c r="BV101" s="277"/>
      <c r="BW101" s="277"/>
      <c r="BX101" s="277">
        <v>1</v>
      </c>
      <c r="BY101" s="277"/>
      <c r="BZ101" s="277"/>
      <c r="CA101" s="277"/>
      <c r="CB101" s="277"/>
      <c r="CC101" s="277"/>
      <c r="CD101" s="277">
        <v>3</v>
      </c>
      <c r="CE101" s="277"/>
      <c r="CF101" s="277"/>
      <c r="CG101" s="277"/>
      <c r="CH101" s="287">
        <v>3</v>
      </c>
      <c r="CI101" s="287"/>
      <c r="CJ101" s="277"/>
      <c r="CK101" s="277"/>
      <c r="CL101" s="277">
        <v>1</v>
      </c>
      <c r="CM101" s="277"/>
      <c r="CN101" s="277"/>
      <c r="CO101" s="277"/>
      <c r="CP101" s="277">
        <v>4</v>
      </c>
      <c r="CQ101" s="277"/>
      <c r="CR101" s="277"/>
      <c r="CS101" s="277"/>
      <c r="CT101" s="277"/>
      <c r="CU101" s="277"/>
      <c r="CV101" s="277">
        <v>3</v>
      </c>
      <c r="CW101" s="277"/>
      <c r="CX101" s="277"/>
      <c r="CY101" s="277"/>
      <c r="CZ101" s="277"/>
      <c r="DA101" s="277"/>
      <c r="DB101" s="277"/>
      <c r="DC101" s="277"/>
      <c r="DD101" s="271"/>
      <c r="DE101" s="271"/>
      <c r="DF101" s="277"/>
      <c r="DG101" s="277"/>
      <c r="DH101" s="279">
        <v>0</v>
      </c>
      <c r="DI101" s="279">
        <v>0</v>
      </c>
      <c r="DJ101" s="277"/>
      <c r="DK101" s="277"/>
      <c r="DL101" s="277"/>
      <c r="DM101" s="277"/>
      <c r="DN101" s="277">
        <v>5</v>
      </c>
      <c r="DO101" s="277"/>
      <c r="DP101" s="277"/>
      <c r="DQ101" s="277"/>
      <c r="DR101" s="277"/>
      <c r="DS101" s="277">
        <v>17</v>
      </c>
      <c r="DT101" s="277"/>
      <c r="DU101" s="277">
        <v>7</v>
      </c>
      <c r="DV101" s="277"/>
      <c r="DW101" s="279">
        <v>218</v>
      </c>
      <c r="DX101" s="279">
        <v>51</v>
      </c>
      <c r="DY101" s="277"/>
      <c r="DZ101" s="277"/>
      <c r="EA101" s="277"/>
      <c r="EB101" s="277"/>
      <c r="EC101" s="272"/>
      <c r="ED101" s="272"/>
      <c r="EE101" s="277"/>
      <c r="EF101" s="277"/>
      <c r="EG101" s="277"/>
      <c r="EH101" s="277"/>
      <c r="EI101" s="277"/>
      <c r="EJ101" s="277"/>
      <c r="EK101" s="277">
        <v>1</v>
      </c>
      <c r="EL101" s="277"/>
      <c r="EM101" s="277">
        <v>3</v>
      </c>
      <c r="EN101" s="277"/>
      <c r="EO101" s="277"/>
      <c r="EP101" s="277"/>
      <c r="EQ101" s="277"/>
      <c r="ER101" s="277"/>
      <c r="ES101" s="277"/>
      <c r="ET101" s="277"/>
      <c r="EU101" s="277"/>
      <c r="EV101" s="277"/>
      <c r="EW101" s="277"/>
      <c r="EX101" s="277"/>
      <c r="EY101" s="277"/>
      <c r="EZ101" s="277"/>
      <c r="FA101" s="277">
        <v>3</v>
      </c>
      <c r="FB101" s="277"/>
      <c r="FC101" s="277">
        <v>2</v>
      </c>
      <c r="FD101" s="277"/>
      <c r="FE101" s="288"/>
      <c r="FF101" s="288"/>
      <c r="FG101" s="277">
        <v>3</v>
      </c>
      <c r="FH101" s="277"/>
      <c r="FI101" s="277">
        <v>9</v>
      </c>
      <c r="FJ101" s="277"/>
      <c r="FK101" s="277"/>
      <c r="FL101" s="277"/>
      <c r="FM101" s="277"/>
      <c r="FN101" s="277"/>
      <c r="FO101" s="42"/>
      <c r="FP101" s="42"/>
      <c r="FQ101" s="277">
        <v>3</v>
      </c>
      <c r="FR101" s="277"/>
      <c r="FS101" s="277"/>
      <c r="FT101" s="277"/>
      <c r="FU101" s="277">
        <v>3</v>
      </c>
      <c r="FV101" s="277"/>
      <c r="FW101" s="288"/>
      <c r="FX101" s="288"/>
      <c r="FY101" s="277"/>
      <c r="FZ101" s="277"/>
      <c r="GA101" s="277"/>
      <c r="GB101" s="277"/>
      <c r="GC101" s="62">
        <v>0</v>
      </c>
      <c r="GD101" s="62"/>
      <c r="GE101" s="277">
        <v>1</v>
      </c>
      <c r="GF101" s="277"/>
      <c r="GG101" s="277"/>
      <c r="GH101" s="277"/>
      <c r="GI101" s="277">
        <v>3</v>
      </c>
      <c r="GJ101" s="277"/>
      <c r="GK101" s="277"/>
      <c r="GL101" s="277"/>
    </row>
    <row r="102" spans="1:194" s="286" customFormat="1" ht="15.75" customHeight="1" x14ac:dyDescent="0.3">
      <c r="A102" s="277">
        <v>85</v>
      </c>
      <c r="B102" s="277" t="s">
        <v>403</v>
      </c>
      <c r="C102" s="277" t="s">
        <v>404</v>
      </c>
      <c r="D102" s="277">
        <v>1.55</v>
      </c>
      <c r="E102" s="277"/>
      <c r="F102" s="277"/>
      <c r="G102" s="277"/>
      <c r="H102" s="277"/>
      <c r="I102" s="277"/>
      <c r="J102" s="277">
        <v>0</v>
      </c>
      <c r="K102" s="277">
        <v>1</v>
      </c>
      <c r="L102" s="277"/>
      <c r="M102" s="277"/>
      <c r="N102" s="277"/>
      <c r="O102" s="277"/>
      <c r="P102" s="277"/>
      <c r="Q102" s="277"/>
      <c r="R102" s="277"/>
      <c r="S102" s="277"/>
      <c r="T102" s="277"/>
      <c r="U102" s="277"/>
      <c r="V102" s="277"/>
      <c r="W102" s="277">
        <v>2</v>
      </c>
      <c r="X102" s="277"/>
      <c r="Y102" s="277"/>
      <c r="Z102" s="277"/>
      <c r="AA102" s="277"/>
      <c r="AB102" s="277"/>
      <c r="AC102" s="277"/>
      <c r="AD102" s="277"/>
      <c r="AE102" s="277">
        <v>1</v>
      </c>
      <c r="AF102" s="277"/>
      <c r="AG102" s="277"/>
      <c r="AH102" s="277"/>
      <c r="AI102" s="277"/>
      <c r="AJ102" s="277"/>
      <c r="AK102" s="277"/>
      <c r="AL102" s="277"/>
      <c r="AM102" s="277"/>
      <c r="AN102" s="277"/>
      <c r="AO102" s="277"/>
      <c r="AP102" s="277"/>
      <c r="AQ102" s="277"/>
      <c r="AR102" s="278"/>
      <c r="AS102" s="278"/>
      <c r="AT102" s="278"/>
      <c r="AU102" s="278"/>
      <c r="AV102" s="277"/>
      <c r="AW102" s="277"/>
      <c r="AX102" s="277"/>
      <c r="AY102" s="277"/>
      <c r="AZ102" s="42"/>
      <c r="BA102" s="42"/>
      <c r="BB102" s="277"/>
      <c r="BC102" s="277"/>
      <c r="BD102" s="277"/>
      <c r="BE102" s="277"/>
      <c r="BF102" s="288"/>
      <c r="BG102" s="277"/>
      <c r="BH102" s="277"/>
      <c r="BI102" s="277"/>
      <c r="BJ102" s="277"/>
      <c r="BK102" s="277"/>
      <c r="BL102" s="277"/>
      <c r="BM102" s="277">
        <v>1</v>
      </c>
      <c r="BN102" s="277"/>
      <c r="BO102" s="277"/>
      <c r="BP102" s="277"/>
      <c r="BQ102" s="277"/>
      <c r="BR102" s="277"/>
      <c r="BS102" s="277"/>
      <c r="BT102" s="277"/>
      <c r="BU102" s="277"/>
      <c r="BV102" s="277"/>
      <c r="BW102" s="277"/>
      <c r="BX102" s="277"/>
      <c r="BY102" s="277"/>
      <c r="BZ102" s="277"/>
      <c r="CA102" s="277"/>
      <c r="CB102" s="277"/>
      <c r="CC102" s="277"/>
      <c r="CD102" s="277"/>
      <c r="CE102" s="277">
        <v>1</v>
      </c>
      <c r="CF102" s="277"/>
      <c r="CG102" s="277">
        <v>1</v>
      </c>
      <c r="CH102" s="287"/>
      <c r="CI102" s="287"/>
      <c r="CJ102" s="277"/>
      <c r="CK102" s="277">
        <v>15</v>
      </c>
      <c r="CL102" s="277"/>
      <c r="CM102" s="277"/>
      <c r="CN102" s="277"/>
      <c r="CO102" s="277"/>
      <c r="CP102" s="277"/>
      <c r="CQ102" s="277"/>
      <c r="CR102" s="277"/>
      <c r="CS102" s="277"/>
      <c r="CT102" s="277"/>
      <c r="CU102" s="277"/>
      <c r="CV102" s="277"/>
      <c r="CW102" s="277"/>
      <c r="CX102" s="277"/>
      <c r="CY102" s="277"/>
      <c r="CZ102" s="277"/>
      <c r="DA102" s="277"/>
      <c r="DB102" s="277"/>
      <c r="DC102" s="277"/>
      <c r="DD102" s="271"/>
      <c r="DE102" s="271"/>
      <c r="DF102" s="277"/>
      <c r="DG102" s="277"/>
      <c r="DH102" s="279">
        <v>0</v>
      </c>
      <c r="DI102" s="279">
        <v>0</v>
      </c>
      <c r="DJ102" s="277"/>
      <c r="DK102" s="277"/>
      <c r="DL102" s="277"/>
      <c r="DM102" s="277"/>
      <c r="DN102" s="277"/>
      <c r="DO102" s="277"/>
      <c r="DP102" s="277"/>
      <c r="DQ102" s="277"/>
      <c r="DR102" s="277"/>
      <c r="DS102" s="277"/>
      <c r="DT102" s="277"/>
      <c r="DU102" s="277"/>
      <c r="DV102" s="277"/>
      <c r="DW102" s="277"/>
      <c r="DX102" s="277"/>
      <c r="DY102" s="277"/>
      <c r="DZ102" s="277"/>
      <c r="EA102" s="277"/>
      <c r="EB102" s="277"/>
      <c r="EC102" s="272"/>
      <c r="ED102" s="272"/>
      <c r="EE102" s="277"/>
      <c r="EF102" s="277"/>
      <c r="EG102" s="277"/>
      <c r="EH102" s="277">
        <v>5</v>
      </c>
      <c r="EI102" s="277"/>
      <c r="EJ102" s="277"/>
      <c r="EK102" s="277"/>
      <c r="EL102" s="277"/>
      <c r="EM102" s="277"/>
      <c r="EN102" s="277"/>
      <c r="EO102" s="277"/>
      <c r="EP102" s="277"/>
      <c r="EQ102" s="277"/>
      <c r="ER102" s="277"/>
      <c r="ES102" s="277"/>
      <c r="ET102" s="277"/>
      <c r="EU102" s="277"/>
      <c r="EV102" s="277"/>
      <c r="EW102" s="277"/>
      <c r="EX102" s="277"/>
      <c r="EY102" s="277"/>
      <c r="EZ102" s="277"/>
      <c r="FA102" s="277"/>
      <c r="FB102" s="277"/>
      <c r="FC102" s="277"/>
      <c r="FD102" s="277">
        <v>2</v>
      </c>
      <c r="FE102" s="288"/>
      <c r="FF102" s="288"/>
      <c r="FG102" s="277"/>
      <c r="FH102" s="277">
        <v>1</v>
      </c>
      <c r="FI102" s="277"/>
      <c r="FJ102" s="277">
        <v>3</v>
      </c>
      <c r="FK102" s="277"/>
      <c r="FL102" s="277"/>
      <c r="FM102" s="277"/>
      <c r="FN102" s="277"/>
      <c r="FO102" s="42"/>
      <c r="FP102" s="42"/>
      <c r="FQ102" s="277"/>
      <c r="FR102" s="277"/>
      <c r="FS102" s="277"/>
      <c r="FT102" s="277"/>
      <c r="FU102" s="277"/>
      <c r="FV102" s="277">
        <v>1</v>
      </c>
      <c r="FW102" s="288"/>
      <c r="FX102" s="288"/>
      <c r="FY102" s="277"/>
      <c r="FZ102" s="277">
        <v>72</v>
      </c>
      <c r="GA102" s="277"/>
      <c r="GB102" s="277">
        <v>1</v>
      </c>
      <c r="GC102" s="62">
        <v>0</v>
      </c>
      <c r="GD102" s="62"/>
      <c r="GE102" s="277"/>
      <c r="GF102" s="277"/>
      <c r="GG102" s="277"/>
      <c r="GH102" s="277"/>
      <c r="GI102" s="277"/>
      <c r="GJ102" s="277">
        <v>3</v>
      </c>
      <c r="GK102" s="277"/>
      <c r="GL102" s="277"/>
    </row>
    <row r="103" spans="1:194" s="286" customFormat="1" ht="15.75" customHeight="1" x14ac:dyDescent="0.3">
      <c r="A103" s="277">
        <v>86</v>
      </c>
      <c r="B103" s="277" t="s">
        <v>405</v>
      </c>
      <c r="C103" s="277" t="s">
        <v>406</v>
      </c>
      <c r="D103" s="277">
        <v>0.84</v>
      </c>
      <c r="E103" s="277"/>
      <c r="F103" s="277"/>
      <c r="G103" s="277"/>
      <c r="H103" s="277"/>
      <c r="I103" s="277"/>
      <c r="J103" s="277">
        <v>8</v>
      </c>
      <c r="K103" s="277">
        <v>0</v>
      </c>
      <c r="L103" s="277">
        <v>3</v>
      </c>
      <c r="M103" s="277"/>
      <c r="N103" s="277">
        <v>14</v>
      </c>
      <c r="O103" s="277"/>
      <c r="P103" s="277"/>
      <c r="Q103" s="277"/>
      <c r="R103" s="277"/>
      <c r="S103" s="277"/>
      <c r="T103" s="277">
        <v>12</v>
      </c>
      <c r="U103" s="277"/>
      <c r="V103" s="277">
        <v>14</v>
      </c>
      <c r="W103" s="277"/>
      <c r="X103" s="277"/>
      <c r="Y103" s="277"/>
      <c r="Z103" s="277">
        <v>5</v>
      </c>
      <c r="AA103" s="277"/>
      <c r="AB103" s="277">
        <v>8</v>
      </c>
      <c r="AC103" s="277"/>
      <c r="AD103" s="277">
        <v>5</v>
      </c>
      <c r="AE103" s="277"/>
      <c r="AF103" s="277">
        <v>31</v>
      </c>
      <c r="AG103" s="277"/>
      <c r="AH103" s="277">
        <v>1</v>
      </c>
      <c r="AI103" s="277"/>
      <c r="AJ103" s="277"/>
      <c r="AK103" s="277"/>
      <c r="AL103" s="277">
        <v>9</v>
      </c>
      <c r="AM103" s="277"/>
      <c r="AN103" s="277"/>
      <c r="AO103" s="277"/>
      <c r="AP103" s="277">
        <v>5</v>
      </c>
      <c r="AQ103" s="277"/>
      <c r="AR103" s="278">
        <v>3</v>
      </c>
      <c r="AS103" s="278"/>
      <c r="AT103" s="278">
        <v>3</v>
      </c>
      <c r="AU103" s="278"/>
      <c r="AV103" s="277">
        <v>5</v>
      </c>
      <c r="AW103" s="277"/>
      <c r="AX103" s="277">
        <v>10</v>
      </c>
      <c r="AY103" s="277"/>
      <c r="AZ103" s="42">
        <v>5</v>
      </c>
      <c r="BA103" s="42"/>
      <c r="BB103" s="277">
        <v>6</v>
      </c>
      <c r="BC103" s="277"/>
      <c r="BD103" s="277"/>
      <c r="BE103" s="277"/>
      <c r="BF103" s="288">
        <v>2</v>
      </c>
      <c r="BG103" s="277"/>
      <c r="BH103" s="277"/>
      <c r="BI103" s="277"/>
      <c r="BJ103" s="277">
        <v>9</v>
      </c>
      <c r="BK103" s="277"/>
      <c r="BL103" s="277">
        <v>16</v>
      </c>
      <c r="BM103" s="277"/>
      <c r="BN103" s="277"/>
      <c r="BO103" s="277"/>
      <c r="BP103" s="277">
        <v>5</v>
      </c>
      <c r="BQ103" s="277"/>
      <c r="BR103" s="277"/>
      <c r="BS103" s="277"/>
      <c r="BT103" s="277"/>
      <c r="BU103" s="277"/>
      <c r="BV103" s="277">
        <v>1</v>
      </c>
      <c r="BW103" s="277"/>
      <c r="BX103" s="277">
        <v>47</v>
      </c>
      <c r="BY103" s="277"/>
      <c r="BZ103" s="277"/>
      <c r="CA103" s="277"/>
      <c r="CB103" s="277">
        <v>3</v>
      </c>
      <c r="CC103" s="277"/>
      <c r="CD103" s="277">
        <v>3</v>
      </c>
      <c r="CE103" s="277"/>
      <c r="CF103" s="277"/>
      <c r="CG103" s="277"/>
      <c r="CH103" s="287">
        <v>15</v>
      </c>
      <c r="CI103" s="287"/>
      <c r="CJ103" s="277"/>
      <c r="CK103" s="277">
        <v>1</v>
      </c>
      <c r="CL103" s="277">
        <v>3</v>
      </c>
      <c r="CM103" s="277"/>
      <c r="CN103" s="277"/>
      <c r="CO103" s="277"/>
      <c r="CP103" s="277">
        <v>68</v>
      </c>
      <c r="CQ103" s="277"/>
      <c r="CR103" s="277">
        <v>6</v>
      </c>
      <c r="CS103" s="277"/>
      <c r="CT103" s="277"/>
      <c r="CU103" s="277"/>
      <c r="CV103" s="277">
        <v>11</v>
      </c>
      <c r="CW103" s="277"/>
      <c r="CX103" s="277">
        <v>5</v>
      </c>
      <c r="CY103" s="277"/>
      <c r="CZ103" s="277">
        <v>3</v>
      </c>
      <c r="DA103" s="277"/>
      <c r="DB103" s="277"/>
      <c r="DC103" s="277"/>
      <c r="DD103" s="271"/>
      <c r="DE103" s="271"/>
      <c r="DF103" s="277">
        <v>8</v>
      </c>
      <c r="DG103" s="277"/>
      <c r="DH103" s="279">
        <v>0</v>
      </c>
      <c r="DI103" s="279">
        <v>0</v>
      </c>
      <c r="DJ103" s="277"/>
      <c r="DK103" s="277"/>
      <c r="DL103" s="277">
        <v>9</v>
      </c>
      <c r="DM103" s="277"/>
      <c r="DN103" s="277"/>
      <c r="DO103" s="277"/>
      <c r="DP103" s="277"/>
      <c r="DQ103" s="277">
        <v>3</v>
      </c>
      <c r="DR103" s="277"/>
      <c r="DS103" s="277">
        <v>48</v>
      </c>
      <c r="DT103" s="277"/>
      <c r="DU103" s="277"/>
      <c r="DV103" s="277"/>
      <c r="DW103" s="277"/>
      <c r="DX103" s="277"/>
      <c r="DY103" s="277"/>
      <c r="DZ103" s="277"/>
      <c r="EA103" s="277">
        <v>3</v>
      </c>
      <c r="EB103" s="277"/>
      <c r="EC103" s="272">
        <v>50</v>
      </c>
      <c r="ED103" s="272"/>
      <c r="EE103" s="277">
        <v>7</v>
      </c>
      <c r="EF103" s="277"/>
      <c r="EG103" s="277">
        <v>12</v>
      </c>
      <c r="EH103" s="277"/>
      <c r="EI103" s="277"/>
      <c r="EJ103" s="277"/>
      <c r="EK103" s="277">
        <v>5</v>
      </c>
      <c r="EL103" s="277"/>
      <c r="EM103" s="277">
        <v>20</v>
      </c>
      <c r="EN103" s="277"/>
      <c r="EO103" s="277">
        <v>12</v>
      </c>
      <c r="EP103" s="277"/>
      <c r="EQ103" s="277"/>
      <c r="ER103" s="277"/>
      <c r="ES103" s="277"/>
      <c r="ET103" s="277"/>
      <c r="EU103" s="277">
        <v>1</v>
      </c>
      <c r="EV103" s="277"/>
      <c r="EW103" s="277"/>
      <c r="EX103" s="277"/>
      <c r="EY103" s="277">
        <v>10</v>
      </c>
      <c r="EZ103" s="277"/>
      <c r="FA103" s="277">
        <v>20</v>
      </c>
      <c r="FB103" s="277"/>
      <c r="FC103" s="277">
        <v>4</v>
      </c>
      <c r="FD103" s="277"/>
      <c r="FE103" s="288">
        <v>10</v>
      </c>
      <c r="FF103" s="288"/>
      <c r="FG103" s="277">
        <v>12</v>
      </c>
      <c r="FH103" s="277"/>
      <c r="FI103" s="277"/>
      <c r="FJ103" s="277"/>
      <c r="FK103" s="277">
        <v>13</v>
      </c>
      <c r="FL103" s="277"/>
      <c r="FM103" s="277"/>
      <c r="FN103" s="277"/>
      <c r="FO103" s="42"/>
      <c r="FP103" s="42"/>
      <c r="FQ103" s="277">
        <v>3</v>
      </c>
      <c r="FR103" s="277"/>
      <c r="FS103" s="277"/>
      <c r="FT103" s="277"/>
      <c r="FU103" s="277">
        <v>27</v>
      </c>
      <c r="FV103" s="277"/>
      <c r="FW103" s="288">
        <v>10</v>
      </c>
      <c r="FX103" s="288"/>
      <c r="FY103" s="277"/>
      <c r="FZ103" s="277">
        <v>14</v>
      </c>
      <c r="GA103" s="277">
        <v>15</v>
      </c>
      <c r="GB103" s="277"/>
      <c r="GC103" s="62">
        <v>40</v>
      </c>
      <c r="GD103" s="62"/>
      <c r="GE103" s="277">
        <v>12</v>
      </c>
      <c r="GF103" s="277"/>
      <c r="GG103" s="277">
        <v>3</v>
      </c>
      <c r="GH103" s="277"/>
      <c r="GI103" s="277">
        <v>21</v>
      </c>
      <c r="GJ103" s="277"/>
      <c r="GK103" s="277"/>
      <c r="GL103" s="277"/>
    </row>
    <row r="104" spans="1:194" s="286" customFormat="1" ht="15.75" customHeight="1" x14ac:dyDescent="0.3">
      <c r="A104" s="277">
        <v>87</v>
      </c>
      <c r="B104" s="277" t="s">
        <v>407</v>
      </c>
      <c r="C104" s="277" t="s">
        <v>408</v>
      </c>
      <c r="D104" s="277">
        <v>1.33</v>
      </c>
      <c r="E104" s="277"/>
      <c r="F104" s="277"/>
      <c r="G104" s="277"/>
      <c r="H104" s="277">
        <v>1</v>
      </c>
      <c r="I104" s="277"/>
      <c r="J104" s="277">
        <v>1</v>
      </c>
      <c r="K104" s="277">
        <v>0</v>
      </c>
      <c r="L104" s="277">
        <v>1</v>
      </c>
      <c r="M104" s="277"/>
      <c r="N104" s="277">
        <v>5</v>
      </c>
      <c r="O104" s="277"/>
      <c r="P104" s="277">
        <v>2</v>
      </c>
      <c r="Q104" s="277"/>
      <c r="R104" s="277">
        <v>2</v>
      </c>
      <c r="S104" s="277"/>
      <c r="T104" s="277">
        <v>4</v>
      </c>
      <c r="U104" s="277"/>
      <c r="V104" s="277">
        <v>9</v>
      </c>
      <c r="W104" s="277"/>
      <c r="X104" s="277"/>
      <c r="Y104" s="277"/>
      <c r="Z104" s="277">
        <v>4</v>
      </c>
      <c r="AA104" s="277"/>
      <c r="AB104" s="277">
        <v>10</v>
      </c>
      <c r="AC104" s="277"/>
      <c r="AD104" s="277">
        <v>5</v>
      </c>
      <c r="AE104" s="277"/>
      <c r="AF104" s="277">
        <v>46</v>
      </c>
      <c r="AG104" s="277"/>
      <c r="AH104" s="277"/>
      <c r="AI104" s="277"/>
      <c r="AJ104" s="277"/>
      <c r="AK104" s="277"/>
      <c r="AL104" s="277"/>
      <c r="AM104" s="277"/>
      <c r="AN104" s="277"/>
      <c r="AO104" s="277"/>
      <c r="AP104" s="277">
        <v>2</v>
      </c>
      <c r="AQ104" s="277"/>
      <c r="AR104" s="278"/>
      <c r="AS104" s="278"/>
      <c r="AT104" s="278"/>
      <c r="AU104" s="278"/>
      <c r="AV104" s="277">
        <v>1</v>
      </c>
      <c r="AW104" s="277"/>
      <c r="AX104" s="277"/>
      <c r="AY104" s="277"/>
      <c r="AZ104" s="42">
        <v>7</v>
      </c>
      <c r="BA104" s="42"/>
      <c r="BB104" s="277"/>
      <c r="BC104" s="277"/>
      <c r="BD104" s="277"/>
      <c r="BE104" s="277"/>
      <c r="BF104" s="288"/>
      <c r="BG104" s="277"/>
      <c r="BH104" s="277"/>
      <c r="BI104" s="277"/>
      <c r="BJ104" s="277">
        <v>5</v>
      </c>
      <c r="BK104" s="277"/>
      <c r="BL104" s="277">
        <v>13</v>
      </c>
      <c r="BM104" s="277"/>
      <c r="BN104" s="277"/>
      <c r="BO104" s="277"/>
      <c r="BP104" s="277">
        <v>5</v>
      </c>
      <c r="BQ104" s="277"/>
      <c r="BR104" s="277"/>
      <c r="BS104" s="277"/>
      <c r="BT104" s="277"/>
      <c r="BU104" s="277"/>
      <c r="BV104" s="277">
        <v>1</v>
      </c>
      <c r="BW104" s="277"/>
      <c r="BX104" s="277">
        <v>24</v>
      </c>
      <c r="BY104" s="277"/>
      <c r="BZ104" s="277"/>
      <c r="CA104" s="277"/>
      <c r="CB104" s="277"/>
      <c r="CC104" s="277"/>
      <c r="CD104" s="277">
        <v>1</v>
      </c>
      <c r="CE104" s="277"/>
      <c r="CF104" s="277">
        <v>9</v>
      </c>
      <c r="CG104" s="277">
        <v>1</v>
      </c>
      <c r="CH104" s="287">
        <v>9</v>
      </c>
      <c r="CI104" s="287"/>
      <c r="CJ104" s="277"/>
      <c r="CK104" s="277">
        <v>5</v>
      </c>
      <c r="CL104" s="277">
        <v>13</v>
      </c>
      <c r="CM104" s="277"/>
      <c r="CN104" s="277"/>
      <c r="CO104" s="277"/>
      <c r="CP104" s="277">
        <v>60</v>
      </c>
      <c r="CQ104" s="277"/>
      <c r="CR104" s="277">
        <v>6</v>
      </c>
      <c r="CS104" s="277"/>
      <c r="CT104" s="277"/>
      <c r="CU104" s="277"/>
      <c r="CV104" s="277">
        <v>8</v>
      </c>
      <c r="CW104" s="277"/>
      <c r="CX104" s="277">
        <v>5</v>
      </c>
      <c r="CY104" s="277"/>
      <c r="CZ104" s="277">
        <v>3</v>
      </c>
      <c r="DA104" s="277"/>
      <c r="DB104" s="277"/>
      <c r="DC104" s="277"/>
      <c r="DD104" s="271"/>
      <c r="DE104" s="271"/>
      <c r="DF104" s="277"/>
      <c r="DG104" s="277"/>
      <c r="DH104" s="279">
        <v>0</v>
      </c>
      <c r="DI104" s="279">
        <v>0</v>
      </c>
      <c r="DJ104" s="277"/>
      <c r="DK104" s="277"/>
      <c r="DL104" s="277">
        <v>14</v>
      </c>
      <c r="DM104" s="277"/>
      <c r="DN104" s="277"/>
      <c r="DO104" s="277"/>
      <c r="DP104" s="277"/>
      <c r="DQ104" s="277">
        <v>5</v>
      </c>
      <c r="DR104" s="277"/>
      <c r="DS104" s="277">
        <v>70</v>
      </c>
      <c r="DT104" s="277"/>
      <c r="DU104" s="277"/>
      <c r="DV104" s="277"/>
      <c r="DW104" s="277">
        <v>3</v>
      </c>
      <c r="DX104" s="277"/>
      <c r="DY104" s="277">
        <v>3</v>
      </c>
      <c r="DZ104" s="277"/>
      <c r="EA104" s="277">
        <v>2</v>
      </c>
      <c r="EB104" s="277"/>
      <c r="EC104" s="272">
        <v>60</v>
      </c>
      <c r="ED104" s="272"/>
      <c r="EE104" s="277"/>
      <c r="EF104" s="277"/>
      <c r="EG104" s="277">
        <v>12</v>
      </c>
      <c r="EH104" s="277"/>
      <c r="EI104" s="277"/>
      <c r="EJ104" s="277"/>
      <c r="EK104" s="277">
        <v>3</v>
      </c>
      <c r="EL104" s="277"/>
      <c r="EM104" s="277">
        <v>30</v>
      </c>
      <c r="EN104" s="277"/>
      <c r="EO104" s="277">
        <v>3</v>
      </c>
      <c r="EP104" s="277"/>
      <c r="EQ104" s="277"/>
      <c r="ER104" s="277"/>
      <c r="ES104" s="277"/>
      <c r="ET104" s="277"/>
      <c r="EU104" s="277">
        <v>1</v>
      </c>
      <c r="EV104" s="277"/>
      <c r="EW104" s="277"/>
      <c r="EX104" s="277"/>
      <c r="EY104" s="277">
        <v>7</v>
      </c>
      <c r="EZ104" s="277"/>
      <c r="FA104" s="277">
        <v>30</v>
      </c>
      <c r="FB104" s="277"/>
      <c r="FC104" s="277"/>
      <c r="FD104" s="277"/>
      <c r="FE104" s="288">
        <v>15</v>
      </c>
      <c r="FF104" s="288">
        <v>3</v>
      </c>
      <c r="FG104" s="277">
        <v>7</v>
      </c>
      <c r="FH104" s="277"/>
      <c r="FI104" s="277">
        <v>9</v>
      </c>
      <c r="FJ104" s="277"/>
      <c r="FK104" s="277">
        <v>8</v>
      </c>
      <c r="FL104" s="277"/>
      <c r="FM104" s="277"/>
      <c r="FN104" s="277"/>
      <c r="FO104" s="42"/>
      <c r="FP104" s="42"/>
      <c r="FQ104" s="277">
        <v>3</v>
      </c>
      <c r="FR104" s="277"/>
      <c r="FS104" s="277"/>
      <c r="FT104" s="277"/>
      <c r="FU104" s="277"/>
      <c r="FV104" s="277"/>
      <c r="FW104" s="288">
        <v>15</v>
      </c>
      <c r="FX104" s="288">
        <v>3</v>
      </c>
      <c r="FY104" s="277"/>
      <c r="FZ104" s="277">
        <v>22</v>
      </c>
      <c r="GA104" s="277">
        <v>7</v>
      </c>
      <c r="GB104" s="277"/>
      <c r="GC104" s="62">
        <v>28</v>
      </c>
      <c r="GD104" s="62"/>
      <c r="GE104" s="277">
        <v>18</v>
      </c>
      <c r="GF104" s="277"/>
      <c r="GG104" s="277"/>
      <c r="GH104" s="277"/>
      <c r="GI104" s="277">
        <v>20</v>
      </c>
      <c r="GJ104" s="277"/>
      <c r="GK104" s="277"/>
      <c r="GL104" s="277"/>
    </row>
    <row r="105" spans="1:194" s="286" customFormat="1" ht="15.75" customHeight="1" x14ac:dyDescent="0.3">
      <c r="A105" s="277">
        <v>88</v>
      </c>
      <c r="B105" s="277" t="s">
        <v>409</v>
      </c>
      <c r="C105" s="277" t="s">
        <v>410</v>
      </c>
      <c r="D105" s="277">
        <v>0.96</v>
      </c>
      <c r="E105" s="277"/>
      <c r="F105" s="277"/>
      <c r="G105" s="277"/>
      <c r="H105" s="277"/>
      <c r="I105" s="277"/>
      <c r="J105" s="277">
        <v>8</v>
      </c>
      <c r="K105" s="277">
        <v>2</v>
      </c>
      <c r="L105" s="277">
        <v>12</v>
      </c>
      <c r="M105" s="277"/>
      <c r="N105" s="277"/>
      <c r="O105" s="277"/>
      <c r="P105" s="277">
        <v>5</v>
      </c>
      <c r="Q105" s="277"/>
      <c r="R105" s="277"/>
      <c r="S105" s="277"/>
      <c r="T105" s="277"/>
      <c r="U105" s="277"/>
      <c r="V105" s="277">
        <v>25</v>
      </c>
      <c r="W105" s="277"/>
      <c r="X105" s="277"/>
      <c r="Y105" s="277"/>
      <c r="Z105" s="277">
        <v>2</v>
      </c>
      <c r="AA105" s="277"/>
      <c r="AB105" s="277">
        <v>10</v>
      </c>
      <c r="AC105" s="277"/>
      <c r="AD105" s="277">
        <v>10</v>
      </c>
      <c r="AE105" s="277">
        <v>7</v>
      </c>
      <c r="AF105" s="277">
        <v>30</v>
      </c>
      <c r="AG105" s="277"/>
      <c r="AH105" s="277">
        <v>1</v>
      </c>
      <c r="AI105" s="277"/>
      <c r="AJ105" s="277"/>
      <c r="AK105" s="277"/>
      <c r="AL105" s="277">
        <v>6</v>
      </c>
      <c r="AM105" s="277"/>
      <c r="AN105" s="277"/>
      <c r="AO105" s="277"/>
      <c r="AP105" s="277">
        <v>16</v>
      </c>
      <c r="AQ105" s="277">
        <v>2</v>
      </c>
      <c r="AR105" s="278">
        <v>3</v>
      </c>
      <c r="AS105" s="278"/>
      <c r="AT105" s="278">
        <v>2</v>
      </c>
      <c r="AU105" s="278">
        <v>6</v>
      </c>
      <c r="AV105" s="277">
        <v>5</v>
      </c>
      <c r="AW105" s="277"/>
      <c r="AX105" s="277">
        <v>30</v>
      </c>
      <c r="AY105" s="277">
        <v>3</v>
      </c>
      <c r="AZ105" s="42"/>
      <c r="BA105" s="42"/>
      <c r="BB105" s="277">
        <v>15</v>
      </c>
      <c r="BC105" s="277">
        <v>6</v>
      </c>
      <c r="BD105" s="277"/>
      <c r="BE105" s="277"/>
      <c r="BF105" s="288"/>
      <c r="BG105" s="277"/>
      <c r="BH105" s="277"/>
      <c r="BI105" s="277"/>
      <c r="BJ105" s="277">
        <v>16</v>
      </c>
      <c r="BK105" s="277">
        <v>1</v>
      </c>
      <c r="BL105" s="277">
        <v>18</v>
      </c>
      <c r="BM105" s="277"/>
      <c r="BN105" s="277">
        <v>15</v>
      </c>
      <c r="BO105" s="277">
        <v>5</v>
      </c>
      <c r="BP105" s="277">
        <v>13</v>
      </c>
      <c r="BQ105" s="277">
        <v>3</v>
      </c>
      <c r="BR105" s="277"/>
      <c r="BS105" s="277"/>
      <c r="BT105" s="277"/>
      <c r="BU105" s="277"/>
      <c r="BV105" s="277">
        <v>2</v>
      </c>
      <c r="BW105" s="277">
        <v>1</v>
      </c>
      <c r="BX105" s="277">
        <v>36</v>
      </c>
      <c r="BY105" s="277">
        <v>5</v>
      </c>
      <c r="BZ105" s="277"/>
      <c r="CA105" s="277"/>
      <c r="CB105" s="277">
        <v>1</v>
      </c>
      <c r="CC105" s="277"/>
      <c r="CD105" s="277">
        <v>10</v>
      </c>
      <c r="CE105" s="277">
        <v>4</v>
      </c>
      <c r="CF105" s="277">
        <v>24</v>
      </c>
      <c r="CG105" s="277">
        <v>20</v>
      </c>
      <c r="CH105" s="287">
        <v>57</v>
      </c>
      <c r="CI105" s="287">
        <v>5</v>
      </c>
      <c r="CJ105" s="277"/>
      <c r="CK105" s="277">
        <v>60</v>
      </c>
      <c r="CL105" s="277">
        <v>7</v>
      </c>
      <c r="CM105" s="277"/>
      <c r="CN105" s="277"/>
      <c r="CO105" s="277"/>
      <c r="CP105" s="277">
        <v>64</v>
      </c>
      <c r="CQ105" s="277"/>
      <c r="CR105" s="277">
        <v>3</v>
      </c>
      <c r="CS105" s="277"/>
      <c r="CT105" s="277"/>
      <c r="CU105" s="277"/>
      <c r="CV105" s="277">
        <v>62</v>
      </c>
      <c r="CW105" s="277"/>
      <c r="CX105" s="277">
        <v>11</v>
      </c>
      <c r="CY105" s="277">
        <v>11</v>
      </c>
      <c r="CZ105" s="277">
        <v>4</v>
      </c>
      <c r="DA105" s="277"/>
      <c r="DB105" s="277"/>
      <c r="DC105" s="277"/>
      <c r="DD105" s="271"/>
      <c r="DE105" s="271"/>
      <c r="DF105" s="277">
        <v>18</v>
      </c>
      <c r="DG105" s="277"/>
      <c r="DH105" s="279">
        <v>0</v>
      </c>
      <c r="DI105" s="279">
        <v>0</v>
      </c>
      <c r="DJ105" s="277"/>
      <c r="DK105" s="277"/>
      <c r="DL105" s="277">
        <v>65</v>
      </c>
      <c r="DM105" s="277"/>
      <c r="DN105" s="277"/>
      <c r="DO105" s="277"/>
      <c r="DP105" s="277"/>
      <c r="DQ105" s="277">
        <v>16</v>
      </c>
      <c r="DR105" s="277"/>
      <c r="DS105" s="277">
        <v>5</v>
      </c>
      <c r="DT105" s="277"/>
      <c r="DU105" s="277">
        <v>8</v>
      </c>
      <c r="DV105" s="277"/>
      <c r="DW105" s="277">
        <v>5</v>
      </c>
      <c r="DX105" s="277"/>
      <c r="DY105" s="277">
        <v>8</v>
      </c>
      <c r="DZ105" s="277">
        <v>6</v>
      </c>
      <c r="EA105" s="277">
        <v>5</v>
      </c>
      <c r="EB105" s="277">
        <v>3</v>
      </c>
      <c r="EC105" s="272">
        <v>40</v>
      </c>
      <c r="ED105" s="272"/>
      <c r="EE105" s="277">
        <v>4</v>
      </c>
      <c r="EF105" s="277"/>
      <c r="EG105" s="277">
        <v>8</v>
      </c>
      <c r="EH105" s="277">
        <v>20</v>
      </c>
      <c r="EI105" s="277"/>
      <c r="EJ105" s="277"/>
      <c r="EK105" s="277">
        <v>5</v>
      </c>
      <c r="EL105" s="277">
        <v>2</v>
      </c>
      <c r="EM105" s="277">
        <v>40</v>
      </c>
      <c r="EN105" s="277">
        <v>22</v>
      </c>
      <c r="EO105" s="277">
        <v>30</v>
      </c>
      <c r="EP105" s="277"/>
      <c r="EQ105" s="277"/>
      <c r="ER105" s="277"/>
      <c r="ES105" s="277"/>
      <c r="ET105" s="277"/>
      <c r="EU105" s="277">
        <v>10</v>
      </c>
      <c r="EV105" s="277">
        <v>1</v>
      </c>
      <c r="EW105" s="277"/>
      <c r="EX105" s="277"/>
      <c r="EY105" s="277">
        <v>15</v>
      </c>
      <c r="EZ105" s="277">
        <v>1</v>
      </c>
      <c r="FA105" s="277">
        <v>40</v>
      </c>
      <c r="FB105" s="277">
        <v>22</v>
      </c>
      <c r="FC105" s="277">
        <v>15</v>
      </c>
      <c r="FD105" s="277">
        <v>8</v>
      </c>
      <c r="FE105" s="288">
        <v>25</v>
      </c>
      <c r="FF105" s="288">
        <v>12</v>
      </c>
      <c r="FG105" s="277">
        <v>38</v>
      </c>
      <c r="FH105" s="277">
        <v>16</v>
      </c>
      <c r="FI105" s="277">
        <v>25</v>
      </c>
      <c r="FJ105" s="277"/>
      <c r="FK105" s="277">
        <v>48</v>
      </c>
      <c r="FL105" s="277">
        <v>12</v>
      </c>
      <c r="FM105" s="277"/>
      <c r="FN105" s="277"/>
      <c r="FO105" s="42"/>
      <c r="FP105" s="42">
        <v>63</v>
      </c>
      <c r="FQ105" s="277">
        <v>3</v>
      </c>
      <c r="FR105" s="277"/>
      <c r="FS105" s="277"/>
      <c r="FT105" s="277"/>
      <c r="FU105" s="277">
        <v>32</v>
      </c>
      <c r="FV105" s="277">
        <v>20</v>
      </c>
      <c r="FW105" s="288">
        <v>25</v>
      </c>
      <c r="FX105" s="288">
        <v>12</v>
      </c>
      <c r="FY105" s="277"/>
      <c r="FZ105" s="277">
        <v>321</v>
      </c>
      <c r="GA105" s="277">
        <v>5</v>
      </c>
      <c r="GB105" s="277"/>
      <c r="GC105" s="62">
        <v>30</v>
      </c>
      <c r="GD105" s="62"/>
      <c r="GE105" s="277">
        <v>29</v>
      </c>
      <c r="GF105" s="277">
        <v>32</v>
      </c>
      <c r="GG105" s="277">
        <v>4</v>
      </c>
      <c r="GH105" s="277">
        <v>5</v>
      </c>
      <c r="GI105" s="277">
        <v>38</v>
      </c>
      <c r="GJ105" s="277">
        <v>42</v>
      </c>
      <c r="GK105" s="277"/>
      <c r="GL105" s="277"/>
    </row>
    <row r="106" spans="1:194" s="286" customFormat="1" ht="15.75" customHeight="1" x14ac:dyDescent="0.3">
      <c r="A106" s="277">
        <v>89</v>
      </c>
      <c r="B106" s="277" t="s">
        <v>411</v>
      </c>
      <c r="C106" s="277" t="s">
        <v>412</v>
      </c>
      <c r="D106" s="277">
        <v>2.0099999999999998</v>
      </c>
      <c r="E106" s="277"/>
      <c r="F106" s="277"/>
      <c r="G106" s="277"/>
      <c r="H106" s="277">
        <v>1</v>
      </c>
      <c r="I106" s="277"/>
      <c r="J106" s="277">
        <v>0</v>
      </c>
      <c r="K106" s="277">
        <v>0</v>
      </c>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v>1</v>
      </c>
      <c r="AG106" s="277"/>
      <c r="AH106" s="277"/>
      <c r="AI106" s="277"/>
      <c r="AJ106" s="277"/>
      <c r="AK106" s="277"/>
      <c r="AL106" s="277"/>
      <c r="AM106" s="277"/>
      <c r="AN106" s="277"/>
      <c r="AO106" s="277"/>
      <c r="AP106" s="277"/>
      <c r="AQ106" s="277"/>
      <c r="AR106" s="278"/>
      <c r="AS106" s="278"/>
      <c r="AT106" s="278"/>
      <c r="AU106" s="278"/>
      <c r="AV106" s="277"/>
      <c r="AW106" s="277"/>
      <c r="AX106" s="277"/>
      <c r="AY106" s="277"/>
      <c r="AZ106" s="42"/>
      <c r="BA106" s="42"/>
      <c r="BB106" s="277"/>
      <c r="BC106" s="277"/>
      <c r="BD106" s="277"/>
      <c r="BE106" s="277"/>
      <c r="BF106" s="288"/>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87"/>
      <c r="CI106" s="287"/>
      <c r="CJ106" s="277"/>
      <c r="CK106" s="277">
        <v>120</v>
      </c>
      <c r="CL106" s="277"/>
      <c r="CM106" s="277"/>
      <c r="CN106" s="277"/>
      <c r="CO106" s="277"/>
      <c r="CP106" s="277"/>
      <c r="CQ106" s="277"/>
      <c r="CR106" s="277"/>
      <c r="CS106" s="277"/>
      <c r="CT106" s="277"/>
      <c r="CU106" s="277"/>
      <c r="CV106" s="277"/>
      <c r="CW106" s="277"/>
      <c r="CX106" s="277"/>
      <c r="CY106" s="277"/>
      <c r="CZ106" s="277"/>
      <c r="DA106" s="277"/>
      <c r="DB106" s="277"/>
      <c r="DC106" s="277"/>
      <c r="DD106" s="271"/>
      <c r="DE106" s="271"/>
      <c r="DF106" s="277"/>
      <c r="DG106" s="277"/>
      <c r="DH106" s="279">
        <v>0</v>
      </c>
      <c r="DI106" s="279">
        <v>0</v>
      </c>
      <c r="DJ106" s="277"/>
      <c r="DK106" s="277"/>
      <c r="DL106" s="277"/>
      <c r="DM106" s="277"/>
      <c r="DN106" s="277"/>
      <c r="DO106" s="277"/>
      <c r="DP106" s="277"/>
      <c r="DQ106" s="277">
        <v>0</v>
      </c>
      <c r="DR106" s="277"/>
      <c r="DS106" s="277">
        <v>40</v>
      </c>
      <c r="DT106" s="277"/>
      <c r="DU106" s="277"/>
      <c r="DV106" s="277"/>
      <c r="DW106" s="277">
        <v>12</v>
      </c>
      <c r="DX106" s="277">
        <v>7</v>
      </c>
      <c r="DY106" s="277"/>
      <c r="DZ106" s="277"/>
      <c r="EA106" s="277"/>
      <c r="EB106" s="277"/>
      <c r="EC106" s="272">
        <v>10</v>
      </c>
      <c r="ED106" s="272"/>
      <c r="EE106" s="277">
        <v>7</v>
      </c>
      <c r="EF106" s="277"/>
      <c r="EG106" s="277"/>
      <c r="EH106" s="277"/>
      <c r="EI106" s="277"/>
      <c r="EJ106" s="277"/>
      <c r="EK106" s="277"/>
      <c r="EL106" s="277"/>
      <c r="EM106" s="277"/>
      <c r="EN106" s="277"/>
      <c r="EO106" s="277"/>
      <c r="EP106" s="277"/>
      <c r="EQ106" s="277"/>
      <c r="ER106" s="277"/>
      <c r="ES106" s="277"/>
      <c r="ET106" s="277"/>
      <c r="EU106" s="277"/>
      <c r="EV106" s="277"/>
      <c r="EW106" s="277"/>
      <c r="EX106" s="277"/>
      <c r="EY106" s="277"/>
      <c r="EZ106" s="277"/>
      <c r="FA106" s="277"/>
      <c r="FB106" s="277"/>
      <c r="FC106" s="277"/>
      <c r="FD106" s="277"/>
      <c r="FE106" s="288"/>
      <c r="FF106" s="288"/>
      <c r="FG106" s="277"/>
      <c r="FH106" s="277"/>
      <c r="FI106" s="277"/>
      <c r="FJ106" s="277"/>
      <c r="FK106" s="277"/>
      <c r="FL106" s="277"/>
      <c r="FM106" s="277"/>
      <c r="FN106" s="277"/>
      <c r="FO106" s="42"/>
      <c r="FP106" s="42"/>
      <c r="FQ106" s="277"/>
      <c r="FR106" s="277"/>
      <c r="FS106" s="277"/>
      <c r="FT106" s="277"/>
      <c r="FU106" s="277"/>
      <c r="FV106" s="277"/>
      <c r="FW106" s="288"/>
      <c r="FX106" s="288"/>
      <c r="FY106" s="277"/>
      <c r="FZ106" s="277">
        <v>141</v>
      </c>
      <c r="GA106" s="277"/>
      <c r="GB106" s="277"/>
      <c r="GC106" s="62">
        <v>40</v>
      </c>
      <c r="GD106" s="62"/>
      <c r="GE106" s="277"/>
      <c r="GF106" s="277"/>
      <c r="GG106" s="277"/>
      <c r="GH106" s="277"/>
      <c r="GI106" s="277"/>
      <c r="GJ106" s="277"/>
      <c r="GK106" s="277"/>
      <c r="GL106" s="277"/>
    </row>
    <row r="107" spans="1:194" s="286" customFormat="1" ht="15.75" customHeight="1" x14ac:dyDescent="0.3">
      <c r="A107" s="277">
        <v>90</v>
      </c>
      <c r="B107" s="277" t="s">
        <v>413</v>
      </c>
      <c r="C107" s="277" t="s">
        <v>414</v>
      </c>
      <c r="D107" s="277">
        <v>1.02</v>
      </c>
      <c r="E107" s="277"/>
      <c r="F107" s="277"/>
      <c r="G107" s="277"/>
      <c r="H107" s="277"/>
      <c r="I107" s="277"/>
      <c r="J107" s="277">
        <v>81</v>
      </c>
      <c r="K107" s="277">
        <v>3</v>
      </c>
      <c r="L107" s="277">
        <v>10</v>
      </c>
      <c r="M107" s="277"/>
      <c r="N107" s="277">
        <v>127</v>
      </c>
      <c r="O107" s="277"/>
      <c r="P107" s="277">
        <v>20</v>
      </c>
      <c r="Q107" s="277">
        <v>2</v>
      </c>
      <c r="R107" s="277"/>
      <c r="S107" s="277"/>
      <c r="T107" s="277">
        <v>1</v>
      </c>
      <c r="U107" s="277"/>
      <c r="V107" s="277">
        <v>100</v>
      </c>
      <c r="W107" s="277"/>
      <c r="X107" s="277"/>
      <c r="Y107" s="277"/>
      <c r="Z107" s="277">
        <v>250</v>
      </c>
      <c r="AA107" s="277"/>
      <c r="AB107" s="277">
        <v>1048</v>
      </c>
      <c r="AC107" s="277"/>
      <c r="AD107" s="277">
        <v>238</v>
      </c>
      <c r="AE107" s="277">
        <v>2</v>
      </c>
      <c r="AF107" s="277">
        <v>405</v>
      </c>
      <c r="AG107" s="277"/>
      <c r="AH107" s="277">
        <v>2</v>
      </c>
      <c r="AI107" s="277"/>
      <c r="AJ107" s="277"/>
      <c r="AK107" s="277"/>
      <c r="AL107" s="277">
        <v>92</v>
      </c>
      <c r="AM107" s="277"/>
      <c r="AN107" s="277"/>
      <c r="AO107" s="277"/>
      <c r="AP107" s="277">
        <v>54</v>
      </c>
      <c r="AQ107" s="277">
        <v>1</v>
      </c>
      <c r="AR107" s="278">
        <v>24</v>
      </c>
      <c r="AS107" s="278"/>
      <c r="AT107" s="278">
        <v>60</v>
      </c>
      <c r="AU107" s="278"/>
      <c r="AV107" s="277">
        <v>60</v>
      </c>
      <c r="AW107" s="277">
        <v>3</v>
      </c>
      <c r="AX107" s="277">
        <v>52</v>
      </c>
      <c r="AY107" s="277">
        <v>3</v>
      </c>
      <c r="AZ107" s="42">
        <v>42</v>
      </c>
      <c r="BA107" s="42">
        <v>2</v>
      </c>
      <c r="BB107" s="277">
        <v>79</v>
      </c>
      <c r="BC107" s="277"/>
      <c r="BD107" s="277"/>
      <c r="BE107" s="277"/>
      <c r="BF107" s="288">
        <v>2</v>
      </c>
      <c r="BG107" s="277"/>
      <c r="BH107" s="277"/>
      <c r="BI107" s="277"/>
      <c r="BJ107" s="277">
        <v>97</v>
      </c>
      <c r="BK107" s="277"/>
      <c r="BL107" s="277">
        <v>112</v>
      </c>
      <c r="BM107" s="277"/>
      <c r="BN107" s="277">
        <v>124</v>
      </c>
      <c r="BO107" s="277">
        <v>1</v>
      </c>
      <c r="BP107" s="277">
        <v>111</v>
      </c>
      <c r="BQ107" s="277"/>
      <c r="BR107" s="277"/>
      <c r="BS107" s="277"/>
      <c r="BT107" s="277">
        <v>2</v>
      </c>
      <c r="BU107" s="277"/>
      <c r="BV107" s="277">
        <v>10</v>
      </c>
      <c r="BW107" s="277"/>
      <c r="BX107" s="277">
        <v>306</v>
      </c>
      <c r="BY107" s="277">
        <v>5</v>
      </c>
      <c r="BZ107" s="277"/>
      <c r="CA107" s="277"/>
      <c r="CB107" s="277">
        <v>24</v>
      </c>
      <c r="CC107" s="277"/>
      <c r="CD107" s="277">
        <v>74</v>
      </c>
      <c r="CE107" s="277"/>
      <c r="CF107" s="277">
        <v>40</v>
      </c>
      <c r="CG107" s="277"/>
      <c r="CH107" s="287">
        <v>164</v>
      </c>
      <c r="CI107" s="287"/>
      <c r="CJ107" s="277"/>
      <c r="CK107" s="277">
        <v>55</v>
      </c>
      <c r="CL107" s="277">
        <v>78</v>
      </c>
      <c r="CM107" s="277"/>
      <c r="CN107" s="277"/>
      <c r="CO107" s="277"/>
      <c r="CP107" s="277">
        <v>290</v>
      </c>
      <c r="CQ107" s="277"/>
      <c r="CR107" s="277">
        <v>5</v>
      </c>
      <c r="CS107" s="277"/>
      <c r="CT107" s="277"/>
      <c r="CU107" s="277"/>
      <c r="CV107" s="277">
        <v>134</v>
      </c>
      <c r="CW107" s="277"/>
      <c r="CX107" s="277">
        <v>40</v>
      </c>
      <c r="CY107" s="277"/>
      <c r="CZ107" s="277">
        <v>2</v>
      </c>
      <c r="DA107" s="277"/>
      <c r="DB107" s="277"/>
      <c r="DC107" s="277"/>
      <c r="DD107" s="271"/>
      <c r="DE107" s="271"/>
      <c r="DF107" s="277">
        <v>78</v>
      </c>
      <c r="DG107" s="277"/>
      <c r="DH107" s="279">
        <v>0</v>
      </c>
      <c r="DI107" s="279">
        <v>0</v>
      </c>
      <c r="DJ107" s="277"/>
      <c r="DK107" s="277"/>
      <c r="DL107" s="277">
        <v>162</v>
      </c>
      <c r="DM107" s="277"/>
      <c r="DN107" s="277"/>
      <c r="DO107" s="277"/>
      <c r="DP107" s="277"/>
      <c r="DQ107" s="277">
        <v>79</v>
      </c>
      <c r="DR107" s="277"/>
      <c r="DS107" s="277">
        <v>178</v>
      </c>
      <c r="DT107" s="277"/>
      <c r="DU107" s="277">
        <v>44</v>
      </c>
      <c r="DV107" s="277"/>
      <c r="DW107" s="277"/>
      <c r="DX107" s="277"/>
      <c r="DY107" s="277">
        <v>84</v>
      </c>
      <c r="DZ107" s="277"/>
      <c r="EA107" s="277">
        <v>90</v>
      </c>
      <c r="EB107" s="277">
        <v>1</v>
      </c>
      <c r="EC107" s="272">
        <v>550</v>
      </c>
      <c r="ED107" s="272"/>
      <c r="EE107" s="277"/>
      <c r="EF107" s="277"/>
      <c r="EG107" s="277">
        <v>106</v>
      </c>
      <c r="EH107" s="277">
        <v>3</v>
      </c>
      <c r="EI107" s="277"/>
      <c r="EJ107" s="277"/>
      <c r="EK107" s="277">
        <v>6</v>
      </c>
      <c r="EL107" s="277">
        <v>1</v>
      </c>
      <c r="EM107" s="277">
        <v>70</v>
      </c>
      <c r="EN107" s="277">
        <v>8</v>
      </c>
      <c r="EO107" s="277">
        <v>87</v>
      </c>
      <c r="EP107" s="277">
        <v>5</v>
      </c>
      <c r="EQ107" s="277"/>
      <c r="ER107" s="277"/>
      <c r="ES107" s="277">
        <v>1</v>
      </c>
      <c r="ET107" s="277"/>
      <c r="EU107" s="277">
        <v>13</v>
      </c>
      <c r="EV107" s="277"/>
      <c r="EW107" s="277"/>
      <c r="EX107" s="277"/>
      <c r="EY107" s="277">
        <v>26</v>
      </c>
      <c r="EZ107" s="277">
        <v>2</v>
      </c>
      <c r="FA107" s="277">
        <v>70</v>
      </c>
      <c r="FB107" s="277">
        <v>8</v>
      </c>
      <c r="FC107" s="277">
        <v>8</v>
      </c>
      <c r="FD107" s="277"/>
      <c r="FE107" s="288">
        <v>85</v>
      </c>
      <c r="FF107" s="288">
        <v>3</v>
      </c>
      <c r="FG107" s="277">
        <v>114</v>
      </c>
      <c r="FH107" s="277">
        <v>9</v>
      </c>
      <c r="FI107" s="277">
        <v>71</v>
      </c>
      <c r="FJ107" s="277"/>
      <c r="FK107" s="277">
        <v>38</v>
      </c>
      <c r="FL107" s="277">
        <v>1</v>
      </c>
      <c r="FM107" s="277"/>
      <c r="FN107" s="277"/>
      <c r="FO107" s="42"/>
      <c r="FP107" s="42">
        <v>15</v>
      </c>
      <c r="FQ107" s="277">
        <v>116</v>
      </c>
      <c r="FR107" s="277"/>
      <c r="FS107" s="277"/>
      <c r="FT107" s="277"/>
      <c r="FU107" s="277">
        <v>40</v>
      </c>
      <c r="FV107" s="277">
        <v>2</v>
      </c>
      <c r="FW107" s="288">
        <v>85</v>
      </c>
      <c r="FX107" s="288">
        <v>3</v>
      </c>
      <c r="FY107" s="277"/>
      <c r="FZ107" s="277">
        <v>91</v>
      </c>
      <c r="GA107" s="277">
        <v>35</v>
      </c>
      <c r="GB107" s="277"/>
      <c r="GC107" s="62">
        <v>175</v>
      </c>
      <c r="GD107" s="62"/>
      <c r="GE107" s="277">
        <v>118</v>
      </c>
      <c r="GF107" s="277">
        <v>4</v>
      </c>
      <c r="GG107" s="277">
        <v>6</v>
      </c>
      <c r="GH107" s="277"/>
      <c r="GI107" s="277">
        <v>200</v>
      </c>
      <c r="GJ107" s="277">
        <v>20</v>
      </c>
      <c r="GK107" s="277"/>
      <c r="GL107" s="277"/>
    </row>
    <row r="108" spans="1:194" s="286" customFormat="1" ht="15.75" customHeight="1" x14ac:dyDescent="0.3">
      <c r="A108" s="277">
        <v>91</v>
      </c>
      <c r="B108" s="277" t="s">
        <v>415</v>
      </c>
      <c r="C108" s="277" t="s">
        <v>416</v>
      </c>
      <c r="D108" s="277">
        <v>1.61</v>
      </c>
      <c r="E108" s="277"/>
      <c r="F108" s="277"/>
      <c r="G108" s="277"/>
      <c r="H108" s="277">
        <v>2</v>
      </c>
      <c r="I108" s="277"/>
      <c r="J108" s="277">
        <v>0</v>
      </c>
      <c r="K108" s="277">
        <v>0</v>
      </c>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v>15</v>
      </c>
      <c r="AG108" s="277"/>
      <c r="AH108" s="277"/>
      <c r="AI108" s="277"/>
      <c r="AJ108" s="277"/>
      <c r="AK108" s="277"/>
      <c r="AL108" s="277"/>
      <c r="AM108" s="277"/>
      <c r="AN108" s="277"/>
      <c r="AO108" s="277"/>
      <c r="AP108" s="277"/>
      <c r="AQ108" s="277"/>
      <c r="AR108" s="278"/>
      <c r="AS108" s="278"/>
      <c r="AT108" s="278"/>
      <c r="AU108" s="278"/>
      <c r="AV108" s="277"/>
      <c r="AW108" s="277"/>
      <c r="AX108" s="277"/>
      <c r="AY108" s="277"/>
      <c r="AZ108" s="42"/>
      <c r="BA108" s="42"/>
      <c r="BB108" s="277"/>
      <c r="BC108" s="277"/>
      <c r="BD108" s="277"/>
      <c r="BE108" s="277"/>
      <c r="BF108" s="288"/>
      <c r="BG108" s="277"/>
      <c r="BH108" s="277"/>
      <c r="BI108" s="277"/>
      <c r="BJ108" s="277"/>
      <c r="BK108" s="277"/>
      <c r="BL108" s="277"/>
      <c r="BM108" s="277"/>
      <c r="BN108" s="277"/>
      <c r="BO108" s="277"/>
      <c r="BP108" s="277"/>
      <c r="BQ108" s="277"/>
      <c r="BR108" s="277"/>
      <c r="BS108" s="277"/>
      <c r="BT108" s="277"/>
      <c r="BU108" s="277"/>
      <c r="BV108" s="277"/>
      <c r="BW108" s="277"/>
      <c r="BX108" s="277"/>
      <c r="BY108" s="277"/>
      <c r="BZ108" s="277"/>
      <c r="CA108" s="277"/>
      <c r="CB108" s="277"/>
      <c r="CC108" s="277"/>
      <c r="CD108" s="277"/>
      <c r="CE108" s="277"/>
      <c r="CF108" s="277"/>
      <c r="CG108" s="277"/>
      <c r="CH108" s="287"/>
      <c r="CI108" s="287"/>
      <c r="CJ108" s="277"/>
      <c r="CK108" s="277">
        <v>2</v>
      </c>
      <c r="CL108" s="277">
        <v>3</v>
      </c>
      <c r="CM108" s="277"/>
      <c r="CN108" s="277"/>
      <c r="CO108" s="277"/>
      <c r="CP108" s="277"/>
      <c r="CQ108" s="277"/>
      <c r="CR108" s="277"/>
      <c r="CS108" s="277"/>
      <c r="CT108" s="277"/>
      <c r="CU108" s="277"/>
      <c r="CV108" s="277"/>
      <c r="CW108" s="277"/>
      <c r="CX108" s="277"/>
      <c r="CY108" s="277"/>
      <c r="CZ108" s="277"/>
      <c r="DA108" s="277"/>
      <c r="DB108" s="277"/>
      <c r="DC108" s="277"/>
      <c r="DD108" s="271"/>
      <c r="DE108" s="271"/>
      <c r="DF108" s="277"/>
      <c r="DG108" s="277"/>
      <c r="DH108" s="279">
        <v>0</v>
      </c>
      <c r="DI108" s="279">
        <v>0</v>
      </c>
      <c r="DJ108" s="277"/>
      <c r="DK108" s="277"/>
      <c r="DL108" s="277"/>
      <c r="DM108" s="277"/>
      <c r="DN108" s="277"/>
      <c r="DO108" s="277"/>
      <c r="DP108" s="277"/>
      <c r="DQ108" s="277"/>
      <c r="DR108" s="277"/>
      <c r="DS108" s="277">
        <v>450</v>
      </c>
      <c r="DT108" s="277"/>
      <c r="DU108" s="277"/>
      <c r="DV108" s="277"/>
      <c r="DW108" s="277">
        <v>45</v>
      </c>
      <c r="DX108" s="277">
        <v>2</v>
      </c>
      <c r="DY108" s="277"/>
      <c r="DZ108" s="277"/>
      <c r="EA108" s="277"/>
      <c r="EB108" s="277"/>
      <c r="EC108" s="272">
        <v>50</v>
      </c>
      <c r="ED108" s="272"/>
      <c r="EE108" s="277"/>
      <c r="EF108" s="277"/>
      <c r="EG108" s="277"/>
      <c r="EH108" s="277"/>
      <c r="EI108" s="277"/>
      <c r="EJ108" s="277"/>
      <c r="EK108" s="277"/>
      <c r="EL108" s="277"/>
      <c r="EM108" s="277"/>
      <c r="EN108" s="277"/>
      <c r="EO108" s="277"/>
      <c r="EP108" s="277"/>
      <c r="EQ108" s="277"/>
      <c r="ER108" s="277"/>
      <c r="ES108" s="277"/>
      <c r="ET108" s="277"/>
      <c r="EU108" s="277"/>
      <c r="EV108" s="277"/>
      <c r="EW108" s="277"/>
      <c r="EX108" s="277"/>
      <c r="EY108" s="277"/>
      <c r="EZ108" s="277"/>
      <c r="FA108" s="277"/>
      <c r="FB108" s="277"/>
      <c r="FC108" s="277"/>
      <c r="FD108" s="277"/>
      <c r="FE108" s="288"/>
      <c r="FF108" s="288"/>
      <c r="FG108" s="277"/>
      <c r="FH108" s="277"/>
      <c r="FI108" s="277"/>
      <c r="FJ108" s="277"/>
      <c r="FK108" s="277"/>
      <c r="FL108" s="277"/>
      <c r="FM108" s="277"/>
      <c r="FN108" s="277"/>
      <c r="FO108" s="42"/>
      <c r="FP108" s="42"/>
      <c r="FQ108" s="277"/>
      <c r="FR108" s="277"/>
      <c r="FS108" s="277"/>
      <c r="FT108" s="277"/>
      <c r="FU108" s="277"/>
      <c r="FV108" s="277"/>
      <c r="FW108" s="288"/>
      <c r="FX108" s="288"/>
      <c r="FY108" s="277"/>
      <c r="FZ108" s="277"/>
      <c r="GA108" s="277"/>
      <c r="GB108" s="277"/>
      <c r="GC108" s="62">
        <v>18</v>
      </c>
      <c r="GD108" s="62"/>
      <c r="GE108" s="277"/>
      <c r="GF108" s="277"/>
      <c r="GG108" s="277"/>
      <c r="GH108" s="277"/>
      <c r="GI108" s="277"/>
      <c r="GJ108" s="277"/>
      <c r="GK108" s="277"/>
      <c r="GL108" s="277"/>
    </row>
    <row r="109" spans="1:194" s="286" customFormat="1" ht="15.75" customHeight="1" x14ac:dyDescent="0.3">
      <c r="A109" s="277">
        <v>92</v>
      </c>
      <c r="B109" s="277" t="s">
        <v>417</v>
      </c>
      <c r="C109" s="277" t="s">
        <v>418</v>
      </c>
      <c r="D109" s="277">
        <v>2.0499999999999998</v>
      </c>
      <c r="E109" s="277"/>
      <c r="F109" s="277"/>
      <c r="G109" s="277"/>
      <c r="H109" s="277"/>
      <c r="I109" s="277"/>
      <c r="J109" s="277">
        <v>0</v>
      </c>
      <c r="K109" s="277">
        <v>0</v>
      </c>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v>34</v>
      </c>
      <c r="AG109" s="277"/>
      <c r="AH109" s="277"/>
      <c r="AI109" s="277"/>
      <c r="AJ109" s="277"/>
      <c r="AK109" s="277"/>
      <c r="AL109" s="277"/>
      <c r="AM109" s="277"/>
      <c r="AN109" s="277"/>
      <c r="AO109" s="277"/>
      <c r="AP109" s="277"/>
      <c r="AQ109" s="277"/>
      <c r="AR109" s="278"/>
      <c r="AS109" s="278"/>
      <c r="AT109" s="278"/>
      <c r="AU109" s="278"/>
      <c r="AV109" s="277"/>
      <c r="AW109" s="277"/>
      <c r="AX109" s="277"/>
      <c r="AY109" s="277"/>
      <c r="AZ109" s="42"/>
      <c r="BA109" s="42"/>
      <c r="BB109" s="277"/>
      <c r="BC109" s="277"/>
      <c r="BD109" s="277"/>
      <c r="BE109" s="277"/>
      <c r="BF109" s="288"/>
      <c r="BG109" s="277"/>
      <c r="BH109" s="277"/>
      <c r="BI109" s="277"/>
      <c r="BJ109" s="277"/>
      <c r="BK109" s="277"/>
      <c r="BL109" s="277"/>
      <c r="BM109" s="277"/>
      <c r="BN109" s="277"/>
      <c r="BO109" s="277"/>
      <c r="BP109" s="277"/>
      <c r="BQ109" s="277"/>
      <c r="BR109" s="277"/>
      <c r="BS109" s="277"/>
      <c r="BT109" s="277"/>
      <c r="BU109" s="277"/>
      <c r="BV109" s="277"/>
      <c r="BW109" s="277"/>
      <c r="BX109" s="277"/>
      <c r="BY109" s="277"/>
      <c r="BZ109" s="277"/>
      <c r="CA109" s="277"/>
      <c r="CB109" s="277"/>
      <c r="CC109" s="277"/>
      <c r="CD109" s="277"/>
      <c r="CE109" s="277"/>
      <c r="CF109" s="277"/>
      <c r="CG109" s="277"/>
      <c r="CH109" s="287"/>
      <c r="CI109" s="287"/>
      <c r="CJ109" s="277"/>
      <c r="CK109" s="291">
        <v>10</v>
      </c>
      <c r="CL109" s="277"/>
      <c r="CM109" s="277"/>
      <c r="CN109" s="277"/>
      <c r="CO109" s="277"/>
      <c r="CP109" s="277"/>
      <c r="CQ109" s="277"/>
      <c r="CR109" s="277"/>
      <c r="CS109" s="277"/>
      <c r="CT109" s="277"/>
      <c r="CU109" s="277"/>
      <c r="CV109" s="277"/>
      <c r="CW109" s="277"/>
      <c r="CX109" s="277"/>
      <c r="CY109" s="277"/>
      <c r="CZ109" s="277"/>
      <c r="DA109" s="277"/>
      <c r="DB109" s="277"/>
      <c r="DC109" s="277"/>
      <c r="DD109" s="271"/>
      <c r="DE109" s="271"/>
      <c r="DF109" s="277"/>
      <c r="DG109" s="277"/>
      <c r="DH109" s="279">
        <v>0</v>
      </c>
      <c r="DI109" s="279">
        <v>0</v>
      </c>
      <c r="DJ109" s="277"/>
      <c r="DK109" s="277"/>
      <c r="DL109" s="277"/>
      <c r="DM109" s="277"/>
      <c r="DN109" s="277"/>
      <c r="DO109" s="277"/>
      <c r="DP109" s="277"/>
      <c r="DQ109" s="277"/>
      <c r="DR109" s="277"/>
      <c r="DS109" s="277">
        <v>106</v>
      </c>
      <c r="DT109" s="277"/>
      <c r="DU109" s="277"/>
      <c r="DV109" s="277"/>
      <c r="DW109" s="277"/>
      <c r="DX109" s="277"/>
      <c r="DY109" s="277"/>
      <c r="DZ109" s="277"/>
      <c r="EA109" s="277"/>
      <c r="EB109" s="277"/>
      <c r="EC109" s="272"/>
      <c r="ED109" s="272"/>
      <c r="EE109" s="277"/>
      <c r="EF109" s="277"/>
      <c r="EG109" s="277"/>
      <c r="EH109" s="277"/>
      <c r="EI109" s="277"/>
      <c r="EJ109" s="277"/>
      <c r="EK109" s="277"/>
      <c r="EL109" s="277"/>
      <c r="EM109" s="277"/>
      <c r="EN109" s="277"/>
      <c r="EO109" s="277"/>
      <c r="EP109" s="277"/>
      <c r="EQ109" s="277"/>
      <c r="ER109" s="277"/>
      <c r="ES109" s="277"/>
      <c r="ET109" s="277"/>
      <c r="EU109" s="277"/>
      <c r="EV109" s="277"/>
      <c r="EW109" s="277"/>
      <c r="EX109" s="277"/>
      <c r="EY109" s="277"/>
      <c r="EZ109" s="277"/>
      <c r="FA109" s="277"/>
      <c r="FB109" s="277"/>
      <c r="FC109" s="277"/>
      <c r="FD109" s="277"/>
      <c r="FE109" s="288"/>
      <c r="FF109" s="288"/>
      <c r="FG109" s="277"/>
      <c r="FH109" s="277"/>
      <c r="FI109" s="277"/>
      <c r="FJ109" s="277"/>
      <c r="FK109" s="277"/>
      <c r="FL109" s="277"/>
      <c r="FM109" s="277"/>
      <c r="FN109" s="277"/>
      <c r="FO109" s="42"/>
      <c r="FP109" s="42"/>
      <c r="FQ109" s="277"/>
      <c r="FR109" s="277"/>
      <c r="FS109" s="277"/>
      <c r="FT109" s="277"/>
      <c r="FU109" s="277"/>
      <c r="FV109" s="277"/>
      <c r="FW109" s="288"/>
      <c r="FX109" s="288"/>
      <c r="FY109" s="277"/>
      <c r="FZ109" s="277"/>
      <c r="GA109" s="277"/>
      <c r="GB109" s="277"/>
      <c r="GC109" s="62">
        <v>14</v>
      </c>
      <c r="GD109" s="62"/>
      <c r="GE109" s="277"/>
      <c r="GF109" s="277"/>
      <c r="GG109" s="277"/>
      <c r="GH109" s="277"/>
      <c r="GI109" s="277"/>
      <c r="GJ109" s="277"/>
      <c r="GK109" s="277"/>
      <c r="GL109" s="277"/>
    </row>
    <row r="110" spans="1:194" s="286" customFormat="1" ht="15.75" customHeight="1" x14ac:dyDescent="0.3">
      <c r="A110" s="277">
        <v>93</v>
      </c>
      <c r="B110" s="277" t="s">
        <v>419</v>
      </c>
      <c r="C110" s="277" t="s">
        <v>420</v>
      </c>
      <c r="D110" s="277">
        <v>0.74</v>
      </c>
      <c r="E110" s="277"/>
      <c r="F110" s="277"/>
      <c r="G110" s="277"/>
      <c r="H110" s="277"/>
      <c r="I110" s="277"/>
      <c r="J110" s="277">
        <v>40</v>
      </c>
      <c r="K110" s="277">
        <v>61</v>
      </c>
      <c r="L110" s="277">
        <v>44</v>
      </c>
      <c r="M110" s="277">
        <v>3</v>
      </c>
      <c r="N110" s="277">
        <v>322</v>
      </c>
      <c r="O110" s="277"/>
      <c r="P110" s="277">
        <v>10</v>
      </c>
      <c r="Q110" s="277">
        <v>3</v>
      </c>
      <c r="R110" s="277">
        <v>20</v>
      </c>
      <c r="S110" s="277"/>
      <c r="T110" s="277">
        <v>72</v>
      </c>
      <c r="U110" s="277">
        <v>106</v>
      </c>
      <c r="V110" s="277">
        <v>55</v>
      </c>
      <c r="W110" s="277"/>
      <c r="X110" s="277"/>
      <c r="Y110" s="277"/>
      <c r="Z110" s="277">
        <v>140</v>
      </c>
      <c r="AA110" s="277"/>
      <c r="AB110" s="277">
        <v>22</v>
      </c>
      <c r="AC110" s="277"/>
      <c r="AD110" s="277">
        <v>23</v>
      </c>
      <c r="AE110" s="277">
        <v>10</v>
      </c>
      <c r="AF110" s="277">
        <v>150</v>
      </c>
      <c r="AG110" s="277"/>
      <c r="AH110" s="277">
        <v>7</v>
      </c>
      <c r="AI110" s="277"/>
      <c r="AJ110" s="277"/>
      <c r="AK110" s="277"/>
      <c r="AL110" s="277">
        <v>33</v>
      </c>
      <c r="AM110" s="277">
        <v>34</v>
      </c>
      <c r="AN110" s="277"/>
      <c r="AO110" s="277"/>
      <c r="AP110" s="277">
        <v>10</v>
      </c>
      <c r="AQ110" s="277">
        <v>19</v>
      </c>
      <c r="AR110" s="278">
        <v>12</v>
      </c>
      <c r="AS110" s="278"/>
      <c r="AT110" s="278">
        <v>50</v>
      </c>
      <c r="AU110" s="278">
        <v>11</v>
      </c>
      <c r="AV110" s="277">
        <v>34</v>
      </c>
      <c r="AW110" s="277">
        <v>3</v>
      </c>
      <c r="AX110" s="277">
        <v>28</v>
      </c>
      <c r="AY110" s="277">
        <v>12</v>
      </c>
      <c r="AZ110" s="42">
        <v>29</v>
      </c>
      <c r="BA110" s="42">
        <v>5</v>
      </c>
      <c r="BB110" s="277">
        <v>41</v>
      </c>
      <c r="BC110" s="277">
        <v>25</v>
      </c>
      <c r="BD110" s="277"/>
      <c r="BE110" s="277"/>
      <c r="BF110" s="288">
        <v>2</v>
      </c>
      <c r="BG110" s="277"/>
      <c r="BH110" s="277"/>
      <c r="BI110" s="277"/>
      <c r="BJ110" s="277">
        <v>39</v>
      </c>
      <c r="BK110" s="277">
        <v>16</v>
      </c>
      <c r="BL110" s="277">
        <v>122</v>
      </c>
      <c r="BM110" s="277"/>
      <c r="BN110" s="277">
        <v>50</v>
      </c>
      <c r="BO110" s="277">
        <v>20</v>
      </c>
      <c r="BP110" s="277">
        <v>24</v>
      </c>
      <c r="BQ110" s="277">
        <v>10</v>
      </c>
      <c r="BR110" s="277"/>
      <c r="BS110" s="277"/>
      <c r="BT110" s="277">
        <v>157</v>
      </c>
      <c r="BU110" s="277"/>
      <c r="BV110" s="277">
        <v>12</v>
      </c>
      <c r="BW110" s="277">
        <v>16</v>
      </c>
      <c r="BX110" s="277">
        <v>159</v>
      </c>
      <c r="BY110" s="277">
        <v>152</v>
      </c>
      <c r="BZ110" s="277"/>
      <c r="CA110" s="277"/>
      <c r="CB110" s="277">
        <v>9</v>
      </c>
      <c r="CC110" s="277"/>
      <c r="CD110" s="277">
        <v>34</v>
      </c>
      <c r="CE110" s="277"/>
      <c r="CF110" s="277">
        <v>46</v>
      </c>
      <c r="CG110" s="277">
        <v>44</v>
      </c>
      <c r="CH110" s="287">
        <v>109</v>
      </c>
      <c r="CI110" s="287">
        <v>53</v>
      </c>
      <c r="CJ110" s="277"/>
      <c r="CK110" s="277">
        <v>700</v>
      </c>
      <c r="CL110" s="277">
        <v>17</v>
      </c>
      <c r="CM110" s="277"/>
      <c r="CN110" s="277"/>
      <c r="CO110" s="277"/>
      <c r="CP110" s="277">
        <v>402</v>
      </c>
      <c r="CQ110" s="277"/>
      <c r="CR110" s="277">
        <v>18</v>
      </c>
      <c r="CS110" s="277">
        <v>12</v>
      </c>
      <c r="CT110" s="277">
        <v>40</v>
      </c>
      <c r="CU110" s="277">
        <v>58</v>
      </c>
      <c r="CV110" s="277">
        <v>120</v>
      </c>
      <c r="CW110" s="277"/>
      <c r="CX110" s="277">
        <v>70</v>
      </c>
      <c r="CY110" s="277"/>
      <c r="CZ110" s="277">
        <v>15</v>
      </c>
      <c r="DA110" s="277">
        <v>11</v>
      </c>
      <c r="DB110" s="277"/>
      <c r="DC110" s="277"/>
      <c r="DD110" s="271">
        <v>40</v>
      </c>
      <c r="DE110" s="271"/>
      <c r="DF110" s="277">
        <v>65</v>
      </c>
      <c r="DG110" s="277"/>
      <c r="DH110" s="279">
        <v>0</v>
      </c>
      <c r="DI110" s="279">
        <v>0</v>
      </c>
      <c r="DJ110" s="277"/>
      <c r="DK110" s="277"/>
      <c r="DL110" s="277">
        <v>273</v>
      </c>
      <c r="DM110" s="277"/>
      <c r="DN110" s="277"/>
      <c r="DO110" s="277"/>
      <c r="DP110" s="277"/>
      <c r="DQ110" s="277">
        <v>53</v>
      </c>
      <c r="DR110" s="277"/>
      <c r="DS110" s="277">
        <v>116</v>
      </c>
      <c r="DT110" s="277"/>
      <c r="DU110" s="277">
        <v>25</v>
      </c>
      <c r="DV110" s="277"/>
      <c r="DW110" s="277"/>
      <c r="DX110" s="277"/>
      <c r="DY110" s="277">
        <v>60</v>
      </c>
      <c r="DZ110" s="277">
        <v>14</v>
      </c>
      <c r="EA110" s="277">
        <v>25</v>
      </c>
      <c r="EB110" s="277">
        <v>10</v>
      </c>
      <c r="EC110" s="272">
        <v>116</v>
      </c>
      <c r="ED110" s="272">
        <v>84</v>
      </c>
      <c r="EE110" s="277">
        <v>67</v>
      </c>
      <c r="EF110" s="277">
        <v>15</v>
      </c>
      <c r="EG110" s="277">
        <v>207</v>
      </c>
      <c r="EH110" s="277">
        <v>17</v>
      </c>
      <c r="EI110" s="277"/>
      <c r="EJ110" s="277"/>
      <c r="EK110" s="277">
        <v>38</v>
      </c>
      <c r="EL110" s="277">
        <v>22</v>
      </c>
      <c r="EM110" s="277">
        <v>70</v>
      </c>
      <c r="EN110" s="277">
        <v>240</v>
      </c>
      <c r="EO110" s="277">
        <v>50</v>
      </c>
      <c r="EP110" s="277">
        <v>20</v>
      </c>
      <c r="EQ110" s="277"/>
      <c r="ER110" s="277"/>
      <c r="ES110" s="277">
        <v>42</v>
      </c>
      <c r="ET110" s="277">
        <v>1</v>
      </c>
      <c r="EU110" s="277">
        <v>20</v>
      </c>
      <c r="EV110" s="277">
        <v>13</v>
      </c>
      <c r="EW110" s="277"/>
      <c r="EX110" s="277"/>
      <c r="EY110" s="277">
        <v>45</v>
      </c>
      <c r="EZ110" s="277">
        <v>6</v>
      </c>
      <c r="FA110" s="277">
        <v>70</v>
      </c>
      <c r="FB110" s="277">
        <v>240</v>
      </c>
      <c r="FC110" s="277">
        <v>23</v>
      </c>
      <c r="FD110" s="277">
        <v>13</v>
      </c>
      <c r="FE110" s="288">
        <v>45</v>
      </c>
      <c r="FF110" s="288">
        <v>46</v>
      </c>
      <c r="FG110" s="277">
        <v>164</v>
      </c>
      <c r="FH110" s="277">
        <v>114</v>
      </c>
      <c r="FI110" s="277">
        <v>60</v>
      </c>
      <c r="FJ110" s="277"/>
      <c r="FK110" s="277">
        <v>50</v>
      </c>
      <c r="FL110" s="277">
        <v>10</v>
      </c>
      <c r="FM110" s="277"/>
      <c r="FN110" s="277"/>
      <c r="FO110" s="42"/>
      <c r="FP110" s="42">
        <v>436</v>
      </c>
      <c r="FQ110" s="277">
        <v>10</v>
      </c>
      <c r="FR110" s="277"/>
      <c r="FS110" s="277"/>
      <c r="FT110" s="277"/>
      <c r="FU110" s="277">
        <v>89</v>
      </c>
      <c r="FV110" s="277">
        <v>41</v>
      </c>
      <c r="FW110" s="288">
        <v>45</v>
      </c>
      <c r="FX110" s="288">
        <v>46</v>
      </c>
      <c r="FY110" s="277"/>
      <c r="FZ110" s="277">
        <v>1213</v>
      </c>
      <c r="GA110" s="277">
        <v>40</v>
      </c>
      <c r="GB110" s="277">
        <v>12</v>
      </c>
      <c r="GC110" s="62">
        <v>40</v>
      </c>
      <c r="GD110" s="62"/>
      <c r="GE110" s="277">
        <v>120</v>
      </c>
      <c r="GF110" s="277">
        <v>135</v>
      </c>
      <c r="GG110" s="277">
        <v>12</v>
      </c>
      <c r="GH110" s="277">
        <v>5</v>
      </c>
      <c r="GI110" s="277">
        <v>150</v>
      </c>
      <c r="GJ110" s="277">
        <v>44</v>
      </c>
      <c r="GK110" s="277"/>
      <c r="GL110" s="277"/>
    </row>
    <row r="111" spans="1:194" s="286" customFormat="1" ht="15.75" customHeight="1" x14ac:dyDescent="0.3">
      <c r="A111" s="277">
        <v>94</v>
      </c>
      <c r="B111" s="277" t="s">
        <v>421</v>
      </c>
      <c r="C111" s="277" t="s">
        <v>422</v>
      </c>
      <c r="D111" s="277">
        <v>0.99</v>
      </c>
      <c r="E111" s="277"/>
      <c r="F111" s="277"/>
      <c r="G111" s="277"/>
      <c r="H111" s="277">
        <v>7</v>
      </c>
      <c r="I111" s="277"/>
      <c r="J111" s="277">
        <v>17</v>
      </c>
      <c r="K111" s="277">
        <v>0</v>
      </c>
      <c r="L111" s="277">
        <v>2</v>
      </c>
      <c r="M111" s="277"/>
      <c r="N111" s="277"/>
      <c r="O111" s="277"/>
      <c r="P111" s="277">
        <v>1</v>
      </c>
      <c r="Q111" s="277"/>
      <c r="R111" s="277"/>
      <c r="S111" s="277"/>
      <c r="T111" s="277">
        <v>8</v>
      </c>
      <c r="U111" s="277">
        <v>1</v>
      </c>
      <c r="V111" s="277">
        <v>51</v>
      </c>
      <c r="W111" s="277"/>
      <c r="X111" s="277"/>
      <c r="Y111" s="277"/>
      <c r="Z111" s="277"/>
      <c r="AA111" s="277"/>
      <c r="AB111" s="277">
        <v>9</v>
      </c>
      <c r="AC111" s="277"/>
      <c r="AD111" s="277">
        <v>52</v>
      </c>
      <c r="AE111" s="277">
        <v>1</v>
      </c>
      <c r="AF111" s="277">
        <v>16</v>
      </c>
      <c r="AG111" s="277"/>
      <c r="AH111" s="277">
        <v>1</v>
      </c>
      <c r="AI111" s="277"/>
      <c r="AJ111" s="277"/>
      <c r="AK111" s="277"/>
      <c r="AL111" s="277">
        <v>2</v>
      </c>
      <c r="AM111" s="277"/>
      <c r="AN111" s="277"/>
      <c r="AO111" s="277"/>
      <c r="AP111" s="277"/>
      <c r="AQ111" s="277"/>
      <c r="AR111" s="278"/>
      <c r="AS111" s="278"/>
      <c r="AT111" s="278"/>
      <c r="AU111" s="278"/>
      <c r="AV111" s="277">
        <v>1</v>
      </c>
      <c r="AW111" s="277"/>
      <c r="AX111" s="277">
        <v>6</v>
      </c>
      <c r="AY111" s="277">
        <v>2</v>
      </c>
      <c r="AZ111" s="42"/>
      <c r="BA111" s="42"/>
      <c r="BB111" s="277"/>
      <c r="BC111" s="277"/>
      <c r="BD111" s="277"/>
      <c r="BE111" s="277"/>
      <c r="BF111" s="288"/>
      <c r="BG111" s="277"/>
      <c r="BH111" s="277"/>
      <c r="BI111" s="277"/>
      <c r="BJ111" s="277">
        <v>14</v>
      </c>
      <c r="BK111" s="277"/>
      <c r="BL111" s="277">
        <v>29</v>
      </c>
      <c r="BM111" s="277"/>
      <c r="BN111" s="277">
        <v>1</v>
      </c>
      <c r="BO111" s="277">
        <v>1</v>
      </c>
      <c r="BP111" s="277">
        <v>1</v>
      </c>
      <c r="BQ111" s="277"/>
      <c r="BR111" s="277"/>
      <c r="BS111" s="277"/>
      <c r="BT111" s="277"/>
      <c r="BU111" s="277"/>
      <c r="BV111" s="277"/>
      <c r="BW111" s="277"/>
      <c r="BX111" s="277">
        <v>7</v>
      </c>
      <c r="BY111" s="277">
        <v>23</v>
      </c>
      <c r="BZ111" s="277"/>
      <c r="CA111" s="277"/>
      <c r="CB111" s="277">
        <v>1</v>
      </c>
      <c r="CC111" s="277"/>
      <c r="CD111" s="277"/>
      <c r="CE111" s="277"/>
      <c r="CF111" s="277">
        <v>6</v>
      </c>
      <c r="CG111" s="277"/>
      <c r="CH111" s="287">
        <v>18</v>
      </c>
      <c r="CI111" s="287"/>
      <c r="CJ111" s="277"/>
      <c r="CK111" s="277">
        <v>90</v>
      </c>
      <c r="CL111" s="277">
        <v>14</v>
      </c>
      <c r="CM111" s="277"/>
      <c r="CN111" s="277"/>
      <c r="CO111" s="277"/>
      <c r="CP111" s="277"/>
      <c r="CQ111" s="277"/>
      <c r="CR111" s="277">
        <v>5</v>
      </c>
      <c r="CS111" s="277"/>
      <c r="CT111" s="277"/>
      <c r="CU111" s="277"/>
      <c r="CV111" s="277">
        <v>4</v>
      </c>
      <c r="CW111" s="277"/>
      <c r="CX111" s="277"/>
      <c r="CY111" s="277"/>
      <c r="CZ111" s="277">
        <v>1</v>
      </c>
      <c r="DA111" s="277"/>
      <c r="DB111" s="277"/>
      <c r="DC111" s="277"/>
      <c r="DD111" s="271"/>
      <c r="DE111" s="271"/>
      <c r="DF111" s="277">
        <v>2</v>
      </c>
      <c r="DG111" s="277"/>
      <c r="DH111" s="279">
        <v>0</v>
      </c>
      <c r="DI111" s="279">
        <v>0</v>
      </c>
      <c r="DJ111" s="277"/>
      <c r="DK111" s="277"/>
      <c r="DL111" s="277">
        <v>15</v>
      </c>
      <c r="DM111" s="277"/>
      <c r="DN111" s="277"/>
      <c r="DO111" s="277"/>
      <c r="DP111" s="277"/>
      <c r="DQ111" s="277">
        <v>1</v>
      </c>
      <c r="DR111" s="277"/>
      <c r="DS111" s="277">
        <v>46</v>
      </c>
      <c r="DT111" s="277"/>
      <c r="DU111" s="277">
        <v>2</v>
      </c>
      <c r="DV111" s="277"/>
      <c r="DW111" s="277">
        <v>52</v>
      </c>
      <c r="DX111" s="277">
        <v>42</v>
      </c>
      <c r="DY111" s="277">
        <v>2</v>
      </c>
      <c r="DZ111" s="277"/>
      <c r="EA111" s="277"/>
      <c r="EB111" s="277"/>
      <c r="EC111" s="272">
        <v>150</v>
      </c>
      <c r="ED111" s="272"/>
      <c r="EE111" s="277"/>
      <c r="EF111" s="277"/>
      <c r="EG111" s="277">
        <v>27</v>
      </c>
      <c r="EH111" s="277">
        <v>3</v>
      </c>
      <c r="EI111" s="277"/>
      <c r="EJ111" s="277"/>
      <c r="EK111" s="277">
        <v>1</v>
      </c>
      <c r="EL111" s="277"/>
      <c r="EM111" s="277">
        <v>3</v>
      </c>
      <c r="EN111" s="277"/>
      <c r="EO111" s="277">
        <v>3</v>
      </c>
      <c r="EP111" s="277"/>
      <c r="EQ111" s="277"/>
      <c r="ER111" s="277"/>
      <c r="ES111" s="277"/>
      <c r="ET111" s="277"/>
      <c r="EU111" s="277">
        <v>2</v>
      </c>
      <c r="EV111" s="277">
        <v>1</v>
      </c>
      <c r="EW111" s="277"/>
      <c r="EX111" s="277"/>
      <c r="EY111" s="277">
        <v>8</v>
      </c>
      <c r="EZ111" s="277"/>
      <c r="FA111" s="277">
        <v>3</v>
      </c>
      <c r="FB111" s="277"/>
      <c r="FC111" s="277"/>
      <c r="FD111" s="277"/>
      <c r="FE111" s="288">
        <v>9</v>
      </c>
      <c r="FF111" s="288"/>
      <c r="FG111" s="277">
        <v>20</v>
      </c>
      <c r="FH111" s="277">
        <v>1</v>
      </c>
      <c r="FI111" s="277">
        <v>5</v>
      </c>
      <c r="FJ111" s="277"/>
      <c r="FK111" s="277">
        <v>5</v>
      </c>
      <c r="FL111" s="277">
        <v>3</v>
      </c>
      <c r="FM111" s="277"/>
      <c r="FN111" s="277"/>
      <c r="FO111" s="42"/>
      <c r="FP111" s="42"/>
      <c r="FQ111" s="277"/>
      <c r="FR111" s="277"/>
      <c r="FS111" s="277"/>
      <c r="FT111" s="277"/>
      <c r="FU111" s="277">
        <v>2</v>
      </c>
      <c r="FV111" s="277"/>
      <c r="FW111" s="288">
        <v>9</v>
      </c>
      <c r="FX111" s="288"/>
      <c r="FY111" s="277"/>
      <c r="FZ111" s="277">
        <v>4</v>
      </c>
      <c r="GA111" s="277">
        <v>8</v>
      </c>
      <c r="GB111" s="277">
        <v>1</v>
      </c>
      <c r="GC111" s="62">
        <v>10</v>
      </c>
      <c r="GD111" s="62"/>
      <c r="GE111" s="277">
        <v>10</v>
      </c>
      <c r="GF111" s="277">
        <v>3</v>
      </c>
      <c r="GG111" s="277"/>
      <c r="GH111" s="277"/>
      <c r="GI111" s="277">
        <v>80</v>
      </c>
      <c r="GJ111" s="277">
        <v>2</v>
      </c>
      <c r="GK111" s="277"/>
      <c r="GL111" s="277"/>
    </row>
    <row r="112" spans="1:194" s="286" customFormat="1" ht="15.75" customHeight="1" x14ac:dyDescent="0.3">
      <c r="A112" s="277">
        <v>95</v>
      </c>
      <c r="B112" s="277" t="s">
        <v>423</v>
      </c>
      <c r="C112" s="277" t="s">
        <v>424</v>
      </c>
      <c r="D112" s="277">
        <v>1.1499999999999999</v>
      </c>
      <c r="E112" s="277"/>
      <c r="F112" s="277"/>
      <c r="G112" s="277"/>
      <c r="H112" s="277">
        <v>1</v>
      </c>
      <c r="I112" s="277"/>
      <c r="J112" s="277">
        <v>0</v>
      </c>
      <c r="K112" s="277">
        <v>0</v>
      </c>
      <c r="L112" s="277">
        <v>1</v>
      </c>
      <c r="M112" s="277"/>
      <c r="N112" s="277"/>
      <c r="O112" s="277"/>
      <c r="P112" s="277">
        <v>130</v>
      </c>
      <c r="Q112" s="277"/>
      <c r="R112" s="277"/>
      <c r="S112" s="277"/>
      <c r="T112" s="277">
        <v>93</v>
      </c>
      <c r="U112" s="277"/>
      <c r="V112" s="277">
        <v>12</v>
      </c>
      <c r="W112" s="277"/>
      <c r="X112" s="277"/>
      <c r="Y112" s="277"/>
      <c r="Z112" s="277"/>
      <c r="AA112" s="277"/>
      <c r="AB112" s="277">
        <v>110</v>
      </c>
      <c r="AC112" s="277"/>
      <c r="AD112" s="277">
        <v>20</v>
      </c>
      <c r="AE112" s="277"/>
      <c r="AF112" s="277">
        <v>136</v>
      </c>
      <c r="AG112" s="277"/>
      <c r="AH112" s="277">
        <v>2</v>
      </c>
      <c r="AI112" s="277"/>
      <c r="AJ112" s="277"/>
      <c r="AK112" s="277"/>
      <c r="AL112" s="277">
        <v>17</v>
      </c>
      <c r="AM112" s="277"/>
      <c r="AN112" s="277"/>
      <c r="AO112" s="277"/>
      <c r="AP112" s="277">
        <v>1</v>
      </c>
      <c r="AQ112" s="277"/>
      <c r="AR112" s="278">
        <v>3</v>
      </c>
      <c r="AS112" s="278"/>
      <c r="AT112" s="278"/>
      <c r="AU112" s="278"/>
      <c r="AV112" s="277"/>
      <c r="AW112" s="277"/>
      <c r="AX112" s="277">
        <v>4</v>
      </c>
      <c r="AY112" s="277"/>
      <c r="AZ112" s="42"/>
      <c r="BA112" s="42"/>
      <c r="BB112" s="277"/>
      <c r="BC112" s="277"/>
      <c r="BD112" s="277"/>
      <c r="BE112" s="277"/>
      <c r="BF112" s="288"/>
      <c r="BG112" s="277"/>
      <c r="BH112" s="277"/>
      <c r="BI112" s="277"/>
      <c r="BJ112" s="277">
        <v>22</v>
      </c>
      <c r="BK112" s="277"/>
      <c r="BL112" s="277"/>
      <c r="BM112" s="277"/>
      <c r="BN112" s="277">
        <v>50</v>
      </c>
      <c r="BO112" s="277"/>
      <c r="BP112" s="277"/>
      <c r="BQ112" s="277"/>
      <c r="BR112" s="277"/>
      <c r="BS112" s="277"/>
      <c r="BT112" s="277"/>
      <c r="BU112" s="277"/>
      <c r="BV112" s="277">
        <v>2</v>
      </c>
      <c r="BW112" s="277"/>
      <c r="BX112" s="277">
        <v>42</v>
      </c>
      <c r="BY112" s="277"/>
      <c r="BZ112" s="277"/>
      <c r="CA112" s="277"/>
      <c r="CB112" s="277"/>
      <c r="CC112" s="277"/>
      <c r="CD112" s="277"/>
      <c r="CE112" s="277"/>
      <c r="CF112" s="277">
        <v>22</v>
      </c>
      <c r="CG112" s="277"/>
      <c r="CH112" s="287">
        <v>33</v>
      </c>
      <c r="CI112" s="287"/>
      <c r="CJ112" s="277"/>
      <c r="CK112" s="277">
        <v>1</v>
      </c>
      <c r="CL112" s="277">
        <v>1</v>
      </c>
      <c r="CM112" s="277"/>
      <c r="CN112" s="277"/>
      <c r="CO112" s="277"/>
      <c r="CP112" s="277"/>
      <c r="CQ112" s="277"/>
      <c r="CR112" s="277"/>
      <c r="CS112" s="277"/>
      <c r="CT112" s="277"/>
      <c r="CU112" s="277"/>
      <c r="CV112" s="277">
        <v>72</v>
      </c>
      <c r="CW112" s="277"/>
      <c r="CX112" s="277"/>
      <c r="CY112" s="277"/>
      <c r="CZ112" s="277"/>
      <c r="DA112" s="277"/>
      <c r="DB112" s="277"/>
      <c r="DC112" s="277"/>
      <c r="DD112" s="271"/>
      <c r="DE112" s="271"/>
      <c r="DF112" s="277"/>
      <c r="DG112" s="277"/>
      <c r="DH112" s="279">
        <v>0</v>
      </c>
      <c r="DI112" s="279">
        <v>0</v>
      </c>
      <c r="DJ112" s="277"/>
      <c r="DK112" s="277"/>
      <c r="DL112" s="277">
        <v>2</v>
      </c>
      <c r="DM112" s="277"/>
      <c r="DN112" s="277"/>
      <c r="DO112" s="277"/>
      <c r="DP112" s="277"/>
      <c r="DQ112" s="277">
        <v>5</v>
      </c>
      <c r="DR112" s="277"/>
      <c r="DS112" s="277">
        <v>10</v>
      </c>
      <c r="DT112" s="277"/>
      <c r="DU112" s="277">
        <v>275</v>
      </c>
      <c r="DV112" s="277"/>
      <c r="DW112" s="277">
        <v>1</v>
      </c>
      <c r="DX112" s="277"/>
      <c r="DY112" s="277">
        <v>1</v>
      </c>
      <c r="DZ112" s="277"/>
      <c r="EA112" s="277"/>
      <c r="EB112" s="277"/>
      <c r="EC112" s="272">
        <v>5</v>
      </c>
      <c r="ED112" s="272"/>
      <c r="EE112" s="277"/>
      <c r="EF112" s="277"/>
      <c r="EG112" s="277">
        <v>10</v>
      </c>
      <c r="EH112" s="277"/>
      <c r="EI112" s="277"/>
      <c r="EJ112" s="277"/>
      <c r="EK112" s="277">
        <v>1</v>
      </c>
      <c r="EL112" s="277"/>
      <c r="EM112" s="277">
        <v>30</v>
      </c>
      <c r="EN112" s="277"/>
      <c r="EO112" s="277"/>
      <c r="EP112" s="277"/>
      <c r="EQ112" s="277"/>
      <c r="ER112" s="277"/>
      <c r="ES112" s="277"/>
      <c r="ET112" s="277"/>
      <c r="EU112" s="277">
        <v>8</v>
      </c>
      <c r="EV112" s="277"/>
      <c r="EW112" s="277"/>
      <c r="EX112" s="277"/>
      <c r="EY112" s="277"/>
      <c r="EZ112" s="277"/>
      <c r="FA112" s="277">
        <v>30</v>
      </c>
      <c r="FB112" s="277"/>
      <c r="FC112" s="277"/>
      <c r="FD112" s="277"/>
      <c r="FE112" s="288">
        <v>35</v>
      </c>
      <c r="FF112" s="288"/>
      <c r="FG112" s="277">
        <v>60</v>
      </c>
      <c r="FH112" s="277"/>
      <c r="FI112" s="277">
        <v>250</v>
      </c>
      <c r="FJ112" s="277"/>
      <c r="FK112" s="277">
        <v>1</v>
      </c>
      <c r="FL112" s="277"/>
      <c r="FM112" s="277"/>
      <c r="FN112" s="277"/>
      <c r="FO112" s="42"/>
      <c r="FP112" s="42"/>
      <c r="FQ112" s="277"/>
      <c r="FR112" s="277"/>
      <c r="FS112" s="277"/>
      <c r="FT112" s="277"/>
      <c r="FU112" s="277">
        <v>15</v>
      </c>
      <c r="FV112" s="277"/>
      <c r="FW112" s="288">
        <v>35</v>
      </c>
      <c r="FX112" s="288"/>
      <c r="FY112" s="277"/>
      <c r="FZ112" s="277">
        <v>3</v>
      </c>
      <c r="GA112" s="277">
        <v>1</v>
      </c>
      <c r="GB112" s="277"/>
      <c r="GC112" s="62">
        <v>0</v>
      </c>
      <c r="GD112" s="62"/>
      <c r="GE112" s="277">
        <v>85</v>
      </c>
      <c r="GF112" s="277">
        <v>1</v>
      </c>
      <c r="GG112" s="277"/>
      <c r="GH112" s="277"/>
      <c r="GI112" s="277">
        <v>470</v>
      </c>
      <c r="GJ112" s="277">
        <v>1</v>
      </c>
      <c r="GK112" s="277"/>
      <c r="GL112" s="277"/>
    </row>
    <row r="113" spans="1:194" s="286" customFormat="1" ht="15.75" customHeight="1" x14ac:dyDescent="0.3">
      <c r="A113" s="277">
        <v>96</v>
      </c>
      <c r="B113" s="277" t="s">
        <v>425</v>
      </c>
      <c r="C113" s="277" t="s">
        <v>426</v>
      </c>
      <c r="D113" s="277">
        <v>2.82</v>
      </c>
      <c r="E113" s="277"/>
      <c r="F113" s="277"/>
      <c r="G113" s="277"/>
      <c r="H113" s="277">
        <v>2</v>
      </c>
      <c r="I113" s="277"/>
      <c r="J113" s="277">
        <v>4</v>
      </c>
      <c r="K113" s="277">
        <v>0</v>
      </c>
      <c r="L113" s="277">
        <v>3</v>
      </c>
      <c r="M113" s="277"/>
      <c r="N113" s="277"/>
      <c r="O113" s="277"/>
      <c r="P113" s="277">
        <v>30</v>
      </c>
      <c r="Q113" s="277"/>
      <c r="R113" s="277"/>
      <c r="S113" s="277"/>
      <c r="T113" s="277">
        <v>4</v>
      </c>
      <c r="U113" s="277"/>
      <c r="V113" s="277">
        <v>3</v>
      </c>
      <c r="W113" s="277"/>
      <c r="X113" s="277"/>
      <c r="Y113" s="277"/>
      <c r="Z113" s="277"/>
      <c r="AA113" s="277"/>
      <c r="AB113" s="277">
        <v>3</v>
      </c>
      <c r="AC113" s="277"/>
      <c r="AD113" s="277"/>
      <c r="AE113" s="277"/>
      <c r="AF113" s="277">
        <v>214</v>
      </c>
      <c r="AG113" s="277"/>
      <c r="AH113" s="277"/>
      <c r="AI113" s="277"/>
      <c r="AJ113" s="277"/>
      <c r="AK113" s="277"/>
      <c r="AL113" s="277">
        <v>1</v>
      </c>
      <c r="AM113" s="277"/>
      <c r="AN113" s="277"/>
      <c r="AO113" s="277"/>
      <c r="AP113" s="277">
        <v>1</v>
      </c>
      <c r="AQ113" s="277"/>
      <c r="AR113" s="278"/>
      <c r="AS113" s="278"/>
      <c r="AT113" s="278"/>
      <c r="AU113" s="278"/>
      <c r="AV113" s="277"/>
      <c r="AW113" s="277"/>
      <c r="AX113" s="277"/>
      <c r="AY113" s="277"/>
      <c r="AZ113" s="42"/>
      <c r="BA113" s="42"/>
      <c r="BB113" s="277"/>
      <c r="BC113" s="277"/>
      <c r="BD113" s="277"/>
      <c r="BE113" s="277"/>
      <c r="BF113" s="288"/>
      <c r="BG113" s="277"/>
      <c r="BH113" s="277"/>
      <c r="BI113" s="277"/>
      <c r="BJ113" s="277"/>
      <c r="BK113" s="277"/>
      <c r="BL113" s="277"/>
      <c r="BM113" s="277"/>
      <c r="BN113" s="277">
        <v>5</v>
      </c>
      <c r="BO113" s="277"/>
      <c r="BP113" s="277">
        <v>0</v>
      </c>
      <c r="BQ113" s="277"/>
      <c r="BR113" s="277"/>
      <c r="BS113" s="277"/>
      <c r="BT113" s="277">
        <v>6</v>
      </c>
      <c r="BU113" s="277"/>
      <c r="BV113" s="277"/>
      <c r="BW113" s="277"/>
      <c r="BX113" s="277">
        <v>51</v>
      </c>
      <c r="BY113" s="277"/>
      <c r="BZ113" s="277"/>
      <c r="CA113" s="277"/>
      <c r="CB113" s="277"/>
      <c r="CC113" s="277"/>
      <c r="CD113" s="277">
        <v>2</v>
      </c>
      <c r="CE113" s="277"/>
      <c r="CF113" s="277"/>
      <c r="CG113" s="277"/>
      <c r="CH113" s="287">
        <v>53</v>
      </c>
      <c r="CI113" s="287"/>
      <c r="CJ113" s="277"/>
      <c r="CK113" s="277">
        <v>4</v>
      </c>
      <c r="CL113" s="277"/>
      <c r="CM113" s="277"/>
      <c r="CN113" s="277"/>
      <c r="CO113" s="277"/>
      <c r="CP113" s="277"/>
      <c r="CQ113" s="277"/>
      <c r="CR113" s="277"/>
      <c r="CS113" s="277"/>
      <c r="CT113" s="277"/>
      <c r="CU113" s="277"/>
      <c r="CV113" s="277">
        <v>41</v>
      </c>
      <c r="CW113" s="277"/>
      <c r="CX113" s="277">
        <v>3</v>
      </c>
      <c r="CY113" s="277"/>
      <c r="CZ113" s="277"/>
      <c r="DA113" s="277"/>
      <c r="DB113" s="277"/>
      <c r="DC113" s="277"/>
      <c r="DD113" s="271"/>
      <c r="DE113" s="271"/>
      <c r="DF113" s="277"/>
      <c r="DG113" s="277"/>
      <c r="DH113" s="279">
        <v>0</v>
      </c>
      <c r="DI113" s="279">
        <v>0</v>
      </c>
      <c r="DJ113" s="277"/>
      <c r="DK113" s="277"/>
      <c r="DL113" s="277"/>
      <c r="DM113" s="277"/>
      <c r="DN113" s="277">
        <v>1</v>
      </c>
      <c r="DO113" s="277"/>
      <c r="DP113" s="277"/>
      <c r="DQ113" s="277">
        <v>1</v>
      </c>
      <c r="DR113" s="277"/>
      <c r="DS113" s="277">
        <v>40</v>
      </c>
      <c r="DT113" s="277"/>
      <c r="DU113" s="277">
        <v>200</v>
      </c>
      <c r="DV113" s="277"/>
      <c r="DW113" s="277">
        <v>25</v>
      </c>
      <c r="DX113" s="277"/>
      <c r="DY113" s="277">
        <v>4</v>
      </c>
      <c r="DZ113" s="277"/>
      <c r="EA113" s="277"/>
      <c r="EB113" s="277"/>
      <c r="EC113" s="272"/>
      <c r="ED113" s="272"/>
      <c r="EE113" s="277"/>
      <c r="EF113" s="277"/>
      <c r="EG113" s="277">
        <v>48</v>
      </c>
      <c r="EH113" s="277"/>
      <c r="EI113" s="277"/>
      <c r="EJ113" s="277"/>
      <c r="EK113" s="277"/>
      <c r="EL113" s="277"/>
      <c r="EM113" s="277">
        <v>60</v>
      </c>
      <c r="EN113" s="277"/>
      <c r="EO113" s="277"/>
      <c r="EP113" s="277"/>
      <c r="EQ113" s="277"/>
      <c r="ER113" s="277"/>
      <c r="ES113" s="277">
        <v>2</v>
      </c>
      <c r="ET113" s="277"/>
      <c r="EU113" s="277"/>
      <c r="EV113" s="277"/>
      <c r="EW113" s="277"/>
      <c r="EX113" s="277"/>
      <c r="EY113" s="277"/>
      <c r="EZ113" s="277"/>
      <c r="FA113" s="277">
        <v>60</v>
      </c>
      <c r="FB113" s="277"/>
      <c r="FC113" s="277">
        <v>1</v>
      </c>
      <c r="FD113" s="277"/>
      <c r="FE113" s="288">
        <v>80</v>
      </c>
      <c r="FF113" s="288"/>
      <c r="FG113" s="277">
        <v>85</v>
      </c>
      <c r="FH113" s="277"/>
      <c r="FI113" s="277">
        <v>255</v>
      </c>
      <c r="FJ113" s="277"/>
      <c r="FK113" s="277"/>
      <c r="FL113" s="277"/>
      <c r="FM113" s="277"/>
      <c r="FN113" s="277"/>
      <c r="FO113" s="42"/>
      <c r="FP113" s="42"/>
      <c r="FQ113" s="277"/>
      <c r="FR113" s="277"/>
      <c r="FS113" s="277"/>
      <c r="FT113" s="277"/>
      <c r="FU113" s="277">
        <v>7</v>
      </c>
      <c r="FV113" s="277"/>
      <c r="FW113" s="288">
        <v>80</v>
      </c>
      <c r="FX113" s="288"/>
      <c r="FY113" s="277"/>
      <c r="FZ113" s="277">
        <v>9</v>
      </c>
      <c r="GA113" s="277">
        <v>1</v>
      </c>
      <c r="GB113" s="277"/>
      <c r="GC113" s="62">
        <v>162</v>
      </c>
      <c r="GD113" s="62"/>
      <c r="GE113" s="277">
        <v>75</v>
      </c>
      <c r="GF113" s="277"/>
      <c r="GG113" s="277"/>
      <c r="GH113" s="277"/>
      <c r="GI113" s="277">
        <v>110</v>
      </c>
      <c r="GJ113" s="277"/>
      <c r="GK113" s="277"/>
      <c r="GL113" s="277"/>
    </row>
    <row r="114" spans="1:194" s="286" customFormat="1" ht="15.75" customHeight="1" x14ac:dyDescent="0.3">
      <c r="A114" s="277">
        <v>97</v>
      </c>
      <c r="B114" s="277" t="s">
        <v>427</v>
      </c>
      <c r="C114" s="277" t="s">
        <v>428</v>
      </c>
      <c r="D114" s="277">
        <v>2.52</v>
      </c>
      <c r="E114" s="277"/>
      <c r="F114" s="277"/>
      <c r="G114" s="277"/>
      <c r="H114" s="277"/>
      <c r="I114" s="277"/>
      <c r="J114" s="277">
        <v>8</v>
      </c>
      <c r="K114" s="277">
        <v>0</v>
      </c>
      <c r="L114" s="277">
        <v>5</v>
      </c>
      <c r="M114" s="277"/>
      <c r="N114" s="277"/>
      <c r="O114" s="277"/>
      <c r="P114" s="277">
        <v>197</v>
      </c>
      <c r="Q114" s="277"/>
      <c r="R114" s="277"/>
      <c r="S114" s="277"/>
      <c r="T114" s="277">
        <v>6</v>
      </c>
      <c r="U114" s="277"/>
      <c r="V114" s="277">
        <v>9</v>
      </c>
      <c r="W114" s="277"/>
      <c r="X114" s="277"/>
      <c r="Y114" s="277"/>
      <c r="Z114" s="277"/>
      <c r="AA114" s="277"/>
      <c r="AB114" s="277">
        <v>145</v>
      </c>
      <c r="AC114" s="277"/>
      <c r="AD114" s="277">
        <v>5</v>
      </c>
      <c r="AE114" s="277"/>
      <c r="AF114" s="277">
        <v>996</v>
      </c>
      <c r="AG114" s="277"/>
      <c r="AH114" s="277">
        <v>2</v>
      </c>
      <c r="AI114" s="277"/>
      <c r="AJ114" s="277"/>
      <c r="AK114" s="277"/>
      <c r="AL114" s="277">
        <v>6</v>
      </c>
      <c r="AM114" s="277"/>
      <c r="AN114" s="277"/>
      <c r="AO114" s="277"/>
      <c r="AP114" s="277">
        <v>3</v>
      </c>
      <c r="AQ114" s="277"/>
      <c r="AR114" s="278"/>
      <c r="AS114" s="278"/>
      <c r="AT114" s="278">
        <v>5</v>
      </c>
      <c r="AU114" s="278"/>
      <c r="AV114" s="277">
        <v>3</v>
      </c>
      <c r="AW114" s="277"/>
      <c r="AX114" s="277">
        <v>4</v>
      </c>
      <c r="AY114" s="277"/>
      <c r="AZ114" s="42"/>
      <c r="BA114" s="42"/>
      <c r="BB114" s="277"/>
      <c r="BC114" s="277"/>
      <c r="BD114" s="277"/>
      <c r="BE114" s="277"/>
      <c r="BF114" s="288"/>
      <c r="BG114" s="277"/>
      <c r="BH114" s="277"/>
      <c r="BI114" s="277"/>
      <c r="BJ114" s="277"/>
      <c r="BK114" s="277"/>
      <c r="BL114" s="277">
        <v>1</v>
      </c>
      <c r="BM114" s="277"/>
      <c r="BN114" s="277">
        <v>8</v>
      </c>
      <c r="BO114" s="277"/>
      <c r="BP114" s="277"/>
      <c r="BQ114" s="277"/>
      <c r="BR114" s="277"/>
      <c r="BS114" s="277"/>
      <c r="BT114" s="277">
        <v>6</v>
      </c>
      <c r="BU114" s="277"/>
      <c r="BV114" s="277">
        <v>1</v>
      </c>
      <c r="BW114" s="277"/>
      <c r="BX114" s="277">
        <v>418</v>
      </c>
      <c r="BY114" s="277"/>
      <c r="BZ114" s="277"/>
      <c r="CA114" s="277"/>
      <c r="CB114" s="277"/>
      <c r="CC114" s="277"/>
      <c r="CD114" s="277">
        <v>3</v>
      </c>
      <c r="CE114" s="277"/>
      <c r="CF114" s="277"/>
      <c r="CG114" s="277"/>
      <c r="CH114" s="287">
        <v>359</v>
      </c>
      <c r="CI114" s="287"/>
      <c r="CJ114" s="277"/>
      <c r="CK114" s="277">
        <v>3</v>
      </c>
      <c r="CL114" s="277"/>
      <c r="CM114" s="277"/>
      <c r="CN114" s="277"/>
      <c r="CO114" s="277"/>
      <c r="CP114" s="277"/>
      <c r="CQ114" s="277"/>
      <c r="CR114" s="277">
        <v>3</v>
      </c>
      <c r="CS114" s="277"/>
      <c r="CT114" s="277"/>
      <c r="CU114" s="277"/>
      <c r="CV114" s="277">
        <v>261</v>
      </c>
      <c r="CW114" s="277"/>
      <c r="CX114" s="277"/>
      <c r="CY114" s="277"/>
      <c r="CZ114" s="277"/>
      <c r="DA114" s="277"/>
      <c r="DB114" s="277"/>
      <c r="DC114" s="277"/>
      <c r="DD114" s="271"/>
      <c r="DE114" s="271"/>
      <c r="DF114" s="277"/>
      <c r="DG114" s="277"/>
      <c r="DH114" s="279">
        <v>0</v>
      </c>
      <c r="DI114" s="279">
        <v>0</v>
      </c>
      <c r="DJ114" s="277"/>
      <c r="DK114" s="277"/>
      <c r="DL114" s="277"/>
      <c r="DM114" s="277"/>
      <c r="DN114" s="277">
        <v>1</v>
      </c>
      <c r="DO114" s="277"/>
      <c r="DP114" s="277"/>
      <c r="DQ114" s="277"/>
      <c r="DR114" s="277"/>
      <c r="DS114" s="277">
        <v>41</v>
      </c>
      <c r="DT114" s="277"/>
      <c r="DU114" s="277">
        <v>21</v>
      </c>
      <c r="DV114" s="277"/>
      <c r="DW114" s="277">
        <v>1</v>
      </c>
      <c r="DX114" s="277"/>
      <c r="DY114" s="277">
        <v>10</v>
      </c>
      <c r="DZ114" s="277"/>
      <c r="EA114" s="277"/>
      <c r="EB114" s="277"/>
      <c r="EC114" s="272">
        <v>12</v>
      </c>
      <c r="ED114" s="272"/>
      <c r="EE114" s="277"/>
      <c r="EF114" s="277"/>
      <c r="EG114" s="277">
        <v>192</v>
      </c>
      <c r="EH114" s="277"/>
      <c r="EI114" s="277"/>
      <c r="EJ114" s="277"/>
      <c r="EK114" s="277">
        <v>5</v>
      </c>
      <c r="EL114" s="277"/>
      <c r="EM114" s="277">
        <v>300</v>
      </c>
      <c r="EN114" s="277"/>
      <c r="EO114" s="277"/>
      <c r="EP114" s="277"/>
      <c r="EQ114" s="277"/>
      <c r="ER114" s="277"/>
      <c r="ES114" s="277">
        <v>1</v>
      </c>
      <c r="ET114" s="277"/>
      <c r="EU114" s="277"/>
      <c r="EV114" s="277"/>
      <c r="EW114" s="277"/>
      <c r="EX114" s="277"/>
      <c r="EY114" s="277"/>
      <c r="EZ114" s="277"/>
      <c r="FA114" s="277">
        <v>300</v>
      </c>
      <c r="FB114" s="277"/>
      <c r="FC114" s="277"/>
      <c r="FD114" s="277"/>
      <c r="FE114" s="288">
        <v>235</v>
      </c>
      <c r="FF114" s="288"/>
      <c r="FG114" s="277">
        <v>520</v>
      </c>
      <c r="FH114" s="277">
        <v>2</v>
      </c>
      <c r="FI114" s="277">
        <v>910</v>
      </c>
      <c r="FJ114" s="277"/>
      <c r="FK114" s="277"/>
      <c r="FL114" s="277"/>
      <c r="FM114" s="277"/>
      <c r="FN114" s="277"/>
      <c r="FO114" s="42"/>
      <c r="FP114" s="42"/>
      <c r="FQ114" s="277"/>
      <c r="FR114" s="277"/>
      <c r="FS114" s="277"/>
      <c r="FT114" s="277"/>
      <c r="FU114" s="277">
        <v>14</v>
      </c>
      <c r="FV114" s="277"/>
      <c r="FW114" s="288">
        <v>235</v>
      </c>
      <c r="FX114" s="288"/>
      <c r="FY114" s="277"/>
      <c r="FZ114" s="277">
        <v>19</v>
      </c>
      <c r="GA114" s="277">
        <v>1</v>
      </c>
      <c r="GB114" s="277"/>
      <c r="GC114" s="62">
        <v>510</v>
      </c>
      <c r="GD114" s="62"/>
      <c r="GE114" s="277">
        <v>363</v>
      </c>
      <c r="GF114" s="277"/>
      <c r="GG114" s="277">
        <v>1</v>
      </c>
      <c r="GH114" s="277"/>
      <c r="GI114" s="277">
        <v>492</v>
      </c>
      <c r="GJ114" s="277"/>
      <c r="GK114" s="277"/>
      <c r="GL114" s="277"/>
    </row>
    <row r="115" spans="1:194" s="286" customFormat="1" ht="15.75" customHeight="1" x14ac:dyDescent="0.3">
      <c r="A115" s="277">
        <v>98</v>
      </c>
      <c r="B115" s="277" t="s">
        <v>429</v>
      </c>
      <c r="C115" s="277" t="s">
        <v>430</v>
      </c>
      <c r="D115" s="277">
        <v>3.12</v>
      </c>
      <c r="E115" s="277"/>
      <c r="F115" s="277"/>
      <c r="G115" s="277"/>
      <c r="H115" s="277">
        <v>2</v>
      </c>
      <c r="I115" s="277"/>
      <c r="J115" s="277">
        <v>0</v>
      </c>
      <c r="K115" s="277">
        <v>0</v>
      </c>
      <c r="L115" s="277"/>
      <c r="M115" s="277"/>
      <c r="N115" s="277"/>
      <c r="O115" s="277"/>
      <c r="P115" s="277">
        <v>3</v>
      </c>
      <c r="Q115" s="277"/>
      <c r="R115" s="277"/>
      <c r="S115" s="277"/>
      <c r="T115" s="277"/>
      <c r="U115" s="277"/>
      <c r="V115" s="277"/>
      <c r="W115" s="277"/>
      <c r="X115" s="277"/>
      <c r="Y115" s="277"/>
      <c r="Z115" s="277"/>
      <c r="AA115" s="277"/>
      <c r="AB115" s="277">
        <v>1</v>
      </c>
      <c r="AC115" s="277"/>
      <c r="AD115" s="277"/>
      <c r="AE115" s="277"/>
      <c r="AF115" s="277">
        <v>22</v>
      </c>
      <c r="AG115" s="277"/>
      <c r="AH115" s="277"/>
      <c r="AI115" s="277"/>
      <c r="AJ115" s="277"/>
      <c r="AK115" s="277"/>
      <c r="AL115" s="277"/>
      <c r="AM115" s="277"/>
      <c r="AN115" s="277"/>
      <c r="AO115" s="277"/>
      <c r="AP115" s="277"/>
      <c r="AQ115" s="277"/>
      <c r="AR115" s="278"/>
      <c r="AS115" s="278"/>
      <c r="AT115" s="278"/>
      <c r="AU115" s="278"/>
      <c r="AV115" s="277"/>
      <c r="AW115" s="277"/>
      <c r="AX115" s="277"/>
      <c r="AY115" s="277"/>
      <c r="AZ115" s="42"/>
      <c r="BA115" s="42"/>
      <c r="BB115" s="277"/>
      <c r="BC115" s="277"/>
      <c r="BD115" s="277"/>
      <c r="BE115" s="277"/>
      <c r="BF115" s="288"/>
      <c r="BG115" s="277"/>
      <c r="BH115" s="277"/>
      <c r="BI115" s="277"/>
      <c r="BJ115" s="277"/>
      <c r="BK115" s="277"/>
      <c r="BL115" s="277"/>
      <c r="BM115" s="277"/>
      <c r="BN115" s="277"/>
      <c r="BO115" s="277"/>
      <c r="BP115" s="277"/>
      <c r="BQ115" s="277"/>
      <c r="BR115" s="277"/>
      <c r="BS115" s="277"/>
      <c r="BT115" s="277"/>
      <c r="BU115" s="277"/>
      <c r="BV115" s="277"/>
      <c r="BW115" s="277"/>
      <c r="BX115" s="277">
        <v>9</v>
      </c>
      <c r="BY115" s="277"/>
      <c r="BZ115" s="277"/>
      <c r="CA115" s="277"/>
      <c r="CB115" s="277"/>
      <c r="CC115" s="277"/>
      <c r="CD115" s="277"/>
      <c r="CE115" s="277"/>
      <c r="CF115" s="277"/>
      <c r="CG115" s="277"/>
      <c r="CH115" s="287">
        <v>25</v>
      </c>
      <c r="CI115" s="287"/>
      <c r="CJ115" s="277"/>
      <c r="CK115" s="277"/>
      <c r="CL115" s="277"/>
      <c r="CM115" s="277"/>
      <c r="CN115" s="277"/>
      <c r="CO115" s="277"/>
      <c r="CP115" s="277"/>
      <c r="CQ115" s="277"/>
      <c r="CR115" s="277"/>
      <c r="CS115" s="277"/>
      <c r="CT115" s="277"/>
      <c r="CU115" s="277"/>
      <c r="CV115" s="277"/>
      <c r="CW115" s="277"/>
      <c r="CX115" s="277"/>
      <c r="CY115" s="277"/>
      <c r="CZ115" s="277"/>
      <c r="DA115" s="277"/>
      <c r="DB115" s="277"/>
      <c r="DC115" s="277"/>
      <c r="DD115" s="271"/>
      <c r="DE115" s="271"/>
      <c r="DF115" s="277"/>
      <c r="DG115" s="277"/>
      <c r="DH115" s="279">
        <v>0</v>
      </c>
      <c r="DI115" s="279">
        <v>0</v>
      </c>
      <c r="DJ115" s="277"/>
      <c r="DK115" s="277"/>
      <c r="DL115" s="277"/>
      <c r="DM115" s="277"/>
      <c r="DN115" s="277"/>
      <c r="DO115" s="277"/>
      <c r="DP115" s="277"/>
      <c r="DQ115" s="277"/>
      <c r="DR115" s="277"/>
      <c r="DS115" s="277">
        <v>2</v>
      </c>
      <c r="DT115" s="277"/>
      <c r="DU115" s="277">
        <v>2</v>
      </c>
      <c r="DV115" s="277"/>
      <c r="DW115" s="277">
        <v>1</v>
      </c>
      <c r="DX115" s="277"/>
      <c r="DY115" s="277"/>
      <c r="DZ115" s="277"/>
      <c r="EA115" s="277"/>
      <c r="EB115" s="277"/>
      <c r="EC115" s="272"/>
      <c r="ED115" s="272"/>
      <c r="EE115" s="277"/>
      <c r="EF115" s="277"/>
      <c r="EG115" s="277"/>
      <c r="EH115" s="277"/>
      <c r="EI115" s="277"/>
      <c r="EJ115" s="277"/>
      <c r="EK115" s="277"/>
      <c r="EL115" s="277"/>
      <c r="EM115" s="277">
        <v>20</v>
      </c>
      <c r="EN115" s="277"/>
      <c r="EO115" s="277"/>
      <c r="EP115" s="277"/>
      <c r="EQ115" s="277"/>
      <c r="ER115" s="277"/>
      <c r="ES115" s="277"/>
      <c r="ET115" s="277"/>
      <c r="EU115" s="277"/>
      <c r="EV115" s="277"/>
      <c r="EW115" s="277"/>
      <c r="EX115" s="277"/>
      <c r="EY115" s="277"/>
      <c r="EZ115" s="277"/>
      <c r="FA115" s="277">
        <v>20</v>
      </c>
      <c r="FB115" s="277"/>
      <c r="FC115" s="277"/>
      <c r="FD115" s="277"/>
      <c r="FE115" s="288">
        <v>10</v>
      </c>
      <c r="FF115" s="288"/>
      <c r="FG115" s="277">
        <v>8</v>
      </c>
      <c r="FH115" s="277"/>
      <c r="FI115" s="277"/>
      <c r="FJ115" s="277"/>
      <c r="FK115" s="277">
        <v>1</v>
      </c>
      <c r="FL115" s="277">
        <v>0</v>
      </c>
      <c r="FM115" s="277"/>
      <c r="FN115" s="277"/>
      <c r="FO115" s="42"/>
      <c r="FP115" s="42"/>
      <c r="FQ115" s="277"/>
      <c r="FR115" s="277"/>
      <c r="FS115" s="277"/>
      <c r="FT115" s="277"/>
      <c r="FU115" s="277"/>
      <c r="FV115" s="277"/>
      <c r="FW115" s="288">
        <v>10</v>
      </c>
      <c r="FX115" s="288"/>
      <c r="FY115" s="277"/>
      <c r="FZ115" s="277"/>
      <c r="GA115" s="277"/>
      <c r="GB115" s="277"/>
      <c r="GC115" s="62">
        <v>20</v>
      </c>
      <c r="GD115" s="62"/>
      <c r="GE115" s="277"/>
      <c r="GF115" s="277"/>
      <c r="GG115" s="277"/>
      <c r="GH115" s="277"/>
      <c r="GI115" s="277">
        <v>41</v>
      </c>
      <c r="GJ115" s="277"/>
      <c r="GK115" s="277"/>
      <c r="GL115" s="277"/>
    </row>
    <row r="116" spans="1:194" s="286" customFormat="1" ht="15.75" customHeight="1" x14ac:dyDescent="0.3">
      <c r="A116" s="277">
        <v>99</v>
      </c>
      <c r="B116" s="277" t="s">
        <v>431</v>
      </c>
      <c r="C116" s="277" t="s">
        <v>432</v>
      </c>
      <c r="D116" s="277">
        <v>4.51</v>
      </c>
      <c r="E116" s="277"/>
      <c r="F116" s="277"/>
      <c r="G116" s="277"/>
      <c r="H116" s="277"/>
      <c r="I116" s="277"/>
      <c r="J116" s="277">
        <v>0</v>
      </c>
      <c r="K116" s="277">
        <v>0</v>
      </c>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v>3</v>
      </c>
      <c r="AG116" s="277"/>
      <c r="AH116" s="277"/>
      <c r="AI116" s="277"/>
      <c r="AJ116" s="277"/>
      <c r="AK116" s="277"/>
      <c r="AL116" s="277"/>
      <c r="AM116" s="277"/>
      <c r="AN116" s="277"/>
      <c r="AO116" s="277"/>
      <c r="AP116" s="277"/>
      <c r="AQ116" s="277"/>
      <c r="AR116" s="278"/>
      <c r="AS116" s="278"/>
      <c r="AT116" s="278"/>
      <c r="AU116" s="278"/>
      <c r="AV116" s="277"/>
      <c r="AW116" s="277"/>
      <c r="AX116" s="277"/>
      <c r="AY116" s="277"/>
      <c r="AZ116" s="42"/>
      <c r="BA116" s="42"/>
      <c r="BB116" s="277"/>
      <c r="BC116" s="277"/>
      <c r="BD116" s="277"/>
      <c r="BE116" s="277"/>
      <c r="BF116" s="288"/>
      <c r="BG116" s="277"/>
      <c r="BH116" s="277"/>
      <c r="BI116" s="277"/>
      <c r="BJ116" s="277"/>
      <c r="BK116" s="277"/>
      <c r="BL116" s="277"/>
      <c r="BM116" s="277"/>
      <c r="BN116" s="277"/>
      <c r="BO116" s="277"/>
      <c r="BP116" s="277"/>
      <c r="BQ116" s="277"/>
      <c r="BR116" s="277"/>
      <c r="BS116" s="277"/>
      <c r="BT116" s="277"/>
      <c r="BU116" s="277"/>
      <c r="BV116" s="277"/>
      <c r="BW116" s="277"/>
      <c r="BX116" s="277"/>
      <c r="BY116" s="277"/>
      <c r="BZ116" s="277"/>
      <c r="CA116" s="277"/>
      <c r="CB116" s="277"/>
      <c r="CC116" s="277"/>
      <c r="CD116" s="277"/>
      <c r="CE116" s="277"/>
      <c r="CF116" s="277"/>
      <c r="CG116" s="277"/>
      <c r="CH116" s="287"/>
      <c r="CI116" s="287"/>
      <c r="CJ116" s="277"/>
      <c r="CK116" s="277"/>
      <c r="CL116" s="277"/>
      <c r="CM116" s="277"/>
      <c r="CN116" s="277"/>
      <c r="CO116" s="277"/>
      <c r="CP116" s="277"/>
      <c r="CQ116" s="277"/>
      <c r="CR116" s="277"/>
      <c r="CS116" s="277"/>
      <c r="CT116" s="277"/>
      <c r="CU116" s="277"/>
      <c r="CV116" s="277"/>
      <c r="CW116" s="277"/>
      <c r="CX116" s="277"/>
      <c r="CY116" s="277"/>
      <c r="CZ116" s="277"/>
      <c r="DA116" s="277"/>
      <c r="DB116" s="277"/>
      <c r="DC116" s="277"/>
      <c r="DD116" s="271"/>
      <c r="DE116" s="271"/>
      <c r="DF116" s="277"/>
      <c r="DG116" s="277"/>
      <c r="DH116" s="279">
        <v>0</v>
      </c>
      <c r="DI116" s="279">
        <v>0</v>
      </c>
      <c r="DJ116" s="277"/>
      <c r="DK116" s="277"/>
      <c r="DL116" s="277"/>
      <c r="DM116" s="277"/>
      <c r="DN116" s="277"/>
      <c r="DO116" s="277"/>
      <c r="DP116" s="277"/>
      <c r="DQ116" s="277"/>
      <c r="DR116" s="277"/>
      <c r="DS116" s="277">
        <v>60</v>
      </c>
      <c r="DT116" s="277"/>
      <c r="DU116" s="277">
        <v>1702</v>
      </c>
      <c r="DV116" s="277"/>
      <c r="DW116" s="277"/>
      <c r="DX116" s="277"/>
      <c r="DY116" s="277"/>
      <c r="DZ116" s="277"/>
      <c r="EA116" s="277"/>
      <c r="EB116" s="277"/>
      <c r="EC116" s="272"/>
      <c r="ED116" s="272"/>
      <c r="EE116" s="277"/>
      <c r="EF116" s="277"/>
      <c r="EG116" s="277"/>
      <c r="EH116" s="277"/>
      <c r="EI116" s="277"/>
      <c r="EJ116" s="277"/>
      <c r="EK116" s="277"/>
      <c r="EL116" s="277"/>
      <c r="EM116" s="277"/>
      <c r="EN116" s="277"/>
      <c r="EO116" s="277"/>
      <c r="EP116" s="277"/>
      <c r="EQ116" s="277"/>
      <c r="ER116" s="277"/>
      <c r="ES116" s="277"/>
      <c r="ET116" s="277"/>
      <c r="EU116" s="277"/>
      <c r="EV116" s="277"/>
      <c r="EW116" s="277"/>
      <c r="EX116" s="277"/>
      <c r="EY116" s="277"/>
      <c r="EZ116" s="277"/>
      <c r="FA116" s="277"/>
      <c r="FB116" s="277"/>
      <c r="FC116" s="277"/>
      <c r="FD116" s="277"/>
      <c r="FE116" s="288"/>
      <c r="FF116" s="288"/>
      <c r="FG116" s="277"/>
      <c r="FH116" s="277"/>
      <c r="FI116" s="277">
        <v>150</v>
      </c>
      <c r="FJ116" s="277"/>
      <c r="FK116" s="277"/>
      <c r="FL116" s="277"/>
      <c r="FM116" s="277"/>
      <c r="FN116" s="277"/>
      <c r="FO116" s="42"/>
      <c r="FP116" s="42"/>
      <c r="FQ116" s="277"/>
      <c r="FR116" s="277"/>
      <c r="FS116" s="277"/>
      <c r="FT116" s="277"/>
      <c r="FU116" s="277"/>
      <c r="FV116" s="277"/>
      <c r="FW116" s="288"/>
      <c r="FX116" s="288"/>
      <c r="FY116" s="277"/>
      <c r="FZ116" s="277">
        <v>1</v>
      </c>
      <c r="GA116" s="277"/>
      <c r="GB116" s="277"/>
      <c r="GC116" s="62">
        <v>130</v>
      </c>
      <c r="GD116" s="62"/>
      <c r="GE116" s="277"/>
      <c r="GF116" s="277"/>
      <c r="GG116" s="277"/>
      <c r="GH116" s="277"/>
      <c r="GI116" s="277"/>
      <c r="GJ116" s="277"/>
      <c r="GK116" s="277"/>
      <c r="GL116" s="277"/>
    </row>
    <row r="117" spans="1:194" s="286" customFormat="1" ht="15.75" customHeight="1" x14ac:dyDescent="0.3">
      <c r="A117" s="277">
        <v>100</v>
      </c>
      <c r="B117" s="277" t="s">
        <v>433</v>
      </c>
      <c r="C117" s="277" t="s">
        <v>434</v>
      </c>
      <c r="D117" s="277">
        <v>0.82</v>
      </c>
      <c r="E117" s="277"/>
      <c r="F117" s="277"/>
      <c r="G117" s="277"/>
      <c r="H117" s="277"/>
      <c r="I117" s="277"/>
      <c r="J117" s="277">
        <v>103</v>
      </c>
      <c r="K117" s="277">
        <v>0</v>
      </c>
      <c r="L117" s="277">
        <v>102</v>
      </c>
      <c r="M117" s="277"/>
      <c r="N117" s="277">
        <v>601</v>
      </c>
      <c r="O117" s="277"/>
      <c r="P117" s="277">
        <v>50</v>
      </c>
      <c r="Q117" s="277"/>
      <c r="R117" s="277">
        <v>194</v>
      </c>
      <c r="S117" s="277"/>
      <c r="T117" s="277">
        <v>249</v>
      </c>
      <c r="U117" s="277"/>
      <c r="V117" s="277">
        <v>141</v>
      </c>
      <c r="W117" s="277"/>
      <c r="X117" s="277"/>
      <c r="Y117" s="277"/>
      <c r="Z117" s="277">
        <v>800</v>
      </c>
      <c r="AA117" s="277"/>
      <c r="AB117" s="277">
        <v>467</v>
      </c>
      <c r="AC117" s="277"/>
      <c r="AD117" s="277">
        <v>120</v>
      </c>
      <c r="AE117" s="277"/>
      <c r="AF117" s="277">
        <v>890</v>
      </c>
      <c r="AG117" s="277"/>
      <c r="AH117" s="277">
        <v>13</v>
      </c>
      <c r="AI117" s="277"/>
      <c r="AJ117" s="277"/>
      <c r="AK117" s="277"/>
      <c r="AL117" s="277">
        <v>150</v>
      </c>
      <c r="AM117" s="277"/>
      <c r="AN117" s="277"/>
      <c r="AO117" s="277"/>
      <c r="AP117" s="277">
        <v>29</v>
      </c>
      <c r="AQ117" s="277"/>
      <c r="AR117" s="278">
        <v>178</v>
      </c>
      <c r="AS117" s="278"/>
      <c r="AT117" s="278">
        <v>170</v>
      </c>
      <c r="AU117" s="278">
        <v>2</v>
      </c>
      <c r="AV117" s="277">
        <v>254</v>
      </c>
      <c r="AW117" s="277"/>
      <c r="AX117" s="277">
        <v>208</v>
      </c>
      <c r="AY117" s="277"/>
      <c r="AZ117" s="42">
        <v>291</v>
      </c>
      <c r="BA117" s="42"/>
      <c r="BB117" s="277">
        <v>162</v>
      </c>
      <c r="BC117" s="277"/>
      <c r="BD117" s="277"/>
      <c r="BE117" s="277"/>
      <c r="BF117" s="288">
        <v>350</v>
      </c>
      <c r="BG117" s="277"/>
      <c r="BH117" s="277"/>
      <c r="BI117" s="277"/>
      <c r="BJ117" s="277">
        <v>235</v>
      </c>
      <c r="BK117" s="277"/>
      <c r="BL117" s="277">
        <v>130</v>
      </c>
      <c r="BM117" s="277">
        <v>140</v>
      </c>
      <c r="BN117" s="277">
        <v>100</v>
      </c>
      <c r="BO117" s="277"/>
      <c r="BP117" s="277">
        <v>134</v>
      </c>
      <c r="BQ117" s="277"/>
      <c r="BR117" s="277"/>
      <c r="BS117" s="277"/>
      <c r="BT117" s="277">
        <v>524</v>
      </c>
      <c r="BU117" s="277"/>
      <c r="BV117" s="277">
        <v>187</v>
      </c>
      <c r="BW117" s="277"/>
      <c r="BX117" s="277">
        <v>335</v>
      </c>
      <c r="BY117" s="277"/>
      <c r="BZ117" s="277"/>
      <c r="CA117" s="277"/>
      <c r="CB117" s="277">
        <v>97</v>
      </c>
      <c r="CC117" s="277"/>
      <c r="CD117" s="277">
        <v>188</v>
      </c>
      <c r="CE117" s="277"/>
      <c r="CF117" s="277">
        <v>72</v>
      </c>
      <c r="CG117" s="277"/>
      <c r="CH117" s="287">
        <f>320+239</f>
        <v>559</v>
      </c>
      <c r="CI117" s="287"/>
      <c r="CJ117" s="277"/>
      <c r="CK117" s="277">
        <v>8</v>
      </c>
      <c r="CL117" s="277">
        <v>418</v>
      </c>
      <c r="CM117" s="277"/>
      <c r="CN117" s="277"/>
      <c r="CO117" s="277"/>
      <c r="CP117" s="277">
        <v>1060</v>
      </c>
      <c r="CQ117" s="277"/>
      <c r="CR117" s="277">
        <v>99</v>
      </c>
      <c r="CS117" s="277"/>
      <c r="CT117" s="277">
        <v>41</v>
      </c>
      <c r="CU117" s="277"/>
      <c r="CV117" s="277">
        <v>461</v>
      </c>
      <c r="CW117" s="277"/>
      <c r="CX117" s="277">
        <v>270</v>
      </c>
      <c r="CY117" s="277"/>
      <c r="CZ117" s="277">
        <v>137</v>
      </c>
      <c r="DA117" s="277"/>
      <c r="DB117" s="277"/>
      <c r="DC117" s="277"/>
      <c r="DD117" s="271">
        <v>106</v>
      </c>
      <c r="DE117" s="271"/>
      <c r="DF117" s="277">
        <v>102</v>
      </c>
      <c r="DG117" s="277"/>
      <c r="DH117" s="279">
        <v>0</v>
      </c>
      <c r="DI117" s="279">
        <v>0</v>
      </c>
      <c r="DJ117" s="277"/>
      <c r="DK117" s="277"/>
      <c r="DL117" s="277">
        <v>565</v>
      </c>
      <c r="DM117" s="277"/>
      <c r="DN117" s="277"/>
      <c r="DO117" s="277"/>
      <c r="DP117" s="277"/>
      <c r="DQ117" s="277">
        <v>141</v>
      </c>
      <c r="DR117" s="277"/>
      <c r="DS117" s="277">
        <v>212</v>
      </c>
      <c r="DT117" s="277"/>
      <c r="DU117" s="277">
        <v>12</v>
      </c>
      <c r="DV117" s="277"/>
      <c r="DW117" s="277"/>
      <c r="DX117" s="277"/>
      <c r="DY117" s="277">
        <v>97</v>
      </c>
      <c r="DZ117" s="277"/>
      <c r="EA117" s="277">
        <v>103</v>
      </c>
      <c r="EB117" s="277"/>
      <c r="EC117" s="272">
        <v>350</v>
      </c>
      <c r="ED117" s="272"/>
      <c r="EE117" s="277">
        <v>58</v>
      </c>
      <c r="EF117" s="277"/>
      <c r="EG117" s="277">
        <v>245</v>
      </c>
      <c r="EH117" s="277"/>
      <c r="EI117" s="277"/>
      <c r="EJ117" s="277"/>
      <c r="EK117" s="277">
        <v>183</v>
      </c>
      <c r="EL117" s="277"/>
      <c r="EM117" s="277">
        <v>400</v>
      </c>
      <c r="EN117" s="277">
        <v>1</v>
      </c>
      <c r="EO117" s="277">
        <v>215</v>
      </c>
      <c r="EP117" s="277"/>
      <c r="EQ117" s="277"/>
      <c r="ER117" s="277"/>
      <c r="ES117" s="277">
        <v>1</v>
      </c>
      <c r="ET117" s="277"/>
      <c r="EU117" s="277">
        <v>96</v>
      </c>
      <c r="EV117" s="277"/>
      <c r="EW117" s="277"/>
      <c r="EX117" s="277"/>
      <c r="EY117" s="277">
        <v>90</v>
      </c>
      <c r="EZ117" s="277"/>
      <c r="FA117" s="277">
        <v>400</v>
      </c>
      <c r="FB117" s="277">
        <v>1</v>
      </c>
      <c r="FC117" s="277">
        <v>80</v>
      </c>
      <c r="FD117" s="277"/>
      <c r="FE117" s="288">
        <v>175</v>
      </c>
      <c r="FF117" s="288"/>
      <c r="FG117" s="277">
        <v>380</v>
      </c>
      <c r="FH117" s="277">
        <v>1</v>
      </c>
      <c r="FI117" s="277">
        <v>240</v>
      </c>
      <c r="FJ117" s="277"/>
      <c r="FK117" s="277">
        <v>350</v>
      </c>
      <c r="FL117" s="277"/>
      <c r="FM117" s="277"/>
      <c r="FN117" s="277"/>
      <c r="FO117" s="42"/>
      <c r="FP117" s="42"/>
      <c r="FQ117" s="277">
        <v>24</v>
      </c>
      <c r="FR117" s="277"/>
      <c r="FS117" s="277"/>
      <c r="FT117" s="277"/>
      <c r="FU117" s="277">
        <v>420</v>
      </c>
      <c r="FV117" s="277"/>
      <c r="FW117" s="288">
        <v>175</v>
      </c>
      <c r="FX117" s="288"/>
      <c r="FY117" s="277"/>
      <c r="FZ117" s="277">
        <v>28</v>
      </c>
      <c r="GA117" s="277">
        <v>290</v>
      </c>
      <c r="GB117" s="277"/>
      <c r="GC117" s="62">
        <v>500</v>
      </c>
      <c r="GD117" s="62"/>
      <c r="GE117" s="277">
        <v>205</v>
      </c>
      <c r="GF117" s="277"/>
      <c r="GG117" s="277">
        <v>70</v>
      </c>
      <c r="GH117" s="277"/>
      <c r="GI117" s="277">
        <v>372</v>
      </c>
      <c r="GJ117" s="277"/>
      <c r="GK117" s="277"/>
      <c r="GL117" s="277"/>
    </row>
    <row r="118" spans="1:194" s="286" customFormat="1" ht="15.75" customHeight="1" x14ac:dyDescent="0.3">
      <c r="A118" s="277">
        <v>16</v>
      </c>
      <c r="B118" s="277" t="s">
        <v>435</v>
      </c>
      <c r="C118" s="277" t="s">
        <v>148</v>
      </c>
      <c r="D118" s="277">
        <v>1.2</v>
      </c>
      <c r="E118" s="277"/>
      <c r="F118" s="277"/>
      <c r="G118" s="277"/>
      <c r="H118" s="277">
        <v>13</v>
      </c>
      <c r="I118" s="277"/>
      <c r="J118" s="277">
        <v>18</v>
      </c>
      <c r="K118" s="277">
        <v>8</v>
      </c>
      <c r="L118" s="277">
        <v>55</v>
      </c>
      <c r="M118" s="277">
        <v>4</v>
      </c>
      <c r="N118" s="277">
        <f>SUM(N119:N130)</f>
        <v>35</v>
      </c>
      <c r="O118" s="277"/>
      <c r="P118" s="277">
        <v>60</v>
      </c>
      <c r="Q118" s="277">
        <v>31</v>
      </c>
      <c r="R118" s="277">
        <v>20</v>
      </c>
      <c r="S118" s="277"/>
      <c r="T118" s="277"/>
      <c r="U118" s="277"/>
      <c r="V118" s="277">
        <v>12</v>
      </c>
      <c r="W118" s="277"/>
      <c r="X118" s="277"/>
      <c r="Y118" s="277"/>
      <c r="Z118" s="277">
        <f>Z121+Z123+Z130+Z140+Z143</f>
        <v>19</v>
      </c>
      <c r="AA118" s="277"/>
      <c r="AB118" s="277">
        <v>9</v>
      </c>
      <c r="AC118" s="277"/>
      <c r="AD118" s="277">
        <v>49</v>
      </c>
      <c r="AE118" s="277">
        <v>23</v>
      </c>
      <c r="AF118" s="277"/>
      <c r="AG118" s="277"/>
      <c r="AH118" s="277"/>
      <c r="AI118" s="277"/>
      <c r="AJ118" s="277"/>
      <c r="AK118" s="277"/>
      <c r="AL118" s="277">
        <v>55</v>
      </c>
      <c r="AM118" s="277">
        <v>3</v>
      </c>
      <c r="AN118" s="277"/>
      <c r="AO118" s="277"/>
      <c r="AP118" s="277"/>
      <c r="AQ118" s="277"/>
      <c r="AR118" s="278">
        <v>20</v>
      </c>
      <c r="AS118" s="278"/>
      <c r="AT118" s="278"/>
      <c r="AU118" s="278"/>
      <c r="AV118" s="277">
        <v>12</v>
      </c>
      <c r="AW118" s="277">
        <v>6</v>
      </c>
      <c r="AX118" s="277">
        <f>AX119+AX120+AX121+AX122+AX123+AX124+AX125+AX126+AX127+AX128+AX129+AX130</f>
        <v>44</v>
      </c>
      <c r="AY118" s="277">
        <f>AY119+AY120+AY121+AY122+AY123+AY124+AY125+AY126+AY127+AY128+AY129+AY130</f>
        <v>14</v>
      </c>
      <c r="AZ118" s="42"/>
      <c r="BA118" s="42"/>
      <c r="BB118" s="279">
        <v>50</v>
      </c>
      <c r="BC118" s="279">
        <v>3</v>
      </c>
      <c r="BD118" s="279"/>
      <c r="BE118" s="279"/>
      <c r="BF118" s="284"/>
      <c r="BG118" s="279"/>
      <c r="BH118" s="279"/>
      <c r="BI118" s="279"/>
      <c r="BJ118" s="279">
        <v>89</v>
      </c>
      <c r="BK118" s="279">
        <v>20</v>
      </c>
      <c r="BL118" s="279">
        <f>BL119+BL120+BL121+BL122+BL123+BL124+BL125+BL126+BL127+BL129+BL130</f>
        <v>141</v>
      </c>
      <c r="BM118" s="279">
        <f>BM119+BM120+BM121+BM122+BM123+BM124+BM125+BM126+BM127+BM129+BM130</f>
        <v>0</v>
      </c>
      <c r="BN118" s="277">
        <v>145</v>
      </c>
      <c r="BO118" s="277">
        <v>72</v>
      </c>
      <c r="BP118" s="279"/>
      <c r="BQ118" s="279"/>
      <c r="BR118" s="279"/>
      <c r="BS118" s="279"/>
      <c r="BT118" s="279">
        <f>SUM(BT119:BT130)</f>
        <v>479</v>
      </c>
      <c r="BU118" s="279"/>
      <c r="BV118" s="279">
        <v>102</v>
      </c>
      <c r="BW118" s="279">
        <v>10</v>
      </c>
      <c r="BX118" s="280">
        <v>321</v>
      </c>
      <c r="BY118" s="280">
        <v>212</v>
      </c>
      <c r="BZ118" s="279"/>
      <c r="CA118" s="279"/>
      <c r="CB118" s="279"/>
      <c r="CC118" s="279"/>
      <c r="CD118" s="279">
        <v>30</v>
      </c>
      <c r="CE118" s="279"/>
      <c r="CF118" s="279"/>
      <c r="CG118" s="279"/>
      <c r="CH118" s="281">
        <f>SUM(CH119:CH130)</f>
        <v>176</v>
      </c>
      <c r="CI118" s="281">
        <f>SUM(CI119:CI130)</f>
        <v>19</v>
      </c>
      <c r="CJ118" s="279"/>
      <c r="CK118" s="279">
        <v>1475</v>
      </c>
      <c r="CL118" s="279"/>
      <c r="CM118" s="279"/>
      <c r="CN118" s="279"/>
      <c r="CO118" s="279"/>
      <c r="CP118" s="279">
        <v>438</v>
      </c>
      <c r="CQ118" s="279"/>
      <c r="CR118" s="279"/>
      <c r="CS118" s="279"/>
      <c r="CT118" s="279"/>
      <c r="CU118" s="279"/>
      <c r="CV118" s="279">
        <v>290</v>
      </c>
      <c r="CW118" s="279"/>
      <c r="CX118" s="279"/>
      <c r="CY118" s="279"/>
      <c r="CZ118" s="279">
        <v>48</v>
      </c>
      <c r="DA118" s="279">
        <v>3</v>
      </c>
      <c r="DB118" s="279"/>
      <c r="DC118" s="279"/>
      <c r="DD118" s="271"/>
      <c r="DE118" s="271"/>
      <c r="DF118" s="279">
        <v>49</v>
      </c>
      <c r="DG118" s="279"/>
      <c r="DH118" s="279">
        <v>0</v>
      </c>
      <c r="DI118" s="279">
        <v>0</v>
      </c>
      <c r="DJ118" s="279"/>
      <c r="DK118" s="279"/>
      <c r="DL118" s="279">
        <v>99</v>
      </c>
      <c r="DM118" s="279"/>
      <c r="DN118" s="279"/>
      <c r="DO118" s="279"/>
      <c r="DP118" s="277"/>
      <c r="DQ118" s="279">
        <v>41</v>
      </c>
      <c r="DR118" s="279"/>
      <c r="DS118" s="279">
        <v>341</v>
      </c>
      <c r="DT118" s="279"/>
      <c r="DU118" s="279">
        <v>60</v>
      </c>
      <c r="DV118" s="279"/>
      <c r="DW118" s="277">
        <v>73</v>
      </c>
      <c r="DX118" s="277"/>
      <c r="DY118" s="279"/>
      <c r="DZ118" s="279"/>
      <c r="EA118" s="279">
        <v>15</v>
      </c>
      <c r="EB118" s="279">
        <v>2</v>
      </c>
      <c r="EC118" s="272"/>
      <c r="ED118" s="272"/>
      <c r="EE118" s="279">
        <v>94</v>
      </c>
      <c r="EF118" s="279">
        <v>2</v>
      </c>
      <c r="EG118" s="279">
        <v>110</v>
      </c>
      <c r="EH118" s="279">
        <v>33</v>
      </c>
      <c r="EI118" s="279"/>
      <c r="EJ118" s="279"/>
      <c r="EK118" s="279"/>
      <c r="EL118" s="279"/>
      <c r="EM118" s="279"/>
      <c r="EN118" s="279"/>
      <c r="EO118" s="279">
        <v>72</v>
      </c>
      <c r="EP118" s="279">
        <v>3</v>
      </c>
      <c r="EQ118" s="279"/>
      <c r="ER118" s="279"/>
      <c r="ES118" s="279">
        <v>133</v>
      </c>
      <c r="ET118" s="279">
        <v>1</v>
      </c>
      <c r="EU118" s="279"/>
      <c r="EV118" s="279"/>
      <c r="EW118" s="279"/>
      <c r="EX118" s="279"/>
      <c r="EY118" s="279"/>
      <c r="EZ118" s="279"/>
      <c r="FA118" s="279"/>
      <c r="FB118" s="279"/>
      <c r="FC118" s="279"/>
      <c r="FD118" s="279"/>
      <c r="FE118" s="283">
        <v>102</v>
      </c>
      <c r="FF118" s="283">
        <v>22</v>
      </c>
      <c r="FG118" s="279">
        <v>280</v>
      </c>
      <c r="FH118" s="279">
        <v>78</v>
      </c>
      <c r="FI118" s="279">
        <v>775</v>
      </c>
      <c r="FJ118" s="279">
        <v>196</v>
      </c>
      <c r="FK118" s="279">
        <v>150</v>
      </c>
      <c r="FL118" s="279">
        <v>0</v>
      </c>
      <c r="FM118" s="279"/>
      <c r="FN118" s="279"/>
      <c r="FO118" s="42"/>
      <c r="FP118" s="42"/>
      <c r="FQ118" s="279"/>
      <c r="FR118" s="279"/>
      <c r="FS118" s="279"/>
      <c r="FT118" s="279"/>
      <c r="FU118" s="279"/>
      <c r="FV118" s="279"/>
      <c r="FW118" s="283">
        <v>102</v>
      </c>
      <c r="FX118" s="283">
        <v>22</v>
      </c>
      <c r="FY118" s="279"/>
      <c r="FZ118" s="279"/>
      <c r="GA118" s="279"/>
      <c r="GB118" s="279"/>
      <c r="GC118" s="62">
        <v>239</v>
      </c>
      <c r="GD118" s="62"/>
      <c r="GE118" s="279"/>
      <c r="GF118" s="279"/>
      <c r="GG118" s="285"/>
      <c r="GH118" s="285"/>
      <c r="GI118" s="279"/>
      <c r="GJ118" s="279"/>
      <c r="GK118" s="279"/>
      <c r="GL118" s="279"/>
    </row>
    <row r="119" spans="1:194" s="286" customFormat="1" ht="15.75" customHeight="1" x14ac:dyDescent="0.3">
      <c r="A119" s="277">
        <v>101</v>
      </c>
      <c r="B119" s="277" t="s">
        <v>436</v>
      </c>
      <c r="C119" s="277" t="s">
        <v>437</v>
      </c>
      <c r="D119" s="277">
        <v>0.98</v>
      </c>
      <c r="E119" s="277"/>
      <c r="F119" s="277"/>
      <c r="G119" s="277"/>
      <c r="H119" s="277"/>
      <c r="I119" s="277"/>
      <c r="J119" s="277">
        <v>0</v>
      </c>
      <c r="K119" s="277">
        <v>1</v>
      </c>
      <c r="L119" s="277"/>
      <c r="M119" s="277"/>
      <c r="N119" s="277"/>
      <c r="O119" s="277"/>
      <c r="P119" s="277">
        <v>2</v>
      </c>
      <c r="Q119" s="277"/>
      <c r="R119" s="277"/>
      <c r="S119" s="277"/>
      <c r="T119" s="277">
        <v>9</v>
      </c>
      <c r="U119" s="277">
        <v>2</v>
      </c>
      <c r="V119" s="277">
        <v>1</v>
      </c>
      <c r="W119" s="277"/>
      <c r="X119" s="277"/>
      <c r="Y119" s="277"/>
      <c r="Z119" s="277"/>
      <c r="AA119" s="277"/>
      <c r="AB119" s="277"/>
      <c r="AC119" s="277"/>
      <c r="AD119" s="277"/>
      <c r="AE119" s="277"/>
      <c r="AF119" s="277">
        <v>8</v>
      </c>
      <c r="AG119" s="277"/>
      <c r="AH119" s="277">
        <v>1</v>
      </c>
      <c r="AI119" s="277"/>
      <c r="AJ119" s="277"/>
      <c r="AK119" s="277"/>
      <c r="AL119" s="277">
        <v>1</v>
      </c>
      <c r="AM119" s="277"/>
      <c r="AN119" s="277"/>
      <c r="AO119" s="277"/>
      <c r="AP119" s="277">
        <v>1</v>
      </c>
      <c r="AQ119" s="277"/>
      <c r="AR119" s="278"/>
      <c r="AS119" s="278"/>
      <c r="AT119" s="278"/>
      <c r="AU119" s="278"/>
      <c r="AV119" s="277"/>
      <c r="AW119" s="277">
        <v>3</v>
      </c>
      <c r="AX119" s="277"/>
      <c r="AY119" s="277"/>
      <c r="AZ119" s="42"/>
      <c r="BA119" s="42"/>
      <c r="BB119" s="277"/>
      <c r="BC119" s="277"/>
      <c r="BD119" s="277"/>
      <c r="BE119" s="277"/>
      <c r="BF119" s="288"/>
      <c r="BG119" s="277"/>
      <c r="BH119" s="277"/>
      <c r="BI119" s="277"/>
      <c r="BJ119" s="277">
        <v>2</v>
      </c>
      <c r="BK119" s="277"/>
      <c r="BL119" s="277">
        <v>10</v>
      </c>
      <c r="BM119" s="277"/>
      <c r="BN119" s="279">
        <v>10</v>
      </c>
      <c r="BO119" s="279">
        <v>1</v>
      </c>
      <c r="BP119" s="277">
        <v>2</v>
      </c>
      <c r="BQ119" s="277"/>
      <c r="BR119" s="277"/>
      <c r="BS119" s="277"/>
      <c r="BT119" s="277"/>
      <c r="BU119" s="277"/>
      <c r="BV119" s="277"/>
      <c r="BW119" s="277"/>
      <c r="BX119" s="277">
        <v>3</v>
      </c>
      <c r="BY119" s="277">
        <v>1</v>
      </c>
      <c r="BZ119" s="277"/>
      <c r="CA119" s="277"/>
      <c r="CB119" s="277">
        <v>2</v>
      </c>
      <c r="CC119" s="277"/>
      <c r="CD119" s="277">
        <v>2</v>
      </c>
      <c r="CE119" s="277"/>
      <c r="CF119" s="277"/>
      <c r="CG119" s="277"/>
      <c r="CH119" s="287">
        <f>3+6</f>
        <v>9</v>
      </c>
      <c r="CI119" s="287"/>
      <c r="CJ119" s="277"/>
      <c r="CK119" s="277">
        <v>30</v>
      </c>
      <c r="CL119" s="277">
        <v>1</v>
      </c>
      <c r="CM119" s="277"/>
      <c r="CN119" s="277"/>
      <c r="CO119" s="277"/>
      <c r="CP119" s="277">
        <v>13</v>
      </c>
      <c r="CQ119" s="277"/>
      <c r="CR119" s="277">
        <v>1</v>
      </c>
      <c r="CS119" s="277"/>
      <c r="CT119" s="277"/>
      <c r="CU119" s="277"/>
      <c r="CV119" s="277">
        <v>2</v>
      </c>
      <c r="CW119" s="277"/>
      <c r="CX119" s="277"/>
      <c r="CY119" s="277"/>
      <c r="CZ119" s="277">
        <v>1</v>
      </c>
      <c r="DA119" s="277"/>
      <c r="DB119" s="277"/>
      <c r="DC119" s="277"/>
      <c r="DD119" s="271"/>
      <c r="DE119" s="271"/>
      <c r="DF119" s="277"/>
      <c r="DG119" s="277"/>
      <c r="DH119" s="279">
        <v>0</v>
      </c>
      <c r="DI119" s="279">
        <v>0</v>
      </c>
      <c r="DJ119" s="277"/>
      <c r="DK119" s="277"/>
      <c r="DL119" s="277">
        <v>1</v>
      </c>
      <c r="DM119" s="277"/>
      <c r="DN119" s="277"/>
      <c r="DO119" s="277"/>
      <c r="DP119" s="277"/>
      <c r="DQ119" s="277">
        <v>4</v>
      </c>
      <c r="DR119" s="277"/>
      <c r="DS119" s="277">
        <v>10</v>
      </c>
      <c r="DT119" s="277"/>
      <c r="DU119" s="277"/>
      <c r="DV119" s="277"/>
      <c r="DW119" s="279">
        <v>61</v>
      </c>
      <c r="DX119" s="279">
        <v>12</v>
      </c>
      <c r="DY119" s="277"/>
      <c r="DZ119" s="277"/>
      <c r="EA119" s="277"/>
      <c r="EB119" s="277"/>
      <c r="EC119" s="272">
        <v>5</v>
      </c>
      <c r="ED119" s="272"/>
      <c r="EE119" s="277"/>
      <c r="EF119" s="277">
        <v>2</v>
      </c>
      <c r="EG119" s="277">
        <v>3</v>
      </c>
      <c r="EH119" s="277"/>
      <c r="EI119" s="277"/>
      <c r="EJ119" s="277"/>
      <c r="EK119" s="277"/>
      <c r="EL119" s="277"/>
      <c r="EM119" s="277">
        <v>2</v>
      </c>
      <c r="EN119" s="277">
        <v>1</v>
      </c>
      <c r="EO119" s="277">
        <v>1</v>
      </c>
      <c r="EP119" s="277"/>
      <c r="EQ119" s="277"/>
      <c r="ER119" s="277"/>
      <c r="ES119" s="277"/>
      <c r="ET119" s="277"/>
      <c r="EU119" s="277">
        <v>2</v>
      </c>
      <c r="EV119" s="277"/>
      <c r="EW119" s="277"/>
      <c r="EX119" s="277"/>
      <c r="EY119" s="277">
        <v>2</v>
      </c>
      <c r="EZ119" s="277"/>
      <c r="FA119" s="277">
        <v>2</v>
      </c>
      <c r="FB119" s="277">
        <v>1</v>
      </c>
      <c r="FC119" s="277">
        <v>2</v>
      </c>
      <c r="FD119" s="277">
        <v>1</v>
      </c>
      <c r="FE119" s="288"/>
      <c r="FF119" s="288"/>
      <c r="FG119" s="277">
        <v>5</v>
      </c>
      <c r="FH119" s="277">
        <v>2</v>
      </c>
      <c r="FI119" s="277"/>
      <c r="FJ119" s="277"/>
      <c r="FK119" s="277">
        <v>3</v>
      </c>
      <c r="FL119" s="277"/>
      <c r="FM119" s="277"/>
      <c r="FN119" s="277"/>
      <c r="FO119" s="42"/>
      <c r="FP119" s="42">
        <v>9</v>
      </c>
      <c r="FQ119" s="277"/>
      <c r="FR119" s="277"/>
      <c r="FS119" s="277"/>
      <c r="FT119" s="277"/>
      <c r="FU119" s="277">
        <v>9</v>
      </c>
      <c r="FV119" s="277">
        <v>1</v>
      </c>
      <c r="FW119" s="288"/>
      <c r="FX119" s="288"/>
      <c r="FY119" s="277"/>
      <c r="FZ119" s="277">
        <v>269</v>
      </c>
      <c r="GA119" s="277">
        <v>5</v>
      </c>
      <c r="GB119" s="277"/>
      <c r="GC119" s="62">
        <v>3</v>
      </c>
      <c r="GD119" s="62"/>
      <c r="GE119" s="277">
        <v>3</v>
      </c>
      <c r="GF119" s="277">
        <v>3</v>
      </c>
      <c r="GG119" s="277"/>
      <c r="GH119" s="277"/>
      <c r="GI119" s="277">
        <v>8</v>
      </c>
      <c r="GJ119" s="277">
        <v>3</v>
      </c>
      <c r="GK119" s="277"/>
      <c r="GL119" s="277"/>
    </row>
    <row r="120" spans="1:194" s="286" customFormat="1" ht="15.75" customHeight="1" x14ac:dyDescent="0.3">
      <c r="A120" s="277">
        <v>102</v>
      </c>
      <c r="B120" s="277" t="s">
        <v>438</v>
      </c>
      <c r="C120" s="277" t="s">
        <v>439</v>
      </c>
      <c r="D120" s="277">
        <v>1.49</v>
      </c>
      <c r="E120" s="277"/>
      <c r="F120" s="277"/>
      <c r="G120" s="277"/>
      <c r="H120" s="277">
        <v>1</v>
      </c>
      <c r="I120" s="277"/>
      <c r="J120" s="277">
        <v>0</v>
      </c>
      <c r="K120" s="277">
        <v>0</v>
      </c>
      <c r="L120" s="277"/>
      <c r="M120" s="277"/>
      <c r="N120" s="277"/>
      <c r="O120" s="277"/>
      <c r="P120" s="277"/>
      <c r="Q120" s="277"/>
      <c r="R120" s="277"/>
      <c r="S120" s="277"/>
      <c r="T120" s="277">
        <v>4</v>
      </c>
      <c r="U120" s="277">
        <v>1</v>
      </c>
      <c r="V120" s="277"/>
      <c r="W120" s="277"/>
      <c r="X120" s="277"/>
      <c r="Y120" s="277"/>
      <c r="Z120" s="277"/>
      <c r="AA120" s="277"/>
      <c r="AB120" s="277"/>
      <c r="AC120" s="277"/>
      <c r="AD120" s="277"/>
      <c r="AE120" s="277"/>
      <c r="AF120" s="277">
        <v>2</v>
      </c>
      <c r="AG120" s="277"/>
      <c r="AH120" s="277"/>
      <c r="AI120" s="277"/>
      <c r="AJ120" s="277"/>
      <c r="AK120" s="277"/>
      <c r="AL120" s="277"/>
      <c r="AM120" s="277"/>
      <c r="AN120" s="277"/>
      <c r="AO120" s="277"/>
      <c r="AP120" s="277"/>
      <c r="AQ120" s="277"/>
      <c r="AR120" s="278"/>
      <c r="AS120" s="278"/>
      <c r="AT120" s="278"/>
      <c r="AU120" s="278"/>
      <c r="AV120" s="277"/>
      <c r="AW120" s="277"/>
      <c r="AX120" s="277"/>
      <c r="AY120" s="277"/>
      <c r="AZ120" s="42"/>
      <c r="BA120" s="42"/>
      <c r="BB120" s="277"/>
      <c r="BC120" s="277"/>
      <c r="BD120" s="277"/>
      <c r="BE120" s="277"/>
      <c r="BF120" s="288"/>
      <c r="BG120" s="277"/>
      <c r="BH120" s="277"/>
      <c r="BI120" s="277"/>
      <c r="BJ120" s="277">
        <v>1</v>
      </c>
      <c r="BK120" s="277"/>
      <c r="BL120" s="277"/>
      <c r="BM120" s="277"/>
      <c r="BN120" s="277">
        <v>1</v>
      </c>
      <c r="BO120" s="277"/>
      <c r="BP120" s="277"/>
      <c r="BQ120" s="277"/>
      <c r="BR120" s="277"/>
      <c r="BS120" s="277"/>
      <c r="BT120" s="277"/>
      <c r="BU120" s="277"/>
      <c r="BV120" s="277"/>
      <c r="BW120" s="277"/>
      <c r="BX120" s="277"/>
      <c r="BY120" s="277"/>
      <c r="BZ120" s="277"/>
      <c r="CA120" s="277"/>
      <c r="CB120" s="277"/>
      <c r="CC120" s="277"/>
      <c r="CD120" s="277"/>
      <c r="CE120" s="277"/>
      <c r="CF120" s="277"/>
      <c r="CG120" s="277"/>
      <c r="CH120" s="287"/>
      <c r="CI120" s="287"/>
      <c r="CJ120" s="277"/>
      <c r="CK120" s="277"/>
      <c r="CL120" s="277"/>
      <c r="CM120" s="277"/>
      <c r="CN120" s="277"/>
      <c r="CO120" s="277"/>
      <c r="CP120" s="277"/>
      <c r="CQ120" s="277"/>
      <c r="CR120" s="277"/>
      <c r="CS120" s="277"/>
      <c r="CT120" s="277"/>
      <c r="CU120" s="277"/>
      <c r="CV120" s="277"/>
      <c r="CW120" s="277"/>
      <c r="CX120" s="277"/>
      <c r="CY120" s="277"/>
      <c r="CZ120" s="277"/>
      <c r="DA120" s="277"/>
      <c r="DB120" s="277"/>
      <c r="DC120" s="277"/>
      <c r="DD120" s="271"/>
      <c r="DE120" s="271"/>
      <c r="DF120" s="277"/>
      <c r="DG120" s="277"/>
      <c r="DH120" s="279">
        <v>0</v>
      </c>
      <c r="DI120" s="279">
        <v>0</v>
      </c>
      <c r="DJ120" s="277"/>
      <c r="DK120" s="277"/>
      <c r="DL120" s="277">
        <v>1</v>
      </c>
      <c r="DM120" s="277"/>
      <c r="DN120" s="277"/>
      <c r="DO120" s="277"/>
      <c r="DP120" s="277"/>
      <c r="DQ120" s="277">
        <v>1</v>
      </c>
      <c r="DR120" s="277"/>
      <c r="DS120" s="277">
        <v>1</v>
      </c>
      <c r="DT120" s="277"/>
      <c r="DU120" s="277">
        <v>1</v>
      </c>
      <c r="DV120" s="277"/>
      <c r="DW120" s="277"/>
      <c r="DX120" s="277"/>
      <c r="DY120" s="277"/>
      <c r="DZ120" s="277"/>
      <c r="EA120" s="277"/>
      <c r="EB120" s="277"/>
      <c r="EC120" s="272"/>
      <c r="ED120" s="272"/>
      <c r="EE120" s="277"/>
      <c r="EF120" s="277"/>
      <c r="EG120" s="277"/>
      <c r="EH120" s="277"/>
      <c r="EI120" s="277"/>
      <c r="EJ120" s="277"/>
      <c r="EK120" s="277"/>
      <c r="EL120" s="277"/>
      <c r="EM120" s="277"/>
      <c r="EN120" s="277"/>
      <c r="EO120" s="277"/>
      <c r="EP120" s="277"/>
      <c r="EQ120" s="277"/>
      <c r="ER120" s="277"/>
      <c r="ES120" s="277"/>
      <c r="ET120" s="277"/>
      <c r="EU120" s="277"/>
      <c r="EV120" s="277"/>
      <c r="EW120" s="277"/>
      <c r="EX120" s="277"/>
      <c r="EY120" s="277">
        <v>1</v>
      </c>
      <c r="EZ120" s="277"/>
      <c r="FA120" s="277"/>
      <c r="FB120" s="277"/>
      <c r="FC120" s="277"/>
      <c r="FD120" s="277"/>
      <c r="FE120" s="288"/>
      <c r="FF120" s="288"/>
      <c r="FG120" s="277">
        <v>2</v>
      </c>
      <c r="FH120" s="277"/>
      <c r="FI120" s="277">
        <v>15</v>
      </c>
      <c r="FJ120" s="277"/>
      <c r="FK120" s="277"/>
      <c r="FL120" s="277"/>
      <c r="FM120" s="277"/>
      <c r="FN120" s="277"/>
      <c r="FO120" s="42"/>
      <c r="FP120" s="42"/>
      <c r="FQ120" s="277"/>
      <c r="FR120" s="277"/>
      <c r="FS120" s="277"/>
      <c r="FT120" s="277"/>
      <c r="FU120" s="277">
        <v>1</v>
      </c>
      <c r="FV120" s="277"/>
      <c r="FW120" s="288"/>
      <c r="FX120" s="288"/>
      <c r="FY120" s="277"/>
      <c r="FZ120" s="277">
        <v>1</v>
      </c>
      <c r="GA120" s="277"/>
      <c r="GB120" s="277"/>
      <c r="GC120" s="62">
        <v>0</v>
      </c>
      <c r="GD120" s="62"/>
      <c r="GE120" s="277"/>
      <c r="GF120" s="277"/>
      <c r="GG120" s="277"/>
      <c r="GH120" s="277"/>
      <c r="GI120" s="277">
        <v>2</v>
      </c>
      <c r="GJ120" s="277"/>
      <c r="GK120" s="277"/>
      <c r="GL120" s="277"/>
    </row>
    <row r="121" spans="1:194" s="286" customFormat="1" ht="15.75" customHeight="1" x14ac:dyDescent="0.3">
      <c r="A121" s="277">
        <v>103</v>
      </c>
      <c r="B121" s="277" t="s">
        <v>440</v>
      </c>
      <c r="C121" s="277" t="s">
        <v>441</v>
      </c>
      <c r="D121" s="277">
        <v>0.68</v>
      </c>
      <c r="E121" s="277"/>
      <c r="F121" s="277"/>
      <c r="G121" s="277"/>
      <c r="H121" s="277"/>
      <c r="I121" s="277"/>
      <c r="J121" s="277">
        <v>12</v>
      </c>
      <c r="K121" s="277">
        <v>3</v>
      </c>
      <c r="L121" s="277">
        <v>37</v>
      </c>
      <c r="M121" s="277"/>
      <c r="N121" s="277"/>
      <c r="O121" s="277"/>
      <c r="P121" s="277">
        <v>15</v>
      </c>
      <c r="Q121" s="277"/>
      <c r="R121" s="277">
        <v>20</v>
      </c>
      <c r="S121" s="277"/>
      <c r="T121" s="277">
        <v>54</v>
      </c>
      <c r="U121" s="277">
        <v>4</v>
      </c>
      <c r="V121" s="277">
        <v>8</v>
      </c>
      <c r="W121" s="277"/>
      <c r="X121" s="277"/>
      <c r="Y121" s="277"/>
      <c r="Z121" s="277">
        <v>8</v>
      </c>
      <c r="AA121" s="277"/>
      <c r="AB121" s="277"/>
      <c r="AC121" s="277"/>
      <c r="AD121" s="277">
        <v>4</v>
      </c>
      <c r="AE121" s="277">
        <v>2</v>
      </c>
      <c r="AF121" s="277">
        <v>73</v>
      </c>
      <c r="AG121" s="277"/>
      <c r="AH121" s="277">
        <v>17</v>
      </c>
      <c r="AI121" s="277"/>
      <c r="AJ121" s="277"/>
      <c r="AK121" s="277"/>
      <c r="AL121" s="277">
        <v>26</v>
      </c>
      <c r="AM121" s="277"/>
      <c r="AN121" s="277"/>
      <c r="AO121" s="277"/>
      <c r="AP121" s="277">
        <v>5</v>
      </c>
      <c r="AQ121" s="277">
        <v>1</v>
      </c>
      <c r="AR121" s="278">
        <v>20</v>
      </c>
      <c r="AS121" s="278"/>
      <c r="AT121" s="278">
        <v>66</v>
      </c>
      <c r="AU121" s="278"/>
      <c r="AV121" s="277">
        <v>3</v>
      </c>
      <c r="AW121" s="277"/>
      <c r="AX121" s="277">
        <v>2</v>
      </c>
      <c r="AY121" s="277">
        <v>2</v>
      </c>
      <c r="AZ121" s="42">
        <v>22</v>
      </c>
      <c r="BA121" s="42"/>
      <c r="BB121" s="277">
        <v>25</v>
      </c>
      <c r="BC121" s="277"/>
      <c r="BD121" s="277"/>
      <c r="BE121" s="277"/>
      <c r="BF121" s="288">
        <v>85</v>
      </c>
      <c r="BG121" s="277"/>
      <c r="BH121" s="277"/>
      <c r="BI121" s="277"/>
      <c r="BJ121" s="277">
        <v>44</v>
      </c>
      <c r="BK121" s="277">
        <v>1</v>
      </c>
      <c r="BL121" s="277">
        <v>60</v>
      </c>
      <c r="BM121" s="277"/>
      <c r="BN121" s="277">
        <v>10</v>
      </c>
      <c r="BO121" s="277">
        <v>5</v>
      </c>
      <c r="BP121" s="277">
        <v>55</v>
      </c>
      <c r="BQ121" s="277"/>
      <c r="BR121" s="277"/>
      <c r="BS121" s="277"/>
      <c r="BT121" s="277">
        <v>328</v>
      </c>
      <c r="BU121" s="277"/>
      <c r="BV121" s="277">
        <v>72</v>
      </c>
      <c r="BW121" s="277">
        <v>4</v>
      </c>
      <c r="BX121" s="277">
        <v>104</v>
      </c>
      <c r="BY121" s="277">
        <v>121</v>
      </c>
      <c r="BZ121" s="277"/>
      <c r="CA121" s="277"/>
      <c r="CB121" s="277">
        <v>30</v>
      </c>
      <c r="CC121" s="277"/>
      <c r="CD121" s="277">
        <v>6</v>
      </c>
      <c r="CE121" s="277"/>
      <c r="CF121" s="277">
        <v>2</v>
      </c>
      <c r="CG121" s="277">
        <v>1</v>
      </c>
      <c r="CH121" s="287">
        <v>105</v>
      </c>
      <c r="CI121" s="287"/>
      <c r="CJ121" s="277"/>
      <c r="CK121" s="277">
        <v>450</v>
      </c>
      <c r="CL121" s="277">
        <v>25</v>
      </c>
      <c r="CM121" s="277"/>
      <c r="CN121" s="277"/>
      <c r="CO121" s="277"/>
      <c r="CP121" s="277">
        <v>380</v>
      </c>
      <c r="CQ121" s="277"/>
      <c r="CR121" s="277">
        <v>21</v>
      </c>
      <c r="CS121" s="277">
        <v>2</v>
      </c>
      <c r="CT121" s="277"/>
      <c r="CU121" s="277"/>
      <c r="CV121" s="277">
        <v>117</v>
      </c>
      <c r="CW121" s="277"/>
      <c r="CX121" s="277">
        <v>80</v>
      </c>
      <c r="CY121" s="277"/>
      <c r="CZ121" s="277">
        <v>37</v>
      </c>
      <c r="DA121" s="277"/>
      <c r="DB121" s="277"/>
      <c r="DC121" s="277"/>
      <c r="DD121" s="271">
        <v>54</v>
      </c>
      <c r="DE121" s="271"/>
      <c r="DF121" s="277">
        <v>1</v>
      </c>
      <c r="DG121" s="277"/>
      <c r="DH121" s="279">
        <v>0</v>
      </c>
      <c r="DI121" s="279">
        <v>0</v>
      </c>
      <c r="DJ121" s="277"/>
      <c r="DK121" s="277"/>
      <c r="DL121" s="277">
        <v>15</v>
      </c>
      <c r="DM121" s="277"/>
      <c r="DN121" s="277"/>
      <c r="DO121" s="277"/>
      <c r="DP121" s="277"/>
      <c r="DQ121" s="277">
        <v>5</v>
      </c>
      <c r="DR121" s="277"/>
      <c r="DS121" s="277">
        <v>32</v>
      </c>
      <c r="DT121" s="277"/>
      <c r="DU121" s="277">
        <v>8</v>
      </c>
      <c r="DV121" s="277"/>
      <c r="DW121" s="277"/>
      <c r="DX121" s="277"/>
      <c r="DY121" s="277">
        <v>10</v>
      </c>
      <c r="DZ121" s="277"/>
      <c r="EA121" s="277"/>
      <c r="EB121" s="277"/>
      <c r="EC121" s="272"/>
      <c r="ED121" s="272"/>
      <c r="EE121" s="277">
        <v>70</v>
      </c>
      <c r="EF121" s="277"/>
      <c r="EG121" s="277">
        <v>17</v>
      </c>
      <c r="EH121" s="277">
        <v>3</v>
      </c>
      <c r="EI121" s="277"/>
      <c r="EJ121" s="277"/>
      <c r="EK121" s="277">
        <v>65</v>
      </c>
      <c r="EL121" s="277">
        <v>2</v>
      </c>
      <c r="EM121" s="277">
        <v>5</v>
      </c>
      <c r="EN121" s="277">
        <v>12</v>
      </c>
      <c r="EO121" s="277">
        <v>24</v>
      </c>
      <c r="EP121" s="277"/>
      <c r="EQ121" s="277"/>
      <c r="ER121" s="277"/>
      <c r="ES121" s="277">
        <v>80</v>
      </c>
      <c r="ET121" s="277"/>
      <c r="EU121" s="277">
        <v>17</v>
      </c>
      <c r="EV121" s="277"/>
      <c r="EW121" s="277"/>
      <c r="EX121" s="277"/>
      <c r="EY121" s="277">
        <v>96</v>
      </c>
      <c r="EZ121" s="277">
        <v>1</v>
      </c>
      <c r="FA121" s="277">
        <v>5</v>
      </c>
      <c r="FB121" s="277">
        <v>12</v>
      </c>
      <c r="FC121" s="277">
        <v>23</v>
      </c>
      <c r="FD121" s="277">
        <v>2</v>
      </c>
      <c r="FE121" s="288">
        <v>24</v>
      </c>
      <c r="FF121" s="288"/>
      <c r="FG121" s="277">
        <v>65</v>
      </c>
      <c r="FH121" s="277">
        <v>10</v>
      </c>
      <c r="FI121" s="277">
        <v>150</v>
      </c>
      <c r="FJ121" s="277">
        <v>58</v>
      </c>
      <c r="FK121" s="277">
        <v>61</v>
      </c>
      <c r="FL121" s="277"/>
      <c r="FM121" s="277"/>
      <c r="FN121" s="277"/>
      <c r="FO121" s="42"/>
      <c r="FP121" s="42">
        <v>1</v>
      </c>
      <c r="FQ121" s="277">
        <v>12</v>
      </c>
      <c r="FR121" s="277"/>
      <c r="FS121" s="277"/>
      <c r="FT121" s="277"/>
      <c r="FU121" s="277">
        <v>184</v>
      </c>
      <c r="FV121" s="277">
        <v>1</v>
      </c>
      <c r="FW121" s="288">
        <v>24</v>
      </c>
      <c r="FX121" s="288"/>
      <c r="FY121" s="277"/>
      <c r="FZ121" s="277">
        <v>91</v>
      </c>
      <c r="GA121" s="277">
        <v>115</v>
      </c>
      <c r="GB121" s="277">
        <v>1</v>
      </c>
      <c r="GC121" s="62">
        <v>0</v>
      </c>
      <c r="GD121" s="62"/>
      <c r="GE121" s="277">
        <v>70</v>
      </c>
      <c r="GF121" s="277">
        <v>3</v>
      </c>
      <c r="GG121" s="277">
        <v>36</v>
      </c>
      <c r="GH121" s="277">
        <v>1</v>
      </c>
      <c r="GI121" s="277">
        <v>150</v>
      </c>
      <c r="GJ121" s="277">
        <v>5</v>
      </c>
      <c r="GK121" s="277"/>
      <c r="GL121" s="277"/>
    </row>
    <row r="122" spans="1:194" s="286" customFormat="1" ht="15.75" customHeight="1" x14ac:dyDescent="0.3">
      <c r="A122" s="277">
        <v>104</v>
      </c>
      <c r="B122" s="277" t="s">
        <v>442</v>
      </c>
      <c r="C122" s="277" t="s">
        <v>443</v>
      </c>
      <c r="D122" s="277">
        <v>1.01</v>
      </c>
      <c r="E122" s="277"/>
      <c r="F122" s="277"/>
      <c r="G122" s="277"/>
      <c r="H122" s="277">
        <v>17</v>
      </c>
      <c r="I122" s="277"/>
      <c r="J122" s="277">
        <v>1</v>
      </c>
      <c r="K122" s="277">
        <v>1</v>
      </c>
      <c r="L122" s="277">
        <v>3</v>
      </c>
      <c r="M122" s="277"/>
      <c r="N122" s="277">
        <v>34</v>
      </c>
      <c r="O122" s="277"/>
      <c r="P122" s="277">
        <v>5</v>
      </c>
      <c r="Q122" s="277"/>
      <c r="R122" s="277"/>
      <c r="S122" s="277"/>
      <c r="T122" s="277">
        <v>24</v>
      </c>
      <c r="U122" s="277">
        <v>2</v>
      </c>
      <c r="V122" s="277"/>
      <c r="W122" s="277"/>
      <c r="X122" s="277"/>
      <c r="Y122" s="277"/>
      <c r="Z122" s="277"/>
      <c r="AA122" s="277"/>
      <c r="AB122" s="277"/>
      <c r="AC122" s="277"/>
      <c r="AD122" s="277">
        <v>16</v>
      </c>
      <c r="AE122" s="277">
        <v>10</v>
      </c>
      <c r="AF122" s="277">
        <v>65</v>
      </c>
      <c r="AG122" s="277"/>
      <c r="AH122" s="277">
        <v>2</v>
      </c>
      <c r="AI122" s="277"/>
      <c r="AJ122" s="277"/>
      <c r="AK122" s="277"/>
      <c r="AL122" s="277">
        <v>8</v>
      </c>
      <c r="AM122" s="277">
        <v>1</v>
      </c>
      <c r="AN122" s="277"/>
      <c r="AO122" s="277"/>
      <c r="AP122" s="277">
        <v>4</v>
      </c>
      <c r="AQ122" s="277"/>
      <c r="AR122" s="278"/>
      <c r="AS122" s="278"/>
      <c r="AT122" s="278">
        <v>9</v>
      </c>
      <c r="AU122" s="278"/>
      <c r="AV122" s="277">
        <v>1</v>
      </c>
      <c r="AW122" s="277"/>
      <c r="AX122" s="277">
        <v>14</v>
      </c>
      <c r="AY122" s="277"/>
      <c r="AZ122" s="42">
        <v>8</v>
      </c>
      <c r="BA122" s="42">
        <v>2</v>
      </c>
      <c r="BB122" s="277"/>
      <c r="BC122" s="277"/>
      <c r="BD122" s="277"/>
      <c r="BE122" s="277"/>
      <c r="BF122" s="288"/>
      <c r="BG122" s="277"/>
      <c r="BH122" s="277"/>
      <c r="BI122" s="277"/>
      <c r="BJ122" s="277">
        <v>9</v>
      </c>
      <c r="BK122" s="277">
        <v>1</v>
      </c>
      <c r="BL122" s="277">
        <v>15</v>
      </c>
      <c r="BM122" s="277"/>
      <c r="BN122" s="277">
        <v>15</v>
      </c>
      <c r="BO122" s="277">
        <v>1</v>
      </c>
      <c r="BP122" s="277">
        <v>4</v>
      </c>
      <c r="BQ122" s="277"/>
      <c r="BR122" s="277"/>
      <c r="BS122" s="277"/>
      <c r="BT122" s="277">
        <v>40</v>
      </c>
      <c r="BU122" s="277"/>
      <c r="BV122" s="277"/>
      <c r="BW122" s="277"/>
      <c r="BX122" s="277">
        <v>24</v>
      </c>
      <c r="BY122" s="277">
        <v>3</v>
      </c>
      <c r="BZ122" s="277"/>
      <c r="CA122" s="277"/>
      <c r="CB122" s="277">
        <v>5</v>
      </c>
      <c r="CC122" s="277"/>
      <c r="CD122" s="277">
        <v>7</v>
      </c>
      <c r="CE122" s="277"/>
      <c r="CF122" s="277">
        <v>3</v>
      </c>
      <c r="CG122" s="277"/>
      <c r="CH122" s="287">
        <v>11</v>
      </c>
      <c r="CI122" s="287">
        <v>6</v>
      </c>
      <c r="CJ122" s="277"/>
      <c r="CK122" s="277">
        <v>250</v>
      </c>
      <c r="CL122" s="277"/>
      <c r="CM122" s="277"/>
      <c r="CN122" s="277"/>
      <c r="CO122" s="277"/>
      <c r="CP122" s="277"/>
      <c r="CQ122" s="277"/>
      <c r="CR122" s="277">
        <v>4</v>
      </c>
      <c r="CS122" s="277">
        <v>7</v>
      </c>
      <c r="CT122" s="277"/>
      <c r="CU122" s="277"/>
      <c r="CV122" s="277">
        <v>13</v>
      </c>
      <c r="CW122" s="277"/>
      <c r="CX122" s="277">
        <v>5</v>
      </c>
      <c r="CY122" s="277">
        <v>3</v>
      </c>
      <c r="CZ122" s="277">
        <v>1</v>
      </c>
      <c r="DA122" s="277"/>
      <c r="DB122" s="277"/>
      <c r="DC122" s="277"/>
      <c r="DD122" s="271"/>
      <c r="DE122" s="271"/>
      <c r="DF122" s="277">
        <v>9</v>
      </c>
      <c r="DG122" s="277"/>
      <c r="DH122" s="279">
        <v>0</v>
      </c>
      <c r="DI122" s="279">
        <v>0</v>
      </c>
      <c r="DJ122" s="277"/>
      <c r="DK122" s="277"/>
      <c r="DL122" s="277">
        <v>32</v>
      </c>
      <c r="DM122" s="277"/>
      <c r="DN122" s="277"/>
      <c r="DO122" s="277"/>
      <c r="DP122" s="277"/>
      <c r="DQ122" s="277">
        <v>4</v>
      </c>
      <c r="DR122" s="277"/>
      <c r="DS122" s="277">
        <v>5</v>
      </c>
      <c r="DT122" s="277"/>
      <c r="DU122" s="277">
        <v>47</v>
      </c>
      <c r="DV122" s="277"/>
      <c r="DW122" s="277">
        <v>22</v>
      </c>
      <c r="DX122" s="277">
        <v>1</v>
      </c>
      <c r="DY122" s="277">
        <v>1</v>
      </c>
      <c r="DZ122" s="277">
        <v>1</v>
      </c>
      <c r="EA122" s="277">
        <v>6</v>
      </c>
      <c r="EB122" s="277"/>
      <c r="EC122" s="272"/>
      <c r="ED122" s="272"/>
      <c r="EE122" s="277">
        <v>10</v>
      </c>
      <c r="EF122" s="277"/>
      <c r="EG122" s="277">
        <v>9</v>
      </c>
      <c r="EH122" s="277">
        <v>3</v>
      </c>
      <c r="EI122" s="277"/>
      <c r="EJ122" s="277"/>
      <c r="EK122" s="277">
        <v>3</v>
      </c>
      <c r="EL122" s="277">
        <v>4</v>
      </c>
      <c r="EM122" s="277">
        <v>30</v>
      </c>
      <c r="EN122" s="277">
        <v>6</v>
      </c>
      <c r="EO122" s="277">
        <v>10</v>
      </c>
      <c r="EP122" s="277">
        <v>3</v>
      </c>
      <c r="EQ122" s="277"/>
      <c r="ER122" s="277"/>
      <c r="ES122" s="277">
        <v>52</v>
      </c>
      <c r="ET122" s="277">
        <v>1</v>
      </c>
      <c r="EU122" s="277">
        <v>20</v>
      </c>
      <c r="EV122" s="277">
        <v>1</v>
      </c>
      <c r="EW122" s="277"/>
      <c r="EX122" s="277"/>
      <c r="EY122" s="277">
        <v>8</v>
      </c>
      <c r="EZ122" s="277">
        <v>1</v>
      </c>
      <c r="FA122" s="277">
        <v>30</v>
      </c>
      <c r="FB122" s="277">
        <v>6</v>
      </c>
      <c r="FC122" s="277">
        <v>3</v>
      </c>
      <c r="FD122" s="277"/>
      <c r="FE122" s="288">
        <v>15</v>
      </c>
      <c r="FF122" s="288"/>
      <c r="FG122" s="277">
        <v>30</v>
      </c>
      <c r="FH122" s="277">
        <v>3</v>
      </c>
      <c r="FI122" s="277">
        <v>70</v>
      </c>
      <c r="FJ122" s="277">
        <v>35</v>
      </c>
      <c r="FK122" s="277">
        <v>10</v>
      </c>
      <c r="FL122" s="277"/>
      <c r="FM122" s="277"/>
      <c r="FN122" s="277"/>
      <c r="FO122" s="42"/>
      <c r="FP122" s="42"/>
      <c r="FQ122" s="277"/>
      <c r="FR122" s="277"/>
      <c r="FS122" s="277"/>
      <c r="FT122" s="277"/>
      <c r="FU122" s="277">
        <v>24</v>
      </c>
      <c r="FV122" s="277">
        <v>3</v>
      </c>
      <c r="FW122" s="288">
        <v>15</v>
      </c>
      <c r="FX122" s="288"/>
      <c r="FY122" s="277"/>
      <c r="FZ122" s="277">
        <v>20</v>
      </c>
      <c r="GA122" s="277">
        <v>8</v>
      </c>
      <c r="GB122" s="277"/>
      <c r="GC122" s="62">
        <v>28</v>
      </c>
      <c r="GD122" s="62"/>
      <c r="GE122" s="277">
        <v>61</v>
      </c>
      <c r="GF122" s="277">
        <v>2</v>
      </c>
      <c r="GG122" s="277">
        <v>9</v>
      </c>
      <c r="GH122" s="277"/>
      <c r="GI122" s="277">
        <v>24</v>
      </c>
      <c r="GJ122" s="277">
        <v>5</v>
      </c>
      <c r="GK122" s="277"/>
      <c r="GL122" s="277"/>
    </row>
    <row r="123" spans="1:194" s="286" customFormat="1" ht="15.75" customHeight="1" x14ac:dyDescent="0.3">
      <c r="A123" s="277">
        <v>105</v>
      </c>
      <c r="B123" s="277" t="s">
        <v>444</v>
      </c>
      <c r="C123" s="277" t="s">
        <v>445</v>
      </c>
      <c r="D123" s="277">
        <v>0.4</v>
      </c>
      <c r="E123" s="277"/>
      <c r="F123" s="277"/>
      <c r="G123" s="277"/>
      <c r="H123" s="277">
        <v>2</v>
      </c>
      <c r="I123" s="277"/>
      <c r="J123" s="277">
        <v>1</v>
      </c>
      <c r="K123" s="277">
        <v>0</v>
      </c>
      <c r="L123" s="277">
        <v>12</v>
      </c>
      <c r="M123" s="277">
        <v>3</v>
      </c>
      <c r="N123" s="277">
        <v>1</v>
      </c>
      <c r="O123" s="277"/>
      <c r="P123" s="277">
        <v>18</v>
      </c>
      <c r="Q123" s="277">
        <v>30</v>
      </c>
      <c r="R123" s="277"/>
      <c r="S123" s="277"/>
      <c r="T123" s="277">
        <v>12</v>
      </c>
      <c r="U123" s="277">
        <v>12</v>
      </c>
      <c r="V123" s="277">
        <v>1</v>
      </c>
      <c r="W123" s="277"/>
      <c r="X123" s="277"/>
      <c r="Y123" s="277"/>
      <c r="Z123" s="277">
        <v>5</v>
      </c>
      <c r="AA123" s="277"/>
      <c r="AB123" s="277"/>
      <c r="AC123" s="277"/>
      <c r="AD123" s="277">
        <v>15</v>
      </c>
      <c r="AE123" s="277">
        <v>11</v>
      </c>
      <c r="AF123" s="277">
        <v>1</v>
      </c>
      <c r="AG123" s="277"/>
      <c r="AH123" s="277">
        <v>2</v>
      </c>
      <c r="AI123" s="277"/>
      <c r="AJ123" s="277"/>
      <c r="AK123" s="277"/>
      <c r="AL123" s="277">
        <v>17</v>
      </c>
      <c r="AM123" s="277">
        <v>2</v>
      </c>
      <c r="AN123" s="277"/>
      <c r="AO123" s="277"/>
      <c r="AP123" s="277">
        <v>2</v>
      </c>
      <c r="AQ123" s="277">
        <v>3</v>
      </c>
      <c r="AR123" s="278"/>
      <c r="AS123" s="278"/>
      <c r="AT123" s="278">
        <v>46</v>
      </c>
      <c r="AU123" s="278">
        <v>18</v>
      </c>
      <c r="AV123" s="277">
        <v>5</v>
      </c>
      <c r="AW123" s="277">
        <v>3</v>
      </c>
      <c r="AX123" s="277">
        <v>14</v>
      </c>
      <c r="AY123" s="277">
        <v>4</v>
      </c>
      <c r="AZ123" s="42">
        <v>5</v>
      </c>
      <c r="BA123" s="42">
        <v>2</v>
      </c>
      <c r="BB123" s="277">
        <v>3</v>
      </c>
      <c r="BC123" s="277">
        <v>3</v>
      </c>
      <c r="BD123" s="277"/>
      <c r="BE123" s="277"/>
      <c r="BF123" s="288"/>
      <c r="BG123" s="277"/>
      <c r="BH123" s="277"/>
      <c r="BI123" s="277"/>
      <c r="BJ123" s="277">
        <v>17</v>
      </c>
      <c r="BK123" s="277">
        <v>17</v>
      </c>
      <c r="BL123" s="277">
        <v>48</v>
      </c>
      <c r="BM123" s="277"/>
      <c r="BN123" s="277">
        <v>83</v>
      </c>
      <c r="BO123" s="277">
        <v>60</v>
      </c>
      <c r="BP123" s="277">
        <v>22</v>
      </c>
      <c r="BQ123" s="277">
        <v>9</v>
      </c>
      <c r="BR123" s="277"/>
      <c r="BS123" s="277"/>
      <c r="BT123" s="277">
        <v>93</v>
      </c>
      <c r="BU123" s="277"/>
      <c r="BV123" s="277">
        <v>30</v>
      </c>
      <c r="BW123" s="277">
        <v>5</v>
      </c>
      <c r="BX123" s="277">
        <v>82</v>
      </c>
      <c r="BY123" s="277">
        <v>83</v>
      </c>
      <c r="BZ123" s="277"/>
      <c r="CA123" s="277"/>
      <c r="CB123" s="277">
        <v>11</v>
      </c>
      <c r="CC123" s="277"/>
      <c r="CD123" s="277">
        <v>13</v>
      </c>
      <c r="CE123" s="277"/>
      <c r="CF123" s="277"/>
      <c r="CG123" s="277"/>
      <c r="CH123" s="287">
        <v>25</v>
      </c>
      <c r="CI123" s="287">
        <v>10</v>
      </c>
      <c r="CJ123" s="277"/>
      <c r="CK123" s="277">
        <v>600</v>
      </c>
      <c r="CL123" s="277"/>
      <c r="CM123" s="277"/>
      <c r="CN123" s="277"/>
      <c r="CO123" s="277"/>
      <c r="CP123" s="277">
        <v>4</v>
      </c>
      <c r="CQ123" s="277"/>
      <c r="CR123" s="277">
        <v>3</v>
      </c>
      <c r="CS123" s="277"/>
      <c r="CT123" s="277"/>
      <c r="CU123" s="277"/>
      <c r="CV123" s="277">
        <v>65</v>
      </c>
      <c r="CW123" s="277"/>
      <c r="CX123" s="277"/>
      <c r="CY123" s="277"/>
      <c r="CZ123" s="277">
        <v>6</v>
      </c>
      <c r="DA123" s="277">
        <v>3</v>
      </c>
      <c r="DB123" s="277"/>
      <c r="DC123" s="277"/>
      <c r="DD123" s="271"/>
      <c r="DE123" s="271"/>
      <c r="DF123" s="277">
        <v>36</v>
      </c>
      <c r="DG123" s="277"/>
      <c r="DH123" s="279">
        <v>0</v>
      </c>
      <c r="DI123" s="279">
        <v>0</v>
      </c>
      <c r="DJ123" s="277"/>
      <c r="DK123" s="277"/>
      <c r="DL123" s="277">
        <v>27</v>
      </c>
      <c r="DM123" s="277"/>
      <c r="DN123" s="277"/>
      <c r="DO123" s="277"/>
      <c r="DP123" s="277"/>
      <c r="DQ123" s="277">
        <v>10</v>
      </c>
      <c r="DR123" s="277"/>
      <c r="DS123" s="277">
        <v>5</v>
      </c>
      <c r="DT123" s="277"/>
      <c r="DU123" s="277">
        <v>2</v>
      </c>
      <c r="DV123" s="277"/>
      <c r="DW123" s="277">
        <v>1</v>
      </c>
      <c r="DX123" s="277">
        <v>1</v>
      </c>
      <c r="DY123" s="277">
        <v>7</v>
      </c>
      <c r="DZ123" s="277">
        <v>9</v>
      </c>
      <c r="EA123" s="277">
        <v>9</v>
      </c>
      <c r="EB123" s="277">
        <v>2</v>
      </c>
      <c r="EC123" s="272"/>
      <c r="ED123" s="272"/>
      <c r="EE123" s="277">
        <v>14</v>
      </c>
      <c r="EF123" s="277"/>
      <c r="EG123" s="277">
        <v>44</v>
      </c>
      <c r="EH123" s="277">
        <v>27</v>
      </c>
      <c r="EI123" s="277"/>
      <c r="EJ123" s="277"/>
      <c r="EK123" s="277">
        <v>24</v>
      </c>
      <c r="EL123" s="277">
        <v>10</v>
      </c>
      <c r="EM123" s="277">
        <v>180</v>
      </c>
      <c r="EN123" s="277">
        <v>50</v>
      </c>
      <c r="EO123" s="277">
        <v>26</v>
      </c>
      <c r="EP123" s="277"/>
      <c r="EQ123" s="277"/>
      <c r="ER123" s="277"/>
      <c r="ES123" s="277"/>
      <c r="ET123" s="277"/>
      <c r="EU123" s="277">
        <v>13</v>
      </c>
      <c r="EV123" s="277">
        <v>6</v>
      </c>
      <c r="EW123" s="277"/>
      <c r="EX123" s="277"/>
      <c r="EY123" s="277">
        <v>9</v>
      </c>
      <c r="EZ123" s="277">
        <v>4</v>
      </c>
      <c r="FA123" s="277">
        <v>180</v>
      </c>
      <c r="FB123" s="277">
        <v>50</v>
      </c>
      <c r="FC123" s="277">
        <v>13</v>
      </c>
      <c r="FD123" s="277">
        <v>5</v>
      </c>
      <c r="FE123" s="288">
        <v>13</v>
      </c>
      <c r="FF123" s="288">
        <v>10</v>
      </c>
      <c r="FG123" s="277">
        <v>90</v>
      </c>
      <c r="FH123" s="277">
        <v>55</v>
      </c>
      <c r="FI123" s="277">
        <v>105</v>
      </c>
      <c r="FJ123" s="277">
        <v>45</v>
      </c>
      <c r="FK123" s="277">
        <v>60</v>
      </c>
      <c r="FL123" s="277"/>
      <c r="FM123" s="277"/>
      <c r="FN123" s="277"/>
      <c r="FO123" s="42"/>
      <c r="FP123" s="42"/>
      <c r="FQ123" s="277">
        <v>5</v>
      </c>
      <c r="FR123" s="277"/>
      <c r="FS123" s="277"/>
      <c r="FT123" s="277"/>
      <c r="FU123" s="277">
        <v>10</v>
      </c>
      <c r="FV123" s="277">
        <v>8</v>
      </c>
      <c r="FW123" s="288">
        <v>13</v>
      </c>
      <c r="FX123" s="288">
        <v>10</v>
      </c>
      <c r="FY123" s="277"/>
      <c r="FZ123" s="277">
        <v>42</v>
      </c>
      <c r="GA123" s="277">
        <v>10</v>
      </c>
      <c r="GB123" s="277">
        <v>3</v>
      </c>
      <c r="GC123" s="62">
        <v>7</v>
      </c>
      <c r="GD123" s="62"/>
      <c r="GE123" s="277">
        <v>79</v>
      </c>
      <c r="GF123" s="277">
        <v>35</v>
      </c>
      <c r="GG123" s="277">
        <v>10</v>
      </c>
      <c r="GH123" s="277">
        <v>10</v>
      </c>
      <c r="GI123" s="277">
        <v>10</v>
      </c>
      <c r="GJ123" s="277">
        <v>10</v>
      </c>
      <c r="GK123" s="277"/>
      <c r="GL123" s="277"/>
    </row>
    <row r="124" spans="1:194" s="286" customFormat="1" ht="15.75" customHeight="1" x14ac:dyDescent="0.3">
      <c r="A124" s="277">
        <v>106</v>
      </c>
      <c r="B124" s="277" t="s">
        <v>446</v>
      </c>
      <c r="C124" s="277" t="s">
        <v>447</v>
      </c>
      <c r="D124" s="277">
        <v>1.54</v>
      </c>
      <c r="E124" s="277"/>
      <c r="F124" s="277"/>
      <c r="G124" s="277"/>
      <c r="H124" s="277">
        <v>2</v>
      </c>
      <c r="I124" s="277"/>
      <c r="J124" s="277">
        <v>1</v>
      </c>
      <c r="K124" s="277">
        <v>3</v>
      </c>
      <c r="L124" s="277">
        <v>2</v>
      </c>
      <c r="M124" s="277">
        <v>1</v>
      </c>
      <c r="N124" s="277"/>
      <c r="O124" s="277"/>
      <c r="P124" s="277">
        <v>10</v>
      </c>
      <c r="Q124" s="277">
        <v>1</v>
      </c>
      <c r="R124" s="277"/>
      <c r="S124" s="277"/>
      <c r="T124" s="277"/>
      <c r="U124" s="277"/>
      <c r="V124" s="277">
        <v>1</v>
      </c>
      <c r="W124" s="277"/>
      <c r="X124" s="277"/>
      <c r="Y124" s="277"/>
      <c r="Z124" s="277"/>
      <c r="AA124" s="277"/>
      <c r="AB124" s="277">
        <v>4</v>
      </c>
      <c r="AC124" s="277"/>
      <c r="AD124" s="277">
        <v>4</v>
      </c>
      <c r="AE124" s="277"/>
      <c r="AF124" s="277">
        <v>229</v>
      </c>
      <c r="AG124" s="277"/>
      <c r="AH124" s="277"/>
      <c r="AI124" s="277"/>
      <c r="AJ124" s="277"/>
      <c r="AK124" s="277"/>
      <c r="AL124" s="277">
        <v>3</v>
      </c>
      <c r="AM124" s="277"/>
      <c r="AN124" s="277"/>
      <c r="AO124" s="277"/>
      <c r="AP124" s="277">
        <v>1</v>
      </c>
      <c r="AQ124" s="277"/>
      <c r="AR124" s="278"/>
      <c r="AS124" s="278"/>
      <c r="AT124" s="278">
        <v>31</v>
      </c>
      <c r="AU124" s="278">
        <v>5</v>
      </c>
      <c r="AV124" s="277">
        <v>3</v>
      </c>
      <c r="AW124" s="277"/>
      <c r="AX124" s="277">
        <v>14</v>
      </c>
      <c r="AY124" s="277">
        <v>8</v>
      </c>
      <c r="AZ124" s="42">
        <v>2</v>
      </c>
      <c r="BA124" s="42"/>
      <c r="BB124" s="277">
        <v>18</v>
      </c>
      <c r="BC124" s="277"/>
      <c r="BD124" s="277"/>
      <c r="BE124" s="277"/>
      <c r="BF124" s="288"/>
      <c r="BG124" s="277"/>
      <c r="BH124" s="277"/>
      <c r="BI124" s="277"/>
      <c r="BJ124" s="277">
        <v>12</v>
      </c>
      <c r="BK124" s="277">
        <v>1</v>
      </c>
      <c r="BL124" s="277">
        <v>6</v>
      </c>
      <c r="BM124" s="277"/>
      <c r="BN124" s="277">
        <v>15</v>
      </c>
      <c r="BO124" s="277">
        <v>5</v>
      </c>
      <c r="BP124" s="277"/>
      <c r="BQ124" s="277"/>
      <c r="BR124" s="277"/>
      <c r="BS124" s="277"/>
      <c r="BT124" s="277">
        <v>14</v>
      </c>
      <c r="BU124" s="277"/>
      <c r="BV124" s="277"/>
      <c r="BW124" s="277">
        <v>1</v>
      </c>
      <c r="BX124" s="277">
        <v>49</v>
      </c>
      <c r="BY124" s="277">
        <v>4</v>
      </c>
      <c r="BZ124" s="277"/>
      <c r="CA124" s="277"/>
      <c r="CB124" s="277">
        <v>2</v>
      </c>
      <c r="CC124" s="277"/>
      <c r="CD124" s="277">
        <v>1</v>
      </c>
      <c r="CE124" s="277"/>
      <c r="CF124" s="277">
        <v>2</v>
      </c>
      <c r="CG124" s="277"/>
      <c r="CH124" s="287">
        <v>12</v>
      </c>
      <c r="CI124" s="287">
        <v>3</v>
      </c>
      <c r="CJ124" s="277"/>
      <c r="CK124" s="277">
        <v>110</v>
      </c>
      <c r="CL124" s="277"/>
      <c r="CM124" s="277"/>
      <c r="CN124" s="277"/>
      <c r="CO124" s="277"/>
      <c r="CP124" s="277">
        <v>6</v>
      </c>
      <c r="CQ124" s="277"/>
      <c r="CR124" s="277">
        <v>33</v>
      </c>
      <c r="CS124" s="277">
        <v>10</v>
      </c>
      <c r="CT124" s="277"/>
      <c r="CU124" s="277"/>
      <c r="CV124" s="277">
        <v>27</v>
      </c>
      <c r="CW124" s="277"/>
      <c r="CX124" s="277"/>
      <c r="CY124" s="277"/>
      <c r="CZ124" s="277">
        <v>3</v>
      </c>
      <c r="DA124" s="277"/>
      <c r="DB124" s="277"/>
      <c r="DC124" s="277"/>
      <c r="DD124" s="271"/>
      <c r="DE124" s="271"/>
      <c r="DF124" s="277">
        <v>3</v>
      </c>
      <c r="DG124" s="277"/>
      <c r="DH124" s="279">
        <v>0</v>
      </c>
      <c r="DI124" s="279">
        <v>0</v>
      </c>
      <c r="DJ124" s="277"/>
      <c r="DK124" s="277"/>
      <c r="DL124" s="277">
        <v>21</v>
      </c>
      <c r="DM124" s="277"/>
      <c r="DN124" s="277"/>
      <c r="DO124" s="277"/>
      <c r="DP124" s="277"/>
      <c r="DQ124" s="277">
        <v>13</v>
      </c>
      <c r="DR124" s="277"/>
      <c r="DS124" s="277">
        <v>3</v>
      </c>
      <c r="DT124" s="277"/>
      <c r="DU124" s="277"/>
      <c r="DV124" s="277"/>
      <c r="DW124" s="277">
        <v>28</v>
      </c>
      <c r="DX124" s="277">
        <v>7</v>
      </c>
      <c r="DY124" s="277">
        <v>11</v>
      </c>
      <c r="DZ124" s="277">
        <v>4</v>
      </c>
      <c r="EA124" s="277"/>
      <c r="EB124" s="277"/>
      <c r="EC124" s="272">
        <v>7</v>
      </c>
      <c r="ED124" s="272"/>
      <c r="EE124" s="277"/>
      <c r="EF124" s="277"/>
      <c r="EG124" s="277">
        <v>17</v>
      </c>
      <c r="EH124" s="277"/>
      <c r="EI124" s="277"/>
      <c r="EJ124" s="277"/>
      <c r="EK124" s="277">
        <v>3</v>
      </c>
      <c r="EL124" s="277">
        <v>1</v>
      </c>
      <c r="EM124" s="277">
        <v>30</v>
      </c>
      <c r="EN124" s="277">
        <v>20</v>
      </c>
      <c r="EO124" s="277">
        <v>3</v>
      </c>
      <c r="EP124" s="277"/>
      <c r="EQ124" s="277"/>
      <c r="ER124" s="277"/>
      <c r="ES124" s="277"/>
      <c r="ET124" s="277"/>
      <c r="EU124" s="277">
        <v>1</v>
      </c>
      <c r="EV124" s="277"/>
      <c r="EW124" s="277"/>
      <c r="EX124" s="277"/>
      <c r="EY124" s="277">
        <v>10</v>
      </c>
      <c r="EZ124" s="277"/>
      <c r="FA124" s="277">
        <v>30</v>
      </c>
      <c r="FB124" s="277">
        <v>20</v>
      </c>
      <c r="FC124" s="277">
        <v>3</v>
      </c>
      <c r="FD124" s="277">
        <v>2</v>
      </c>
      <c r="FE124" s="288">
        <v>25</v>
      </c>
      <c r="FF124" s="288">
        <v>12</v>
      </c>
      <c r="FG124" s="277">
        <v>50</v>
      </c>
      <c r="FH124" s="277">
        <v>8</v>
      </c>
      <c r="FI124" s="277">
        <v>140</v>
      </c>
      <c r="FJ124" s="277">
        <v>55</v>
      </c>
      <c r="FK124" s="277">
        <v>10</v>
      </c>
      <c r="FL124" s="277"/>
      <c r="FM124" s="277"/>
      <c r="FN124" s="277"/>
      <c r="FO124" s="42"/>
      <c r="FP124" s="42"/>
      <c r="FQ124" s="277"/>
      <c r="FR124" s="277"/>
      <c r="FS124" s="277"/>
      <c r="FT124" s="277"/>
      <c r="FU124" s="277">
        <v>17</v>
      </c>
      <c r="FV124" s="277">
        <v>14</v>
      </c>
      <c r="FW124" s="288">
        <v>25</v>
      </c>
      <c r="FX124" s="288">
        <v>12</v>
      </c>
      <c r="FY124" s="277"/>
      <c r="FZ124" s="277">
        <v>97</v>
      </c>
      <c r="GA124" s="277">
        <v>2</v>
      </c>
      <c r="GB124" s="277">
        <v>1</v>
      </c>
      <c r="GC124" s="62">
        <v>127</v>
      </c>
      <c r="GD124" s="62"/>
      <c r="GE124" s="277">
        <v>18</v>
      </c>
      <c r="GF124" s="277">
        <v>3</v>
      </c>
      <c r="GG124" s="277">
        <v>1</v>
      </c>
      <c r="GH124" s="277"/>
      <c r="GI124" s="277">
        <v>67</v>
      </c>
      <c r="GJ124" s="277">
        <v>20</v>
      </c>
      <c r="GK124" s="277"/>
      <c r="GL124" s="277"/>
    </row>
    <row r="125" spans="1:194" s="286" customFormat="1" ht="15.75" customHeight="1" x14ac:dyDescent="0.3">
      <c r="A125" s="277">
        <v>107</v>
      </c>
      <c r="B125" s="277" t="s">
        <v>448</v>
      </c>
      <c r="C125" s="277" t="s">
        <v>449</v>
      </c>
      <c r="D125" s="277">
        <v>4.13</v>
      </c>
      <c r="E125" s="277"/>
      <c r="F125" s="277"/>
      <c r="G125" s="277"/>
      <c r="H125" s="277"/>
      <c r="I125" s="277"/>
      <c r="J125" s="277">
        <v>1</v>
      </c>
      <c r="K125" s="277">
        <v>0</v>
      </c>
      <c r="L125" s="277"/>
      <c r="M125" s="277"/>
      <c r="N125" s="277"/>
      <c r="O125" s="277"/>
      <c r="P125" s="277">
        <v>10</v>
      </c>
      <c r="Q125" s="277"/>
      <c r="R125" s="277"/>
      <c r="S125" s="277"/>
      <c r="T125" s="277"/>
      <c r="U125" s="277"/>
      <c r="V125" s="277"/>
      <c r="W125" s="277"/>
      <c r="X125" s="277"/>
      <c r="Y125" s="277"/>
      <c r="Z125" s="277"/>
      <c r="AA125" s="277"/>
      <c r="AB125" s="277"/>
      <c r="AC125" s="277"/>
      <c r="AD125" s="277"/>
      <c r="AE125" s="277"/>
      <c r="AF125" s="277">
        <v>35</v>
      </c>
      <c r="AG125" s="277"/>
      <c r="AH125" s="277">
        <v>7</v>
      </c>
      <c r="AI125" s="277"/>
      <c r="AJ125" s="277"/>
      <c r="AK125" s="277"/>
      <c r="AL125" s="277"/>
      <c r="AM125" s="277"/>
      <c r="AN125" s="277"/>
      <c r="AO125" s="277"/>
      <c r="AP125" s="277"/>
      <c r="AQ125" s="277"/>
      <c r="AR125" s="278"/>
      <c r="AS125" s="278"/>
      <c r="AT125" s="278">
        <v>3</v>
      </c>
      <c r="AU125" s="278"/>
      <c r="AV125" s="277"/>
      <c r="AW125" s="277"/>
      <c r="AX125" s="277"/>
      <c r="AY125" s="277"/>
      <c r="AZ125" s="42"/>
      <c r="BA125" s="42"/>
      <c r="BB125" s="277">
        <v>3</v>
      </c>
      <c r="BC125" s="277"/>
      <c r="BD125" s="277"/>
      <c r="BE125" s="277"/>
      <c r="BF125" s="288"/>
      <c r="BG125" s="277"/>
      <c r="BH125" s="277"/>
      <c r="BI125" s="277"/>
      <c r="BJ125" s="277">
        <v>1</v>
      </c>
      <c r="BK125" s="277"/>
      <c r="BL125" s="277">
        <v>1</v>
      </c>
      <c r="BM125" s="277"/>
      <c r="BN125" s="277">
        <v>1</v>
      </c>
      <c r="BO125" s="277"/>
      <c r="BP125" s="277"/>
      <c r="BQ125" s="277"/>
      <c r="BR125" s="277"/>
      <c r="BS125" s="277"/>
      <c r="BT125" s="277">
        <v>4</v>
      </c>
      <c r="BU125" s="277"/>
      <c r="BV125" s="277"/>
      <c r="BW125" s="277"/>
      <c r="BX125" s="277">
        <v>26</v>
      </c>
      <c r="BY125" s="277"/>
      <c r="BZ125" s="277"/>
      <c r="CA125" s="277"/>
      <c r="CB125" s="277"/>
      <c r="CC125" s="277"/>
      <c r="CD125" s="277"/>
      <c r="CE125" s="277"/>
      <c r="CF125" s="277"/>
      <c r="CG125" s="277"/>
      <c r="CH125" s="287"/>
      <c r="CI125" s="287"/>
      <c r="CJ125" s="277"/>
      <c r="CK125" s="277">
        <v>10</v>
      </c>
      <c r="CL125" s="277"/>
      <c r="CM125" s="277"/>
      <c r="CN125" s="277"/>
      <c r="CO125" s="277"/>
      <c r="CP125" s="277"/>
      <c r="CQ125" s="277"/>
      <c r="CR125" s="277"/>
      <c r="CS125" s="277"/>
      <c r="CT125" s="277"/>
      <c r="CU125" s="277"/>
      <c r="CV125" s="277">
        <v>60</v>
      </c>
      <c r="CW125" s="277"/>
      <c r="CX125" s="277"/>
      <c r="CY125" s="277"/>
      <c r="CZ125" s="277"/>
      <c r="DA125" s="277"/>
      <c r="DB125" s="277"/>
      <c r="DC125" s="277"/>
      <c r="DD125" s="271"/>
      <c r="DE125" s="271"/>
      <c r="DF125" s="277"/>
      <c r="DG125" s="277"/>
      <c r="DH125" s="279">
        <v>0</v>
      </c>
      <c r="DI125" s="279">
        <v>0</v>
      </c>
      <c r="DJ125" s="277"/>
      <c r="DK125" s="277"/>
      <c r="DL125" s="277">
        <v>2</v>
      </c>
      <c r="DM125" s="277"/>
      <c r="DN125" s="277"/>
      <c r="DO125" s="277"/>
      <c r="DP125" s="277"/>
      <c r="DQ125" s="277"/>
      <c r="DR125" s="277"/>
      <c r="DS125" s="277">
        <v>47</v>
      </c>
      <c r="DT125" s="277"/>
      <c r="DU125" s="277"/>
      <c r="DV125" s="277"/>
      <c r="DW125" s="277">
        <v>6</v>
      </c>
      <c r="DX125" s="277">
        <v>3</v>
      </c>
      <c r="DY125" s="277">
        <v>1</v>
      </c>
      <c r="DZ125" s="277"/>
      <c r="EA125" s="277"/>
      <c r="EB125" s="277"/>
      <c r="EC125" s="272">
        <v>3</v>
      </c>
      <c r="ED125" s="272"/>
      <c r="EE125" s="277"/>
      <c r="EF125" s="277"/>
      <c r="EG125" s="277"/>
      <c r="EH125" s="277"/>
      <c r="EI125" s="277"/>
      <c r="EJ125" s="277"/>
      <c r="EK125" s="277"/>
      <c r="EL125" s="277"/>
      <c r="EM125" s="277">
        <v>20</v>
      </c>
      <c r="EN125" s="277"/>
      <c r="EO125" s="277"/>
      <c r="EP125" s="277"/>
      <c r="EQ125" s="277"/>
      <c r="ER125" s="277"/>
      <c r="ES125" s="277">
        <v>1</v>
      </c>
      <c r="ET125" s="277"/>
      <c r="EU125" s="277"/>
      <c r="EV125" s="277"/>
      <c r="EW125" s="277"/>
      <c r="EX125" s="277"/>
      <c r="EY125" s="277">
        <v>2</v>
      </c>
      <c r="EZ125" s="277"/>
      <c r="FA125" s="277">
        <v>20</v>
      </c>
      <c r="FB125" s="277"/>
      <c r="FC125" s="277"/>
      <c r="FD125" s="277"/>
      <c r="FE125" s="288">
        <v>10</v>
      </c>
      <c r="FF125" s="288"/>
      <c r="FG125" s="277">
        <v>20</v>
      </c>
      <c r="FH125" s="277"/>
      <c r="FI125" s="277">
        <v>75</v>
      </c>
      <c r="FJ125" s="277">
        <v>3</v>
      </c>
      <c r="FK125" s="277">
        <v>3</v>
      </c>
      <c r="FL125" s="277">
        <v>0</v>
      </c>
      <c r="FM125" s="277"/>
      <c r="FN125" s="277"/>
      <c r="FO125" s="42"/>
      <c r="FP125" s="42"/>
      <c r="FQ125" s="277"/>
      <c r="FR125" s="277"/>
      <c r="FS125" s="277"/>
      <c r="FT125" s="277"/>
      <c r="FU125" s="277">
        <v>3</v>
      </c>
      <c r="FV125" s="277">
        <v>1</v>
      </c>
      <c r="FW125" s="288">
        <v>10</v>
      </c>
      <c r="FX125" s="288"/>
      <c r="FY125" s="277"/>
      <c r="FZ125" s="277">
        <v>20</v>
      </c>
      <c r="GA125" s="277">
        <v>2</v>
      </c>
      <c r="GB125" s="277"/>
      <c r="GC125" s="62">
        <v>11</v>
      </c>
      <c r="GD125" s="62"/>
      <c r="GE125" s="277">
        <v>26</v>
      </c>
      <c r="GF125" s="277">
        <v>1</v>
      </c>
      <c r="GG125" s="277"/>
      <c r="GH125" s="277"/>
      <c r="GI125" s="277">
        <v>57</v>
      </c>
      <c r="GJ125" s="277">
        <v>2</v>
      </c>
      <c r="GK125" s="277"/>
      <c r="GL125" s="277"/>
    </row>
    <row r="126" spans="1:194" s="286" customFormat="1" ht="15.75" customHeight="1" x14ac:dyDescent="0.3">
      <c r="A126" s="277">
        <v>108</v>
      </c>
      <c r="B126" s="277" t="s">
        <v>450</v>
      </c>
      <c r="C126" s="277" t="s">
        <v>451</v>
      </c>
      <c r="D126" s="277">
        <v>5.82</v>
      </c>
      <c r="E126" s="277"/>
      <c r="F126" s="277">
        <v>150</v>
      </c>
      <c r="G126" s="277"/>
      <c r="H126" s="277">
        <v>7</v>
      </c>
      <c r="I126" s="277"/>
      <c r="J126" s="277">
        <v>0</v>
      </c>
      <c r="K126" s="277">
        <v>0</v>
      </c>
      <c r="L126" s="277"/>
      <c r="M126" s="277"/>
      <c r="N126" s="277"/>
      <c r="O126" s="277"/>
      <c r="P126" s="277"/>
      <c r="Q126" s="277"/>
      <c r="R126" s="277"/>
      <c r="S126" s="277"/>
      <c r="T126" s="277"/>
      <c r="U126" s="277"/>
      <c r="V126" s="277"/>
      <c r="W126" s="277"/>
      <c r="X126" s="277"/>
      <c r="Y126" s="277"/>
      <c r="Z126" s="277"/>
      <c r="AA126" s="277"/>
      <c r="AB126" s="277"/>
      <c r="AC126" s="277"/>
      <c r="AD126" s="277"/>
      <c r="AE126" s="277"/>
      <c r="AF126" s="277">
        <v>120</v>
      </c>
      <c r="AG126" s="277"/>
      <c r="AH126" s="277"/>
      <c r="AI126" s="277"/>
      <c r="AJ126" s="277"/>
      <c r="AK126" s="277"/>
      <c r="AL126" s="277"/>
      <c r="AM126" s="277"/>
      <c r="AN126" s="277"/>
      <c r="AO126" s="277"/>
      <c r="AP126" s="277"/>
      <c r="AQ126" s="277"/>
      <c r="AR126" s="278"/>
      <c r="AS126" s="278"/>
      <c r="AT126" s="278"/>
      <c r="AU126" s="278"/>
      <c r="AV126" s="277"/>
      <c r="AW126" s="277"/>
      <c r="AX126" s="277"/>
      <c r="AY126" s="277"/>
      <c r="AZ126" s="42"/>
      <c r="BA126" s="42"/>
      <c r="BB126" s="277">
        <v>1</v>
      </c>
      <c r="BC126" s="277"/>
      <c r="BD126" s="277"/>
      <c r="BE126" s="277"/>
      <c r="BF126" s="288"/>
      <c r="BG126" s="277"/>
      <c r="BH126" s="277"/>
      <c r="BI126" s="277"/>
      <c r="BJ126" s="277"/>
      <c r="BK126" s="277"/>
      <c r="BL126" s="277"/>
      <c r="BM126" s="277"/>
      <c r="BN126" s="277"/>
      <c r="BO126" s="277"/>
      <c r="BP126" s="277"/>
      <c r="BQ126" s="277"/>
      <c r="BR126" s="277"/>
      <c r="BS126" s="277"/>
      <c r="BT126" s="277"/>
      <c r="BU126" s="277"/>
      <c r="BV126" s="277"/>
      <c r="BW126" s="277"/>
      <c r="BX126" s="277"/>
      <c r="BY126" s="277"/>
      <c r="BZ126" s="277"/>
      <c r="CA126" s="277"/>
      <c r="CB126" s="277"/>
      <c r="CC126" s="277"/>
      <c r="CD126" s="277"/>
      <c r="CE126" s="277"/>
      <c r="CF126" s="277"/>
      <c r="CG126" s="277"/>
      <c r="CH126" s="287"/>
      <c r="CI126" s="287"/>
      <c r="CJ126" s="277"/>
      <c r="CK126" s="277">
        <v>7</v>
      </c>
      <c r="CL126" s="277"/>
      <c r="CM126" s="277"/>
      <c r="CN126" s="277"/>
      <c r="CO126" s="277"/>
      <c r="CP126" s="277"/>
      <c r="CQ126" s="277"/>
      <c r="CR126" s="277"/>
      <c r="CS126" s="277"/>
      <c r="CT126" s="277"/>
      <c r="CU126" s="277"/>
      <c r="CV126" s="277"/>
      <c r="CW126" s="277"/>
      <c r="CX126" s="277"/>
      <c r="CY126" s="277"/>
      <c r="CZ126" s="277"/>
      <c r="DA126" s="277"/>
      <c r="DB126" s="277"/>
      <c r="DC126" s="277"/>
      <c r="DD126" s="271"/>
      <c r="DE126" s="271"/>
      <c r="DF126" s="277"/>
      <c r="DG126" s="277"/>
      <c r="DH126" s="279">
        <v>0</v>
      </c>
      <c r="DI126" s="279">
        <v>0</v>
      </c>
      <c r="DJ126" s="277"/>
      <c r="DK126" s="277"/>
      <c r="DL126" s="277"/>
      <c r="DM126" s="277"/>
      <c r="DN126" s="277"/>
      <c r="DO126" s="277"/>
      <c r="DP126" s="277"/>
      <c r="DQ126" s="277"/>
      <c r="DR126" s="277"/>
      <c r="DS126" s="277">
        <v>164</v>
      </c>
      <c r="DT126" s="277"/>
      <c r="DU126" s="277"/>
      <c r="DV126" s="277"/>
      <c r="DW126" s="277">
        <v>2</v>
      </c>
      <c r="DX126" s="277"/>
      <c r="DY126" s="277"/>
      <c r="DZ126" s="277"/>
      <c r="EA126" s="277"/>
      <c r="EB126" s="277"/>
      <c r="EC126" s="272"/>
      <c r="ED126" s="272"/>
      <c r="EE126" s="277"/>
      <c r="EF126" s="277"/>
      <c r="EG126" s="277"/>
      <c r="EH126" s="277"/>
      <c r="EI126" s="277"/>
      <c r="EJ126" s="277"/>
      <c r="EK126" s="277"/>
      <c r="EL126" s="277"/>
      <c r="EM126" s="277"/>
      <c r="EN126" s="277"/>
      <c r="EO126" s="277"/>
      <c r="EP126" s="277"/>
      <c r="EQ126" s="277"/>
      <c r="ER126" s="277"/>
      <c r="ES126" s="277"/>
      <c r="ET126" s="277"/>
      <c r="EU126" s="277"/>
      <c r="EV126" s="277"/>
      <c r="EW126" s="277"/>
      <c r="EX126" s="277"/>
      <c r="EY126" s="277"/>
      <c r="EZ126" s="277"/>
      <c r="FA126" s="277"/>
      <c r="FB126" s="277"/>
      <c r="FC126" s="277"/>
      <c r="FD126" s="277"/>
      <c r="FE126" s="288"/>
      <c r="FF126" s="288"/>
      <c r="FG126" s="277"/>
      <c r="FH126" s="277"/>
      <c r="FI126" s="277">
        <v>115</v>
      </c>
      <c r="FJ126" s="277"/>
      <c r="FK126" s="277"/>
      <c r="FL126" s="277"/>
      <c r="FM126" s="277"/>
      <c r="FN126" s="277"/>
      <c r="FO126" s="42"/>
      <c r="FP126" s="42"/>
      <c r="FQ126" s="277"/>
      <c r="FR126" s="277"/>
      <c r="FS126" s="277"/>
      <c r="FT126" s="277"/>
      <c r="FU126" s="277"/>
      <c r="FV126" s="277"/>
      <c r="FW126" s="288"/>
      <c r="FX126" s="288"/>
      <c r="FY126" s="277"/>
      <c r="FZ126" s="277">
        <v>41</v>
      </c>
      <c r="GA126" s="277"/>
      <c r="GB126" s="277"/>
      <c r="GC126" s="62">
        <v>52</v>
      </c>
      <c r="GD126" s="62"/>
      <c r="GE126" s="277"/>
      <c r="GF126" s="277"/>
      <c r="GG126" s="277"/>
      <c r="GH126" s="277"/>
      <c r="GI126" s="277"/>
      <c r="GJ126" s="277"/>
      <c r="GK126" s="277"/>
      <c r="GL126" s="277"/>
    </row>
    <row r="127" spans="1:194" s="286" customFormat="1" ht="15.75" customHeight="1" x14ac:dyDescent="0.3">
      <c r="A127" s="277">
        <v>109</v>
      </c>
      <c r="B127" s="277" t="s">
        <v>452</v>
      </c>
      <c r="C127" s="277" t="s">
        <v>453</v>
      </c>
      <c r="D127" s="277">
        <v>1.41</v>
      </c>
      <c r="E127" s="277"/>
      <c r="F127" s="277"/>
      <c r="G127" s="277"/>
      <c r="H127" s="277"/>
      <c r="I127" s="277"/>
      <c r="J127" s="277">
        <v>0</v>
      </c>
      <c r="K127" s="277">
        <v>0</v>
      </c>
      <c r="L127" s="277"/>
      <c r="M127" s="277"/>
      <c r="N127" s="277"/>
      <c r="O127" s="277"/>
      <c r="P127" s="277"/>
      <c r="Q127" s="277"/>
      <c r="R127" s="277"/>
      <c r="S127" s="277"/>
      <c r="T127" s="277"/>
      <c r="U127" s="277"/>
      <c r="V127" s="277"/>
      <c r="W127" s="277"/>
      <c r="X127" s="277"/>
      <c r="Y127" s="277"/>
      <c r="Z127" s="277"/>
      <c r="AA127" s="277"/>
      <c r="AB127" s="277"/>
      <c r="AC127" s="277"/>
      <c r="AD127" s="277"/>
      <c r="AE127" s="277"/>
      <c r="AF127" s="277">
        <v>8</v>
      </c>
      <c r="AG127" s="277"/>
      <c r="AH127" s="277"/>
      <c r="AI127" s="277"/>
      <c r="AJ127" s="277"/>
      <c r="AK127" s="277"/>
      <c r="AL127" s="277"/>
      <c r="AM127" s="277"/>
      <c r="AN127" s="277"/>
      <c r="AO127" s="277"/>
      <c r="AP127" s="277"/>
      <c r="AQ127" s="277"/>
      <c r="AR127" s="278"/>
      <c r="AS127" s="278"/>
      <c r="AT127" s="278"/>
      <c r="AU127" s="278"/>
      <c r="AV127" s="277"/>
      <c r="AW127" s="277"/>
      <c r="AX127" s="277"/>
      <c r="AY127" s="277"/>
      <c r="AZ127" s="42"/>
      <c r="BA127" s="42"/>
      <c r="BB127" s="277"/>
      <c r="BC127" s="277"/>
      <c r="BD127" s="277"/>
      <c r="BE127" s="277"/>
      <c r="BF127" s="288"/>
      <c r="BG127" s="277"/>
      <c r="BH127" s="277"/>
      <c r="BI127" s="277"/>
      <c r="BJ127" s="277"/>
      <c r="BK127" s="277"/>
      <c r="BL127" s="277"/>
      <c r="BM127" s="277"/>
      <c r="BN127" s="277"/>
      <c r="BO127" s="277"/>
      <c r="BP127" s="277"/>
      <c r="BQ127" s="277"/>
      <c r="BR127" s="277"/>
      <c r="BS127" s="277"/>
      <c r="BT127" s="277"/>
      <c r="BU127" s="277"/>
      <c r="BV127" s="277"/>
      <c r="BW127" s="277"/>
      <c r="BX127" s="277">
        <v>9</v>
      </c>
      <c r="BY127" s="277"/>
      <c r="BZ127" s="277"/>
      <c r="CA127" s="277"/>
      <c r="CB127" s="277"/>
      <c r="CC127" s="277"/>
      <c r="CD127" s="277"/>
      <c r="CE127" s="277"/>
      <c r="CF127" s="277"/>
      <c r="CG127" s="277"/>
      <c r="CH127" s="287"/>
      <c r="CI127" s="287"/>
      <c r="CJ127" s="277"/>
      <c r="CK127" s="277">
        <v>6</v>
      </c>
      <c r="CL127" s="277"/>
      <c r="CM127" s="277"/>
      <c r="CN127" s="277"/>
      <c r="CO127" s="277"/>
      <c r="CP127" s="277"/>
      <c r="CQ127" s="277"/>
      <c r="CR127" s="277"/>
      <c r="CS127" s="277"/>
      <c r="CT127" s="277"/>
      <c r="CU127" s="277"/>
      <c r="CV127" s="277">
        <v>2</v>
      </c>
      <c r="CW127" s="277"/>
      <c r="CX127" s="277"/>
      <c r="CY127" s="277"/>
      <c r="CZ127" s="277"/>
      <c r="DA127" s="277"/>
      <c r="DB127" s="277"/>
      <c r="DC127" s="277"/>
      <c r="DD127" s="271"/>
      <c r="DE127" s="271"/>
      <c r="DF127" s="277"/>
      <c r="DG127" s="277"/>
      <c r="DH127" s="279">
        <v>0</v>
      </c>
      <c r="DI127" s="279">
        <v>0</v>
      </c>
      <c r="DJ127" s="277"/>
      <c r="DK127" s="277"/>
      <c r="DL127" s="277"/>
      <c r="DM127" s="277"/>
      <c r="DN127" s="277"/>
      <c r="DO127" s="277"/>
      <c r="DP127" s="277"/>
      <c r="DQ127" s="277"/>
      <c r="DR127" s="277"/>
      <c r="DS127" s="277">
        <v>17</v>
      </c>
      <c r="DT127" s="277"/>
      <c r="DU127" s="277"/>
      <c r="DV127" s="277"/>
      <c r="DW127" s="277"/>
      <c r="DX127" s="277"/>
      <c r="DY127" s="277"/>
      <c r="DZ127" s="277"/>
      <c r="EA127" s="277"/>
      <c r="EB127" s="277"/>
      <c r="EC127" s="272"/>
      <c r="ED127" s="272"/>
      <c r="EE127" s="277"/>
      <c r="EF127" s="277"/>
      <c r="EG127" s="277"/>
      <c r="EH127" s="277"/>
      <c r="EI127" s="277"/>
      <c r="EJ127" s="277"/>
      <c r="EK127" s="277"/>
      <c r="EL127" s="277"/>
      <c r="EM127" s="277"/>
      <c r="EN127" s="277"/>
      <c r="EO127" s="277"/>
      <c r="EP127" s="277"/>
      <c r="EQ127" s="277"/>
      <c r="ER127" s="277"/>
      <c r="ES127" s="277"/>
      <c r="ET127" s="277"/>
      <c r="EU127" s="277"/>
      <c r="EV127" s="277"/>
      <c r="EW127" s="277"/>
      <c r="EX127" s="277"/>
      <c r="EY127" s="277"/>
      <c r="EZ127" s="277"/>
      <c r="FA127" s="277"/>
      <c r="FB127" s="277"/>
      <c r="FC127" s="277"/>
      <c r="FD127" s="277"/>
      <c r="FE127" s="288"/>
      <c r="FF127" s="288"/>
      <c r="FG127" s="277">
        <v>2</v>
      </c>
      <c r="FH127" s="277"/>
      <c r="FI127" s="277">
        <v>10</v>
      </c>
      <c r="FJ127" s="277"/>
      <c r="FK127" s="277"/>
      <c r="FL127" s="277"/>
      <c r="FM127" s="277"/>
      <c r="FN127" s="277"/>
      <c r="FO127" s="42"/>
      <c r="FP127" s="42"/>
      <c r="FQ127" s="277"/>
      <c r="FR127" s="277"/>
      <c r="FS127" s="277"/>
      <c r="FT127" s="277"/>
      <c r="FU127" s="277"/>
      <c r="FV127" s="277"/>
      <c r="FW127" s="288"/>
      <c r="FX127" s="288"/>
      <c r="FY127" s="277"/>
      <c r="FZ127" s="277">
        <v>1</v>
      </c>
      <c r="GA127" s="277"/>
      <c r="GB127" s="277"/>
      <c r="GC127" s="62">
        <v>0</v>
      </c>
      <c r="GD127" s="62"/>
      <c r="GE127" s="277">
        <v>1</v>
      </c>
      <c r="GF127" s="277"/>
      <c r="GG127" s="277"/>
      <c r="GH127" s="277"/>
      <c r="GI127" s="277"/>
      <c r="GJ127" s="277"/>
      <c r="GK127" s="277"/>
      <c r="GL127" s="277"/>
    </row>
    <row r="128" spans="1:194" s="286" customFormat="1" ht="15.75" customHeight="1" x14ac:dyDescent="0.3">
      <c r="A128" s="277">
        <v>110</v>
      </c>
      <c r="B128" s="277" t="s">
        <v>454</v>
      </c>
      <c r="C128" s="277" t="s">
        <v>455</v>
      </c>
      <c r="D128" s="277">
        <v>2.19</v>
      </c>
      <c r="E128" s="277"/>
      <c r="F128" s="277"/>
      <c r="G128" s="277"/>
      <c r="H128" s="277"/>
      <c r="I128" s="277"/>
      <c r="J128" s="277">
        <v>0</v>
      </c>
      <c r="K128" s="277">
        <v>0</v>
      </c>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v>237</v>
      </c>
      <c r="AG128" s="277"/>
      <c r="AH128" s="277">
        <v>10</v>
      </c>
      <c r="AI128" s="277"/>
      <c r="AJ128" s="277"/>
      <c r="AK128" s="277"/>
      <c r="AL128" s="277"/>
      <c r="AM128" s="277"/>
      <c r="AN128" s="277"/>
      <c r="AO128" s="277"/>
      <c r="AP128" s="277"/>
      <c r="AQ128" s="277"/>
      <c r="AR128" s="278"/>
      <c r="AS128" s="278"/>
      <c r="AT128" s="278"/>
      <c r="AU128" s="278"/>
      <c r="AV128" s="277"/>
      <c r="AW128" s="277"/>
      <c r="AX128" s="277"/>
      <c r="AY128" s="277"/>
      <c r="AZ128" s="42"/>
      <c r="BA128" s="42"/>
      <c r="BB128" s="277"/>
      <c r="BC128" s="277"/>
      <c r="BD128" s="277"/>
      <c r="BE128" s="277"/>
      <c r="BF128" s="288"/>
      <c r="BG128" s="277"/>
      <c r="BH128" s="277"/>
      <c r="BI128" s="277"/>
      <c r="BJ128" s="277"/>
      <c r="BK128" s="277"/>
      <c r="BL128" s="277"/>
      <c r="BM128" s="277"/>
      <c r="BN128" s="277"/>
      <c r="BO128" s="277"/>
      <c r="BP128" s="277"/>
      <c r="BQ128" s="277"/>
      <c r="BR128" s="277"/>
      <c r="BS128" s="277"/>
      <c r="BT128" s="277"/>
      <c r="BU128" s="277"/>
      <c r="BV128" s="277"/>
      <c r="BW128" s="277"/>
      <c r="BX128" s="277">
        <v>19</v>
      </c>
      <c r="BY128" s="277"/>
      <c r="BZ128" s="277"/>
      <c r="CA128" s="277"/>
      <c r="CB128" s="277"/>
      <c r="CC128" s="277"/>
      <c r="CD128" s="277"/>
      <c r="CE128" s="277"/>
      <c r="CF128" s="277"/>
      <c r="CG128" s="277"/>
      <c r="CH128" s="287"/>
      <c r="CI128" s="287"/>
      <c r="CJ128" s="277"/>
      <c r="CK128" s="277">
        <v>1</v>
      </c>
      <c r="CL128" s="277"/>
      <c r="CM128" s="277"/>
      <c r="CN128" s="277"/>
      <c r="CO128" s="277"/>
      <c r="CP128" s="277"/>
      <c r="CQ128" s="277"/>
      <c r="CR128" s="277"/>
      <c r="CS128" s="277"/>
      <c r="CT128" s="277"/>
      <c r="CU128" s="277"/>
      <c r="CV128" s="277">
        <v>1</v>
      </c>
      <c r="CW128" s="277"/>
      <c r="CX128" s="277"/>
      <c r="CY128" s="277"/>
      <c r="CZ128" s="277"/>
      <c r="DA128" s="277"/>
      <c r="DB128" s="277"/>
      <c r="DC128" s="277"/>
      <c r="DD128" s="271"/>
      <c r="DE128" s="271"/>
      <c r="DF128" s="277"/>
      <c r="DG128" s="277"/>
      <c r="DH128" s="279">
        <v>0</v>
      </c>
      <c r="DI128" s="279">
        <v>0</v>
      </c>
      <c r="DJ128" s="277"/>
      <c r="DK128" s="277"/>
      <c r="DL128" s="277"/>
      <c r="DM128" s="277"/>
      <c r="DN128" s="277"/>
      <c r="DO128" s="277"/>
      <c r="DP128" s="277"/>
      <c r="DQ128" s="277"/>
      <c r="DR128" s="277"/>
      <c r="DS128" s="277">
        <v>20</v>
      </c>
      <c r="DT128" s="277"/>
      <c r="DU128" s="277"/>
      <c r="DV128" s="277"/>
      <c r="DW128" s="277"/>
      <c r="DX128" s="277"/>
      <c r="DY128" s="277"/>
      <c r="DZ128" s="277"/>
      <c r="EA128" s="277"/>
      <c r="EB128" s="277"/>
      <c r="EC128" s="272">
        <v>5</v>
      </c>
      <c r="ED128" s="272"/>
      <c r="EE128" s="277"/>
      <c r="EF128" s="277"/>
      <c r="EG128" s="277"/>
      <c r="EH128" s="277"/>
      <c r="EI128" s="277"/>
      <c r="EJ128" s="277"/>
      <c r="EK128" s="277"/>
      <c r="EL128" s="277"/>
      <c r="EM128" s="277"/>
      <c r="EN128" s="277"/>
      <c r="EO128" s="277"/>
      <c r="EP128" s="277"/>
      <c r="EQ128" s="277"/>
      <c r="ER128" s="277"/>
      <c r="ES128" s="277"/>
      <c r="ET128" s="277"/>
      <c r="EU128" s="277"/>
      <c r="EV128" s="277"/>
      <c r="EW128" s="277"/>
      <c r="EX128" s="277"/>
      <c r="EY128" s="277"/>
      <c r="EZ128" s="277"/>
      <c r="FA128" s="277"/>
      <c r="FB128" s="277"/>
      <c r="FC128" s="277"/>
      <c r="FD128" s="277"/>
      <c r="FE128" s="288"/>
      <c r="FF128" s="288"/>
      <c r="FG128" s="277">
        <v>7</v>
      </c>
      <c r="FH128" s="277"/>
      <c r="FI128" s="277">
        <v>85</v>
      </c>
      <c r="FJ128" s="277"/>
      <c r="FK128" s="277"/>
      <c r="FL128" s="277"/>
      <c r="FM128" s="277"/>
      <c r="FN128" s="277"/>
      <c r="FO128" s="42"/>
      <c r="FP128" s="42"/>
      <c r="FQ128" s="277"/>
      <c r="FR128" s="277"/>
      <c r="FS128" s="277"/>
      <c r="FT128" s="277"/>
      <c r="FU128" s="277"/>
      <c r="FV128" s="277"/>
      <c r="FW128" s="288"/>
      <c r="FX128" s="288"/>
      <c r="FY128" s="277"/>
      <c r="FZ128" s="277">
        <v>1</v>
      </c>
      <c r="GA128" s="277"/>
      <c r="GB128" s="277"/>
      <c r="GC128" s="62">
        <v>0</v>
      </c>
      <c r="GD128" s="62"/>
      <c r="GE128" s="277">
        <v>3</v>
      </c>
      <c r="GF128" s="277"/>
      <c r="GG128" s="277"/>
      <c r="GH128" s="277"/>
      <c r="GI128" s="277">
        <v>26</v>
      </c>
      <c r="GJ128" s="277"/>
      <c r="GK128" s="277"/>
      <c r="GL128" s="277"/>
    </row>
    <row r="129" spans="1:194" s="286" customFormat="1" ht="15.75" customHeight="1" x14ac:dyDescent="0.3">
      <c r="A129" s="277">
        <v>111</v>
      </c>
      <c r="B129" s="277" t="s">
        <v>456</v>
      </c>
      <c r="C129" s="277" t="s">
        <v>457</v>
      </c>
      <c r="D129" s="277">
        <v>2.42</v>
      </c>
      <c r="E129" s="277"/>
      <c r="F129" s="277"/>
      <c r="G129" s="277"/>
      <c r="H129" s="277">
        <v>10</v>
      </c>
      <c r="I129" s="277"/>
      <c r="J129" s="277">
        <v>0</v>
      </c>
      <c r="K129" s="277">
        <v>0</v>
      </c>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v>6</v>
      </c>
      <c r="AG129" s="277"/>
      <c r="AH129" s="277"/>
      <c r="AI129" s="277"/>
      <c r="AJ129" s="277"/>
      <c r="AK129" s="277"/>
      <c r="AL129" s="277"/>
      <c r="AM129" s="277"/>
      <c r="AN129" s="277"/>
      <c r="AO129" s="277"/>
      <c r="AP129" s="277"/>
      <c r="AQ129" s="277"/>
      <c r="AR129" s="278"/>
      <c r="AS129" s="278"/>
      <c r="AT129" s="278"/>
      <c r="AU129" s="278"/>
      <c r="AV129" s="277"/>
      <c r="AW129" s="277"/>
      <c r="AX129" s="277"/>
      <c r="AY129" s="277"/>
      <c r="AZ129" s="42"/>
      <c r="BA129" s="42"/>
      <c r="BB129" s="277"/>
      <c r="BC129" s="277"/>
      <c r="BD129" s="277"/>
      <c r="BE129" s="277"/>
      <c r="BF129" s="288"/>
      <c r="BG129" s="277"/>
      <c r="BH129" s="277"/>
      <c r="BI129" s="277"/>
      <c r="BJ129" s="277"/>
      <c r="BK129" s="277"/>
      <c r="BL129" s="277"/>
      <c r="BM129" s="277"/>
      <c r="BN129" s="277"/>
      <c r="BO129" s="277"/>
      <c r="BP129" s="277"/>
      <c r="BQ129" s="277"/>
      <c r="BR129" s="277"/>
      <c r="BS129" s="277"/>
      <c r="BT129" s="277"/>
      <c r="BU129" s="277"/>
      <c r="BV129" s="277"/>
      <c r="BW129" s="277"/>
      <c r="BX129" s="277"/>
      <c r="BY129" s="277"/>
      <c r="BZ129" s="277"/>
      <c r="CA129" s="277"/>
      <c r="CB129" s="277"/>
      <c r="CC129" s="277"/>
      <c r="CD129" s="277"/>
      <c r="CE129" s="277"/>
      <c r="CF129" s="277"/>
      <c r="CG129" s="277"/>
      <c r="CH129" s="287"/>
      <c r="CI129" s="287"/>
      <c r="CJ129" s="277"/>
      <c r="CK129" s="277">
        <v>1</v>
      </c>
      <c r="CL129" s="277"/>
      <c r="CM129" s="277"/>
      <c r="CN129" s="277"/>
      <c r="CO129" s="277"/>
      <c r="CP129" s="277"/>
      <c r="CQ129" s="277"/>
      <c r="CR129" s="277"/>
      <c r="CS129" s="277"/>
      <c r="CT129" s="277"/>
      <c r="CU129" s="277"/>
      <c r="CV129" s="277"/>
      <c r="CW129" s="277"/>
      <c r="CX129" s="277"/>
      <c r="CY129" s="277"/>
      <c r="CZ129" s="277"/>
      <c r="DA129" s="277"/>
      <c r="DB129" s="277"/>
      <c r="DC129" s="277"/>
      <c r="DD129" s="271"/>
      <c r="DE129" s="271"/>
      <c r="DF129" s="277"/>
      <c r="DG129" s="277"/>
      <c r="DH129" s="279">
        <v>0</v>
      </c>
      <c r="DI129" s="279">
        <v>0</v>
      </c>
      <c r="DJ129" s="277"/>
      <c r="DK129" s="277"/>
      <c r="DL129" s="277"/>
      <c r="DM129" s="277"/>
      <c r="DN129" s="277"/>
      <c r="DO129" s="277"/>
      <c r="DP129" s="277"/>
      <c r="DQ129" s="277"/>
      <c r="DR129" s="277"/>
      <c r="DS129" s="277">
        <v>8</v>
      </c>
      <c r="DT129" s="277"/>
      <c r="DU129" s="277"/>
      <c r="DV129" s="277"/>
      <c r="DW129" s="277"/>
      <c r="DX129" s="277"/>
      <c r="DY129" s="277"/>
      <c r="DZ129" s="277"/>
      <c r="EA129" s="277"/>
      <c r="EB129" s="277"/>
      <c r="EC129" s="272">
        <v>10</v>
      </c>
      <c r="ED129" s="272"/>
      <c r="EE129" s="277"/>
      <c r="EF129" s="277"/>
      <c r="EG129" s="277"/>
      <c r="EH129" s="277"/>
      <c r="EI129" s="277"/>
      <c r="EJ129" s="277"/>
      <c r="EK129" s="277"/>
      <c r="EL129" s="277"/>
      <c r="EM129" s="277">
        <v>2</v>
      </c>
      <c r="EN129" s="277"/>
      <c r="EO129" s="277"/>
      <c r="EP129" s="277"/>
      <c r="EQ129" s="277"/>
      <c r="ER129" s="277"/>
      <c r="ES129" s="277"/>
      <c r="ET129" s="277"/>
      <c r="EU129" s="277"/>
      <c r="EV129" s="277"/>
      <c r="EW129" s="277"/>
      <c r="EX129" s="277"/>
      <c r="EY129" s="277"/>
      <c r="EZ129" s="277"/>
      <c r="FA129" s="277">
        <v>2</v>
      </c>
      <c r="FB129" s="277"/>
      <c r="FC129" s="277"/>
      <c r="FD129" s="277"/>
      <c r="FE129" s="288"/>
      <c r="FF129" s="288"/>
      <c r="FG129" s="277"/>
      <c r="FH129" s="277"/>
      <c r="FI129" s="277">
        <v>5</v>
      </c>
      <c r="FJ129" s="277"/>
      <c r="FK129" s="277"/>
      <c r="FL129" s="277"/>
      <c r="FM129" s="277"/>
      <c r="FN129" s="277"/>
      <c r="FO129" s="42"/>
      <c r="FP129" s="42"/>
      <c r="FQ129" s="277"/>
      <c r="FR129" s="277"/>
      <c r="FS129" s="277"/>
      <c r="FT129" s="277"/>
      <c r="FU129" s="277"/>
      <c r="FV129" s="277"/>
      <c r="FW129" s="288"/>
      <c r="FX129" s="288"/>
      <c r="FY129" s="277"/>
      <c r="FZ129" s="277"/>
      <c r="GA129" s="277"/>
      <c r="GB129" s="277"/>
      <c r="GC129" s="62">
        <v>0</v>
      </c>
      <c r="GD129" s="62"/>
      <c r="GE129" s="277"/>
      <c r="GF129" s="277"/>
      <c r="GG129" s="277"/>
      <c r="GH129" s="277"/>
      <c r="GI129" s="277"/>
      <c r="GJ129" s="277"/>
      <c r="GK129" s="277"/>
      <c r="GL129" s="277"/>
    </row>
    <row r="130" spans="1:194" s="286" customFormat="1" ht="15.75" customHeight="1" x14ac:dyDescent="0.3">
      <c r="A130" s="277">
        <v>112</v>
      </c>
      <c r="B130" s="277" t="s">
        <v>458</v>
      </c>
      <c r="C130" s="277" t="s">
        <v>459</v>
      </c>
      <c r="D130" s="277">
        <v>1.02</v>
      </c>
      <c r="E130" s="277"/>
      <c r="F130" s="277"/>
      <c r="G130" s="277"/>
      <c r="H130" s="277"/>
      <c r="I130" s="277"/>
      <c r="J130" s="277">
        <v>2</v>
      </c>
      <c r="K130" s="277">
        <v>0</v>
      </c>
      <c r="L130" s="277">
        <v>1</v>
      </c>
      <c r="M130" s="277"/>
      <c r="N130" s="277"/>
      <c r="O130" s="277"/>
      <c r="P130" s="277"/>
      <c r="Q130" s="277"/>
      <c r="R130" s="277"/>
      <c r="S130" s="277"/>
      <c r="T130" s="277"/>
      <c r="U130" s="277"/>
      <c r="V130" s="277">
        <v>1</v>
      </c>
      <c r="W130" s="277"/>
      <c r="X130" s="277"/>
      <c r="Y130" s="277"/>
      <c r="Z130" s="277">
        <v>2</v>
      </c>
      <c r="AA130" s="277"/>
      <c r="AB130" s="277">
        <v>5</v>
      </c>
      <c r="AC130" s="277"/>
      <c r="AD130" s="277">
        <v>10</v>
      </c>
      <c r="AE130" s="277"/>
      <c r="AF130" s="277">
        <v>32</v>
      </c>
      <c r="AG130" s="277"/>
      <c r="AH130" s="277"/>
      <c r="AI130" s="277"/>
      <c r="AJ130" s="277"/>
      <c r="AK130" s="277"/>
      <c r="AL130" s="277"/>
      <c r="AM130" s="277"/>
      <c r="AN130" s="277"/>
      <c r="AO130" s="277"/>
      <c r="AP130" s="277"/>
      <c r="AQ130" s="277"/>
      <c r="AR130" s="278"/>
      <c r="AS130" s="278"/>
      <c r="AT130" s="278"/>
      <c r="AU130" s="278"/>
      <c r="AV130" s="277"/>
      <c r="AW130" s="277"/>
      <c r="AX130" s="277"/>
      <c r="AY130" s="277"/>
      <c r="AZ130" s="42"/>
      <c r="BA130" s="42"/>
      <c r="BB130" s="277"/>
      <c r="BC130" s="277"/>
      <c r="BD130" s="277"/>
      <c r="BE130" s="277"/>
      <c r="BF130" s="288"/>
      <c r="BG130" s="277"/>
      <c r="BH130" s="277"/>
      <c r="BI130" s="277"/>
      <c r="BJ130" s="277">
        <v>3</v>
      </c>
      <c r="BK130" s="277"/>
      <c r="BL130" s="277">
        <v>1</v>
      </c>
      <c r="BM130" s="277"/>
      <c r="BN130" s="277">
        <v>10</v>
      </c>
      <c r="BO130" s="277"/>
      <c r="BP130" s="277"/>
      <c r="BQ130" s="277"/>
      <c r="BR130" s="277"/>
      <c r="BS130" s="277"/>
      <c r="BT130" s="277"/>
      <c r="BU130" s="277"/>
      <c r="BV130" s="277"/>
      <c r="BW130" s="277"/>
      <c r="BX130" s="277">
        <v>5</v>
      </c>
      <c r="BY130" s="277"/>
      <c r="BZ130" s="277"/>
      <c r="CA130" s="277"/>
      <c r="CB130" s="277">
        <v>1</v>
      </c>
      <c r="CC130" s="277"/>
      <c r="CD130" s="277">
        <v>1</v>
      </c>
      <c r="CE130" s="277"/>
      <c r="CF130" s="277"/>
      <c r="CG130" s="277"/>
      <c r="CH130" s="287">
        <f>5+9</f>
        <v>14</v>
      </c>
      <c r="CI130" s="287"/>
      <c r="CJ130" s="277"/>
      <c r="CK130" s="277">
        <v>10</v>
      </c>
      <c r="CL130" s="277">
        <v>2</v>
      </c>
      <c r="CM130" s="277"/>
      <c r="CN130" s="277"/>
      <c r="CO130" s="277"/>
      <c r="CP130" s="277">
        <v>35</v>
      </c>
      <c r="CQ130" s="277"/>
      <c r="CR130" s="277"/>
      <c r="CS130" s="277"/>
      <c r="CT130" s="277"/>
      <c r="CU130" s="277"/>
      <c r="CV130" s="277">
        <v>3</v>
      </c>
      <c r="CW130" s="277"/>
      <c r="CX130" s="277"/>
      <c r="CY130" s="277"/>
      <c r="CZ130" s="277"/>
      <c r="DA130" s="277"/>
      <c r="DB130" s="277"/>
      <c r="DC130" s="277"/>
      <c r="DD130" s="271"/>
      <c r="DE130" s="271"/>
      <c r="DF130" s="277"/>
      <c r="DG130" s="277"/>
      <c r="DH130" s="279">
        <v>0</v>
      </c>
      <c r="DI130" s="279">
        <v>0</v>
      </c>
      <c r="DJ130" s="277"/>
      <c r="DK130" s="277"/>
      <c r="DL130" s="277"/>
      <c r="DM130" s="277"/>
      <c r="DN130" s="277"/>
      <c r="DO130" s="277"/>
      <c r="DP130" s="277"/>
      <c r="DQ130" s="277">
        <v>4</v>
      </c>
      <c r="DR130" s="277"/>
      <c r="DS130" s="277">
        <v>29</v>
      </c>
      <c r="DT130" s="277"/>
      <c r="DU130" s="277">
        <v>2</v>
      </c>
      <c r="DV130" s="277"/>
      <c r="DW130" s="277"/>
      <c r="DX130" s="277"/>
      <c r="DY130" s="277">
        <v>1</v>
      </c>
      <c r="DZ130" s="277"/>
      <c r="EA130" s="277"/>
      <c r="EB130" s="277"/>
      <c r="EC130" s="272">
        <v>5</v>
      </c>
      <c r="ED130" s="272"/>
      <c r="EE130" s="277"/>
      <c r="EF130" s="277"/>
      <c r="EG130" s="277">
        <v>20</v>
      </c>
      <c r="EH130" s="277"/>
      <c r="EI130" s="277"/>
      <c r="EJ130" s="277"/>
      <c r="EK130" s="277"/>
      <c r="EL130" s="277"/>
      <c r="EM130" s="277"/>
      <c r="EN130" s="277"/>
      <c r="EO130" s="277">
        <v>8</v>
      </c>
      <c r="EP130" s="277"/>
      <c r="EQ130" s="277"/>
      <c r="ER130" s="277"/>
      <c r="ES130" s="277"/>
      <c r="ET130" s="277"/>
      <c r="EU130" s="277"/>
      <c r="EV130" s="277"/>
      <c r="EW130" s="277"/>
      <c r="EX130" s="277"/>
      <c r="EY130" s="277">
        <v>4</v>
      </c>
      <c r="EZ130" s="277"/>
      <c r="FA130" s="277"/>
      <c r="FB130" s="277"/>
      <c r="FC130" s="277">
        <v>4</v>
      </c>
      <c r="FD130" s="277"/>
      <c r="FE130" s="288">
        <v>15</v>
      </c>
      <c r="FF130" s="288"/>
      <c r="FG130" s="277">
        <v>9</v>
      </c>
      <c r="FH130" s="277"/>
      <c r="FI130" s="277">
        <v>5</v>
      </c>
      <c r="FJ130" s="277"/>
      <c r="FK130" s="277">
        <v>3</v>
      </c>
      <c r="FL130" s="277"/>
      <c r="FM130" s="277"/>
      <c r="FN130" s="277"/>
      <c r="FO130" s="42"/>
      <c r="FP130" s="42"/>
      <c r="FQ130" s="277"/>
      <c r="FR130" s="277"/>
      <c r="FS130" s="277"/>
      <c r="FT130" s="277"/>
      <c r="FU130" s="277">
        <v>3</v>
      </c>
      <c r="FV130" s="277">
        <v>1</v>
      </c>
      <c r="FW130" s="288">
        <v>15</v>
      </c>
      <c r="FX130" s="288"/>
      <c r="FY130" s="277"/>
      <c r="FZ130" s="277">
        <v>96</v>
      </c>
      <c r="GA130" s="277">
        <v>3</v>
      </c>
      <c r="GB130" s="277"/>
      <c r="GC130" s="62">
        <v>11</v>
      </c>
      <c r="GD130" s="62"/>
      <c r="GE130" s="277">
        <v>22</v>
      </c>
      <c r="GF130" s="277"/>
      <c r="GG130" s="277"/>
      <c r="GH130" s="277"/>
      <c r="GI130" s="277">
        <v>20</v>
      </c>
      <c r="GJ130" s="277"/>
      <c r="GK130" s="277"/>
      <c r="GL130" s="277"/>
    </row>
    <row r="131" spans="1:194" s="286" customFormat="1" ht="15.75" customHeight="1" x14ac:dyDescent="0.3">
      <c r="A131" s="277">
        <v>17</v>
      </c>
      <c r="B131" s="277" t="s">
        <v>460</v>
      </c>
      <c r="C131" s="277" t="s">
        <v>461</v>
      </c>
      <c r="D131" s="277">
        <v>2.96</v>
      </c>
      <c r="E131" s="277"/>
      <c r="F131" s="277"/>
      <c r="G131" s="277"/>
      <c r="H131" s="277"/>
      <c r="I131" s="277"/>
      <c r="J131" s="277">
        <v>0</v>
      </c>
      <c r="K131" s="277">
        <v>16</v>
      </c>
      <c r="L131" s="277"/>
      <c r="M131" s="277">
        <v>1</v>
      </c>
      <c r="N131" s="277"/>
      <c r="O131" s="277"/>
      <c r="P131" s="277"/>
      <c r="Q131" s="277">
        <v>167</v>
      </c>
      <c r="R131" s="277"/>
      <c r="S131" s="277"/>
      <c r="T131" s="277"/>
      <c r="U131" s="277"/>
      <c r="V131" s="277"/>
      <c r="W131" s="277"/>
      <c r="X131" s="277"/>
      <c r="Y131" s="277"/>
      <c r="Z131" s="277"/>
      <c r="AA131" s="277"/>
      <c r="AB131" s="277"/>
      <c r="AC131" s="277"/>
      <c r="AD131" s="277">
        <v>0</v>
      </c>
      <c r="AE131" s="277">
        <v>1</v>
      </c>
      <c r="AF131" s="277"/>
      <c r="AG131" s="277"/>
      <c r="AH131" s="277"/>
      <c r="AI131" s="277"/>
      <c r="AJ131" s="277"/>
      <c r="AK131" s="277"/>
      <c r="AL131" s="277"/>
      <c r="AM131" s="277"/>
      <c r="AN131" s="277"/>
      <c r="AO131" s="277"/>
      <c r="AP131" s="277"/>
      <c r="AQ131" s="277"/>
      <c r="AR131" s="278"/>
      <c r="AS131" s="278"/>
      <c r="AT131" s="278"/>
      <c r="AU131" s="278"/>
      <c r="AV131" s="277"/>
      <c r="AW131" s="277">
        <v>3</v>
      </c>
      <c r="AX131" s="277"/>
      <c r="AY131" s="277"/>
      <c r="AZ131" s="42"/>
      <c r="BA131" s="42"/>
      <c r="BB131" s="279"/>
      <c r="BC131" s="279">
        <v>6</v>
      </c>
      <c r="BD131" s="279"/>
      <c r="BE131" s="279"/>
      <c r="BF131" s="284"/>
      <c r="BG131" s="279"/>
      <c r="BH131" s="279"/>
      <c r="BI131" s="279"/>
      <c r="BJ131" s="279"/>
      <c r="BK131" s="279"/>
      <c r="BL131" s="279"/>
      <c r="BM131" s="279"/>
      <c r="BN131" s="277"/>
      <c r="BO131" s="277">
        <v>8</v>
      </c>
      <c r="BP131" s="279"/>
      <c r="BQ131" s="279"/>
      <c r="BR131" s="279"/>
      <c r="BS131" s="279"/>
      <c r="BT131" s="279"/>
      <c r="BU131" s="279">
        <f>SUM(BU132:BU139)</f>
        <v>48</v>
      </c>
      <c r="BV131" s="279"/>
      <c r="BW131" s="279"/>
      <c r="BX131" s="280"/>
      <c r="BY131" s="280">
        <v>233</v>
      </c>
      <c r="BZ131" s="279"/>
      <c r="CA131" s="279"/>
      <c r="CB131" s="279"/>
      <c r="CC131" s="279"/>
      <c r="CD131" s="279"/>
      <c r="CE131" s="279"/>
      <c r="CF131" s="279"/>
      <c r="CG131" s="279"/>
      <c r="CH131" s="281">
        <f>SUM(CH132:CH139)</f>
        <v>0</v>
      </c>
      <c r="CI131" s="281">
        <f>SUM(CI132:CI139)</f>
        <v>180</v>
      </c>
      <c r="CJ131" s="279"/>
      <c r="CK131" s="279">
        <v>2040</v>
      </c>
      <c r="CL131" s="279"/>
      <c r="CM131" s="279"/>
      <c r="CN131" s="279"/>
      <c r="CO131" s="279"/>
      <c r="CP131" s="279"/>
      <c r="CQ131" s="279"/>
      <c r="CR131" s="279"/>
      <c r="CS131" s="279"/>
      <c r="CT131" s="279"/>
      <c r="CU131" s="279"/>
      <c r="CV131" s="279"/>
      <c r="CW131" s="279"/>
      <c r="CX131" s="279"/>
      <c r="CY131" s="279"/>
      <c r="CZ131" s="279">
        <v>0</v>
      </c>
      <c r="DA131" s="279">
        <v>0</v>
      </c>
      <c r="DB131" s="279"/>
      <c r="DC131" s="279"/>
      <c r="DD131" s="271"/>
      <c r="DE131" s="271"/>
      <c r="DF131" s="279"/>
      <c r="DG131" s="279"/>
      <c r="DH131" s="279">
        <v>0</v>
      </c>
      <c r="DI131" s="279">
        <v>0</v>
      </c>
      <c r="DJ131" s="279"/>
      <c r="DK131" s="279"/>
      <c r="DL131" s="279"/>
      <c r="DM131" s="279"/>
      <c r="DN131" s="279"/>
      <c r="DO131" s="279"/>
      <c r="DP131" s="277"/>
      <c r="DQ131" s="279"/>
      <c r="DR131" s="279"/>
      <c r="DS131" s="279"/>
      <c r="DT131" s="279">
        <v>287</v>
      </c>
      <c r="DU131" s="279"/>
      <c r="DV131" s="279"/>
      <c r="DW131" s="277">
        <v>2</v>
      </c>
      <c r="DX131" s="277"/>
      <c r="DY131" s="279"/>
      <c r="DZ131" s="279"/>
      <c r="EA131" s="279"/>
      <c r="EB131" s="279"/>
      <c r="EC131" s="272"/>
      <c r="ED131" s="272"/>
      <c r="EE131" s="279"/>
      <c r="EF131" s="279"/>
      <c r="EG131" s="279"/>
      <c r="EH131" s="279">
        <v>47</v>
      </c>
      <c r="EI131" s="279"/>
      <c r="EJ131" s="279"/>
      <c r="EK131" s="279"/>
      <c r="EL131" s="279"/>
      <c r="EM131" s="279"/>
      <c r="EN131" s="279"/>
      <c r="EO131" s="279"/>
      <c r="EP131" s="279">
        <v>6</v>
      </c>
      <c r="EQ131" s="279"/>
      <c r="ER131" s="279"/>
      <c r="ES131" s="279"/>
      <c r="ET131" s="279">
        <v>85</v>
      </c>
      <c r="EU131" s="279"/>
      <c r="EV131" s="279"/>
      <c r="EW131" s="279"/>
      <c r="EX131" s="279"/>
      <c r="EY131" s="279"/>
      <c r="EZ131" s="279"/>
      <c r="FA131" s="279"/>
      <c r="FB131" s="279"/>
      <c r="FC131" s="279"/>
      <c r="FD131" s="279"/>
      <c r="FE131" s="283"/>
      <c r="FF131" s="283">
        <v>215</v>
      </c>
      <c r="FG131" s="279"/>
      <c r="FH131" s="279">
        <v>77</v>
      </c>
      <c r="FI131" s="279">
        <v>0</v>
      </c>
      <c r="FJ131" s="279">
        <v>286</v>
      </c>
      <c r="FK131" s="279">
        <v>0</v>
      </c>
      <c r="FL131" s="279">
        <v>0</v>
      </c>
      <c r="FM131" s="279"/>
      <c r="FN131" s="279"/>
      <c r="FO131" s="42"/>
      <c r="FP131" s="42"/>
      <c r="FQ131" s="279"/>
      <c r="FR131" s="279"/>
      <c r="FS131" s="279"/>
      <c r="FT131" s="279">
        <f>SUM(FT132:FT139)</f>
        <v>1999</v>
      </c>
      <c r="FU131" s="279"/>
      <c r="FV131" s="279"/>
      <c r="FW131" s="283"/>
      <c r="FX131" s="283">
        <v>215</v>
      </c>
      <c r="FY131" s="279"/>
      <c r="FZ131" s="279"/>
      <c r="GA131" s="279"/>
      <c r="GB131" s="279"/>
      <c r="GC131" s="62">
        <v>0</v>
      </c>
      <c r="GD131" s="62"/>
      <c r="GE131" s="279"/>
      <c r="GF131" s="279"/>
      <c r="GG131" s="285"/>
      <c r="GH131" s="285"/>
      <c r="GI131" s="279"/>
      <c r="GJ131" s="279"/>
      <c r="GK131" s="279"/>
      <c r="GL131" s="279"/>
    </row>
    <row r="132" spans="1:194" s="286" customFormat="1" ht="15.75" customHeight="1" x14ac:dyDescent="0.3">
      <c r="A132" s="277">
        <v>113</v>
      </c>
      <c r="B132" s="277" t="s">
        <v>462</v>
      </c>
      <c r="C132" s="277" t="s">
        <v>463</v>
      </c>
      <c r="D132" s="277">
        <v>4.21</v>
      </c>
      <c r="E132" s="277"/>
      <c r="F132" s="277"/>
      <c r="G132" s="277"/>
      <c r="H132" s="277"/>
      <c r="I132" s="277"/>
      <c r="J132" s="277">
        <v>0</v>
      </c>
      <c r="K132" s="277">
        <v>0</v>
      </c>
      <c r="L132" s="277"/>
      <c r="M132" s="277"/>
      <c r="N132" s="277"/>
      <c r="O132" s="277"/>
      <c r="P132" s="277"/>
      <c r="Q132" s="277">
        <v>25</v>
      </c>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c r="AN132" s="277"/>
      <c r="AO132" s="277"/>
      <c r="AP132" s="277"/>
      <c r="AQ132" s="277"/>
      <c r="AR132" s="278"/>
      <c r="AS132" s="278"/>
      <c r="AT132" s="278"/>
      <c r="AU132" s="278"/>
      <c r="AV132" s="277"/>
      <c r="AW132" s="277"/>
      <c r="AX132" s="277"/>
      <c r="AY132" s="277"/>
      <c r="AZ132" s="42"/>
      <c r="BA132" s="42"/>
      <c r="BB132" s="277"/>
      <c r="BC132" s="277"/>
      <c r="BD132" s="277"/>
      <c r="BE132" s="277"/>
      <c r="BF132" s="288"/>
      <c r="BG132" s="277"/>
      <c r="BH132" s="277"/>
      <c r="BI132" s="277"/>
      <c r="BJ132" s="277"/>
      <c r="BK132" s="277"/>
      <c r="BL132" s="277"/>
      <c r="BM132" s="277"/>
      <c r="BN132" s="279"/>
      <c r="BO132" s="279"/>
      <c r="BP132" s="277"/>
      <c r="BQ132" s="277"/>
      <c r="BR132" s="277"/>
      <c r="BS132" s="277"/>
      <c r="BT132" s="277"/>
      <c r="BU132" s="277"/>
      <c r="BV132" s="277"/>
      <c r="BW132" s="277"/>
      <c r="BX132" s="277"/>
      <c r="BY132" s="277">
        <v>35</v>
      </c>
      <c r="BZ132" s="277"/>
      <c r="CA132" s="277"/>
      <c r="CB132" s="277"/>
      <c r="CC132" s="277"/>
      <c r="CD132" s="277"/>
      <c r="CE132" s="277"/>
      <c r="CF132" s="277"/>
      <c r="CG132" s="277"/>
      <c r="CH132" s="287"/>
      <c r="CI132" s="287"/>
      <c r="CJ132" s="277"/>
      <c r="CK132" s="277">
        <v>300</v>
      </c>
      <c r="CL132" s="277"/>
      <c r="CM132" s="277"/>
      <c r="CN132" s="277"/>
      <c r="CO132" s="277"/>
      <c r="CP132" s="277"/>
      <c r="CQ132" s="277"/>
      <c r="CR132" s="277"/>
      <c r="CS132" s="277"/>
      <c r="CT132" s="277"/>
      <c r="CU132" s="277"/>
      <c r="CV132" s="277"/>
      <c r="CW132" s="277"/>
      <c r="CX132" s="277"/>
      <c r="CY132" s="277"/>
      <c r="CZ132" s="277"/>
      <c r="DA132" s="277"/>
      <c r="DB132" s="277"/>
      <c r="DC132" s="277"/>
      <c r="DD132" s="271"/>
      <c r="DE132" s="271"/>
      <c r="DF132" s="277"/>
      <c r="DG132" s="277"/>
      <c r="DH132" s="279">
        <v>0</v>
      </c>
      <c r="DI132" s="279">
        <v>0</v>
      </c>
      <c r="DJ132" s="277"/>
      <c r="DK132" s="277"/>
      <c r="DL132" s="277"/>
      <c r="DM132" s="277"/>
      <c r="DN132" s="277"/>
      <c r="DO132" s="277"/>
      <c r="DP132" s="277"/>
      <c r="DQ132" s="277"/>
      <c r="DR132" s="277"/>
      <c r="DS132" s="277"/>
      <c r="DT132" s="277">
        <v>150</v>
      </c>
      <c r="DU132" s="277"/>
      <c r="DV132" s="277"/>
      <c r="DW132" s="279"/>
      <c r="DX132" s="279"/>
      <c r="DY132" s="277"/>
      <c r="DZ132" s="277"/>
      <c r="EA132" s="277"/>
      <c r="EB132" s="277"/>
      <c r="EC132" s="272"/>
      <c r="ED132" s="272">
        <v>20</v>
      </c>
      <c r="EE132" s="277"/>
      <c r="EF132" s="277"/>
      <c r="EG132" s="277"/>
      <c r="EH132" s="277">
        <v>3</v>
      </c>
      <c r="EI132" s="277"/>
      <c r="EJ132" s="277"/>
      <c r="EK132" s="277"/>
      <c r="EL132" s="277"/>
      <c r="EM132" s="277">
        <v>77</v>
      </c>
      <c r="EN132" s="277"/>
      <c r="EO132" s="277"/>
      <c r="EP132" s="277"/>
      <c r="EQ132" s="277"/>
      <c r="ER132" s="277"/>
      <c r="ES132" s="277"/>
      <c r="ET132" s="277"/>
      <c r="EU132" s="277"/>
      <c r="EV132" s="277"/>
      <c r="EW132" s="277"/>
      <c r="EX132" s="277"/>
      <c r="EY132" s="277"/>
      <c r="EZ132" s="277"/>
      <c r="FA132" s="277">
        <v>77</v>
      </c>
      <c r="FB132" s="277"/>
      <c r="FC132" s="277"/>
      <c r="FD132" s="277"/>
      <c r="FE132" s="288"/>
      <c r="FF132" s="288">
        <v>17</v>
      </c>
      <c r="FG132" s="277"/>
      <c r="FH132" s="277"/>
      <c r="FI132" s="277"/>
      <c r="FJ132" s="277">
        <v>70</v>
      </c>
      <c r="FK132" s="277"/>
      <c r="FL132" s="277"/>
      <c r="FM132" s="277"/>
      <c r="FN132" s="277"/>
      <c r="FO132" s="42"/>
      <c r="FP132" s="42"/>
      <c r="FQ132" s="277"/>
      <c r="FR132" s="277"/>
      <c r="FS132" s="277"/>
      <c r="FT132" s="277">
        <v>400</v>
      </c>
      <c r="FU132" s="277"/>
      <c r="FV132" s="277"/>
      <c r="FW132" s="288"/>
      <c r="FX132" s="288">
        <v>17</v>
      </c>
      <c r="FY132" s="277"/>
      <c r="FZ132" s="277">
        <v>46</v>
      </c>
      <c r="GA132" s="277"/>
      <c r="GB132" s="277"/>
      <c r="GC132" s="62"/>
      <c r="GD132" s="62"/>
      <c r="GE132" s="277"/>
      <c r="GF132" s="277"/>
      <c r="GG132" s="277"/>
      <c r="GH132" s="277"/>
      <c r="GI132" s="277"/>
      <c r="GJ132" s="277">
        <v>60</v>
      </c>
      <c r="GK132" s="277"/>
      <c r="GL132" s="277"/>
    </row>
    <row r="133" spans="1:194" s="286" customFormat="1" ht="15.75" customHeight="1" x14ac:dyDescent="0.3">
      <c r="A133" s="277">
        <v>114</v>
      </c>
      <c r="B133" s="277" t="s">
        <v>464</v>
      </c>
      <c r="C133" s="277" t="s">
        <v>465</v>
      </c>
      <c r="D133" s="277">
        <v>16.02</v>
      </c>
      <c r="E133" s="277"/>
      <c r="F133" s="277"/>
      <c r="G133" s="277"/>
      <c r="H133" s="277"/>
      <c r="I133" s="277"/>
      <c r="J133" s="277">
        <v>0</v>
      </c>
      <c r="K133" s="277">
        <v>0</v>
      </c>
      <c r="L133" s="277"/>
      <c r="M133" s="277"/>
      <c r="N133" s="277"/>
      <c r="O133" s="277"/>
      <c r="P133" s="277"/>
      <c r="Q133" s="277"/>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278"/>
      <c r="AS133" s="278"/>
      <c r="AT133" s="278"/>
      <c r="AU133" s="278"/>
      <c r="AV133" s="277"/>
      <c r="AW133" s="277"/>
      <c r="AX133" s="277"/>
      <c r="AY133" s="277"/>
      <c r="AZ133" s="42"/>
      <c r="BA133" s="42"/>
      <c r="BB133" s="277"/>
      <c r="BC133" s="277"/>
      <c r="BD133" s="277"/>
      <c r="BE133" s="277"/>
      <c r="BF133" s="288"/>
      <c r="BG133" s="277"/>
      <c r="BH133" s="277"/>
      <c r="BI133" s="277"/>
      <c r="BJ133" s="277"/>
      <c r="BK133" s="277"/>
      <c r="BL133" s="277"/>
      <c r="BM133" s="277"/>
      <c r="BN133" s="277"/>
      <c r="BO133" s="277"/>
      <c r="BP133" s="277"/>
      <c r="BQ133" s="277"/>
      <c r="BR133" s="277"/>
      <c r="BS133" s="277"/>
      <c r="BT133" s="277"/>
      <c r="BU133" s="277"/>
      <c r="BV133" s="277"/>
      <c r="BW133" s="277"/>
      <c r="BX133" s="277"/>
      <c r="BY133" s="277"/>
      <c r="BZ133" s="277"/>
      <c r="CA133" s="277"/>
      <c r="CB133" s="277"/>
      <c r="CC133" s="277"/>
      <c r="CD133" s="277"/>
      <c r="CE133" s="277"/>
      <c r="CF133" s="277"/>
      <c r="CG133" s="277"/>
      <c r="CH133" s="287"/>
      <c r="CI133" s="287"/>
      <c r="CJ133" s="277"/>
      <c r="CK133" s="277">
        <v>20</v>
      </c>
      <c r="CL133" s="277"/>
      <c r="CM133" s="277"/>
      <c r="CN133" s="277"/>
      <c r="CO133" s="277"/>
      <c r="CP133" s="277"/>
      <c r="CQ133" s="277"/>
      <c r="CR133" s="277"/>
      <c r="CS133" s="277"/>
      <c r="CT133" s="277"/>
      <c r="CU133" s="277"/>
      <c r="CV133" s="277"/>
      <c r="CW133" s="277"/>
      <c r="CX133" s="277"/>
      <c r="CY133" s="277"/>
      <c r="CZ133" s="277"/>
      <c r="DA133" s="277"/>
      <c r="DB133" s="277"/>
      <c r="DC133" s="277"/>
      <c r="DD133" s="271"/>
      <c r="DE133" s="271"/>
      <c r="DF133" s="277"/>
      <c r="DG133" s="277"/>
      <c r="DH133" s="279">
        <v>0</v>
      </c>
      <c r="DI133" s="279">
        <v>0</v>
      </c>
      <c r="DJ133" s="277"/>
      <c r="DK133" s="277"/>
      <c r="DL133" s="277"/>
      <c r="DM133" s="277"/>
      <c r="DN133" s="277"/>
      <c r="DO133" s="277"/>
      <c r="DP133" s="277"/>
      <c r="DQ133" s="277"/>
      <c r="DR133" s="277"/>
      <c r="DS133" s="277"/>
      <c r="DT133" s="277">
        <v>25</v>
      </c>
      <c r="DU133" s="277"/>
      <c r="DV133" s="277"/>
      <c r="DW133" s="277"/>
      <c r="DX133" s="277"/>
      <c r="DY133" s="277"/>
      <c r="DZ133" s="277"/>
      <c r="EA133" s="277"/>
      <c r="EB133" s="277"/>
      <c r="EC133" s="272"/>
      <c r="ED133" s="272">
        <v>20</v>
      </c>
      <c r="EE133" s="277"/>
      <c r="EF133" s="277"/>
      <c r="EG133" s="277"/>
      <c r="EH133" s="277"/>
      <c r="EI133" s="277"/>
      <c r="EJ133" s="277"/>
      <c r="EK133" s="277"/>
      <c r="EL133" s="277"/>
      <c r="EM133" s="277"/>
      <c r="EN133" s="277"/>
      <c r="EO133" s="277"/>
      <c r="EP133" s="277"/>
      <c r="EQ133" s="277"/>
      <c r="ER133" s="277"/>
      <c r="ES133" s="277"/>
      <c r="ET133" s="277"/>
      <c r="EU133" s="277"/>
      <c r="EV133" s="277"/>
      <c r="EW133" s="277"/>
      <c r="EX133" s="277"/>
      <c r="EY133" s="277"/>
      <c r="EZ133" s="277"/>
      <c r="FA133" s="277"/>
      <c r="FB133" s="277"/>
      <c r="FC133" s="277"/>
      <c r="FD133" s="277">
        <v>0</v>
      </c>
      <c r="FE133" s="288"/>
      <c r="FF133" s="288"/>
      <c r="FG133" s="277"/>
      <c r="FH133" s="277"/>
      <c r="FI133" s="277"/>
      <c r="FJ133" s="277"/>
      <c r="FK133" s="277"/>
      <c r="FL133" s="277"/>
      <c r="FM133" s="277"/>
      <c r="FN133" s="277"/>
      <c r="FO133" s="42"/>
      <c r="FP133" s="42"/>
      <c r="FQ133" s="277"/>
      <c r="FR133" s="277"/>
      <c r="FS133" s="277"/>
      <c r="FT133" s="277">
        <v>60</v>
      </c>
      <c r="FU133" s="277"/>
      <c r="FV133" s="277"/>
      <c r="FW133" s="288"/>
      <c r="FX133" s="288"/>
      <c r="FY133" s="277"/>
      <c r="FZ133" s="277">
        <v>16</v>
      </c>
      <c r="GA133" s="277"/>
      <c r="GB133" s="277"/>
      <c r="GC133" s="62"/>
      <c r="GD133" s="62"/>
      <c r="GE133" s="277"/>
      <c r="GF133" s="277"/>
      <c r="GG133" s="277"/>
      <c r="GH133" s="277"/>
      <c r="GI133" s="277"/>
      <c r="GJ133" s="277"/>
      <c r="GK133" s="277"/>
      <c r="GL133" s="277"/>
    </row>
    <row r="134" spans="1:194" s="286" customFormat="1" ht="27" customHeight="1" x14ac:dyDescent="0.3">
      <c r="A134" s="277">
        <v>115</v>
      </c>
      <c r="B134" s="277" t="s">
        <v>466</v>
      </c>
      <c r="C134" s="277" t="s">
        <v>467</v>
      </c>
      <c r="D134" s="277">
        <v>7.4</v>
      </c>
      <c r="E134" s="277"/>
      <c r="F134" s="277"/>
      <c r="G134" s="277"/>
      <c r="H134" s="277"/>
      <c r="I134" s="277"/>
      <c r="J134" s="277">
        <v>0</v>
      </c>
      <c r="K134" s="277">
        <v>0</v>
      </c>
      <c r="L134" s="277"/>
      <c r="M134" s="277"/>
      <c r="N134" s="277"/>
      <c r="O134" s="277"/>
      <c r="P134" s="277"/>
      <c r="Q134" s="277">
        <v>35</v>
      </c>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8"/>
      <c r="AS134" s="278"/>
      <c r="AT134" s="278"/>
      <c r="AU134" s="278"/>
      <c r="AV134" s="277"/>
      <c r="AW134" s="277"/>
      <c r="AX134" s="277"/>
      <c r="AY134" s="277"/>
      <c r="AZ134" s="42"/>
      <c r="BA134" s="42"/>
      <c r="BB134" s="277"/>
      <c r="BC134" s="277"/>
      <c r="BD134" s="277"/>
      <c r="BE134" s="277"/>
      <c r="BF134" s="288"/>
      <c r="BG134" s="277"/>
      <c r="BH134" s="277"/>
      <c r="BI134" s="277"/>
      <c r="BJ134" s="277"/>
      <c r="BK134" s="277"/>
      <c r="BL134" s="277"/>
      <c r="BM134" s="277"/>
      <c r="BN134" s="277"/>
      <c r="BO134" s="277"/>
      <c r="BP134" s="277"/>
      <c r="BQ134" s="277"/>
      <c r="BR134" s="277"/>
      <c r="BS134" s="277"/>
      <c r="BT134" s="277"/>
      <c r="BU134" s="277"/>
      <c r="BV134" s="277"/>
      <c r="BW134" s="277"/>
      <c r="BX134" s="277"/>
      <c r="BY134" s="277">
        <v>3</v>
      </c>
      <c r="BZ134" s="277"/>
      <c r="CA134" s="277"/>
      <c r="CB134" s="277"/>
      <c r="CC134" s="277"/>
      <c r="CD134" s="277"/>
      <c r="CE134" s="277"/>
      <c r="CF134" s="277"/>
      <c r="CG134" s="277"/>
      <c r="CH134" s="287"/>
      <c r="CI134" s="287"/>
      <c r="CJ134" s="277"/>
      <c r="CK134" s="277">
        <v>10</v>
      </c>
      <c r="CL134" s="277"/>
      <c r="CM134" s="277"/>
      <c r="CN134" s="277"/>
      <c r="CO134" s="277"/>
      <c r="CP134" s="277"/>
      <c r="CQ134" s="277"/>
      <c r="CR134" s="277"/>
      <c r="CS134" s="277"/>
      <c r="CT134" s="277"/>
      <c r="CU134" s="277"/>
      <c r="CV134" s="277"/>
      <c r="CW134" s="277"/>
      <c r="CX134" s="277"/>
      <c r="CY134" s="277"/>
      <c r="CZ134" s="277"/>
      <c r="DA134" s="277"/>
      <c r="DB134" s="277"/>
      <c r="DC134" s="277"/>
      <c r="DD134" s="271"/>
      <c r="DE134" s="271"/>
      <c r="DF134" s="277"/>
      <c r="DG134" s="277"/>
      <c r="DH134" s="279">
        <v>0</v>
      </c>
      <c r="DI134" s="279">
        <v>0</v>
      </c>
      <c r="DJ134" s="277"/>
      <c r="DK134" s="277"/>
      <c r="DL134" s="277"/>
      <c r="DM134" s="277"/>
      <c r="DN134" s="277"/>
      <c r="DO134" s="277"/>
      <c r="DP134" s="277"/>
      <c r="DQ134" s="277"/>
      <c r="DR134" s="277"/>
      <c r="DS134" s="277"/>
      <c r="DT134" s="277">
        <v>64</v>
      </c>
      <c r="DU134" s="277"/>
      <c r="DV134" s="277"/>
      <c r="DW134" s="277"/>
      <c r="DX134" s="277"/>
      <c r="DY134" s="277"/>
      <c r="DZ134" s="277"/>
      <c r="EA134" s="277"/>
      <c r="EB134" s="277"/>
      <c r="EC134" s="272"/>
      <c r="ED134" s="272">
        <v>80</v>
      </c>
      <c r="EE134" s="277"/>
      <c r="EF134" s="277"/>
      <c r="EG134" s="277"/>
      <c r="EH134" s="277">
        <v>12</v>
      </c>
      <c r="EI134" s="277"/>
      <c r="EJ134" s="277"/>
      <c r="EK134" s="277"/>
      <c r="EL134" s="277"/>
      <c r="EM134" s="277">
        <v>40</v>
      </c>
      <c r="EN134" s="277"/>
      <c r="EO134" s="277"/>
      <c r="EP134" s="277"/>
      <c r="EQ134" s="277"/>
      <c r="ER134" s="277"/>
      <c r="ES134" s="277"/>
      <c r="ET134" s="277"/>
      <c r="EU134" s="277"/>
      <c r="EV134" s="277"/>
      <c r="EW134" s="277"/>
      <c r="EX134" s="277"/>
      <c r="EY134" s="277"/>
      <c r="EZ134" s="277"/>
      <c r="FA134" s="277">
        <v>40</v>
      </c>
      <c r="FB134" s="277"/>
      <c r="FC134" s="277"/>
      <c r="FD134" s="277"/>
      <c r="FE134" s="288"/>
      <c r="FF134" s="288">
        <v>41</v>
      </c>
      <c r="FG134" s="277"/>
      <c r="FH134" s="277"/>
      <c r="FI134" s="277"/>
      <c r="FJ134" s="277">
        <v>76</v>
      </c>
      <c r="FK134" s="277"/>
      <c r="FL134" s="277"/>
      <c r="FM134" s="277"/>
      <c r="FN134" s="277"/>
      <c r="FO134" s="42"/>
      <c r="FP134" s="42"/>
      <c r="FQ134" s="277"/>
      <c r="FR134" s="277"/>
      <c r="FS134" s="277"/>
      <c r="FT134" s="277">
        <v>570</v>
      </c>
      <c r="FU134" s="277"/>
      <c r="FV134" s="277"/>
      <c r="FW134" s="288"/>
      <c r="FX134" s="288">
        <v>41</v>
      </c>
      <c r="FY134" s="277"/>
      <c r="FZ134" s="277">
        <v>223</v>
      </c>
      <c r="GA134" s="277"/>
      <c r="GB134" s="277"/>
      <c r="GC134" s="62"/>
      <c r="GD134" s="62"/>
      <c r="GE134" s="277"/>
      <c r="GF134" s="277"/>
      <c r="GG134" s="277"/>
      <c r="GH134" s="277"/>
      <c r="GI134" s="277"/>
      <c r="GJ134" s="277">
        <v>13</v>
      </c>
      <c r="GK134" s="277"/>
      <c r="GL134" s="277"/>
    </row>
    <row r="135" spans="1:194" s="286" customFormat="1" ht="15.75" customHeight="1" x14ac:dyDescent="0.3">
      <c r="A135" s="277" t="s">
        <v>468</v>
      </c>
      <c r="B135" s="277" t="s">
        <v>469</v>
      </c>
      <c r="C135" s="277" t="s">
        <v>470</v>
      </c>
      <c r="D135" s="277">
        <v>6</v>
      </c>
      <c r="E135" s="277"/>
      <c r="F135" s="277"/>
      <c r="G135" s="277"/>
      <c r="H135" s="277"/>
      <c r="I135" s="277"/>
      <c r="J135" s="277">
        <v>0</v>
      </c>
      <c r="K135" s="277">
        <v>0</v>
      </c>
      <c r="L135" s="277"/>
      <c r="M135" s="277"/>
      <c r="N135" s="277"/>
      <c r="O135" s="277"/>
      <c r="P135" s="277"/>
      <c r="Q135" s="277">
        <v>7</v>
      </c>
      <c r="R135" s="277"/>
      <c r="S135" s="277"/>
      <c r="T135" s="277"/>
      <c r="U135" s="277">
        <v>1</v>
      </c>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8"/>
      <c r="AS135" s="278"/>
      <c r="AT135" s="278"/>
      <c r="AU135" s="278"/>
      <c r="AV135" s="277"/>
      <c r="AW135" s="277"/>
      <c r="AX135" s="277"/>
      <c r="AY135" s="277"/>
      <c r="AZ135" s="42"/>
      <c r="BA135" s="42"/>
      <c r="BB135" s="277"/>
      <c r="BC135" s="277"/>
      <c r="BD135" s="277"/>
      <c r="BE135" s="277"/>
      <c r="BF135" s="288"/>
      <c r="BG135" s="277"/>
      <c r="BH135" s="277"/>
      <c r="BI135" s="277"/>
      <c r="BJ135" s="277"/>
      <c r="BK135" s="277"/>
      <c r="BL135" s="277"/>
      <c r="BM135" s="277"/>
      <c r="BN135" s="277"/>
      <c r="BO135" s="277"/>
      <c r="BP135" s="277"/>
      <c r="BQ135" s="277"/>
      <c r="BR135" s="277"/>
      <c r="BS135" s="277"/>
      <c r="BT135" s="277"/>
      <c r="BU135" s="277"/>
      <c r="BV135" s="277"/>
      <c r="BW135" s="277"/>
      <c r="BX135" s="277"/>
      <c r="BY135" s="277">
        <v>29</v>
      </c>
      <c r="BZ135" s="277"/>
      <c r="CA135" s="277"/>
      <c r="CB135" s="277"/>
      <c r="CC135" s="277"/>
      <c r="CD135" s="277"/>
      <c r="CE135" s="277"/>
      <c r="CF135" s="277"/>
      <c r="CG135" s="277"/>
      <c r="CH135" s="287"/>
      <c r="CI135" s="287"/>
      <c r="CJ135" s="277"/>
      <c r="CK135" s="277">
        <v>50</v>
      </c>
      <c r="CL135" s="277"/>
      <c r="CM135" s="277"/>
      <c r="CN135" s="277"/>
      <c r="CO135" s="277"/>
      <c r="CP135" s="277"/>
      <c r="CQ135" s="277"/>
      <c r="CR135" s="277"/>
      <c r="CS135" s="277"/>
      <c r="CT135" s="277"/>
      <c r="CU135" s="277"/>
      <c r="CV135" s="277"/>
      <c r="CW135" s="277"/>
      <c r="CX135" s="277"/>
      <c r="CY135" s="277"/>
      <c r="CZ135" s="277"/>
      <c r="DA135" s="277"/>
      <c r="DB135" s="277"/>
      <c r="DC135" s="277"/>
      <c r="DD135" s="271"/>
      <c r="DE135" s="271"/>
      <c r="DF135" s="277"/>
      <c r="DG135" s="277"/>
      <c r="DH135" s="279">
        <v>0</v>
      </c>
      <c r="DI135" s="279">
        <v>0</v>
      </c>
      <c r="DJ135" s="277"/>
      <c r="DK135" s="277"/>
      <c r="DL135" s="277"/>
      <c r="DM135" s="277"/>
      <c r="DN135" s="277"/>
      <c r="DO135" s="277"/>
      <c r="DP135" s="277"/>
      <c r="DQ135" s="277"/>
      <c r="DR135" s="277"/>
      <c r="DS135" s="277"/>
      <c r="DT135" s="277">
        <v>10</v>
      </c>
      <c r="DU135" s="277"/>
      <c r="DV135" s="277"/>
      <c r="DW135" s="277"/>
      <c r="DX135" s="277"/>
      <c r="DY135" s="277"/>
      <c r="DZ135" s="277"/>
      <c r="EA135" s="277"/>
      <c r="EB135" s="277"/>
      <c r="EC135" s="272"/>
      <c r="ED135" s="272">
        <v>5</v>
      </c>
      <c r="EE135" s="277"/>
      <c r="EF135" s="277"/>
      <c r="EG135" s="277"/>
      <c r="EH135" s="277">
        <v>10</v>
      </c>
      <c r="EI135" s="277"/>
      <c r="EJ135" s="277"/>
      <c r="EK135" s="277"/>
      <c r="EL135" s="277"/>
      <c r="EM135" s="277">
        <v>20</v>
      </c>
      <c r="EN135" s="277">
        <v>50</v>
      </c>
      <c r="EO135" s="277"/>
      <c r="EP135" s="277"/>
      <c r="EQ135" s="277"/>
      <c r="ER135" s="277"/>
      <c r="ES135" s="277"/>
      <c r="ET135" s="277"/>
      <c r="EU135" s="277"/>
      <c r="EV135" s="277"/>
      <c r="EW135" s="277"/>
      <c r="EX135" s="277"/>
      <c r="EY135" s="277"/>
      <c r="EZ135" s="277"/>
      <c r="FA135" s="277">
        <v>20</v>
      </c>
      <c r="FB135" s="277">
        <v>50</v>
      </c>
      <c r="FC135" s="277"/>
      <c r="FD135" s="277">
        <v>0</v>
      </c>
      <c r="FE135" s="288"/>
      <c r="FF135" s="288">
        <v>7</v>
      </c>
      <c r="FG135" s="277"/>
      <c r="FH135" s="277">
        <v>31</v>
      </c>
      <c r="FI135" s="277"/>
      <c r="FJ135" s="277">
        <v>65</v>
      </c>
      <c r="FK135" s="277"/>
      <c r="FL135" s="277"/>
      <c r="FM135" s="277"/>
      <c r="FN135" s="277"/>
      <c r="FO135" s="42"/>
      <c r="FP135" s="42">
        <v>3</v>
      </c>
      <c r="FQ135" s="277"/>
      <c r="FR135" s="277"/>
      <c r="FS135" s="277"/>
      <c r="FT135" s="277">
        <v>7</v>
      </c>
      <c r="FU135" s="277"/>
      <c r="FV135" s="277"/>
      <c r="FW135" s="288"/>
      <c r="FX135" s="288">
        <v>7</v>
      </c>
      <c r="FY135" s="277"/>
      <c r="FZ135" s="277">
        <v>10</v>
      </c>
      <c r="GA135" s="277"/>
      <c r="GB135" s="277"/>
      <c r="GC135" s="62"/>
      <c r="GD135" s="62"/>
      <c r="GE135" s="277"/>
      <c r="GF135" s="277"/>
      <c r="GG135" s="277"/>
      <c r="GH135" s="277"/>
      <c r="GI135" s="277"/>
      <c r="GJ135" s="277">
        <v>10</v>
      </c>
      <c r="GK135" s="277"/>
      <c r="GL135" s="277"/>
    </row>
    <row r="136" spans="1:194" s="286" customFormat="1" ht="15.75" customHeight="1" x14ac:dyDescent="0.3">
      <c r="A136" s="277" t="s">
        <v>471</v>
      </c>
      <c r="B136" s="277" t="s">
        <v>472</v>
      </c>
      <c r="C136" s="277" t="s">
        <v>473</v>
      </c>
      <c r="D136" s="277">
        <v>1.72</v>
      </c>
      <c r="E136" s="277"/>
      <c r="F136" s="277"/>
      <c r="G136" s="277"/>
      <c r="H136" s="277"/>
      <c r="I136" s="277"/>
      <c r="J136" s="277">
        <v>0</v>
      </c>
      <c r="K136" s="277">
        <v>9</v>
      </c>
      <c r="L136" s="277"/>
      <c r="M136" s="277"/>
      <c r="N136" s="277"/>
      <c r="O136" s="277"/>
      <c r="P136" s="277"/>
      <c r="Q136" s="277">
        <v>33</v>
      </c>
      <c r="R136" s="277"/>
      <c r="S136" s="277"/>
      <c r="T136" s="277"/>
      <c r="U136" s="277">
        <v>9</v>
      </c>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8"/>
      <c r="AS136" s="278"/>
      <c r="AT136" s="278"/>
      <c r="AU136" s="278"/>
      <c r="AV136" s="277"/>
      <c r="AW136" s="277"/>
      <c r="AX136" s="277"/>
      <c r="AY136" s="277"/>
      <c r="AZ136" s="42"/>
      <c r="BA136" s="42">
        <v>1</v>
      </c>
      <c r="BB136" s="277"/>
      <c r="BC136" s="277">
        <v>2</v>
      </c>
      <c r="BD136" s="277"/>
      <c r="BE136" s="277"/>
      <c r="BF136" s="288"/>
      <c r="BG136" s="277"/>
      <c r="BH136" s="277"/>
      <c r="BI136" s="277"/>
      <c r="BJ136" s="277"/>
      <c r="BK136" s="277"/>
      <c r="BL136" s="277"/>
      <c r="BM136" s="277"/>
      <c r="BN136" s="277"/>
      <c r="BO136" s="277">
        <v>6</v>
      </c>
      <c r="BP136" s="277"/>
      <c r="BQ136" s="277"/>
      <c r="BR136" s="277"/>
      <c r="BS136" s="277"/>
      <c r="BT136" s="277"/>
      <c r="BU136" s="277"/>
      <c r="BV136" s="277"/>
      <c r="BW136" s="277"/>
      <c r="BX136" s="277"/>
      <c r="BY136" s="277">
        <v>17</v>
      </c>
      <c r="BZ136" s="277"/>
      <c r="CA136" s="277"/>
      <c r="CB136" s="277"/>
      <c r="CC136" s="277"/>
      <c r="CD136" s="277"/>
      <c r="CE136" s="277"/>
      <c r="CF136" s="277"/>
      <c r="CG136" s="277"/>
      <c r="CH136" s="287"/>
      <c r="CI136" s="287">
        <v>156</v>
      </c>
      <c r="CJ136" s="277"/>
      <c r="CK136" s="277">
        <v>210</v>
      </c>
      <c r="CL136" s="277"/>
      <c r="CM136" s="277"/>
      <c r="CN136" s="277"/>
      <c r="CO136" s="277"/>
      <c r="CP136" s="277"/>
      <c r="CQ136" s="277"/>
      <c r="CR136" s="277"/>
      <c r="CS136" s="277"/>
      <c r="CT136" s="277"/>
      <c r="CU136" s="277"/>
      <c r="CV136" s="277"/>
      <c r="CW136" s="277"/>
      <c r="CX136" s="277"/>
      <c r="CY136" s="277"/>
      <c r="CZ136" s="277"/>
      <c r="DA136" s="277"/>
      <c r="DB136" s="277"/>
      <c r="DC136" s="277"/>
      <c r="DD136" s="271"/>
      <c r="DE136" s="271"/>
      <c r="DF136" s="277"/>
      <c r="DG136" s="277"/>
      <c r="DH136" s="279">
        <v>0</v>
      </c>
      <c r="DI136" s="279">
        <v>0</v>
      </c>
      <c r="DJ136" s="277"/>
      <c r="DK136" s="277"/>
      <c r="DL136" s="277"/>
      <c r="DM136" s="277"/>
      <c r="DN136" s="277"/>
      <c r="DO136" s="277"/>
      <c r="DP136" s="277"/>
      <c r="DQ136" s="277"/>
      <c r="DR136" s="277"/>
      <c r="DS136" s="277"/>
      <c r="DT136" s="277">
        <v>8</v>
      </c>
      <c r="DU136" s="277"/>
      <c r="DV136" s="277"/>
      <c r="DW136" s="277"/>
      <c r="DX136" s="277"/>
      <c r="DY136" s="277"/>
      <c r="DZ136" s="277"/>
      <c r="EA136" s="277"/>
      <c r="EB136" s="277"/>
      <c r="EC136" s="272"/>
      <c r="ED136" s="272">
        <v>30</v>
      </c>
      <c r="EE136" s="277"/>
      <c r="EF136" s="277"/>
      <c r="EG136" s="277"/>
      <c r="EH136" s="277">
        <v>12</v>
      </c>
      <c r="EI136" s="277"/>
      <c r="EJ136" s="277">
        <v>40</v>
      </c>
      <c r="EK136" s="277"/>
      <c r="EL136" s="277"/>
      <c r="EM136" s="277">
        <v>100</v>
      </c>
      <c r="EN136" s="277">
        <v>150</v>
      </c>
      <c r="EO136" s="277"/>
      <c r="EP136" s="277">
        <v>1</v>
      </c>
      <c r="EQ136" s="277"/>
      <c r="ER136" s="277"/>
      <c r="ES136" s="277"/>
      <c r="ET136" s="277">
        <v>21</v>
      </c>
      <c r="EU136" s="277"/>
      <c r="EV136" s="277"/>
      <c r="EW136" s="277"/>
      <c r="EX136" s="277"/>
      <c r="EY136" s="277"/>
      <c r="EZ136" s="277"/>
      <c r="FA136" s="277">
        <v>100</v>
      </c>
      <c r="FB136" s="277">
        <v>150</v>
      </c>
      <c r="FC136" s="277"/>
      <c r="FD136" s="277">
        <v>3</v>
      </c>
      <c r="FE136" s="288"/>
      <c r="FF136" s="288">
        <v>72</v>
      </c>
      <c r="FG136" s="277"/>
      <c r="FH136" s="277"/>
      <c r="FI136" s="277"/>
      <c r="FJ136" s="277">
        <v>20</v>
      </c>
      <c r="FK136" s="277"/>
      <c r="FL136" s="277"/>
      <c r="FM136" s="277"/>
      <c r="FN136" s="277"/>
      <c r="FO136" s="42"/>
      <c r="FP136" s="42">
        <v>212</v>
      </c>
      <c r="FQ136" s="277"/>
      <c r="FR136" s="277"/>
      <c r="FS136" s="277"/>
      <c r="FT136" s="277">
        <v>452</v>
      </c>
      <c r="FU136" s="277"/>
      <c r="FV136" s="277">
        <v>22</v>
      </c>
      <c r="FW136" s="288"/>
      <c r="FX136" s="288">
        <v>72</v>
      </c>
      <c r="FY136" s="277"/>
      <c r="FZ136" s="277">
        <v>34</v>
      </c>
      <c r="GA136" s="277"/>
      <c r="GB136" s="277">
        <v>5</v>
      </c>
      <c r="GC136" s="62"/>
      <c r="GD136" s="62"/>
      <c r="GE136" s="277"/>
      <c r="GF136" s="277">
        <v>27</v>
      </c>
      <c r="GG136" s="277"/>
      <c r="GH136" s="277"/>
      <c r="GI136" s="277"/>
      <c r="GJ136" s="277">
        <v>280</v>
      </c>
      <c r="GK136" s="277"/>
      <c r="GL136" s="277"/>
    </row>
    <row r="137" spans="1:194" s="286" customFormat="1" ht="15.75" customHeight="1" x14ac:dyDescent="0.3">
      <c r="A137" s="277">
        <v>117</v>
      </c>
      <c r="B137" s="277" t="s">
        <v>474</v>
      </c>
      <c r="C137" s="277" t="s">
        <v>475</v>
      </c>
      <c r="D137" s="277">
        <v>1.39</v>
      </c>
      <c r="E137" s="277"/>
      <c r="F137" s="277"/>
      <c r="G137" s="277"/>
      <c r="H137" s="277"/>
      <c r="I137" s="277"/>
      <c r="J137" s="277">
        <v>0</v>
      </c>
      <c r="K137" s="277">
        <v>6</v>
      </c>
      <c r="L137" s="277"/>
      <c r="M137" s="277">
        <v>1</v>
      </c>
      <c r="N137" s="277"/>
      <c r="O137" s="277"/>
      <c r="P137" s="277"/>
      <c r="Q137" s="277">
        <v>50</v>
      </c>
      <c r="R137" s="277"/>
      <c r="S137" s="277"/>
      <c r="T137" s="277"/>
      <c r="U137" s="277">
        <v>17</v>
      </c>
      <c r="V137" s="277"/>
      <c r="W137" s="277"/>
      <c r="X137" s="277"/>
      <c r="Y137" s="277"/>
      <c r="Z137" s="277"/>
      <c r="AA137" s="277"/>
      <c r="AB137" s="277"/>
      <c r="AC137" s="277"/>
      <c r="AD137" s="277"/>
      <c r="AE137" s="277">
        <v>1</v>
      </c>
      <c r="AF137" s="277"/>
      <c r="AG137" s="277"/>
      <c r="AH137" s="277"/>
      <c r="AI137" s="277"/>
      <c r="AJ137" s="277"/>
      <c r="AK137" s="277"/>
      <c r="AL137" s="277"/>
      <c r="AM137" s="277"/>
      <c r="AN137" s="277"/>
      <c r="AO137" s="277"/>
      <c r="AP137" s="277"/>
      <c r="AQ137" s="277"/>
      <c r="AR137" s="278"/>
      <c r="AS137" s="278"/>
      <c r="AT137" s="278"/>
      <c r="AU137" s="278"/>
      <c r="AV137" s="277"/>
      <c r="AW137" s="277">
        <v>3</v>
      </c>
      <c r="AX137" s="277"/>
      <c r="AY137" s="277"/>
      <c r="AZ137" s="42"/>
      <c r="BA137" s="42"/>
      <c r="BB137" s="277"/>
      <c r="BC137" s="277">
        <v>3</v>
      </c>
      <c r="BD137" s="277"/>
      <c r="BE137" s="277"/>
      <c r="BF137" s="288"/>
      <c r="BG137" s="277"/>
      <c r="BH137" s="277"/>
      <c r="BI137" s="277"/>
      <c r="BJ137" s="277"/>
      <c r="BK137" s="277"/>
      <c r="BL137" s="277"/>
      <c r="BM137" s="277"/>
      <c r="BN137" s="277"/>
      <c r="BO137" s="277">
        <v>1</v>
      </c>
      <c r="BP137" s="277"/>
      <c r="BQ137" s="277"/>
      <c r="BR137" s="277"/>
      <c r="BS137" s="277"/>
      <c r="BT137" s="277"/>
      <c r="BU137" s="277"/>
      <c r="BV137" s="277"/>
      <c r="BW137" s="277"/>
      <c r="BX137" s="277"/>
      <c r="BY137" s="277">
        <v>58</v>
      </c>
      <c r="BZ137" s="277"/>
      <c r="CA137" s="277"/>
      <c r="CB137" s="277"/>
      <c r="CC137" s="277"/>
      <c r="CD137" s="277"/>
      <c r="CE137" s="277"/>
      <c r="CF137" s="277"/>
      <c r="CG137" s="277"/>
      <c r="CH137" s="287"/>
      <c r="CI137" s="287">
        <v>24</v>
      </c>
      <c r="CJ137" s="277"/>
      <c r="CK137" s="277">
        <v>500</v>
      </c>
      <c r="CL137" s="277"/>
      <c r="CM137" s="277"/>
      <c r="CN137" s="277"/>
      <c r="CO137" s="277"/>
      <c r="CP137" s="277"/>
      <c r="CQ137" s="277"/>
      <c r="CR137" s="277"/>
      <c r="CS137" s="277"/>
      <c r="CT137" s="277"/>
      <c r="CU137" s="277"/>
      <c r="CV137" s="277"/>
      <c r="CW137" s="277"/>
      <c r="CX137" s="277"/>
      <c r="CY137" s="277"/>
      <c r="CZ137" s="277"/>
      <c r="DA137" s="277"/>
      <c r="DB137" s="277"/>
      <c r="DC137" s="277"/>
      <c r="DD137" s="271"/>
      <c r="DE137" s="271"/>
      <c r="DF137" s="277"/>
      <c r="DG137" s="277"/>
      <c r="DH137" s="279">
        <v>0</v>
      </c>
      <c r="DI137" s="279">
        <v>0</v>
      </c>
      <c r="DJ137" s="277"/>
      <c r="DK137" s="277"/>
      <c r="DL137" s="277"/>
      <c r="DM137" s="277"/>
      <c r="DN137" s="277"/>
      <c r="DO137" s="277"/>
      <c r="DP137" s="277"/>
      <c r="DQ137" s="277"/>
      <c r="DR137" s="277"/>
      <c r="DS137" s="277"/>
      <c r="DT137" s="277">
        <v>5</v>
      </c>
      <c r="DU137" s="277"/>
      <c r="DV137" s="277"/>
      <c r="DW137" s="277"/>
      <c r="DX137" s="277"/>
      <c r="DY137" s="277"/>
      <c r="DZ137" s="277"/>
      <c r="EA137" s="277"/>
      <c r="EB137" s="277"/>
      <c r="EC137" s="272"/>
      <c r="ED137" s="272">
        <v>15</v>
      </c>
      <c r="EE137" s="277"/>
      <c r="EF137" s="277"/>
      <c r="EG137" s="277"/>
      <c r="EH137" s="277">
        <v>10</v>
      </c>
      <c r="EI137" s="277"/>
      <c r="EJ137" s="277">
        <v>7</v>
      </c>
      <c r="EK137" s="277"/>
      <c r="EL137" s="277"/>
      <c r="EM137" s="277">
        <v>233</v>
      </c>
      <c r="EN137" s="277">
        <v>140</v>
      </c>
      <c r="EO137" s="277"/>
      <c r="EP137" s="277">
        <v>4</v>
      </c>
      <c r="EQ137" s="277"/>
      <c r="ER137" s="277"/>
      <c r="ES137" s="277"/>
      <c r="ET137" s="277">
        <v>40</v>
      </c>
      <c r="EU137" s="277"/>
      <c r="EV137" s="277"/>
      <c r="EW137" s="277"/>
      <c r="EX137" s="277"/>
      <c r="EY137" s="277"/>
      <c r="EZ137" s="277">
        <v>2</v>
      </c>
      <c r="FA137" s="277">
        <v>233</v>
      </c>
      <c r="FB137" s="277">
        <v>140</v>
      </c>
      <c r="FC137" s="277"/>
      <c r="FD137" s="277">
        <v>1</v>
      </c>
      <c r="FE137" s="288"/>
      <c r="FF137" s="288">
        <v>48</v>
      </c>
      <c r="FG137" s="277"/>
      <c r="FH137" s="277">
        <v>43</v>
      </c>
      <c r="FI137" s="277"/>
      <c r="FJ137" s="277">
        <v>55</v>
      </c>
      <c r="FK137" s="277"/>
      <c r="FL137" s="277"/>
      <c r="FM137" s="277"/>
      <c r="FN137" s="277"/>
      <c r="FO137" s="42"/>
      <c r="FP137" s="42">
        <v>77</v>
      </c>
      <c r="FQ137" s="277"/>
      <c r="FR137" s="277"/>
      <c r="FS137" s="277"/>
      <c r="FT137" s="277">
        <v>10</v>
      </c>
      <c r="FU137" s="277"/>
      <c r="FV137" s="277">
        <v>25</v>
      </c>
      <c r="FW137" s="288"/>
      <c r="FX137" s="288">
        <v>48</v>
      </c>
      <c r="FY137" s="277"/>
      <c r="FZ137" s="277">
        <v>109</v>
      </c>
      <c r="GA137" s="277"/>
      <c r="GB137" s="277"/>
      <c r="GC137" s="62"/>
      <c r="GD137" s="62"/>
      <c r="GE137" s="277"/>
      <c r="GF137" s="277">
        <v>28</v>
      </c>
      <c r="GG137" s="277"/>
      <c r="GH137" s="277"/>
      <c r="GI137" s="277"/>
      <c r="GJ137" s="277">
        <v>50</v>
      </c>
      <c r="GK137" s="277"/>
      <c r="GL137" s="277"/>
    </row>
    <row r="138" spans="1:194" s="286" customFormat="1" ht="15.75" customHeight="1" x14ac:dyDescent="0.3">
      <c r="A138" s="277">
        <v>118</v>
      </c>
      <c r="B138" s="277" t="s">
        <v>476</v>
      </c>
      <c r="C138" s="277" t="s">
        <v>477</v>
      </c>
      <c r="D138" s="277">
        <v>1.89</v>
      </c>
      <c r="E138" s="277"/>
      <c r="F138" s="277"/>
      <c r="G138" s="277"/>
      <c r="H138" s="277"/>
      <c r="I138" s="277"/>
      <c r="J138" s="277">
        <v>0</v>
      </c>
      <c r="K138" s="277">
        <v>1</v>
      </c>
      <c r="L138" s="277"/>
      <c r="M138" s="277"/>
      <c r="N138" s="277"/>
      <c r="O138" s="277"/>
      <c r="P138" s="277"/>
      <c r="Q138" s="277">
        <v>10</v>
      </c>
      <c r="R138" s="277"/>
      <c r="S138" s="277"/>
      <c r="T138" s="277"/>
      <c r="U138" s="277">
        <v>1</v>
      </c>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8"/>
      <c r="AS138" s="278"/>
      <c r="AT138" s="278"/>
      <c r="AU138" s="278"/>
      <c r="AV138" s="277"/>
      <c r="AW138" s="277"/>
      <c r="AX138" s="277"/>
      <c r="AY138" s="277"/>
      <c r="AZ138" s="42"/>
      <c r="BA138" s="42"/>
      <c r="BB138" s="277"/>
      <c r="BC138" s="277">
        <v>1</v>
      </c>
      <c r="BD138" s="277"/>
      <c r="BE138" s="277"/>
      <c r="BF138" s="288"/>
      <c r="BG138" s="277"/>
      <c r="BH138" s="277"/>
      <c r="BI138" s="277"/>
      <c r="BJ138" s="277"/>
      <c r="BK138" s="277"/>
      <c r="BL138" s="277"/>
      <c r="BM138" s="277"/>
      <c r="BN138" s="277"/>
      <c r="BO138" s="277">
        <v>1</v>
      </c>
      <c r="BP138" s="277"/>
      <c r="BQ138" s="277"/>
      <c r="BR138" s="277"/>
      <c r="BS138" s="277"/>
      <c r="BT138" s="277"/>
      <c r="BU138" s="277">
        <v>48</v>
      </c>
      <c r="BV138" s="277"/>
      <c r="BW138" s="277"/>
      <c r="BX138" s="277"/>
      <c r="BY138" s="277">
        <v>79</v>
      </c>
      <c r="BZ138" s="277"/>
      <c r="CA138" s="277"/>
      <c r="CB138" s="277"/>
      <c r="CC138" s="277"/>
      <c r="CD138" s="277"/>
      <c r="CE138" s="277"/>
      <c r="CF138" s="277"/>
      <c r="CG138" s="277"/>
      <c r="CH138" s="287"/>
      <c r="CI138" s="287"/>
      <c r="CJ138" s="277"/>
      <c r="CK138" s="277">
        <v>550</v>
      </c>
      <c r="CL138" s="277"/>
      <c r="CM138" s="277"/>
      <c r="CN138" s="277"/>
      <c r="CO138" s="277"/>
      <c r="CP138" s="277"/>
      <c r="CQ138" s="277"/>
      <c r="CR138" s="277"/>
      <c r="CS138" s="277"/>
      <c r="CT138" s="277"/>
      <c r="CU138" s="277"/>
      <c r="CV138" s="277"/>
      <c r="CW138" s="277"/>
      <c r="CX138" s="277"/>
      <c r="CY138" s="277"/>
      <c r="CZ138" s="277"/>
      <c r="DA138" s="277"/>
      <c r="DB138" s="277"/>
      <c r="DC138" s="277"/>
      <c r="DD138" s="271"/>
      <c r="DE138" s="271"/>
      <c r="DF138" s="277"/>
      <c r="DG138" s="277"/>
      <c r="DH138" s="279">
        <v>0</v>
      </c>
      <c r="DI138" s="279">
        <v>0</v>
      </c>
      <c r="DJ138" s="277"/>
      <c r="DK138" s="277"/>
      <c r="DL138" s="277"/>
      <c r="DM138" s="277"/>
      <c r="DN138" s="277"/>
      <c r="DO138" s="277"/>
      <c r="DP138" s="277"/>
      <c r="DQ138" s="277"/>
      <c r="DR138" s="277"/>
      <c r="DS138" s="277"/>
      <c r="DT138" s="277">
        <v>8</v>
      </c>
      <c r="DU138" s="277"/>
      <c r="DV138" s="277"/>
      <c r="DW138" s="277"/>
      <c r="DX138" s="277"/>
      <c r="DY138" s="277"/>
      <c r="DZ138" s="277"/>
      <c r="EA138" s="277"/>
      <c r="EB138" s="277"/>
      <c r="EC138" s="272"/>
      <c r="ED138" s="272">
        <v>140</v>
      </c>
      <c r="EE138" s="277"/>
      <c r="EF138" s="277"/>
      <c r="EG138" s="277"/>
      <c r="EH138" s="277"/>
      <c r="EI138" s="277"/>
      <c r="EJ138" s="277">
        <v>197</v>
      </c>
      <c r="EK138" s="277"/>
      <c r="EL138" s="277"/>
      <c r="EM138" s="277">
        <v>90</v>
      </c>
      <c r="EN138" s="277">
        <v>14</v>
      </c>
      <c r="EO138" s="277"/>
      <c r="EP138" s="277">
        <v>1</v>
      </c>
      <c r="EQ138" s="277"/>
      <c r="ER138" s="277"/>
      <c r="ES138" s="277"/>
      <c r="ET138" s="277">
        <v>24</v>
      </c>
      <c r="EU138" s="277"/>
      <c r="EV138" s="277"/>
      <c r="EW138" s="277"/>
      <c r="EX138" s="277"/>
      <c r="EY138" s="277"/>
      <c r="EZ138" s="277"/>
      <c r="FA138" s="277">
        <v>90</v>
      </c>
      <c r="FB138" s="277">
        <v>14</v>
      </c>
      <c r="FC138" s="277"/>
      <c r="FD138" s="277"/>
      <c r="FE138" s="288"/>
      <c r="FF138" s="288">
        <v>15</v>
      </c>
      <c r="FG138" s="277"/>
      <c r="FH138" s="277">
        <v>3</v>
      </c>
      <c r="FI138" s="277"/>
      <c r="FJ138" s="277"/>
      <c r="FK138" s="277"/>
      <c r="FL138" s="277"/>
      <c r="FM138" s="277"/>
      <c r="FN138" s="277"/>
      <c r="FO138" s="42"/>
      <c r="FP138" s="42">
        <v>28</v>
      </c>
      <c r="FQ138" s="277"/>
      <c r="FR138" s="277"/>
      <c r="FS138" s="277"/>
      <c r="FT138" s="277">
        <v>150</v>
      </c>
      <c r="FU138" s="277"/>
      <c r="FV138" s="277">
        <v>3</v>
      </c>
      <c r="FW138" s="288"/>
      <c r="FX138" s="288">
        <v>15</v>
      </c>
      <c r="FY138" s="277"/>
      <c r="FZ138" s="277">
        <v>55</v>
      </c>
      <c r="GA138" s="277"/>
      <c r="GB138" s="277"/>
      <c r="GC138" s="62"/>
      <c r="GD138" s="62"/>
      <c r="GE138" s="277"/>
      <c r="GF138" s="277">
        <v>31</v>
      </c>
      <c r="GG138" s="277"/>
      <c r="GH138" s="277"/>
      <c r="GI138" s="277"/>
      <c r="GJ138" s="277">
        <v>10</v>
      </c>
      <c r="GK138" s="277"/>
      <c r="GL138" s="277"/>
    </row>
    <row r="139" spans="1:194" s="286" customFormat="1" ht="15.75" customHeight="1" x14ac:dyDescent="0.3">
      <c r="A139" s="277">
        <v>119</v>
      </c>
      <c r="B139" s="277" t="s">
        <v>478</v>
      </c>
      <c r="C139" s="277" t="s">
        <v>479</v>
      </c>
      <c r="D139" s="277">
        <v>2.56</v>
      </c>
      <c r="E139" s="277"/>
      <c r="F139" s="277"/>
      <c r="G139" s="277"/>
      <c r="H139" s="277"/>
      <c r="I139" s="277"/>
      <c r="J139" s="277">
        <v>0</v>
      </c>
      <c r="K139" s="277">
        <v>0</v>
      </c>
      <c r="L139" s="277"/>
      <c r="M139" s="277"/>
      <c r="N139" s="277"/>
      <c r="O139" s="277"/>
      <c r="P139" s="277"/>
      <c r="Q139" s="277">
        <v>7</v>
      </c>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8"/>
      <c r="AS139" s="278"/>
      <c r="AT139" s="278"/>
      <c r="AU139" s="278"/>
      <c r="AV139" s="277"/>
      <c r="AW139" s="277"/>
      <c r="AX139" s="277"/>
      <c r="AY139" s="277"/>
      <c r="AZ139" s="42"/>
      <c r="BA139" s="42"/>
      <c r="BB139" s="277"/>
      <c r="BC139" s="277"/>
      <c r="BD139" s="277"/>
      <c r="BE139" s="277"/>
      <c r="BF139" s="288"/>
      <c r="BG139" s="277"/>
      <c r="BH139" s="277"/>
      <c r="BI139" s="277"/>
      <c r="BJ139" s="277"/>
      <c r="BK139" s="277"/>
      <c r="BL139" s="277"/>
      <c r="BM139" s="277"/>
      <c r="BN139" s="277"/>
      <c r="BO139" s="277"/>
      <c r="BP139" s="277"/>
      <c r="BQ139" s="277"/>
      <c r="BR139" s="277"/>
      <c r="BS139" s="277"/>
      <c r="BT139" s="277"/>
      <c r="BU139" s="277"/>
      <c r="BV139" s="277"/>
      <c r="BW139" s="277"/>
      <c r="BX139" s="277"/>
      <c r="BY139" s="277">
        <v>12</v>
      </c>
      <c r="BZ139" s="277"/>
      <c r="CA139" s="277"/>
      <c r="CB139" s="277"/>
      <c r="CC139" s="277"/>
      <c r="CD139" s="277"/>
      <c r="CE139" s="277"/>
      <c r="CF139" s="277"/>
      <c r="CG139" s="277"/>
      <c r="CH139" s="287"/>
      <c r="CI139" s="287"/>
      <c r="CJ139" s="277"/>
      <c r="CK139" s="277">
        <v>400</v>
      </c>
      <c r="CL139" s="277"/>
      <c r="CM139" s="277"/>
      <c r="CN139" s="277"/>
      <c r="CO139" s="277"/>
      <c r="CP139" s="277"/>
      <c r="CQ139" s="277"/>
      <c r="CR139" s="277"/>
      <c r="CS139" s="277"/>
      <c r="CT139" s="277"/>
      <c r="CU139" s="277"/>
      <c r="CV139" s="277"/>
      <c r="CW139" s="277"/>
      <c r="CX139" s="277"/>
      <c r="CY139" s="277"/>
      <c r="CZ139" s="277"/>
      <c r="DA139" s="277"/>
      <c r="DB139" s="277"/>
      <c r="DC139" s="277"/>
      <c r="DD139" s="271"/>
      <c r="DE139" s="271"/>
      <c r="DF139" s="277"/>
      <c r="DG139" s="277"/>
      <c r="DH139" s="279">
        <v>0</v>
      </c>
      <c r="DI139" s="279">
        <v>0</v>
      </c>
      <c r="DJ139" s="277"/>
      <c r="DK139" s="277"/>
      <c r="DL139" s="277"/>
      <c r="DM139" s="277"/>
      <c r="DN139" s="277"/>
      <c r="DO139" s="277"/>
      <c r="DP139" s="277"/>
      <c r="DQ139" s="277"/>
      <c r="DR139" s="277"/>
      <c r="DS139" s="277"/>
      <c r="DT139" s="277">
        <v>17</v>
      </c>
      <c r="DU139" s="277"/>
      <c r="DV139" s="277"/>
      <c r="DW139" s="277"/>
      <c r="DX139" s="277"/>
      <c r="DY139" s="277"/>
      <c r="DZ139" s="277">
        <v>1</v>
      </c>
      <c r="EA139" s="277"/>
      <c r="EB139" s="277"/>
      <c r="EC139" s="272"/>
      <c r="ED139" s="272">
        <v>90</v>
      </c>
      <c r="EE139" s="277"/>
      <c r="EF139" s="277"/>
      <c r="EG139" s="277"/>
      <c r="EH139" s="277"/>
      <c r="EI139" s="277"/>
      <c r="EJ139" s="277"/>
      <c r="EK139" s="277"/>
      <c r="EL139" s="277"/>
      <c r="EM139" s="277"/>
      <c r="EN139" s="277">
        <v>50</v>
      </c>
      <c r="EO139" s="277"/>
      <c r="EP139" s="277"/>
      <c r="EQ139" s="277"/>
      <c r="ER139" s="277"/>
      <c r="ES139" s="277"/>
      <c r="ET139" s="277"/>
      <c r="EU139" s="277"/>
      <c r="EV139" s="277"/>
      <c r="EW139" s="277"/>
      <c r="EX139" s="277"/>
      <c r="EY139" s="277"/>
      <c r="EZ139" s="277"/>
      <c r="FA139" s="277"/>
      <c r="FB139" s="277">
        <v>50</v>
      </c>
      <c r="FC139" s="277"/>
      <c r="FD139" s="277"/>
      <c r="FE139" s="288"/>
      <c r="FF139" s="288">
        <v>15</v>
      </c>
      <c r="FG139" s="277"/>
      <c r="FH139" s="277"/>
      <c r="FI139" s="277"/>
      <c r="FJ139" s="277"/>
      <c r="FK139" s="277"/>
      <c r="FL139" s="277"/>
      <c r="FM139" s="277"/>
      <c r="FN139" s="277"/>
      <c r="FO139" s="42"/>
      <c r="FP139" s="42"/>
      <c r="FQ139" s="277"/>
      <c r="FR139" s="277"/>
      <c r="FS139" s="277"/>
      <c r="FT139" s="277">
        <v>350</v>
      </c>
      <c r="FU139" s="277"/>
      <c r="FV139" s="277"/>
      <c r="FW139" s="288"/>
      <c r="FX139" s="288">
        <v>15</v>
      </c>
      <c r="FY139" s="277"/>
      <c r="FZ139" s="277">
        <v>48</v>
      </c>
      <c r="GA139" s="277"/>
      <c r="GB139" s="277"/>
      <c r="GC139" s="62"/>
      <c r="GD139" s="62"/>
      <c r="GE139" s="277"/>
      <c r="GF139" s="277"/>
      <c r="GG139" s="277"/>
      <c r="GH139" s="277"/>
      <c r="GI139" s="277"/>
      <c r="GJ139" s="277">
        <v>25</v>
      </c>
      <c r="GK139" s="277"/>
      <c r="GL139" s="277"/>
    </row>
    <row r="140" spans="1:194" s="286" customFormat="1" ht="15.75" customHeight="1" x14ac:dyDescent="0.3">
      <c r="A140" s="277">
        <v>18</v>
      </c>
      <c r="B140" s="277" t="s">
        <v>480</v>
      </c>
      <c r="C140" s="277" t="s">
        <v>481</v>
      </c>
      <c r="D140" s="277">
        <v>1.69</v>
      </c>
      <c r="E140" s="277"/>
      <c r="F140" s="277"/>
      <c r="G140" s="277"/>
      <c r="H140" s="277"/>
      <c r="I140" s="277"/>
      <c r="J140" s="277">
        <v>15</v>
      </c>
      <c r="K140" s="277">
        <v>1</v>
      </c>
      <c r="L140" s="277">
        <v>4</v>
      </c>
      <c r="M140" s="277">
        <v>1</v>
      </c>
      <c r="N140" s="277"/>
      <c r="O140" s="277"/>
      <c r="P140" s="277">
        <v>10</v>
      </c>
      <c r="Q140" s="277"/>
      <c r="R140" s="277">
        <v>0</v>
      </c>
      <c r="S140" s="277">
        <v>0</v>
      </c>
      <c r="T140" s="277"/>
      <c r="U140" s="277"/>
      <c r="V140" s="277">
        <v>11</v>
      </c>
      <c r="W140" s="277"/>
      <c r="X140" s="277"/>
      <c r="Y140" s="277"/>
      <c r="Z140" s="277">
        <v>2</v>
      </c>
      <c r="AA140" s="277"/>
      <c r="AB140" s="277">
        <v>9</v>
      </c>
      <c r="AC140" s="277"/>
      <c r="AD140" s="277">
        <v>6</v>
      </c>
      <c r="AE140" s="277">
        <v>0</v>
      </c>
      <c r="AF140" s="277"/>
      <c r="AG140" s="277"/>
      <c r="AH140" s="277"/>
      <c r="AI140" s="277"/>
      <c r="AJ140" s="277"/>
      <c r="AK140" s="277"/>
      <c r="AL140" s="277">
        <v>3</v>
      </c>
      <c r="AM140" s="277"/>
      <c r="AN140" s="277"/>
      <c r="AO140" s="277"/>
      <c r="AP140" s="277"/>
      <c r="AQ140" s="277"/>
      <c r="AR140" s="278">
        <v>2</v>
      </c>
      <c r="AS140" s="278"/>
      <c r="AT140" s="278"/>
      <c r="AU140" s="278"/>
      <c r="AV140" s="277">
        <v>7</v>
      </c>
      <c r="AW140" s="277"/>
      <c r="AX140" s="277">
        <f>AX141+AX142+AX143</f>
        <v>6</v>
      </c>
      <c r="AY140" s="277"/>
      <c r="AZ140" s="42"/>
      <c r="BA140" s="42"/>
      <c r="BB140" s="279">
        <v>7</v>
      </c>
      <c r="BC140" s="279"/>
      <c r="BD140" s="279"/>
      <c r="BE140" s="279"/>
      <c r="BF140" s="284"/>
      <c r="BG140" s="279"/>
      <c r="BH140" s="279"/>
      <c r="BI140" s="279"/>
      <c r="BJ140" s="279">
        <v>10</v>
      </c>
      <c r="BK140" s="279"/>
      <c r="BL140" s="279">
        <f>BL141+BL143</f>
        <v>11</v>
      </c>
      <c r="BM140" s="279"/>
      <c r="BN140" s="277"/>
      <c r="BO140" s="277">
        <v>3</v>
      </c>
      <c r="BP140" s="279"/>
      <c r="BQ140" s="279"/>
      <c r="BR140" s="279"/>
      <c r="BS140" s="279"/>
      <c r="BT140" s="279"/>
      <c r="BU140" s="279">
        <v>0</v>
      </c>
      <c r="BV140" s="279"/>
      <c r="BW140" s="279"/>
      <c r="BX140" s="280">
        <v>43</v>
      </c>
      <c r="BY140" s="280">
        <v>1</v>
      </c>
      <c r="BZ140" s="279"/>
      <c r="CA140" s="279"/>
      <c r="CB140" s="279"/>
      <c r="CC140" s="279"/>
      <c r="CD140" s="279">
        <v>11</v>
      </c>
      <c r="CE140" s="279"/>
      <c r="CF140" s="279"/>
      <c r="CG140" s="279"/>
      <c r="CH140" s="281">
        <f>SUM(CH141:CH143)</f>
        <v>11</v>
      </c>
      <c r="CI140" s="281">
        <f>SUM(CI141:CI143)</f>
        <v>0</v>
      </c>
      <c r="CJ140" s="279"/>
      <c r="CK140" s="279">
        <v>1</v>
      </c>
      <c r="CL140" s="279"/>
      <c r="CM140" s="279"/>
      <c r="CN140" s="279"/>
      <c r="CO140" s="279"/>
      <c r="CP140" s="279"/>
      <c r="CQ140" s="279"/>
      <c r="CR140" s="279"/>
      <c r="CS140" s="279"/>
      <c r="CT140" s="279"/>
      <c r="CU140" s="279"/>
      <c r="CV140" s="279">
        <v>17</v>
      </c>
      <c r="CW140" s="279"/>
      <c r="CX140" s="279"/>
      <c r="CY140" s="279"/>
      <c r="CZ140" s="279">
        <v>0</v>
      </c>
      <c r="DA140" s="279">
        <v>0</v>
      </c>
      <c r="DB140" s="279"/>
      <c r="DC140" s="279"/>
      <c r="DD140" s="271"/>
      <c r="DE140" s="271"/>
      <c r="DF140" s="279">
        <v>2</v>
      </c>
      <c r="DG140" s="279"/>
      <c r="DH140" s="279">
        <v>0</v>
      </c>
      <c r="DI140" s="279">
        <v>0</v>
      </c>
      <c r="DJ140" s="279"/>
      <c r="DK140" s="279"/>
      <c r="DL140" s="279">
        <v>8</v>
      </c>
      <c r="DM140" s="279"/>
      <c r="DN140" s="279"/>
      <c r="DO140" s="279"/>
      <c r="DP140" s="277"/>
      <c r="DQ140" s="279">
        <v>5</v>
      </c>
      <c r="DR140" s="279"/>
      <c r="DS140" s="279">
        <v>1143</v>
      </c>
      <c r="DT140" s="279"/>
      <c r="DU140" s="279">
        <v>11</v>
      </c>
      <c r="DV140" s="279"/>
      <c r="DW140" s="277"/>
      <c r="DX140" s="277"/>
      <c r="DY140" s="279"/>
      <c r="DZ140" s="279"/>
      <c r="EA140" s="279">
        <v>18</v>
      </c>
      <c r="EB140" s="279"/>
      <c r="EC140" s="272"/>
      <c r="ED140" s="272"/>
      <c r="EE140" s="279">
        <v>4</v>
      </c>
      <c r="EF140" s="279"/>
      <c r="EG140" s="279">
        <v>22</v>
      </c>
      <c r="EH140" s="279">
        <v>3</v>
      </c>
      <c r="EI140" s="279"/>
      <c r="EJ140" s="279"/>
      <c r="EK140" s="279"/>
      <c r="EL140" s="279"/>
      <c r="EM140" s="279"/>
      <c r="EN140" s="279"/>
      <c r="EO140" s="279">
        <v>5</v>
      </c>
      <c r="EP140" s="279">
        <v>2</v>
      </c>
      <c r="EQ140" s="279"/>
      <c r="ER140" s="279"/>
      <c r="ES140" s="279">
        <v>1</v>
      </c>
      <c r="ET140" s="279"/>
      <c r="EU140" s="279"/>
      <c r="EV140" s="279"/>
      <c r="EW140" s="279"/>
      <c r="EX140" s="279"/>
      <c r="EY140" s="279"/>
      <c r="EZ140" s="279"/>
      <c r="FA140" s="279"/>
      <c r="FB140" s="279"/>
      <c r="FC140" s="279"/>
      <c r="FD140" s="279"/>
      <c r="FE140" s="283">
        <v>16</v>
      </c>
      <c r="FF140" s="283">
        <v>3</v>
      </c>
      <c r="FG140" s="279">
        <v>17</v>
      </c>
      <c r="FH140" s="279">
        <v>2</v>
      </c>
      <c r="FI140" s="279">
        <v>297</v>
      </c>
      <c r="FJ140" s="279">
        <v>3</v>
      </c>
      <c r="FK140" s="279">
        <v>5</v>
      </c>
      <c r="FL140" s="279">
        <v>3</v>
      </c>
      <c r="FM140" s="279"/>
      <c r="FN140" s="279"/>
      <c r="FO140" s="42"/>
      <c r="FP140" s="42"/>
      <c r="FQ140" s="279"/>
      <c r="FR140" s="279"/>
      <c r="FS140" s="279"/>
      <c r="FT140" s="279"/>
      <c r="FU140" s="279"/>
      <c r="FV140" s="279"/>
      <c r="FW140" s="283">
        <v>16</v>
      </c>
      <c r="FX140" s="283">
        <v>3</v>
      </c>
      <c r="FY140" s="279"/>
      <c r="FZ140" s="279"/>
      <c r="GA140" s="279"/>
      <c r="GB140" s="279"/>
      <c r="GC140" s="62">
        <v>0</v>
      </c>
      <c r="GD140" s="62"/>
      <c r="GE140" s="279"/>
      <c r="GF140" s="279"/>
      <c r="GG140" s="285"/>
      <c r="GH140" s="285"/>
      <c r="GI140" s="279"/>
      <c r="GJ140" s="279"/>
      <c r="GK140" s="279"/>
      <c r="GL140" s="279"/>
    </row>
    <row r="141" spans="1:194" s="286" customFormat="1" ht="15.75" customHeight="1" x14ac:dyDescent="0.3">
      <c r="A141" s="277">
        <v>120</v>
      </c>
      <c r="B141" s="277" t="s">
        <v>482</v>
      </c>
      <c r="C141" s="277" t="s">
        <v>483</v>
      </c>
      <c r="D141" s="277">
        <v>1.66</v>
      </c>
      <c r="E141" s="277"/>
      <c r="F141" s="277"/>
      <c r="G141" s="277"/>
      <c r="H141" s="277"/>
      <c r="I141" s="277"/>
      <c r="J141" s="277">
        <v>2</v>
      </c>
      <c r="K141" s="277">
        <v>0</v>
      </c>
      <c r="L141" s="277">
        <v>3</v>
      </c>
      <c r="M141" s="277"/>
      <c r="N141" s="277"/>
      <c r="O141" s="277"/>
      <c r="P141" s="277">
        <v>5</v>
      </c>
      <c r="Q141" s="277"/>
      <c r="R141" s="277"/>
      <c r="S141" s="277"/>
      <c r="T141" s="277">
        <v>7</v>
      </c>
      <c r="U141" s="277"/>
      <c r="V141" s="277">
        <v>7</v>
      </c>
      <c r="W141" s="277"/>
      <c r="X141" s="277"/>
      <c r="Y141" s="277"/>
      <c r="Z141" s="277"/>
      <c r="AA141" s="277"/>
      <c r="AB141" s="277">
        <v>4</v>
      </c>
      <c r="AC141" s="277"/>
      <c r="AD141" s="277">
        <v>1</v>
      </c>
      <c r="AE141" s="277"/>
      <c r="AF141" s="277">
        <v>292</v>
      </c>
      <c r="AG141" s="277"/>
      <c r="AH141" s="277"/>
      <c r="AI141" s="277"/>
      <c r="AJ141" s="277"/>
      <c r="AK141" s="277"/>
      <c r="AL141" s="277"/>
      <c r="AM141" s="277"/>
      <c r="AN141" s="277"/>
      <c r="AO141" s="277"/>
      <c r="AP141" s="277">
        <v>2</v>
      </c>
      <c r="AQ141" s="277"/>
      <c r="AR141" s="278"/>
      <c r="AS141" s="278"/>
      <c r="AT141" s="278"/>
      <c r="AU141" s="278"/>
      <c r="AV141" s="277">
        <v>6</v>
      </c>
      <c r="AW141" s="277"/>
      <c r="AX141" s="277">
        <v>2</v>
      </c>
      <c r="AY141" s="277"/>
      <c r="AZ141" s="42">
        <v>6</v>
      </c>
      <c r="BA141" s="42"/>
      <c r="BB141" s="277">
        <v>4</v>
      </c>
      <c r="BC141" s="277"/>
      <c r="BD141" s="277"/>
      <c r="BE141" s="277"/>
      <c r="BF141" s="288"/>
      <c r="BG141" s="277"/>
      <c r="BH141" s="277"/>
      <c r="BI141" s="277"/>
      <c r="BJ141" s="277">
        <v>1</v>
      </c>
      <c r="BK141" s="277"/>
      <c r="BL141" s="277">
        <v>8</v>
      </c>
      <c r="BM141" s="277"/>
      <c r="BN141" s="279"/>
      <c r="BO141" s="279">
        <v>1</v>
      </c>
      <c r="BP141" s="277">
        <v>1</v>
      </c>
      <c r="BQ141" s="277"/>
      <c r="BR141" s="277"/>
      <c r="BS141" s="277"/>
      <c r="BT141" s="277"/>
      <c r="BU141" s="277"/>
      <c r="BV141" s="277"/>
      <c r="BW141" s="277"/>
      <c r="BX141" s="277">
        <v>39</v>
      </c>
      <c r="BY141" s="277"/>
      <c r="BZ141" s="277"/>
      <c r="CA141" s="277"/>
      <c r="CB141" s="277">
        <v>1</v>
      </c>
      <c r="CC141" s="277"/>
      <c r="CD141" s="277">
        <v>5</v>
      </c>
      <c r="CE141" s="277"/>
      <c r="CF141" s="277"/>
      <c r="CG141" s="277"/>
      <c r="CH141" s="287">
        <v>11</v>
      </c>
      <c r="CI141" s="287"/>
      <c r="CJ141" s="277"/>
      <c r="CK141" s="277"/>
      <c r="CL141" s="277">
        <v>1</v>
      </c>
      <c r="CM141" s="277"/>
      <c r="CN141" s="277"/>
      <c r="CO141" s="277"/>
      <c r="CP141" s="277"/>
      <c r="CQ141" s="277"/>
      <c r="CR141" s="277">
        <v>3</v>
      </c>
      <c r="CS141" s="277"/>
      <c r="CT141" s="277"/>
      <c r="CU141" s="277"/>
      <c r="CV141" s="277">
        <v>10</v>
      </c>
      <c r="CW141" s="277"/>
      <c r="CX141" s="277">
        <v>5</v>
      </c>
      <c r="CY141" s="277"/>
      <c r="CZ141" s="277"/>
      <c r="DA141" s="277"/>
      <c r="DB141" s="277"/>
      <c r="DC141" s="277"/>
      <c r="DD141" s="271"/>
      <c r="DE141" s="271"/>
      <c r="DF141" s="277">
        <v>2</v>
      </c>
      <c r="DG141" s="277"/>
      <c r="DH141" s="279">
        <v>0</v>
      </c>
      <c r="DI141" s="279">
        <v>0</v>
      </c>
      <c r="DJ141" s="277"/>
      <c r="DK141" s="277"/>
      <c r="DL141" s="277">
        <v>5</v>
      </c>
      <c r="DM141" s="277"/>
      <c r="DN141" s="277"/>
      <c r="DO141" s="277"/>
      <c r="DP141" s="277"/>
      <c r="DQ141" s="277">
        <v>3</v>
      </c>
      <c r="DR141" s="277"/>
      <c r="DS141" s="277">
        <v>868</v>
      </c>
      <c r="DT141" s="277"/>
      <c r="DU141" s="277">
        <v>8</v>
      </c>
      <c r="DV141" s="277"/>
      <c r="DW141" s="279">
        <v>2</v>
      </c>
      <c r="DX141" s="279"/>
      <c r="DY141" s="277"/>
      <c r="DZ141" s="277"/>
      <c r="EA141" s="277"/>
      <c r="EB141" s="277"/>
      <c r="EC141" s="272">
        <v>3</v>
      </c>
      <c r="ED141" s="272"/>
      <c r="EE141" s="277">
        <v>4</v>
      </c>
      <c r="EF141" s="277"/>
      <c r="EG141" s="277">
        <v>12</v>
      </c>
      <c r="EH141" s="277"/>
      <c r="EI141" s="277"/>
      <c r="EJ141" s="277"/>
      <c r="EK141" s="277">
        <v>2</v>
      </c>
      <c r="EL141" s="277"/>
      <c r="EM141" s="277">
        <v>1</v>
      </c>
      <c r="EN141" s="277"/>
      <c r="EO141" s="277">
        <v>5</v>
      </c>
      <c r="EP141" s="277"/>
      <c r="EQ141" s="277"/>
      <c r="ER141" s="277"/>
      <c r="ES141" s="277">
        <v>1</v>
      </c>
      <c r="ET141" s="277"/>
      <c r="EU141" s="277"/>
      <c r="EV141" s="277"/>
      <c r="EW141" s="277"/>
      <c r="EX141" s="277"/>
      <c r="EY141" s="277">
        <v>1</v>
      </c>
      <c r="EZ141" s="277"/>
      <c r="FA141" s="277">
        <v>1</v>
      </c>
      <c r="FB141" s="277"/>
      <c r="FC141" s="277">
        <v>1</v>
      </c>
      <c r="FD141" s="277"/>
      <c r="FE141" s="288">
        <v>10</v>
      </c>
      <c r="FF141" s="288"/>
      <c r="FG141" s="277">
        <v>10</v>
      </c>
      <c r="FH141" s="277"/>
      <c r="FI141" s="277">
        <v>100</v>
      </c>
      <c r="FJ141" s="277"/>
      <c r="FK141" s="277">
        <v>3</v>
      </c>
      <c r="FL141" s="277"/>
      <c r="FM141" s="277"/>
      <c r="FN141" s="277"/>
      <c r="FO141" s="42"/>
      <c r="FP141" s="42"/>
      <c r="FQ141" s="277"/>
      <c r="FR141" s="277"/>
      <c r="FS141" s="277"/>
      <c r="FT141" s="277"/>
      <c r="FU141" s="277">
        <v>3</v>
      </c>
      <c r="FV141" s="277"/>
      <c r="FW141" s="288">
        <v>10</v>
      </c>
      <c r="FX141" s="288"/>
      <c r="FY141" s="277"/>
      <c r="FZ141" s="277">
        <v>60</v>
      </c>
      <c r="GA141" s="277">
        <v>2</v>
      </c>
      <c r="GB141" s="277"/>
      <c r="GC141" s="62">
        <v>0</v>
      </c>
      <c r="GD141" s="62"/>
      <c r="GE141" s="277">
        <v>18</v>
      </c>
      <c r="GF141" s="277"/>
      <c r="GG141" s="277">
        <v>1</v>
      </c>
      <c r="GH141" s="277"/>
      <c r="GI141" s="277">
        <v>8</v>
      </c>
      <c r="GJ141" s="277"/>
      <c r="GK141" s="277"/>
      <c r="GL141" s="277"/>
    </row>
    <row r="142" spans="1:194" s="286" customFormat="1" ht="15.75" customHeight="1" x14ac:dyDescent="0.3">
      <c r="A142" s="277">
        <v>121</v>
      </c>
      <c r="B142" s="277" t="s">
        <v>484</v>
      </c>
      <c r="C142" s="277" t="s">
        <v>485</v>
      </c>
      <c r="D142" s="277">
        <v>1.82</v>
      </c>
      <c r="E142" s="277"/>
      <c r="F142" s="277"/>
      <c r="G142" s="277"/>
      <c r="H142" s="277"/>
      <c r="I142" s="277"/>
      <c r="J142" s="277">
        <v>0</v>
      </c>
      <c r="K142" s="277">
        <v>0</v>
      </c>
      <c r="L142" s="277"/>
      <c r="M142" s="277"/>
      <c r="N142" s="277"/>
      <c r="O142" s="277"/>
      <c r="P142" s="277"/>
      <c r="Q142" s="277"/>
      <c r="R142" s="277"/>
      <c r="S142" s="277"/>
      <c r="T142" s="277"/>
      <c r="U142" s="277"/>
      <c r="V142" s="277"/>
      <c r="W142" s="277"/>
      <c r="X142" s="277"/>
      <c r="Y142" s="277"/>
      <c r="Z142" s="277"/>
      <c r="AA142" s="277"/>
      <c r="AB142" s="277"/>
      <c r="AC142" s="277"/>
      <c r="AD142" s="277"/>
      <c r="AE142" s="277"/>
      <c r="AF142" s="277">
        <v>88</v>
      </c>
      <c r="AG142" s="277"/>
      <c r="AH142" s="277">
        <v>40</v>
      </c>
      <c r="AI142" s="277"/>
      <c r="AJ142" s="277"/>
      <c r="AK142" s="277"/>
      <c r="AL142" s="277"/>
      <c r="AM142" s="277"/>
      <c r="AN142" s="277"/>
      <c r="AO142" s="277"/>
      <c r="AP142" s="277"/>
      <c r="AQ142" s="277"/>
      <c r="AR142" s="278"/>
      <c r="AS142" s="278"/>
      <c r="AT142" s="278"/>
      <c r="AU142" s="278"/>
      <c r="AV142" s="277"/>
      <c r="AW142" s="277"/>
      <c r="AX142" s="277"/>
      <c r="AY142" s="277"/>
      <c r="AZ142" s="42"/>
      <c r="BA142" s="42"/>
      <c r="BB142" s="277"/>
      <c r="BC142" s="277"/>
      <c r="BD142" s="277"/>
      <c r="BE142" s="277"/>
      <c r="BF142" s="288"/>
      <c r="BG142" s="277"/>
      <c r="BH142" s="277"/>
      <c r="BI142" s="277"/>
      <c r="BJ142" s="277"/>
      <c r="BK142" s="277"/>
      <c r="BL142" s="277"/>
      <c r="BM142" s="277"/>
      <c r="BN142" s="277"/>
      <c r="BO142" s="277"/>
      <c r="BP142" s="277"/>
      <c r="BQ142" s="277"/>
      <c r="BR142" s="277"/>
      <c r="BS142" s="277"/>
      <c r="BT142" s="277"/>
      <c r="BU142" s="277"/>
      <c r="BV142" s="277"/>
      <c r="BW142" s="277"/>
      <c r="BX142" s="277"/>
      <c r="BY142" s="277"/>
      <c r="BZ142" s="277"/>
      <c r="CA142" s="277"/>
      <c r="CB142" s="277"/>
      <c r="CC142" s="277"/>
      <c r="CD142" s="277"/>
      <c r="CE142" s="277"/>
      <c r="CF142" s="277"/>
      <c r="CG142" s="277"/>
      <c r="CH142" s="287"/>
      <c r="CI142" s="287"/>
      <c r="CJ142" s="277"/>
      <c r="CK142" s="277"/>
      <c r="CL142" s="277"/>
      <c r="CM142" s="277"/>
      <c r="CN142" s="277"/>
      <c r="CO142" s="277"/>
      <c r="CP142" s="277"/>
      <c r="CQ142" s="277"/>
      <c r="CR142" s="277"/>
      <c r="CS142" s="277"/>
      <c r="CT142" s="277"/>
      <c r="CU142" s="277"/>
      <c r="CV142" s="277"/>
      <c r="CW142" s="277"/>
      <c r="CX142" s="277"/>
      <c r="CY142" s="277"/>
      <c r="CZ142" s="277"/>
      <c r="DA142" s="277"/>
      <c r="DB142" s="277"/>
      <c r="DC142" s="277"/>
      <c r="DD142" s="271"/>
      <c r="DE142" s="271"/>
      <c r="DF142" s="277"/>
      <c r="DG142" s="277"/>
      <c r="DH142" s="279">
        <v>0</v>
      </c>
      <c r="DI142" s="279">
        <v>0</v>
      </c>
      <c r="DJ142" s="277"/>
      <c r="DK142" s="277"/>
      <c r="DL142" s="277"/>
      <c r="DM142" s="277"/>
      <c r="DN142" s="277"/>
      <c r="DO142" s="277"/>
      <c r="DP142" s="277"/>
      <c r="DQ142" s="277">
        <v>0</v>
      </c>
      <c r="DR142" s="277"/>
      <c r="DS142" s="277">
        <v>99</v>
      </c>
      <c r="DT142" s="277"/>
      <c r="DU142" s="277"/>
      <c r="DV142" s="277"/>
      <c r="DW142" s="277">
        <v>1</v>
      </c>
      <c r="DX142" s="277"/>
      <c r="DY142" s="277"/>
      <c r="DZ142" s="277"/>
      <c r="EA142" s="277"/>
      <c r="EB142" s="277"/>
      <c r="EC142" s="272">
        <v>30</v>
      </c>
      <c r="ED142" s="272"/>
      <c r="EE142" s="277"/>
      <c r="EF142" s="277"/>
      <c r="EG142" s="277"/>
      <c r="EH142" s="277"/>
      <c r="EI142" s="277"/>
      <c r="EJ142" s="277"/>
      <c r="EK142" s="277"/>
      <c r="EL142" s="277"/>
      <c r="EM142" s="277"/>
      <c r="EN142" s="277"/>
      <c r="EO142" s="277"/>
      <c r="EP142" s="277"/>
      <c r="EQ142" s="277"/>
      <c r="ER142" s="277"/>
      <c r="ES142" s="277"/>
      <c r="ET142" s="277"/>
      <c r="EU142" s="277"/>
      <c r="EV142" s="277"/>
      <c r="EW142" s="277"/>
      <c r="EX142" s="277"/>
      <c r="EY142" s="277"/>
      <c r="EZ142" s="277"/>
      <c r="FA142" s="277"/>
      <c r="FB142" s="277"/>
      <c r="FC142" s="277">
        <v>3</v>
      </c>
      <c r="FD142" s="277"/>
      <c r="FE142" s="288"/>
      <c r="FF142" s="288"/>
      <c r="FG142" s="277"/>
      <c r="FH142" s="277"/>
      <c r="FI142" s="277">
        <v>50</v>
      </c>
      <c r="FJ142" s="277"/>
      <c r="FK142" s="277"/>
      <c r="FL142" s="277"/>
      <c r="FM142" s="277"/>
      <c r="FN142" s="277"/>
      <c r="FO142" s="42"/>
      <c r="FP142" s="42"/>
      <c r="FQ142" s="277"/>
      <c r="FR142" s="277"/>
      <c r="FS142" s="277"/>
      <c r="FT142" s="277"/>
      <c r="FU142" s="277"/>
      <c r="FV142" s="277"/>
      <c r="FW142" s="288"/>
      <c r="FX142" s="288"/>
      <c r="FY142" s="277"/>
      <c r="FZ142" s="277">
        <v>5</v>
      </c>
      <c r="GA142" s="277"/>
      <c r="GB142" s="277"/>
      <c r="GC142" s="62"/>
      <c r="GD142" s="62"/>
      <c r="GE142" s="277"/>
      <c r="GF142" s="277"/>
      <c r="GG142" s="277"/>
      <c r="GH142" s="277"/>
      <c r="GI142" s="277"/>
      <c r="GJ142" s="277"/>
      <c r="GK142" s="277"/>
      <c r="GL142" s="277"/>
    </row>
    <row r="143" spans="1:194" s="286" customFormat="1" ht="15.75" customHeight="1" x14ac:dyDescent="0.3">
      <c r="A143" s="277">
        <v>122</v>
      </c>
      <c r="B143" s="277" t="s">
        <v>486</v>
      </c>
      <c r="C143" s="277" t="s">
        <v>487</v>
      </c>
      <c r="D143" s="277">
        <v>1.71</v>
      </c>
      <c r="E143" s="277"/>
      <c r="F143" s="277"/>
      <c r="G143" s="277"/>
      <c r="H143" s="277">
        <v>40</v>
      </c>
      <c r="I143" s="277"/>
      <c r="J143" s="277">
        <v>13</v>
      </c>
      <c r="K143" s="277">
        <v>1</v>
      </c>
      <c r="L143" s="277">
        <v>1</v>
      </c>
      <c r="M143" s="277">
        <v>1</v>
      </c>
      <c r="N143" s="277"/>
      <c r="O143" s="277"/>
      <c r="P143" s="277">
        <v>5</v>
      </c>
      <c r="Q143" s="277"/>
      <c r="R143" s="277"/>
      <c r="S143" s="277"/>
      <c r="T143" s="277">
        <v>11</v>
      </c>
      <c r="U143" s="277">
        <v>1</v>
      </c>
      <c r="V143" s="277">
        <v>4</v>
      </c>
      <c r="W143" s="277"/>
      <c r="X143" s="277"/>
      <c r="Y143" s="277"/>
      <c r="Z143" s="277">
        <v>2</v>
      </c>
      <c r="AA143" s="277"/>
      <c r="AB143" s="277">
        <v>5</v>
      </c>
      <c r="AC143" s="277"/>
      <c r="AD143" s="277">
        <v>5</v>
      </c>
      <c r="AE143" s="277"/>
      <c r="AF143" s="277">
        <v>109</v>
      </c>
      <c r="AG143" s="277"/>
      <c r="AH143" s="277"/>
      <c r="AI143" s="277"/>
      <c r="AJ143" s="277"/>
      <c r="AK143" s="277"/>
      <c r="AL143" s="277">
        <v>3</v>
      </c>
      <c r="AM143" s="277"/>
      <c r="AN143" s="277"/>
      <c r="AO143" s="277"/>
      <c r="AP143" s="277">
        <v>5</v>
      </c>
      <c r="AQ143" s="277"/>
      <c r="AR143" s="278">
        <v>2</v>
      </c>
      <c r="AS143" s="278"/>
      <c r="AT143" s="278"/>
      <c r="AU143" s="278"/>
      <c r="AV143" s="277">
        <v>1</v>
      </c>
      <c r="AW143" s="277"/>
      <c r="AX143" s="277">
        <v>4</v>
      </c>
      <c r="AY143" s="277"/>
      <c r="AZ143" s="42"/>
      <c r="BA143" s="42">
        <v>2</v>
      </c>
      <c r="BB143" s="277">
        <v>3</v>
      </c>
      <c r="BC143" s="277"/>
      <c r="BD143" s="277"/>
      <c r="BE143" s="277"/>
      <c r="BF143" s="288"/>
      <c r="BG143" s="277"/>
      <c r="BH143" s="277">
        <v>3</v>
      </c>
      <c r="BI143" s="277"/>
      <c r="BJ143" s="277">
        <v>9</v>
      </c>
      <c r="BK143" s="277"/>
      <c r="BL143" s="277">
        <v>3</v>
      </c>
      <c r="BM143" s="277"/>
      <c r="BN143" s="277"/>
      <c r="BO143" s="277">
        <v>2</v>
      </c>
      <c r="BP143" s="277"/>
      <c r="BQ143" s="277"/>
      <c r="BR143" s="277"/>
      <c r="BS143" s="277"/>
      <c r="BT143" s="277"/>
      <c r="BU143" s="277"/>
      <c r="BV143" s="277"/>
      <c r="BW143" s="277"/>
      <c r="BX143" s="277">
        <v>4</v>
      </c>
      <c r="BY143" s="277">
        <v>1</v>
      </c>
      <c r="BZ143" s="277"/>
      <c r="CA143" s="277"/>
      <c r="CB143" s="277">
        <v>2</v>
      </c>
      <c r="CC143" s="277"/>
      <c r="CD143" s="277">
        <v>6</v>
      </c>
      <c r="CE143" s="277"/>
      <c r="CF143" s="277">
        <v>27</v>
      </c>
      <c r="CG143" s="277">
        <v>2</v>
      </c>
      <c r="CH143" s="287"/>
      <c r="CI143" s="287"/>
      <c r="CJ143" s="277"/>
      <c r="CK143" s="277">
        <v>1</v>
      </c>
      <c r="CL143" s="277">
        <v>1</v>
      </c>
      <c r="CM143" s="277"/>
      <c r="CN143" s="277"/>
      <c r="CO143" s="277"/>
      <c r="CP143" s="277"/>
      <c r="CQ143" s="277"/>
      <c r="CR143" s="277">
        <v>4</v>
      </c>
      <c r="CS143" s="277"/>
      <c r="CT143" s="277"/>
      <c r="CU143" s="277"/>
      <c r="CV143" s="277">
        <v>7</v>
      </c>
      <c r="CW143" s="277"/>
      <c r="CX143" s="277">
        <v>5</v>
      </c>
      <c r="CY143" s="277"/>
      <c r="CZ143" s="277"/>
      <c r="DA143" s="277"/>
      <c r="DB143" s="277"/>
      <c r="DC143" s="277"/>
      <c r="DD143" s="271"/>
      <c r="DE143" s="271"/>
      <c r="DF143" s="277"/>
      <c r="DG143" s="277"/>
      <c r="DH143" s="279">
        <v>0</v>
      </c>
      <c r="DI143" s="279">
        <v>0</v>
      </c>
      <c r="DJ143" s="277"/>
      <c r="DK143" s="277"/>
      <c r="DL143" s="277">
        <v>3</v>
      </c>
      <c r="DM143" s="277"/>
      <c r="DN143" s="277"/>
      <c r="DO143" s="277"/>
      <c r="DP143" s="277"/>
      <c r="DQ143" s="277">
        <v>2</v>
      </c>
      <c r="DR143" s="277"/>
      <c r="DS143" s="277">
        <v>176</v>
      </c>
      <c r="DT143" s="277"/>
      <c r="DU143" s="277">
        <v>3</v>
      </c>
      <c r="DV143" s="277"/>
      <c r="DW143" s="277"/>
      <c r="DX143" s="277"/>
      <c r="DY143" s="277">
        <v>249</v>
      </c>
      <c r="DZ143" s="277">
        <v>79</v>
      </c>
      <c r="EA143" s="277">
        <v>18</v>
      </c>
      <c r="EB143" s="277"/>
      <c r="EC143" s="272">
        <v>10</v>
      </c>
      <c r="ED143" s="272"/>
      <c r="EE143" s="277"/>
      <c r="EF143" s="277"/>
      <c r="EG143" s="277">
        <v>10</v>
      </c>
      <c r="EH143" s="277">
        <v>3</v>
      </c>
      <c r="EI143" s="277"/>
      <c r="EJ143" s="277"/>
      <c r="EK143" s="277">
        <v>2</v>
      </c>
      <c r="EL143" s="277"/>
      <c r="EM143" s="277">
        <v>20</v>
      </c>
      <c r="EN143" s="277">
        <v>3</v>
      </c>
      <c r="EO143" s="277"/>
      <c r="EP143" s="277">
        <v>2</v>
      </c>
      <c r="EQ143" s="277"/>
      <c r="ER143" s="277"/>
      <c r="ES143" s="277"/>
      <c r="ET143" s="277"/>
      <c r="EU143" s="277"/>
      <c r="EV143" s="277"/>
      <c r="EW143" s="277"/>
      <c r="EX143" s="277"/>
      <c r="EY143" s="277">
        <v>3</v>
      </c>
      <c r="EZ143" s="277"/>
      <c r="FA143" s="277">
        <v>20</v>
      </c>
      <c r="FB143" s="277">
        <v>3</v>
      </c>
      <c r="FC143" s="277"/>
      <c r="FD143" s="277"/>
      <c r="FE143" s="288">
        <v>6</v>
      </c>
      <c r="FF143" s="288">
        <v>3</v>
      </c>
      <c r="FG143" s="277">
        <v>7</v>
      </c>
      <c r="FH143" s="277">
        <v>2</v>
      </c>
      <c r="FI143" s="277">
        <v>147</v>
      </c>
      <c r="FJ143" s="277">
        <v>3</v>
      </c>
      <c r="FK143" s="277">
        <v>2</v>
      </c>
      <c r="FL143" s="277">
        <v>3</v>
      </c>
      <c r="FM143" s="277"/>
      <c r="FN143" s="277"/>
      <c r="FO143" s="42"/>
      <c r="FP143" s="42"/>
      <c r="FQ143" s="277">
        <v>12</v>
      </c>
      <c r="FR143" s="277"/>
      <c r="FS143" s="277"/>
      <c r="FT143" s="277"/>
      <c r="FU143" s="277">
        <v>3</v>
      </c>
      <c r="FV143" s="277">
        <v>2</v>
      </c>
      <c r="FW143" s="288">
        <v>6</v>
      </c>
      <c r="FX143" s="288">
        <v>3</v>
      </c>
      <c r="FY143" s="277"/>
      <c r="FZ143" s="277">
        <v>383</v>
      </c>
      <c r="GA143" s="277">
        <v>2</v>
      </c>
      <c r="GB143" s="277"/>
      <c r="GC143" s="62">
        <v>0</v>
      </c>
      <c r="GD143" s="62"/>
      <c r="GE143" s="277">
        <v>4</v>
      </c>
      <c r="GF143" s="277">
        <v>3</v>
      </c>
      <c r="GG143" s="277"/>
      <c r="GH143" s="277">
        <v>1</v>
      </c>
      <c r="GI143" s="277">
        <v>3</v>
      </c>
      <c r="GJ143" s="277"/>
      <c r="GK143" s="277"/>
      <c r="GL143" s="277"/>
    </row>
    <row r="144" spans="1:194" s="286" customFormat="1" ht="15.75" customHeight="1" x14ac:dyDescent="0.3">
      <c r="A144" s="277">
        <v>19</v>
      </c>
      <c r="B144" s="277" t="s">
        <v>488</v>
      </c>
      <c r="C144" s="277" t="s">
        <v>151</v>
      </c>
      <c r="D144" s="277">
        <v>3.27</v>
      </c>
      <c r="E144" s="277"/>
      <c r="F144" s="277"/>
      <c r="G144" s="277"/>
      <c r="H144" s="277"/>
      <c r="I144" s="277"/>
      <c r="J144" s="277">
        <v>30</v>
      </c>
      <c r="K144" s="277">
        <v>0</v>
      </c>
      <c r="L144" s="277"/>
      <c r="M144" s="277"/>
      <c r="N144" s="277"/>
      <c r="O144" s="277"/>
      <c r="P144" s="277">
        <v>301</v>
      </c>
      <c r="Q144" s="277"/>
      <c r="R144" s="277">
        <v>0</v>
      </c>
      <c r="S144" s="277">
        <v>0</v>
      </c>
      <c r="T144" s="277"/>
      <c r="U144" s="277"/>
      <c r="V144" s="277"/>
      <c r="W144" s="277"/>
      <c r="X144" s="277"/>
      <c r="Y144" s="277"/>
      <c r="Z144" s="277"/>
      <c r="AA144" s="277"/>
      <c r="AB144" s="277">
        <v>17</v>
      </c>
      <c r="AC144" s="277"/>
      <c r="AD144" s="277"/>
      <c r="AE144" s="277"/>
      <c r="AF144" s="277"/>
      <c r="AG144" s="277"/>
      <c r="AH144" s="277"/>
      <c r="AI144" s="277"/>
      <c r="AJ144" s="277"/>
      <c r="AK144" s="277"/>
      <c r="AL144" s="277">
        <v>1</v>
      </c>
      <c r="AM144" s="277"/>
      <c r="AN144" s="277"/>
      <c r="AO144" s="277"/>
      <c r="AP144" s="277"/>
      <c r="AQ144" s="277"/>
      <c r="AR144" s="278"/>
      <c r="AS144" s="278"/>
      <c r="AT144" s="278"/>
      <c r="AU144" s="278"/>
      <c r="AV144" s="277">
        <v>3</v>
      </c>
      <c r="AW144" s="277"/>
      <c r="AX144" s="277"/>
      <c r="AY144" s="277"/>
      <c r="AZ144" s="42"/>
      <c r="BA144" s="42"/>
      <c r="BB144" s="279">
        <v>1</v>
      </c>
      <c r="BC144" s="279"/>
      <c r="BD144" s="279"/>
      <c r="BE144" s="279"/>
      <c r="BF144" s="284"/>
      <c r="BG144" s="279"/>
      <c r="BH144" s="279"/>
      <c r="BI144" s="279"/>
      <c r="BJ144" s="279">
        <v>9</v>
      </c>
      <c r="BK144" s="279"/>
      <c r="BL144" s="279">
        <f>BL162+BL148</f>
        <v>7</v>
      </c>
      <c r="BM144" s="279"/>
      <c r="BN144" s="277">
        <v>8</v>
      </c>
      <c r="BO144" s="277"/>
      <c r="BP144" s="279"/>
      <c r="BQ144" s="279"/>
      <c r="BR144" s="279"/>
      <c r="BS144" s="279"/>
      <c r="BT144" s="279">
        <f>SUM(BT145:BT199)</f>
        <v>79</v>
      </c>
      <c r="BU144" s="279"/>
      <c r="BV144" s="279"/>
      <c r="BW144" s="279"/>
      <c r="BX144" s="280">
        <v>1184</v>
      </c>
      <c r="BY144" s="280"/>
      <c r="BZ144" s="279"/>
      <c r="CA144" s="279"/>
      <c r="CB144" s="279"/>
      <c r="CC144" s="279"/>
      <c r="CD144" s="279">
        <v>5</v>
      </c>
      <c r="CE144" s="279"/>
      <c r="CF144" s="279"/>
      <c r="CG144" s="279"/>
      <c r="CH144" s="281">
        <f>SUM(CH145:CH199)</f>
        <v>443</v>
      </c>
      <c r="CI144" s="281">
        <f>SUM(CI145:CI199)</f>
        <v>0</v>
      </c>
      <c r="CJ144" s="279"/>
      <c r="CK144" s="279"/>
      <c r="CL144" s="279"/>
      <c r="CM144" s="279"/>
      <c r="CN144" s="279"/>
      <c r="CO144" s="279"/>
      <c r="CP144" s="279"/>
      <c r="CQ144" s="279"/>
      <c r="CR144" s="279"/>
      <c r="CS144" s="279"/>
      <c r="CT144" s="279"/>
      <c r="CU144" s="279"/>
      <c r="CV144" s="279">
        <v>7</v>
      </c>
      <c r="CW144" s="279"/>
      <c r="CX144" s="279"/>
      <c r="CY144" s="279"/>
      <c r="CZ144" s="279">
        <v>0</v>
      </c>
      <c r="DA144" s="279">
        <v>0</v>
      </c>
      <c r="DB144" s="279"/>
      <c r="DC144" s="279"/>
      <c r="DD144" s="271"/>
      <c r="DE144" s="271"/>
      <c r="DF144" s="279"/>
      <c r="DG144" s="279"/>
      <c r="DH144" s="279">
        <v>0</v>
      </c>
      <c r="DI144" s="279">
        <v>0</v>
      </c>
      <c r="DJ144" s="279"/>
      <c r="DK144" s="279"/>
      <c r="DL144" s="279">
        <v>526</v>
      </c>
      <c r="DM144" s="279"/>
      <c r="DN144" s="279"/>
      <c r="DO144" s="279"/>
      <c r="DP144" s="277"/>
      <c r="DQ144" s="279">
        <v>1</v>
      </c>
      <c r="DR144" s="279"/>
      <c r="DS144" s="279">
        <v>407</v>
      </c>
      <c r="DT144" s="279"/>
      <c r="DU144" s="279">
        <v>300</v>
      </c>
      <c r="DV144" s="279"/>
      <c r="DW144" s="277">
        <v>1</v>
      </c>
      <c r="DX144" s="277"/>
      <c r="DY144" s="279"/>
      <c r="DZ144" s="279"/>
      <c r="EA144" s="279">
        <v>5</v>
      </c>
      <c r="EB144" s="279"/>
      <c r="EC144" s="272"/>
      <c r="ED144" s="272"/>
      <c r="EE144" s="279"/>
      <c r="EF144" s="279"/>
      <c r="EG144" s="279">
        <v>12</v>
      </c>
      <c r="EH144" s="279"/>
      <c r="EI144" s="279"/>
      <c r="EJ144" s="279"/>
      <c r="EK144" s="279"/>
      <c r="EL144" s="279"/>
      <c r="EM144" s="279"/>
      <c r="EN144" s="279"/>
      <c r="EO144" s="279"/>
      <c r="EP144" s="279"/>
      <c r="EQ144" s="279"/>
      <c r="ER144" s="279"/>
      <c r="ES144" s="279">
        <v>41</v>
      </c>
      <c r="ET144" s="279"/>
      <c r="EU144" s="279"/>
      <c r="EV144" s="279"/>
      <c r="EW144" s="279"/>
      <c r="EX144" s="279"/>
      <c r="EY144" s="279"/>
      <c r="EZ144" s="279"/>
      <c r="FA144" s="279"/>
      <c r="FB144" s="279"/>
      <c r="FC144" s="279"/>
      <c r="FD144" s="279"/>
      <c r="FE144" s="283">
        <v>44</v>
      </c>
      <c r="FF144" s="283"/>
      <c r="FG144" s="279">
        <v>233</v>
      </c>
      <c r="FH144" s="279"/>
      <c r="FI144" s="279">
        <v>3051</v>
      </c>
      <c r="FJ144" s="279">
        <v>4</v>
      </c>
      <c r="FK144" s="279">
        <v>0</v>
      </c>
      <c r="FL144" s="279">
        <v>0</v>
      </c>
      <c r="FM144" s="279"/>
      <c r="FN144" s="279"/>
      <c r="FO144" s="42"/>
      <c r="FP144" s="42"/>
      <c r="FQ144" s="279"/>
      <c r="FR144" s="279"/>
      <c r="FS144" s="279"/>
      <c r="FT144" s="279"/>
      <c r="FU144" s="279"/>
      <c r="FV144" s="279"/>
      <c r="FW144" s="283">
        <v>44</v>
      </c>
      <c r="FX144" s="283"/>
      <c r="FY144" s="279"/>
      <c r="FZ144" s="279"/>
      <c r="GA144" s="279"/>
      <c r="GB144" s="279"/>
      <c r="GC144" s="62">
        <v>154</v>
      </c>
      <c r="GD144" s="62"/>
      <c r="GE144" s="279"/>
      <c r="GF144" s="279"/>
      <c r="GG144" s="285"/>
      <c r="GH144" s="285"/>
      <c r="GI144" s="279"/>
      <c r="GJ144" s="279"/>
      <c r="GK144" s="279"/>
      <c r="GL144" s="279"/>
    </row>
    <row r="145" spans="1:194" s="286" customFormat="1" ht="27" customHeight="1" x14ac:dyDescent="0.3">
      <c r="A145" s="277">
        <v>123</v>
      </c>
      <c r="B145" s="277" t="s">
        <v>489</v>
      </c>
      <c r="C145" s="277" t="s">
        <v>490</v>
      </c>
      <c r="D145" s="277">
        <v>1.98</v>
      </c>
      <c r="E145" s="277"/>
      <c r="F145" s="277"/>
      <c r="G145" s="277"/>
      <c r="H145" s="277"/>
      <c r="I145" s="277"/>
      <c r="J145" s="277">
        <v>0</v>
      </c>
      <c r="K145" s="277">
        <v>0</v>
      </c>
      <c r="L145" s="277"/>
      <c r="M145" s="277"/>
      <c r="N145" s="277"/>
      <c r="O145" s="277"/>
      <c r="P145" s="277">
        <v>39</v>
      </c>
      <c r="Q145" s="277"/>
      <c r="R145" s="277"/>
      <c r="S145" s="277"/>
      <c r="T145" s="277"/>
      <c r="U145" s="277"/>
      <c r="V145" s="277"/>
      <c r="W145" s="277"/>
      <c r="X145" s="277"/>
      <c r="Y145" s="277"/>
      <c r="Z145" s="277"/>
      <c r="AA145" s="277"/>
      <c r="AB145" s="277"/>
      <c r="AC145" s="277"/>
      <c r="AD145" s="277"/>
      <c r="AE145" s="277"/>
      <c r="AF145" s="277">
        <v>1</v>
      </c>
      <c r="AG145" s="277"/>
      <c r="AH145" s="277">
        <v>2</v>
      </c>
      <c r="AI145" s="277"/>
      <c r="AJ145" s="277"/>
      <c r="AK145" s="277"/>
      <c r="AL145" s="277"/>
      <c r="AM145" s="277"/>
      <c r="AN145" s="277"/>
      <c r="AO145" s="277"/>
      <c r="AP145" s="277"/>
      <c r="AQ145" s="277"/>
      <c r="AR145" s="278"/>
      <c r="AS145" s="278"/>
      <c r="AT145" s="278"/>
      <c r="AU145" s="278"/>
      <c r="AV145" s="277"/>
      <c r="AW145" s="277"/>
      <c r="AX145" s="277"/>
      <c r="AY145" s="277"/>
      <c r="AZ145" s="42"/>
      <c r="BA145" s="42"/>
      <c r="BB145" s="277"/>
      <c r="BC145" s="277"/>
      <c r="BD145" s="277"/>
      <c r="BE145" s="277"/>
      <c r="BF145" s="288"/>
      <c r="BG145" s="277"/>
      <c r="BH145" s="277"/>
      <c r="BI145" s="277"/>
      <c r="BJ145" s="277"/>
      <c r="BK145" s="277"/>
      <c r="BL145" s="277"/>
      <c r="BM145" s="277"/>
      <c r="BN145" s="279"/>
      <c r="BO145" s="279"/>
      <c r="BP145" s="277"/>
      <c r="BQ145" s="277"/>
      <c r="BR145" s="277"/>
      <c r="BS145" s="277"/>
      <c r="BT145" s="277">
        <v>2</v>
      </c>
      <c r="BU145" s="277"/>
      <c r="BV145" s="277"/>
      <c r="BW145" s="277"/>
      <c r="BX145" s="277"/>
      <c r="BY145" s="277"/>
      <c r="BZ145" s="277"/>
      <c r="CA145" s="277"/>
      <c r="CB145" s="277"/>
      <c r="CC145" s="277"/>
      <c r="CD145" s="277"/>
      <c r="CE145" s="277"/>
      <c r="CF145" s="277"/>
      <c r="CG145" s="277"/>
      <c r="CH145" s="287">
        <v>3</v>
      </c>
      <c r="CI145" s="287"/>
      <c r="CJ145" s="277"/>
      <c r="CK145" s="277"/>
      <c r="CL145" s="277"/>
      <c r="CM145" s="277"/>
      <c r="CN145" s="277"/>
      <c r="CO145" s="277"/>
      <c r="CP145" s="277"/>
      <c r="CQ145" s="277"/>
      <c r="CR145" s="277"/>
      <c r="CS145" s="277"/>
      <c r="CT145" s="277"/>
      <c r="CU145" s="277"/>
      <c r="CV145" s="277"/>
      <c r="CW145" s="277"/>
      <c r="CX145" s="277"/>
      <c r="CY145" s="277"/>
      <c r="CZ145" s="277"/>
      <c r="DA145" s="277"/>
      <c r="DB145" s="277"/>
      <c r="DC145" s="277"/>
      <c r="DD145" s="271"/>
      <c r="DE145" s="271"/>
      <c r="DF145" s="277"/>
      <c r="DG145" s="277"/>
      <c r="DH145" s="279">
        <v>0</v>
      </c>
      <c r="DI145" s="279">
        <v>0</v>
      </c>
      <c r="DJ145" s="277"/>
      <c r="DK145" s="277"/>
      <c r="DL145" s="277">
        <v>2</v>
      </c>
      <c r="DM145" s="277"/>
      <c r="DN145" s="277"/>
      <c r="DO145" s="277"/>
      <c r="DP145" s="277"/>
      <c r="DQ145" s="277"/>
      <c r="DR145" s="277"/>
      <c r="DS145" s="277">
        <v>7</v>
      </c>
      <c r="DT145" s="277"/>
      <c r="DU145" s="277">
        <v>4</v>
      </c>
      <c r="DV145" s="277"/>
      <c r="DW145" s="279"/>
      <c r="DX145" s="279"/>
      <c r="DY145" s="277"/>
      <c r="DZ145" s="277"/>
      <c r="EA145" s="277"/>
      <c r="EB145" s="277"/>
      <c r="EC145" s="272">
        <v>82</v>
      </c>
      <c r="ED145" s="272"/>
      <c r="EE145" s="277"/>
      <c r="EF145" s="277"/>
      <c r="EG145" s="277"/>
      <c r="EH145" s="277"/>
      <c r="EI145" s="277"/>
      <c r="EJ145" s="277"/>
      <c r="EK145" s="277"/>
      <c r="EL145" s="277"/>
      <c r="EM145" s="277">
        <v>3</v>
      </c>
      <c r="EN145" s="277"/>
      <c r="EO145" s="277"/>
      <c r="EP145" s="277"/>
      <c r="EQ145" s="277">
        <v>21</v>
      </c>
      <c r="ER145" s="277"/>
      <c r="ES145" s="277">
        <v>4</v>
      </c>
      <c r="ET145" s="277"/>
      <c r="EU145" s="277"/>
      <c r="EV145" s="277"/>
      <c r="EW145" s="277"/>
      <c r="EX145" s="277"/>
      <c r="EY145" s="277"/>
      <c r="EZ145" s="277"/>
      <c r="FA145" s="277">
        <v>3</v>
      </c>
      <c r="FB145" s="277"/>
      <c r="FC145" s="277"/>
      <c r="FD145" s="277"/>
      <c r="FE145" s="288"/>
      <c r="FF145" s="288"/>
      <c r="FG145" s="277">
        <v>1</v>
      </c>
      <c r="FH145" s="277"/>
      <c r="FI145" s="277">
        <v>20</v>
      </c>
      <c r="FJ145" s="277"/>
      <c r="FK145" s="277"/>
      <c r="FL145" s="277"/>
      <c r="FM145" s="277"/>
      <c r="FN145" s="277"/>
      <c r="FO145" s="42"/>
      <c r="FP145" s="42"/>
      <c r="FQ145" s="277"/>
      <c r="FR145" s="277"/>
      <c r="FS145" s="277"/>
      <c r="FT145" s="277"/>
      <c r="FU145" s="277"/>
      <c r="FV145" s="277"/>
      <c r="FW145" s="288"/>
      <c r="FX145" s="288"/>
      <c r="FY145" s="277"/>
      <c r="FZ145" s="277"/>
      <c r="GA145" s="277"/>
      <c r="GB145" s="277"/>
      <c r="GC145" s="62"/>
      <c r="GD145" s="62"/>
      <c r="GE145" s="277"/>
      <c r="GF145" s="277"/>
      <c r="GG145" s="277"/>
      <c r="GH145" s="277"/>
      <c r="GI145" s="277">
        <v>12</v>
      </c>
      <c r="GJ145" s="277"/>
      <c r="GK145" s="277"/>
      <c r="GL145" s="277"/>
    </row>
    <row r="146" spans="1:194" s="286" customFormat="1" ht="32.25" customHeight="1" x14ac:dyDescent="0.3">
      <c r="A146" s="277">
        <v>124</v>
      </c>
      <c r="B146" s="277" t="s">
        <v>491</v>
      </c>
      <c r="C146" s="277" t="s">
        <v>492</v>
      </c>
      <c r="D146" s="277">
        <v>3.66</v>
      </c>
      <c r="E146" s="277"/>
      <c r="F146" s="277"/>
      <c r="G146" s="277"/>
      <c r="H146" s="277">
        <v>2</v>
      </c>
      <c r="I146" s="277"/>
      <c r="J146" s="277">
        <v>0</v>
      </c>
      <c r="K146" s="277">
        <v>0</v>
      </c>
      <c r="L146" s="277"/>
      <c r="M146" s="277"/>
      <c r="N146" s="277"/>
      <c r="O146" s="277"/>
      <c r="P146" s="277"/>
      <c r="Q146" s="277"/>
      <c r="R146" s="277"/>
      <c r="S146" s="277"/>
      <c r="T146" s="27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8"/>
      <c r="AS146" s="278"/>
      <c r="AT146" s="278"/>
      <c r="AU146" s="278"/>
      <c r="AV146" s="277"/>
      <c r="AW146" s="277"/>
      <c r="AX146" s="277"/>
      <c r="AY146" s="277"/>
      <c r="AZ146" s="42"/>
      <c r="BA146" s="42"/>
      <c r="BB146" s="277"/>
      <c r="BC146" s="277"/>
      <c r="BD146" s="277"/>
      <c r="BE146" s="277"/>
      <c r="BF146" s="288"/>
      <c r="BG146" s="277"/>
      <c r="BH146" s="277"/>
      <c r="BI146" s="277"/>
      <c r="BJ146" s="277"/>
      <c r="BK146" s="277"/>
      <c r="BL146" s="277"/>
      <c r="BM146" s="277"/>
      <c r="BN146" s="277"/>
      <c r="BO146" s="277"/>
      <c r="BP146" s="277"/>
      <c r="BQ146" s="277"/>
      <c r="BR146" s="277"/>
      <c r="BS146" s="277"/>
      <c r="BT146" s="277">
        <v>2</v>
      </c>
      <c r="BU146" s="277"/>
      <c r="BV146" s="277"/>
      <c r="BW146" s="277"/>
      <c r="BX146" s="277">
        <v>5</v>
      </c>
      <c r="BY146" s="277"/>
      <c r="BZ146" s="277"/>
      <c r="CA146" s="277"/>
      <c r="CB146" s="277"/>
      <c r="CC146" s="277"/>
      <c r="CD146" s="277"/>
      <c r="CE146" s="277"/>
      <c r="CF146" s="277"/>
      <c r="CG146" s="277"/>
      <c r="CH146" s="287"/>
      <c r="CI146" s="287"/>
      <c r="CJ146" s="277"/>
      <c r="CK146" s="277"/>
      <c r="CL146" s="277"/>
      <c r="CM146" s="277"/>
      <c r="CN146" s="277"/>
      <c r="CO146" s="277"/>
      <c r="CP146" s="277"/>
      <c r="CQ146" s="277"/>
      <c r="CR146" s="277"/>
      <c r="CS146" s="277"/>
      <c r="CT146" s="277"/>
      <c r="CU146" s="277"/>
      <c r="CV146" s="277"/>
      <c r="CW146" s="277"/>
      <c r="CX146" s="277"/>
      <c r="CY146" s="277"/>
      <c r="CZ146" s="277"/>
      <c r="DA146" s="277"/>
      <c r="DB146" s="277"/>
      <c r="DC146" s="277"/>
      <c r="DD146" s="271"/>
      <c r="DE146" s="271"/>
      <c r="DF146" s="277"/>
      <c r="DG146" s="277"/>
      <c r="DH146" s="279">
        <v>0</v>
      </c>
      <c r="DI146" s="279">
        <v>0</v>
      </c>
      <c r="DJ146" s="277"/>
      <c r="DK146" s="277"/>
      <c r="DL146" s="277"/>
      <c r="DM146" s="277"/>
      <c r="DN146" s="277"/>
      <c r="DO146" s="277"/>
      <c r="DP146" s="277"/>
      <c r="DQ146" s="277"/>
      <c r="DR146" s="277"/>
      <c r="DS146" s="277">
        <v>38</v>
      </c>
      <c r="DT146" s="277"/>
      <c r="DU146" s="277">
        <v>30</v>
      </c>
      <c r="DV146" s="277"/>
      <c r="DW146" s="277"/>
      <c r="DX146" s="277"/>
      <c r="DY146" s="277"/>
      <c r="DZ146" s="277"/>
      <c r="EA146" s="277"/>
      <c r="EB146" s="277"/>
      <c r="EC146" s="272"/>
      <c r="ED146" s="272"/>
      <c r="EE146" s="277"/>
      <c r="EF146" s="277"/>
      <c r="EG146" s="277"/>
      <c r="EH146" s="277"/>
      <c r="EI146" s="277"/>
      <c r="EJ146" s="277"/>
      <c r="EK146" s="277"/>
      <c r="EL146" s="277"/>
      <c r="EM146" s="277"/>
      <c r="EN146" s="277"/>
      <c r="EO146" s="277"/>
      <c r="EP146" s="277"/>
      <c r="EQ146" s="277">
        <v>252</v>
      </c>
      <c r="ER146" s="277"/>
      <c r="ES146" s="277">
        <v>3</v>
      </c>
      <c r="ET146" s="277"/>
      <c r="EU146" s="277"/>
      <c r="EV146" s="277"/>
      <c r="EW146" s="277"/>
      <c r="EX146" s="277"/>
      <c r="EY146" s="277"/>
      <c r="EZ146" s="277"/>
      <c r="FA146" s="277"/>
      <c r="FB146" s="277"/>
      <c r="FC146" s="277"/>
      <c r="FD146" s="277"/>
      <c r="FE146" s="288"/>
      <c r="FF146" s="288"/>
      <c r="FG146" s="277"/>
      <c r="FH146" s="277"/>
      <c r="FI146" s="277">
        <v>50</v>
      </c>
      <c r="FJ146" s="277"/>
      <c r="FK146" s="277"/>
      <c r="FL146" s="277"/>
      <c r="FM146" s="277"/>
      <c r="FN146" s="277"/>
      <c r="FO146" s="42"/>
      <c r="FP146" s="42"/>
      <c r="FQ146" s="277"/>
      <c r="FR146" s="277"/>
      <c r="FS146" s="277"/>
      <c r="FT146" s="277"/>
      <c r="FU146" s="277"/>
      <c r="FV146" s="277"/>
      <c r="FW146" s="288"/>
      <c r="FX146" s="288"/>
      <c r="FY146" s="277"/>
      <c r="FZ146" s="277"/>
      <c r="GA146" s="277"/>
      <c r="GB146" s="277"/>
      <c r="GC146" s="62"/>
      <c r="GD146" s="62"/>
      <c r="GE146" s="277"/>
      <c r="GF146" s="277"/>
      <c r="GG146" s="277"/>
      <c r="GH146" s="277"/>
      <c r="GI146" s="277"/>
      <c r="GJ146" s="277"/>
      <c r="GK146" s="277"/>
      <c r="GL146" s="277"/>
    </row>
    <row r="147" spans="1:194" s="286" customFormat="1" ht="30.75" customHeight="1" x14ac:dyDescent="0.3">
      <c r="A147" s="277">
        <v>125</v>
      </c>
      <c r="B147" s="277" t="s">
        <v>493</v>
      </c>
      <c r="C147" s="277" t="s">
        <v>494</v>
      </c>
      <c r="D147" s="277">
        <v>4.05</v>
      </c>
      <c r="E147" s="277"/>
      <c r="F147" s="277"/>
      <c r="G147" s="277"/>
      <c r="H147" s="277"/>
      <c r="I147" s="277"/>
      <c r="J147" s="277">
        <v>0</v>
      </c>
      <c r="K147" s="277">
        <v>0</v>
      </c>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v>1</v>
      </c>
      <c r="AG147" s="277"/>
      <c r="AH147" s="277"/>
      <c r="AI147" s="277"/>
      <c r="AJ147" s="277"/>
      <c r="AK147" s="277"/>
      <c r="AL147" s="277"/>
      <c r="AM147" s="277"/>
      <c r="AN147" s="277"/>
      <c r="AO147" s="277"/>
      <c r="AP147" s="277"/>
      <c r="AQ147" s="277"/>
      <c r="AR147" s="278"/>
      <c r="AS147" s="278"/>
      <c r="AT147" s="278"/>
      <c r="AU147" s="278"/>
      <c r="AV147" s="277"/>
      <c r="AW147" s="277"/>
      <c r="AX147" s="277"/>
      <c r="AY147" s="277"/>
      <c r="AZ147" s="42"/>
      <c r="BA147" s="42"/>
      <c r="BB147" s="277"/>
      <c r="BC147" s="277"/>
      <c r="BD147" s="277"/>
      <c r="BE147" s="277"/>
      <c r="BF147" s="288"/>
      <c r="BG147" s="277"/>
      <c r="BH147" s="277"/>
      <c r="BI147" s="277"/>
      <c r="BJ147" s="277"/>
      <c r="BK147" s="277"/>
      <c r="BL147" s="277"/>
      <c r="BM147" s="277"/>
      <c r="BN147" s="277"/>
      <c r="BO147" s="277"/>
      <c r="BP147" s="277"/>
      <c r="BQ147" s="277"/>
      <c r="BR147" s="277"/>
      <c r="BS147" s="277"/>
      <c r="BT147" s="277">
        <v>2</v>
      </c>
      <c r="BU147" s="277"/>
      <c r="BV147" s="277"/>
      <c r="BW147" s="277"/>
      <c r="BX147" s="277"/>
      <c r="BY147" s="277"/>
      <c r="BZ147" s="277"/>
      <c r="CA147" s="277"/>
      <c r="CB147" s="277"/>
      <c r="CC147" s="277"/>
      <c r="CD147" s="277"/>
      <c r="CE147" s="277"/>
      <c r="CF147" s="277"/>
      <c r="CG147" s="277"/>
      <c r="CH147" s="287"/>
      <c r="CI147" s="287"/>
      <c r="CJ147" s="277"/>
      <c r="CK147" s="277"/>
      <c r="CL147" s="277"/>
      <c r="CM147" s="277"/>
      <c r="CN147" s="277"/>
      <c r="CO147" s="277"/>
      <c r="CP147" s="277"/>
      <c r="CQ147" s="277"/>
      <c r="CR147" s="277"/>
      <c r="CS147" s="277"/>
      <c r="CT147" s="277"/>
      <c r="CU147" s="277"/>
      <c r="CV147" s="277"/>
      <c r="CW147" s="277"/>
      <c r="CX147" s="277"/>
      <c r="CY147" s="277"/>
      <c r="CZ147" s="277"/>
      <c r="DA147" s="277"/>
      <c r="DB147" s="277"/>
      <c r="DC147" s="277"/>
      <c r="DD147" s="271"/>
      <c r="DE147" s="271"/>
      <c r="DF147" s="277"/>
      <c r="DG147" s="277"/>
      <c r="DH147" s="279">
        <v>0</v>
      </c>
      <c r="DI147" s="279">
        <v>0</v>
      </c>
      <c r="DJ147" s="277"/>
      <c r="DK147" s="277"/>
      <c r="DL147" s="277"/>
      <c r="DM147" s="277"/>
      <c r="DN147" s="277"/>
      <c r="DO147" s="277"/>
      <c r="DP147" s="277"/>
      <c r="DQ147" s="277"/>
      <c r="DR147" s="277"/>
      <c r="DS147" s="277"/>
      <c r="DT147" s="277"/>
      <c r="DU147" s="277">
        <v>30</v>
      </c>
      <c r="DV147" s="277"/>
      <c r="DW147" s="277"/>
      <c r="DX147" s="277"/>
      <c r="DY147" s="277"/>
      <c r="DZ147" s="277"/>
      <c r="EA147" s="277"/>
      <c r="EB147" s="277"/>
      <c r="EC147" s="272">
        <v>20</v>
      </c>
      <c r="ED147" s="272"/>
      <c r="EE147" s="277"/>
      <c r="EF147" s="277"/>
      <c r="EG147" s="277"/>
      <c r="EH147" s="277"/>
      <c r="EI147" s="277"/>
      <c r="EJ147" s="277"/>
      <c r="EK147" s="277"/>
      <c r="EL147" s="277"/>
      <c r="EM147" s="277"/>
      <c r="EN147" s="277"/>
      <c r="EO147" s="277"/>
      <c r="EP147" s="277"/>
      <c r="EQ147" s="277">
        <v>270</v>
      </c>
      <c r="ER147" s="277"/>
      <c r="ES147" s="277"/>
      <c r="ET147" s="277"/>
      <c r="EU147" s="277"/>
      <c r="EV147" s="277"/>
      <c r="EW147" s="277"/>
      <c r="EX147" s="277"/>
      <c r="EY147" s="277"/>
      <c r="EZ147" s="277"/>
      <c r="FA147" s="277"/>
      <c r="FB147" s="277"/>
      <c r="FC147" s="277"/>
      <c r="FD147" s="277"/>
      <c r="FE147" s="288"/>
      <c r="FF147" s="288"/>
      <c r="FG147" s="277"/>
      <c r="FH147" s="277"/>
      <c r="FI147" s="277"/>
      <c r="FJ147" s="277"/>
      <c r="FK147" s="277"/>
      <c r="FL147" s="277"/>
      <c r="FM147" s="277"/>
      <c r="FN147" s="277"/>
      <c r="FO147" s="42"/>
      <c r="FP147" s="42"/>
      <c r="FQ147" s="277"/>
      <c r="FR147" s="277"/>
      <c r="FS147" s="277"/>
      <c r="FT147" s="277"/>
      <c r="FU147" s="277"/>
      <c r="FV147" s="277"/>
      <c r="FW147" s="288"/>
      <c r="FX147" s="288"/>
      <c r="FY147" s="277"/>
      <c r="FZ147" s="277"/>
      <c r="GA147" s="277"/>
      <c r="GB147" s="277"/>
      <c r="GC147" s="62"/>
      <c r="GD147" s="62"/>
      <c r="GE147" s="277"/>
      <c r="GF147" s="277"/>
      <c r="GG147" s="277"/>
      <c r="GH147" s="277"/>
      <c r="GI147" s="277"/>
      <c r="GJ147" s="277"/>
      <c r="GK147" s="277"/>
      <c r="GL147" s="277"/>
    </row>
    <row r="148" spans="1:194" s="286" customFormat="1" ht="27" customHeight="1" x14ac:dyDescent="0.3">
      <c r="A148" s="277">
        <v>126</v>
      </c>
      <c r="B148" s="277" t="s">
        <v>495</v>
      </c>
      <c r="C148" s="277" t="s">
        <v>496</v>
      </c>
      <c r="D148" s="277">
        <v>2.4500000000000002</v>
      </c>
      <c r="E148" s="277"/>
      <c r="F148" s="277"/>
      <c r="G148" s="277"/>
      <c r="H148" s="277"/>
      <c r="I148" s="277"/>
      <c r="J148" s="277">
        <v>5</v>
      </c>
      <c r="K148" s="277">
        <v>0</v>
      </c>
      <c r="L148" s="277"/>
      <c r="M148" s="277"/>
      <c r="N148" s="277"/>
      <c r="O148" s="277"/>
      <c r="P148" s="277">
        <v>5</v>
      </c>
      <c r="Q148" s="277"/>
      <c r="R148" s="277"/>
      <c r="S148" s="277"/>
      <c r="T148" s="277">
        <v>1</v>
      </c>
      <c r="U148" s="277"/>
      <c r="V148" s="277"/>
      <c r="W148" s="277"/>
      <c r="X148" s="277"/>
      <c r="Y148" s="277"/>
      <c r="Z148" s="277"/>
      <c r="AA148" s="277"/>
      <c r="AB148" s="277"/>
      <c r="AC148" s="277"/>
      <c r="AD148" s="277"/>
      <c r="AE148" s="277"/>
      <c r="AF148" s="277">
        <v>32</v>
      </c>
      <c r="AG148" s="277"/>
      <c r="AH148" s="277">
        <v>2</v>
      </c>
      <c r="AI148" s="277"/>
      <c r="AJ148" s="277"/>
      <c r="AK148" s="277"/>
      <c r="AL148" s="277">
        <v>1</v>
      </c>
      <c r="AM148" s="277"/>
      <c r="AN148" s="277"/>
      <c r="AO148" s="277"/>
      <c r="AP148" s="277">
        <v>2</v>
      </c>
      <c r="AQ148" s="277"/>
      <c r="AR148" s="278"/>
      <c r="AS148" s="278"/>
      <c r="AT148" s="278"/>
      <c r="AU148" s="278"/>
      <c r="AV148" s="277">
        <v>3</v>
      </c>
      <c r="AW148" s="277"/>
      <c r="AX148" s="277"/>
      <c r="AY148" s="277"/>
      <c r="AZ148" s="42"/>
      <c r="BA148" s="42"/>
      <c r="BB148" s="277"/>
      <c r="BC148" s="277"/>
      <c r="BD148" s="277"/>
      <c r="BE148" s="277"/>
      <c r="BF148" s="288"/>
      <c r="BG148" s="277"/>
      <c r="BH148" s="277"/>
      <c r="BI148" s="277"/>
      <c r="BJ148" s="277"/>
      <c r="BK148" s="277"/>
      <c r="BL148" s="277">
        <v>3</v>
      </c>
      <c r="BM148" s="277"/>
      <c r="BN148" s="277">
        <v>3</v>
      </c>
      <c r="BO148" s="277"/>
      <c r="BP148" s="277"/>
      <c r="BQ148" s="277"/>
      <c r="BR148" s="277"/>
      <c r="BS148" s="277"/>
      <c r="BT148" s="277">
        <v>2</v>
      </c>
      <c r="BU148" s="277"/>
      <c r="BV148" s="277"/>
      <c r="BW148" s="277"/>
      <c r="BX148" s="277">
        <v>8</v>
      </c>
      <c r="BY148" s="277"/>
      <c r="BZ148" s="277"/>
      <c r="CA148" s="277"/>
      <c r="CB148" s="277">
        <v>1</v>
      </c>
      <c r="CC148" s="277"/>
      <c r="CD148" s="277">
        <v>1</v>
      </c>
      <c r="CE148" s="277"/>
      <c r="CF148" s="277"/>
      <c r="CG148" s="277"/>
      <c r="CH148" s="287">
        <v>8</v>
      </c>
      <c r="CI148" s="287"/>
      <c r="CJ148" s="277"/>
      <c r="CK148" s="277"/>
      <c r="CL148" s="277"/>
      <c r="CM148" s="277"/>
      <c r="CN148" s="277"/>
      <c r="CO148" s="277"/>
      <c r="CP148" s="277"/>
      <c r="CQ148" s="277"/>
      <c r="CR148" s="277">
        <v>4</v>
      </c>
      <c r="CS148" s="277"/>
      <c r="CT148" s="277"/>
      <c r="CU148" s="277"/>
      <c r="CV148" s="277">
        <v>4</v>
      </c>
      <c r="CW148" s="277"/>
      <c r="CX148" s="277"/>
      <c r="CY148" s="277"/>
      <c r="CZ148" s="277"/>
      <c r="DA148" s="277"/>
      <c r="DB148" s="277"/>
      <c r="DC148" s="277"/>
      <c r="DD148" s="271"/>
      <c r="DE148" s="271"/>
      <c r="DF148" s="277"/>
      <c r="DG148" s="277"/>
      <c r="DH148" s="279">
        <v>0</v>
      </c>
      <c r="DI148" s="279">
        <v>0</v>
      </c>
      <c r="DJ148" s="277"/>
      <c r="DK148" s="277"/>
      <c r="DL148" s="277">
        <v>7</v>
      </c>
      <c r="DM148" s="277"/>
      <c r="DN148" s="277"/>
      <c r="DO148" s="277"/>
      <c r="DP148" s="277"/>
      <c r="DQ148" s="277">
        <v>1</v>
      </c>
      <c r="DR148" s="277"/>
      <c r="DS148" s="277">
        <v>23</v>
      </c>
      <c r="DT148" s="277"/>
      <c r="DU148" s="277">
        <v>35</v>
      </c>
      <c r="DV148" s="277"/>
      <c r="DW148" s="277"/>
      <c r="DX148" s="277"/>
      <c r="DY148" s="277"/>
      <c r="DZ148" s="277"/>
      <c r="EA148" s="277"/>
      <c r="EB148" s="277"/>
      <c r="EC148" s="272">
        <v>120</v>
      </c>
      <c r="ED148" s="272"/>
      <c r="EE148" s="277"/>
      <c r="EF148" s="277"/>
      <c r="EG148" s="277"/>
      <c r="EH148" s="277"/>
      <c r="EI148" s="277"/>
      <c r="EJ148" s="277"/>
      <c r="EK148" s="277"/>
      <c r="EL148" s="277"/>
      <c r="EM148" s="277">
        <v>33</v>
      </c>
      <c r="EN148" s="277"/>
      <c r="EO148" s="277"/>
      <c r="EP148" s="277"/>
      <c r="EQ148" s="277">
        <v>200</v>
      </c>
      <c r="ER148" s="277"/>
      <c r="ES148" s="277">
        <v>20</v>
      </c>
      <c r="ET148" s="277"/>
      <c r="EU148" s="277"/>
      <c r="EV148" s="277"/>
      <c r="EW148" s="277"/>
      <c r="EX148" s="277"/>
      <c r="EY148" s="277"/>
      <c r="EZ148" s="277"/>
      <c r="FA148" s="277">
        <v>33</v>
      </c>
      <c r="FB148" s="277"/>
      <c r="FC148" s="277"/>
      <c r="FD148" s="277"/>
      <c r="FE148" s="288">
        <v>3</v>
      </c>
      <c r="FF148" s="288"/>
      <c r="FG148" s="277">
        <v>10</v>
      </c>
      <c r="FH148" s="277"/>
      <c r="FI148" s="277">
        <v>89</v>
      </c>
      <c r="FJ148" s="277"/>
      <c r="FK148" s="277"/>
      <c r="FL148" s="277"/>
      <c r="FM148" s="277"/>
      <c r="FN148" s="277"/>
      <c r="FO148" s="42"/>
      <c r="FP148" s="42"/>
      <c r="FQ148" s="277"/>
      <c r="FR148" s="277"/>
      <c r="FS148" s="277"/>
      <c r="FT148" s="277"/>
      <c r="FU148" s="277">
        <v>3</v>
      </c>
      <c r="FV148" s="277"/>
      <c r="FW148" s="288">
        <v>3</v>
      </c>
      <c r="FX148" s="288"/>
      <c r="FY148" s="277"/>
      <c r="FZ148" s="277"/>
      <c r="GA148" s="277"/>
      <c r="GB148" s="277"/>
      <c r="GC148" s="62">
        <v>15</v>
      </c>
      <c r="GD148" s="62"/>
      <c r="GE148" s="277">
        <v>15</v>
      </c>
      <c r="GF148" s="277"/>
      <c r="GG148" s="277"/>
      <c r="GH148" s="277"/>
      <c r="GI148" s="277">
        <v>22</v>
      </c>
      <c r="GJ148" s="277"/>
      <c r="GK148" s="277"/>
      <c r="GL148" s="277"/>
    </row>
    <row r="149" spans="1:194" s="286" customFormat="1" ht="27.75" customHeight="1" x14ac:dyDescent="0.3">
      <c r="A149" s="277">
        <v>127</v>
      </c>
      <c r="B149" s="277" t="s">
        <v>497</v>
      </c>
      <c r="C149" s="277" t="s">
        <v>498</v>
      </c>
      <c r="D149" s="277">
        <v>4.24</v>
      </c>
      <c r="E149" s="277"/>
      <c r="F149" s="277"/>
      <c r="G149" s="277"/>
      <c r="H149" s="277">
        <v>2</v>
      </c>
      <c r="I149" s="277"/>
      <c r="J149" s="277">
        <v>0</v>
      </c>
      <c r="K149" s="277">
        <v>0</v>
      </c>
      <c r="L149" s="277"/>
      <c r="M149" s="277"/>
      <c r="N149" s="277"/>
      <c r="O149" s="277"/>
      <c r="P149" s="277"/>
      <c r="Q149" s="277"/>
      <c r="R149" s="277"/>
      <c r="S149" s="277"/>
      <c r="T149" s="277">
        <v>2</v>
      </c>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8"/>
      <c r="AS149" s="278"/>
      <c r="AT149" s="278"/>
      <c r="AU149" s="278"/>
      <c r="AV149" s="277"/>
      <c r="AW149" s="277"/>
      <c r="AX149" s="277"/>
      <c r="AY149" s="277"/>
      <c r="AZ149" s="42"/>
      <c r="BA149" s="42"/>
      <c r="BB149" s="277">
        <v>1</v>
      </c>
      <c r="BC149" s="277"/>
      <c r="BD149" s="277"/>
      <c r="BE149" s="277"/>
      <c r="BF149" s="288"/>
      <c r="BG149" s="277"/>
      <c r="BH149" s="277"/>
      <c r="BI149" s="277"/>
      <c r="BJ149" s="277">
        <v>1</v>
      </c>
      <c r="BK149" s="277"/>
      <c r="BL149" s="277"/>
      <c r="BM149" s="277"/>
      <c r="BN149" s="277"/>
      <c r="BO149" s="277"/>
      <c r="BP149" s="277"/>
      <c r="BQ149" s="277"/>
      <c r="BR149" s="277"/>
      <c r="BS149" s="277"/>
      <c r="BT149" s="277">
        <v>18</v>
      </c>
      <c r="BU149" s="277"/>
      <c r="BV149" s="277"/>
      <c r="BW149" s="277"/>
      <c r="BX149" s="277">
        <v>24</v>
      </c>
      <c r="BY149" s="277"/>
      <c r="BZ149" s="277"/>
      <c r="CA149" s="277"/>
      <c r="CB149" s="277">
        <v>1</v>
      </c>
      <c r="CC149" s="277"/>
      <c r="CD149" s="277">
        <v>1</v>
      </c>
      <c r="CE149" s="277"/>
      <c r="CF149" s="277"/>
      <c r="CG149" s="277"/>
      <c r="CH149" s="287"/>
      <c r="CI149" s="287"/>
      <c r="CJ149" s="277"/>
      <c r="CK149" s="277"/>
      <c r="CL149" s="277"/>
      <c r="CM149" s="277"/>
      <c r="CN149" s="277"/>
      <c r="CO149" s="277"/>
      <c r="CP149" s="277"/>
      <c r="CQ149" s="277"/>
      <c r="CR149" s="277"/>
      <c r="CS149" s="277"/>
      <c r="CT149" s="277"/>
      <c r="CU149" s="277"/>
      <c r="CV149" s="277">
        <v>3</v>
      </c>
      <c r="CW149" s="277"/>
      <c r="CX149" s="277"/>
      <c r="CY149" s="277"/>
      <c r="CZ149" s="277"/>
      <c r="DA149" s="277"/>
      <c r="DB149" s="277"/>
      <c r="DC149" s="277"/>
      <c r="DD149" s="271"/>
      <c r="DE149" s="271"/>
      <c r="DF149" s="277"/>
      <c r="DG149" s="277"/>
      <c r="DH149" s="279">
        <v>0</v>
      </c>
      <c r="DI149" s="279">
        <v>0</v>
      </c>
      <c r="DJ149" s="277"/>
      <c r="DK149" s="277"/>
      <c r="DL149" s="277"/>
      <c r="DM149" s="277"/>
      <c r="DN149" s="277"/>
      <c r="DO149" s="277"/>
      <c r="DP149" s="277"/>
      <c r="DQ149" s="277"/>
      <c r="DR149" s="277"/>
      <c r="DS149" s="277">
        <v>46</v>
      </c>
      <c r="DT149" s="277"/>
      <c r="DU149" s="277">
        <v>40</v>
      </c>
      <c r="DV149" s="277"/>
      <c r="DW149" s="277"/>
      <c r="DX149" s="277"/>
      <c r="DY149" s="277"/>
      <c r="DZ149" s="277"/>
      <c r="EA149" s="277"/>
      <c r="EB149" s="277"/>
      <c r="EC149" s="272">
        <v>193</v>
      </c>
      <c r="ED149" s="272"/>
      <c r="EE149" s="277"/>
      <c r="EF149" s="277"/>
      <c r="EG149" s="277"/>
      <c r="EH149" s="277"/>
      <c r="EI149" s="277"/>
      <c r="EJ149" s="277"/>
      <c r="EK149" s="277"/>
      <c r="EL149" s="277"/>
      <c r="EM149" s="277"/>
      <c r="EN149" s="277"/>
      <c r="EO149" s="277"/>
      <c r="EP149" s="277"/>
      <c r="EQ149" s="277">
        <v>610</v>
      </c>
      <c r="ER149" s="277"/>
      <c r="ES149" s="277">
        <v>10</v>
      </c>
      <c r="ET149" s="277"/>
      <c r="EU149" s="277"/>
      <c r="EV149" s="277"/>
      <c r="EW149" s="277"/>
      <c r="EX149" s="277"/>
      <c r="EY149" s="277"/>
      <c r="EZ149" s="277"/>
      <c r="FA149" s="277"/>
      <c r="FB149" s="277"/>
      <c r="FC149" s="277"/>
      <c r="FD149" s="277"/>
      <c r="FE149" s="288"/>
      <c r="FF149" s="288"/>
      <c r="FG149" s="277"/>
      <c r="FH149" s="277"/>
      <c r="FI149" s="277"/>
      <c r="FJ149" s="277"/>
      <c r="FK149" s="277"/>
      <c r="FL149" s="277"/>
      <c r="FM149" s="277"/>
      <c r="FN149" s="277"/>
      <c r="FO149" s="42"/>
      <c r="FP149" s="42"/>
      <c r="FQ149" s="277"/>
      <c r="FR149" s="277"/>
      <c r="FS149" s="277"/>
      <c r="FT149" s="277"/>
      <c r="FU149" s="277"/>
      <c r="FV149" s="277"/>
      <c r="FW149" s="288"/>
      <c r="FX149" s="288"/>
      <c r="FY149" s="277"/>
      <c r="FZ149" s="277"/>
      <c r="GA149" s="277"/>
      <c r="GB149" s="277"/>
      <c r="GC149" s="62">
        <v>4</v>
      </c>
      <c r="GD149" s="62"/>
      <c r="GE149" s="277">
        <v>1</v>
      </c>
      <c r="GF149" s="277"/>
      <c r="GG149" s="277"/>
      <c r="GH149" s="277"/>
      <c r="GI149" s="277"/>
      <c r="GJ149" s="277"/>
      <c r="GK149" s="277"/>
      <c r="GL149" s="277"/>
    </row>
    <row r="150" spans="1:194" s="286" customFormat="1" ht="28.5" customHeight="1" x14ac:dyDescent="0.3">
      <c r="A150" s="277">
        <v>128</v>
      </c>
      <c r="B150" s="277" t="s">
        <v>499</v>
      </c>
      <c r="C150" s="277" t="s">
        <v>500</v>
      </c>
      <c r="D150" s="277">
        <v>1.4</v>
      </c>
      <c r="E150" s="277"/>
      <c r="F150" s="277"/>
      <c r="G150" s="277"/>
      <c r="H150" s="277"/>
      <c r="I150" s="277"/>
      <c r="J150" s="277">
        <v>0</v>
      </c>
      <c r="K150" s="277">
        <v>0</v>
      </c>
      <c r="L150" s="277"/>
      <c r="M150" s="277"/>
      <c r="N150" s="277"/>
      <c r="O150" s="277"/>
      <c r="P150" s="277"/>
      <c r="Q150" s="277"/>
      <c r="R150" s="277"/>
      <c r="S150" s="277"/>
      <c r="T150" s="277"/>
      <c r="U150" s="277"/>
      <c r="V150" s="277"/>
      <c r="W150" s="277"/>
      <c r="X150" s="277"/>
      <c r="Y150" s="277"/>
      <c r="Z150" s="277"/>
      <c r="AA150" s="277"/>
      <c r="AB150" s="277"/>
      <c r="AC150" s="277"/>
      <c r="AD150" s="277"/>
      <c r="AE150" s="277"/>
      <c r="AF150" s="277">
        <v>17</v>
      </c>
      <c r="AG150" s="277"/>
      <c r="AH150" s="277"/>
      <c r="AI150" s="277"/>
      <c r="AJ150" s="277"/>
      <c r="AK150" s="277"/>
      <c r="AL150" s="277"/>
      <c r="AM150" s="277"/>
      <c r="AN150" s="277"/>
      <c r="AO150" s="277"/>
      <c r="AP150" s="277"/>
      <c r="AQ150" s="277"/>
      <c r="AR150" s="278"/>
      <c r="AS150" s="278"/>
      <c r="AT150" s="278"/>
      <c r="AU150" s="278"/>
      <c r="AV150" s="277"/>
      <c r="AW150" s="277"/>
      <c r="AX150" s="277"/>
      <c r="AY150" s="277"/>
      <c r="AZ150" s="42"/>
      <c r="BA150" s="42"/>
      <c r="BB150" s="277"/>
      <c r="BC150" s="277"/>
      <c r="BD150" s="277"/>
      <c r="BE150" s="277"/>
      <c r="BF150" s="288"/>
      <c r="BG150" s="277"/>
      <c r="BH150" s="277"/>
      <c r="BI150" s="277"/>
      <c r="BJ150" s="277"/>
      <c r="BK150" s="277"/>
      <c r="BL150" s="277"/>
      <c r="BM150" s="277"/>
      <c r="BN150" s="277"/>
      <c r="BO150" s="277"/>
      <c r="BP150" s="277"/>
      <c r="BQ150" s="277"/>
      <c r="BR150" s="277"/>
      <c r="BS150" s="277"/>
      <c r="BT150" s="277"/>
      <c r="BU150" s="277"/>
      <c r="BV150" s="277"/>
      <c r="BW150" s="277"/>
      <c r="BX150" s="277">
        <v>2</v>
      </c>
      <c r="BY150" s="277"/>
      <c r="BZ150" s="277"/>
      <c r="CA150" s="277"/>
      <c r="CB150" s="277"/>
      <c r="CC150" s="277"/>
      <c r="CD150" s="277"/>
      <c r="CE150" s="277"/>
      <c r="CF150" s="277"/>
      <c r="CG150" s="277"/>
      <c r="CH150" s="287">
        <v>1</v>
      </c>
      <c r="CI150" s="287"/>
      <c r="CJ150" s="277"/>
      <c r="CK150" s="277"/>
      <c r="CL150" s="277"/>
      <c r="CM150" s="277"/>
      <c r="CN150" s="277"/>
      <c r="CO150" s="277"/>
      <c r="CP150" s="277"/>
      <c r="CQ150" s="277"/>
      <c r="CR150" s="277">
        <v>3</v>
      </c>
      <c r="CS150" s="277"/>
      <c r="CT150" s="277"/>
      <c r="CU150" s="277"/>
      <c r="CV150" s="277"/>
      <c r="CW150" s="277"/>
      <c r="CX150" s="277"/>
      <c r="CY150" s="277"/>
      <c r="CZ150" s="277"/>
      <c r="DA150" s="277"/>
      <c r="DB150" s="277"/>
      <c r="DC150" s="277"/>
      <c r="DD150" s="271"/>
      <c r="DE150" s="271"/>
      <c r="DF150" s="277"/>
      <c r="DG150" s="277"/>
      <c r="DH150" s="279">
        <v>0</v>
      </c>
      <c r="DI150" s="279">
        <v>0</v>
      </c>
      <c r="DJ150" s="277"/>
      <c r="DK150" s="277"/>
      <c r="DL150" s="277">
        <v>2</v>
      </c>
      <c r="DM150" s="277"/>
      <c r="DN150" s="277"/>
      <c r="DO150" s="277"/>
      <c r="DP150" s="277"/>
      <c r="DQ150" s="277"/>
      <c r="DR150" s="277"/>
      <c r="DS150" s="277">
        <v>1</v>
      </c>
      <c r="DT150" s="277"/>
      <c r="DU150" s="277">
        <v>8</v>
      </c>
      <c r="DV150" s="277"/>
      <c r="DW150" s="277"/>
      <c r="DX150" s="277"/>
      <c r="DY150" s="277"/>
      <c r="DZ150" s="277"/>
      <c r="EA150" s="277"/>
      <c r="EB150" s="277"/>
      <c r="EC150" s="272"/>
      <c r="ED150" s="272"/>
      <c r="EE150" s="277"/>
      <c r="EF150" s="277"/>
      <c r="EG150" s="277"/>
      <c r="EH150" s="277"/>
      <c r="EI150" s="277"/>
      <c r="EJ150" s="277"/>
      <c r="EK150" s="277"/>
      <c r="EL150" s="277"/>
      <c r="EM150" s="277">
        <v>4</v>
      </c>
      <c r="EN150" s="277"/>
      <c r="EO150" s="277"/>
      <c r="EP150" s="277"/>
      <c r="EQ150" s="277"/>
      <c r="ER150" s="277"/>
      <c r="ES150" s="277"/>
      <c r="ET150" s="277"/>
      <c r="EU150" s="277"/>
      <c r="EV150" s="277"/>
      <c r="EW150" s="277"/>
      <c r="EX150" s="277"/>
      <c r="EY150" s="277"/>
      <c r="EZ150" s="277"/>
      <c r="FA150" s="277">
        <v>4</v>
      </c>
      <c r="FB150" s="277"/>
      <c r="FC150" s="277"/>
      <c r="FD150" s="277"/>
      <c r="FE150" s="288">
        <v>1</v>
      </c>
      <c r="FF150" s="288"/>
      <c r="FG150" s="277">
        <v>3</v>
      </c>
      <c r="FH150" s="277"/>
      <c r="FI150" s="277"/>
      <c r="FJ150" s="277"/>
      <c r="FK150" s="277"/>
      <c r="FL150" s="277"/>
      <c r="FM150" s="277"/>
      <c r="FN150" s="277"/>
      <c r="FO150" s="42"/>
      <c r="FP150" s="42"/>
      <c r="FQ150" s="277"/>
      <c r="FR150" s="277"/>
      <c r="FS150" s="277"/>
      <c r="FT150" s="277"/>
      <c r="FU150" s="277"/>
      <c r="FV150" s="277"/>
      <c r="FW150" s="288">
        <v>1</v>
      </c>
      <c r="FX150" s="288"/>
      <c r="FY150" s="277"/>
      <c r="FZ150" s="277"/>
      <c r="GA150" s="277"/>
      <c r="GB150" s="277"/>
      <c r="GC150" s="62"/>
      <c r="GD150" s="62"/>
      <c r="GE150" s="277"/>
      <c r="GF150" s="277"/>
      <c r="GG150" s="277"/>
      <c r="GH150" s="277"/>
      <c r="GI150" s="277">
        <v>11</v>
      </c>
      <c r="GJ150" s="277"/>
      <c r="GK150" s="277"/>
      <c r="GL150" s="277"/>
    </row>
    <row r="151" spans="1:194" s="286" customFormat="1" ht="30.75" customHeight="1" x14ac:dyDescent="0.3">
      <c r="A151" s="277">
        <v>129</v>
      </c>
      <c r="B151" s="277" t="s">
        <v>501</v>
      </c>
      <c r="C151" s="277" t="s">
        <v>502</v>
      </c>
      <c r="D151" s="277">
        <v>2.46</v>
      </c>
      <c r="E151" s="277"/>
      <c r="F151" s="277"/>
      <c r="G151" s="277"/>
      <c r="H151" s="277"/>
      <c r="I151" s="277"/>
      <c r="J151" s="277">
        <v>0</v>
      </c>
      <c r="K151" s="277">
        <v>0</v>
      </c>
      <c r="L151" s="277"/>
      <c r="M151" s="277"/>
      <c r="N151" s="277"/>
      <c r="O151" s="277"/>
      <c r="P151" s="277"/>
      <c r="Q151" s="277"/>
      <c r="R151" s="277"/>
      <c r="S151" s="277"/>
      <c r="T151" s="277"/>
      <c r="U151" s="277"/>
      <c r="V151" s="277"/>
      <c r="W151" s="277"/>
      <c r="X151" s="277"/>
      <c r="Y151" s="277"/>
      <c r="Z151" s="277"/>
      <c r="AA151" s="277"/>
      <c r="AB151" s="277">
        <v>17</v>
      </c>
      <c r="AC151" s="277"/>
      <c r="AD151" s="277"/>
      <c r="AE151" s="277"/>
      <c r="AF151" s="277">
        <v>1</v>
      </c>
      <c r="AG151" s="277"/>
      <c r="AH151" s="277"/>
      <c r="AI151" s="277"/>
      <c r="AJ151" s="277"/>
      <c r="AK151" s="277"/>
      <c r="AL151" s="277"/>
      <c r="AM151" s="277"/>
      <c r="AN151" s="277"/>
      <c r="AO151" s="277"/>
      <c r="AP151" s="277"/>
      <c r="AQ151" s="277"/>
      <c r="AR151" s="278"/>
      <c r="AS151" s="278"/>
      <c r="AT151" s="278"/>
      <c r="AU151" s="278"/>
      <c r="AV151" s="277"/>
      <c r="AW151" s="277"/>
      <c r="AX151" s="277"/>
      <c r="AY151" s="277"/>
      <c r="AZ151" s="42"/>
      <c r="BA151" s="42"/>
      <c r="BB151" s="277"/>
      <c r="BC151" s="277"/>
      <c r="BD151" s="277"/>
      <c r="BE151" s="277"/>
      <c r="BF151" s="288"/>
      <c r="BG151" s="277"/>
      <c r="BH151" s="277"/>
      <c r="BI151" s="277"/>
      <c r="BJ151" s="277"/>
      <c r="BK151" s="277"/>
      <c r="BL151" s="277"/>
      <c r="BM151" s="277"/>
      <c r="BN151" s="277"/>
      <c r="BO151" s="277"/>
      <c r="BP151" s="277"/>
      <c r="BQ151" s="277"/>
      <c r="BR151" s="277"/>
      <c r="BS151" s="277"/>
      <c r="BT151" s="277"/>
      <c r="BU151" s="277"/>
      <c r="BV151" s="277"/>
      <c r="BW151" s="277"/>
      <c r="BX151" s="277">
        <v>3</v>
      </c>
      <c r="BY151" s="277"/>
      <c r="BZ151" s="277"/>
      <c r="CA151" s="277"/>
      <c r="CB151" s="277"/>
      <c r="CC151" s="277"/>
      <c r="CD151" s="277"/>
      <c r="CE151" s="277"/>
      <c r="CF151" s="277"/>
      <c r="CG151" s="277"/>
      <c r="CH151" s="287"/>
      <c r="CI151" s="287"/>
      <c r="CJ151" s="277"/>
      <c r="CK151" s="277"/>
      <c r="CL151" s="277"/>
      <c r="CM151" s="277"/>
      <c r="CN151" s="277"/>
      <c r="CO151" s="277"/>
      <c r="CP151" s="277"/>
      <c r="CQ151" s="277"/>
      <c r="CR151" s="277"/>
      <c r="CS151" s="277"/>
      <c r="CT151" s="277"/>
      <c r="CU151" s="277"/>
      <c r="CV151" s="277"/>
      <c r="CW151" s="277"/>
      <c r="CX151" s="277"/>
      <c r="CY151" s="277"/>
      <c r="CZ151" s="277"/>
      <c r="DA151" s="277"/>
      <c r="DB151" s="277"/>
      <c r="DC151" s="277"/>
      <c r="DD151" s="271"/>
      <c r="DE151" s="271"/>
      <c r="DF151" s="277"/>
      <c r="DG151" s="277"/>
      <c r="DH151" s="279">
        <v>0</v>
      </c>
      <c r="DI151" s="279">
        <v>0</v>
      </c>
      <c r="DJ151" s="277"/>
      <c r="DK151" s="277"/>
      <c r="DL151" s="277"/>
      <c r="DM151" s="277"/>
      <c r="DN151" s="277"/>
      <c r="DO151" s="277"/>
      <c r="DP151" s="277"/>
      <c r="DQ151" s="277"/>
      <c r="DR151" s="277"/>
      <c r="DS151" s="277">
        <v>93</v>
      </c>
      <c r="DT151" s="277"/>
      <c r="DU151" s="277"/>
      <c r="DV151" s="277"/>
      <c r="DW151" s="277"/>
      <c r="DX151" s="277"/>
      <c r="DY151" s="277"/>
      <c r="DZ151" s="277"/>
      <c r="EA151" s="277"/>
      <c r="EB151" s="277"/>
      <c r="EC151" s="272">
        <v>253</v>
      </c>
      <c r="ED151" s="272"/>
      <c r="EE151" s="277"/>
      <c r="EF151" s="277"/>
      <c r="EG151" s="277"/>
      <c r="EH151" s="277"/>
      <c r="EI151" s="277"/>
      <c r="EJ151" s="277"/>
      <c r="EK151" s="277"/>
      <c r="EL151" s="277"/>
      <c r="EM151" s="277"/>
      <c r="EN151" s="277"/>
      <c r="EO151" s="277"/>
      <c r="EP151" s="277"/>
      <c r="EQ151" s="277">
        <v>381</v>
      </c>
      <c r="ER151" s="277"/>
      <c r="ES151" s="277"/>
      <c r="ET151" s="277"/>
      <c r="EU151" s="277"/>
      <c r="EV151" s="277"/>
      <c r="EW151" s="277"/>
      <c r="EX151" s="277"/>
      <c r="EY151" s="277"/>
      <c r="EZ151" s="277"/>
      <c r="FA151" s="277"/>
      <c r="FB151" s="277"/>
      <c r="FC151" s="277"/>
      <c r="FD151" s="277"/>
      <c r="FE151" s="288"/>
      <c r="FF151" s="288"/>
      <c r="FG151" s="277">
        <v>1</v>
      </c>
      <c r="FH151" s="277"/>
      <c r="FI151" s="277">
        <v>90</v>
      </c>
      <c r="FJ151" s="277"/>
      <c r="FK151" s="277"/>
      <c r="FL151" s="277"/>
      <c r="FM151" s="277"/>
      <c r="FN151" s="277"/>
      <c r="FO151" s="42"/>
      <c r="FP151" s="42"/>
      <c r="FQ151" s="277"/>
      <c r="FR151" s="277"/>
      <c r="FS151" s="277"/>
      <c r="FT151" s="277"/>
      <c r="FU151" s="277"/>
      <c r="FV151" s="277"/>
      <c r="FW151" s="288"/>
      <c r="FX151" s="288"/>
      <c r="FY151" s="277"/>
      <c r="FZ151" s="277">
        <v>3</v>
      </c>
      <c r="GA151" s="277"/>
      <c r="GB151" s="277"/>
      <c r="GC151" s="62"/>
      <c r="GD151" s="62"/>
      <c r="GE151" s="277"/>
      <c r="GF151" s="277"/>
      <c r="GG151" s="277"/>
      <c r="GH151" s="277"/>
      <c r="GI151" s="277"/>
      <c r="GJ151" s="277"/>
      <c r="GK151" s="277"/>
      <c r="GL151" s="277"/>
    </row>
    <row r="152" spans="1:194" s="286" customFormat="1" ht="29.25" customHeight="1" x14ac:dyDescent="0.3">
      <c r="A152" s="277">
        <v>130</v>
      </c>
      <c r="B152" s="277" t="s">
        <v>503</v>
      </c>
      <c r="C152" s="277" t="s">
        <v>504</v>
      </c>
      <c r="D152" s="277">
        <v>3.24</v>
      </c>
      <c r="E152" s="277"/>
      <c r="F152" s="277"/>
      <c r="G152" s="277"/>
      <c r="H152" s="277"/>
      <c r="I152" s="277"/>
      <c r="J152" s="277">
        <v>0</v>
      </c>
      <c r="K152" s="277">
        <v>0</v>
      </c>
      <c r="L152" s="277"/>
      <c r="M152" s="277"/>
      <c r="N152" s="277"/>
      <c r="O152" s="277"/>
      <c r="P152" s="277"/>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8"/>
      <c r="AS152" s="278"/>
      <c r="AT152" s="278"/>
      <c r="AU152" s="278"/>
      <c r="AV152" s="277"/>
      <c r="AW152" s="277"/>
      <c r="AX152" s="277"/>
      <c r="AY152" s="277"/>
      <c r="AZ152" s="42"/>
      <c r="BA152" s="42"/>
      <c r="BB152" s="277"/>
      <c r="BC152" s="277"/>
      <c r="BD152" s="277"/>
      <c r="BE152" s="277"/>
      <c r="BF152" s="288"/>
      <c r="BG152" s="277"/>
      <c r="BH152" s="277"/>
      <c r="BI152" s="277"/>
      <c r="BJ152" s="277"/>
      <c r="BK152" s="277"/>
      <c r="BL152" s="277"/>
      <c r="BM152" s="277"/>
      <c r="BN152" s="277"/>
      <c r="BO152" s="277"/>
      <c r="BP152" s="277"/>
      <c r="BQ152" s="277"/>
      <c r="BR152" s="277"/>
      <c r="BS152" s="277"/>
      <c r="BT152" s="277"/>
      <c r="BU152" s="277"/>
      <c r="BV152" s="277"/>
      <c r="BW152" s="277"/>
      <c r="BX152" s="277"/>
      <c r="BY152" s="277"/>
      <c r="BZ152" s="277"/>
      <c r="CA152" s="277"/>
      <c r="CB152" s="277"/>
      <c r="CC152" s="277"/>
      <c r="CD152" s="277"/>
      <c r="CE152" s="277"/>
      <c r="CF152" s="277"/>
      <c r="CG152" s="277"/>
      <c r="CH152" s="287"/>
      <c r="CI152" s="287"/>
      <c r="CJ152" s="277"/>
      <c r="CK152" s="277"/>
      <c r="CL152" s="277"/>
      <c r="CM152" s="277"/>
      <c r="CN152" s="277"/>
      <c r="CO152" s="277"/>
      <c r="CP152" s="277"/>
      <c r="CQ152" s="277"/>
      <c r="CR152" s="277"/>
      <c r="CS152" s="277"/>
      <c r="CT152" s="277"/>
      <c r="CU152" s="277"/>
      <c r="CV152" s="277"/>
      <c r="CW152" s="277"/>
      <c r="CX152" s="277"/>
      <c r="CY152" s="277"/>
      <c r="CZ152" s="277"/>
      <c r="DA152" s="277"/>
      <c r="DB152" s="277"/>
      <c r="DC152" s="277"/>
      <c r="DD152" s="271"/>
      <c r="DE152" s="271"/>
      <c r="DF152" s="277"/>
      <c r="DG152" s="277"/>
      <c r="DH152" s="279">
        <v>0</v>
      </c>
      <c r="DI152" s="279">
        <v>0</v>
      </c>
      <c r="DJ152" s="277"/>
      <c r="DK152" s="277"/>
      <c r="DL152" s="277"/>
      <c r="DM152" s="277"/>
      <c r="DN152" s="277"/>
      <c r="DO152" s="277"/>
      <c r="DP152" s="277"/>
      <c r="DQ152" s="277"/>
      <c r="DR152" s="277"/>
      <c r="DS152" s="277">
        <v>20</v>
      </c>
      <c r="DT152" s="277"/>
      <c r="DU152" s="277"/>
      <c r="DV152" s="277"/>
      <c r="DW152" s="277"/>
      <c r="DX152" s="277"/>
      <c r="DY152" s="277"/>
      <c r="DZ152" s="277"/>
      <c r="EA152" s="277"/>
      <c r="EB152" s="277"/>
      <c r="EC152" s="272">
        <v>75</v>
      </c>
      <c r="ED152" s="272"/>
      <c r="EE152" s="277"/>
      <c r="EF152" s="277"/>
      <c r="EG152" s="277"/>
      <c r="EH152" s="277"/>
      <c r="EI152" s="277"/>
      <c r="EJ152" s="277"/>
      <c r="EK152" s="277"/>
      <c r="EL152" s="277"/>
      <c r="EM152" s="277"/>
      <c r="EN152" s="277"/>
      <c r="EO152" s="277"/>
      <c r="EP152" s="277"/>
      <c r="EQ152" s="277">
        <v>15</v>
      </c>
      <c r="ER152" s="277"/>
      <c r="ES152" s="277"/>
      <c r="ET152" s="277"/>
      <c r="EU152" s="277"/>
      <c r="EV152" s="277"/>
      <c r="EW152" s="277"/>
      <c r="EX152" s="277"/>
      <c r="EY152" s="277"/>
      <c r="EZ152" s="277"/>
      <c r="FA152" s="277"/>
      <c r="FB152" s="277"/>
      <c r="FC152" s="277"/>
      <c r="FD152" s="277"/>
      <c r="FE152" s="288"/>
      <c r="FF152" s="288"/>
      <c r="FG152" s="277"/>
      <c r="FH152" s="277"/>
      <c r="FI152" s="277"/>
      <c r="FJ152" s="277"/>
      <c r="FK152" s="277"/>
      <c r="FL152" s="277"/>
      <c r="FM152" s="277"/>
      <c r="FN152" s="277"/>
      <c r="FO152" s="42"/>
      <c r="FP152" s="42"/>
      <c r="FQ152" s="277"/>
      <c r="FR152" s="277"/>
      <c r="FS152" s="277"/>
      <c r="FT152" s="277"/>
      <c r="FU152" s="277"/>
      <c r="FV152" s="277"/>
      <c r="FW152" s="288"/>
      <c r="FX152" s="288"/>
      <c r="FY152" s="277"/>
      <c r="FZ152" s="277"/>
      <c r="GA152" s="277"/>
      <c r="GB152" s="277"/>
      <c r="GC152" s="62"/>
      <c r="GD152" s="62"/>
      <c r="GE152" s="277"/>
      <c r="GF152" s="277"/>
      <c r="GG152" s="277"/>
      <c r="GH152" s="277"/>
      <c r="GI152" s="277"/>
      <c r="GJ152" s="277"/>
      <c r="GK152" s="277"/>
      <c r="GL152" s="277"/>
    </row>
    <row r="153" spans="1:194" s="286" customFormat="1" ht="15.75" customHeight="1" x14ac:dyDescent="0.3">
      <c r="A153" s="277">
        <v>131</v>
      </c>
      <c r="B153" s="277" t="s">
        <v>505</v>
      </c>
      <c r="C153" s="277" t="s">
        <v>506</v>
      </c>
      <c r="D153" s="277">
        <v>1.0900000000000001</v>
      </c>
      <c r="E153" s="277"/>
      <c r="F153" s="277"/>
      <c r="G153" s="277"/>
      <c r="H153" s="277"/>
      <c r="I153" s="277"/>
      <c r="J153" s="277">
        <v>0</v>
      </c>
      <c r="K153" s="277">
        <v>0</v>
      </c>
      <c r="L153" s="277"/>
      <c r="M153" s="277"/>
      <c r="N153" s="277"/>
      <c r="O153" s="277"/>
      <c r="P153" s="277">
        <v>1</v>
      </c>
      <c r="Q153" s="277"/>
      <c r="R153" s="277"/>
      <c r="S153" s="277"/>
      <c r="T153" s="277"/>
      <c r="U153" s="277"/>
      <c r="V153" s="277"/>
      <c r="W153" s="277"/>
      <c r="X153" s="277"/>
      <c r="Y153" s="277"/>
      <c r="Z153" s="277"/>
      <c r="AA153" s="277"/>
      <c r="AB153" s="277"/>
      <c r="AC153" s="277"/>
      <c r="AD153" s="277"/>
      <c r="AE153" s="277"/>
      <c r="AF153" s="277">
        <v>15</v>
      </c>
      <c r="AG153" s="277"/>
      <c r="AH153" s="277">
        <v>1</v>
      </c>
      <c r="AI153" s="277"/>
      <c r="AJ153" s="277"/>
      <c r="AK153" s="277"/>
      <c r="AL153" s="277"/>
      <c r="AM153" s="277"/>
      <c r="AN153" s="277"/>
      <c r="AO153" s="277"/>
      <c r="AP153" s="277"/>
      <c r="AQ153" s="277"/>
      <c r="AR153" s="278"/>
      <c r="AS153" s="278"/>
      <c r="AT153" s="278"/>
      <c r="AU153" s="278"/>
      <c r="AV153" s="277"/>
      <c r="AW153" s="277"/>
      <c r="AX153" s="277"/>
      <c r="AY153" s="277"/>
      <c r="AZ153" s="42"/>
      <c r="BA153" s="42"/>
      <c r="BB153" s="277"/>
      <c r="BC153" s="277"/>
      <c r="BD153" s="277"/>
      <c r="BE153" s="277"/>
      <c r="BF153" s="288"/>
      <c r="BG153" s="277"/>
      <c r="BH153" s="277"/>
      <c r="BI153" s="277"/>
      <c r="BJ153" s="277"/>
      <c r="BK153" s="277"/>
      <c r="BL153" s="277"/>
      <c r="BM153" s="277"/>
      <c r="BN153" s="277"/>
      <c r="BO153" s="277"/>
      <c r="BP153" s="277"/>
      <c r="BQ153" s="277"/>
      <c r="BR153" s="277"/>
      <c r="BS153" s="277"/>
      <c r="BT153" s="277">
        <v>3</v>
      </c>
      <c r="BU153" s="277"/>
      <c r="BV153" s="277"/>
      <c r="BW153" s="277"/>
      <c r="BX153" s="277">
        <v>53</v>
      </c>
      <c r="BY153" s="277"/>
      <c r="BZ153" s="277"/>
      <c r="CA153" s="277"/>
      <c r="CB153" s="277"/>
      <c r="CC153" s="277"/>
      <c r="CD153" s="277"/>
      <c r="CE153" s="277"/>
      <c r="CF153" s="277"/>
      <c r="CG153" s="277"/>
      <c r="CH153" s="287">
        <v>3</v>
      </c>
      <c r="CI153" s="287"/>
      <c r="CJ153" s="277"/>
      <c r="CK153" s="277"/>
      <c r="CL153" s="277"/>
      <c r="CM153" s="277"/>
      <c r="CN153" s="277"/>
      <c r="CO153" s="277"/>
      <c r="CP153" s="277"/>
      <c r="CQ153" s="277"/>
      <c r="CR153" s="277"/>
      <c r="CS153" s="277"/>
      <c r="CT153" s="277"/>
      <c r="CU153" s="277"/>
      <c r="CV153" s="277"/>
      <c r="CW153" s="277"/>
      <c r="CX153" s="277"/>
      <c r="CY153" s="277"/>
      <c r="CZ153" s="277"/>
      <c r="DA153" s="277"/>
      <c r="DB153" s="277"/>
      <c r="DC153" s="277"/>
      <c r="DD153" s="271"/>
      <c r="DE153" s="271"/>
      <c r="DF153" s="277"/>
      <c r="DG153" s="277"/>
      <c r="DH153" s="279">
        <v>0</v>
      </c>
      <c r="DI153" s="279">
        <v>0</v>
      </c>
      <c r="DJ153" s="277"/>
      <c r="DK153" s="277"/>
      <c r="DL153" s="277"/>
      <c r="DM153" s="277"/>
      <c r="DN153" s="277"/>
      <c r="DO153" s="277"/>
      <c r="DP153" s="277"/>
      <c r="DQ153" s="277"/>
      <c r="DR153" s="277"/>
      <c r="DS153" s="277">
        <v>1</v>
      </c>
      <c r="DT153" s="277"/>
      <c r="DU153" s="277">
        <v>5</v>
      </c>
      <c r="DV153" s="277"/>
      <c r="DW153" s="277"/>
      <c r="DX153" s="277"/>
      <c r="DY153" s="277"/>
      <c r="DZ153" s="277"/>
      <c r="EA153" s="277"/>
      <c r="EB153" s="277"/>
      <c r="EC153" s="272">
        <v>5</v>
      </c>
      <c r="ED153" s="272"/>
      <c r="EE153" s="277"/>
      <c r="EF153" s="277"/>
      <c r="EG153" s="277"/>
      <c r="EH153" s="277"/>
      <c r="EI153" s="277"/>
      <c r="EJ153" s="277"/>
      <c r="EK153" s="277"/>
      <c r="EL153" s="277"/>
      <c r="EM153" s="277">
        <v>43</v>
      </c>
      <c r="EN153" s="277"/>
      <c r="EO153" s="277"/>
      <c r="EP153" s="277"/>
      <c r="EQ153" s="277">
        <v>40</v>
      </c>
      <c r="ER153" s="277"/>
      <c r="ES153" s="277"/>
      <c r="ET153" s="277"/>
      <c r="EU153" s="277"/>
      <c r="EV153" s="277"/>
      <c r="EW153" s="277"/>
      <c r="EX153" s="277"/>
      <c r="EY153" s="277"/>
      <c r="EZ153" s="277"/>
      <c r="FA153" s="277">
        <v>43</v>
      </c>
      <c r="FB153" s="277"/>
      <c r="FC153" s="277"/>
      <c r="FD153" s="277"/>
      <c r="FE153" s="288">
        <v>3</v>
      </c>
      <c r="FF153" s="288"/>
      <c r="FG153" s="277">
        <v>2</v>
      </c>
      <c r="FH153" s="277"/>
      <c r="FI153" s="277">
        <v>40</v>
      </c>
      <c r="FJ153" s="277"/>
      <c r="FK153" s="277"/>
      <c r="FL153" s="277"/>
      <c r="FM153" s="277"/>
      <c r="FN153" s="277"/>
      <c r="FO153" s="42"/>
      <c r="FP153" s="42"/>
      <c r="FQ153" s="277"/>
      <c r="FR153" s="277"/>
      <c r="FS153" s="277"/>
      <c r="FT153" s="277"/>
      <c r="FU153" s="277"/>
      <c r="FV153" s="277"/>
      <c r="FW153" s="288">
        <v>3</v>
      </c>
      <c r="FX153" s="288"/>
      <c r="FY153" s="277"/>
      <c r="FZ153" s="277">
        <v>1</v>
      </c>
      <c r="GA153" s="277"/>
      <c r="GB153" s="277"/>
      <c r="GC153" s="62"/>
      <c r="GD153" s="62"/>
      <c r="GE153" s="277"/>
      <c r="GF153" s="277"/>
      <c r="GG153" s="277"/>
      <c r="GH153" s="277"/>
      <c r="GI153" s="277">
        <v>24</v>
      </c>
      <c r="GJ153" s="277"/>
      <c r="GK153" s="277"/>
      <c r="GL153" s="277"/>
    </row>
    <row r="154" spans="1:194" s="286" customFormat="1" ht="15.75" customHeight="1" x14ac:dyDescent="0.3">
      <c r="A154" s="277">
        <v>132</v>
      </c>
      <c r="B154" s="277" t="s">
        <v>507</v>
      </c>
      <c r="C154" s="277" t="s">
        <v>508</v>
      </c>
      <c r="D154" s="277">
        <v>1.36</v>
      </c>
      <c r="E154" s="277"/>
      <c r="F154" s="277"/>
      <c r="G154" s="277"/>
      <c r="H154" s="277">
        <v>1</v>
      </c>
      <c r="I154" s="277"/>
      <c r="J154" s="277">
        <v>0</v>
      </c>
      <c r="K154" s="277">
        <v>0</v>
      </c>
      <c r="L154" s="277"/>
      <c r="M154" s="277"/>
      <c r="N154" s="277"/>
      <c r="O154" s="277"/>
      <c r="P154" s="277">
        <v>4</v>
      </c>
      <c r="Q154" s="277"/>
      <c r="R154" s="277"/>
      <c r="S154" s="277"/>
      <c r="T154" s="277"/>
      <c r="U154" s="277"/>
      <c r="V154" s="277"/>
      <c r="W154" s="277"/>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8"/>
      <c r="AS154" s="278"/>
      <c r="AT154" s="278"/>
      <c r="AU154" s="278"/>
      <c r="AV154" s="277"/>
      <c r="AW154" s="277"/>
      <c r="AX154" s="277"/>
      <c r="AY154" s="277"/>
      <c r="AZ154" s="42"/>
      <c r="BA154" s="42"/>
      <c r="BB154" s="277"/>
      <c r="BC154" s="277"/>
      <c r="BD154" s="277"/>
      <c r="BE154" s="277"/>
      <c r="BF154" s="288"/>
      <c r="BG154" s="277"/>
      <c r="BH154" s="277"/>
      <c r="BI154" s="277"/>
      <c r="BJ154" s="277">
        <v>2</v>
      </c>
      <c r="BK154" s="277"/>
      <c r="BL154" s="277"/>
      <c r="BM154" s="277"/>
      <c r="BN154" s="277"/>
      <c r="BO154" s="277"/>
      <c r="BP154" s="277"/>
      <c r="BQ154" s="277"/>
      <c r="BR154" s="277"/>
      <c r="BS154" s="277"/>
      <c r="BT154" s="277">
        <v>3</v>
      </c>
      <c r="BU154" s="277"/>
      <c r="BV154" s="277"/>
      <c r="BW154" s="277"/>
      <c r="BX154" s="277"/>
      <c r="BY154" s="277"/>
      <c r="BZ154" s="277"/>
      <c r="CA154" s="277"/>
      <c r="CB154" s="277"/>
      <c r="CC154" s="277"/>
      <c r="CD154" s="277"/>
      <c r="CE154" s="277"/>
      <c r="CF154" s="277"/>
      <c r="CG154" s="277"/>
      <c r="CH154" s="287">
        <v>3</v>
      </c>
      <c r="CI154" s="287"/>
      <c r="CJ154" s="277"/>
      <c r="CK154" s="277"/>
      <c r="CL154" s="277"/>
      <c r="CM154" s="277"/>
      <c r="CN154" s="277"/>
      <c r="CO154" s="277"/>
      <c r="CP154" s="277"/>
      <c r="CQ154" s="277"/>
      <c r="CR154" s="277"/>
      <c r="CS154" s="277"/>
      <c r="CT154" s="277"/>
      <c r="CU154" s="277"/>
      <c r="CV154" s="277"/>
      <c r="CW154" s="277"/>
      <c r="CX154" s="277"/>
      <c r="CY154" s="277"/>
      <c r="CZ154" s="277"/>
      <c r="DA154" s="277"/>
      <c r="DB154" s="277"/>
      <c r="DC154" s="277"/>
      <c r="DD154" s="271"/>
      <c r="DE154" s="271"/>
      <c r="DF154" s="277"/>
      <c r="DG154" s="277"/>
      <c r="DH154" s="279">
        <v>0</v>
      </c>
      <c r="DI154" s="279">
        <v>0</v>
      </c>
      <c r="DJ154" s="277"/>
      <c r="DK154" s="277"/>
      <c r="DL154" s="277"/>
      <c r="DM154" s="277"/>
      <c r="DN154" s="277"/>
      <c r="DO154" s="277"/>
      <c r="DP154" s="277"/>
      <c r="DQ154" s="277"/>
      <c r="DR154" s="277"/>
      <c r="DS154" s="277"/>
      <c r="DT154" s="277"/>
      <c r="DU154" s="277">
        <v>5</v>
      </c>
      <c r="DV154" s="277"/>
      <c r="DW154" s="277"/>
      <c r="DX154" s="277"/>
      <c r="DY154" s="277"/>
      <c r="DZ154" s="277"/>
      <c r="EA154" s="277"/>
      <c r="EB154" s="277"/>
      <c r="EC154" s="272">
        <v>5</v>
      </c>
      <c r="ED154" s="272"/>
      <c r="EE154" s="277"/>
      <c r="EF154" s="277"/>
      <c r="EG154" s="277"/>
      <c r="EH154" s="277"/>
      <c r="EI154" s="277"/>
      <c r="EJ154" s="277"/>
      <c r="EK154" s="277"/>
      <c r="EL154" s="277"/>
      <c r="EM154" s="277"/>
      <c r="EN154" s="277"/>
      <c r="EO154" s="277"/>
      <c r="EP154" s="277"/>
      <c r="EQ154" s="277">
        <v>2</v>
      </c>
      <c r="ER154" s="277"/>
      <c r="ES154" s="277"/>
      <c r="ET154" s="277"/>
      <c r="EU154" s="277"/>
      <c r="EV154" s="277"/>
      <c r="EW154" s="277"/>
      <c r="EX154" s="277"/>
      <c r="EY154" s="277"/>
      <c r="EZ154" s="277"/>
      <c r="FA154" s="277"/>
      <c r="FB154" s="277"/>
      <c r="FC154" s="277"/>
      <c r="FD154" s="277"/>
      <c r="FE154" s="288"/>
      <c r="FF154" s="288"/>
      <c r="FG154" s="277"/>
      <c r="FH154" s="277"/>
      <c r="FI154" s="277"/>
      <c r="FJ154" s="277"/>
      <c r="FK154" s="277"/>
      <c r="FL154" s="277"/>
      <c r="FM154" s="277"/>
      <c r="FN154" s="277"/>
      <c r="FO154" s="42"/>
      <c r="FP154" s="42"/>
      <c r="FQ154" s="277"/>
      <c r="FR154" s="277"/>
      <c r="FS154" s="277"/>
      <c r="FT154" s="277"/>
      <c r="FU154" s="277"/>
      <c r="FV154" s="277"/>
      <c r="FW154" s="288"/>
      <c r="FX154" s="288"/>
      <c r="FY154" s="277"/>
      <c r="FZ154" s="277"/>
      <c r="GA154" s="277"/>
      <c r="GB154" s="277"/>
      <c r="GC154" s="62"/>
      <c r="GD154" s="62"/>
      <c r="GE154" s="277"/>
      <c r="GF154" s="277"/>
      <c r="GG154" s="277"/>
      <c r="GH154" s="277"/>
      <c r="GI154" s="277">
        <v>15</v>
      </c>
      <c r="GJ154" s="277"/>
      <c r="GK154" s="277"/>
      <c r="GL154" s="277"/>
    </row>
    <row r="155" spans="1:194" s="286" customFormat="1" ht="15.75" customHeight="1" x14ac:dyDescent="0.3">
      <c r="A155" s="277">
        <v>133</v>
      </c>
      <c r="B155" s="277" t="s">
        <v>509</v>
      </c>
      <c r="C155" s="277" t="s">
        <v>510</v>
      </c>
      <c r="D155" s="277">
        <v>1.41</v>
      </c>
      <c r="E155" s="277"/>
      <c r="F155" s="277"/>
      <c r="G155" s="277"/>
      <c r="H155" s="277"/>
      <c r="I155" s="277"/>
      <c r="J155" s="277">
        <v>0</v>
      </c>
      <c r="K155" s="277">
        <v>0</v>
      </c>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8"/>
      <c r="AS155" s="278"/>
      <c r="AT155" s="278"/>
      <c r="AU155" s="278"/>
      <c r="AV155" s="277"/>
      <c r="AW155" s="277"/>
      <c r="AX155" s="277"/>
      <c r="AY155" s="277"/>
      <c r="AZ155" s="42"/>
      <c r="BA155" s="42"/>
      <c r="BB155" s="277"/>
      <c r="BC155" s="277"/>
      <c r="BD155" s="277"/>
      <c r="BE155" s="277"/>
      <c r="BF155" s="288"/>
      <c r="BG155" s="277"/>
      <c r="BH155" s="277"/>
      <c r="BI155" s="277"/>
      <c r="BJ155" s="277"/>
      <c r="BK155" s="277"/>
      <c r="BL155" s="277"/>
      <c r="BM155" s="277"/>
      <c r="BN155" s="277"/>
      <c r="BO155" s="277"/>
      <c r="BP155" s="277"/>
      <c r="BQ155" s="277"/>
      <c r="BR155" s="277"/>
      <c r="BS155" s="277"/>
      <c r="BT155" s="277"/>
      <c r="BU155" s="277"/>
      <c r="BV155" s="277"/>
      <c r="BW155" s="277"/>
      <c r="BX155" s="277"/>
      <c r="BY155" s="277"/>
      <c r="BZ155" s="277"/>
      <c r="CA155" s="277"/>
      <c r="CB155" s="277"/>
      <c r="CC155" s="277"/>
      <c r="CD155" s="277"/>
      <c r="CE155" s="277"/>
      <c r="CF155" s="277"/>
      <c r="CG155" s="277"/>
      <c r="CH155" s="287"/>
      <c r="CI155" s="287"/>
      <c r="CJ155" s="277"/>
      <c r="CK155" s="277"/>
      <c r="CL155" s="277"/>
      <c r="CM155" s="277"/>
      <c r="CN155" s="277"/>
      <c r="CO155" s="277"/>
      <c r="CP155" s="277"/>
      <c r="CQ155" s="277"/>
      <c r="CR155" s="277"/>
      <c r="CS155" s="277"/>
      <c r="CT155" s="277"/>
      <c r="CU155" s="277"/>
      <c r="CV155" s="277"/>
      <c r="CW155" s="277"/>
      <c r="CX155" s="277"/>
      <c r="CY155" s="277"/>
      <c r="CZ155" s="277"/>
      <c r="DA155" s="277"/>
      <c r="DB155" s="277"/>
      <c r="DC155" s="277"/>
      <c r="DD155" s="271"/>
      <c r="DE155" s="271"/>
      <c r="DF155" s="277"/>
      <c r="DG155" s="277"/>
      <c r="DH155" s="279">
        <v>0</v>
      </c>
      <c r="DI155" s="279">
        <v>0</v>
      </c>
      <c r="DJ155" s="277"/>
      <c r="DK155" s="277"/>
      <c r="DL155" s="277"/>
      <c r="DM155" s="277"/>
      <c r="DN155" s="277"/>
      <c r="DO155" s="277"/>
      <c r="DP155" s="277"/>
      <c r="DQ155" s="277"/>
      <c r="DR155" s="277"/>
      <c r="DS155" s="277"/>
      <c r="DT155" s="277"/>
      <c r="DU155" s="277"/>
      <c r="DV155" s="277"/>
      <c r="DW155" s="277"/>
      <c r="DX155" s="277"/>
      <c r="DY155" s="277"/>
      <c r="DZ155" s="277"/>
      <c r="EA155" s="277"/>
      <c r="EB155" s="277"/>
      <c r="EC155" s="272"/>
      <c r="ED155" s="272"/>
      <c r="EE155" s="277"/>
      <c r="EF155" s="277"/>
      <c r="EG155" s="277"/>
      <c r="EH155" s="277"/>
      <c r="EI155" s="277"/>
      <c r="EJ155" s="277"/>
      <c r="EK155" s="277"/>
      <c r="EL155" s="277"/>
      <c r="EM155" s="277"/>
      <c r="EN155" s="277"/>
      <c r="EO155" s="277"/>
      <c r="EP155" s="277"/>
      <c r="EQ155" s="277">
        <v>60</v>
      </c>
      <c r="ER155" s="277"/>
      <c r="ES155" s="277"/>
      <c r="ET155" s="277"/>
      <c r="EU155" s="277"/>
      <c r="EV155" s="277"/>
      <c r="EW155" s="277"/>
      <c r="EX155" s="277"/>
      <c r="EY155" s="277"/>
      <c r="EZ155" s="277"/>
      <c r="FA155" s="277"/>
      <c r="FB155" s="277"/>
      <c r="FC155" s="277"/>
      <c r="FD155" s="277"/>
      <c r="FE155" s="288"/>
      <c r="FF155" s="288"/>
      <c r="FG155" s="277"/>
      <c r="FH155" s="277"/>
      <c r="FI155" s="277"/>
      <c r="FJ155" s="277"/>
      <c r="FK155" s="277"/>
      <c r="FL155" s="277"/>
      <c r="FM155" s="277"/>
      <c r="FN155" s="277"/>
      <c r="FO155" s="42"/>
      <c r="FP155" s="42"/>
      <c r="FQ155" s="277"/>
      <c r="FR155" s="277"/>
      <c r="FS155" s="277"/>
      <c r="FT155" s="277"/>
      <c r="FU155" s="277"/>
      <c r="FV155" s="277"/>
      <c r="FW155" s="288"/>
      <c r="FX155" s="288"/>
      <c r="FY155" s="277"/>
      <c r="FZ155" s="277"/>
      <c r="GA155" s="277"/>
      <c r="GB155" s="277"/>
      <c r="GC155" s="62"/>
      <c r="GD155" s="62"/>
      <c r="GE155" s="277"/>
      <c r="GF155" s="277"/>
      <c r="GG155" s="277"/>
      <c r="GH155" s="277"/>
      <c r="GI155" s="277"/>
      <c r="GJ155" s="277"/>
      <c r="GK155" s="277"/>
      <c r="GL155" s="277"/>
    </row>
    <row r="156" spans="1:194" s="286" customFormat="1" ht="15.75" customHeight="1" x14ac:dyDescent="0.3">
      <c r="A156" s="277">
        <v>134</v>
      </c>
      <c r="B156" s="277" t="s">
        <v>511</v>
      </c>
      <c r="C156" s="277" t="s">
        <v>512</v>
      </c>
      <c r="D156" s="277">
        <v>1.88</v>
      </c>
      <c r="E156" s="277"/>
      <c r="F156" s="277"/>
      <c r="G156" s="277"/>
      <c r="H156" s="277"/>
      <c r="I156" s="277"/>
      <c r="J156" s="277">
        <v>0</v>
      </c>
      <c r="K156" s="277">
        <v>0</v>
      </c>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8"/>
      <c r="AS156" s="278"/>
      <c r="AT156" s="278"/>
      <c r="AU156" s="278"/>
      <c r="AV156" s="277"/>
      <c r="AW156" s="277"/>
      <c r="AX156" s="277"/>
      <c r="AY156" s="277"/>
      <c r="AZ156" s="42"/>
      <c r="BA156" s="42"/>
      <c r="BB156" s="277"/>
      <c r="BC156" s="277"/>
      <c r="BD156" s="277"/>
      <c r="BE156" s="277"/>
      <c r="BF156" s="288"/>
      <c r="BG156" s="277"/>
      <c r="BH156" s="277"/>
      <c r="BI156" s="277"/>
      <c r="BJ156" s="277"/>
      <c r="BK156" s="277"/>
      <c r="BL156" s="277"/>
      <c r="BM156" s="277"/>
      <c r="BN156" s="277"/>
      <c r="BO156" s="277"/>
      <c r="BP156" s="277"/>
      <c r="BQ156" s="277"/>
      <c r="BR156" s="277"/>
      <c r="BS156" s="277"/>
      <c r="BT156" s="277"/>
      <c r="BU156" s="277"/>
      <c r="BV156" s="277"/>
      <c r="BW156" s="277"/>
      <c r="BX156" s="277"/>
      <c r="BY156" s="277"/>
      <c r="BZ156" s="277"/>
      <c r="CA156" s="277"/>
      <c r="CB156" s="277"/>
      <c r="CC156" s="277"/>
      <c r="CD156" s="277"/>
      <c r="CE156" s="277"/>
      <c r="CF156" s="277"/>
      <c r="CG156" s="277"/>
      <c r="CH156" s="287"/>
      <c r="CI156" s="287"/>
      <c r="CJ156" s="277"/>
      <c r="CK156" s="277"/>
      <c r="CL156" s="277"/>
      <c r="CM156" s="277"/>
      <c r="CN156" s="277"/>
      <c r="CO156" s="277"/>
      <c r="CP156" s="277"/>
      <c r="CQ156" s="277"/>
      <c r="CR156" s="277"/>
      <c r="CS156" s="277"/>
      <c r="CT156" s="277"/>
      <c r="CU156" s="277"/>
      <c r="CV156" s="277"/>
      <c r="CW156" s="277"/>
      <c r="CX156" s="277"/>
      <c r="CY156" s="277"/>
      <c r="CZ156" s="277"/>
      <c r="DA156" s="277"/>
      <c r="DB156" s="277"/>
      <c r="DC156" s="277"/>
      <c r="DD156" s="271"/>
      <c r="DE156" s="271"/>
      <c r="DF156" s="277"/>
      <c r="DG156" s="277"/>
      <c r="DH156" s="279">
        <v>0</v>
      </c>
      <c r="DI156" s="279">
        <v>0</v>
      </c>
      <c r="DJ156" s="277"/>
      <c r="DK156" s="277"/>
      <c r="DL156" s="277"/>
      <c r="DM156" s="277"/>
      <c r="DN156" s="277"/>
      <c r="DO156" s="277"/>
      <c r="DP156" s="277"/>
      <c r="DQ156" s="277"/>
      <c r="DR156" s="277"/>
      <c r="DS156" s="277">
        <v>27</v>
      </c>
      <c r="DT156" s="277"/>
      <c r="DU156" s="277"/>
      <c r="DV156" s="277"/>
      <c r="DW156" s="277"/>
      <c r="DX156" s="277"/>
      <c r="DY156" s="277"/>
      <c r="DZ156" s="277"/>
      <c r="EA156" s="277"/>
      <c r="EB156" s="277"/>
      <c r="EC156" s="272"/>
      <c r="ED156" s="272"/>
      <c r="EE156" s="277"/>
      <c r="EF156" s="277"/>
      <c r="EG156" s="277"/>
      <c r="EH156" s="277"/>
      <c r="EI156" s="277"/>
      <c r="EJ156" s="277"/>
      <c r="EK156" s="277"/>
      <c r="EL156" s="277"/>
      <c r="EM156" s="277"/>
      <c r="EN156" s="277"/>
      <c r="EO156" s="277"/>
      <c r="EP156" s="277"/>
      <c r="EQ156" s="277">
        <v>70</v>
      </c>
      <c r="ER156" s="277"/>
      <c r="ES156" s="277"/>
      <c r="ET156" s="277"/>
      <c r="EU156" s="277"/>
      <c r="EV156" s="277"/>
      <c r="EW156" s="277"/>
      <c r="EX156" s="277"/>
      <c r="EY156" s="277"/>
      <c r="EZ156" s="277"/>
      <c r="FA156" s="277"/>
      <c r="FB156" s="277"/>
      <c r="FC156" s="277"/>
      <c r="FD156" s="277"/>
      <c r="FE156" s="288"/>
      <c r="FF156" s="288"/>
      <c r="FG156" s="277"/>
      <c r="FH156" s="277"/>
      <c r="FI156" s="277"/>
      <c r="FJ156" s="277"/>
      <c r="FK156" s="277"/>
      <c r="FL156" s="277"/>
      <c r="FM156" s="277"/>
      <c r="FN156" s="277"/>
      <c r="FO156" s="42"/>
      <c r="FP156" s="42"/>
      <c r="FQ156" s="277"/>
      <c r="FR156" s="277"/>
      <c r="FS156" s="277"/>
      <c r="FT156" s="277"/>
      <c r="FU156" s="277"/>
      <c r="FV156" s="277"/>
      <c r="FW156" s="288"/>
      <c r="FX156" s="288"/>
      <c r="FY156" s="277"/>
      <c r="FZ156" s="277"/>
      <c r="GA156" s="277"/>
      <c r="GB156" s="277"/>
      <c r="GC156" s="62"/>
      <c r="GD156" s="62"/>
      <c r="GE156" s="277"/>
      <c r="GF156" s="277"/>
      <c r="GG156" s="277"/>
      <c r="GH156" s="277"/>
      <c r="GI156" s="277"/>
      <c r="GJ156" s="277"/>
      <c r="GK156" s="277"/>
      <c r="GL156" s="277"/>
    </row>
    <row r="157" spans="1:194" s="286" customFormat="1" ht="15.75" customHeight="1" x14ac:dyDescent="0.3">
      <c r="A157" s="277">
        <v>135</v>
      </c>
      <c r="B157" s="277" t="s">
        <v>513</v>
      </c>
      <c r="C157" s="277" t="s">
        <v>514</v>
      </c>
      <c r="D157" s="277">
        <v>1.92</v>
      </c>
      <c r="E157" s="277"/>
      <c r="F157" s="277"/>
      <c r="G157" s="277"/>
      <c r="H157" s="277"/>
      <c r="I157" s="277"/>
      <c r="J157" s="277">
        <v>0</v>
      </c>
      <c r="K157" s="277">
        <v>0</v>
      </c>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8"/>
      <c r="AS157" s="278"/>
      <c r="AT157" s="278"/>
      <c r="AU157" s="278"/>
      <c r="AV157" s="277"/>
      <c r="AW157" s="277"/>
      <c r="AX157" s="277"/>
      <c r="AY157" s="277"/>
      <c r="AZ157" s="42"/>
      <c r="BA157" s="42"/>
      <c r="BB157" s="277"/>
      <c r="BC157" s="277"/>
      <c r="BD157" s="277"/>
      <c r="BE157" s="277"/>
      <c r="BF157" s="288"/>
      <c r="BG157" s="277"/>
      <c r="BH157" s="277"/>
      <c r="BI157" s="277"/>
      <c r="BJ157" s="277"/>
      <c r="BK157" s="277"/>
      <c r="BL157" s="277"/>
      <c r="BM157" s="277"/>
      <c r="BN157" s="277"/>
      <c r="BO157" s="277"/>
      <c r="BP157" s="277"/>
      <c r="BQ157" s="277"/>
      <c r="BR157" s="277"/>
      <c r="BS157" s="277"/>
      <c r="BT157" s="277"/>
      <c r="BU157" s="277"/>
      <c r="BV157" s="277"/>
      <c r="BW157" s="277"/>
      <c r="BX157" s="277"/>
      <c r="BY157" s="277"/>
      <c r="BZ157" s="277"/>
      <c r="CA157" s="277"/>
      <c r="CB157" s="277"/>
      <c r="CC157" s="277"/>
      <c r="CD157" s="277"/>
      <c r="CE157" s="277"/>
      <c r="CF157" s="277"/>
      <c r="CG157" s="277"/>
      <c r="CH157" s="287"/>
      <c r="CI157" s="287"/>
      <c r="CJ157" s="277"/>
      <c r="CK157" s="277"/>
      <c r="CL157" s="277"/>
      <c r="CM157" s="277"/>
      <c r="CN157" s="277"/>
      <c r="CO157" s="277"/>
      <c r="CP157" s="277"/>
      <c r="CQ157" s="277"/>
      <c r="CR157" s="277"/>
      <c r="CS157" s="277"/>
      <c r="CT157" s="277"/>
      <c r="CU157" s="277"/>
      <c r="CV157" s="277"/>
      <c r="CW157" s="277"/>
      <c r="CX157" s="277"/>
      <c r="CY157" s="277"/>
      <c r="CZ157" s="277"/>
      <c r="DA157" s="277"/>
      <c r="DB157" s="277"/>
      <c r="DC157" s="277"/>
      <c r="DD157" s="271"/>
      <c r="DE157" s="271"/>
      <c r="DF157" s="277"/>
      <c r="DG157" s="277"/>
      <c r="DH157" s="279">
        <v>0</v>
      </c>
      <c r="DI157" s="279">
        <v>0</v>
      </c>
      <c r="DJ157" s="277"/>
      <c r="DK157" s="277"/>
      <c r="DL157" s="277"/>
      <c r="DM157" s="277"/>
      <c r="DN157" s="277"/>
      <c r="DO157" s="277"/>
      <c r="DP157" s="277"/>
      <c r="DQ157" s="277"/>
      <c r="DR157" s="277"/>
      <c r="DS157" s="277">
        <v>20</v>
      </c>
      <c r="DT157" s="277"/>
      <c r="DU157" s="277"/>
      <c r="DV157" s="277"/>
      <c r="DW157" s="277"/>
      <c r="DX157" s="277"/>
      <c r="DY157" s="277"/>
      <c r="DZ157" s="277"/>
      <c r="EA157" s="277"/>
      <c r="EB157" s="277"/>
      <c r="EC157" s="272"/>
      <c r="ED157" s="272"/>
      <c r="EE157" s="277"/>
      <c r="EF157" s="277"/>
      <c r="EG157" s="277"/>
      <c r="EH157" s="277"/>
      <c r="EI157" s="277"/>
      <c r="EJ157" s="277"/>
      <c r="EK157" s="277"/>
      <c r="EL157" s="277"/>
      <c r="EM157" s="277"/>
      <c r="EN157" s="277"/>
      <c r="EO157" s="277"/>
      <c r="EP157" s="277"/>
      <c r="EQ157" s="277">
        <v>70</v>
      </c>
      <c r="ER157" s="277"/>
      <c r="ES157" s="277"/>
      <c r="ET157" s="277"/>
      <c r="EU157" s="277"/>
      <c r="EV157" s="277"/>
      <c r="EW157" s="277"/>
      <c r="EX157" s="277"/>
      <c r="EY157" s="277"/>
      <c r="EZ157" s="277"/>
      <c r="FA157" s="277"/>
      <c r="FB157" s="277"/>
      <c r="FC157" s="277"/>
      <c r="FD157" s="277"/>
      <c r="FE157" s="288"/>
      <c r="FF157" s="288"/>
      <c r="FG157" s="277"/>
      <c r="FH157" s="277"/>
      <c r="FI157" s="277"/>
      <c r="FJ157" s="277"/>
      <c r="FK157" s="277"/>
      <c r="FL157" s="277"/>
      <c r="FM157" s="277"/>
      <c r="FN157" s="277"/>
      <c r="FO157" s="42"/>
      <c r="FP157" s="42"/>
      <c r="FQ157" s="277"/>
      <c r="FR157" s="277"/>
      <c r="FS157" s="277"/>
      <c r="FT157" s="277"/>
      <c r="FU157" s="277"/>
      <c r="FV157" s="277"/>
      <c r="FW157" s="288"/>
      <c r="FX157" s="288"/>
      <c r="FY157" s="277"/>
      <c r="FZ157" s="277"/>
      <c r="GA157" s="277"/>
      <c r="GB157" s="277"/>
      <c r="GC157" s="62"/>
      <c r="GD157" s="62"/>
      <c r="GE157" s="277"/>
      <c r="GF157" s="277"/>
      <c r="GG157" s="277"/>
      <c r="GH157" s="277"/>
      <c r="GI157" s="277"/>
      <c r="GJ157" s="277"/>
      <c r="GK157" s="277"/>
      <c r="GL157" s="277"/>
    </row>
    <row r="158" spans="1:194" s="286" customFormat="1" ht="28.5" customHeight="1" x14ac:dyDescent="0.3">
      <c r="A158" s="277">
        <v>136</v>
      </c>
      <c r="B158" s="277" t="s">
        <v>515</v>
      </c>
      <c r="C158" s="277" t="s">
        <v>516</v>
      </c>
      <c r="D158" s="277">
        <v>2.29</v>
      </c>
      <c r="E158" s="277"/>
      <c r="F158" s="277"/>
      <c r="G158" s="277"/>
      <c r="H158" s="277"/>
      <c r="I158" s="277"/>
      <c r="J158" s="277">
        <v>0</v>
      </c>
      <c r="K158" s="277">
        <v>0</v>
      </c>
      <c r="L158" s="277"/>
      <c r="M158" s="277"/>
      <c r="N158" s="277"/>
      <c r="O158" s="277"/>
      <c r="P158" s="277"/>
      <c r="Q158" s="277"/>
      <c r="R158" s="277"/>
      <c r="S158" s="277"/>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8"/>
      <c r="AS158" s="278"/>
      <c r="AT158" s="278"/>
      <c r="AU158" s="278"/>
      <c r="AV158" s="277"/>
      <c r="AW158" s="277"/>
      <c r="AX158" s="277"/>
      <c r="AY158" s="277"/>
      <c r="AZ158" s="42"/>
      <c r="BA158" s="42"/>
      <c r="BB158" s="277"/>
      <c r="BC158" s="277"/>
      <c r="BD158" s="277"/>
      <c r="BE158" s="277"/>
      <c r="BF158" s="288"/>
      <c r="BG158" s="277"/>
      <c r="BH158" s="277"/>
      <c r="BI158" s="277"/>
      <c r="BJ158" s="277"/>
      <c r="BK158" s="277"/>
      <c r="BL158" s="277"/>
      <c r="BM158" s="277"/>
      <c r="BN158" s="277"/>
      <c r="BO158" s="277"/>
      <c r="BP158" s="277"/>
      <c r="BQ158" s="277"/>
      <c r="BR158" s="277"/>
      <c r="BS158" s="277"/>
      <c r="BT158" s="277">
        <v>2</v>
      </c>
      <c r="BU158" s="277"/>
      <c r="BV158" s="277"/>
      <c r="BW158" s="277"/>
      <c r="BX158" s="277">
        <v>33</v>
      </c>
      <c r="BY158" s="277"/>
      <c r="BZ158" s="277"/>
      <c r="CA158" s="277"/>
      <c r="CB158" s="277"/>
      <c r="CC158" s="277"/>
      <c r="CD158" s="277"/>
      <c r="CE158" s="277"/>
      <c r="CF158" s="277"/>
      <c r="CG158" s="277"/>
      <c r="CH158" s="287"/>
      <c r="CI158" s="287"/>
      <c r="CJ158" s="277"/>
      <c r="CK158" s="277"/>
      <c r="CL158" s="277"/>
      <c r="CM158" s="277"/>
      <c r="CN158" s="277"/>
      <c r="CO158" s="277"/>
      <c r="CP158" s="277"/>
      <c r="CQ158" s="277"/>
      <c r="CR158" s="277"/>
      <c r="CS158" s="277"/>
      <c r="CT158" s="277"/>
      <c r="CU158" s="277"/>
      <c r="CV158" s="277"/>
      <c r="CW158" s="277"/>
      <c r="CX158" s="277"/>
      <c r="CY158" s="277"/>
      <c r="CZ158" s="277"/>
      <c r="DA158" s="277"/>
      <c r="DB158" s="277"/>
      <c r="DC158" s="277"/>
      <c r="DD158" s="271"/>
      <c r="DE158" s="271"/>
      <c r="DF158" s="277"/>
      <c r="DG158" s="277"/>
      <c r="DH158" s="279">
        <v>0</v>
      </c>
      <c r="DI158" s="279">
        <v>0</v>
      </c>
      <c r="DJ158" s="277"/>
      <c r="DK158" s="277"/>
      <c r="DL158" s="277"/>
      <c r="DM158" s="277"/>
      <c r="DN158" s="277"/>
      <c r="DO158" s="277"/>
      <c r="DP158" s="277"/>
      <c r="DQ158" s="277"/>
      <c r="DR158" s="277"/>
      <c r="DS158" s="277">
        <v>7</v>
      </c>
      <c r="DT158" s="277"/>
      <c r="DU158" s="277">
        <v>5</v>
      </c>
      <c r="DV158" s="277"/>
      <c r="DW158" s="277"/>
      <c r="DX158" s="277"/>
      <c r="DY158" s="277"/>
      <c r="DZ158" s="277"/>
      <c r="EA158" s="277"/>
      <c r="EB158" s="277"/>
      <c r="EC158" s="272"/>
      <c r="ED158" s="272"/>
      <c r="EE158" s="277"/>
      <c r="EF158" s="277"/>
      <c r="EG158" s="277"/>
      <c r="EH158" s="277"/>
      <c r="EI158" s="277"/>
      <c r="EJ158" s="277"/>
      <c r="EK158" s="277"/>
      <c r="EL158" s="277"/>
      <c r="EM158" s="277"/>
      <c r="EN158" s="277"/>
      <c r="EO158" s="277"/>
      <c r="EP158" s="277"/>
      <c r="EQ158" s="277">
        <v>800</v>
      </c>
      <c r="ER158" s="277"/>
      <c r="ES158" s="277"/>
      <c r="ET158" s="277"/>
      <c r="EU158" s="277"/>
      <c r="EV158" s="277"/>
      <c r="EW158" s="277"/>
      <c r="EX158" s="277"/>
      <c r="EY158" s="277"/>
      <c r="EZ158" s="277"/>
      <c r="FA158" s="277"/>
      <c r="FB158" s="277"/>
      <c r="FC158" s="277"/>
      <c r="FD158" s="277"/>
      <c r="FE158" s="288"/>
      <c r="FF158" s="288"/>
      <c r="FG158" s="277"/>
      <c r="FH158" s="277"/>
      <c r="FI158" s="277">
        <v>170</v>
      </c>
      <c r="FJ158" s="277"/>
      <c r="FK158" s="277"/>
      <c r="FL158" s="277"/>
      <c r="FM158" s="277"/>
      <c r="FN158" s="277"/>
      <c r="FO158" s="42"/>
      <c r="FP158" s="42"/>
      <c r="FQ158" s="277"/>
      <c r="FR158" s="277"/>
      <c r="FS158" s="277"/>
      <c r="FT158" s="277"/>
      <c r="FU158" s="277"/>
      <c r="FV158" s="277"/>
      <c r="FW158" s="288"/>
      <c r="FX158" s="288"/>
      <c r="FY158" s="277"/>
      <c r="FZ158" s="277"/>
      <c r="GA158" s="277"/>
      <c r="GB158" s="277"/>
      <c r="GC158" s="62"/>
      <c r="GD158" s="62"/>
      <c r="GE158" s="277"/>
      <c r="GF158" s="277"/>
      <c r="GG158" s="277"/>
      <c r="GH158" s="277"/>
      <c r="GI158" s="277">
        <v>18</v>
      </c>
      <c r="GJ158" s="277"/>
      <c r="GK158" s="277"/>
      <c r="GL158" s="277"/>
    </row>
    <row r="159" spans="1:194" s="286" customFormat="1" ht="29.25" customHeight="1" x14ac:dyDescent="0.3">
      <c r="A159" s="277">
        <v>137</v>
      </c>
      <c r="B159" s="277" t="s">
        <v>517</v>
      </c>
      <c r="C159" s="277" t="s">
        <v>518</v>
      </c>
      <c r="D159" s="277">
        <v>3.12</v>
      </c>
      <c r="E159" s="277"/>
      <c r="F159" s="277"/>
      <c r="G159" s="277"/>
      <c r="H159" s="277"/>
      <c r="I159" s="277"/>
      <c r="J159" s="277">
        <v>0</v>
      </c>
      <c r="K159" s="277">
        <v>0</v>
      </c>
      <c r="L159" s="277"/>
      <c r="M159" s="277"/>
      <c r="N159" s="277"/>
      <c r="O159" s="277"/>
      <c r="P159" s="277"/>
      <c r="Q159" s="277"/>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8"/>
      <c r="AS159" s="278"/>
      <c r="AT159" s="278"/>
      <c r="AU159" s="278"/>
      <c r="AV159" s="277"/>
      <c r="AW159" s="277"/>
      <c r="AX159" s="277"/>
      <c r="AY159" s="277"/>
      <c r="AZ159" s="42"/>
      <c r="BA159" s="42"/>
      <c r="BB159" s="277"/>
      <c r="BC159" s="277"/>
      <c r="BD159" s="277"/>
      <c r="BE159" s="277"/>
      <c r="BF159" s="288"/>
      <c r="BG159" s="277"/>
      <c r="BH159" s="277"/>
      <c r="BI159" s="277"/>
      <c r="BJ159" s="277"/>
      <c r="BK159" s="277"/>
      <c r="BL159" s="277"/>
      <c r="BM159" s="277"/>
      <c r="BN159" s="277"/>
      <c r="BO159" s="277"/>
      <c r="BP159" s="277"/>
      <c r="BQ159" s="277"/>
      <c r="BR159" s="277"/>
      <c r="BS159" s="277"/>
      <c r="BT159" s="277">
        <v>3</v>
      </c>
      <c r="BU159" s="277"/>
      <c r="BV159" s="277"/>
      <c r="BW159" s="277"/>
      <c r="BX159" s="277">
        <v>1</v>
      </c>
      <c r="BY159" s="277"/>
      <c r="BZ159" s="277"/>
      <c r="CA159" s="277"/>
      <c r="CB159" s="277"/>
      <c r="CC159" s="277"/>
      <c r="CD159" s="277"/>
      <c r="CE159" s="277"/>
      <c r="CF159" s="277"/>
      <c r="CG159" s="277"/>
      <c r="CH159" s="287"/>
      <c r="CI159" s="287"/>
      <c r="CJ159" s="277"/>
      <c r="CK159" s="277"/>
      <c r="CL159" s="277"/>
      <c r="CM159" s="277"/>
      <c r="CN159" s="277"/>
      <c r="CO159" s="277"/>
      <c r="CP159" s="277"/>
      <c r="CQ159" s="277"/>
      <c r="CR159" s="277"/>
      <c r="CS159" s="277"/>
      <c r="CT159" s="277"/>
      <c r="CU159" s="277"/>
      <c r="CV159" s="277"/>
      <c r="CW159" s="277"/>
      <c r="CX159" s="277"/>
      <c r="CY159" s="277"/>
      <c r="CZ159" s="277"/>
      <c r="DA159" s="277"/>
      <c r="DB159" s="277"/>
      <c r="DC159" s="277"/>
      <c r="DD159" s="271"/>
      <c r="DE159" s="271"/>
      <c r="DF159" s="277"/>
      <c r="DG159" s="277"/>
      <c r="DH159" s="279">
        <v>0</v>
      </c>
      <c r="DI159" s="279">
        <v>0</v>
      </c>
      <c r="DJ159" s="277"/>
      <c r="DK159" s="277"/>
      <c r="DL159" s="277"/>
      <c r="DM159" s="277"/>
      <c r="DN159" s="277"/>
      <c r="DO159" s="277"/>
      <c r="DP159" s="277"/>
      <c r="DQ159" s="277"/>
      <c r="DR159" s="277"/>
      <c r="DS159" s="277">
        <v>5</v>
      </c>
      <c r="DT159" s="277"/>
      <c r="DU159" s="277">
        <v>5</v>
      </c>
      <c r="DV159" s="277"/>
      <c r="DW159" s="277"/>
      <c r="DX159" s="277"/>
      <c r="DY159" s="277"/>
      <c r="DZ159" s="277"/>
      <c r="EA159" s="277"/>
      <c r="EB159" s="277"/>
      <c r="EC159" s="272"/>
      <c r="ED159" s="272"/>
      <c r="EE159" s="277"/>
      <c r="EF159" s="277"/>
      <c r="EG159" s="277"/>
      <c r="EH159" s="277"/>
      <c r="EI159" s="277"/>
      <c r="EJ159" s="277"/>
      <c r="EK159" s="277"/>
      <c r="EL159" s="277"/>
      <c r="EM159" s="277"/>
      <c r="EN159" s="277"/>
      <c r="EO159" s="277"/>
      <c r="EP159" s="277"/>
      <c r="EQ159" s="277">
        <v>40</v>
      </c>
      <c r="ER159" s="277"/>
      <c r="ES159" s="277"/>
      <c r="ET159" s="277"/>
      <c r="EU159" s="277"/>
      <c r="EV159" s="277"/>
      <c r="EW159" s="277"/>
      <c r="EX159" s="277"/>
      <c r="EY159" s="277"/>
      <c r="EZ159" s="277"/>
      <c r="FA159" s="277"/>
      <c r="FB159" s="277"/>
      <c r="FC159" s="277"/>
      <c r="FD159" s="277"/>
      <c r="FE159" s="288"/>
      <c r="FF159" s="288"/>
      <c r="FG159" s="277"/>
      <c r="FH159" s="277"/>
      <c r="FI159" s="277"/>
      <c r="FJ159" s="277"/>
      <c r="FK159" s="277"/>
      <c r="FL159" s="277"/>
      <c r="FM159" s="277"/>
      <c r="FN159" s="277"/>
      <c r="FO159" s="42"/>
      <c r="FP159" s="42"/>
      <c r="FQ159" s="277"/>
      <c r="FR159" s="277"/>
      <c r="FS159" s="277"/>
      <c r="FT159" s="277"/>
      <c r="FU159" s="277"/>
      <c r="FV159" s="277"/>
      <c r="FW159" s="288"/>
      <c r="FX159" s="288"/>
      <c r="FY159" s="277"/>
      <c r="FZ159" s="277"/>
      <c r="GA159" s="277"/>
      <c r="GB159" s="277"/>
      <c r="GC159" s="62"/>
      <c r="GD159" s="62"/>
      <c r="GE159" s="277"/>
      <c r="GF159" s="277"/>
      <c r="GG159" s="277"/>
      <c r="GH159" s="277"/>
      <c r="GI159" s="277"/>
      <c r="GJ159" s="277"/>
      <c r="GK159" s="277"/>
      <c r="GL159" s="277"/>
    </row>
    <row r="160" spans="1:194" s="286" customFormat="1" ht="29.25" customHeight="1" x14ac:dyDescent="0.3">
      <c r="A160" s="277">
        <v>138</v>
      </c>
      <c r="B160" s="277" t="s">
        <v>519</v>
      </c>
      <c r="C160" s="277" t="s">
        <v>520</v>
      </c>
      <c r="D160" s="277">
        <v>1.96</v>
      </c>
      <c r="E160" s="277"/>
      <c r="F160" s="277"/>
      <c r="G160" s="277"/>
      <c r="H160" s="277"/>
      <c r="I160" s="277"/>
      <c r="J160" s="277">
        <v>0</v>
      </c>
      <c r="K160" s="277">
        <v>0</v>
      </c>
      <c r="L160" s="277"/>
      <c r="M160" s="277"/>
      <c r="N160" s="277"/>
      <c r="O160" s="277"/>
      <c r="P160" s="277">
        <v>5</v>
      </c>
      <c r="Q160" s="277"/>
      <c r="R160" s="277"/>
      <c r="S160" s="277"/>
      <c r="T160" s="277"/>
      <c r="U160" s="277"/>
      <c r="V160" s="277"/>
      <c r="W160" s="277"/>
      <c r="X160" s="277"/>
      <c r="Y160" s="277"/>
      <c r="Z160" s="277"/>
      <c r="AA160" s="277"/>
      <c r="AB160" s="277"/>
      <c r="AC160" s="277"/>
      <c r="AD160" s="277"/>
      <c r="AE160" s="277"/>
      <c r="AF160" s="277">
        <v>1</v>
      </c>
      <c r="AG160" s="277"/>
      <c r="AH160" s="277"/>
      <c r="AI160" s="277"/>
      <c r="AJ160" s="277"/>
      <c r="AK160" s="277"/>
      <c r="AL160" s="277"/>
      <c r="AM160" s="277"/>
      <c r="AN160" s="277"/>
      <c r="AO160" s="277"/>
      <c r="AP160" s="277"/>
      <c r="AQ160" s="277"/>
      <c r="AR160" s="278"/>
      <c r="AS160" s="278"/>
      <c r="AT160" s="278"/>
      <c r="AU160" s="278"/>
      <c r="AV160" s="277"/>
      <c r="AW160" s="277"/>
      <c r="AX160" s="277"/>
      <c r="AY160" s="277"/>
      <c r="AZ160" s="42"/>
      <c r="BA160" s="42"/>
      <c r="BB160" s="277"/>
      <c r="BC160" s="277"/>
      <c r="BD160" s="277"/>
      <c r="BE160" s="277"/>
      <c r="BF160" s="288"/>
      <c r="BG160" s="277"/>
      <c r="BH160" s="277"/>
      <c r="BI160" s="277"/>
      <c r="BJ160" s="277"/>
      <c r="BK160" s="277"/>
      <c r="BL160" s="277"/>
      <c r="BM160" s="277"/>
      <c r="BN160" s="277"/>
      <c r="BO160" s="277"/>
      <c r="BP160" s="277"/>
      <c r="BQ160" s="277"/>
      <c r="BR160" s="277"/>
      <c r="BS160" s="277"/>
      <c r="BT160" s="277">
        <v>3</v>
      </c>
      <c r="BU160" s="277"/>
      <c r="BV160" s="277"/>
      <c r="BW160" s="277"/>
      <c r="BX160" s="277"/>
      <c r="BY160" s="277"/>
      <c r="BZ160" s="277"/>
      <c r="CA160" s="277"/>
      <c r="CB160" s="277"/>
      <c r="CC160" s="277"/>
      <c r="CD160" s="277"/>
      <c r="CE160" s="277"/>
      <c r="CF160" s="277"/>
      <c r="CG160" s="277"/>
      <c r="CH160" s="287"/>
      <c r="CI160" s="287"/>
      <c r="CJ160" s="277"/>
      <c r="CK160" s="277"/>
      <c r="CL160" s="277"/>
      <c r="CM160" s="277"/>
      <c r="CN160" s="277"/>
      <c r="CO160" s="277"/>
      <c r="CP160" s="277"/>
      <c r="CQ160" s="277"/>
      <c r="CR160" s="277">
        <v>1</v>
      </c>
      <c r="CS160" s="277"/>
      <c r="CT160" s="277"/>
      <c r="CU160" s="277"/>
      <c r="CV160" s="277"/>
      <c r="CW160" s="277"/>
      <c r="CX160" s="277"/>
      <c r="CY160" s="277"/>
      <c r="CZ160" s="277"/>
      <c r="DA160" s="277"/>
      <c r="DB160" s="277"/>
      <c r="DC160" s="277"/>
      <c r="DD160" s="271"/>
      <c r="DE160" s="271"/>
      <c r="DF160" s="277"/>
      <c r="DG160" s="277"/>
      <c r="DH160" s="279">
        <v>0</v>
      </c>
      <c r="DI160" s="279">
        <v>0</v>
      </c>
      <c r="DJ160" s="277"/>
      <c r="DK160" s="277"/>
      <c r="DL160" s="277">
        <v>2</v>
      </c>
      <c r="DM160" s="277"/>
      <c r="DN160" s="277"/>
      <c r="DO160" s="277"/>
      <c r="DP160" s="277"/>
      <c r="DQ160" s="277"/>
      <c r="DR160" s="277"/>
      <c r="DS160" s="277">
        <v>16</v>
      </c>
      <c r="DT160" s="277"/>
      <c r="DU160" s="277">
        <v>18</v>
      </c>
      <c r="DV160" s="277"/>
      <c r="DW160" s="277"/>
      <c r="DX160" s="277"/>
      <c r="DY160" s="277"/>
      <c r="DZ160" s="277"/>
      <c r="EA160" s="277"/>
      <c r="EB160" s="277"/>
      <c r="EC160" s="272">
        <v>15</v>
      </c>
      <c r="ED160" s="272"/>
      <c r="EE160" s="277"/>
      <c r="EF160" s="277"/>
      <c r="EG160" s="277"/>
      <c r="EH160" s="277"/>
      <c r="EI160" s="277"/>
      <c r="EJ160" s="277"/>
      <c r="EK160" s="277"/>
      <c r="EL160" s="277"/>
      <c r="EM160" s="277">
        <v>3</v>
      </c>
      <c r="EN160" s="277"/>
      <c r="EO160" s="277"/>
      <c r="EP160" s="277"/>
      <c r="EQ160" s="277">
        <v>16</v>
      </c>
      <c r="ER160" s="277"/>
      <c r="ES160" s="277">
        <v>2</v>
      </c>
      <c r="ET160" s="277"/>
      <c r="EU160" s="277"/>
      <c r="EV160" s="277"/>
      <c r="EW160" s="277"/>
      <c r="EX160" s="277"/>
      <c r="EY160" s="277"/>
      <c r="EZ160" s="277"/>
      <c r="FA160" s="277">
        <v>3</v>
      </c>
      <c r="FB160" s="277"/>
      <c r="FC160" s="277"/>
      <c r="FD160" s="277"/>
      <c r="FE160" s="288">
        <v>0</v>
      </c>
      <c r="FF160" s="288"/>
      <c r="FG160" s="277">
        <v>1</v>
      </c>
      <c r="FH160" s="277"/>
      <c r="FI160" s="277">
        <v>5</v>
      </c>
      <c r="FJ160" s="277"/>
      <c r="FK160" s="277"/>
      <c r="FL160" s="277"/>
      <c r="FM160" s="277"/>
      <c r="FN160" s="277"/>
      <c r="FO160" s="42"/>
      <c r="FP160" s="42"/>
      <c r="FQ160" s="277"/>
      <c r="FR160" s="277"/>
      <c r="FS160" s="277"/>
      <c r="FT160" s="277"/>
      <c r="FU160" s="277"/>
      <c r="FV160" s="277"/>
      <c r="FW160" s="288">
        <v>0</v>
      </c>
      <c r="FX160" s="288"/>
      <c r="FY160" s="277"/>
      <c r="FZ160" s="277"/>
      <c r="GA160" s="277"/>
      <c r="GB160" s="277"/>
      <c r="GC160" s="62">
        <v>3</v>
      </c>
      <c r="GD160" s="62"/>
      <c r="GE160" s="277">
        <v>1</v>
      </c>
      <c r="GF160" s="277"/>
      <c r="GG160" s="277"/>
      <c r="GH160" s="277"/>
      <c r="GI160" s="277">
        <v>12</v>
      </c>
      <c r="GJ160" s="277"/>
      <c r="GK160" s="277"/>
      <c r="GL160" s="277"/>
    </row>
    <row r="161" spans="1:194" s="286" customFormat="1" ht="29.25" customHeight="1" x14ac:dyDescent="0.3">
      <c r="A161" s="277">
        <v>139</v>
      </c>
      <c r="B161" s="277" t="s">
        <v>521</v>
      </c>
      <c r="C161" s="277" t="s">
        <v>522</v>
      </c>
      <c r="D161" s="277">
        <v>2.17</v>
      </c>
      <c r="E161" s="277"/>
      <c r="F161" s="277"/>
      <c r="G161" s="277"/>
      <c r="H161" s="277"/>
      <c r="I161" s="277"/>
      <c r="J161" s="277">
        <v>0</v>
      </c>
      <c r="K161" s="277">
        <v>0</v>
      </c>
      <c r="L161" s="277"/>
      <c r="M161" s="277"/>
      <c r="N161" s="277"/>
      <c r="O161" s="277"/>
      <c r="P161" s="277">
        <v>5</v>
      </c>
      <c r="Q161" s="277"/>
      <c r="R161" s="277"/>
      <c r="S161" s="277"/>
      <c r="T161" s="277"/>
      <c r="U161" s="277"/>
      <c r="V161" s="277"/>
      <c r="W161" s="277"/>
      <c r="X161" s="277"/>
      <c r="Y161" s="277"/>
      <c r="Z161" s="277"/>
      <c r="AA161" s="277"/>
      <c r="AB161" s="277"/>
      <c r="AC161" s="277"/>
      <c r="AD161" s="277"/>
      <c r="AE161" s="277"/>
      <c r="AF161" s="277">
        <v>1</v>
      </c>
      <c r="AG161" s="277"/>
      <c r="AH161" s="277"/>
      <c r="AI161" s="277"/>
      <c r="AJ161" s="277"/>
      <c r="AK161" s="277"/>
      <c r="AL161" s="277"/>
      <c r="AM161" s="277"/>
      <c r="AN161" s="277"/>
      <c r="AO161" s="277"/>
      <c r="AP161" s="277"/>
      <c r="AQ161" s="277"/>
      <c r="AR161" s="278"/>
      <c r="AS161" s="278"/>
      <c r="AT161" s="278"/>
      <c r="AU161" s="278"/>
      <c r="AV161" s="277"/>
      <c r="AW161" s="277"/>
      <c r="AX161" s="277"/>
      <c r="AY161" s="277"/>
      <c r="AZ161" s="42"/>
      <c r="BA161" s="42"/>
      <c r="BB161" s="277"/>
      <c r="BC161" s="277"/>
      <c r="BD161" s="277"/>
      <c r="BE161" s="277"/>
      <c r="BF161" s="288"/>
      <c r="BG161" s="277"/>
      <c r="BH161" s="277"/>
      <c r="BI161" s="277"/>
      <c r="BJ161" s="277"/>
      <c r="BK161" s="277"/>
      <c r="BL161" s="277"/>
      <c r="BM161" s="277"/>
      <c r="BN161" s="277"/>
      <c r="BO161" s="277"/>
      <c r="BP161" s="277"/>
      <c r="BQ161" s="277"/>
      <c r="BR161" s="277"/>
      <c r="BS161" s="277"/>
      <c r="BT161" s="277">
        <v>3</v>
      </c>
      <c r="BU161" s="277"/>
      <c r="BV161" s="277"/>
      <c r="BW161" s="277"/>
      <c r="BX161" s="277">
        <v>3</v>
      </c>
      <c r="BY161" s="277"/>
      <c r="BZ161" s="277"/>
      <c r="CA161" s="277"/>
      <c r="CB161" s="277"/>
      <c r="CC161" s="277"/>
      <c r="CD161" s="277"/>
      <c r="CE161" s="277"/>
      <c r="CF161" s="277"/>
      <c r="CG161" s="277"/>
      <c r="CH161" s="287">
        <v>2</v>
      </c>
      <c r="CI161" s="287"/>
      <c r="CJ161" s="277"/>
      <c r="CK161" s="277"/>
      <c r="CL161" s="277"/>
      <c r="CM161" s="277"/>
      <c r="CN161" s="277"/>
      <c r="CO161" s="277"/>
      <c r="CP161" s="277"/>
      <c r="CQ161" s="277"/>
      <c r="CR161" s="277"/>
      <c r="CS161" s="277"/>
      <c r="CT161" s="277"/>
      <c r="CU161" s="277"/>
      <c r="CV161" s="277"/>
      <c r="CW161" s="277"/>
      <c r="CX161" s="277"/>
      <c r="CY161" s="277"/>
      <c r="CZ161" s="277"/>
      <c r="DA161" s="277"/>
      <c r="DB161" s="277"/>
      <c r="DC161" s="277"/>
      <c r="DD161" s="271"/>
      <c r="DE161" s="271"/>
      <c r="DF161" s="277"/>
      <c r="DG161" s="277"/>
      <c r="DH161" s="279">
        <v>0</v>
      </c>
      <c r="DI161" s="279">
        <v>0</v>
      </c>
      <c r="DJ161" s="277"/>
      <c r="DK161" s="277"/>
      <c r="DL161" s="277">
        <v>5</v>
      </c>
      <c r="DM161" s="277"/>
      <c r="DN161" s="277"/>
      <c r="DO161" s="277"/>
      <c r="DP161" s="277"/>
      <c r="DQ161" s="277"/>
      <c r="DR161" s="277"/>
      <c r="DS161" s="277">
        <v>19</v>
      </c>
      <c r="DT161" s="277"/>
      <c r="DU161" s="277">
        <v>5</v>
      </c>
      <c r="DV161" s="277"/>
      <c r="DW161" s="277"/>
      <c r="DX161" s="277"/>
      <c r="DY161" s="277"/>
      <c r="DZ161" s="277"/>
      <c r="EA161" s="277"/>
      <c r="EB161" s="277"/>
      <c r="EC161" s="272">
        <v>10</v>
      </c>
      <c r="ED161" s="272"/>
      <c r="EE161" s="277"/>
      <c r="EF161" s="277"/>
      <c r="EG161" s="277"/>
      <c r="EH161" s="277"/>
      <c r="EI161" s="277"/>
      <c r="EJ161" s="277"/>
      <c r="EK161" s="277"/>
      <c r="EL161" s="277"/>
      <c r="EM161" s="277">
        <v>6</v>
      </c>
      <c r="EN161" s="277"/>
      <c r="EO161" s="277"/>
      <c r="EP161" s="277"/>
      <c r="EQ161" s="277">
        <v>30</v>
      </c>
      <c r="ER161" s="277"/>
      <c r="ES161" s="277">
        <v>2</v>
      </c>
      <c r="ET161" s="277"/>
      <c r="EU161" s="277"/>
      <c r="EV161" s="277"/>
      <c r="EW161" s="277"/>
      <c r="EX161" s="277"/>
      <c r="EY161" s="277"/>
      <c r="EZ161" s="277"/>
      <c r="FA161" s="277">
        <v>6</v>
      </c>
      <c r="FB161" s="277"/>
      <c r="FC161" s="277"/>
      <c r="FD161" s="277"/>
      <c r="FE161" s="288"/>
      <c r="FF161" s="288"/>
      <c r="FG161" s="277"/>
      <c r="FH161" s="277"/>
      <c r="FI161" s="277">
        <v>5</v>
      </c>
      <c r="FJ161" s="277"/>
      <c r="FK161" s="277"/>
      <c r="FL161" s="277"/>
      <c r="FM161" s="277"/>
      <c r="FN161" s="277"/>
      <c r="FO161" s="42"/>
      <c r="FP161" s="42"/>
      <c r="FQ161" s="277"/>
      <c r="FR161" s="277"/>
      <c r="FS161" s="277"/>
      <c r="FT161" s="277"/>
      <c r="FU161" s="277">
        <v>1</v>
      </c>
      <c r="FV161" s="277"/>
      <c r="FW161" s="288"/>
      <c r="FX161" s="288"/>
      <c r="FY161" s="277"/>
      <c r="FZ161" s="277"/>
      <c r="GA161" s="277"/>
      <c r="GB161" s="277"/>
      <c r="GC161" s="62">
        <v>4</v>
      </c>
      <c r="GD161" s="62"/>
      <c r="GE161" s="277"/>
      <c r="GF161" s="277"/>
      <c r="GG161" s="277"/>
      <c r="GH161" s="277"/>
      <c r="GI161" s="277">
        <v>17</v>
      </c>
      <c r="GJ161" s="277"/>
      <c r="GK161" s="277"/>
      <c r="GL161" s="277"/>
    </row>
    <row r="162" spans="1:194" s="286" customFormat="1" ht="14.25" customHeight="1" x14ac:dyDescent="0.3">
      <c r="A162" s="277">
        <v>140</v>
      </c>
      <c r="B162" s="277" t="s">
        <v>523</v>
      </c>
      <c r="C162" s="277" t="s">
        <v>524</v>
      </c>
      <c r="D162" s="277">
        <v>2.02</v>
      </c>
      <c r="E162" s="277"/>
      <c r="F162" s="277"/>
      <c r="G162" s="277"/>
      <c r="H162" s="277"/>
      <c r="I162" s="277"/>
      <c r="J162" s="277">
        <v>2</v>
      </c>
      <c r="K162" s="277">
        <v>0</v>
      </c>
      <c r="L162" s="277"/>
      <c r="M162" s="277"/>
      <c r="N162" s="277"/>
      <c r="O162" s="277"/>
      <c r="P162" s="277"/>
      <c r="Q162" s="277"/>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8"/>
      <c r="AS162" s="278"/>
      <c r="AT162" s="278"/>
      <c r="AU162" s="278"/>
      <c r="AV162" s="277"/>
      <c r="AW162" s="277"/>
      <c r="AX162" s="277"/>
      <c r="AY162" s="277"/>
      <c r="AZ162" s="42"/>
      <c r="BA162" s="42"/>
      <c r="BB162" s="277"/>
      <c r="BC162" s="277"/>
      <c r="BD162" s="277"/>
      <c r="BE162" s="277"/>
      <c r="BF162" s="288"/>
      <c r="BG162" s="277"/>
      <c r="BH162" s="277"/>
      <c r="BI162" s="277"/>
      <c r="BJ162" s="277"/>
      <c r="BK162" s="277"/>
      <c r="BL162" s="277">
        <v>4</v>
      </c>
      <c r="BM162" s="277"/>
      <c r="BN162" s="277">
        <v>5</v>
      </c>
      <c r="BO162" s="277"/>
      <c r="BP162" s="277"/>
      <c r="BQ162" s="277"/>
      <c r="BR162" s="277"/>
      <c r="BS162" s="277"/>
      <c r="BT162" s="277">
        <v>6</v>
      </c>
      <c r="BU162" s="277"/>
      <c r="BV162" s="277"/>
      <c r="BW162" s="277"/>
      <c r="BX162" s="277"/>
      <c r="BY162" s="277"/>
      <c r="BZ162" s="277"/>
      <c r="CA162" s="277"/>
      <c r="CB162" s="277"/>
      <c r="CC162" s="277"/>
      <c r="CD162" s="277"/>
      <c r="CE162" s="277"/>
      <c r="CF162" s="277"/>
      <c r="CG162" s="277"/>
      <c r="CH162" s="287">
        <v>2</v>
      </c>
      <c r="CI162" s="287"/>
      <c r="CJ162" s="277"/>
      <c r="CK162" s="277"/>
      <c r="CL162" s="277"/>
      <c r="CM162" s="277"/>
      <c r="CN162" s="277"/>
      <c r="CO162" s="277"/>
      <c r="CP162" s="277"/>
      <c r="CQ162" s="277"/>
      <c r="CR162" s="277">
        <v>1</v>
      </c>
      <c r="CS162" s="277"/>
      <c r="CT162" s="277"/>
      <c r="CU162" s="277"/>
      <c r="CV162" s="277"/>
      <c r="CW162" s="277"/>
      <c r="CX162" s="277"/>
      <c r="CY162" s="277"/>
      <c r="CZ162" s="277"/>
      <c r="DA162" s="277"/>
      <c r="DB162" s="277"/>
      <c r="DC162" s="277"/>
      <c r="DD162" s="271"/>
      <c r="DE162" s="271"/>
      <c r="DF162" s="277"/>
      <c r="DG162" s="277"/>
      <c r="DH162" s="279">
        <v>0</v>
      </c>
      <c r="DI162" s="279">
        <v>0</v>
      </c>
      <c r="DJ162" s="277"/>
      <c r="DK162" s="277"/>
      <c r="DL162" s="277"/>
      <c r="DM162" s="277"/>
      <c r="DN162" s="277"/>
      <c r="DO162" s="277"/>
      <c r="DP162" s="277"/>
      <c r="DQ162" s="277"/>
      <c r="DR162" s="277"/>
      <c r="DS162" s="277">
        <v>4</v>
      </c>
      <c r="DT162" s="277"/>
      <c r="DU162" s="277"/>
      <c r="DV162" s="277"/>
      <c r="DW162" s="277"/>
      <c r="DX162" s="277"/>
      <c r="DY162" s="277"/>
      <c r="DZ162" s="277"/>
      <c r="EA162" s="277"/>
      <c r="EB162" s="277"/>
      <c r="EC162" s="272">
        <v>18</v>
      </c>
      <c r="ED162" s="272"/>
      <c r="EE162" s="277"/>
      <c r="EF162" s="277"/>
      <c r="EG162" s="277">
        <v>12</v>
      </c>
      <c r="EH162" s="277"/>
      <c r="EI162" s="277"/>
      <c r="EJ162" s="277"/>
      <c r="EK162" s="277"/>
      <c r="EL162" s="277"/>
      <c r="EM162" s="277"/>
      <c r="EN162" s="277"/>
      <c r="EO162" s="277"/>
      <c r="EP162" s="277"/>
      <c r="EQ162" s="277">
        <v>6</v>
      </c>
      <c r="ER162" s="277"/>
      <c r="ES162" s="277"/>
      <c r="ET162" s="277"/>
      <c r="EU162" s="277"/>
      <c r="EV162" s="277"/>
      <c r="EW162" s="277"/>
      <c r="EX162" s="277"/>
      <c r="EY162" s="277"/>
      <c r="EZ162" s="277"/>
      <c r="FA162" s="277"/>
      <c r="FB162" s="277"/>
      <c r="FC162" s="277"/>
      <c r="FD162" s="277"/>
      <c r="FE162" s="288">
        <v>3</v>
      </c>
      <c r="FF162" s="288"/>
      <c r="FG162" s="277"/>
      <c r="FH162" s="277"/>
      <c r="FI162" s="277">
        <v>58</v>
      </c>
      <c r="FJ162" s="277"/>
      <c r="FK162" s="277"/>
      <c r="FL162" s="277"/>
      <c r="FM162" s="277"/>
      <c r="FN162" s="277"/>
      <c r="FO162" s="42"/>
      <c r="FP162" s="42"/>
      <c r="FQ162" s="277"/>
      <c r="FR162" s="277"/>
      <c r="FS162" s="277"/>
      <c r="FT162" s="277"/>
      <c r="FU162" s="277"/>
      <c r="FV162" s="277"/>
      <c r="FW162" s="288">
        <v>3</v>
      </c>
      <c r="FX162" s="288"/>
      <c r="FY162" s="277"/>
      <c r="FZ162" s="277"/>
      <c r="GA162" s="277"/>
      <c r="GB162" s="277"/>
      <c r="GC162" s="62"/>
      <c r="GD162" s="62"/>
      <c r="GE162" s="277"/>
      <c r="GF162" s="277"/>
      <c r="GG162" s="277"/>
      <c r="GH162" s="277"/>
      <c r="GI162" s="277">
        <v>22</v>
      </c>
      <c r="GJ162" s="277"/>
      <c r="GK162" s="277"/>
      <c r="GL162" s="277"/>
    </row>
    <row r="163" spans="1:194" s="286" customFormat="1" ht="14.25" customHeight="1" x14ac:dyDescent="0.3">
      <c r="A163" s="277">
        <v>141</v>
      </c>
      <c r="B163" s="277" t="s">
        <v>525</v>
      </c>
      <c r="C163" s="277" t="s">
        <v>526</v>
      </c>
      <c r="D163" s="277">
        <v>2.57</v>
      </c>
      <c r="E163" s="277"/>
      <c r="F163" s="277"/>
      <c r="G163" s="277"/>
      <c r="H163" s="277"/>
      <c r="I163" s="277"/>
      <c r="J163" s="277">
        <v>0</v>
      </c>
      <c r="K163" s="277">
        <v>0</v>
      </c>
      <c r="L163" s="277"/>
      <c r="M163" s="277"/>
      <c r="N163" s="277"/>
      <c r="O163" s="277"/>
      <c r="P163" s="277">
        <v>1</v>
      </c>
      <c r="Q163" s="277"/>
      <c r="R163" s="277"/>
      <c r="S163" s="277"/>
      <c r="T163" s="277"/>
      <c r="U163" s="277"/>
      <c r="V163" s="277"/>
      <c r="W163" s="277"/>
      <c r="X163" s="277"/>
      <c r="Y163" s="277"/>
      <c r="Z163" s="277"/>
      <c r="AA163" s="277"/>
      <c r="AB163" s="277"/>
      <c r="AC163" s="277"/>
      <c r="AD163" s="277"/>
      <c r="AE163" s="277"/>
      <c r="AF163" s="277">
        <v>15</v>
      </c>
      <c r="AG163" s="277"/>
      <c r="AH163" s="277"/>
      <c r="AI163" s="277"/>
      <c r="AJ163" s="277"/>
      <c r="AK163" s="277"/>
      <c r="AL163" s="277"/>
      <c r="AM163" s="277"/>
      <c r="AN163" s="277"/>
      <c r="AO163" s="277"/>
      <c r="AP163" s="277"/>
      <c r="AQ163" s="277"/>
      <c r="AR163" s="278"/>
      <c r="AS163" s="278"/>
      <c r="AT163" s="278"/>
      <c r="AU163" s="278"/>
      <c r="AV163" s="277"/>
      <c r="AW163" s="277"/>
      <c r="AX163" s="277"/>
      <c r="AY163" s="277"/>
      <c r="AZ163" s="42">
        <v>1</v>
      </c>
      <c r="BA163" s="42"/>
      <c r="BB163" s="277"/>
      <c r="BC163" s="277"/>
      <c r="BD163" s="277"/>
      <c r="BE163" s="277"/>
      <c r="BF163" s="288"/>
      <c r="BG163" s="277"/>
      <c r="BH163" s="277"/>
      <c r="BI163" s="277"/>
      <c r="BJ163" s="277"/>
      <c r="BK163" s="277"/>
      <c r="BL163" s="277"/>
      <c r="BM163" s="277"/>
      <c r="BN163" s="277"/>
      <c r="BO163" s="277"/>
      <c r="BP163" s="277"/>
      <c r="BQ163" s="277"/>
      <c r="BR163" s="277"/>
      <c r="BS163" s="277"/>
      <c r="BT163" s="277">
        <v>18</v>
      </c>
      <c r="BU163" s="277"/>
      <c r="BV163" s="277"/>
      <c r="BW163" s="277"/>
      <c r="BX163" s="277">
        <v>14</v>
      </c>
      <c r="BY163" s="277"/>
      <c r="BZ163" s="277"/>
      <c r="CA163" s="277"/>
      <c r="CB163" s="277"/>
      <c r="CC163" s="277"/>
      <c r="CD163" s="277">
        <v>1</v>
      </c>
      <c r="CE163" s="277"/>
      <c r="CF163" s="277"/>
      <c r="CG163" s="277"/>
      <c r="CH163" s="287"/>
      <c r="CI163" s="287"/>
      <c r="CJ163" s="277"/>
      <c r="CK163" s="277"/>
      <c r="CL163" s="277"/>
      <c r="CM163" s="277"/>
      <c r="CN163" s="277"/>
      <c r="CO163" s="277"/>
      <c r="CP163" s="277"/>
      <c r="CQ163" s="277"/>
      <c r="CR163" s="277"/>
      <c r="CS163" s="277"/>
      <c r="CT163" s="277"/>
      <c r="CU163" s="277"/>
      <c r="CV163" s="277"/>
      <c r="CW163" s="277"/>
      <c r="CX163" s="277"/>
      <c r="CY163" s="277"/>
      <c r="CZ163" s="277"/>
      <c r="DA163" s="277"/>
      <c r="DB163" s="277"/>
      <c r="DC163" s="277"/>
      <c r="DD163" s="271"/>
      <c r="DE163" s="271"/>
      <c r="DF163" s="277"/>
      <c r="DG163" s="277"/>
      <c r="DH163" s="279">
        <v>0</v>
      </c>
      <c r="DI163" s="279">
        <v>0</v>
      </c>
      <c r="DJ163" s="277"/>
      <c r="DK163" s="277"/>
      <c r="DL163" s="277"/>
      <c r="DM163" s="277"/>
      <c r="DN163" s="277"/>
      <c r="DO163" s="277"/>
      <c r="DP163" s="277"/>
      <c r="DQ163" s="277"/>
      <c r="DR163" s="277"/>
      <c r="DS163" s="277">
        <v>21</v>
      </c>
      <c r="DT163" s="277"/>
      <c r="DU163" s="277"/>
      <c r="DV163" s="277"/>
      <c r="DW163" s="277"/>
      <c r="DX163" s="277"/>
      <c r="DY163" s="277"/>
      <c r="DZ163" s="277"/>
      <c r="EA163" s="277"/>
      <c r="EB163" s="277"/>
      <c r="EC163" s="272"/>
      <c r="ED163" s="272"/>
      <c r="EE163" s="277"/>
      <c r="EF163" s="277"/>
      <c r="EG163" s="277"/>
      <c r="EH163" s="277"/>
      <c r="EI163" s="277"/>
      <c r="EJ163" s="277"/>
      <c r="EK163" s="277"/>
      <c r="EL163" s="277"/>
      <c r="EM163" s="277"/>
      <c r="EN163" s="277"/>
      <c r="EO163" s="277"/>
      <c r="EP163" s="277"/>
      <c r="EQ163" s="277">
        <v>140</v>
      </c>
      <c r="ER163" s="277"/>
      <c r="ES163" s="277"/>
      <c r="ET163" s="277"/>
      <c r="EU163" s="277"/>
      <c r="EV163" s="277"/>
      <c r="EW163" s="277"/>
      <c r="EX163" s="277"/>
      <c r="EY163" s="277"/>
      <c r="EZ163" s="277"/>
      <c r="FA163" s="277"/>
      <c r="FB163" s="277"/>
      <c r="FC163" s="277"/>
      <c r="FD163" s="277"/>
      <c r="FE163" s="288"/>
      <c r="FF163" s="288"/>
      <c r="FG163" s="277">
        <v>3</v>
      </c>
      <c r="FH163" s="277"/>
      <c r="FI163" s="277"/>
      <c r="FJ163" s="277"/>
      <c r="FK163" s="277"/>
      <c r="FL163" s="277"/>
      <c r="FM163" s="277"/>
      <c r="FN163" s="277"/>
      <c r="FO163" s="42"/>
      <c r="FP163" s="42"/>
      <c r="FQ163" s="277"/>
      <c r="FR163" s="277"/>
      <c r="FS163" s="277"/>
      <c r="FT163" s="277"/>
      <c r="FU163" s="277"/>
      <c r="FV163" s="277"/>
      <c r="FW163" s="288"/>
      <c r="FX163" s="288"/>
      <c r="FY163" s="277"/>
      <c r="FZ163" s="277"/>
      <c r="GA163" s="277"/>
      <c r="GB163" s="277"/>
      <c r="GC163" s="62">
        <v>3</v>
      </c>
      <c r="GD163" s="62"/>
      <c r="GE163" s="277"/>
      <c r="GF163" s="277"/>
      <c r="GG163" s="277"/>
      <c r="GH163" s="277"/>
      <c r="GI163" s="277"/>
      <c r="GJ163" s="277"/>
      <c r="GK163" s="277"/>
      <c r="GL163" s="277"/>
    </row>
    <row r="164" spans="1:194" s="286" customFormat="1" ht="14.25" customHeight="1" x14ac:dyDescent="0.3">
      <c r="A164" s="277">
        <v>142</v>
      </c>
      <c r="B164" s="277" t="s">
        <v>527</v>
      </c>
      <c r="C164" s="277" t="s">
        <v>528</v>
      </c>
      <c r="D164" s="277">
        <v>3.14</v>
      </c>
      <c r="E164" s="277"/>
      <c r="F164" s="277"/>
      <c r="G164" s="277"/>
      <c r="H164" s="277"/>
      <c r="I164" s="277"/>
      <c r="J164" s="277">
        <v>0</v>
      </c>
      <c r="K164" s="277">
        <v>0</v>
      </c>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7"/>
      <c r="AN164" s="277"/>
      <c r="AO164" s="277"/>
      <c r="AP164" s="277"/>
      <c r="AQ164" s="277"/>
      <c r="AR164" s="278"/>
      <c r="AS164" s="278"/>
      <c r="AT164" s="278"/>
      <c r="AU164" s="278"/>
      <c r="AV164" s="277"/>
      <c r="AW164" s="277"/>
      <c r="AX164" s="277"/>
      <c r="AY164" s="277"/>
      <c r="AZ164" s="42"/>
      <c r="BA164" s="42"/>
      <c r="BB164" s="277"/>
      <c r="BC164" s="277"/>
      <c r="BD164" s="277"/>
      <c r="BE164" s="277"/>
      <c r="BF164" s="288"/>
      <c r="BG164" s="277"/>
      <c r="BH164" s="277"/>
      <c r="BI164" s="277"/>
      <c r="BJ164" s="277"/>
      <c r="BK164" s="277"/>
      <c r="BL164" s="277"/>
      <c r="BM164" s="277"/>
      <c r="BN164" s="277"/>
      <c r="BO164" s="277"/>
      <c r="BP164" s="277"/>
      <c r="BQ164" s="277"/>
      <c r="BR164" s="277"/>
      <c r="BS164" s="277"/>
      <c r="BT164" s="277">
        <v>6</v>
      </c>
      <c r="BU164" s="277"/>
      <c r="BV164" s="277"/>
      <c r="BW164" s="277"/>
      <c r="BX164" s="277"/>
      <c r="BY164" s="277"/>
      <c r="BZ164" s="277"/>
      <c r="CA164" s="277"/>
      <c r="CB164" s="277"/>
      <c r="CC164" s="277"/>
      <c r="CD164" s="277"/>
      <c r="CE164" s="277"/>
      <c r="CF164" s="277"/>
      <c r="CG164" s="277"/>
      <c r="CH164" s="287"/>
      <c r="CI164" s="287"/>
      <c r="CJ164" s="277"/>
      <c r="CK164" s="277"/>
      <c r="CL164" s="277"/>
      <c r="CM164" s="277"/>
      <c r="CN164" s="277"/>
      <c r="CO164" s="277"/>
      <c r="CP164" s="277"/>
      <c r="CQ164" s="277"/>
      <c r="CR164" s="277"/>
      <c r="CS164" s="277"/>
      <c r="CT164" s="277"/>
      <c r="CU164" s="277"/>
      <c r="CV164" s="277"/>
      <c r="CW164" s="277"/>
      <c r="CX164" s="277"/>
      <c r="CY164" s="277"/>
      <c r="CZ164" s="277"/>
      <c r="DA164" s="277"/>
      <c r="DB164" s="277"/>
      <c r="DC164" s="277"/>
      <c r="DD164" s="271"/>
      <c r="DE164" s="271"/>
      <c r="DF164" s="277"/>
      <c r="DG164" s="277"/>
      <c r="DH164" s="279">
        <v>0</v>
      </c>
      <c r="DI164" s="279">
        <v>0</v>
      </c>
      <c r="DJ164" s="277"/>
      <c r="DK164" s="277"/>
      <c r="DL164" s="277"/>
      <c r="DM164" s="277"/>
      <c r="DN164" s="277"/>
      <c r="DO164" s="277"/>
      <c r="DP164" s="277"/>
      <c r="DQ164" s="277"/>
      <c r="DR164" s="277"/>
      <c r="DS164" s="277"/>
      <c r="DT164" s="277"/>
      <c r="DU164" s="277"/>
      <c r="DV164" s="277"/>
      <c r="DW164" s="277"/>
      <c r="DX164" s="277"/>
      <c r="DY164" s="277"/>
      <c r="DZ164" s="277"/>
      <c r="EA164" s="277">
        <v>5</v>
      </c>
      <c r="EB164" s="277"/>
      <c r="EC164" s="272"/>
      <c r="ED164" s="272"/>
      <c r="EE164" s="277"/>
      <c r="EF164" s="277"/>
      <c r="EG164" s="277"/>
      <c r="EH164" s="277"/>
      <c r="EI164" s="277"/>
      <c r="EJ164" s="277"/>
      <c r="EK164" s="277"/>
      <c r="EL164" s="277"/>
      <c r="EM164" s="277"/>
      <c r="EN164" s="277"/>
      <c r="EO164" s="277"/>
      <c r="EP164" s="277"/>
      <c r="EQ164" s="277">
        <v>40</v>
      </c>
      <c r="ER164" s="277"/>
      <c r="ES164" s="277"/>
      <c r="ET164" s="277"/>
      <c r="EU164" s="277"/>
      <c r="EV164" s="277"/>
      <c r="EW164" s="277"/>
      <c r="EX164" s="277"/>
      <c r="EY164" s="277"/>
      <c r="EZ164" s="277"/>
      <c r="FA164" s="277"/>
      <c r="FB164" s="277"/>
      <c r="FC164" s="277"/>
      <c r="FD164" s="277"/>
      <c r="FE164" s="288"/>
      <c r="FF164" s="288"/>
      <c r="FG164" s="277"/>
      <c r="FH164" s="277"/>
      <c r="FI164" s="277"/>
      <c r="FJ164" s="277"/>
      <c r="FK164" s="277"/>
      <c r="FL164" s="277"/>
      <c r="FM164" s="277"/>
      <c r="FN164" s="277"/>
      <c r="FO164" s="42"/>
      <c r="FP164" s="42"/>
      <c r="FQ164" s="277"/>
      <c r="FR164" s="277"/>
      <c r="FS164" s="277"/>
      <c r="FT164" s="277"/>
      <c r="FU164" s="277"/>
      <c r="FV164" s="277"/>
      <c r="FW164" s="288"/>
      <c r="FX164" s="288"/>
      <c r="FY164" s="277"/>
      <c r="FZ164" s="277"/>
      <c r="GA164" s="277"/>
      <c r="GB164" s="277"/>
      <c r="GC164" s="62"/>
      <c r="GD164" s="62"/>
      <c r="GE164" s="277"/>
      <c r="GF164" s="277"/>
      <c r="GG164" s="277"/>
      <c r="GH164" s="277"/>
      <c r="GI164" s="277"/>
      <c r="GJ164" s="277"/>
      <c r="GK164" s="277"/>
      <c r="GL164" s="277"/>
    </row>
    <row r="165" spans="1:194" s="286" customFormat="1" ht="14.25" customHeight="1" x14ac:dyDescent="0.3">
      <c r="A165" s="277">
        <v>143</v>
      </c>
      <c r="B165" s="277" t="s">
        <v>529</v>
      </c>
      <c r="C165" s="277" t="s">
        <v>530</v>
      </c>
      <c r="D165" s="277">
        <v>2.48</v>
      </c>
      <c r="E165" s="277"/>
      <c r="F165" s="277"/>
      <c r="G165" s="277"/>
      <c r="H165" s="277"/>
      <c r="I165" s="277"/>
      <c r="J165" s="277">
        <v>0</v>
      </c>
      <c r="K165" s="277">
        <v>0</v>
      </c>
      <c r="L165" s="277"/>
      <c r="M165" s="277"/>
      <c r="N165" s="277"/>
      <c r="O165" s="277"/>
      <c r="P165" s="277"/>
      <c r="Q165" s="277"/>
      <c r="R165" s="277"/>
      <c r="S165" s="277"/>
      <c r="T165" s="277"/>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8"/>
      <c r="AS165" s="278"/>
      <c r="AT165" s="278"/>
      <c r="AU165" s="278"/>
      <c r="AV165" s="277"/>
      <c r="AW165" s="277"/>
      <c r="AX165" s="277"/>
      <c r="AY165" s="277"/>
      <c r="AZ165" s="42"/>
      <c r="BA165" s="42"/>
      <c r="BB165" s="277"/>
      <c r="BC165" s="277"/>
      <c r="BD165" s="277"/>
      <c r="BE165" s="277"/>
      <c r="BF165" s="288"/>
      <c r="BG165" s="277"/>
      <c r="BH165" s="277"/>
      <c r="BI165" s="277"/>
      <c r="BJ165" s="277"/>
      <c r="BK165" s="277"/>
      <c r="BL165" s="277"/>
      <c r="BM165" s="277"/>
      <c r="BN165" s="277"/>
      <c r="BO165" s="277"/>
      <c r="BP165" s="277"/>
      <c r="BQ165" s="277"/>
      <c r="BR165" s="277"/>
      <c r="BS165" s="277"/>
      <c r="BT165" s="277">
        <v>6</v>
      </c>
      <c r="BU165" s="277"/>
      <c r="BV165" s="277"/>
      <c r="BW165" s="277"/>
      <c r="BX165" s="277"/>
      <c r="BY165" s="277"/>
      <c r="BZ165" s="277"/>
      <c r="CA165" s="277"/>
      <c r="CB165" s="277"/>
      <c r="CC165" s="277"/>
      <c r="CD165" s="277"/>
      <c r="CE165" s="277"/>
      <c r="CF165" s="277"/>
      <c r="CG165" s="277"/>
      <c r="CH165" s="287"/>
      <c r="CI165" s="287"/>
      <c r="CJ165" s="277"/>
      <c r="CK165" s="277"/>
      <c r="CL165" s="277"/>
      <c r="CM165" s="277"/>
      <c r="CN165" s="277"/>
      <c r="CO165" s="277"/>
      <c r="CP165" s="277"/>
      <c r="CQ165" s="277"/>
      <c r="CR165" s="277"/>
      <c r="CS165" s="277"/>
      <c r="CT165" s="277"/>
      <c r="CU165" s="277"/>
      <c r="CV165" s="277"/>
      <c r="CW165" s="277"/>
      <c r="CX165" s="277"/>
      <c r="CY165" s="277"/>
      <c r="CZ165" s="277"/>
      <c r="DA165" s="277"/>
      <c r="DB165" s="277"/>
      <c r="DC165" s="277"/>
      <c r="DD165" s="271"/>
      <c r="DE165" s="271"/>
      <c r="DF165" s="277"/>
      <c r="DG165" s="277"/>
      <c r="DH165" s="279">
        <v>0</v>
      </c>
      <c r="DI165" s="279">
        <v>0</v>
      </c>
      <c r="DJ165" s="277"/>
      <c r="DK165" s="277"/>
      <c r="DL165" s="277"/>
      <c r="DM165" s="277"/>
      <c r="DN165" s="277"/>
      <c r="DO165" s="277"/>
      <c r="DP165" s="277"/>
      <c r="DQ165" s="277"/>
      <c r="DR165" s="277"/>
      <c r="DS165" s="277">
        <v>12</v>
      </c>
      <c r="DT165" s="277"/>
      <c r="DU165" s="277"/>
      <c r="DV165" s="277"/>
      <c r="DW165" s="277"/>
      <c r="DX165" s="277"/>
      <c r="DY165" s="277"/>
      <c r="DZ165" s="277"/>
      <c r="EA165" s="277"/>
      <c r="EB165" s="277"/>
      <c r="EC165" s="272">
        <v>28</v>
      </c>
      <c r="ED165" s="272"/>
      <c r="EE165" s="277"/>
      <c r="EF165" s="277"/>
      <c r="EG165" s="277"/>
      <c r="EH165" s="277"/>
      <c r="EI165" s="277"/>
      <c r="EJ165" s="277"/>
      <c r="EK165" s="277"/>
      <c r="EL165" s="277"/>
      <c r="EM165" s="277"/>
      <c r="EN165" s="277"/>
      <c r="EO165" s="277"/>
      <c r="EP165" s="277"/>
      <c r="EQ165" s="277">
        <v>20</v>
      </c>
      <c r="ER165" s="277"/>
      <c r="ES165" s="277"/>
      <c r="ET165" s="277"/>
      <c r="EU165" s="277"/>
      <c r="EV165" s="277"/>
      <c r="EW165" s="277"/>
      <c r="EX165" s="277"/>
      <c r="EY165" s="277"/>
      <c r="EZ165" s="277"/>
      <c r="FA165" s="277"/>
      <c r="FB165" s="277"/>
      <c r="FC165" s="277"/>
      <c r="FD165" s="277"/>
      <c r="FE165" s="288"/>
      <c r="FF165" s="288"/>
      <c r="FG165" s="277"/>
      <c r="FH165" s="277"/>
      <c r="FI165" s="277"/>
      <c r="FJ165" s="277"/>
      <c r="FK165" s="277"/>
      <c r="FL165" s="277"/>
      <c r="FM165" s="277"/>
      <c r="FN165" s="277"/>
      <c r="FO165" s="42"/>
      <c r="FP165" s="42"/>
      <c r="FQ165" s="277"/>
      <c r="FR165" s="277"/>
      <c r="FS165" s="277"/>
      <c r="FT165" s="277"/>
      <c r="FU165" s="277"/>
      <c r="FV165" s="277"/>
      <c r="FW165" s="288"/>
      <c r="FX165" s="288"/>
      <c r="FY165" s="277"/>
      <c r="FZ165" s="277"/>
      <c r="GA165" s="277"/>
      <c r="GB165" s="277"/>
      <c r="GC165" s="62"/>
      <c r="GD165" s="62"/>
      <c r="GE165" s="277"/>
      <c r="GF165" s="277"/>
      <c r="GG165" s="277"/>
      <c r="GH165" s="277"/>
      <c r="GI165" s="277"/>
      <c r="GJ165" s="277"/>
      <c r="GK165" s="277"/>
      <c r="GL165" s="277"/>
    </row>
    <row r="166" spans="1:194" s="286" customFormat="1" ht="27" customHeight="1" x14ac:dyDescent="0.3">
      <c r="A166" s="277">
        <v>144</v>
      </c>
      <c r="B166" s="277" t="s">
        <v>531</v>
      </c>
      <c r="C166" s="277" t="s">
        <v>532</v>
      </c>
      <c r="D166" s="277">
        <v>1.91</v>
      </c>
      <c r="E166" s="277"/>
      <c r="F166" s="277"/>
      <c r="G166" s="277"/>
      <c r="H166" s="277"/>
      <c r="I166" s="277"/>
      <c r="J166" s="277">
        <v>0</v>
      </c>
      <c r="K166" s="277">
        <v>0</v>
      </c>
      <c r="L166" s="277"/>
      <c r="M166" s="277"/>
      <c r="N166" s="277"/>
      <c r="O166" s="277"/>
      <c r="P166" s="277"/>
      <c r="Q166" s="277"/>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c r="AN166" s="277"/>
      <c r="AO166" s="277"/>
      <c r="AP166" s="277"/>
      <c r="AQ166" s="277"/>
      <c r="AR166" s="278"/>
      <c r="AS166" s="278"/>
      <c r="AT166" s="278"/>
      <c r="AU166" s="278"/>
      <c r="AV166" s="277"/>
      <c r="AW166" s="277"/>
      <c r="AX166" s="277"/>
      <c r="AY166" s="277"/>
      <c r="AZ166" s="42"/>
      <c r="BA166" s="42"/>
      <c r="BB166" s="277"/>
      <c r="BC166" s="277"/>
      <c r="BD166" s="277"/>
      <c r="BE166" s="277"/>
      <c r="BF166" s="288"/>
      <c r="BG166" s="277"/>
      <c r="BH166" s="277"/>
      <c r="BI166" s="277"/>
      <c r="BJ166" s="277">
        <v>6</v>
      </c>
      <c r="BK166" s="277"/>
      <c r="BL166" s="277"/>
      <c r="BM166" s="277"/>
      <c r="BN166" s="277"/>
      <c r="BO166" s="277"/>
      <c r="BP166" s="277"/>
      <c r="BQ166" s="277"/>
      <c r="BR166" s="277"/>
      <c r="BS166" s="277"/>
      <c r="BT166" s="277"/>
      <c r="BU166" s="277"/>
      <c r="BV166" s="277"/>
      <c r="BW166" s="277"/>
      <c r="BX166" s="277"/>
      <c r="BY166" s="277"/>
      <c r="BZ166" s="277"/>
      <c r="CA166" s="277"/>
      <c r="CB166" s="277"/>
      <c r="CC166" s="277"/>
      <c r="CD166" s="277"/>
      <c r="CE166" s="277"/>
      <c r="CF166" s="277"/>
      <c r="CG166" s="277"/>
      <c r="CH166" s="287"/>
      <c r="CI166" s="287"/>
      <c r="CJ166" s="277"/>
      <c r="CK166" s="277"/>
      <c r="CL166" s="277"/>
      <c r="CM166" s="277"/>
      <c r="CN166" s="277"/>
      <c r="CO166" s="277"/>
      <c r="CP166" s="277"/>
      <c r="CQ166" s="277"/>
      <c r="CR166" s="277"/>
      <c r="CS166" s="277"/>
      <c r="CT166" s="277"/>
      <c r="CU166" s="277"/>
      <c r="CV166" s="277"/>
      <c r="CW166" s="277"/>
      <c r="CX166" s="277"/>
      <c r="CY166" s="277"/>
      <c r="CZ166" s="277"/>
      <c r="DA166" s="277"/>
      <c r="DB166" s="277"/>
      <c r="DC166" s="277"/>
      <c r="DD166" s="271"/>
      <c r="DE166" s="271"/>
      <c r="DF166" s="277"/>
      <c r="DG166" s="277"/>
      <c r="DH166" s="279">
        <v>0</v>
      </c>
      <c r="DI166" s="279">
        <v>0</v>
      </c>
      <c r="DJ166" s="277"/>
      <c r="DK166" s="277"/>
      <c r="DL166" s="277"/>
      <c r="DM166" s="277"/>
      <c r="DN166" s="277"/>
      <c r="DO166" s="277"/>
      <c r="DP166" s="277"/>
      <c r="DQ166" s="277"/>
      <c r="DR166" s="277"/>
      <c r="DS166" s="277">
        <v>2</v>
      </c>
      <c r="DT166" s="277"/>
      <c r="DU166" s="277"/>
      <c r="DV166" s="277"/>
      <c r="DW166" s="277"/>
      <c r="DX166" s="277"/>
      <c r="DY166" s="277"/>
      <c r="DZ166" s="277"/>
      <c r="EA166" s="277"/>
      <c r="EB166" s="277"/>
      <c r="EC166" s="272"/>
      <c r="ED166" s="272"/>
      <c r="EE166" s="277"/>
      <c r="EF166" s="277"/>
      <c r="EG166" s="277"/>
      <c r="EH166" s="277"/>
      <c r="EI166" s="277"/>
      <c r="EJ166" s="277"/>
      <c r="EK166" s="277"/>
      <c r="EL166" s="277"/>
      <c r="EM166" s="277"/>
      <c r="EN166" s="277"/>
      <c r="EO166" s="277"/>
      <c r="EP166" s="277"/>
      <c r="EQ166" s="277">
        <v>47</v>
      </c>
      <c r="ER166" s="277"/>
      <c r="ES166" s="277"/>
      <c r="ET166" s="277"/>
      <c r="EU166" s="277"/>
      <c r="EV166" s="277"/>
      <c r="EW166" s="277"/>
      <c r="EX166" s="277"/>
      <c r="EY166" s="277"/>
      <c r="EZ166" s="277"/>
      <c r="FA166" s="277"/>
      <c r="FB166" s="277"/>
      <c r="FC166" s="277"/>
      <c r="FD166" s="277"/>
      <c r="FE166" s="288"/>
      <c r="FF166" s="288"/>
      <c r="FG166" s="277"/>
      <c r="FH166" s="277"/>
      <c r="FI166" s="277"/>
      <c r="FJ166" s="277"/>
      <c r="FK166" s="277"/>
      <c r="FL166" s="277"/>
      <c r="FM166" s="277"/>
      <c r="FN166" s="277"/>
      <c r="FO166" s="42"/>
      <c r="FP166" s="42"/>
      <c r="FQ166" s="277"/>
      <c r="FR166" s="277"/>
      <c r="FS166" s="277"/>
      <c r="FT166" s="277"/>
      <c r="FU166" s="277"/>
      <c r="FV166" s="277"/>
      <c r="FW166" s="288"/>
      <c r="FX166" s="288"/>
      <c r="FY166" s="277"/>
      <c r="FZ166" s="277"/>
      <c r="GA166" s="277"/>
      <c r="GB166" s="277"/>
      <c r="GC166" s="62"/>
      <c r="GD166" s="62"/>
      <c r="GE166" s="277"/>
      <c r="GF166" s="277"/>
      <c r="GG166" s="277"/>
      <c r="GH166" s="277"/>
      <c r="GI166" s="277"/>
      <c r="GJ166" s="277"/>
      <c r="GK166" s="277"/>
      <c r="GL166" s="277"/>
    </row>
    <row r="167" spans="1:194" s="286" customFormat="1" ht="30.75" customHeight="1" x14ac:dyDescent="0.3">
      <c r="A167" s="277">
        <v>145</v>
      </c>
      <c r="B167" s="277" t="s">
        <v>533</v>
      </c>
      <c r="C167" s="277" t="s">
        <v>534</v>
      </c>
      <c r="D167" s="277">
        <v>2.88</v>
      </c>
      <c r="E167" s="277"/>
      <c r="F167" s="277"/>
      <c r="G167" s="277"/>
      <c r="H167" s="277"/>
      <c r="I167" s="277"/>
      <c r="J167" s="277">
        <v>0</v>
      </c>
      <c r="K167" s="277">
        <v>0</v>
      </c>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8"/>
      <c r="AS167" s="278"/>
      <c r="AT167" s="278"/>
      <c r="AU167" s="278"/>
      <c r="AV167" s="277"/>
      <c r="AW167" s="277"/>
      <c r="AX167" s="277"/>
      <c r="AY167" s="277"/>
      <c r="AZ167" s="42"/>
      <c r="BA167" s="42"/>
      <c r="BB167" s="277"/>
      <c r="BC167" s="277"/>
      <c r="BD167" s="277"/>
      <c r="BE167" s="277"/>
      <c r="BF167" s="288"/>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87"/>
      <c r="CI167" s="287"/>
      <c r="CJ167" s="277"/>
      <c r="CK167" s="277"/>
      <c r="CL167" s="277"/>
      <c r="CM167" s="277"/>
      <c r="CN167" s="277"/>
      <c r="CO167" s="277"/>
      <c r="CP167" s="277"/>
      <c r="CQ167" s="277"/>
      <c r="CR167" s="277"/>
      <c r="CS167" s="277"/>
      <c r="CT167" s="277"/>
      <c r="CU167" s="277"/>
      <c r="CV167" s="277"/>
      <c r="CW167" s="277"/>
      <c r="CX167" s="277"/>
      <c r="CY167" s="277"/>
      <c r="CZ167" s="277"/>
      <c r="DA167" s="277"/>
      <c r="DB167" s="277"/>
      <c r="DC167" s="277"/>
      <c r="DD167" s="271"/>
      <c r="DE167" s="271"/>
      <c r="DF167" s="277"/>
      <c r="DG167" s="277"/>
      <c r="DH167" s="279">
        <v>0</v>
      </c>
      <c r="DI167" s="279">
        <v>0</v>
      </c>
      <c r="DJ167" s="277"/>
      <c r="DK167" s="277"/>
      <c r="DL167" s="277"/>
      <c r="DM167" s="277"/>
      <c r="DN167" s="277"/>
      <c r="DO167" s="277"/>
      <c r="DP167" s="277"/>
      <c r="DQ167" s="277"/>
      <c r="DR167" s="277"/>
      <c r="DS167" s="277">
        <v>9</v>
      </c>
      <c r="DT167" s="277"/>
      <c r="DU167" s="277"/>
      <c r="DV167" s="277"/>
      <c r="DW167" s="277"/>
      <c r="DX167" s="277"/>
      <c r="DY167" s="277"/>
      <c r="DZ167" s="277"/>
      <c r="EA167" s="277"/>
      <c r="EB167" s="277"/>
      <c r="EC167" s="272"/>
      <c r="ED167" s="272"/>
      <c r="EE167" s="277"/>
      <c r="EF167" s="277"/>
      <c r="EG167" s="277"/>
      <c r="EH167" s="277"/>
      <c r="EI167" s="277"/>
      <c r="EJ167" s="277"/>
      <c r="EK167" s="277"/>
      <c r="EL167" s="277"/>
      <c r="EM167" s="277"/>
      <c r="EN167" s="277"/>
      <c r="EO167" s="277"/>
      <c r="EP167" s="277"/>
      <c r="EQ167" s="277">
        <v>150</v>
      </c>
      <c r="ER167" s="277"/>
      <c r="ES167" s="277"/>
      <c r="ET167" s="277"/>
      <c r="EU167" s="277"/>
      <c r="EV167" s="277"/>
      <c r="EW167" s="277"/>
      <c r="EX167" s="277"/>
      <c r="EY167" s="277"/>
      <c r="EZ167" s="277"/>
      <c r="FA167" s="277"/>
      <c r="FB167" s="277"/>
      <c r="FC167" s="277"/>
      <c r="FD167" s="277"/>
      <c r="FE167" s="288"/>
      <c r="FF167" s="288"/>
      <c r="FG167" s="277"/>
      <c r="FH167" s="277"/>
      <c r="FI167" s="277"/>
      <c r="FJ167" s="277"/>
      <c r="FK167" s="277"/>
      <c r="FL167" s="277"/>
      <c r="FM167" s="277"/>
      <c r="FN167" s="277"/>
      <c r="FO167" s="42"/>
      <c r="FP167" s="42"/>
      <c r="FQ167" s="277"/>
      <c r="FR167" s="277"/>
      <c r="FS167" s="277"/>
      <c r="FT167" s="277"/>
      <c r="FU167" s="277"/>
      <c r="FV167" s="277"/>
      <c r="FW167" s="288"/>
      <c r="FX167" s="288"/>
      <c r="FY167" s="277"/>
      <c r="FZ167" s="277"/>
      <c r="GA167" s="277"/>
      <c r="GB167" s="277"/>
      <c r="GC167" s="62"/>
      <c r="GD167" s="62"/>
      <c r="GE167" s="277"/>
      <c r="GF167" s="277"/>
      <c r="GG167" s="277"/>
      <c r="GH167" s="277"/>
      <c r="GI167" s="277"/>
      <c r="GJ167" s="277"/>
      <c r="GK167" s="277"/>
      <c r="GL167" s="277"/>
    </row>
    <row r="168" spans="1:194" s="286" customFormat="1" ht="30.75" customHeight="1" x14ac:dyDescent="0.3">
      <c r="A168" s="277">
        <v>146</v>
      </c>
      <c r="B168" s="277" t="s">
        <v>535</v>
      </c>
      <c r="C168" s="277" t="s">
        <v>536</v>
      </c>
      <c r="D168" s="277">
        <v>4.25</v>
      </c>
      <c r="E168" s="277"/>
      <c r="F168" s="277"/>
      <c r="G168" s="277"/>
      <c r="H168" s="277"/>
      <c r="I168" s="277"/>
      <c r="J168" s="277">
        <v>0</v>
      </c>
      <c r="K168" s="277">
        <v>0</v>
      </c>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8"/>
      <c r="AS168" s="278"/>
      <c r="AT168" s="278"/>
      <c r="AU168" s="278"/>
      <c r="AV168" s="277"/>
      <c r="AW168" s="277"/>
      <c r="AX168" s="277"/>
      <c r="AY168" s="277"/>
      <c r="AZ168" s="42"/>
      <c r="BA168" s="42"/>
      <c r="BB168" s="277"/>
      <c r="BC168" s="277"/>
      <c r="BD168" s="277"/>
      <c r="BE168" s="277"/>
      <c r="BF168" s="288"/>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277"/>
      <c r="CC168" s="277"/>
      <c r="CD168" s="277"/>
      <c r="CE168" s="277"/>
      <c r="CF168" s="277"/>
      <c r="CG168" s="277"/>
      <c r="CH168" s="287"/>
      <c r="CI168" s="287"/>
      <c r="CJ168" s="277"/>
      <c r="CK168" s="277"/>
      <c r="CL168" s="277"/>
      <c r="CM168" s="277"/>
      <c r="CN168" s="277"/>
      <c r="CO168" s="277"/>
      <c r="CP168" s="277"/>
      <c r="CQ168" s="277"/>
      <c r="CR168" s="277"/>
      <c r="CS168" s="277"/>
      <c r="CT168" s="277"/>
      <c r="CU168" s="277"/>
      <c r="CV168" s="277"/>
      <c r="CW168" s="277"/>
      <c r="CX168" s="277"/>
      <c r="CY168" s="277"/>
      <c r="CZ168" s="277"/>
      <c r="DA168" s="277"/>
      <c r="DB168" s="277"/>
      <c r="DC168" s="277"/>
      <c r="DD168" s="271"/>
      <c r="DE168" s="271"/>
      <c r="DF168" s="277"/>
      <c r="DG168" s="277"/>
      <c r="DH168" s="279">
        <v>0</v>
      </c>
      <c r="DI168" s="279">
        <v>0</v>
      </c>
      <c r="DJ168" s="277"/>
      <c r="DK168" s="277"/>
      <c r="DL168" s="277"/>
      <c r="DM168" s="277"/>
      <c r="DN168" s="277"/>
      <c r="DO168" s="277"/>
      <c r="DP168" s="277"/>
      <c r="DQ168" s="277"/>
      <c r="DR168" s="277"/>
      <c r="DS168" s="277">
        <v>2</v>
      </c>
      <c r="DT168" s="277"/>
      <c r="DU168" s="277"/>
      <c r="DV168" s="277"/>
      <c r="DW168" s="277"/>
      <c r="DX168" s="277"/>
      <c r="DY168" s="277"/>
      <c r="DZ168" s="277"/>
      <c r="EA168" s="277"/>
      <c r="EB168" s="277"/>
      <c r="EC168" s="272"/>
      <c r="ED168" s="272"/>
      <c r="EE168" s="277"/>
      <c r="EF168" s="277"/>
      <c r="EG168" s="277"/>
      <c r="EH168" s="277"/>
      <c r="EI168" s="277"/>
      <c r="EJ168" s="277"/>
      <c r="EK168" s="277"/>
      <c r="EL168" s="277"/>
      <c r="EM168" s="277"/>
      <c r="EN168" s="277"/>
      <c r="EO168" s="277"/>
      <c r="EP168" s="277"/>
      <c r="EQ168" s="277">
        <v>78</v>
      </c>
      <c r="ER168" s="277"/>
      <c r="ES168" s="277"/>
      <c r="ET168" s="277"/>
      <c r="EU168" s="277"/>
      <c r="EV168" s="277"/>
      <c r="EW168" s="277"/>
      <c r="EX168" s="277"/>
      <c r="EY168" s="277"/>
      <c r="EZ168" s="277"/>
      <c r="FA168" s="277"/>
      <c r="FB168" s="277"/>
      <c r="FC168" s="277"/>
      <c r="FD168" s="277"/>
      <c r="FE168" s="288"/>
      <c r="FF168" s="288"/>
      <c r="FG168" s="277"/>
      <c r="FH168" s="277"/>
      <c r="FI168" s="277"/>
      <c r="FJ168" s="277"/>
      <c r="FK168" s="277"/>
      <c r="FL168" s="277"/>
      <c r="FM168" s="277"/>
      <c r="FN168" s="277"/>
      <c r="FO168" s="42"/>
      <c r="FP168" s="42"/>
      <c r="FQ168" s="277"/>
      <c r="FR168" s="277"/>
      <c r="FS168" s="277"/>
      <c r="FT168" s="277"/>
      <c r="FU168" s="277"/>
      <c r="FV168" s="277"/>
      <c r="FW168" s="288"/>
      <c r="FX168" s="288"/>
      <c r="FY168" s="277"/>
      <c r="FZ168" s="277">
        <v>1</v>
      </c>
      <c r="GA168" s="277"/>
      <c r="GB168" s="277"/>
      <c r="GC168" s="62"/>
      <c r="GD168" s="62"/>
      <c r="GE168" s="277"/>
      <c r="GF168" s="277"/>
      <c r="GG168" s="277"/>
      <c r="GH168" s="277"/>
      <c r="GI168" s="277"/>
      <c r="GJ168" s="277"/>
      <c r="GK168" s="277"/>
      <c r="GL168" s="277"/>
    </row>
    <row r="169" spans="1:194" s="286" customFormat="1" ht="14.25" customHeight="1" x14ac:dyDescent="0.3">
      <c r="A169" s="277">
        <v>147</v>
      </c>
      <c r="B169" s="277" t="s">
        <v>537</v>
      </c>
      <c r="C169" s="277" t="s">
        <v>538</v>
      </c>
      <c r="D169" s="277">
        <v>2.56</v>
      </c>
      <c r="E169" s="277"/>
      <c r="F169" s="277"/>
      <c r="G169" s="277"/>
      <c r="H169" s="277"/>
      <c r="I169" s="277"/>
      <c r="J169" s="277">
        <v>0</v>
      </c>
      <c r="K169" s="277">
        <v>0</v>
      </c>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v>1</v>
      </c>
      <c r="AI169" s="277"/>
      <c r="AJ169" s="277"/>
      <c r="AK169" s="277"/>
      <c r="AL169" s="277"/>
      <c r="AM169" s="277"/>
      <c r="AN169" s="277"/>
      <c r="AO169" s="277"/>
      <c r="AP169" s="277"/>
      <c r="AQ169" s="277"/>
      <c r="AR169" s="278"/>
      <c r="AS169" s="278"/>
      <c r="AT169" s="278"/>
      <c r="AU169" s="278"/>
      <c r="AV169" s="277"/>
      <c r="AW169" s="277"/>
      <c r="AX169" s="277"/>
      <c r="AY169" s="277"/>
      <c r="AZ169" s="42"/>
      <c r="BA169" s="42"/>
      <c r="BB169" s="277"/>
      <c r="BC169" s="277"/>
      <c r="BD169" s="277"/>
      <c r="BE169" s="277"/>
      <c r="BF169" s="288"/>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87"/>
      <c r="CI169" s="287"/>
      <c r="CJ169" s="277"/>
      <c r="CK169" s="277"/>
      <c r="CL169" s="277"/>
      <c r="CM169" s="277"/>
      <c r="CN169" s="277"/>
      <c r="CO169" s="277"/>
      <c r="CP169" s="277"/>
      <c r="CQ169" s="277"/>
      <c r="CR169" s="277"/>
      <c r="CS169" s="277"/>
      <c r="CT169" s="277"/>
      <c r="CU169" s="277"/>
      <c r="CV169" s="277"/>
      <c r="CW169" s="277"/>
      <c r="CX169" s="277"/>
      <c r="CY169" s="277"/>
      <c r="CZ169" s="277"/>
      <c r="DA169" s="277"/>
      <c r="DB169" s="277"/>
      <c r="DC169" s="277"/>
      <c r="DD169" s="271"/>
      <c r="DE169" s="271"/>
      <c r="DF169" s="277"/>
      <c r="DG169" s="277"/>
      <c r="DH169" s="279">
        <v>0</v>
      </c>
      <c r="DI169" s="279">
        <v>0</v>
      </c>
      <c r="DJ169" s="277"/>
      <c r="DK169" s="277"/>
      <c r="DL169" s="277">
        <v>1</v>
      </c>
      <c r="DM169" s="277"/>
      <c r="DN169" s="277"/>
      <c r="DO169" s="277"/>
      <c r="DP169" s="277"/>
      <c r="DQ169" s="277"/>
      <c r="DR169" s="277"/>
      <c r="DS169" s="277">
        <v>15</v>
      </c>
      <c r="DT169" s="277"/>
      <c r="DU169" s="277"/>
      <c r="DV169" s="277"/>
      <c r="DW169" s="277"/>
      <c r="DX169" s="277"/>
      <c r="DY169" s="277"/>
      <c r="DZ169" s="277"/>
      <c r="EA169" s="277"/>
      <c r="EB169" s="277"/>
      <c r="EC169" s="272"/>
      <c r="ED169" s="272"/>
      <c r="EE169" s="277"/>
      <c r="EF169" s="277"/>
      <c r="EG169" s="277"/>
      <c r="EH169" s="277"/>
      <c r="EI169" s="277"/>
      <c r="EJ169" s="277"/>
      <c r="EK169" s="277"/>
      <c r="EL169" s="277"/>
      <c r="EM169" s="277"/>
      <c r="EN169" s="277"/>
      <c r="EO169" s="277"/>
      <c r="EP169" s="277"/>
      <c r="EQ169" s="277"/>
      <c r="ER169" s="277"/>
      <c r="ES169" s="277"/>
      <c r="ET169" s="277"/>
      <c r="EU169" s="277"/>
      <c r="EV169" s="277"/>
      <c r="EW169" s="277"/>
      <c r="EX169" s="277"/>
      <c r="EY169" s="277"/>
      <c r="EZ169" s="277"/>
      <c r="FA169" s="277"/>
      <c r="FB169" s="277"/>
      <c r="FC169" s="277"/>
      <c r="FD169" s="277"/>
      <c r="FE169" s="288"/>
      <c r="FF169" s="288"/>
      <c r="FG169" s="277"/>
      <c r="FH169" s="277"/>
      <c r="FI169" s="277"/>
      <c r="FJ169" s="277"/>
      <c r="FK169" s="277"/>
      <c r="FL169" s="277"/>
      <c r="FM169" s="277"/>
      <c r="FN169" s="277"/>
      <c r="FO169" s="42"/>
      <c r="FP169" s="42"/>
      <c r="FQ169" s="277"/>
      <c r="FR169" s="277"/>
      <c r="FS169" s="277"/>
      <c r="FT169" s="277"/>
      <c r="FU169" s="277"/>
      <c r="FV169" s="277"/>
      <c r="FW169" s="288"/>
      <c r="FX169" s="288"/>
      <c r="FY169" s="277"/>
      <c r="FZ169" s="277"/>
      <c r="GA169" s="277"/>
      <c r="GB169" s="277"/>
      <c r="GC169" s="62"/>
      <c r="GD169" s="62"/>
      <c r="GE169" s="277"/>
      <c r="GF169" s="277"/>
      <c r="GG169" s="277"/>
      <c r="GH169" s="277"/>
      <c r="GI169" s="277"/>
      <c r="GJ169" s="277"/>
      <c r="GK169" s="277"/>
      <c r="GL169" s="277"/>
    </row>
    <row r="170" spans="1:194" s="286" customFormat="1" ht="14.25" customHeight="1" x14ac:dyDescent="0.3">
      <c r="A170" s="277">
        <v>148</v>
      </c>
      <c r="B170" s="277" t="s">
        <v>539</v>
      </c>
      <c r="C170" s="277" t="s">
        <v>540</v>
      </c>
      <c r="D170" s="277">
        <v>3.6</v>
      </c>
      <c r="E170" s="277"/>
      <c r="F170" s="277"/>
      <c r="G170" s="277"/>
      <c r="H170" s="277">
        <v>1</v>
      </c>
      <c r="I170" s="277"/>
      <c r="J170" s="277">
        <v>0</v>
      </c>
      <c r="K170" s="277">
        <v>0</v>
      </c>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8"/>
      <c r="AS170" s="278"/>
      <c r="AT170" s="278"/>
      <c r="AU170" s="278"/>
      <c r="AV170" s="277"/>
      <c r="AW170" s="277"/>
      <c r="AX170" s="277"/>
      <c r="AY170" s="277"/>
      <c r="AZ170" s="42"/>
      <c r="BA170" s="42"/>
      <c r="BB170" s="277"/>
      <c r="BC170" s="277"/>
      <c r="BD170" s="277"/>
      <c r="BE170" s="277"/>
      <c r="BF170" s="288"/>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87"/>
      <c r="CI170" s="287"/>
      <c r="CJ170" s="277"/>
      <c r="CK170" s="277"/>
      <c r="CL170" s="277"/>
      <c r="CM170" s="277"/>
      <c r="CN170" s="277"/>
      <c r="CO170" s="277"/>
      <c r="CP170" s="277"/>
      <c r="CQ170" s="277"/>
      <c r="CR170" s="277"/>
      <c r="CS170" s="277"/>
      <c r="CT170" s="277"/>
      <c r="CU170" s="277"/>
      <c r="CV170" s="277"/>
      <c r="CW170" s="277"/>
      <c r="CX170" s="277"/>
      <c r="CY170" s="277"/>
      <c r="CZ170" s="277"/>
      <c r="DA170" s="277"/>
      <c r="DB170" s="277"/>
      <c r="DC170" s="277"/>
      <c r="DD170" s="271"/>
      <c r="DE170" s="271"/>
      <c r="DF170" s="277"/>
      <c r="DG170" s="277"/>
      <c r="DH170" s="279">
        <v>0</v>
      </c>
      <c r="DI170" s="279">
        <v>0</v>
      </c>
      <c r="DJ170" s="277"/>
      <c r="DK170" s="277"/>
      <c r="DL170" s="277"/>
      <c r="DM170" s="277"/>
      <c r="DN170" s="277"/>
      <c r="DO170" s="277"/>
      <c r="DP170" s="277"/>
      <c r="DQ170" s="277"/>
      <c r="DR170" s="277"/>
      <c r="DS170" s="277">
        <v>17</v>
      </c>
      <c r="DT170" s="277"/>
      <c r="DU170" s="277"/>
      <c r="DV170" s="277"/>
      <c r="DW170" s="277"/>
      <c r="DX170" s="277"/>
      <c r="DY170" s="277"/>
      <c r="DZ170" s="277"/>
      <c r="EA170" s="277"/>
      <c r="EB170" s="277"/>
      <c r="EC170" s="272">
        <v>220</v>
      </c>
      <c r="ED170" s="272"/>
      <c r="EE170" s="277"/>
      <c r="EF170" s="277"/>
      <c r="EG170" s="277"/>
      <c r="EH170" s="277"/>
      <c r="EI170" s="277"/>
      <c r="EJ170" s="277"/>
      <c r="EK170" s="277"/>
      <c r="EL170" s="277"/>
      <c r="EM170" s="277"/>
      <c r="EN170" s="277"/>
      <c r="EO170" s="277"/>
      <c r="EP170" s="277"/>
      <c r="EQ170" s="277">
        <v>30</v>
      </c>
      <c r="ER170" s="277"/>
      <c r="ES170" s="277"/>
      <c r="ET170" s="277"/>
      <c r="EU170" s="277"/>
      <c r="EV170" s="277"/>
      <c r="EW170" s="277"/>
      <c r="EX170" s="277"/>
      <c r="EY170" s="277"/>
      <c r="EZ170" s="277"/>
      <c r="FA170" s="277"/>
      <c r="FB170" s="277"/>
      <c r="FC170" s="277"/>
      <c r="FD170" s="277"/>
      <c r="FE170" s="288"/>
      <c r="FF170" s="288"/>
      <c r="FG170" s="277"/>
      <c r="FH170" s="277"/>
      <c r="FI170" s="277"/>
      <c r="FJ170" s="277"/>
      <c r="FK170" s="277"/>
      <c r="FL170" s="277"/>
      <c r="FM170" s="277"/>
      <c r="FN170" s="277"/>
      <c r="FO170" s="42"/>
      <c r="FP170" s="42"/>
      <c r="FQ170" s="277"/>
      <c r="FR170" s="277"/>
      <c r="FS170" s="277"/>
      <c r="FT170" s="277"/>
      <c r="FU170" s="277"/>
      <c r="FV170" s="277"/>
      <c r="FW170" s="288"/>
      <c r="FX170" s="288"/>
      <c r="FY170" s="277"/>
      <c r="FZ170" s="277"/>
      <c r="GA170" s="277"/>
      <c r="GB170" s="277"/>
      <c r="GC170" s="62"/>
      <c r="GD170" s="62"/>
      <c r="GE170" s="277"/>
      <c r="GF170" s="277"/>
      <c r="GG170" s="277"/>
      <c r="GH170" s="277"/>
      <c r="GI170" s="277"/>
      <c r="GJ170" s="277"/>
      <c r="GK170" s="277"/>
      <c r="GL170" s="277"/>
    </row>
    <row r="171" spans="1:194" s="286" customFormat="1" ht="28.5" customHeight="1" x14ac:dyDescent="0.3">
      <c r="A171" s="277">
        <v>149</v>
      </c>
      <c r="B171" s="277" t="s">
        <v>541</v>
      </c>
      <c r="C171" s="277" t="s">
        <v>542</v>
      </c>
      <c r="D171" s="277">
        <v>0.56999999999999995</v>
      </c>
      <c r="E171" s="277"/>
      <c r="F171" s="277"/>
      <c r="G171" s="277"/>
      <c r="H171" s="277"/>
      <c r="I171" s="277"/>
      <c r="J171" s="277">
        <v>15</v>
      </c>
      <c r="K171" s="277">
        <v>0</v>
      </c>
      <c r="L171" s="277"/>
      <c r="M171" s="277"/>
      <c r="N171" s="277"/>
      <c r="O171" s="277"/>
      <c r="P171" s="277">
        <v>20</v>
      </c>
      <c r="Q171" s="277"/>
      <c r="R171" s="277"/>
      <c r="S171" s="277"/>
      <c r="T171" s="277"/>
      <c r="U171" s="277"/>
      <c r="V171" s="277"/>
      <c r="W171" s="277"/>
      <c r="X171" s="277"/>
      <c r="Y171" s="277"/>
      <c r="Z171" s="277"/>
      <c r="AA171" s="277"/>
      <c r="AB171" s="277"/>
      <c r="AC171" s="277"/>
      <c r="AD171" s="277"/>
      <c r="AE171" s="277"/>
      <c r="AF171" s="277">
        <v>100</v>
      </c>
      <c r="AG171" s="277"/>
      <c r="AH171" s="277">
        <v>10</v>
      </c>
      <c r="AI171" s="277"/>
      <c r="AJ171" s="277"/>
      <c r="AK171" s="277"/>
      <c r="AL171" s="277"/>
      <c r="AM171" s="277"/>
      <c r="AN171" s="277"/>
      <c r="AO171" s="277"/>
      <c r="AP171" s="277"/>
      <c r="AQ171" s="277"/>
      <c r="AR171" s="278"/>
      <c r="AS171" s="278"/>
      <c r="AT171" s="278"/>
      <c r="AU171" s="278"/>
      <c r="AV171" s="277"/>
      <c r="AW171" s="277"/>
      <c r="AX171" s="277"/>
      <c r="AY171" s="277"/>
      <c r="AZ171" s="42"/>
      <c r="BA171" s="42"/>
      <c r="BB171" s="277"/>
      <c r="BC171" s="277"/>
      <c r="BD171" s="277"/>
      <c r="BE171" s="277"/>
      <c r="BF171" s="288"/>
      <c r="BG171" s="277"/>
      <c r="BH171" s="277"/>
      <c r="BI171" s="277"/>
      <c r="BJ171" s="277"/>
      <c r="BK171" s="277"/>
      <c r="BL171" s="277"/>
      <c r="BM171" s="277"/>
      <c r="BN171" s="277"/>
      <c r="BO171" s="277"/>
      <c r="BP171" s="277"/>
      <c r="BQ171" s="277"/>
      <c r="BR171" s="277"/>
      <c r="BS171" s="277"/>
      <c r="BT171" s="277"/>
      <c r="BU171" s="277"/>
      <c r="BV171" s="277"/>
      <c r="BW171" s="277"/>
      <c r="BX171" s="277">
        <v>278</v>
      </c>
      <c r="BY171" s="277"/>
      <c r="BZ171" s="277"/>
      <c r="CA171" s="277"/>
      <c r="CB171" s="277"/>
      <c r="CC171" s="277"/>
      <c r="CD171" s="277">
        <v>1</v>
      </c>
      <c r="CE171" s="277"/>
      <c r="CF171" s="277"/>
      <c r="CG171" s="277"/>
      <c r="CH171" s="287">
        <v>165</v>
      </c>
      <c r="CI171" s="287"/>
      <c r="CJ171" s="277"/>
      <c r="CK171" s="277"/>
      <c r="CL171" s="277"/>
      <c r="CM171" s="277"/>
      <c r="CN171" s="277"/>
      <c r="CO171" s="277"/>
      <c r="CP171" s="277"/>
      <c r="CQ171" s="277"/>
      <c r="CR171" s="277">
        <v>13</v>
      </c>
      <c r="CS171" s="277"/>
      <c r="CT171" s="277"/>
      <c r="CU171" s="277"/>
      <c r="CV171" s="277"/>
      <c r="CW171" s="277"/>
      <c r="CX171" s="277"/>
      <c r="CY171" s="277"/>
      <c r="CZ171" s="277"/>
      <c r="DA171" s="277"/>
      <c r="DB171" s="277"/>
      <c r="DC171" s="277"/>
      <c r="DD171" s="271"/>
      <c r="DE171" s="271"/>
      <c r="DF171" s="277"/>
      <c r="DG171" s="277"/>
      <c r="DH171" s="279">
        <v>0</v>
      </c>
      <c r="DI171" s="279">
        <v>0</v>
      </c>
      <c r="DJ171" s="277"/>
      <c r="DK171" s="277"/>
      <c r="DL171" s="277">
        <v>183</v>
      </c>
      <c r="DM171" s="277"/>
      <c r="DN171" s="277"/>
      <c r="DO171" s="277"/>
      <c r="DP171" s="277"/>
      <c r="DQ171" s="277"/>
      <c r="DR171" s="277"/>
      <c r="DS171" s="277"/>
      <c r="DT171" s="277"/>
      <c r="DU171" s="277">
        <v>56</v>
      </c>
      <c r="DV171" s="277"/>
      <c r="DW171" s="277"/>
      <c r="DX171" s="277"/>
      <c r="DY171" s="277"/>
      <c r="DZ171" s="277"/>
      <c r="EA171" s="277"/>
      <c r="EB171" s="277"/>
      <c r="EC171" s="272">
        <v>430</v>
      </c>
      <c r="ED171" s="272"/>
      <c r="EE171" s="277"/>
      <c r="EF171" s="277"/>
      <c r="EG171" s="277"/>
      <c r="EH171" s="277"/>
      <c r="EI171" s="277"/>
      <c r="EJ171" s="277"/>
      <c r="EK171" s="277"/>
      <c r="EL171" s="277"/>
      <c r="EM171" s="277">
        <v>200</v>
      </c>
      <c r="EN171" s="277"/>
      <c r="EO171" s="277"/>
      <c r="EP171" s="277"/>
      <c r="EQ171" s="277">
        <v>500</v>
      </c>
      <c r="ER171" s="277"/>
      <c r="ES171" s="277"/>
      <c r="ET171" s="277"/>
      <c r="EU171" s="277"/>
      <c r="EV171" s="277"/>
      <c r="EW171" s="277"/>
      <c r="EX171" s="277"/>
      <c r="EY171" s="277"/>
      <c r="EZ171" s="277"/>
      <c r="FA171" s="277">
        <v>200</v>
      </c>
      <c r="FB171" s="277"/>
      <c r="FC171" s="277"/>
      <c r="FD171" s="277"/>
      <c r="FE171" s="288">
        <v>5</v>
      </c>
      <c r="FF171" s="288"/>
      <c r="FG171" s="277">
        <v>150</v>
      </c>
      <c r="FH171" s="277"/>
      <c r="FI171" s="277">
        <v>1178</v>
      </c>
      <c r="FJ171" s="277"/>
      <c r="FK171" s="277"/>
      <c r="FL171" s="277"/>
      <c r="FM171" s="277"/>
      <c r="FN171" s="277"/>
      <c r="FO171" s="42"/>
      <c r="FP171" s="42"/>
      <c r="FQ171" s="277"/>
      <c r="FR171" s="277"/>
      <c r="FS171" s="277"/>
      <c r="FT171" s="277"/>
      <c r="FU171" s="277"/>
      <c r="FV171" s="277"/>
      <c r="FW171" s="288">
        <v>5</v>
      </c>
      <c r="FX171" s="288"/>
      <c r="FY171" s="277"/>
      <c r="FZ171" s="277"/>
      <c r="GA171" s="277"/>
      <c r="GB171" s="277"/>
      <c r="GC171" s="62"/>
      <c r="GD171" s="62"/>
      <c r="GE171" s="277"/>
      <c r="GF171" s="277"/>
      <c r="GG171" s="277"/>
      <c r="GH171" s="277"/>
      <c r="GI171" s="277">
        <v>72</v>
      </c>
      <c r="GJ171" s="277"/>
      <c r="GK171" s="277"/>
      <c r="GL171" s="277"/>
    </row>
    <row r="172" spans="1:194" s="286" customFormat="1" ht="28.5" customHeight="1" x14ac:dyDescent="0.3">
      <c r="A172" s="277">
        <v>150</v>
      </c>
      <c r="B172" s="277" t="s">
        <v>543</v>
      </c>
      <c r="C172" s="277" t="s">
        <v>544</v>
      </c>
      <c r="D172" s="277">
        <v>1</v>
      </c>
      <c r="E172" s="277"/>
      <c r="F172" s="277"/>
      <c r="G172" s="277"/>
      <c r="H172" s="277">
        <v>10</v>
      </c>
      <c r="I172" s="277"/>
      <c r="J172" s="277">
        <v>8</v>
      </c>
      <c r="K172" s="277">
        <v>0</v>
      </c>
      <c r="L172" s="277"/>
      <c r="M172" s="277"/>
      <c r="N172" s="277"/>
      <c r="O172" s="277"/>
      <c r="P172" s="277">
        <v>15</v>
      </c>
      <c r="Q172" s="277"/>
      <c r="R172" s="277"/>
      <c r="S172" s="277"/>
      <c r="T172" s="277"/>
      <c r="U172" s="277"/>
      <c r="V172" s="277"/>
      <c r="W172" s="277"/>
      <c r="X172" s="277"/>
      <c r="Y172" s="277"/>
      <c r="Z172" s="277"/>
      <c r="AA172" s="277"/>
      <c r="AB172" s="277"/>
      <c r="AC172" s="277"/>
      <c r="AD172" s="277"/>
      <c r="AE172" s="277"/>
      <c r="AF172" s="277">
        <v>100</v>
      </c>
      <c r="AG172" s="277"/>
      <c r="AH172" s="277">
        <v>20</v>
      </c>
      <c r="AI172" s="277"/>
      <c r="AJ172" s="277"/>
      <c r="AK172" s="277"/>
      <c r="AL172" s="277"/>
      <c r="AM172" s="277"/>
      <c r="AN172" s="277"/>
      <c r="AO172" s="277"/>
      <c r="AP172" s="277"/>
      <c r="AQ172" s="277"/>
      <c r="AR172" s="278"/>
      <c r="AS172" s="278"/>
      <c r="AT172" s="278"/>
      <c r="AU172" s="278"/>
      <c r="AV172" s="277"/>
      <c r="AW172" s="277"/>
      <c r="AX172" s="277"/>
      <c r="AY172" s="277"/>
      <c r="AZ172" s="42"/>
      <c r="BA172" s="42"/>
      <c r="BB172" s="277"/>
      <c r="BC172" s="277"/>
      <c r="BD172" s="277"/>
      <c r="BE172" s="277"/>
      <c r="BF172" s="288"/>
      <c r="BG172" s="277"/>
      <c r="BH172" s="277"/>
      <c r="BI172" s="277"/>
      <c r="BJ172" s="277"/>
      <c r="BK172" s="277"/>
      <c r="BL172" s="277"/>
      <c r="BM172" s="277"/>
      <c r="BN172" s="277"/>
      <c r="BO172" s="277"/>
      <c r="BP172" s="277"/>
      <c r="BQ172" s="277"/>
      <c r="BR172" s="277"/>
      <c r="BS172" s="277"/>
      <c r="BT172" s="277"/>
      <c r="BU172" s="277"/>
      <c r="BV172" s="277"/>
      <c r="BW172" s="277"/>
      <c r="BX172" s="277">
        <v>154</v>
      </c>
      <c r="BY172" s="277"/>
      <c r="BZ172" s="277"/>
      <c r="CA172" s="277"/>
      <c r="CB172" s="277"/>
      <c r="CC172" s="277"/>
      <c r="CD172" s="277">
        <v>1</v>
      </c>
      <c r="CE172" s="277"/>
      <c r="CF172" s="277"/>
      <c r="CG172" s="277"/>
      <c r="CH172" s="287">
        <v>150</v>
      </c>
      <c r="CI172" s="287"/>
      <c r="CJ172" s="277"/>
      <c r="CK172" s="277"/>
      <c r="CL172" s="277"/>
      <c r="CM172" s="277"/>
      <c r="CN172" s="277"/>
      <c r="CO172" s="277"/>
      <c r="CP172" s="277"/>
      <c r="CQ172" s="277"/>
      <c r="CR172" s="277"/>
      <c r="CS172" s="277"/>
      <c r="CT172" s="277"/>
      <c r="CU172" s="277"/>
      <c r="CV172" s="277"/>
      <c r="CW172" s="277"/>
      <c r="CX172" s="277"/>
      <c r="CY172" s="277"/>
      <c r="CZ172" s="277"/>
      <c r="DA172" s="277"/>
      <c r="DB172" s="277"/>
      <c r="DC172" s="277"/>
      <c r="DD172" s="271"/>
      <c r="DE172" s="271"/>
      <c r="DF172" s="277"/>
      <c r="DG172" s="277"/>
      <c r="DH172" s="279">
        <v>0</v>
      </c>
      <c r="DI172" s="279">
        <v>0</v>
      </c>
      <c r="DJ172" s="277"/>
      <c r="DK172" s="277"/>
      <c r="DL172" s="277">
        <v>228</v>
      </c>
      <c r="DM172" s="277"/>
      <c r="DN172" s="277"/>
      <c r="DO172" s="277"/>
      <c r="DP172" s="277"/>
      <c r="DQ172" s="277"/>
      <c r="DR172" s="277"/>
      <c r="DS172" s="277">
        <v>2</v>
      </c>
      <c r="DT172" s="277"/>
      <c r="DU172" s="277">
        <v>15</v>
      </c>
      <c r="DV172" s="277"/>
      <c r="DW172" s="277"/>
      <c r="DX172" s="277"/>
      <c r="DY172" s="277"/>
      <c r="DZ172" s="277"/>
      <c r="EA172" s="277"/>
      <c r="EB172" s="277"/>
      <c r="EC172" s="272">
        <v>100</v>
      </c>
      <c r="ED172" s="272"/>
      <c r="EE172" s="277"/>
      <c r="EF172" s="277"/>
      <c r="EG172" s="277"/>
      <c r="EH172" s="277"/>
      <c r="EI172" s="277"/>
      <c r="EJ172" s="277"/>
      <c r="EK172" s="277"/>
      <c r="EL172" s="277"/>
      <c r="EM172" s="277">
        <v>214</v>
      </c>
      <c r="EN172" s="277"/>
      <c r="EO172" s="277"/>
      <c r="EP172" s="277"/>
      <c r="EQ172" s="277">
        <v>1300</v>
      </c>
      <c r="ER172" s="277"/>
      <c r="ES172" s="277"/>
      <c r="ET172" s="277"/>
      <c r="EU172" s="277"/>
      <c r="EV172" s="277"/>
      <c r="EW172" s="277"/>
      <c r="EX172" s="277"/>
      <c r="EY172" s="277"/>
      <c r="EZ172" s="277"/>
      <c r="FA172" s="277">
        <v>214</v>
      </c>
      <c r="FB172" s="277"/>
      <c r="FC172" s="277"/>
      <c r="FD172" s="277"/>
      <c r="FE172" s="288">
        <v>20</v>
      </c>
      <c r="FF172" s="288"/>
      <c r="FG172" s="277">
        <v>62</v>
      </c>
      <c r="FH172" s="277"/>
      <c r="FI172" s="277">
        <v>700</v>
      </c>
      <c r="FJ172" s="277"/>
      <c r="FK172" s="277"/>
      <c r="FL172" s="277"/>
      <c r="FM172" s="277"/>
      <c r="FN172" s="277"/>
      <c r="FO172" s="42"/>
      <c r="FP172" s="42"/>
      <c r="FQ172" s="277"/>
      <c r="FR172" s="277"/>
      <c r="FS172" s="277"/>
      <c r="FT172" s="277"/>
      <c r="FU172" s="277"/>
      <c r="FV172" s="277"/>
      <c r="FW172" s="288">
        <v>20</v>
      </c>
      <c r="FX172" s="288"/>
      <c r="FY172" s="277"/>
      <c r="FZ172" s="277"/>
      <c r="GA172" s="277"/>
      <c r="GB172" s="277"/>
      <c r="GC172" s="62"/>
      <c r="GD172" s="62"/>
      <c r="GE172" s="277"/>
      <c r="GF172" s="277"/>
      <c r="GG172" s="277"/>
      <c r="GH172" s="277"/>
      <c r="GI172" s="277">
        <v>141</v>
      </c>
      <c r="GJ172" s="277"/>
      <c r="GK172" s="277"/>
      <c r="GL172" s="277"/>
    </row>
    <row r="173" spans="1:194" s="286" customFormat="1" ht="28.5" customHeight="1" x14ac:dyDescent="0.3">
      <c r="A173" s="277">
        <v>151</v>
      </c>
      <c r="B173" s="277" t="s">
        <v>545</v>
      </c>
      <c r="C173" s="277" t="s">
        <v>546</v>
      </c>
      <c r="D173" s="277">
        <v>1.67</v>
      </c>
      <c r="E173" s="277"/>
      <c r="F173" s="277"/>
      <c r="G173" s="277"/>
      <c r="H173" s="277">
        <v>20</v>
      </c>
      <c r="I173" s="277"/>
      <c r="J173" s="277">
        <v>0</v>
      </c>
      <c r="K173" s="277">
        <v>0</v>
      </c>
      <c r="L173" s="277"/>
      <c r="M173" s="277"/>
      <c r="N173" s="277"/>
      <c r="O173" s="277"/>
      <c r="P173" s="277">
        <v>20</v>
      </c>
      <c r="Q173" s="277"/>
      <c r="R173" s="277"/>
      <c r="S173" s="277"/>
      <c r="T173" s="277"/>
      <c r="U173" s="277"/>
      <c r="V173" s="277"/>
      <c r="W173" s="277"/>
      <c r="X173" s="277"/>
      <c r="Y173" s="277"/>
      <c r="Z173" s="277"/>
      <c r="AA173" s="277"/>
      <c r="AB173" s="277"/>
      <c r="AC173" s="277"/>
      <c r="AD173" s="277"/>
      <c r="AE173" s="277"/>
      <c r="AF173" s="277">
        <v>489</v>
      </c>
      <c r="AG173" s="277"/>
      <c r="AH173" s="277">
        <v>15</v>
      </c>
      <c r="AI173" s="277"/>
      <c r="AJ173" s="277"/>
      <c r="AK173" s="277"/>
      <c r="AL173" s="277"/>
      <c r="AM173" s="277"/>
      <c r="AN173" s="277"/>
      <c r="AO173" s="277"/>
      <c r="AP173" s="277"/>
      <c r="AQ173" s="277"/>
      <c r="AR173" s="278"/>
      <c r="AS173" s="278"/>
      <c r="AT173" s="278"/>
      <c r="AU173" s="278"/>
      <c r="AV173" s="277"/>
      <c r="AW173" s="277"/>
      <c r="AX173" s="277"/>
      <c r="AY173" s="277"/>
      <c r="AZ173" s="42"/>
      <c r="BA173" s="42"/>
      <c r="BB173" s="277"/>
      <c r="BC173" s="277"/>
      <c r="BD173" s="277"/>
      <c r="BE173" s="277"/>
      <c r="BF173" s="288"/>
      <c r="BG173" s="277"/>
      <c r="BH173" s="277"/>
      <c r="BI173" s="277"/>
      <c r="BJ173" s="277"/>
      <c r="BK173" s="277"/>
      <c r="BL173" s="277"/>
      <c r="BM173" s="277"/>
      <c r="BN173" s="277"/>
      <c r="BO173" s="277"/>
      <c r="BP173" s="277"/>
      <c r="BQ173" s="277"/>
      <c r="BR173" s="277"/>
      <c r="BS173" s="277"/>
      <c r="BT173" s="277"/>
      <c r="BU173" s="277"/>
      <c r="BV173" s="277"/>
      <c r="BW173" s="277"/>
      <c r="BX173" s="277">
        <v>477</v>
      </c>
      <c r="BY173" s="277"/>
      <c r="BZ173" s="277"/>
      <c r="CA173" s="277"/>
      <c r="CB173" s="277"/>
      <c r="CC173" s="277"/>
      <c r="CD173" s="277"/>
      <c r="CE173" s="277"/>
      <c r="CF173" s="277"/>
      <c r="CG173" s="277"/>
      <c r="CH173" s="287">
        <v>65</v>
      </c>
      <c r="CI173" s="287"/>
      <c r="CJ173" s="277"/>
      <c r="CK173" s="277"/>
      <c r="CL173" s="277"/>
      <c r="CM173" s="277"/>
      <c r="CN173" s="277"/>
      <c r="CO173" s="277"/>
      <c r="CP173" s="277"/>
      <c r="CQ173" s="277"/>
      <c r="CR173" s="277"/>
      <c r="CS173" s="277"/>
      <c r="CT173" s="277"/>
      <c r="CU173" s="277"/>
      <c r="CV173" s="277"/>
      <c r="CW173" s="277"/>
      <c r="CX173" s="277"/>
      <c r="CY173" s="277"/>
      <c r="CZ173" s="277"/>
      <c r="DA173" s="277"/>
      <c r="DB173" s="277"/>
      <c r="DC173" s="277"/>
      <c r="DD173" s="271"/>
      <c r="DE173" s="271"/>
      <c r="DF173" s="277"/>
      <c r="DG173" s="277"/>
      <c r="DH173" s="279">
        <v>0</v>
      </c>
      <c r="DI173" s="279">
        <v>0</v>
      </c>
      <c r="DJ173" s="277"/>
      <c r="DK173" s="277"/>
      <c r="DL173" s="277">
        <v>65</v>
      </c>
      <c r="DM173" s="277"/>
      <c r="DN173" s="277"/>
      <c r="DO173" s="277"/>
      <c r="DP173" s="277"/>
      <c r="DQ173" s="277"/>
      <c r="DR173" s="277"/>
      <c r="DS173" s="277"/>
      <c r="DT173" s="277"/>
      <c r="DU173" s="277">
        <v>3</v>
      </c>
      <c r="DV173" s="277"/>
      <c r="DW173" s="277"/>
      <c r="DX173" s="277"/>
      <c r="DY173" s="277"/>
      <c r="DZ173" s="277"/>
      <c r="EA173" s="277"/>
      <c r="EB173" s="277"/>
      <c r="EC173" s="272">
        <v>300</v>
      </c>
      <c r="ED173" s="272"/>
      <c r="EE173" s="277"/>
      <c r="EF173" s="277"/>
      <c r="EG173" s="277"/>
      <c r="EH173" s="277"/>
      <c r="EI173" s="277"/>
      <c r="EJ173" s="277"/>
      <c r="EK173" s="277"/>
      <c r="EL173" s="277"/>
      <c r="EM173" s="277">
        <v>250</v>
      </c>
      <c r="EN173" s="277"/>
      <c r="EO173" s="277"/>
      <c r="EP173" s="277"/>
      <c r="EQ173" s="277">
        <v>1600</v>
      </c>
      <c r="ER173" s="277"/>
      <c r="ES173" s="277"/>
      <c r="ET173" s="277"/>
      <c r="EU173" s="277"/>
      <c r="EV173" s="277"/>
      <c r="EW173" s="277"/>
      <c r="EX173" s="277"/>
      <c r="EY173" s="277"/>
      <c r="EZ173" s="277"/>
      <c r="FA173" s="277">
        <v>250</v>
      </c>
      <c r="FB173" s="277"/>
      <c r="FC173" s="277"/>
      <c r="FD173" s="277"/>
      <c r="FE173" s="288">
        <v>6</v>
      </c>
      <c r="FF173" s="288"/>
      <c r="FG173" s="277"/>
      <c r="FH173" s="277"/>
      <c r="FI173" s="277">
        <v>443</v>
      </c>
      <c r="FJ173" s="277"/>
      <c r="FK173" s="277"/>
      <c r="FL173" s="277"/>
      <c r="FM173" s="277"/>
      <c r="FN173" s="277"/>
      <c r="FO173" s="42"/>
      <c r="FP173" s="42"/>
      <c r="FQ173" s="277"/>
      <c r="FR173" s="277"/>
      <c r="FS173" s="277"/>
      <c r="FT173" s="277"/>
      <c r="FU173" s="277"/>
      <c r="FV173" s="277"/>
      <c r="FW173" s="288">
        <v>6</v>
      </c>
      <c r="FX173" s="288"/>
      <c r="FY173" s="277"/>
      <c r="FZ173" s="277"/>
      <c r="GA173" s="277"/>
      <c r="GB173" s="277"/>
      <c r="GC173" s="62"/>
      <c r="GD173" s="62"/>
      <c r="GE173" s="277"/>
      <c r="GF173" s="277"/>
      <c r="GG173" s="277"/>
      <c r="GH173" s="277"/>
      <c r="GI173" s="277">
        <v>40</v>
      </c>
      <c r="GJ173" s="277"/>
      <c r="GK173" s="277"/>
      <c r="GL173" s="277"/>
    </row>
    <row r="174" spans="1:194" s="286" customFormat="1" ht="28.5" customHeight="1" x14ac:dyDescent="0.3">
      <c r="A174" s="277">
        <v>152</v>
      </c>
      <c r="B174" s="277" t="s">
        <v>547</v>
      </c>
      <c r="C174" s="277" t="s">
        <v>548</v>
      </c>
      <c r="D174" s="277">
        <v>2.1800000000000002</v>
      </c>
      <c r="E174" s="277"/>
      <c r="F174" s="277"/>
      <c r="G174" s="277"/>
      <c r="H174" s="277">
        <v>15</v>
      </c>
      <c r="I174" s="277"/>
      <c r="J174" s="277">
        <v>0</v>
      </c>
      <c r="K174" s="277">
        <v>0</v>
      </c>
      <c r="L174" s="277"/>
      <c r="M174" s="277"/>
      <c r="N174" s="277"/>
      <c r="O174" s="277"/>
      <c r="P174" s="277">
        <v>66</v>
      </c>
      <c r="Q174" s="277"/>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c r="AN174" s="277"/>
      <c r="AO174" s="277"/>
      <c r="AP174" s="277"/>
      <c r="AQ174" s="277"/>
      <c r="AR174" s="278"/>
      <c r="AS174" s="278"/>
      <c r="AT174" s="278"/>
      <c r="AU174" s="278"/>
      <c r="AV174" s="277"/>
      <c r="AW174" s="277"/>
      <c r="AX174" s="277"/>
      <c r="AY174" s="277"/>
      <c r="AZ174" s="42"/>
      <c r="BA174" s="42"/>
      <c r="BB174" s="277"/>
      <c r="BC174" s="277"/>
      <c r="BD174" s="277"/>
      <c r="BE174" s="277"/>
      <c r="BF174" s="288"/>
      <c r="BG174" s="277"/>
      <c r="BH174" s="277"/>
      <c r="BI174" s="277"/>
      <c r="BJ174" s="277"/>
      <c r="BK174" s="277"/>
      <c r="BL174" s="277"/>
      <c r="BM174" s="277"/>
      <c r="BN174" s="277"/>
      <c r="BO174" s="277"/>
      <c r="BP174" s="277"/>
      <c r="BQ174" s="277"/>
      <c r="BR174" s="277"/>
      <c r="BS174" s="277"/>
      <c r="BT174" s="277"/>
      <c r="BU174" s="277"/>
      <c r="BV174" s="277"/>
      <c r="BW174" s="277"/>
      <c r="BX174" s="277">
        <v>81</v>
      </c>
      <c r="BY174" s="277"/>
      <c r="BZ174" s="277"/>
      <c r="CA174" s="277"/>
      <c r="CB174" s="277"/>
      <c r="CC174" s="277"/>
      <c r="CD174" s="277"/>
      <c r="CE174" s="277"/>
      <c r="CF174" s="277"/>
      <c r="CG174" s="277"/>
      <c r="CH174" s="287">
        <v>10</v>
      </c>
      <c r="CI174" s="287"/>
      <c r="CJ174" s="277"/>
      <c r="CK174" s="277"/>
      <c r="CL174" s="277"/>
      <c r="CM174" s="277"/>
      <c r="CN174" s="277"/>
      <c r="CO174" s="277"/>
      <c r="CP174" s="277"/>
      <c r="CQ174" s="277"/>
      <c r="CR174" s="277"/>
      <c r="CS174" s="277"/>
      <c r="CT174" s="277"/>
      <c r="CU174" s="277"/>
      <c r="CV174" s="277"/>
      <c r="CW174" s="277"/>
      <c r="CX174" s="277"/>
      <c r="CY174" s="277"/>
      <c r="CZ174" s="277"/>
      <c r="DA174" s="277"/>
      <c r="DB174" s="277"/>
      <c r="DC174" s="277"/>
      <c r="DD174" s="271"/>
      <c r="DE174" s="271"/>
      <c r="DF174" s="277"/>
      <c r="DG174" s="277"/>
      <c r="DH174" s="279">
        <v>0</v>
      </c>
      <c r="DI174" s="279">
        <v>0</v>
      </c>
      <c r="DJ174" s="277"/>
      <c r="DK174" s="277"/>
      <c r="DL174" s="277">
        <v>19</v>
      </c>
      <c r="DM174" s="277"/>
      <c r="DN174" s="277"/>
      <c r="DO174" s="277"/>
      <c r="DP174" s="277"/>
      <c r="DQ174" s="277"/>
      <c r="DR174" s="277"/>
      <c r="DS174" s="277"/>
      <c r="DT174" s="277"/>
      <c r="DU174" s="277">
        <v>2</v>
      </c>
      <c r="DV174" s="277"/>
      <c r="DW174" s="277"/>
      <c r="DX174" s="277"/>
      <c r="DY174" s="277"/>
      <c r="DZ174" s="277"/>
      <c r="EA174" s="277"/>
      <c r="EB174" s="277"/>
      <c r="EC174" s="272">
        <v>114</v>
      </c>
      <c r="ED174" s="272"/>
      <c r="EE174" s="277"/>
      <c r="EF174" s="277"/>
      <c r="EG174" s="277"/>
      <c r="EH174" s="277"/>
      <c r="EI174" s="277"/>
      <c r="EJ174" s="277"/>
      <c r="EK174" s="277"/>
      <c r="EL174" s="277"/>
      <c r="EM174" s="277">
        <v>60</v>
      </c>
      <c r="EN174" s="277"/>
      <c r="EO174" s="277"/>
      <c r="EP174" s="277"/>
      <c r="EQ174" s="277">
        <v>1400</v>
      </c>
      <c r="ER174" s="277"/>
      <c r="ES174" s="277"/>
      <c r="ET174" s="277"/>
      <c r="EU174" s="277"/>
      <c r="EV174" s="277"/>
      <c r="EW174" s="277"/>
      <c r="EX174" s="277"/>
      <c r="EY174" s="277"/>
      <c r="EZ174" s="277"/>
      <c r="FA174" s="277">
        <v>60</v>
      </c>
      <c r="FB174" s="277"/>
      <c r="FC174" s="277"/>
      <c r="FD174" s="277"/>
      <c r="FE174" s="288">
        <v>3</v>
      </c>
      <c r="FF174" s="288"/>
      <c r="FG174" s="277"/>
      <c r="FH174" s="277"/>
      <c r="FI174" s="277">
        <v>80</v>
      </c>
      <c r="FJ174" s="277"/>
      <c r="FK174" s="277"/>
      <c r="FL174" s="277"/>
      <c r="FM174" s="277"/>
      <c r="FN174" s="277"/>
      <c r="FO174" s="42"/>
      <c r="FP174" s="42"/>
      <c r="FQ174" s="277"/>
      <c r="FR174" s="277"/>
      <c r="FS174" s="277"/>
      <c r="FT174" s="277"/>
      <c r="FU174" s="277"/>
      <c r="FV174" s="277"/>
      <c r="FW174" s="288">
        <v>3</v>
      </c>
      <c r="FX174" s="288"/>
      <c r="FY174" s="277"/>
      <c r="FZ174" s="277"/>
      <c r="GA174" s="277"/>
      <c r="GB174" s="277"/>
      <c r="GC174" s="62"/>
      <c r="GD174" s="62"/>
      <c r="GE174" s="277"/>
      <c r="GF174" s="277"/>
      <c r="GG174" s="277"/>
      <c r="GH174" s="277"/>
      <c r="GI174" s="277">
        <v>35</v>
      </c>
      <c r="GJ174" s="277"/>
      <c r="GK174" s="277"/>
      <c r="GL174" s="277"/>
    </row>
    <row r="175" spans="1:194" s="286" customFormat="1" ht="28.5" customHeight="1" x14ac:dyDescent="0.3">
      <c r="A175" s="277">
        <v>153</v>
      </c>
      <c r="B175" s="277" t="s">
        <v>549</v>
      </c>
      <c r="C175" s="277" t="s">
        <v>550</v>
      </c>
      <c r="D175" s="277">
        <v>2.69</v>
      </c>
      <c r="E175" s="277"/>
      <c r="F175" s="277"/>
      <c r="G175" s="277"/>
      <c r="H175" s="277"/>
      <c r="I175" s="277"/>
      <c r="J175" s="277">
        <v>0</v>
      </c>
      <c r="K175" s="277">
        <v>0</v>
      </c>
      <c r="L175" s="277"/>
      <c r="M175" s="277"/>
      <c r="N175" s="277"/>
      <c r="O175" s="277"/>
      <c r="P175" s="277">
        <v>1</v>
      </c>
      <c r="Q175" s="277"/>
      <c r="R175" s="277"/>
      <c r="S175" s="277"/>
      <c r="T175" s="277"/>
      <c r="U175" s="277"/>
      <c r="V175" s="277"/>
      <c r="W175" s="277"/>
      <c r="X175" s="277"/>
      <c r="Y175" s="277"/>
      <c r="Z175" s="277"/>
      <c r="AA175" s="277"/>
      <c r="AB175" s="277"/>
      <c r="AC175" s="277"/>
      <c r="AD175" s="277"/>
      <c r="AE175" s="277"/>
      <c r="AF175" s="277">
        <v>201</v>
      </c>
      <c r="AG175" s="277"/>
      <c r="AH175" s="277"/>
      <c r="AI175" s="277"/>
      <c r="AJ175" s="277"/>
      <c r="AK175" s="277"/>
      <c r="AL175" s="277"/>
      <c r="AM175" s="277"/>
      <c r="AN175" s="277"/>
      <c r="AO175" s="277"/>
      <c r="AP175" s="277"/>
      <c r="AQ175" s="277"/>
      <c r="AR175" s="278"/>
      <c r="AS175" s="278"/>
      <c r="AT175" s="278"/>
      <c r="AU175" s="278"/>
      <c r="AV175" s="277"/>
      <c r="AW175" s="277"/>
      <c r="AX175" s="277"/>
      <c r="AY175" s="277"/>
      <c r="AZ175" s="42"/>
      <c r="BA175" s="42"/>
      <c r="BB175" s="277"/>
      <c r="BC175" s="277"/>
      <c r="BD175" s="277"/>
      <c r="BE175" s="277"/>
      <c r="BF175" s="288"/>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277"/>
      <c r="CD175" s="277"/>
      <c r="CE175" s="277"/>
      <c r="CF175" s="277"/>
      <c r="CG175" s="277"/>
      <c r="CH175" s="287">
        <v>25</v>
      </c>
      <c r="CI175" s="287"/>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1"/>
      <c r="DE175" s="271"/>
      <c r="DF175" s="277"/>
      <c r="DG175" s="277"/>
      <c r="DH175" s="279">
        <v>0</v>
      </c>
      <c r="DI175" s="279">
        <v>0</v>
      </c>
      <c r="DJ175" s="277"/>
      <c r="DK175" s="277"/>
      <c r="DL175" s="277"/>
      <c r="DM175" s="277"/>
      <c r="DN175" s="277"/>
      <c r="DO175" s="277"/>
      <c r="DP175" s="277"/>
      <c r="DQ175" s="277"/>
      <c r="DR175" s="277"/>
      <c r="DS175" s="277"/>
      <c r="DT175" s="277"/>
      <c r="DU175" s="277"/>
      <c r="DV175" s="277"/>
      <c r="DW175" s="277"/>
      <c r="DX175" s="277"/>
      <c r="DY175" s="277"/>
      <c r="DZ175" s="277"/>
      <c r="EA175" s="277"/>
      <c r="EB175" s="277"/>
      <c r="EC175" s="272">
        <v>220</v>
      </c>
      <c r="ED175" s="272"/>
      <c r="EE175" s="277"/>
      <c r="EF175" s="277"/>
      <c r="EG175" s="277"/>
      <c r="EH175" s="277"/>
      <c r="EI175" s="277"/>
      <c r="EJ175" s="277"/>
      <c r="EK175" s="277"/>
      <c r="EL175" s="277"/>
      <c r="EM175" s="277">
        <v>40</v>
      </c>
      <c r="EN175" s="277"/>
      <c r="EO175" s="277"/>
      <c r="EP175" s="277"/>
      <c r="EQ175" s="277">
        <v>800</v>
      </c>
      <c r="ER175" s="277"/>
      <c r="ES175" s="277"/>
      <c r="ET175" s="277"/>
      <c r="EU175" s="277"/>
      <c r="EV175" s="277"/>
      <c r="EW175" s="277"/>
      <c r="EX175" s="277"/>
      <c r="EY175" s="277"/>
      <c r="EZ175" s="277"/>
      <c r="FA175" s="277">
        <v>40</v>
      </c>
      <c r="FB175" s="277"/>
      <c r="FC175" s="277"/>
      <c r="FD175" s="277"/>
      <c r="FE175" s="288"/>
      <c r="FF175" s="288"/>
      <c r="FG175" s="277"/>
      <c r="FH175" s="277"/>
      <c r="FI175" s="277">
        <v>3</v>
      </c>
      <c r="FJ175" s="277"/>
      <c r="FK175" s="277"/>
      <c r="FL175" s="277"/>
      <c r="FM175" s="277"/>
      <c r="FN175" s="277"/>
      <c r="FO175" s="42"/>
      <c r="FP175" s="42"/>
      <c r="FQ175" s="277"/>
      <c r="FR175" s="277"/>
      <c r="FS175" s="277"/>
      <c r="FT175" s="277"/>
      <c r="FU175" s="277"/>
      <c r="FV175" s="277"/>
      <c r="FW175" s="288"/>
      <c r="FX175" s="288"/>
      <c r="FY175" s="277"/>
      <c r="FZ175" s="277"/>
      <c r="GA175" s="277"/>
      <c r="GB175" s="277"/>
      <c r="GC175" s="62"/>
      <c r="GD175" s="62"/>
      <c r="GE175" s="277"/>
      <c r="GF175" s="277"/>
      <c r="GG175" s="277"/>
      <c r="GH175" s="277"/>
      <c r="GI175" s="277">
        <v>10</v>
      </c>
      <c r="GJ175" s="277"/>
      <c r="GK175" s="277"/>
      <c r="GL175" s="277"/>
    </row>
    <row r="176" spans="1:194" s="286" customFormat="1" ht="28.5" customHeight="1" x14ac:dyDescent="0.3">
      <c r="A176" s="277">
        <v>154</v>
      </c>
      <c r="B176" s="277" t="s">
        <v>551</v>
      </c>
      <c r="C176" s="277" t="s">
        <v>552</v>
      </c>
      <c r="D176" s="277">
        <v>3.44</v>
      </c>
      <c r="E176" s="277"/>
      <c r="F176" s="277"/>
      <c r="G176" s="277"/>
      <c r="H176" s="277"/>
      <c r="I176" s="277"/>
      <c r="J176" s="277">
        <v>0</v>
      </c>
      <c r="K176" s="277">
        <v>0</v>
      </c>
      <c r="L176" s="277"/>
      <c r="M176" s="277"/>
      <c r="N176" s="277"/>
      <c r="O176" s="277"/>
      <c r="P176" s="277">
        <v>74</v>
      </c>
      <c r="Q176" s="277"/>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8"/>
      <c r="AS176" s="278"/>
      <c r="AT176" s="278"/>
      <c r="AU176" s="278"/>
      <c r="AV176" s="277"/>
      <c r="AW176" s="277"/>
      <c r="AX176" s="277"/>
      <c r="AY176" s="277"/>
      <c r="AZ176" s="42"/>
      <c r="BA176" s="42"/>
      <c r="BB176" s="277"/>
      <c r="BC176" s="277"/>
      <c r="BD176" s="277"/>
      <c r="BE176" s="277"/>
      <c r="BF176" s="288"/>
      <c r="BG176" s="277"/>
      <c r="BH176" s="277"/>
      <c r="BI176" s="277"/>
      <c r="BJ176" s="277"/>
      <c r="BK176" s="277"/>
      <c r="BL176" s="277"/>
      <c r="BM176" s="277"/>
      <c r="BN176" s="277"/>
      <c r="BO176" s="277"/>
      <c r="BP176" s="277"/>
      <c r="BQ176" s="277"/>
      <c r="BR176" s="277"/>
      <c r="BS176" s="277"/>
      <c r="BT176" s="277"/>
      <c r="BU176" s="277"/>
      <c r="BV176" s="277"/>
      <c r="BW176" s="277"/>
      <c r="BX176" s="277">
        <v>15</v>
      </c>
      <c r="BY176" s="277"/>
      <c r="BZ176" s="277"/>
      <c r="CA176" s="277"/>
      <c r="CB176" s="277"/>
      <c r="CC176" s="277"/>
      <c r="CD176" s="277"/>
      <c r="CE176" s="277"/>
      <c r="CF176" s="277"/>
      <c r="CG176" s="277"/>
      <c r="CH176" s="287">
        <v>6</v>
      </c>
      <c r="CI176" s="287"/>
      <c r="CJ176" s="277"/>
      <c r="CK176" s="277"/>
      <c r="CL176" s="277"/>
      <c r="CM176" s="277"/>
      <c r="CN176" s="277"/>
      <c r="CO176" s="277"/>
      <c r="CP176" s="277"/>
      <c r="CQ176" s="277"/>
      <c r="CR176" s="277"/>
      <c r="CS176" s="277"/>
      <c r="CT176" s="277"/>
      <c r="CU176" s="277"/>
      <c r="CV176" s="277"/>
      <c r="CW176" s="277"/>
      <c r="CX176" s="277"/>
      <c r="CY176" s="277"/>
      <c r="CZ176" s="277"/>
      <c r="DA176" s="277"/>
      <c r="DB176" s="277"/>
      <c r="DC176" s="277"/>
      <c r="DD176" s="271"/>
      <c r="DE176" s="271"/>
      <c r="DF176" s="277"/>
      <c r="DG176" s="277"/>
      <c r="DH176" s="279">
        <v>0</v>
      </c>
      <c r="DI176" s="279">
        <v>0</v>
      </c>
      <c r="DJ176" s="277"/>
      <c r="DK176" s="277"/>
      <c r="DL176" s="277"/>
      <c r="DM176" s="277"/>
      <c r="DN176" s="277"/>
      <c r="DO176" s="277"/>
      <c r="DP176" s="277"/>
      <c r="DQ176" s="277"/>
      <c r="DR176" s="277"/>
      <c r="DS176" s="277"/>
      <c r="DT176" s="277"/>
      <c r="DU176" s="277"/>
      <c r="DV176" s="277"/>
      <c r="DW176" s="277"/>
      <c r="DX176" s="277"/>
      <c r="DY176" s="277"/>
      <c r="DZ176" s="277"/>
      <c r="EA176" s="277"/>
      <c r="EB176" s="277"/>
      <c r="EC176" s="272">
        <v>105</v>
      </c>
      <c r="ED176" s="272"/>
      <c r="EE176" s="277"/>
      <c r="EF176" s="277"/>
      <c r="EG176" s="277"/>
      <c r="EH176" s="277"/>
      <c r="EI176" s="277"/>
      <c r="EJ176" s="277"/>
      <c r="EK176" s="277"/>
      <c r="EL176" s="277"/>
      <c r="EM176" s="277">
        <v>20</v>
      </c>
      <c r="EN176" s="277"/>
      <c r="EO176" s="277"/>
      <c r="EP176" s="277"/>
      <c r="EQ176" s="277">
        <v>1500</v>
      </c>
      <c r="ER176" s="277"/>
      <c r="ES176" s="277"/>
      <c r="ET176" s="277"/>
      <c r="EU176" s="277"/>
      <c r="EV176" s="277"/>
      <c r="EW176" s="277"/>
      <c r="EX176" s="277"/>
      <c r="EY176" s="277"/>
      <c r="EZ176" s="277"/>
      <c r="FA176" s="277">
        <v>20</v>
      </c>
      <c r="FB176" s="277"/>
      <c r="FC176" s="277"/>
      <c r="FD176" s="277"/>
      <c r="FE176" s="288"/>
      <c r="FF176" s="288"/>
      <c r="FG176" s="277"/>
      <c r="FH176" s="277"/>
      <c r="FI176" s="277">
        <v>5</v>
      </c>
      <c r="FJ176" s="277"/>
      <c r="FK176" s="277"/>
      <c r="FL176" s="277"/>
      <c r="FM176" s="277"/>
      <c r="FN176" s="277"/>
      <c r="FO176" s="42"/>
      <c r="FP176" s="42"/>
      <c r="FQ176" s="277"/>
      <c r="FR176" s="277"/>
      <c r="FS176" s="277"/>
      <c r="FT176" s="277"/>
      <c r="FU176" s="277"/>
      <c r="FV176" s="277"/>
      <c r="FW176" s="288"/>
      <c r="FX176" s="288"/>
      <c r="FY176" s="277"/>
      <c r="FZ176" s="277"/>
      <c r="GA176" s="277"/>
      <c r="GB176" s="277"/>
      <c r="GC176" s="62"/>
      <c r="GD176" s="62"/>
      <c r="GE176" s="277"/>
      <c r="GF176" s="277"/>
      <c r="GG176" s="277"/>
      <c r="GH176" s="277"/>
      <c r="GI176" s="277"/>
      <c r="GJ176" s="277"/>
      <c r="GK176" s="277"/>
      <c r="GL176" s="277"/>
    </row>
    <row r="177" spans="1:194" s="286" customFormat="1" ht="28.5" customHeight="1" x14ac:dyDescent="0.3">
      <c r="A177" s="277">
        <v>155</v>
      </c>
      <c r="B177" s="277" t="s">
        <v>553</v>
      </c>
      <c r="C177" s="277" t="s">
        <v>554</v>
      </c>
      <c r="D177" s="277">
        <v>4.42</v>
      </c>
      <c r="E177" s="277"/>
      <c r="F177" s="277"/>
      <c r="G177" s="277"/>
      <c r="H177" s="277"/>
      <c r="I177" s="277"/>
      <c r="J177" s="277">
        <v>0</v>
      </c>
      <c r="K177" s="277">
        <v>0</v>
      </c>
      <c r="L177" s="277"/>
      <c r="M177" s="277"/>
      <c r="N177" s="277"/>
      <c r="O177" s="277"/>
      <c r="P177" s="277">
        <v>20</v>
      </c>
      <c r="Q177" s="277"/>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8"/>
      <c r="AS177" s="278"/>
      <c r="AT177" s="278"/>
      <c r="AU177" s="278"/>
      <c r="AV177" s="277"/>
      <c r="AW177" s="277"/>
      <c r="AX177" s="277"/>
      <c r="AY177" s="277"/>
      <c r="AZ177" s="42"/>
      <c r="BA177" s="42"/>
      <c r="BB177" s="277"/>
      <c r="BC177" s="277"/>
      <c r="BD177" s="277"/>
      <c r="BE177" s="277"/>
      <c r="BF177" s="288"/>
      <c r="BG177" s="277"/>
      <c r="BH177" s="277"/>
      <c r="BI177" s="277"/>
      <c r="BJ177" s="277"/>
      <c r="BK177" s="277"/>
      <c r="BL177" s="277"/>
      <c r="BM177" s="277"/>
      <c r="BN177" s="277"/>
      <c r="BO177" s="277"/>
      <c r="BP177" s="277"/>
      <c r="BQ177" s="277"/>
      <c r="BR177" s="277"/>
      <c r="BS177" s="277"/>
      <c r="BT177" s="277"/>
      <c r="BU177" s="277"/>
      <c r="BV177" s="277"/>
      <c r="BW177" s="277"/>
      <c r="BX177" s="277">
        <v>18</v>
      </c>
      <c r="BY177" s="277"/>
      <c r="BZ177" s="277"/>
      <c r="CA177" s="277"/>
      <c r="CB177" s="277"/>
      <c r="CC177" s="277"/>
      <c r="CD177" s="277"/>
      <c r="CE177" s="277"/>
      <c r="CF177" s="277"/>
      <c r="CG177" s="277"/>
      <c r="CH177" s="287"/>
      <c r="CI177" s="287"/>
      <c r="CJ177" s="277"/>
      <c r="CK177" s="277"/>
      <c r="CL177" s="277"/>
      <c r="CM177" s="277"/>
      <c r="CN177" s="277"/>
      <c r="CO177" s="277"/>
      <c r="CP177" s="277"/>
      <c r="CQ177" s="277"/>
      <c r="CR177" s="277"/>
      <c r="CS177" s="277"/>
      <c r="CT177" s="277"/>
      <c r="CU177" s="277"/>
      <c r="CV177" s="277"/>
      <c r="CW177" s="277"/>
      <c r="CX177" s="277"/>
      <c r="CY177" s="277"/>
      <c r="CZ177" s="277"/>
      <c r="DA177" s="277"/>
      <c r="DB177" s="277"/>
      <c r="DC177" s="277"/>
      <c r="DD177" s="271"/>
      <c r="DE177" s="271"/>
      <c r="DF177" s="277"/>
      <c r="DG177" s="277"/>
      <c r="DH177" s="279">
        <v>0</v>
      </c>
      <c r="DI177" s="279">
        <v>0</v>
      </c>
      <c r="DJ177" s="277"/>
      <c r="DK177" s="277"/>
      <c r="DL177" s="277">
        <v>11</v>
      </c>
      <c r="DM177" s="277"/>
      <c r="DN177" s="277"/>
      <c r="DO177" s="277"/>
      <c r="DP177" s="277"/>
      <c r="DQ177" s="277"/>
      <c r="DR177" s="277"/>
      <c r="DS177" s="277"/>
      <c r="DT177" s="277"/>
      <c r="DU177" s="277"/>
      <c r="DV177" s="277"/>
      <c r="DW177" s="277"/>
      <c r="DX177" s="277"/>
      <c r="DY177" s="277"/>
      <c r="DZ177" s="277"/>
      <c r="EA177" s="277"/>
      <c r="EB177" s="277"/>
      <c r="EC177" s="272">
        <v>20</v>
      </c>
      <c r="ED177" s="272"/>
      <c r="EE177" s="277"/>
      <c r="EF177" s="277"/>
      <c r="EG177" s="277"/>
      <c r="EH177" s="277"/>
      <c r="EI177" s="277"/>
      <c r="EJ177" s="277"/>
      <c r="EK177" s="277"/>
      <c r="EL177" s="277"/>
      <c r="EM177" s="277">
        <v>20</v>
      </c>
      <c r="EN177" s="277"/>
      <c r="EO177" s="277"/>
      <c r="EP177" s="277"/>
      <c r="EQ177" s="277">
        <v>800</v>
      </c>
      <c r="ER177" s="277"/>
      <c r="ES177" s="277"/>
      <c r="ET177" s="277"/>
      <c r="EU177" s="277"/>
      <c r="EV177" s="277"/>
      <c r="EW177" s="277"/>
      <c r="EX177" s="277"/>
      <c r="EY177" s="277"/>
      <c r="EZ177" s="277"/>
      <c r="FA177" s="277">
        <v>20</v>
      </c>
      <c r="FB177" s="277"/>
      <c r="FC177" s="277"/>
      <c r="FD177" s="277"/>
      <c r="FE177" s="288"/>
      <c r="FF177" s="288"/>
      <c r="FG177" s="277"/>
      <c r="FH177" s="277"/>
      <c r="FI177" s="277">
        <v>8</v>
      </c>
      <c r="FJ177" s="277"/>
      <c r="FK177" s="277"/>
      <c r="FL177" s="277"/>
      <c r="FM177" s="277"/>
      <c r="FN177" s="277"/>
      <c r="FO177" s="42"/>
      <c r="FP177" s="42"/>
      <c r="FQ177" s="277"/>
      <c r="FR177" s="277"/>
      <c r="FS177" s="277"/>
      <c r="FT177" s="277"/>
      <c r="FU177" s="277"/>
      <c r="FV177" s="277"/>
      <c r="FW177" s="288"/>
      <c r="FX177" s="288"/>
      <c r="FY177" s="277"/>
      <c r="FZ177" s="277"/>
      <c r="GA177" s="277"/>
      <c r="GB177" s="277"/>
      <c r="GC177" s="62"/>
      <c r="GD177" s="62"/>
      <c r="GE177" s="277"/>
      <c r="GF177" s="277"/>
      <c r="GG177" s="277"/>
      <c r="GH177" s="277"/>
      <c r="GI177" s="277"/>
      <c r="GJ177" s="277"/>
      <c r="GK177" s="277"/>
      <c r="GL177" s="277"/>
    </row>
    <row r="178" spans="1:194" s="286" customFormat="1" ht="28.5" customHeight="1" x14ac:dyDescent="0.3">
      <c r="A178" s="277">
        <v>156</v>
      </c>
      <c r="B178" s="277" t="s">
        <v>555</v>
      </c>
      <c r="C178" s="277" t="s">
        <v>556</v>
      </c>
      <c r="D178" s="277">
        <v>5.39</v>
      </c>
      <c r="E178" s="277"/>
      <c r="F178" s="277"/>
      <c r="G178" s="277"/>
      <c r="H178" s="277"/>
      <c r="I178" s="277"/>
      <c r="J178" s="277">
        <v>0</v>
      </c>
      <c r="K178" s="277">
        <v>0</v>
      </c>
      <c r="L178" s="277"/>
      <c r="M178" s="277"/>
      <c r="N178" s="277"/>
      <c r="O178" s="277"/>
      <c r="P178" s="277">
        <v>10</v>
      </c>
      <c r="Q178" s="277"/>
      <c r="R178" s="277"/>
      <c r="S178" s="277"/>
      <c r="T178" s="277"/>
      <c r="U178" s="277"/>
      <c r="V178" s="277"/>
      <c r="W178" s="277"/>
      <c r="X178" s="277"/>
      <c r="Y178" s="277"/>
      <c r="Z178" s="277"/>
      <c r="AA178" s="277"/>
      <c r="AB178" s="277"/>
      <c r="AC178" s="277"/>
      <c r="AD178" s="277"/>
      <c r="AE178" s="277"/>
      <c r="AF178" s="277"/>
      <c r="AG178" s="277"/>
      <c r="AH178" s="277">
        <v>1</v>
      </c>
      <c r="AI178" s="277"/>
      <c r="AJ178" s="277"/>
      <c r="AK178" s="277"/>
      <c r="AL178" s="277"/>
      <c r="AM178" s="277"/>
      <c r="AN178" s="277"/>
      <c r="AO178" s="277"/>
      <c r="AP178" s="277"/>
      <c r="AQ178" s="277"/>
      <c r="AR178" s="278"/>
      <c r="AS178" s="278"/>
      <c r="AT178" s="278"/>
      <c r="AU178" s="278"/>
      <c r="AV178" s="277"/>
      <c r="AW178" s="277"/>
      <c r="AX178" s="277"/>
      <c r="AY178" s="277"/>
      <c r="AZ178" s="42"/>
      <c r="BA178" s="42"/>
      <c r="BB178" s="277"/>
      <c r="BC178" s="277"/>
      <c r="BD178" s="277"/>
      <c r="BE178" s="277"/>
      <c r="BF178" s="288"/>
      <c r="BG178" s="277"/>
      <c r="BH178" s="277"/>
      <c r="BI178" s="277"/>
      <c r="BJ178" s="277"/>
      <c r="BK178" s="277"/>
      <c r="BL178" s="277"/>
      <c r="BM178" s="277"/>
      <c r="BN178" s="277"/>
      <c r="BO178" s="277"/>
      <c r="BP178" s="277"/>
      <c r="BQ178" s="277"/>
      <c r="BR178" s="277"/>
      <c r="BS178" s="277"/>
      <c r="BT178" s="277"/>
      <c r="BU178" s="277"/>
      <c r="BV178" s="277"/>
      <c r="BW178" s="277"/>
      <c r="BX178" s="277">
        <v>9</v>
      </c>
      <c r="BY178" s="277"/>
      <c r="BZ178" s="277"/>
      <c r="CA178" s="277"/>
      <c r="CB178" s="277"/>
      <c r="CC178" s="277"/>
      <c r="CD178" s="277"/>
      <c r="CE178" s="277"/>
      <c r="CF178" s="277"/>
      <c r="CG178" s="277"/>
      <c r="CH178" s="287"/>
      <c r="CI178" s="287"/>
      <c r="CJ178" s="277"/>
      <c r="CK178" s="277"/>
      <c r="CL178" s="277"/>
      <c r="CM178" s="277"/>
      <c r="CN178" s="277"/>
      <c r="CO178" s="277"/>
      <c r="CP178" s="277"/>
      <c r="CQ178" s="277"/>
      <c r="CR178" s="277"/>
      <c r="CS178" s="277"/>
      <c r="CT178" s="277"/>
      <c r="CU178" s="277"/>
      <c r="CV178" s="277"/>
      <c r="CW178" s="277"/>
      <c r="CX178" s="277"/>
      <c r="CY178" s="277"/>
      <c r="CZ178" s="277"/>
      <c r="DA178" s="277"/>
      <c r="DB178" s="277"/>
      <c r="DC178" s="277"/>
      <c r="DD178" s="271"/>
      <c r="DE178" s="271"/>
      <c r="DF178" s="277"/>
      <c r="DG178" s="277"/>
      <c r="DH178" s="279">
        <v>0</v>
      </c>
      <c r="DI178" s="279">
        <v>0</v>
      </c>
      <c r="DJ178" s="277"/>
      <c r="DK178" s="277"/>
      <c r="DL178" s="277">
        <v>1</v>
      </c>
      <c r="DM178" s="277"/>
      <c r="DN178" s="277"/>
      <c r="DO178" s="277"/>
      <c r="DP178" s="277"/>
      <c r="DQ178" s="277"/>
      <c r="DR178" s="277"/>
      <c r="DS178" s="277"/>
      <c r="DT178" s="277"/>
      <c r="DU178" s="277"/>
      <c r="DV178" s="277"/>
      <c r="DW178" s="277"/>
      <c r="DX178" s="277"/>
      <c r="DY178" s="278"/>
      <c r="DZ178" s="277"/>
      <c r="EA178" s="277"/>
      <c r="EB178" s="277"/>
      <c r="EC178" s="272">
        <v>30</v>
      </c>
      <c r="ED178" s="272"/>
      <c r="EE178" s="277"/>
      <c r="EF178" s="277"/>
      <c r="EG178" s="277"/>
      <c r="EH178" s="277"/>
      <c r="EI178" s="277"/>
      <c r="EJ178" s="277"/>
      <c r="EK178" s="277"/>
      <c r="EL178" s="277"/>
      <c r="EM178" s="277">
        <v>10</v>
      </c>
      <c r="EN178" s="277"/>
      <c r="EO178" s="277"/>
      <c r="EP178" s="277"/>
      <c r="EQ178" s="277">
        <v>806</v>
      </c>
      <c r="ER178" s="277"/>
      <c r="ES178" s="277"/>
      <c r="ET178" s="277"/>
      <c r="EU178" s="277"/>
      <c r="EV178" s="277"/>
      <c r="EW178" s="277"/>
      <c r="EX178" s="277"/>
      <c r="EY178" s="277"/>
      <c r="EZ178" s="277"/>
      <c r="FA178" s="277">
        <v>10</v>
      </c>
      <c r="FB178" s="277"/>
      <c r="FC178" s="277"/>
      <c r="FD178" s="277"/>
      <c r="FE178" s="288"/>
      <c r="FF178" s="288"/>
      <c r="FG178" s="277"/>
      <c r="FH178" s="277"/>
      <c r="FI178" s="277">
        <v>3</v>
      </c>
      <c r="FJ178" s="277"/>
      <c r="FK178" s="277"/>
      <c r="FL178" s="277"/>
      <c r="FM178" s="277"/>
      <c r="FN178" s="277"/>
      <c r="FO178" s="42"/>
      <c r="FP178" s="42"/>
      <c r="FQ178" s="277"/>
      <c r="FR178" s="277"/>
      <c r="FS178" s="277"/>
      <c r="FT178" s="277"/>
      <c r="FU178" s="277"/>
      <c r="FV178" s="277"/>
      <c r="FW178" s="288"/>
      <c r="FX178" s="288"/>
      <c r="FY178" s="277"/>
      <c r="FZ178" s="277"/>
      <c r="GA178" s="277"/>
      <c r="GB178" s="277"/>
      <c r="GC178" s="62"/>
      <c r="GD178" s="62"/>
      <c r="GE178" s="277"/>
      <c r="GF178" s="277"/>
      <c r="GG178" s="277"/>
      <c r="GH178" s="277"/>
      <c r="GI178" s="277"/>
      <c r="GJ178" s="277"/>
      <c r="GK178" s="277"/>
      <c r="GL178" s="277"/>
    </row>
    <row r="179" spans="1:194" s="286" customFormat="1" ht="28.5" customHeight="1" x14ac:dyDescent="0.3">
      <c r="A179" s="277">
        <v>157</v>
      </c>
      <c r="B179" s="277" t="s">
        <v>557</v>
      </c>
      <c r="C179" s="277" t="s">
        <v>558</v>
      </c>
      <c r="D179" s="277">
        <v>8.65</v>
      </c>
      <c r="E179" s="277"/>
      <c r="F179" s="277"/>
      <c r="G179" s="277"/>
      <c r="H179" s="277">
        <v>1</v>
      </c>
      <c r="I179" s="277"/>
      <c r="J179" s="277">
        <v>0</v>
      </c>
      <c r="K179" s="277">
        <v>0</v>
      </c>
      <c r="L179" s="277"/>
      <c r="M179" s="277"/>
      <c r="N179" s="277"/>
      <c r="O179" s="277"/>
      <c r="P179" s="277">
        <v>10</v>
      </c>
      <c r="Q179" s="277"/>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8"/>
      <c r="AS179" s="278"/>
      <c r="AT179" s="278"/>
      <c r="AU179" s="278"/>
      <c r="AV179" s="277"/>
      <c r="AW179" s="277"/>
      <c r="AX179" s="277"/>
      <c r="AY179" s="277"/>
      <c r="AZ179" s="42"/>
      <c r="BA179" s="42"/>
      <c r="BB179" s="277"/>
      <c r="BC179" s="277"/>
      <c r="BD179" s="277"/>
      <c r="BE179" s="277"/>
      <c r="BF179" s="288"/>
      <c r="BG179" s="277"/>
      <c r="BH179" s="277"/>
      <c r="BI179" s="277"/>
      <c r="BJ179" s="277"/>
      <c r="BK179" s="277"/>
      <c r="BL179" s="277"/>
      <c r="BM179" s="277"/>
      <c r="BN179" s="277"/>
      <c r="BO179" s="277"/>
      <c r="BP179" s="277"/>
      <c r="BQ179" s="277"/>
      <c r="BR179" s="277"/>
      <c r="BS179" s="277"/>
      <c r="BT179" s="277"/>
      <c r="BU179" s="277"/>
      <c r="BV179" s="277"/>
      <c r="BW179" s="277"/>
      <c r="BX179" s="277">
        <v>3</v>
      </c>
      <c r="BY179" s="277"/>
      <c r="BZ179" s="277"/>
      <c r="CA179" s="277"/>
      <c r="CB179" s="277"/>
      <c r="CC179" s="277"/>
      <c r="CD179" s="277"/>
      <c r="CE179" s="277"/>
      <c r="CF179" s="277"/>
      <c r="CG179" s="277"/>
      <c r="CH179" s="287"/>
      <c r="CI179" s="287"/>
      <c r="CJ179" s="277"/>
      <c r="CK179" s="277"/>
      <c r="CL179" s="277"/>
      <c r="CM179" s="277"/>
      <c r="CN179" s="277"/>
      <c r="CO179" s="277"/>
      <c r="CP179" s="277"/>
      <c r="CQ179" s="277"/>
      <c r="CR179" s="277"/>
      <c r="CS179" s="277"/>
      <c r="CT179" s="277"/>
      <c r="CU179" s="277"/>
      <c r="CV179" s="277"/>
      <c r="CW179" s="277"/>
      <c r="CX179" s="277"/>
      <c r="CY179" s="277"/>
      <c r="CZ179" s="277"/>
      <c r="DA179" s="277"/>
      <c r="DB179" s="277"/>
      <c r="DC179" s="277"/>
      <c r="DD179" s="271"/>
      <c r="DE179" s="271"/>
      <c r="DF179" s="277"/>
      <c r="DG179" s="277"/>
      <c r="DH179" s="279">
        <v>0</v>
      </c>
      <c r="DI179" s="279">
        <v>0</v>
      </c>
      <c r="DJ179" s="277"/>
      <c r="DK179" s="277"/>
      <c r="DL179" s="277"/>
      <c r="DM179" s="277"/>
      <c r="DN179" s="277"/>
      <c r="DO179" s="277"/>
      <c r="DP179" s="277"/>
      <c r="DQ179" s="277"/>
      <c r="DR179" s="277"/>
      <c r="DS179" s="277"/>
      <c r="DT179" s="277"/>
      <c r="DU179" s="277"/>
      <c r="DV179" s="277"/>
      <c r="DW179" s="277"/>
      <c r="DX179" s="277"/>
      <c r="DY179" s="277"/>
      <c r="DZ179" s="277"/>
      <c r="EA179" s="277"/>
      <c r="EB179" s="277"/>
      <c r="EC179" s="272">
        <v>30</v>
      </c>
      <c r="ED179" s="272"/>
      <c r="EE179" s="277"/>
      <c r="EF179" s="277"/>
      <c r="EG179" s="277"/>
      <c r="EH179" s="277"/>
      <c r="EI179" s="277"/>
      <c r="EJ179" s="277"/>
      <c r="EK179" s="277"/>
      <c r="EL179" s="277"/>
      <c r="EM179" s="277">
        <v>2</v>
      </c>
      <c r="EN179" s="277"/>
      <c r="EO179" s="277"/>
      <c r="EP179" s="277"/>
      <c r="EQ179" s="277">
        <v>500</v>
      </c>
      <c r="ER179" s="277"/>
      <c r="ES179" s="277"/>
      <c r="ET179" s="277"/>
      <c r="EU179" s="277"/>
      <c r="EV179" s="277"/>
      <c r="EW179" s="277"/>
      <c r="EX179" s="277"/>
      <c r="EY179" s="277"/>
      <c r="EZ179" s="277"/>
      <c r="FA179" s="277">
        <v>2</v>
      </c>
      <c r="FB179" s="277"/>
      <c r="FC179" s="277"/>
      <c r="FD179" s="277"/>
      <c r="FE179" s="288"/>
      <c r="FF179" s="288"/>
      <c r="FG179" s="277"/>
      <c r="FH179" s="277"/>
      <c r="FI179" s="277">
        <v>3</v>
      </c>
      <c r="FJ179" s="277"/>
      <c r="FK179" s="277"/>
      <c r="FL179" s="277"/>
      <c r="FM179" s="277"/>
      <c r="FN179" s="277"/>
      <c r="FO179" s="42"/>
      <c r="FP179" s="42"/>
      <c r="FQ179" s="277"/>
      <c r="FR179" s="277"/>
      <c r="FS179" s="277"/>
      <c r="FT179" s="277"/>
      <c r="FU179" s="277"/>
      <c r="FV179" s="277"/>
      <c r="FW179" s="288"/>
      <c r="FX179" s="288"/>
      <c r="FY179" s="277"/>
      <c r="FZ179" s="277"/>
      <c r="GA179" s="277"/>
      <c r="GB179" s="277"/>
      <c r="GC179" s="62"/>
      <c r="GD179" s="62"/>
      <c r="GE179" s="277"/>
      <c r="GF179" s="277"/>
      <c r="GG179" s="277"/>
      <c r="GH179" s="277"/>
      <c r="GI179" s="277"/>
      <c r="GJ179" s="277"/>
      <c r="GK179" s="277"/>
      <c r="GL179" s="277"/>
    </row>
    <row r="180" spans="1:194" s="286" customFormat="1" ht="28.5" customHeight="1" x14ac:dyDescent="0.3">
      <c r="A180" s="277">
        <v>158</v>
      </c>
      <c r="B180" s="277" t="s">
        <v>559</v>
      </c>
      <c r="C180" s="277" t="s">
        <v>560</v>
      </c>
      <c r="D180" s="277">
        <v>14.64</v>
      </c>
      <c r="E180" s="277"/>
      <c r="F180" s="277"/>
      <c r="G180" s="277"/>
      <c r="H180" s="277"/>
      <c r="I180" s="277"/>
      <c r="J180" s="277">
        <v>0</v>
      </c>
      <c r="K180" s="277">
        <v>0</v>
      </c>
      <c r="L180" s="277"/>
      <c r="M180" s="277"/>
      <c r="N180" s="277"/>
      <c r="O180" s="277"/>
      <c r="P180" s="277">
        <v>5</v>
      </c>
      <c r="Q180" s="277"/>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c r="AN180" s="277"/>
      <c r="AO180" s="277"/>
      <c r="AP180" s="277"/>
      <c r="AQ180" s="277"/>
      <c r="AR180" s="278"/>
      <c r="AS180" s="278"/>
      <c r="AT180" s="278"/>
      <c r="AU180" s="278"/>
      <c r="AV180" s="277"/>
      <c r="AW180" s="277"/>
      <c r="AX180" s="277"/>
      <c r="AY180" s="277"/>
      <c r="AZ180" s="42"/>
      <c r="BA180" s="42"/>
      <c r="BB180" s="277"/>
      <c r="BC180" s="277"/>
      <c r="BD180" s="277"/>
      <c r="BE180" s="277"/>
      <c r="BF180" s="288"/>
      <c r="BG180" s="277"/>
      <c r="BH180" s="277"/>
      <c r="BI180" s="277"/>
      <c r="BJ180" s="277"/>
      <c r="BK180" s="277"/>
      <c r="BL180" s="277"/>
      <c r="BM180" s="277"/>
      <c r="BN180" s="277"/>
      <c r="BO180" s="277"/>
      <c r="BP180" s="277"/>
      <c r="BQ180" s="277"/>
      <c r="BR180" s="277"/>
      <c r="BS180" s="277"/>
      <c r="BT180" s="277"/>
      <c r="BU180" s="277"/>
      <c r="BV180" s="277"/>
      <c r="BW180" s="277"/>
      <c r="BX180" s="277">
        <v>3</v>
      </c>
      <c r="BY180" s="277"/>
      <c r="BZ180" s="277"/>
      <c r="CA180" s="277"/>
      <c r="CB180" s="277"/>
      <c r="CC180" s="277"/>
      <c r="CD180" s="277"/>
      <c r="CE180" s="277"/>
      <c r="CF180" s="277"/>
      <c r="CG180" s="277"/>
      <c r="CH180" s="287"/>
      <c r="CI180" s="287"/>
      <c r="CJ180" s="277"/>
      <c r="CK180" s="277"/>
      <c r="CL180" s="277"/>
      <c r="CM180" s="277"/>
      <c r="CN180" s="277"/>
      <c r="CO180" s="277"/>
      <c r="CP180" s="277"/>
      <c r="CQ180" s="277"/>
      <c r="CR180" s="277"/>
      <c r="CS180" s="277"/>
      <c r="CT180" s="277"/>
      <c r="CU180" s="277"/>
      <c r="CV180" s="277"/>
      <c r="CW180" s="277"/>
      <c r="CX180" s="277"/>
      <c r="CY180" s="277"/>
      <c r="CZ180" s="277"/>
      <c r="DA180" s="277"/>
      <c r="DB180" s="277"/>
      <c r="DC180" s="277"/>
      <c r="DD180" s="271"/>
      <c r="DE180" s="271"/>
      <c r="DF180" s="277"/>
      <c r="DG180" s="277"/>
      <c r="DH180" s="279">
        <v>0</v>
      </c>
      <c r="DI180" s="279">
        <v>0</v>
      </c>
      <c r="DJ180" s="277"/>
      <c r="DK180" s="277"/>
      <c r="DL180" s="277"/>
      <c r="DM180" s="277"/>
      <c r="DN180" s="277"/>
      <c r="DO180" s="277"/>
      <c r="DP180" s="277"/>
      <c r="DQ180" s="277"/>
      <c r="DR180" s="277"/>
      <c r="DS180" s="277"/>
      <c r="DT180" s="277"/>
      <c r="DU180" s="277"/>
      <c r="DV180" s="277"/>
      <c r="DW180" s="277"/>
      <c r="DX180" s="277"/>
      <c r="DY180" s="277"/>
      <c r="DZ180" s="277"/>
      <c r="EA180" s="277"/>
      <c r="EB180" s="277"/>
      <c r="EC180" s="272">
        <v>20</v>
      </c>
      <c r="ED180" s="272"/>
      <c r="EE180" s="277"/>
      <c r="EF180" s="277"/>
      <c r="EG180" s="277"/>
      <c r="EH180" s="277"/>
      <c r="EI180" s="277"/>
      <c r="EJ180" s="277"/>
      <c r="EK180" s="277"/>
      <c r="EL180" s="277"/>
      <c r="EM180" s="277">
        <v>2</v>
      </c>
      <c r="EN180" s="277"/>
      <c r="EO180" s="277"/>
      <c r="EP180" s="277"/>
      <c r="EQ180" s="277">
        <v>700</v>
      </c>
      <c r="ER180" s="277"/>
      <c r="ES180" s="277"/>
      <c r="ET180" s="277"/>
      <c r="EU180" s="277"/>
      <c r="EV180" s="277"/>
      <c r="EW180" s="277"/>
      <c r="EX180" s="277"/>
      <c r="EY180" s="277"/>
      <c r="EZ180" s="277"/>
      <c r="FA180" s="277">
        <v>2</v>
      </c>
      <c r="FB180" s="277"/>
      <c r="FC180" s="277"/>
      <c r="FD180" s="277"/>
      <c r="FE180" s="288"/>
      <c r="FF180" s="288"/>
      <c r="FG180" s="277"/>
      <c r="FH180" s="277"/>
      <c r="FI180" s="277"/>
      <c r="FJ180" s="277"/>
      <c r="FK180" s="277"/>
      <c r="FL180" s="277"/>
      <c r="FM180" s="277"/>
      <c r="FN180" s="277"/>
      <c r="FO180" s="42"/>
      <c r="FP180" s="42"/>
      <c r="FQ180" s="277"/>
      <c r="FR180" s="277"/>
      <c r="FS180" s="277"/>
      <c r="FT180" s="277"/>
      <c r="FU180" s="277"/>
      <c r="FV180" s="277"/>
      <c r="FW180" s="288"/>
      <c r="FX180" s="288"/>
      <c r="FY180" s="277"/>
      <c r="FZ180" s="277"/>
      <c r="GA180" s="277"/>
      <c r="GB180" s="277"/>
      <c r="GC180" s="62"/>
      <c r="GD180" s="62"/>
      <c r="GE180" s="277"/>
      <c r="GF180" s="277"/>
      <c r="GG180" s="277"/>
      <c r="GH180" s="277"/>
      <c r="GI180" s="277"/>
      <c r="GJ180" s="277"/>
      <c r="GK180" s="277"/>
      <c r="GL180" s="277"/>
    </row>
    <row r="181" spans="1:194" s="286" customFormat="1" ht="45" customHeight="1" x14ac:dyDescent="0.3">
      <c r="A181" s="277">
        <v>159</v>
      </c>
      <c r="B181" s="277" t="s">
        <v>561</v>
      </c>
      <c r="C181" s="277" t="s">
        <v>562</v>
      </c>
      <c r="D181" s="277">
        <v>3.02</v>
      </c>
      <c r="E181" s="277"/>
      <c r="F181" s="277"/>
      <c r="G181" s="277"/>
      <c r="H181" s="277"/>
      <c r="I181" s="277"/>
      <c r="J181" s="277">
        <v>0</v>
      </c>
      <c r="K181" s="277">
        <v>0</v>
      </c>
      <c r="L181" s="277"/>
      <c r="M181" s="277"/>
      <c r="N181" s="277"/>
      <c r="O181" s="277"/>
      <c r="P181" s="277"/>
      <c r="Q181" s="277"/>
      <c r="R181" s="277"/>
      <c r="S181" s="277"/>
      <c r="T181" s="277"/>
      <c r="U181" s="277"/>
      <c r="V181" s="277"/>
      <c r="W181" s="277"/>
      <c r="X181" s="277"/>
      <c r="Y181" s="277"/>
      <c r="Z181" s="277"/>
      <c r="AA181" s="277"/>
      <c r="AB181" s="277"/>
      <c r="AC181" s="277"/>
      <c r="AD181" s="277"/>
      <c r="AE181" s="277"/>
      <c r="AF181" s="277">
        <v>5</v>
      </c>
      <c r="AG181" s="277"/>
      <c r="AH181" s="277"/>
      <c r="AI181" s="277"/>
      <c r="AJ181" s="277"/>
      <c r="AK181" s="277"/>
      <c r="AL181" s="277"/>
      <c r="AM181" s="277"/>
      <c r="AN181" s="277"/>
      <c r="AO181" s="277"/>
      <c r="AP181" s="277"/>
      <c r="AQ181" s="277"/>
      <c r="AR181" s="278"/>
      <c r="AS181" s="278"/>
      <c r="AT181" s="278"/>
      <c r="AU181" s="278"/>
      <c r="AV181" s="277"/>
      <c r="AW181" s="277"/>
      <c r="AX181" s="277"/>
      <c r="AY181" s="277"/>
      <c r="AZ181" s="42"/>
      <c r="BA181" s="42"/>
      <c r="BB181" s="277"/>
      <c r="BC181" s="277"/>
      <c r="BD181" s="277"/>
      <c r="BE181" s="277"/>
      <c r="BF181" s="288"/>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87"/>
      <c r="CI181" s="287"/>
      <c r="CJ181" s="277"/>
      <c r="CK181" s="277"/>
      <c r="CL181" s="277"/>
      <c r="CM181" s="277"/>
      <c r="CN181" s="277"/>
      <c r="CO181" s="277"/>
      <c r="CP181" s="277"/>
      <c r="CQ181" s="277"/>
      <c r="CR181" s="277"/>
      <c r="CS181" s="277"/>
      <c r="CT181" s="277"/>
      <c r="CU181" s="277"/>
      <c r="CV181" s="277"/>
      <c r="CW181" s="277"/>
      <c r="CX181" s="277"/>
      <c r="CY181" s="277"/>
      <c r="CZ181" s="277"/>
      <c r="DA181" s="277"/>
      <c r="DB181" s="277"/>
      <c r="DC181" s="277"/>
      <c r="DD181" s="271"/>
      <c r="DE181" s="271"/>
      <c r="DF181" s="277"/>
      <c r="DG181" s="277"/>
      <c r="DH181" s="279">
        <v>0</v>
      </c>
      <c r="DI181" s="279">
        <v>0</v>
      </c>
      <c r="DJ181" s="277"/>
      <c r="DK181" s="277"/>
      <c r="DL181" s="277"/>
      <c r="DM181" s="277"/>
      <c r="DN181" s="277"/>
      <c r="DO181" s="277"/>
      <c r="DP181" s="277"/>
      <c r="DQ181" s="277"/>
      <c r="DR181" s="277"/>
      <c r="DS181" s="277"/>
      <c r="DT181" s="277"/>
      <c r="DU181" s="277"/>
      <c r="DV181" s="277"/>
      <c r="DW181" s="277"/>
      <c r="DX181" s="277"/>
      <c r="DY181" s="277"/>
      <c r="DZ181" s="277"/>
      <c r="EA181" s="277"/>
      <c r="EB181" s="277"/>
      <c r="EC181" s="272"/>
      <c r="ED181" s="272"/>
      <c r="EE181" s="277"/>
      <c r="EF181" s="277"/>
      <c r="EG181" s="277"/>
      <c r="EH181" s="277"/>
      <c r="EI181" s="277"/>
      <c r="EJ181" s="277"/>
      <c r="EK181" s="277"/>
      <c r="EL181" s="277"/>
      <c r="EM181" s="277"/>
      <c r="EN181" s="277"/>
      <c r="EO181" s="277"/>
      <c r="EP181" s="277"/>
      <c r="EQ181" s="277">
        <v>30</v>
      </c>
      <c r="ER181" s="277"/>
      <c r="ES181" s="277"/>
      <c r="ET181" s="277"/>
      <c r="EU181" s="277"/>
      <c r="EV181" s="277"/>
      <c r="EW181" s="277"/>
      <c r="EX181" s="277"/>
      <c r="EY181" s="277"/>
      <c r="EZ181" s="277"/>
      <c r="FA181" s="277"/>
      <c r="FB181" s="277"/>
      <c r="FC181" s="277"/>
      <c r="FD181" s="277"/>
      <c r="FE181" s="288"/>
      <c r="FF181" s="288"/>
      <c r="FG181" s="277"/>
      <c r="FH181" s="277"/>
      <c r="FI181" s="277"/>
      <c r="FJ181" s="277"/>
      <c r="FK181" s="277"/>
      <c r="FL181" s="277"/>
      <c r="FM181" s="277"/>
      <c r="FN181" s="277"/>
      <c r="FO181" s="42"/>
      <c r="FP181" s="42"/>
      <c r="FQ181" s="277"/>
      <c r="FR181" s="277"/>
      <c r="FS181" s="277"/>
      <c r="FT181" s="277"/>
      <c r="FU181" s="277"/>
      <c r="FV181" s="277"/>
      <c r="FW181" s="288"/>
      <c r="FX181" s="288"/>
      <c r="FY181" s="277"/>
      <c r="FZ181" s="277"/>
      <c r="GA181" s="277"/>
      <c r="GB181" s="277"/>
      <c r="GC181" s="62">
        <v>125</v>
      </c>
      <c r="GD181" s="62"/>
      <c r="GE181" s="277"/>
      <c r="GF181" s="277"/>
      <c r="GG181" s="277"/>
      <c r="GH181" s="277"/>
      <c r="GI181" s="277"/>
      <c r="GJ181" s="277"/>
      <c r="GK181" s="277"/>
      <c r="GL181" s="277"/>
    </row>
    <row r="182" spans="1:194" s="286" customFormat="1" ht="30" customHeight="1" x14ac:dyDescent="0.3">
      <c r="A182" s="277">
        <v>160</v>
      </c>
      <c r="B182" s="277" t="s">
        <v>563</v>
      </c>
      <c r="C182" s="277" t="s">
        <v>564</v>
      </c>
      <c r="D182" s="277">
        <v>1.42</v>
      </c>
      <c r="E182" s="277"/>
      <c r="F182" s="277"/>
      <c r="G182" s="277"/>
      <c r="H182" s="277"/>
      <c r="I182" s="277"/>
      <c r="J182" s="277">
        <v>0</v>
      </c>
      <c r="K182" s="277">
        <v>0</v>
      </c>
      <c r="L182" s="277"/>
      <c r="M182" s="277"/>
      <c r="N182" s="277"/>
      <c r="O182" s="277"/>
      <c r="P182" s="277"/>
      <c r="Q182" s="277"/>
      <c r="R182" s="277"/>
      <c r="S182" s="277"/>
      <c r="T182" s="277"/>
      <c r="U182" s="277"/>
      <c r="V182" s="277"/>
      <c r="W182" s="277"/>
      <c r="X182" s="277"/>
      <c r="Y182" s="277"/>
      <c r="Z182" s="277"/>
      <c r="AA182" s="277"/>
      <c r="AB182" s="277"/>
      <c r="AC182" s="277"/>
      <c r="AD182" s="277"/>
      <c r="AE182" s="277"/>
      <c r="AF182" s="277">
        <v>15</v>
      </c>
      <c r="AG182" s="277"/>
      <c r="AH182" s="277"/>
      <c r="AI182" s="277"/>
      <c r="AJ182" s="277"/>
      <c r="AK182" s="277"/>
      <c r="AL182" s="277"/>
      <c r="AM182" s="277"/>
      <c r="AN182" s="277"/>
      <c r="AO182" s="277"/>
      <c r="AP182" s="277"/>
      <c r="AQ182" s="277"/>
      <c r="AR182" s="278"/>
      <c r="AS182" s="278"/>
      <c r="AT182" s="278"/>
      <c r="AU182" s="278"/>
      <c r="AV182" s="277"/>
      <c r="AW182" s="277"/>
      <c r="AX182" s="277"/>
      <c r="AY182" s="277"/>
      <c r="AZ182" s="42"/>
      <c r="BA182" s="42"/>
      <c r="BB182" s="277"/>
      <c r="BC182" s="277"/>
      <c r="BD182" s="277"/>
      <c r="BE182" s="277"/>
      <c r="BF182" s="288"/>
      <c r="BG182" s="277"/>
      <c r="BH182" s="277"/>
      <c r="BI182" s="277"/>
      <c r="BJ182" s="277"/>
      <c r="BK182" s="277"/>
      <c r="BL182" s="277"/>
      <c r="BM182" s="277"/>
      <c r="BN182" s="277"/>
      <c r="BO182" s="277"/>
      <c r="BP182" s="277"/>
      <c r="BQ182" s="277"/>
      <c r="BR182" s="277"/>
      <c r="BS182" s="277"/>
      <c r="BT182" s="277"/>
      <c r="BU182" s="277"/>
      <c r="BV182" s="277"/>
      <c r="BW182" s="277"/>
      <c r="BX182" s="277"/>
      <c r="BY182" s="277"/>
      <c r="BZ182" s="277"/>
      <c r="CA182" s="277"/>
      <c r="CB182" s="277"/>
      <c r="CC182" s="277"/>
      <c r="CD182" s="277"/>
      <c r="CE182" s="277"/>
      <c r="CF182" s="277"/>
      <c r="CG182" s="277"/>
      <c r="CH182" s="287"/>
      <c r="CI182" s="287"/>
      <c r="CJ182" s="277"/>
      <c r="CK182" s="277"/>
      <c r="CL182" s="277"/>
      <c r="CM182" s="277"/>
      <c r="CN182" s="277"/>
      <c r="CO182" s="277"/>
      <c r="CP182" s="277"/>
      <c r="CQ182" s="277"/>
      <c r="CR182" s="277"/>
      <c r="CS182" s="277"/>
      <c r="CT182" s="277"/>
      <c r="CU182" s="277"/>
      <c r="CV182" s="277"/>
      <c r="CW182" s="277"/>
      <c r="CX182" s="277"/>
      <c r="CY182" s="277"/>
      <c r="CZ182" s="277"/>
      <c r="DA182" s="277"/>
      <c r="DB182" s="277"/>
      <c r="DC182" s="277"/>
      <c r="DD182" s="271"/>
      <c r="DE182" s="271"/>
      <c r="DF182" s="277"/>
      <c r="DG182" s="277"/>
      <c r="DH182" s="279">
        <v>0</v>
      </c>
      <c r="DI182" s="279">
        <v>0</v>
      </c>
      <c r="DJ182" s="277">
        <v>50</v>
      </c>
      <c r="DK182" s="277"/>
      <c r="DL182" s="277"/>
      <c r="DM182" s="277"/>
      <c r="DN182" s="277"/>
      <c r="DO182" s="277"/>
      <c r="DP182" s="277"/>
      <c r="DQ182" s="277"/>
      <c r="DR182" s="277"/>
      <c r="DS182" s="277"/>
      <c r="DT182" s="277"/>
      <c r="DU182" s="277">
        <v>24</v>
      </c>
      <c r="DV182" s="277"/>
      <c r="DW182" s="277"/>
      <c r="DX182" s="277"/>
      <c r="DY182" s="277"/>
      <c r="DZ182" s="277"/>
      <c r="EA182" s="277"/>
      <c r="EB182" s="277"/>
      <c r="EC182" s="272"/>
      <c r="ED182" s="272"/>
      <c r="EE182" s="277"/>
      <c r="EF182" s="277"/>
      <c r="EG182" s="277"/>
      <c r="EH182" s="277"/>
      <c r="EI182" s="277"/>
      <c r="EJ182" s="277"/>
      <c r="EK182" s="277"/>
      <c r="EL182" s="277"/>
      <c r="EM182" s="277"/>
      <c r="EN182" s="277"/>
      <c r="EO182" s="277"/>
      <c r="EP182" s="277"/>
      <c r="EQ182" s="277">
        <v>200</v>
      </c>
      <c r="ER182" s="277"/>
      <c r="ES182" s="277"/>
      <c r="ET182" s="277"/>
      <c r="EU182" s="277"/>
      <c r="EV182" s="277"/>
      <c r="EW182" s="277"/>
      <c r="EX182" s="277"/>
      <c r="EY182" s="277"/>
      <c r="EZ182" s="277"/>
      <c r="FA182" s="277"/>
      <c r="FB182" s="277"/>
      <c r="FC182" s="277"/>
      <c r="FD182" s="277"/>
      <c r="FE182" s="288"/>
      <c r="FF182" s="288"/>
      <c r="FG182" s="277"/>
      <c r="FH182" s="277"/>
      <c r="FI182" s="277"/>
      <c r="FJ182" s="277"/>
      <c r="FK182" s="277"/>
      <c r="FL182" s="277"/>
      <c r="FM182" s="277"/>
      <c r="FN182" s="277"/>
      <c r="FO182" s="42"/>
      <c r="FP182" s="42"/>
      <c r="FQ182" s="277"/>
      <c r="FR182" s="277"/>
      <c r="FS182" s="277"/>
      <c r="FT182" s="277"/>
      <c r="FU182" s="277"/>
      <c r="FV182" s="277"/>
      <c r="FW182" s="288"/>
      <c r="FX182" s="288"/>
      <c r="FY182" s="277"/>
      <c r="FZ182" s="277"/>
      <c r="GA182" s="277"/>
      <c r="GB182" s="277"/>
      <c r="GC182" s="62"/>
      <c r="GD182" s="62"/>
      <c r="GE182" s="277"/>
      <c r="GF182" s="277"/>
      <c r="GG182" s="277"/>
      <c r="GH182" s="277"/>
      <c r="GI182" s="277"/>
      <c r="GJ182" s="277"/>
      <c r="GK182" s="277"/>
      <c r="GL182" s="277"/>
    </row>
    <row r="183" spans="1:194" s="286" customFormat="1" ht="14.25" customHeight="1" x14ac:dyDescent="0.3">
      <c r="A183" s="277">
        <v>161</v>
      </c>
      <c r="B183" s="277" t="s">
        <v>565</v>
      </c>
      <c r="C183" s="277" t="s">
        <v>566</v>
      </c>
      <c r="D183" s="277">
        <v>1.04</v>
      </c>
      <c r="E183" s="277"/>
      <c r="F183" s="277"/>
      <c r="G183" s="277"/>
      <c r="H183" s="277"/>
      <c r="I183" s="277"/>
      <c r="J183" s="277">
        <v>0</v>
      </c>
      <c r="K183" s="277">
        <v>0</v>
      </c>
      <c r="L183" s="277"/>
      <c r="M183" s="277"/>
      <c r="N183" s="277"/>
      <c r="O183" s="277"/>
      <c r="P183" s="277"/>
      <c r="Q183" s="277"/>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c r="AN183" s="277"/>
      <c r="AO183" s="277"/>
      <c r="AP183" s="277"/>
      <c r="AQ183" s="277"/>
      <c r="AR183" s="278"/>
      <c r="AS183" s="278"/>
      <c r="AT183" s="278"/>
      <c r="AU183" s="278"/>
      <c r="AV183" s="277"/>
      <c r="AW183" s="277"/>
      <c r="AX183" s="277"/>
      <c r="AY183" s="277"/>
      <c r="AZ183" s="42"/>
      <c r="BA183" s="42"/>
      <c r="BB183" s="277"/>
      <c r="BC183" s="277"/>
      <c r="BD183" s="277"/>
      <c r="BE183" s="277"/>
      <c r="BF183" s="288"/>
      <c r="BG183" s="277"/>
      <c r="BH183" s="277"/>
      <c r="BI183" s="277"/>
      <c r="BJ183" s="277"/>
      <c r="BK183" s="277"/>
      <c r="BL183" s="277"/>
      <c r="BM183" s="277"/>
      <c r="BN183" s="277"/>
      <c r="BO183" s="277"/>
      <c r="BP183" s="277"/>
      <c r="BQ183" s="277"/>
      <c r="BR183" s="277"/>
      <c r="BS183" s="277"/>
      <c r="BT183" s="277"/>
      <c r="BU183" s="277"/>
      <c r="BV183" s="277"/>
      <c r="BW183" s="277"/>
      <c r="BX183" s="277"/>
      <c r="BY183" s="277"/>
      <c r="BZ183" s="277"/>
      <c r="CA183" s="277"/>
      <c r="CB183" s="277"/>
      <c r="CC183" s="277"/>
      <c r="CD183" s="277"/>
      <c r="CE183" s="277"/>
      <c r="CF183" s="277"/>
      <c r="CG183" s="277"/>
      <c r="CH183" s="287"/>
      <c r="CI183" s="287"/>
      <c r="CJ183" s="277"/>
      <c r="CK183" s="277"/>
      <c r="CL183" s="277"/>
      <c r="CM183" s="277"/>
      <c r="CN183" s="277"/>
      <c r="CO183" s="277"/>
      <c r="CP183" s="277"/>
      <c r="CQ183" s="277"/>
      <c r="CR183" s="277"/>
      <c r="CS183" s="277"/>
      <c r="CT183" s="277"/>
      <c r="CU183" s="277"/>
      <c r="CV183" s="277"/>
      <c r="CW183" s="277"/>
      <c r="CX183" s="277"/>
      <c r="CY183" s="277"/>
      <c r="CZ183" s="277"/>
      <c r="DA183" s="277"/>
      <c r="DB183" s="277"/>
      <c r="DC183" s="277"/>
      <c r="DD183" s="271"/>
      <c r="DE183" s="271"/>
      <c r="DF183" s="277"/>
      <c r="DG183" s="277"/>
      <c r="DH183" s="279">
        <v>0</v>
      </c>
      <c r="DI183" s="279">
        <v>0</v>
      </c>
      <c r="DJ183" s="277"/>
      <c r="DK183" s="277"/>
      <c r="DL183" s="277"/>
      <c r="DM183" s="277"/>
      <c r="DN183" s="277"/>
      <c r="DO183" s="277"/>
      <c r="DP183" s="277"/>
      <c r="DQ183" s="277"/>
      <c r="DR183" s="277"/>
      <c r="DS183" s="277"/>
      <c r="DT183" s="277"/>
      <c r="DU183" s="277"/>
      <c r="DV183" s="277"/>
      <c r="DW183" s="277"/>
      <c r="DX183" s="277"/>
      <c r="DY183" s="277"/>
      <c r="DZ183" s="277"/>
      <c r="EA183" s="277"/>
      <c r="EB183" s="277"/>
      <c r="EC183" s="272"/>
      <c r="ED183" s="272"/>
      <c r="EE183" s="277"/>
      <c r="EF183" s="277"/>
      <c r="EG183" s="277"/>
      <c r="EH183" s="277"/>
      <c r="EI183" s="277"/>
      <c r="EJ183" s="277"/>
      <c r="EK183" s="277"/>
      <c r="EL183" s="277"/>
      <c r="EM183" s="277"/>
      <c r="EN183" s="277"/>
      <c r="EO183" s="277"/>
      <c r="EP183" s="277"/>
      <c r="EQ183" s="277">
        <v>17</v>
      </c>
      <c r="ER183" s="277"/>
      <c r="ES183" s="277"/>
      <c r="ET183" s="277"/>
      <c r="EU183" s="277"/>
      <c r="EV183" s="277"/>
      <c r="EW183" s="277"/>
      <c r="EX183" s="277"/>
      <c r="EY183" s="277"/>
      <c r="EZ183" s="277"/>
      <c r="FA183" s="277"/>
      <c r="FB183" s="277"/>
      <c r="FC183" s="277"/>
      <c r="FD183" s="277"/>
      <c r="FE183" s="288"/>
      <c r="FF183" s="288"/>
      <c r="FG183" s="277"/>
      <c r="FH183" s="277"/>
      <c r="FI183" s="277">
        <v>95</v>
      </c>
      <c r="FJ183" s="277"/>
      <c r="FK183" s="277"/>
      <c r="FL183" s="277"/>
      <c r="FM183" s="277"/>
      <c r="FN183" s="277"/>
      <c r="FO183" s="42"/>
      <c r="FP183" s="42"/>
      <c r="FQ183" s="277"/>
      <c r="FR183" s="277"/>
      <c r="FS183" s="277"/>
      <c r="FT183" s="277"/>
      <c r="FU183" s="277"/>
      <c r="FV183" s="277"/>
      <c r="FW183" s="288"/>
      <c r="FX183" s="288"/>
      <c r="FY183" s="277"/>
      <c r="FZ183" s="277">
        <v>3</v>
      </c>
      <c r="GA183" s="277"/>
      <c r="GB183" s="277"/>
      <c r="GC183" s="62"/>
      <c r="GD183" s="62"/>
      <c r="GE183" s="277"/>
      <c r="GF183" s="277"/>
      <c r="GG183" s="277"/>
      <c r="GH183" s="277"/>
      <c r="GI183" s="277"/>
      <c r="GJ183" s="277"/>
      <c r="GK183" s="277"/>
      <c r="GL183" s="277"/>
    </row>
    <row r="184" spans="1:194" s="286" customFormat="1" ht="14.25" customHeight="1" x14ac:dyDescent="0.3">
      <c r="A184" s="277">
        <v>162</v>
      </c>
      <c r="B184" s="277" t="s">
        <v>567</v>
      </c>
      <c r="C184" s="277" t="s">
        <v>568</v>
      </c>
      <c r="D184" s="277">
        <v>1.49</v>
      </c>
      <c r="E184" s="277"/>
      <c r="F184" s="277"/>
      <c r="G184" s="277"/>
      <c r="H184" s="277"/>
      <c r="I184" s="277"/>
      <c r="J184" s="277">
        <v>0</v>
      </c>
      <c r="K184" s="277">
        <v>0</v>
      </c>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8"/>
      <c r="AS184" s="278"/>
      <c r="AT184" s="278"/>
      <c r="AU184" s="278"/>
      <c r="AV184" s="277"/>
      <c r="AW184" s="277"/>
      <c r="AX184" s="277"/>
      <c r="AY184" s="277"/>
      <c r="AZ184" s="42"/>
      <c r="BA184" s="42"/>
      <c r="BB184" s="277"/>
      <c r="BC184" s="277"/>
      <c r="BD184" s="277"/>
      <c r="BE184" s="277"/>
      <c r="BF184" s="288"/>
      <c r="BG184" s="277"/>
      <c r="BH184" s="277"/>
      <c r="BI184" s="277"/>
      <c r="BJ184" s="277"/>
      <c r="BK184" s="277"/>
      <c r="BL184" s="277"/>
      <c r="BM184" s="277"/>
      <c r="BN184" s="277"/>
      <c r="BO184" s="277"/>
      <c r="BP184" s="277"/>
      <c r="BQ184" s="277"/>
      <c r="BR184" s="277"/>
      <c r="BS184" s="277"/>
      <c r="BT184" s="277"/>
      <c r="BU184" s="277"/>
      <c r="BV184" s="277"/>
      <c r="BW184" s="277"/>
      <c r="BX184" s="277"/>
      <c r="BY184" s="277"/>
      <c r="BZ184" s="277"/>
      <c r="CA184" s="277"/>
      <c r="CB184" s="277"/>
      <c r="CC184" s="277"/>
      <c r="CD184" s="277"/>
      <c r="CE184" s="277"/>
      <c r="CF184" s="277"/>
      <c r="CG184" s="277"/>
      <c r="CH184" s="287"/>
      <c r="CI184" s="287"/>
      <c r="CJ184" s="277"/>
      <c r="CK184" s="277"/>
      <c r="CL184" s="277"/>
      <c r="CM184" s="277"/>
      <c r="CN184" s="277"/>
      <c r="CO184" s="277"/>
      <c r="CP184" s="277"/>
      <c r="CQ184" s="277"/>
      <c r="CR184" s="277"/>
      <c r="CS184" s="277"/>
      <c r="CT184" s="277"/>
      <c r="CU184" s="277"/>
      <c r="CV184" s="277"/>
      <c r="CW184" s="277"/>
      <c r="CX184" s="277"/>
      <c r="CY184" s="277"/>
      <c r="CZ184" s="277"/>
      <c r="DA184" s="277"/>
      <c r="DB184" s="277"/>
      <c r="DC184" s="277"/>
      <c r="DD184" s="271"/>
      <c r="DE184" s="271"/>
      <c r="DF184" s="277"/>
      <c r="DG184" s="277"/>
      <c r="DH184" s="279">
        <v>0</v>
      </c>
      <c r="DI184" s="279">
        <v>0</v>
      </c>
      <c r="DJ184" s="277"/>
      <c r="DK184" s="277"/>
      <c r="DL184" s="277"/>
      <c r="DM184" s="277"/>
      <c r="DN184" s="277"/>
      <c r="DO184" s="277"/>
      <c r="DP184" s="277"/>
      <c r="DQ184" s="277"/>
      <c r="DR184" s="277"/>
      <c r="DS184" s="277"/>
      <c r="DT184" s="277"/>
      <c r="DU184" s="277"/>
      <c r="DV184" s="277"/>
      <c r="DW184" s="277"/>
      <c r="DX184" s="277"/>
      <c r="DY184" s="277"/>
      <c r="DZ184" s="277"/>
      <c r="EA184" s="277"/>
      <c r="EB184" s="277"/>
      <c r="EC184" s="272"/>
      <c r="ED184" s="272"/>
      <c r="EE184" s="277"/>
      <c r="EF184" s="277"/>
      <c r="EG184" s="277"/>
      <c r="EH184" s="277"/>
      <c r="EI184" s="277"/>
      <c r="EJ184" s="277"/>
      <c r="EK184" s="277"/>
      <c r="EL184" s="277"/>
      <c r="EM184" s="277"/>
      <c r="EN184" s="277"/>
      <c r="EO184" s="277"/>
      <c r="EP184" s="277"/>
      <c r="EQ184" s="277">
        <v>9</v>
      </c>
      <c r="ER184" s="277"/>
      <c r="ES184" s="277"/>
      <c r="ET184" s="277"/>
      <c r="EU184" s="277"/>
      <c r="EV184" s="277"/>
      <c r="EW184" s="277"/>
      <c r="EX184" s="277"/>
      <c r="EY184" s="277"/>
      <c r="EZ184" s="277"/>
      <c r="FA184" s="277"/>
      <c r="FB184" s="277"/>
      <c r="FC184" s="277"/>
      <c r="FD184" s="277"/>
      <c r="FE184" s="288"/>
      <c r="FF184" s="288"/>
      <c r="FG184" s="277"/>
      <c r="FH184" s="277"/>
      <c r="FI184" s="277">
        <v>6</v>
      </c>
      <c r="FJ184" s="277"/>
      <c r="FK184" s="277"/>
      <c r="FL184" s="277"/>
      <c r="FM184" s="277"/>
      <c r="FN184" s="277"/>
      <c r="FO184" s="42"/>
      <c r="FP184" s="42"/>
      <c r="FQ184" s="277"/>
      <c r="FR184" s="277"/>
      <c r="FS184" s="277"/>
      <c r="FT184" s="277"/>
      <c r="FU184" s="277"/>
      <c r="FV184" s="277"/>
      <c r="FW184" s="288"/>
      <c r="FX184" s="288"/>
      <c r="FY184" s="277"/>
      <c r="FZ184" s="277">
        <v>1</v>
      </c>
      <c r="GA184" s="277"/>
      <c r="GB184" s="277"/>
      <c r="GC184" s="62"/>
      <c r="GD184" s="62"/>
      <c r="GE184" s="277"/>
      <c r="GF184" s="277"/>
      <c r="GG184" s="277"/>
      <c r="GH184" s="277"/>
      <c r="GI184" s="277"/>
      <c r="GJ184" s="277"/>
      <c r="GK184" s="277"/>
      <c r="GL184" s="277"/>
    </row>
    <row r="185" spans="1:194" s="286" customFormat="1" ht="14.25" customHeight="1" x14ac:dyDescent="0.3">
      <c r="A185" s="277">
        <v>163</v>
      </c>
      <c r="B185" s="277" t="s">
        <v>569</v>
      </c>
      <c r="C185" s="277" t="s">
        <v>570</v>
      </c>
      <c r="D185" s="277">
        <v>4.1500000000000004</v>
      </c>
      <c r="E185" s="277"/>
      <c r="F185" s="277"/>
      <c r="G185" s="277"/>
      <c r="H185" s="277"/>
      <c r="I185" s="277"/>
      <c r="J185" s="277">
        <v>0</v>
      </c>
      <c r="K185" s="277">
        <v>0</v>
      </c>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c r="AN185" s="277"/>
      <c r="AO185" s="277"/>
      <c r="AP185" s="277"/>
      <c r="AQ185" s="277"/>
      <c r="AR185" s="278"/>
      <c r="AS185" s="278"/>
      <c r="AT185" s="278"/>
      <c r="AU185" s="278"/>
      <c r="AV185" s="277"/>
      <c r="AW185" s="277"/>
      <c r="AX185" s="277"/>
      <c r="AY185" s="277"/>
      <c r="AZ185" s="42"/>
      <c r="BA185" s="42"/>
      <c r="BB185" s="277"/>
      <c r="BC185" s="277"/>
      <c r="BD185" s="277"/>
      <c r="BE185" s="277"/>
      <c r="BF185" s="288"/>
      <c r="BG185" s="277"/>
      <c r="BH185" s="277"/>
      <c r="BI185" s="277"/>
      <c r="BJ185" s="277"/>
      <c r="BK185" s="277"/>
      <c r="BL185" s="277"/>
      <c r="BM185" s="277"/>
      <c r="BN185" s="277"/>
      <c r="BO185" s="277"/>
      <c r="BP185" s="277"/>
      <c r="BQ185" s="277"/>
      <c r="BR185" s="277"/>
      <c r="BS185" s="277"/>
      <c r="BT185" s="277"/>
      <c r="BU185" s="277"/>
      <c r="BV185" s="277"/>
      <c r="BW185" s="277"/>
      <c r="BX185" s="277"/>
      <c r="BY185" s="277"/>
      <c r="BZ185" s="277"/>
      <c r="CA185" s="277"/>
      <c r="CB185" s="277"/>
      <c r="CC185" s="277"/>
      <c r="CD185" s="277"/>
      <c r="CE185" s="277"/>
      <c r="CF185" s="277"/>
      <c r="CG185" s="277"/>
      <c r="CH185" s="287"/>
      <c r="CI185" s="287"/>
      <c r="CJ185" s="277"/>
      <c r="CK185" s="277"/>
      <c r="CL185" s="277"/>
      <c r="CM185" s="277"/>
      <c r="CN185" s="277"/>
      <c r="CO185" s="277"/>
      <c r="CP185" s="277"/>
      <c r="CQ185" s="277"/>
      <c r="CR185" s="277"/>
      <c r="CS185" s="277"/>
      <c r="CT185" s="277"/>
      <c r="CU185" s="277"/>
      <c r="CV185" s="277"/>
      <c r="CW185" s="277"/>
      <c r="CX185" s="277"/>
      <c r="CY185" s="277"/>
      <c r="CZ185" s="277"/>
      <c r="DA185" s="277"/>
      <c r="DB185" s="277"/>
      <c r="DC185" s="277"/>
      <c r="DD185" s="271"/>
      <c r="DE185" s="271"/>
      <c r="DF185" s="277"/>
      <c r="DG185" s="277"/>
      <c r="DH185" s="279">
        <v>0</v>
      </c>
      <c r="DI185" s="279">
        <v>0</v>
      </c>
      <c r="DJ185" s="277"/>
      <c r="DK185" s="277"/>
      <c r="DL185" s="277"/>
      <c r="DM185" s="277"/>
      <c r="DN185" s="277"/>
      <c r="DO185" s="277"/>
      <c r="DP185" s="277"/>
      <c r="DQ185" s="277"/>
      <c r="DR185" s="277"/>
      <c r="DS185" s="277"/>
      <c r="DT185" s="277"/>
      <c r="DU185" s="277"/>
      <c r="DV185" s="277"/>
      <c r="DW185" s="277"/>
      <c r="DX185" s="277"/>
      <c r="DY185" s="277"/>
      <c r="DZ185" s="277"/>
      <c r="EA185" s="277"/>
      <c r="EB185" s="277"/>
      <c r="EC185" s="272"/>
      <c r="ED185" s="272"/>
      <c r="EE185" s="277"/>
      <c r="EF185" s="277"/>
      <c r="EG185" s="277"/>
      <c r="EH185" s="277"/>
      <c r="EI185" s="277"/>
      <c r="EJ185" s="277"/>
      <c r="EK185" s="277"/>
      <c r="EL185" s="277"/>
      <c r="EM185" s="277"/>
      <c r="EN185" s="277"/>
      <c r="EO185" s="277"/>
      <c r="EP185" s="277"/>
      <c r="EQ185" s="277">
        <v>327</v>
      </c>
      <c r="ER185" s="277"/>
      <c r="ES185" s="277"/>
      <c r="ET185" s="277"/>
      <c r="EU185" s="277"/>
      <c r="EV185" s="277"/>
      <c r="EW185" s="277"/>
      <c r="EX185" s="277"/>
      <c r="EY185" s="277"/>
      <c r="EZ185" s="277"/>
      <c r="FA185" s="277"/>
      <c r="FB185" s="277"/>
      <c r="FC185" s="277"/>
      <c r="FD185" s="277"/>
      <c r="FE185" s="288"/>
      <c r="FF185" s="288"/>
      <c r="FG185" s="277"/>
      <c r="FH185" s="277"/>
      <c r="FI185" s="277"/>
      <c r="FJ185" s="277"/>
      <c r="FK185" s="277"/>
      <c r="FL185" s="277"/>
      <c r="FM185" s="277"/>
      <c r="FN185" s="277"/>
      <c r="FO185" s="42"/>
      <c r="FP185" s="42"/>
      <c r="FQ185" s="277"/>
      <c r="FR185" s="277"/>
      <c r="FS185" s="277"/>
      <c r="FT185" s="277"/>
      <c r="FU185" s="277"/>
      <c r="FV185" s="277"/>
      <c r="FW185" s="288"/>
      <c r="FX185" s="288"/>
      <c r="FY185" s="277"/>
      <c r="FZ185" s="277">
        <v>1</v>
      </c>
      <c r="GA185" s="277"/>
      <c r="GB185" s="277"/>
      <c r="GC185" s="62"/>
      <c r="GD185" s="62"/>
      <c r="GE185" s="277"/>
      <c r="GF185" s="277"/>
      <c r="GG185" s="277"/>
      <c r="GH185" s="277"/>
      <c r="GI185" s="277"/>
      <c r="GJ185" s="277"/>
      <c r="GK185" s="277"/>
      <c r="GL185" s="277"/>
    </row>
    <row r="186" spans="1:194" s="286" customFormat="1" ht="14.25" customHeight="1" x14ac:dyDescent="0.3">
      <c r="A186" s="277">
        <v>164</v>
      </c>
      <c r="B186" s="277" t="s">
        <v>571</v>
      </c>
      <c r="C186" s="277" t="s">
        <v>572</v>
      </c>
      <c r="D186" s="277">
        <v>4.32</v>
      </c>
      <c r="E186" s="277"/>
      <c r="F186" s="277"/>
      <c r="G186" s="277"/>
      <c r="H186" s="277"/>
      <c r="I186" s="277"/>
      <c r="J186" s="277">
        <v>0</v>
      </c>
      <c r="K186" s="277">
        <v>0</v>
      </c>
      <c r="L186" s="277"/>
      <c r="M186" s="277"/>
      <c r="N186" s="277"/>
      <c r="O186" s="277"/>
      <c r="P186" s="277"/>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8"/>
      <c r="AS186" s="278"/>
      <c r="AT186" s="278"/>
      <c r="AU186" s="278"/>
      <c r="AV186" s="277"/>
      <c r="AW186" s="277"/>
      <c r="AX186" s="277"/>
      <c r="AY186" s="277"/>
      <c r="AZ186" s="42"/>
      <c r="BA186" s="42"/>
      <c r="BB186" s="277"/>
      <c r="BC186" s="277"/>
      <c r="BD186" s="277"/>
      <c r="BE186" s="277"/>
      <c r="BF186" s="288"/>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87"/>
      <c r="CI186" s="287"/>
      <c r="CJ186" s="277"/>
      <c r="CK186" s="277"/>
      <c r="CL186" s="277"/>
      <c r="CM186" s="277"/>
      <c r="CN186" s="277"/>
      <c r="CO186" s="277"/>
      <c r="CP186" s="277"/>
      <c r="CQ186" s="277"/>
      <c r="CR186" s="277"/>
      <c r="CS186" s="277"/>
      <c r="CT186" s="277"/>
      <c r="CU186" s="277"/>
      <c r="CV186" s="277"/>
      <c r="CW186" s="277"/>
      <c r="CX186" s="277"/>
      <c r="CY186" s="277"/>
      <c r="CZ186" s="277"/>
      <c r="DA186" s="277"/>
      <c r="DB186" s="277"/>
      <c r="DC186" s="277"/>
      <c r="DD186" s="271"/>
      <c r="DE186" s="271"/>
      <c r="DF186" s="277"/>
      <c r="DG186" s="277"/>
      <c r="DH186" s="279">
        <v>0</v>
      </c>
      <c r="DI186" s="279">
        <v>0</v>
      </c>
      <c r="DJ186" s="277"/>
      <c r="DK186" s="277"/>
      <c r="DL186" s="277"/>
      <c r="DM186" s="277"/>
      <c r="DN186" s="277"/>
      <c r="DO186" s="277"/>
      <c r="DP186" s="277"/>
      <c r="DQ186" s="277"/>
      <c r="DR186" s="277"/>
      <c r="DS186" s="277"/>
      <c r="DT186" s="277"/>
      <c r="DU186" s="277"/>
      <c r="DV186" s="277"/>
      <c r="DW186" s="277"/>
      <c r="DX186" s="277"/>
      <c r="DY186" s="277"/>
      <c r="DZ186" s="277"/>
      <c r="EA186" s="277"/>
      <c r="EB186" s="277"/>
      <c r="EC186" s="272"/>
      <c r="ED186" s="272"/>
      <c r="EE186" s="277"/>
      <c r="EF186" s="277"/>
      <c r="EG186" s="277"/>
      <c r="EH186" s="277"/>
      <c r="EI186" s="277"/>
      <c r="EJ186" s="277"/>
      <c r="EK186" s="277"/>
      <c r="EL186" s="277"/>
      <c r="EM186" s="277"/>
      <c r="EN186" s="277"/>
      <c r="EO186" s="277"/>
      <c r="EP186" s="277"/>
      <c r="EQ186" s="277">
        <v>200</v>
      </c>
      <c r="ER186" s="277"/>
      <c r="ES186" s="277"/>
      <c r="ET186" s="277"/>
      <c r="EU186" s="277"/>
      <c r="EV186" s="277"/>
      <c r="EW186" s="277"/>
      <c r="EX186" s="277"/>
      <c r="EY186" s="277"/>
      <c r="EZ186" s="277"/>
      <c r="FA186" s="277"/>
      <c r="FB186" s="277"/>
      <c r="FC186" s="277"/>
      <c r="FD186" s="277"/>
      <c r="FE186" s="288"/>
      <c r="FF186" s="288"/>
      <c r="FG186" s="277"/>
      <c r="FH186" s="277"/>
      <c r="FI186" s="277"/>
      <c r="FJ186" s="277"/>
      <c r="FK186" s="277"/>
      <c r="FL186" s="277"/>
      <c r="FM186" s="277"/>
      <c r="FN186" s="277"/>
      <c r="FO186" s="42"/>
      <c r="FP186" s="42"/>
      <c r="FQ186" s="277"/>
      <c r="FR186" s="277"/>
      <c r="FS186" s="277"/>
      <c r="FT186" s="277"/>
      <c r="FU186" s="277"/>
      <c r="FV186" s="277"/>
      <c r="FW186" s="288"/>
      <c r="FX186" s="288"/>
      <c r="FY186" s="277"/>
      <c r="FZ186" s="277"/>
      <c r="GA186" s="277"/>
      <c r="GB186" s="277"/>
      <c r="GC186" s="62"/>
      <c r="GD186" s="62"/>
      <c r="GE186" s="277"/>
      <c r="GF186" s="277"/>
      <c r="GG186" s="277"/>
      <c r="GH186" s="277"/>
      <c r="GI186" s="277"/>
      <c r="GJ186" s="277"/>
      <c r="GK186" s="277"/>
      <c r="GL186" s="277"/>
    </row>
    <row r="187" spans="1:194" s="286" customFormat="1" ht="14.25" customHeight="1" x14ac:dyDescent="0.3">
      <c r="A187" s="277">
        <v>165</v>
      </c>
      <c r="B187" s="277" t="s">
        <v>573</v>
      </c>
      <c r="C187" s="277" t="s">
        <v>574</v>
      </c>
      <c r="D187" s="277">
        <v>4.68</v>
      </c>
      <c r="E187" s="277"/>
      <c r="F187" s="277"/>
      <c r="G187" s="277"/>
      <c r="H187" s="277"/>
      <c r="I187" s="277"/>
      <c r="J187" s="277">
        <v>0</v>
      </c>
      <c r="K187" s="277">
        <v>0</v>
      </c>
      <c r="L187" s="277"/>
      <c r="M187" s="277"/>
      <c r="N187" s="277"/>
      <c r="O187" s="277"/>
      <c r="P187" s="277"/>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8"/>
      <c r="AS187" s="278"/>
      <c r="AT187" s="278"/>
      <c r="AU187" s="278"/>
      <c r="AV187" s="277"/>
      <c r="AW187" s="277"/>
      <c r="AX187" s="277"/>
      <c r="AY187" s="277"/>
      <c r="AZ187" s="42"/>
      <c r="BA187" s="42"/>
      <c r="BB187" s="277"/>
      <c r="BC187" s="277"/>
      <c r="BD187" s="277"/>
      <c r="BE187" s="277"/>
      <c r="BF187" s="288"/>
      <c r="BG187" s="277"/>
      <c r="BH187" s="277"/>
      <c r="BI187" s="277"/>
      <c r="BJ187" s="277"/>
      <c r="BK187" s="277"/>
      <c r="BL187" s="277"/>
      <c r="BM187" s="277"/>
      <c r="BN187" s="277"/>
      <c r="BO187" s="277"/>
      <c r="BP187" s="277"/>
      <c r="BQ187" s="277"/>
      <c r="BR187" s="277"/>
      <c r="BS187" s="277"/>
      <c r="BT187" s="277"/>
      <c r="BU187" s="277"/>
      <c r="BV187" s="277"/>
      <c r="BW187" s="277"/>
      <c r="BX187" s="277"/>
      <c r="BY187" s="277"/>
      <c r="BZ187" s="277"/>
      <c r="CA187" s="277"/>
      <c r="CB187" s="277"/>
      <c r="CC187" s="277"/>
      <c r="CD187" s="277"/>
      <c r="CE187" s="277"/>
      <c r="CF187" s="277"/>
      <c r="CG187" s="277"/>
      <c r="CH187" s="287"/>
      <c r="CI187" s="287"/>
      <c r="CJ187" s="277"/>
      <c r="CK187" s="277"/>
      <c r="CL187" s="277"/>
      <c r="CM187" s="277"/>
      <c r="CN187" s="277"/>
      <c r="CO187" s="277"/>
      <c r="CP187" s="277"/>
      <c r="CQ187" s="277"/>
      <c r="CR187" s="277"/>
      <c r="CS187" s="277"/>
      <c r="CT187" s="277"/>
      <c r="CU187" s="277"/>
      <c r="CV187" s="277"/>
      <c r="CW187" s="277"/>
      <c r="CX187" s="277"/>
      <c r="CY187" s="277"/>
      <c r="CZ187" s="277"/>
      <c r="DA187" s="277"/>
      <c r="DB187" s="277"/>
      <c r="DC187" s="277"/>
      <c r="DD187" s="271"/>
      <c r="DE187" s="271"/>
      <c r="DF187" s="277"/>
      <c r="DG187" s="277"/>
      <c r="DH187" s="279">
        <v>0</v>
      </c>
      <c r="DI187" s="279">
        <v>0</v>
      </c>
      <c r="DJ187" s="277"/>
      <c r="DK187" s="277"/>
      <c r="DL187" s="277"/>
      <c r="DM187" s="277"/>
      <c r="DN187" s="277"/>
      <c r="DO187" s="277"/>
      <c r="DP187" s="277"/>
      <c r="DQ187" s="277"/>
      <c r="DR187" s="277"/>
      <c r="DS187" s="277"/>
      <c r="DT187" s="277"/>
      <c r="DU187" s="277"/>
      <c r="DV187" s="277"/>
      <c r="DW187" s="277"/>
      <c r="DX187" s="277"/>
      <c r="DY187" s="277"/>
      <c r="DZ187" s="277"/>
      <c r="EA187" s="277"/>
      <c r="EB187" s="277"/>
      <c r="EC187" s="272"/>
      <c r="ED187" s="272"/>
      <c r="EE187" s="277"/>
      <c r="EF187" s="277"/>
      <c r="EG187" s="277"/>
      <c r="EH187" s="277"/>
      <c r="EI187" s="277"/>
      <c r="EJ187" s="277"/>
      <c r="EK187" s="277"/>
      <c r="EL187" s="277"/>
      <c r="EM187" s="277"/>
      <c r="EN187" s="277"/>
      <c r="EO187" s="277"/>
      <c r="EP187" s="277"/>
      <c r="EQ187" s="277">
        <v>20</v>
      </c>
      <c r="ER187" s="277"/>
      <c r="ES187" s="277"/>
      <c r="ET187" s="277"/>
      <c r="EU187" s="277"/>
      <c r="EV187" s="277"/>
      <c r="EW187" s="277"/>
      <c r="EX187" s="277"/>
      <c r="EY187" s="277"/>
      <c r="EZ187" s="277"/>
      <c r="FA187" s="277"/>
      <c r="FB187" s="277"/>
      <c r="FC187" s="277"/>
      <c r="FD187" s="277"/>
      <c r="FE187" s="288"/>
      <c r="FF187" s="288"/>
      <c r="FG187" s="277"/>
      <c r="FH187" s="277"/>
      <c r="FI187" s="277"/>
      <c r="FJ187" s="277"/>
      <c r="FK187" s="277"/>
      <c r="FL187" s="277"/>
      <c r="FM187" s="277"/>
      <c r="FN187" s="277"/>
      <c r="FO187" s="42"/>
      <c r="FP187" s="42"/>
      <c r="FQ187" s="277"/>
      <c r="FR187" s="277"/>
      <c r="FS187" s="277"/>
      <c r="FT187" s="277"/>
      <c r="FU187" s="277"/>
      <c r="FV187" s="277"/>
      <c r="FW187" s="288"/>
      <c r="FX187" s="288"/>
      <c r="FY187" s="277"/>
      <c r="FZ187" s="277"/>
      <c r="GA187" s="277"/>
      <c r="GB187" s="277"/>
      <c r="GC187" s="62"/>
      <c r="GD187" s="62"/>
      <c r="GE187" s="277"/>
      <c r="GF187" s="277"/>
      <c r="GG187" s="277"/>
      <c r="GH187" s="277"/>
      <c r="GI187" s="277"/>
      <c r="GJ187" s="277"/>
      <c r="GK187" s="277"/>
      <c r="GL187" s="277"/>
    </row>
    <row r="188" spans="1:194" s="286" customFormat="1" ht="14.25" customHeight="1" x14ac:dyDescent="0.3">
      <c r="A188" s="277">
        <v>166</v>
      </c>
      <c r="B188" s="277" t="s">
        <v>575</v>
      </c>
      <c r="C188" s="277" t="s">
        <v>576</v>
      </c>
      <c r="D188" s="277">
        <v>7.47</v>
      </c>
      <c r="E188" s="277"/>
      <c r="F188" s="277"/>
      <c r="G188" s="277"/>
      <c r="H188" s="277"/>
      <c r="I188" s="277"/>
      <c r="J188" s="277">
        <v>0</v>
      </c>
      <c r="K188" s="277">
        <v>0</v>
      </c>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8"/>
      <c r="AS188" s="278"/>
      <c r="AT188" s="278"/>
      <c r="AU188" s="278"/>
      <c r="AV188" s="277"/>
      <c r="AW188" s="277"/>
      <c r="AX188" s="277"/>
      <c r="AY188" s="277"/>
      <c r="AZ188" s="42"/>
      <c r="BA188" s="42"/>
      <c r="BB188" s="277"/>
      <c r="BC188" s="277"/>
      <c r="BD188" s="277"/>
      <c r="BE188" s="277"/>
      <c r="BF188" s="288"/>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277"/>
      <c r="CC188" s="277"/>
      <c r="CD188" s="277"/>
      <c r="CE188" s="277"/>
      <c r="CF188" s="277"/>
      <c r="CG188" s="277"/>
      <c r="CH188" s="287"/>
      <c r="CI188" s="287"/>
      <c r="CJ188" s="277"/>
      <c r="CK188" s="277"/>
      <c r="CL188" s="277"/>
      <c r="CM188" s="277"/>
      <c r="CN188" s="277"/>
      <c r="CO188" s="277"/>
      <c r="CP188" s="277"/>
      <c r="CQ188" s="277"/>
      <c r="CR188" s="277"/>
      <c r="CS188" s="277"/>
      <c r="CT188" s="277"/>
      <c r="CU188" s="277"/>
      <c r="CV188" s="277"/>
      <c r="CW188" s="277"/>
      <c r="CX188" s="277"/>
      <c r="CY188" s="277"/>
      <c r="CZ188" s="277"/>
      <c r="DA188" s="277"/>
      <c r="DB188" s="277"/>
      <c r="DC188" s="277"/>
      <c r="DD188" s="271"/>
      <c r="DE188" s="271"/>
      <c r="DF188" s="277"/>
      <c r="DG188" s="277"/>
      <c r="DH188" s="279">
        <v>0</v>
      </c>
      <c r="DI188" s="279">
        <v>0</v>
      </c>
      <c r="DJ188" s="277"/>
      <c r="DK188" s="277"/>
      <c r="DL188" s="277"/>
      <c r="DM188" s="277"/>
      <c r="DN188" s="277"/>
      <c r="DO188" s="277"/>
      <c r="DP188" s="277"/>
      <c r="DQ188" s="277"/>
      <c r="DR188" s="277"/>
      <c r="DS188" s="277"/>
      <c r="DT188" s="277"/>
      <c r="DU188" s="277"/>
      <c r="DV188" s="277"/>
      <c r="DW188" s="277"/>
      <c r="DX188" s="277"/>
      <c r="DY188" s="277"/>
      <c r="DZ188" s="277"/>
      <c r="EA188" s="277"/>
      <c r="EB188" s="277"/>
      <c r="EC188" s="272"/>
      <c r="ED188" s="272"/>
      <c r="EE188" s="277"/>
      <c r="EF188" s="277"/>
      <c r="EG188" s="277"/>
      <c r="EH188" s="277"/>
      <c r="EI188" s="277"/>
      <c r="EJ188" s="277"/>
      <c r="EK188" s="277"/>
      <c r="EL188" s="277"/>
      <c r="EM188" s="277"/>
      <c r="EN188" s="277"/>
      <c r="EO188" s="277"/>
      <c r="EP188" s="277"/>
      <c r="EQ188" s="277">
        <v>60</v>
      </c>
      <c r="ER188" s="277"/>
      <c r="ES188" s="277"/>
      <c r="ET188" s="277"/>
      <c r="EU188" s="277"/>
      <c r="EV188" s="277"/>
      <c r="EW188" s="277"/>
      <c r="EX188" s="277"/>
      <c r="EY188" s="277"/>
      <c r="EZ188" s="277"/>
      <c r="FA188" s="277"/>
      <c r="FB188" s="277"/>
      <c r="FC188" s="277"/>
      <c r="FD188" s="277"/>
      <c r="FE188" s="288"/>
      <c r="FF188" s="288"/>
      <c r="FG188" s="277"/>
      <c r="FH188" s="277"/>
      <c r="FI188" s="277"/>
      <c r="FJ188" s="277"/>
      <c r="FK188" s="277"/>
      <c r="FL188" s="277"/>
      <c r="FM188" s="277"/>
      <c r="FN188" s="277"/>
      <c r="FO188" s="42"/>
      <c r="FP188" s="42"/>
      <c r="FQ188" s="277"/>
      <c r="FR188" s="277"/>
      <c r="FS188" s="277"/>
      <c r="FT188" s="277"/>
      <c r="FU188" s="277"/>
      <c r="FV188" s="277"/>
      <c r="FW188" s="288"/>
      <c r="FX188" s="288"/>
      <c r="FY188" s="277"/>
      <c r="FZ188" s="277"/>
      <c r="GA188" s="277"/>
      <c r="GB188" s="277"/>
      <c r="GC188" s="62"/>
      <c r="GD188" s="62"/>
      <c r="GE188" s="277"/>
      <c r="GF188" s="277"/>
      <c r="GG188" s="277"/>
      <c r="GH188" s="277"/>
      <c r="GI188" s="277"/>
      <c r="GJ188" s="277"/>
      <c r="GK188" s="277"/>
      <c r="GL188" s="277"/>
    </row>
    <row r="189" spans="1:194" s="286" customFormat="1" ht="14.25" customHeight="1" x14ac:dyDescent="0.3">
      <c r="A189" s="277">
        <v>167</v>
      </c>
      <c r="B189" s="277" t="s">
        <v>577</v>
      </c>
      <c r="C189" s="277" t="s">
        <v>578</v>
      </c>
      <c r="D189" s="277">
        <v>8.7100000000000009</v>
      </c>
      <c r="E189" s="277"/>
      <c r="F189" s="277"/>
      <c r="G189" s="277"/>
      <c r="H189" s="277"/>
      <c r="I189" s="277"/>
      <c r="J189" s="277">
        <v>0</v>
      </c>
      <c r="K189" s="277">
        <v>0</v>
      </c>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8"/>
      <c r="AS189" s="278"/>
      <c r="AT189" s="278"/>
      <c r="AU189" s="278"/>
      <c r="AV189" s="277"/>
      <c r="AW189" s="277"/>
      <c r="AX189" s="277"/>
      <c r="AY189" s="277"/>
      <c r="AZ189" s="42"/>
      <c r="BA189" s="42"/>
      <c r="BB189" s="277"/>
      <c r="BC189" s="277"/>
      <c r="BD189" s="277"/>
      <c r="BE189" s="277"/>
      <c r="BF189" s="288"/>
      <c r="BG189" s="277"/>
      <c r="BH189" s="277"/>
      <c r="BI189" s="277"/>
      <c r="BJ189" s="277"/>
      <c r="BK189" s="277"/>
      <c r="BL189" s="277"/>
      <c r="BM189" s="277"/>
      <c r="BN189" s="277"/>
      <c r="BO189" s="277"/>
      <c r="BP189" s="277"/>
      <c r="BQ189" s="277"/>
      <c r="BR189" s="277"/>
      <c r="BS189" s="277"/>
      <c r="BT189" s="277"/>
      <c r="BU189" s="277"/>
      <c r="BV189" s="277"/>
      <c r="BW189" s="277"/>
      <c r="BX189" s="277"/>
      <c r="BY189" s="277"/>
      <c r="BZ189" s="277"/>
      <c r="CA189" s="277"/>
      <c r="CB189" s="277"/>
      <c r="CC189" s="277"/>
      <c r="CD189" s="277"/>
      <c r="CE189" s="277"/>
      <c r="CF189" s="277"/>
      <c r="CG189" s="277"/>
      <c r="CH189" s="287"/>
      <c r="CI189" s="287"/>
      <c r="CJ189" s="277"/>
      <c r="CK189" s="277"/>
      <c r="CL189" s="277"/>
      <c r="CM189" s="277"/>
      <c r="CN189" s="277"/>
      <c r="CO189" s="277"/>
      <c r="CP189" s="277"/>
      <c r="CQ189" s="277"/>
      <c r="CR189" s="277"/>
      <c r="CS189" s="277"/>
      <c r="CT189" s="277"/>
      <c r="CU189" s="277"/>
      <c r="CV189" s="277"/>
      <c r="CW189" s="277"/>
      <c r="CX189" s="277"/>
      <c r="CY189" s="277"/>
      <c r="CZ189" s="277"/>
      <c r="DA189" s="277"/>
      <c r="DB189" s="277"/>
      <c r="DC189" s="277"/>
      <c r="DD189" s="271"/>
      <c r="DE189" s="271"/>
      <c r="DF189" s="277"/>
      <c r="DG189" s="277"/>
      <c r="DH189" s="279">
        <v>0</v>
      </c>
      <c r="DI189" s="279">
        <v>0</v>
      </c>
      <c r="DJ189" s="277"/>
      <c r="DK189" s="277"/>
      <c r="DL189" s="277"/>
      <c r="DM189" s="277"/>
      <c r="DN189" s="277"/>
      <c r="DO189" s="277"/>
      <c r="DP189" s="277"/>
      <c r="DQ189" s="277"/>
      <c r="DR189" s="277"/>
      <c r="DS189" s="277"/>
      <c r="DT189" s="277"/>
      <c r="DU189" s="277"/>
      <c r="DV189" s="277"/>
      <c r="DW189" s="277"/>
      <c r="DX189" s="277"/>
      <c r="DY189" s="277"/>
      <c r="DZ189" s="277"/>
      <c r="EA189" s="277"/>
      <c r="EB189" s="277"/>
      <c r="EC189" s="272"/>
      <c r="ED189" s="272"/>
      <c r="EE189" s="277"/>
      <c r="EF189" s="277"/>
      <c r="EG189" s="277"/>
      <c r="EH189" s="277"/>
      <c r="EI189" s="277"/>
      <c r="EJ189" s="277"/>
      <c r="EK189" s="277"/>
      <c r="EL189" s="277"/>
      <c r="EM189" s="277"/>
      <c r="EN189" s="277"/>
      <c r="EO189" s="277"/>
      <c r="EP189" s="277"/>
      <c r="EQ189" s="277"/>
      <c r="ER189" s="277"/>
      <c r="ES189" s="277"/>
      <c r="ET189" s="277"/>
      <c r="EU189" s="277"/>
      <c r="EV189" s="277"/>
      <c r="EW189" s="277"/>
      <c r="EX189" s="277"/>
      <c r="EY189" s="277"/>
      <c r="EZ189" s="277"/>
      <c r="FA189" s="277"/>
      <c r="FB189" s="277"/>
      <c r="FC189" s="277"/>
      <c r="FD189" s="277"/>
      <c r="FE189" s="288"/>
      <c r="FF189" s="288"/>
      <c r="FG189" s="277"/>
      <c r="FH189" s="277"/>
      <c r="FI189" s="277"/>
      <c r="FJ189" s="277"/>
      <c r="FK189" s="277"/>
      <c r="FL189" s="277"/>
      <c r="FM189" s="277"/>
      <c r="FN189" s="277"/>
      <c r="FO189" s="42"/>
      <c r="FP189" s="42"/>
      <c r="FQ189" s="277"/>
      <c r="FR189" s="277"/>
      <c r="FS189" s="277"/>
      <c r="FT189" s="277"/>
      <c r="FU189" s="277"/>
      <c r="FV189" s="277"/>
      <c r="FW189" s="288"/>
      <c r="FX189" s="288"/>
      <c r="FY189" s="277"/>
      <c r="FZ189" s="277"/>
      <c r="GA189" s="277"/>
      <c r="GB189" s="277"/>
      <c r="GC189" s="62"/>
      <c r="GD189" s="62"/>
      <c r="GE189" s="277"/>
      <c r="GF189" s="277"/>
      <c r="GG189" s="277"/>
      <c r="GH189" s="277"/>
      <c r="GI189" s="277"/>
      <c r="GJ189" s="277"/>
      <c r="GK189" s="277"/>
      <c r="GL189" s="277"/>
    </row>
    <row r="190" spans="1:194" s="286" customFormat="1" ht="14.25" customHeight="1" x14ac:dyDescent="0.3">
      <c r="A190" s="277">
        <v>168</v>
      </c>
      <c r="B190" s="277" t="s">
        <v>579</v>
      </c>
      <c r="C190" s="277" t="s">
        <v>580</v>
      </c>
      <c r="D190" s="277">
        <v>9.42</v>
      </c>
      <c r="E190" s="277"/>
      <c r="F190" s="277"/>
      <c r="G190" s="277"/>
      <c r="H190" s="277"/>
      <c r="I190" s="277"/>
      <c r="J190" s="277">
        <v>0</v>
      </c>
      <c r="K190" s="277">
        <v>0</v>
      </c>
      <c r="L190" s="277"/>
      <c r="M190" s="277"/>
      <c r="N190" s="277"/>
      <c r="O190" s="277"/>
      <c r="P190" s="277"/>
      <c r="Q190" s="277"/>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8"/>
      <c r="AS190" s="278"/>
      <c r="AT190" s="278"/>
      <c r="AU190" s="278"/>
      <c r="AV190" s="277"/>
      <c r="AW190" s="277"/>
      <c r="AX190" s="277"/>
      <c r="AY190" s="277"/>
      <c r="AZ190" s="42"/>
      <c r="BA190" s="42"/>
      <c r="BB190" s="277"/>
      <c r="BC190" s="277"/>
      <c r="BD190" s="277"/>
      <c r="BE190" s="277"/>
      <c r="BF190" s="288"/>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277"/>
      <c r="CC190" s="277"/>
      <c r="CD190" s="277"/>
      <c r="CE190" s="277"/>
      <c r="CF190" s="277"/>
      <c r="CG190" s="277"/>
      <c r="CH190" s="287"/>
      <c r="CI190" s="287"/>
      <c r="CJ190" s="277"/>
      <c r="CK190" s="277"/>
      <c r="CL190" s="277"/>
      <c r="CM190" s="277"/>
      <c r="CN190" s="277"/>
      <c r="CO190" s="277"/>
      <c r="CP190" s="277"/>
      <c r="CQ190" s="277"/>
      <c r="CR190" s="277"/>
      <c r="CS190" s="277"/>
      <c r="CT190" s="277"/>
      <c r="CU190" s="277"/>
      <c r="CV190" s="277"/>
      <c r="CW190" s="277"/>
      <c r="CX190" s="277"/>
      <c r="CY190" s="277"/>
      <c r="CZ190" s="277"/>
      <c r="DA190" s="277"/>
      <c r="DB190" s="277"/>
      <c r="DC190" s="277"/>
      <c r="DD190" s="271"/>
      <c r="DE190" s="271"/>
      <c r="DF190" s="277"/>
      <c r="DG190" s="277"/>
      <c r="DH190" s="279">
        <v>0</v>
      </c>
      <c r="DI190" s="279">
        <v>0</v>
      </c>
      <c r="DJ190" s="277"/>
      <c r="DK190" s="277"/>
      <c r="DL190" s="277"/>
      <c r="DM190" s="277"/>
      <c r="DN190" s="277"/>
      <c r="DO190" s="277"/>
      <c r="DP190" s="277"/>
      <c r="DQ190" s="277"/>
      <c r="DR190" s="277"/>
      <c r="DS190" s="277"/>
      <c r="DT190" s="277"/>
      <c r="DU190" s="277"/>
      <c r="DV190" s="277"/>
      <c r="DW190" s="277"/>
      <c r="DX190" s="277"/>
      <c r="DY190" s="277"/>
      <c r="DZ190" s="277"/>
      <c r="EA190" s="277"/>
      <c r="EB190" s="277"/>
      <c r="EC190" s="272"/>
      <c r="ED190" s="272"/>
      <c r="EE190" s="277"/>
      <c r="EF190" s="277"/>
      <c r="EG190" s="277"/>
      <c r="EH190" s="277"/>
      <c r="EI190" s="277"/>
      <c r="EJ190" s="277"/>
      <c r="EK190" s="277"/>
      <c r="EL190" s="277"/>
      <c r="EM190" s="277"/>
      <c r="EN190" s="277"/>
      <c r="EO190" s="277"/>
      <c r="EP190" s="277"/>
      <c r="EQ190" s="277">
        <v>300</v>
      </c>
      <c r="ER190" s="277"/>
      <c r="ES190" s="277"/>
      <c r="ET190" s="277"/>
      <c r="EU190" s="277"/>
      <c r="EV190" s="277"/>
      <c r="EW190" s="277"/>
      <c r="EX190" s="277"/>
      <c r="EY190" s="277"/>
      <c r="EZ190" s="277"/>
      <c r="FA190" s="277"/>
      <c r="FB190" s="277"/>
      <c r="FC190" s="277"/>
      <c r="FD190" s="277"/>
      <c r="FE190" s="288"/>
      <c r="FF190" s="288"/>
      <c r="FG190" s="277"/>
      <c r="FH190" s="277"/>
      <c r="FI190" s="277"/>
      <c r="FJ190" s="277"/>
      <c r="FK190" s="277"/>
      <c r="FL190" s="277"/>
      <c r="FM190" s="277"/>
      <c r="FN190" s="277"/>
      <c r="FO190" s="42"/>
      <c r="FP190" s="42"/>
      <c r="FQ190" s="277"/>
      <c r="FR190" s="277"/>
      <c r="FS190" s="277"/>
      <c r="FT190" s="277"/>
      <c r="FU190" s="277"/>
      <c r="FV190" s="277"/>
      <c r="FW190" s="288"/>
      <c r="FX190" s="288"/>
      <c r="FY190" s="277"/>
      <c r="FZ190" s="277"/>
      <c r="GA190" s="277"/>
      <c r="GB190" s="277"/>
      <c r="GC190" s="62"/>
      <c r="GD190" s="62"/>
      <c r="GE190" s="277"/>
      <c r="GF190" s="277"/>
      <c r="GG190" s="277"/>
      <c r="GH190" s="277"/>
      <c r="GI190" s="277"/>
      <c r="GJ190" s="277"/>
      <c r="GK190" s="277"/>
      <c r="GL190" s="277"/>
    </row>
    <row r="191" spans="1:194" s="286" customFormat="1" ht="14.25" customHeight="1" x14ac:dyDescent="0.3">
      <c r="A191" s="277">
        <v>169</v>
      </c>
      <c r="B191" s="277" t="s">
        <v>581</v>
      </c>
      <c r="C191" s="277" t="s">
        <v>582</v>
      </c>
      <c r="D191" s="277">
        <v>12.87</v>
      </c>
      <c r="E191" s="277"/>
      <c r="F191" s="277"/>
      <c r="G191" s="277"/>
      <c r="H191" s="277"/>
      <c r="I191" s="277"/>
      <c r="J191" s="277">
        <v>0</v>
      </c>
      <c r="K191" s="277">
        <v>0</v>
      </c>
      <c r="L191" s="277"/>
      <c r="M191" s="277"/>
      <c r="N191" s="277"/>
      <c r="O191" s="277"/>
      <c r="P191" s="277"/>
      <c r="Q191" s="277"/>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8"/>
      <c r="AS191" s="278"/>
      <c r="AT191" s="278"/>
      <c r="AU191" s="278"/>
      <c r="AV191" s="277"/>
      <c r="AW191" s="277"/>
      <c r="AX191" s="277"/>
      <c r="AY191" s="277"/>
      <c r="AZ191" s="42"/>
      <c r="BA191" s="42"/>
      <c r="BB191" s="277"/>
      <c r="BC191" s="277"/>
      <c r="BD191" s="277"/>
      <c r="BE191" s="277"/>
      <c r="BF191" s="288"/>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277"/>
      <c r="CC191" s="277"/>
      <c r="CD191" s="277"/>
      <c r="CE191" s="277"/>
      <c r="CF191" s="277"/>
      <c r="CG191" s="277"/>
      <c r="CH191" s="287"/>
      <c r="CI191" s="287"/>
      <c r="CJ191" s="277"/>
      <c r="CK191" s="277"/>
      <c r="CL191" s="277"/>
      <c r="CM191" s="277"/>
      <c r="CN191" s="277"/>
      <c r="CO191" s="277"/>
      <c r="CP191" s="277"/>
      <c r="CQ191" s="277"/>
      <c r="CR191" s="277"/>
      <c r="CS191" s="277"/>
      <c r="CT191" s="277"/>
      <c r="CU191" s="277"/>
      <c r="CV191" s="277"/>
      <c r="CW191" s="277"/>
      <c r="CX191" s="277"/>
      <c r="CY191" s="277"/>
      <c r="CZ191" s="277"/>
      <c r="DA191" s="277"/>
      <c r="DB191" s="277"/>
      <c r="DC191" s="277"/>
      <c r="DD191" s="271"/>
      <c r="DE191" s="271"/>
      <c r="DF191" s="277"/>
      <c r="DG191" s="277"/>
      <c r="DH191" s="279">
        <v>0</v>
      </c>
      <c r="DI191" s="279">
        <v>0</v>
      </c>
      <c r="DJ191" s="277"/>
      <c r="DK191" s="277"/>
      <c r="DL191" s="277"/>
      <c r="DM191" s="277"/>
      <c r="DN191" s="277"/>
      <c r="DO191" s="277"/>
      <c r="DP191" s="277"/>
      <c r="DQ191" s="277"/>
      <c r="DR191" s="277"/>
      <c r="DS191" s="277"/>
      <c r="DT191" s="277"/>
      <c r="DU191" s="277"/>
      <c r="DV191" s="277"/>
      <c r="DW191" s="277"/>
      <c r="DX191" s="277"/>
      <c r="DY191" s="277"/>
      <c r="DZ191" s="277"/>
      <c r="EA191" s="277"/>
      <c r="EB191" s="277"/>
      <c r="EC191" s="272"/>
      <c r="ED191" s="272"/>
      <c r="EE191" s="277"/>
      <c r="EF191" s="277"/>
      <c r="EG191" s="277"/>
      <c r="EH191" s="277"/>
      <c r="EI191" s="277"/>
      <c r="EJ191" s="277"/>
      <c r="EK191" s="277"/>
      <c r="EL191" s="277"/>
      <c r="EM191" s="277"/>
      <c r="EN191" s="277"/>
      <c r="EO191" s="277"/>
      <c r="EP191" s="277"/>
      <c r="EQ191" s="277">
        <v>180</v>
      </c>
      <c r="ER191" s="277"/>
      <c r="ES191" s="277"/>
      <c r="ET191" s="277"/>
      <c r="EU191" s="277"/>
      <c r="EV191" s="277"/>
      <c r="EW191" s="277"/>
      <c r="EX191" s="277"/>
      <c r="EY191" s="277"/>
      <c r="EZ191" s="277"/>
      <c r="FA191" s="277"/>
      <c r="FB191" s="277"/>
      <c r="FC191" s="277"/>
      <c r="FD191" s="277"/>
      <c r="FE191" s="288"/>
      <c r="FF191" s="288"/>
      <c r="FG191" s="277"/>
      <c r="FH191" s="277"/>
      <c r="FI191" s="277"/>
      <c r="FJ191" s="277"/>
      <c r="FK191" s="277"/>
      <c r="FL191" s="277"/>
      <c r="FM191" s="277"/>
      <c r="FN191" s="277"/>
      <c r="FO191" s="42"/>
      <c r="FP191" s="42"/>
      <c r="FQ191" s="277"/>
      <c r="FR191" s="277"/>
      <c r="FS191" s="277"/>
      <c r="FT191" s="277"/>
      <c r="FU191" s="277"/>
      <c r="FV191" s="277"/>
      <c r="FW191" s="288"/>
      <c r="FX191" s="288"/>
      <c r="FY191" s="277"/>
      <c r="FZ191" s="277"/>
      <c r="GA191" s="277"/>
      <c r="GB191" s="277"/>
      <c r="GC191" s="62"/>
      <c r="GD191" s="62"/>
      <c r="GE191" s="277"/>
      <c r="GF191" s="277"/>
      <c r="GG191" s="277"/>
      <c r="GH191" s="277"/>
      <c r="GI191" s="277"/>
      <c r="GJ191" s="277"/>
      <c r="GK191" s="277"/>
      <c r="GL191" s="277"/>
    </row>
    <row r="192" spans="1:194" s="286" customFormat="1" ht="14.25" customHeight="1" x14ac:dyDescent="0.3">
      <c r="A192" s="277">
        <v>170</v>
      </c>
      <c r="B192" s="277" t="s">
        <v>583</v>
      </c>
      <c r="C192" s="277" t="s">
        <v>584</v>
      </c>
      <c r="D192" s="277">
        <v>19.73</v>
      </c>
      <c r="E192" s="277"/>
      <c r="F192" s="277"/>
      <c r="G192" s="277"/>
      <c r="H192" s="277"/>
      <c r="I192" s="277"/>
      <c r="J192" s="277">
        <v>0</v>
      </c>
      <c r="K192" s="277">
        <v>0</v>
      </c>
      <c r="L192" s="277"/>
      <c r="M192" s="277"/>
      <c r="N192" s="277"/>
      <c r="O192" s="277"/>
      <c r="P192" s="277"/>
      <c r="Q192" s="277"/>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8"/>
      <c r="AS192" s="278"/>
      <c r="AT192" s="278"/>
      <c r="AU192" s="278"/>
      <c r="AV192" s="277"/>
      <c r="AW192" s="277"/>
      <c r="AX192" s="277"/>
      <c r="AY192" s="277"/>
      <c r="AZ192" s="42"/>
      <c r="BA192" s="42"/>
      <c r="BB192" s="277"/>
      <c r="BC192" s="277"/>
      <c r="BD192" s="277"/>
      <c r="BE192" s="277"/>
      <c r="BF192" s="288"/>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277"/>
      <c r="CD192" s="277"/>
      <c r="CE192" s="277"/>
      <c r="CF192" s="277"/>
      <c r="CG192" s="277"/>
      <c r="CH192" s="287"/>
      <c r="CI192" s="287"/>
      <c r="CJ192" s="277"/>
      <c r="CK192" s="277"/>
      <c r="CL192" s="277"/>
      <c r="CM192" s="277"/>
      <c r="CN192" s="277"/>
      <c r="CO192" s="277"/>
      <c r="CP192" s="277"/>
      <c r="CQ192" s="277"/>
      <c r="CR192" s="277"/>
      <c r="CS192" s="277"/>
      <c r="CT192" s="277"/>
      <c r="CU192" s="277"/>
      <c r="CV192" s="277"/>
      <c r="CW192" s="277"/>
      <c r="CX192" s="277"/>
      <c r="CY192" s="277"/>
      <c r="CZ192" s="277"/>
      <c r="DA192" s="277"/>
      <c r="DB192" s="277"/>
      <c r="DC192" s="277"/>
      <c r="DD192" s="271"/>
      <c r="DE192" s="271"/>
      <c r="DF192" s="277"/>
      <c r="DG192" s="277"/>
      <c r="DH192" s="279">
        <v>0</v>
      </c>
      <c r="DI192" s="279">
        <v>0</v>
      </c>
      <c r="DJ192" s="277"/>
      <c r="DK192" s="277"/>
      <c r="DL192" s="277"/>
      <c r="DM192" s="277"/>
      <c r="DN192" s="277"/>
      <c r="DO192" s="277"/>
      <c r="DP192" s="277"/>
      <c r="DQ192" s="277"/>
      <c r="DR192" s="277"/>
      <c r="DS192" s="277"/>
      <c r="DT192" s="277"/>
      <c r="DU192" s="277"/>
      <c r="DV192" s="277"/>
      <c r="DW192" s="277"/>
      <c r="DX192" s="277"/>
      <c r="DY192" s="277"/>
      <c r="DZ192" s="277"/>
      <c r="EA192" s="277"/>
      <c r="EB192" s="277"/>
      <c r="EC192" s="272"/>
      <c r="ED192" s="272"/>
      <c r="EE192" s="277"/>
      <c r="EF192" s="277"/>
      <c r="EG192" s="277"/>
      <c r="EH192" s="277"/>
      <c r="EI192" s="277"/>
      <c r="EJ192" s="277"/>
      <c r="EK192" s="277"/>
      <c r="EL192" s="277"/>
      <c r="EM192" s="277"/>
      <c r="EN192" s="277"/>
      <c r="EO192" s="277"/>
      <c r="EP192" s="277"/>
      <c r="EQ192" s="277">
        <v>20</v>
      </c>
      <c r="ER192" s="277"/>
      <c r="ES192" s="277"/>
      <c r="ET192" s="277"/>
      <c r="EU192" s="277"/>
      <c r="EV192" s="277"/>
      <c r="EW192" s="277"/>
      <c r="EX192" s="277"/>
      <c r="EY192" s="277"/>
      <c r="EZ192" s="277"/>
      <c r="FA192" s="277"/>
      <c r="FB192" s="277"/>
      <c r="FC192" s="277"/>
      <c r="FD192" s="277"/>
      <c r="FE192" s="288"/>
      <c r="FF192" s="288"/>
      <c r="FG192" s="277"/>
      <c r="FH192" s="277"/>
      <c r="FI192" s="277"/>
      <c r="FJ192" s="277"/>
      <c r="FK192" s="277"/>
      <c r="FL192" s="277"/>
      <c r="FM192" s="277"/>
      <c r="FN192" s="277"/>
      <c r="FO192" s="42"/>
      <c r="FP192" s="42"/>
      <c r="FQ192" s="277"/>
      <c r="FR192" s="277"/>
      <c r="FS192" s="277"/>
      <c r="FT192" s="277"/>
      <c r="FU192" s="277"/>
      <c r="FV192" s="277"/>
      <c r="FW192" s="288"/>
      <c r="FX192" s="288"/>
      <c r="FY192" s="277"/>
      <c r="FZ192" s="277"/>
      <c r="GA192" s="277"/>
      <c r="GB192" s="277"/>
      <c r="GC192" s="62"/>
      <c r="GD192" s="62"/>
      <c r="GE192" s="277"/>
      <c r="GF192" s="277"/>
      <c r="GG192" s="277"/>
      <c r="GH192" s="277"/>
      <c r="GI192" s="277"/>
      <c r="GJ192" s="277"/>
      <c r="GK192" s="277"/>
      <c r="GL192" s="277"/>
    </row>
    <row r="193" spans="1:194" s="286" customFormat="1" ht="14.25" customHeight="1" x14ac:dyDescent="0.3">
      <c r="A193" s="277">
        <v>171</v>
      </c>
      <c r="B193" s="277" t="s">
        <v>585</v>
      </c>
      <c r="C193" s="277" t="s">
        <v>586</v>
      </c>
      <c r="D193" s="277">
        <v>3.85</v>
      </c>
      <c r="E193" s="277"/>
      <c r="F193" s="277"/>
      <c r="G193" s="277"/>
      <c r="H193" s="277"/>
      <c r="I193" s="277"/>
      <c r="J193" s="277">
        <v>0</v>
      </c>
      <c r="K193" s="277">
        <v>0</v>
      </c>
      <c r="L193" s="277"/>
      <c r="M193" s="277"/>
      <c r="N193" s="277"/>
      <c r="O193" s="277"/>
      <c r="P193" s="277"/>
      <c r="Q193" s="277"/>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8"/>
      <c r="AS193" s="278"/>
      <c r="AT193" s="278"/>
      <c r="AU193" s="278"/>
      <c r="AV193" s="277"/>
      <c r="AW193" s="277"/>
      <c r="AX193" s="277"/>
      <c r="AY193" s="277"/>
      <c r="AZ193" s="42"/>
      <c r="BA193" s="42"/>
      <c r="BB193" s="277"/>
      <c r="BC193" s="277"/>
      <c r="BD193" s="277"/>
      <c r="BE193" s="277"/>
      <c r="BF193" s="288"/>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277"/>
      <c r="CC193" s="277"/>
      <c r="CD193" s="277"/>
      <c r="CE193" s="277"/>
      <c r="CF193" s="277"/>
      <c r="CG193" s="277"/>
      <c r="CH193" s="287"/>
      <c r="CI193" s="287"/>
      <c r="CJ193" s="277"/>
      <c r="CK193" s="277"/>
      <c r="CL193" s="277"/>
      <c r="CM193" s="277"/>
      <c r="CN193" s="277"/>
      <c r="CO193" s="277"/>
      <c r="CP193" s="277"/>
      <c r="CQ193" s="277"/>
      <c r="CR193" s="277"/>
      <c r="CS193" s="277"/>
      <c r="CT193" s="277"/>
      <c r="CU193" s="277"/>
      <c r="CV193" s="277"/>
      <c r="CW193" s="277"/>
      <c r="CX193" s="277"/>
      <c r="CY193" s="277"/>
      <c r="CZ193" s="277"/>
      <c r="DA193" s="277"/>
      <c r="DB193" s="277"/>
      <c r="DC193" s="277"/>
      <c r="DD193" s="271"/>
      <c r="DE193" s="271"/>
      <c r="DF193" s="277"/>
      <c r="DG193" s="277"/>
      <c r="DH193" s="279">
        <v>0</v>
      </c>
      <c r="DI193" s="279">
        <v>0</v>
      </c>
      <c r="DJ193" s="277"/>
      <c r="DK193" s="277"/>
      <c r="DL193" s="277"/>
      <c r="DM193" s="277"/>
      <c r="DN193" s="277"/>
      <c r="DO193" s="277"/>
      <c r="DP193" s="277"/>
      <c r="DQ193" s="277"/>
      <c r="DR193" s="277"/>
      <c r="DS193" s="277"/>
      <c r="DT193" s="277"/>
      <c r="DU193" s="277"/>
      <c r="DV193" s="277"/>
      <c r="DW193" s="277"/>
      <c r="DX193" s="277"/>
      <c r="DY193" s="277"/>
      <c r="DZ193" s="277"/>
      <c r="EA193" s="277"/>
      <c r="EB193" s="277"/>
      <c r="EC193" s="272"/>
      <c r="ED193" s="272"/>
      <c r="EE193" s="277"/>
      <c r="EF193" s="277"/>
      <c r="EG193" s="277"/>
      <c r="EH193" s="277"/>
      <c r="EI193" s="277"/>
      <c r="EJ193" s="277"/>
      <c r="EK193" s="277"/>
      <c r="EL193" s="277"/>
      <c r="EM193" s="277"/>
      <c r="EN193" s="277"/>
      <c r="EO193" s="277"/>
      <c r="EP193" s="277"/>
      <c r="EQ193" s="277"/>
      <c r="ER193" s="277"/>
      <c r="ES193" s="277"/>
      <c r="ET193" s="277"/>
      <c r="EU193" s="277"/>
      <c r="EV193" s="277"/>
      <c r="EW193" s="277"/>
      <c r="EX193" s="277"/>
      <c r="EY193" s="277"/>
      <c r="EZ193" s="277"/>
      <c r="FA193" s="277"/>
      <c r="FB193" s="277"/>
      <c r="FC193" s="277"/>
      <c r="FD193" s="277"/>
      <c r="FE193" s="288"/>
      <c r="FF193" s="288"/>
      <c r="FG193" s="277"/>
      <c r="FH193" s="277"/>
      <c r="FI193" s="277"/>
      <c r="FJ193" s="277"/>
      <c r="FK193" s="277"/>
      <c r="FL193" s="277"/>
      <c r="FM193" s="277"/>
      <c r="FN193" s="277"/>
      <c r="FO193" s="42"/>
      <c r="FP193" s="42"/>
      <c r="FQ193" s="277"/>
      <c r="FR193" s="277"/>
      <c r="FS193" s="277"/>
      <c r="FT193" s="277"/>
      <c r="FU193" s="277"/>
      <c r="FV193" s="277"/>
      <c r="FW193" s="288"/>
      <c r="FX193" s="288"/>
      <c r="FY193" s="277"/>
      <c r="FZ193" s="277"/>
      <c r="GA193" s="277"/>
      <c r="GB193" s="277"/>
      <c r="GC193" s="62"/>
      <c r="GD193" s="62"/>
      <c r="GE193" s="277"/>
      <c r="GF193" s="277"/>
      <c r="GG193" s="277"/>
      <c r="GH193" s="277"/>
      <c r="GI193" s="277"/>
      <c r="GJ193" s="277"/>
      <c r="GK193" s="277"/>
      <c r="GL193" s="277"/>
    </row>
    <row r="194" spans="1:194" s="286" customFormat="1" ht="14.25" customHeight="1" x14ac:dyDescent="0.3">
      <c r="A194" s="277">
        <v>172</v>
      </c>
      <c r="B194" s="277" t="s">
        <v>587</v>
      </c>
      <c r="C194" s="277" t="s">
        <v>588</v>
      </c>
      <c r="D194" s="277">
        <v>9.4700000000000006</v>
      </c>
      <c r="E194" s="277"/>
      <c r="F194" s="277"/>
      <c r="G194" s="277"/>
      <c r="H194" s="277"/>
      <c r="I194" s="277"/>
      <c r="J194" s="277">
        <v>0</v>
      </c>
      <c r="K194" s="277">
        <v>0</v>
      </c>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8"/>
      <c r="AS194" s="278"/>
      <c r="AT194" s="278"/>
      <c r="AU194" s="278"/>
      <c r="AV194" s="277"/>
      <c r="AW194" s="277"/>
      <c r="AX194" s="277"/>
      <c r="AY194" s="277"/>
      <c r="AZ194" s="42"/>
      <c r="BA194" s="42"/>
      <c r="BB194" s="277"/>
      <c r="BC194" s="277"/>
      <c r="BD194" s="277"/>
      <c r="BE194" s="277"/>
      <c r="BF194" s="288"/>
      <c r="BG194" s="277"/>
      <c r="BH194" s="277"/>
      <c r="BI194" s="277"/>
      <c r="BJ194" s="277"/>
      <c r="BK194" s="277"/>
      <c r="BL194" s="277"/>
      <c r="BM194" s="277"/>
      <c r="BN194" s="277"/>
      <c r="BO194" s="277"/>
      <c r="BP194" s="277"/>
      <c r="BQ194" s="277"/>
      <c r="BR194" s="277"/>
      <c r="BS194" s="277"/>
      <c r="BT194" s="277"/>
      <c r="BU194" s="277"/>
      <c r="BV194" s="277"/>
      <c r="BW194" s="277"/>
      <c r="BX194" s="277"/>
      <c r="BY194" s="277"/>
      <c r="BZ194" s="277"/>
      <c r="CA194" s="277"/>
      <c r="CB194" s="277"/>
      <c r="CC194" s="277"/>
      <c r="CD194" s="277"/>
      <c r="CE194" s="277"/>
      <c r="CF194" s="277"/>
      <c r="CG194" s="277"/>
      <c r="CH194" s="287"/>
      <c r="CI194" s="287"/>
      <c r="CJ194" s="277"/>
      <c r="CK194" s="277"/>
      <c r="CL194" s="277"/>
      <c r="CM194" s="277"/>
      <c r="CN194" s="277"/>
      <c r="CO194" s="277"/>
      <c r="CP194" s="277"/>
      <c r="CQ194" s="277"/>
      <c r="CR194" s="277"/>
      <c r="CS194" s="277"/>
      <c r="CT194" s="277"/>
      <c r="CU194" s="277"/>
      <c r="CV194" s="277"/>
      <c r="CW194" s="277"/>
      <c r="CX194" s="277"/>
      <c r="CY194" s="277"/>
      <c r="CZ194" s="277"/>
      <c r="DA194" s="277"/>
      <c r="DB194" s="277"/>
      <c r="DC194" s="277"/>
      <c r="DD194" s="271"/>
      <c r="DE194" s="271"/>
      <c r="DF194" s="277"/>
      <c r="DG194" s="277"/>
      <c r="DH194" s="279">
        <v>0</v>
      </c>
      <c r="DI194" s="279">
        <v>0</v>
      </c>
      <c r="DJ194" s="277"/>
      <c r="DK194" s="277"/>
      <c r="DL194" s="277"/>
      <c r="DM194" s="277"/>
      <c r="DN194" s="277"/>
      <c r="DO194" s="277"/>
      <c r="DP194" s="277"/>
      <c r="DQ194" s="277"/>
      <c r="DR194" s="277"/>
      <c r="DS194" s="277"/>
      <c r="DT194" s="277"/>
      <c r="DU194" s="277"/>
      <c r="DV194" s="277"/>
      <c r="DW194" s="277"/>
      <c r="DX194" s="277"/>
      <c r="DY194" s="277"/>
      <c r="DZ194" s="277"/>
      <c r="EA194" s="277"/>
      <c r="EB194" s="277"/>
      <c r="EC194" s="272"/>
      <c r="ED194" s="272"/>
      <c r="EE194" s="277"/>
      <c r="EF194" s="277"/>
      <c r="EG194" s="277"/>
      <c r="EH194" s="277"/>
      <c r="EI194" s="277"/>
      <c r="EJ194" s="277"/>
      <c r="EK194" s="277"/>
      <c r="EL194" s="277"/>
      <c r="EM194" s="277"/>
      <c r="EN194" s="277"/>
      <c r="EO194" s="277"/>
      <c r="EP194" s="277"/>
      <c r="EQ194" s="277">
        <v>230</v>
      </c>
      <c r="ER194" s="277"/>
      <c r="ES194" s="277"/>
      <c r="ET194" s="277"/>
      <c r="EU194" s="277"/>
      <c r="EV194" s="277"/>
      <c r="EW194" s="277"/>
      <c r="EX194" s="277"/>
      <c r="EY194" s="277"/>
      <c r="EZ194" s="277"/>
      <c r="FA194" s="277"/>
      <c r="FB194" s="277"/>
      <c r="FC194" s="277"/>
      <c r="FD194" s="277"/>
      <c r="FE194" s="288"/>
      <c r="FF194" s="288"/>
      <c r="FG194" s="277"/>
      <c r="FH194" s="277"/>
      <c r="FI194" s="277"/>
      <c r="FJ194" s="277"/>
      <c r="FK194" s="277"/>
      <c r="FL194" s="277"/>
      <c r="FM194" s="277"/>
      <c r="FN194" s="277"/>
      <c r="FO194" s="42"/>
      <c r="FP194" s="42"/>
      <c r="FQ194" s="277"/>
      <c r="FR194" s="277"/>
      <c r="FS194" s="277"/>
      <c r="FT194" s="277"/>
      <c r="FU194" s="277"/>
      <c r="FV194" s="277"/>
      <c r="FW194" s="288"/>
      <c r="FX194" s="288"/>
      <c r="FY194" s="277"/>
      <c r="FZ194" s="277"/>
      <c r="GA194" s="277"/>
      <c r="GB194" s="277"/>
      <c r="GC194" s="62"/>
      <c r="GD194" s="62"/>
      <c r="GE194" s="277"/>
      <c r="GF194" s="277"/>
      <c r="GG194" s="277"/>
      <c r="GH194" s="277"/>
      <c r="GI194" s="277"/>
      <c r="GJ194" s="277"/>
      <c r="GK194" s="277"/>
      <c r="GL194" s="277"/>
    </row>
    <row r="195" spans="1:194" s="286" customFormat="1" ht="14.25" customHeight="1" x14ac:dyDescent="0.3">
      <c r="A195" s="277">
        <v>173</v>
      </c>
      <c r="B195" s="277" t="s">
        <v>589</v>
      </c>
      <c r="C195" s="277" t="s">
        <v>590</v>
      </c>
      <c r="D195" s="277">
        <v>10.95</v>
      </c>
      <c r="E195" s="277"/>
      <c r="F195" s="277"/>
      <c r="G195" s="277"/>
      <c r="H195" s="277"/>
      <c r="I195" s="277"/>
      <c r="J195" s="277">
        <v>0</v>
      </c>
      <c r="K195" s="277">
        <v>0</v>
      </c>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8"/>
      <c r="AS195" s="278"/>
      <c r="AT195" s="278"/>
      <c r="AU195" s="278"/>
      <c r="AV195" s="277"/>
      <c r="AW195" s="277"/>
      <c r="AX195" s="277"/>
      <c r="AY195" s="277"/>
      <c r="AZ195" s="42"/>
      <c r="BA195" s="42"/>
      <c r="BB195" s="277"/>
      <c r="BC195" s="277"/>
      <c r="BD195" s="277"/>
      <c r="BE195" s="277"/>
      <c r="BF195" s="288"/>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277"/>
      <c r="CD195" s="277"/>
      <c r="CE195" s="277"/>
      <c r="CF195" s="277"/>
      <c r="CG195" s="277"/>
      <c r="CH195" s="287"/>
      <c r="CI195" s="287"/>
      <c r="CJ195" s="277"/>
      <c r="CK195" s="277"/>
      <c r="CL195" s="277"/>
      <c r="CM195" s="277"/>
      <c r="CN195" s="277"/>
      <c r="CO195" s="277"/>
      <c r="CP195" s="277"/>
      <c r="CQ195" s="277"/>
      <c r="CR195" s="277"/>
      <c r="CS195" s="277"/>
      <c r="CT195" s="277"/>
      <c r="CU195" s="277"/>
      <c r="CV195" s="277"/>
      <c r="CW195" s="277"/>
      <c r="CX195" s="277"/>
      <c r="CY195" s="277"/>
      <c r="CZ195" s="277"/>
      <c r="DA195" s="277"/>
      <c r="DB195" s="277"/>
      <c r="DC195" s="277"/>
      <c r="DD195" s="271"/>
      <c r="DE195" s="271"/>
      <c r="DF195" s="277"/>
      <c r="DG195" s="277"/>
      <c r="DH195" s="279">
        <v>0</v>
      </c>
      <c r="DI195" s="279">
        <v>0</v>
      </c>
      <c r="DJ195" s="277"/>
      <c r="DK195" s="277"/>
      <c r="DL195" s="277"/>
      <c r="DM195" s="277"/>
      <c r="DN195" s="277"/>
      <c r="DO195" s="277"/>
      <c r="DP195" s="277"/>
      <c r="DQ195" s="277"/>
      <c r="DR195" s="277"/>
      <c r="DS195" s="277"/>
      <c r="DT195" s="277"/>
      <c r="DU195" s="277"/>
      <c r="DV195" s="277"/>
      <c r="DW195" s="277"/>
      <c r="DX195" s="277"/>
      <c r="DY195" s="277"/>
      <c r="DZ195" s="277"/>
      <c r="EA195" s="277"/>
      <c r="EB195" s="277"/>
      <c r="EC195" s="272"/>
      <c r="ED195" s="272"/>
      <c r="EE195" s="277"/>
      <c r="EF195" s="277"/>
      <c r="EG195" s="277"/>
      <c r="EH195" s="277"/>
      <c r="EI195" s="277"/>
      <c r="EJ195" s="277"/>
      <c r="EK195" s="277"/>
      <c r="EL195" s="277"/>
      <c r="EM195" s="277"/>
      <c r="EN195" s="277"/>
      <c r="EO195" s="277"/>
      <c r="EP195" s="277"/>
      <c r="EQ195" s="277">
        <v>40</v>
      </c>
      <c r="ER195" s="277"/>
      <c r="ES195" s="277"/>
      <c r="ET195" s="277"/>
      <c r="EU195" s="277"/>
      <c r="EV195" s="277"/>
      <c r="EW195" s="277"/>
      <c r="EX195" s="277"/>
      <c r="EY195" s="277"/>
      <c r="EZ195" s="277"/>
      <c r="FA195" s="277"/>
      <c r="FB195" s="277"/>
      <c r="FC195" s="277"/>
      <c r="FD195" s="277"/>
      <c r="FE195" s="288"/>
      <c r="FF195" s="288"/>
      <c r="FG195" s="277"/>
      <c r="FH195" s="277"/>
      <c r="FI195" s="277"/>
      <c r="FJ195" s="277"/>
      <c r="FK195" s="277"/>
      <c r="FL195" s="277"/>
      <c r="FM195" s="277"/>
      <c r="FN195" s="277"/>
      <c r="FO195" s="42"/>
      <c r="FP195" s="42"/>
      <c r="FQ195" s="277"/>
      <c r="FR195" s="277"/>
      <c r="FS195" s="277"/>
      <c r="FT195" s="277"/>
      <c r="FU195" s="277"/>
      <c r="FV195" s="277"/>
      <c r="FW195" s="288"/>
      <c r="FX195" s="288"/>
      <c r="FY195" s="277"/>
      <c r="FZ195" s="277"/>
      <c r="GA195" s="277"/>
      <c r="GB195" s="277"/>
      <c r="GC195" s="62"/>
      <c r="GD195" s="62"/>
      <c r="GE195" s="277"/>
      <c r="GF195" s="277"/>
      <c r="GG195" s="277"/>
      <c r="GH195" s="277"/>
      <c r="GI195" s="277"/>
      <c r="GJ195" s="277"/>
      <c r="GK195" s="277"/>
      <c r="GL195" s="277"/>
    </row>
    <row r="196" spans="1:194" s="286" customFormat="1" ht="14.25" customHeight="1" x14ac:dyDescent="0.3">
      <c r="A196" s="277">
        <v>174</v>
      </c>
      <c r="B196" s="277" t="s">
        <v>591</v>
      </c>
      <c r="C196" s="277" t="s">
        <v>592</v>
      </c>
      <c r="D196" s="277">
        <v>13.16</v>
      </c>
      <c r="E196" s="277"/>
      <c r="F196" s="277"/>
      <c r="G196" s="277"/>
      <c r="H196" s="277"/>
      <c r="I196" s="277"/>
      <c r="J196" s="277">
        <v>0</v>
      </c>
      <c r="K196" s="277">
        <v>0</v>
      </c>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8"/>
      <c r="AS196" s="278"/>
      <c r="AT196" s="278"/>
      <c r="AU196" s="278"/>
      <c r="AV196" s="277"/>
      <c r="AW196" s="277"/>
      <c r="AX196" s="277"/>
      <c r="AY196" s="277"/>
      <c r="AZ196" s="42"/>
      <c r="BA196" s="42"/>
      <c r="BB196" s="277"/>
      <c r="BC196" s="277"/>
      <c r="BD196" s="277"/>
      <c r="BE196" s="277"/>
      <c r="BF196" s="288"/>
      <c r="BG196" s="277"/>
      <c r="BH196" s="277"/>
      <c r="BI196" s="277"/>
      <c r="BJ196" s="277"/>
      <c r="BK196" s="277"/>
      <c r="BL196" s="277"/>
      <c r="BM196" s="277"/>
      <c r="BN196" s="277"/>
      <c r="BO196" s="277"/>
      <c r="BP196" s="277"/>
      <c r="BQ196" s="277"/>
      <c r="BR196" s="277"/>
      <c r="BS196" s="277"/>
      <c r="BT196" s="277"/>
      <c r="BU196" s="277"/>
      <c r="BV196" s="277"/>
      <c r="BW196" s="277"/>
      <c r="BX196" s="277"/>
      <c r="BY196" s="277"/>
      <c r="BZ196" s="277"/>
      <c r="CA196" s="277"/>
      <c r="CB196" s="277"/>
      <c r="CC196" s="277"/>
      <c r="CD196" s="277"/>
      <c r="CE196" s="277"/>
      <c r="CF196" s="277"/>
      <c r="CG196" s="277"/>
      <c r="CH196" s="287"/>
      <c r="CI196" s="287"/>
      <c r="CJ196" s="277"/>
      <c r="CK196" s="277"/>
      <c r="CL196" s="277"/>
      <c r="CM196" s="277"/>
      <c r="CN196" s="277"/>
      <c r="CO196" s="277"/>
      <c r="CP196" s="277"/>
      <c r="CQ196" s="277"/>
      <c r="CR196" s="277"/>
      <c r="CS196" s="277"/>
      <c r="CT196" s="277"/>
      <c r="CU196" s="277"/>
      <c r="CV196" s="277"/>
      <c r="CW196" s="277"/>
      <c r="CX196" s="277"/>
      <c r="CY196" s="277"/>
      <c r="CZ196" s="277"/>
      <c r="DA196" s="277"/>
      <c r="DB196" s="277"/>
      <c r="DC196" s="277"/>
      <c r="DD196" s="271"/>
      <c r="DE196" s="271"/>
      <c r="DF196" s="277"/>
      <c r="DG196" s="277"/>
      <c r="DH196" s="279">
        <v>0</v>
      </c>
      <c r="DI196" s="279">
        <v>0</v>
      </c>
      <c r="DJ196" s="277"/>
      <c r="DK196" s="277"/>
      <c r="DL196" s="277"/>
      <c r="DM196" s="277"/>
      <c r="DN196" s="277"/>
      <c r="DO196" s="277"/>
      <c r="DP196" s="277"/>
      <c r="DQ196" s="277"/>
      <c r="DR196" s="277"/>
      <c r="DS196" s="277"/>
      <c r="DT196" s="277"/>
      <c r="DU196" s="277"/>
      <c r="DV196" s="277"/>
      <c r="DW196" s="277"/>
      <c r="DX196" s="277"/>
      <c r="DY196" s="277"/>
      <c r="DZ196" s="277"/>
      <c r="EA196" s="277"/>
      <c r="EB196" s="277"/>
      <c r="EC196" s="272"/>
      <c r="ED196" s="272"/>
      <c r="EE196" s="277"/>
      <c r="EF196" s="277"/>
      <c r="EG196" s="277"/>
      <c r="EH196" s="277"/>
      <c r="EI196" s="277"/>
      <c r="EJ196" s="277"/>
      <c r="EK196" s="277"/>
      <c r="EL196" s="277"/>
      <c r="EM196" s="277"/>
      <c r="EN196" s="277"/>
      <c r="EO196" s="277"/>
      <c r="EP196" s="277"/>
      <c r="EQ196" s="277">
        <v>230</v>
      </c>
      <c r="ER196" s="277"/>
      <c r="ES196" s="277"/>
      <c r="ET196" s="277"/>
      <c r="EU196" s="277"/>
      <c r="EV196" s="277"/>
      <c r="EW196" s="277"/>
      <c r="EX196" s="277"/>
      <c r="EY196" s="277"/>
      <c r="EZ196" s="277"/>
      <c r="FA196" s="277"/>
      <c r="FB196" s="277"/>
      <c r="FC196" s="277"/>
      <c r="FD196" s="277"/>
      <c r="FE196" s="288"/>
      <c r="FF196" s="288"/>
      <c r="FG196" s="277"/>
      <c r="FH196" s="277"/>
      <c r="FI196" s="277"/>
      <c r="FJ196" s="277"/>
      <c r="FK196" s="277"/>
      <c r="FL196" s="277"/>
      <c r="FM196" s="277"/>
      <c r="FN196" s="277"/>
      <c r="FO196" s="42"/>
      <c r="FP196" s="42"/>
      <c r="FQ196" s="277"/>
      <c r="FR196" s="277"/>
      <c r="FS196" s="277"/>
      <c r="FT196" s="277"/>
      <c r="FU196" s="277"/>
      <c r="FV196" s="277"/>
      <c r="FW196" s="288"/>
      <c r="FX196" s="288"/>
      <c r="FY196" s="277"/>
      <c r="FZ196" s="277"/>
      <c r="GA196" s="277"/>
      <c r="GB196" s="277"/>
      <c r="GC196" s="62"/>
      <c r="GD196" s="62"/>
      <c r="GE196" s="277"/>
      <c r="GF196" s="277"/>
      <c r="GG196" s="277"/>
      <c r="GH196" s="277"/>
      <c r="GI196" s="277"/>
      <c r="GJ196" s="277"/>
      <c r="GK196" s="277"/>
      <c r="GL196" s="277"/>
    </row>
    <row r="197" spans="1:194" s="286" customFormat="1" ht="14.25" customHeight="1" x14ac:dyDescent="0.3">
      <c r="A197" s="277">
        <v>175</v>
      </c>
      <c r="B197" s="277" t="s">
        <v>593</v>
      </c>
      <c r="C197" s="277" t="s">
        <v>594</v>
      </c>
      <c r="D197" s="277">
        <v>14.63</v>
      </c>
      <c r="E197" s="277"/>
      <c r="F197" s="277"/>
      <c r="G197" s="277"/>
      <c r="H197" s="277"/>
      <c r="I197" s="277"/>
      <c r="J197" s="277">
        <v>0</v>
      </c>
      <c r="K197" s="277">
        <v>0</v>
      </c>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8"/>
      <c r="AS197" s="278"/>
      <c r="AT197" s="278"/>
      <c r="AU197" s="278"/>
      <c r="AV197" s="277"/>
      <c r="AW197" s="277"/>
      <c r="AX197" s="277"/>
      <c r="AY197" s="277"/>
      <c r="AZ197" s="42"/>
      <c r="BA197" s="42"/>
      <c r="BB197" s="277"/>
      <c r="BC197" s="277"/>
      <c r="BD197" s="277"/>
      <c r="BE197" s="277"/>
      <c r="BF197" s="288"/>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277"/>
      <c r="CC197" s="277"/>
      <c r="CD197" s="277"/>
      <c r="CE197" s="277"/>
      <c r="CF197" s="277"/>
      <c r="CG197" s="277"/>
      <c r="CH197" s="287"/>
      <c r="CI197" s="287"/>
      <c r="CJ197" s="277"/>
      <c r="CK197" s="277"/>
      <c r="CL197" s="277"/>
      <c r="CM197" s="277"/>
      <c r="CN197" s="277"/>
      <c r="CO197" s="277"/>
      <c r="CP197" s="277"/>
      <c r="CQ197" s="277"/>
      <c r="CR197" s="277"/>
      <c r="CS197" s="277"/>
      <c r="CT197" s="277"/>
      <c r="CU197" s="277"/>
      <c r="CV197" s="277"/>
      <c r="CW197" s="277"/>
      <c r="CX197" s="277"/>
      <c r="CY197" s="277"/>
      <c r="CZ197" s="277"/>
      <c r="DA197" s="277"/>
      <c r="DB197" s="277"/>
      <c r="DC197" s="277"/>
      <c r="DD197" s="271"/>
      <c r="DE197" s="271"/>
      <c r="DF197" s="277"/>
      <c r="DG197" s="277"/>
      <c r="DH197" s="279">
        <v>0</v>
      </c>
      <c r="DI197" s="279">
        <v>0</v>
      </c>
      <c r="DJ197" s="277"/>
      <c r="DK197" s="277"/>
      <c r="DL197" s="277"/>
      <c r="DM197" s="277"/>
      <c r="DN197" s="277"/>
      <c r="DO197" s="277"/>
      <c r="DP197" s="277"/>
      <c r="DQ197" s="277"/>
      <c r="DR197" s="277"/>
      <c r="DS197" s="277"/>
      <c r="DT197" s="277"/>
      <c r="DU197" s="277"/>
      <c r="DV197" s="277"/>
      <c r="DW197" s="277"/>
      <c r="DX197" s="277"/>
      <c r="DY197" s="277"/>
      <c r="DZ197" s="277"/>
      <c r="EA197" s="277"/>
      <c r="EB197" s="277"/>
      <c r="EC197" s="272"/>
      <c r="ED197" s="272"/>
      <c r="EE197" s="277"/>
      <c r="EF197" s="277"/>
      <c r="EG197" s="277"/>
      <c r="EH197" s="277"/>
      <c r="EI197" s="277"/>
      <c r="EJ197" s="277"/>
      <c r="EK197" s="277"/>
      <c r="EL197" s="277"/>
      <c r="EM197" s="277"/>
      <c r="EN197" s="277"/>
      <c r="EO197" s="277"/>
      <c r="EP197" s="277"/>
      <c r="EQ197" s="277">
        <v>30</v>
      </c>
      <c r="ER197" s="277"/>
      <c r="ES197" s="277"/>
      <c r="ET197" s="277"/>
      <c r="EU197" s="277"/>
      <c r="EV197" s="277"/>
      <c r="EW197" s="277"/>
      <c r="EX197" s="277"/>
      <c r="EY197" s="277"/>
      <c r="EZ197" s="277"/>
      <c r="FA197" s="277"/>
      <c r="FB197" s="277"/>
      <c r="FC197" s="277"/>
      <c r="FD197" s="277"/>
      <c r="FE197" s="288"/>
      <c r="FF197" s="288"/>
      <c r="FG197" s="277"/>
      <c r="FH197" s="277"/>
      <c r="FI197" s="277"/>
      <c r="FJ197" s="277"/>
      <c r="FK197" s="277"/>
      <c r="FL197" s="277"/>
      <c r="FM197" s="277"/>
      <c r="FN197" s="277"/>
      <c r="FO197" s="42"/>
      <c r="FP197" s="42"/>
      <c r="FQ197" s="277"/>
      <c r="FR197" s="277"/>
      <c r="FS197" s="277"/>
      <c r="FT197" s="277"/>
      <c r="FU197" s="277"/>
      <c r="FV197" s="277"/>
      <c r="FW197" s="288"/>
      <c r="FX197" s="288"/>
      <c r="FY197" s="277"/>
      <c r="FZ197" s="277"/>
      <c r="GA197" s="277"/>
      <c r="GB197" s="277"/>
      <c r="GC197" s="62"/>
      <c r="GD197" s="62"/>
      <c r="GE197" s="277"/>
      <c r="GF197" s="277"/>
      <c r="GG197" s="277"/>
      <c r="GH197" s="277"/>
      <c r="GI197" s="277"/>
      <c r="GJ197" s="277"/>
      <c r="GK197" s="277"/>
      <c r="GL197" s="277"/>
    </row>
    <row r="198" spans="1:194" s="286" customFormat="1" ht="14.25" customHeight="1" x14ac:dyDescent="0.3">
      <c r="A198" s="277">
        <v>176</v>
      </c>
      <c r="B198" s="277" t="s">
        <v>595</v>
      </c>
      <c r="C198" s="277" t="s">
        <v>596</v>
      </c>
      <c r="D198" s="277">
        <v>19.170000000000002</v>
      </c>
      <c r="E198" s="277"/>
      <c r="F198" s="277"/>
      <c r="G198" s="277"/>
      <c r="H198" s="277"/>
      <c r="I198" s="277"/>
      <c r="J198" s="277">
        <v>0</v>
      </c>
      <c r="K198" s="277">
        <v>0</v>
      </c>
      <c r="L198" s="277"/>
      <c r="M198" s="277"/>
      <c r="N198" s="277"/>
      <c r="O198" s="277"/>
      <c r="P198" s="277"/>
      <c r="Q198" s="277"/>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8"/>
      <c r="AS198" s="278"/>
      <c r="AT198" s="278"/>
      <c r="AU198" s="278"/>
      <c r="AV198" s="277"/>
      <c r="AW198" s="277"/>
      <c r="AX198" s="277"/>
      <c r="AY198" s="277"/>
      <c r="AZ198" s="42"/>
      <c r="BA198" s="42"/>
      <c r="BB198" s="277"/>
      <c r="BC198" s="277"/>
      <c r="BD198" s="277"/>
      <c r="BE198" s="277"/>
      <c r="BF198" s="288"/>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277"/>
      <c r="CC198" s="277"/>
      <c r="CD198" s="277"/>
      <c r="CE198" s="277"/>
      <c r="CF198" s="277"/>
      <c r="CG198" s="277"/>
      <c r="CH198" s="287"/>
      <c r="CI198" s="287"/>
      <c r="CJ198" s="277"/>
      <c r="CK198" s="277"/>
      <c r="CL198" s="277"/>
      <c r="CM198" s="277"/>
      <c r="CN198" s="277"/>
      <c r="CO198" s="277"/>
      <c r="CP198" s="277"/>
      <c r="CQ198" s="277"/>
      <c r="CR198" s="277"/>
      <c r="CS198" s="277"/>
      <c r="CT198" s="277"/>
      <c r="CU198" s="277"/>
      <c r="CV198" s="277"/>
      <c r="CW198" s="277"/>
      <c r="CX198" s="277"/>
      <c r="CY198" s="277"/>
      <c r="CZ198" s="277"/>
      <c r="DA198" s="277"/>
      <c r="DB198" s="277"/>
      <c r="DC198" s="277"/>
      <c r="DD198" s="271"/>
      <c r="DE198" s="271"/>
      <c r="DF198" s="277"/>
      <c r="DG198" s="277"/>
      <c r="DH198" s="279">
        <v>0</v>
      </c>
      <c r="DI198" s="279">
        <v>0</v>
      </c>
      <c r="DJ198" s="277"/>
      <c r="DK198" s="277"/>
      <c r="DL198" s="277"/>
      <c r="DM198" s="277"/>
      <c r="DN198" s="277"/>
      <c r="DO198" s="277"/>
      <c r="DP198" s="277"/>
      <c r="DQ198" s="277"/>
      <c r="DR198" s="277"/>
      <c r="DS198" s="277"/>
      <c r="DT198" s="277"/>
      <c r="DU198" s="277"/>
      <c r="DV198" s="277"/>
      <c r="DW198" s="277"/>
      <c r="DX198" s="277"/>
      <c r="DY198" s="277"/>
      <c r="DZ198" s="277"/>
      <c r="EA198" s="277"/>
      <c r="EB198" s="277"/>
      <c r="EC198" s="272"/>
      <c r="ED198" s="272"/>
      <c r="EE198" s="277"/>
      <c r="EF198" s="277"/>
      <c r="EG198" s="277"/>
      <c r="EH198" s="277"/>
      <c r="EI198" s="277"/>
      <c r="EJ198" s="277"/>
      <c r="EK198" s="277"/>
      <c r="EL198" s="277"/>
      <c r="EM198" s="277"/>
      <c r="EN198" s="277"/>
      <c r="EO198" s="277"/>
      <c r="EP198" s="277"/>
      <c r="EQ198" s="277"/>
      <c r="ER198" s="277"/>
      <c r="ES198" s="277"/>
      <c r="ET198" s="277"/>
      <c r="EU198" s="277"/>
      <c r="EV198" s="277"/>
      <c r="EW198" s="277"/>
      <c r="EX198" s="277"/>
      <c r="EY198" s="277"/>
      <c r="EZ198" s="277"/>
      <c r="FA198" s="277"/>
      <c r="FB198" s="277"/>
      <c r="FC198" s="277"/>
      <c r="FD198" s="277"/>
      <c r="FE198" s="288"/>
      <c r="FF198" s="288"/>
      <c r="FG198" s="277"/>
      <c r="FH198" s="277"/>
      <c r="FI198" s="277"/>
      <c r="FJ198" s="277"/>
      <c r="FK198" s="277"/>
      <c r="FL198" s="277"/>
      <c r="FM198" s="277"/>
      <c r="FN198" s="277"/>
      <c r="FO198" s="42"/>
      <c r="FP198" s="42"/>
      <c r="FQ198" s="277"/>
      <c r="FR198" s="277"/>
      <c r="FS198" s="277"/>
      <c r="FT198" s="277"/>
      <c r="FU198" s="277"/>
      <c r="FV198" s="277"/>
      <c r="FW198" s="288"/>
      <c r="FX198" s="288"/>
      <c r="FY198" s="277"/>
      <c r="FZ198" s="277"/>
      <c r="GA198" s="277"/>
      <c r="GB198" s="277"/>
      <c r="GC198" s="62"/>
      <c r="GD198" s="62"/>
      <c r="GE198" s="277"/>
      <c r="GF198" s="277"/>
      <c r="GG198" s="277"/>
      <c r="GH198" s="277"/>
      <c r="GI198" s="277"/>
      <c r="GJ198" s="277"/>
      <c r="GK198" s="277"/>
      <c r="GL198" s="277"/>
    </row>
    <row r="199" spans="1:194" s="286" customFormat="1" ht="14.25" customHeight="1" x14ac:dyDescent="0.3">
      <c r="A199" s="277">
        <v>177</v>
      </c>
      <c r="B199" s="277" t="s">
        <v>597</v>
      </c>
      <c r="C199" s="277" t="s">
        <v>598</v>
      </c>
      <c r="D199" s="277">
        <v>31.29</v>
      </c>
      <c r="E199" s="277"/>
      <c r="F199" s="277"/>
      <c r="G199" s="277"/>
      <c r="H199" s="277"/>
      <c r="I199" s="277"/>
      <c r="J199" s="277">
        <v>0</v>
      </c>
      <c r="K199" s="277">
        <v>0</v>
      </c>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8"/>
      <c r="AS199" s="278"/>
      <c r="AT199" s="278"/>
      <c r="AU199" s="278"/>
      <c r="AV199" s="277"/>
      <c r="AW199" s="277"/>
      <c r="AX199" s="277"/>
      <c r="AY199" s="277"/>
      <c r="AZ199" s="42"/>
      <c r="BA199" s="42"/>
      <c r="BB199" s="277"/>
      <c r="BC199" s="277"/>
      <c r="BD199" s="277"/>
      <c r="BE199" s="277"/>
      <c r="BF199" s="288"/>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277"/>
      <c r="CC199" s="277"/>
      <c r="CD199" s="277"/>
      <c r="CE199" s="277"/>
      <c r="CF199" s="277"/>
      <c r="CG199" s="277"/>
      <c r="CH199" s="287"/>
      <c r="CI199" s="287"/>
      <c r="CJ199" s="277"/>
      <c r="CK199" s="277"/>
      <c r="CL199" s="277"/>
      <c r="CM199" s="277"/>
      <c r="CN199" s="277"/>
      <c r="CO199" s="277"/>
      <c r="CP199" s="277"/>
      <c r="CQ199" s="277"/>
      <c r="CR199" s="277"/>
      <c r="CS199" s="277"/>
      <c r="CT199" s="277"/>
      <c r="CU199" s="277"/>
      <c r="CV199" s="277"/>
      <c r="CW199" s="277"/>
      <c r="CX199" s="277"/>
      <c r="CY199" s="277"/>
      <c r="CZ199" s="277"/>
      <c r="DA199" s="277"/>
      <c r="DB199" s="277"/>
      <c r="DC199" s="277"/>
      <c r="DD199" s="271"/>
      <c r="DE199" s="271"/>
      <c r="DF199" s="277"/>
      <c r="DG199" s="277"/>
      <c r="DH199" s="279">
        <v>0</v>
      </c>
      <c r="DI199" s="279">
        <v>0</v>
      </c>
      <c r="DJ199" s="277"/>
      <c r="DK199" s="277"/>
      <c r="DL199" s="277"/>
      <c r="DM199" s="277"/>
      <c r="DN199" s="277"/>
      <c r="DO199" s="277"/>
      <c r="DP199" s="277"/>
      <c r="DQ199" s="277"/>
      <c r="DR199" s="277"/>
      <c r="DS199" s="277"/>
      <c r="DT199" s="277"/>
      <c r="DU199" s="277"/>
      <c r="DV199" s="277"/>
      <c r="DW199" s="277"/>
      <c r="DX199" s="277"/>
      <c r="DY199" s="277"/>
      <c r="DZ199" s="277"/>
      <c r="EA199" s="277"/>
      <c r="EB199" s="277"/>
      <c r="EC199" s="272"/>
      <c r="ED199" s="272"/>
      <c r="EE199" s="277"/>
      <c r="EF199" s="277"/>
      <c r="EG199" s="277"/>
      <c r="EH199" s="277"/>
      <c r="EI199" s="277"/>
      <c r="EJ199" s="277"/>
      <c r="EK199" s="277"/>
      <c r="EL199" s="277"/>
      <c r="EM199" s="277"/>
      <c r="EN199" s="277"/>
      <c r="EO199" s="277"/>
      <c r="EP199" s="277"/>
      <c r="EQ199" s="277">
        <v>48</v>
      </c>
      <c r="ER199" s="277"/>
      <c r="ES199" s="277"/>
      <c r="ET199" s="277"/>
      <c r="EU199" s="277"/>
      <c r="EV199" s="277"/>
      <c r="EW199" s="277"/>
      <c r="EX199" s="277"/>
      <c r="EY199" s="277"/>
      <c r="EZ199" s="277"/>
      <c r="FA199" s="277"/>
      <c r="FB199" s="277"/>
      <c r="FC199" s="277"/>
      <c r="FD199" s="277"/>
      <c r="FE199" s="288"/>
      <c r="FF199" s="288"/>
      <c r="FG199" s="277"/>
      <c r="FH199" s="277"/>
      <c r="FI199" s="277"/>
      <c r="FJ199" s="277"/>
      <c r="FK199" s="277"/>
      <c r="FL199" s="277"/>
      <c r="FM199" s="277"/>
      <c r="FN199" s="277"/>
      <c r="FO199" s="42"/>
      <c r="FP199" s="42"/>
      <c r="FQ199" s="277"/>
      <c r="FR199" s="277"/>
      <c r="FS199" s="277"/>
      <c r="FT199" s="277"/>
      <c r="FU199" s="277"/>
      <c r="FV199" s="277"/>
      <c r="FW199" s="288"/>
      <c r="FX199" s="288"/>
      <c r="FY199" s="277"/>
      <c r="FZ199" s="277"/>
      <c r="GA199" s="277"/>
      <c r="GB199" s="277"/>
      <c r="GC199" s="62"/>
      <c r="GD199" s="62"/>
      <c r="GE199" s="277"/>
      <c r="GF199" s="277"/>
      <c r="GG199" s="277"/>
      <c r="GH199" s="277"/>
      <c r="GI199" s="277"/>
      <c r="GJ199" s="277"/>
      <c r="GK199" s="277"/>
      <c r="GL199" s="277"/>
    </row>
    <row r="200" spans="1:194" s="286" customFormat="1" ht="14.25" customHeight="1" x14ac:dyDescent="0.3">
      <c r="A200" s="277">
        <v>20</v>
      </c>
      <c r="B200" s="277" t="s">
        <v>599</v>
      </c>
      <c r="C200" s="277" t="s">
        <v>153</v>
      </c>
      <c r="D200" s="277">
        <v>0.87</v>
      </c>
      <c r="E200" s="277"/>
      <c r="F200" s="277"/>
      <c r="G200" s="277"/>
      <c r="H200" s="277"/>
      <c r="I200" s="277"/>
      <c r="J200" s="277">
        <v>11</v>
      </c>
      <c r="K200" s="277">
        <v>1</v>
      </c>
      <c r="L200" s="277">
        <v>7</v>
      </c>
      <c r="M200" s="277">
        <v>2</v>
      </c>
      <c r="N200" s="277"/>
      <c r="O200" s="277"/>
      <c r="P200" s="277">
        <v>19</v>
      </c>
      <c r="Q200" s="277">
        <v>2</v>
      </c>
      <c r="R200" s="277"/>
      <c r="S200" s="277"/>
      <c r="T200" s="277"/>
      <c r="U200" s="277"/>
      <c r="V200" s="277">
        <v>7</v>
      </c>
      <c r="W200" s="277"/>
      <c r="X200" s="277"/>
      <c r="Y200" s="277"/>
      <c r="Z200" s="277"/>
      <c r="AA200" s="277"/>
      <c r="AB200" s="277"/>
      <c r="AC200" s="277"/>
      <c r="AD200" s="277">
        <v>17</v>
      </c>
      <c r="AE200" s="277">
        <v>4</v>
      </c>
      <c r="AF200" s="277"/>
      <c r="AG200" s="277"/>
      <c r="AH200" s="277"/>
      <c r="AI200" s="277"/>
      <c r="AJ200" s="277"/>
      <c r="AK200" s="277"/>
      <c r="AL200" s="277"/>
      <c r="AM200" s="277">
        <v>11</v>
      </c>
      <c r="AN200" s="277">
        <f>SUM(AN201:AN210)</f>
        <v>100</v>
      </c>
      <c r="AO200" s="277">
        <f>SUM(AO201:AO210)</f>
        <v>5</v>
      </c>
      <c r="AP200" s="277"/>
      <c r="AQ200" s="277"/>
      <c r="AR200" s="278"/>
      <c r="AS200" s="278"/>
      <c r="AT200" s="278"/>
      <c r="AU200" s="278"/>
      <c r="AV200" s="277"/>
      <c r="AW200" s="277"/>
      <c r="AX200" s="277">
        <v>10</v>
      </c>
      <c r="AY200" s="277"/>
      <c r="AZ200" s="42"/>
      <c r="BA200" s="42"/>
      <c r="BB200" s="279">
        <v>1</v>
      </c>
      <c r="BC200" s="279">
        <v>3</v>
      </c>
      <c r="BD200" s="279"/>
      <c r="BE200" s="279"/>
      <c r="BF200" s="284"/>
      <c r="BG200" s="279"/>
      <c r="BH200" s="279"/>
      <c r="BI200" s="279"/>
      <c r="BJ200" s="279">
        <v>24</v>
      </c>
      <c r="BK200" s="279">
        <v>11</v>
      </c>
      <c r="BL200" s="279"/>
      <c r="BM200" s="279"/>
      <c r="BN200" s="277">
        <v>16</v>
      </c>
      <c r="BO200" s="277">
        <v>3</v>
      </c>
      <c r="BP200" s="279"/>
      <c r="BQ200" s="279"/>
      <c r="BR200" s="279"/>
      <c r="BS200" s="279"/>
      <c r="BT200" s="279">
        <v>0</v>
      </c>
      <c r="BU200" s="279"/>
      <c r="BV200" s="279">
        <v>1</v>
      </c>
      <c r="BW200" s="279">
        <v>2</v>
      </c>
      <c r="BX200" s="280">
        <v>511</v>
      </c>
      <c r="BY200" s="280">
        <v>80</v>
      </c>
      <c r="BZ200" s="279"/>
      <c r="CA200" s="279"/>
      <c r="CB200" s="279"/>
      <c r="CC200" s="279"/>
      <c r="CD200" s="279">
        <v>2</v>
      </c>
      <c r="CE200" s="279">
        <v>1</v>
      </c>
      <c r="CF200" s="279"/>
      <c r="CG200" s="279"/>
      <c r="CH200" s="281">
        <f>SUM(CH201:CH210)</f>
        <v>9</v>
      </c>
      <c r="CI200" s="281">
        <f>SUM(CI201:CI210)</f>
        <v>1</v>
      </c>
      <c r="CJ200" s="279"/>
      <c r="CK200" s="279">
        <v>9</v>
      </c>
      <c r="CL200" s="279"/>
      <c r="CM200" s="279"/>
      <c r="CN200" s="279"/>
      <c r="CO200" s="279"/>
      <c r="CP200" s="279"/>
      <c r="CQ200" s="279"/>
      <c r="CR200" s="279"/>
      <c r="CS200" s="279"/>
      <c r="CT200" s="279"/>
      <c r="CU200" s="279"/>
      <c r="CV200" s="279">
        <v>99</v>
      </c>
      <c r="CW200" s="279"/>
      <c r="CX200" s="279"/>
      <c r="CY200" s="279"/>
      <c r="CZ200" s="279">
        <v>1</v>
      </c>
      <c r="DA200" s="279">
        <v>2</v>
      </c>
      <c r="DB200" s="279"/>
      <c r="DC200" s="279"/>
      <c r="DD200" s="271"/>
      <c r="DE200" s="271"/>
      <c r="DF200" s="279">
        <v>17</v>
      </c>
      <c r="DG200" s="279"/>
      <c r="DH200" s="279">
        <v>0</v>
      </c>
      <c r="DI200" s="279">
        <v>0</v>
      </c>
      <c r="DJ200" s="279"/>
      <c r="DK200" s="279"/>
      <c r="DL200" s="279">
        <v>159</v>
      </c>
      <c r="DM200" s="279"/>
      <c r="DN200" s="279"/>
      <c r="DO200" s="279"/>
      <c r="DP200" s="277"/>
      <c r="DQ200" s="279">
        <v>10</v>
      </c>
      <c r="DR200" s="279"/>
      <c r="DS200" s="279">
        <v>1163</v>
      </c>
      <c r="DT200" s="279"/>
      <c r="DU200" s="279"/>
      <c r="DV200" s="279"/>
      <c r="DW200" s="277"/>
      <c r="DX200" s="277"/>
      <c r="DY200" s="279"/>
      <c r="DZ200" s="279"/>
      <c r="EA200" s="279"/>
      <c r="EB200" s="279"/>
      <c r="EC200" s="272"/>
      <c r="ED200" s="272"/>
      <c r="EE200" s="279">
        <v>15</v>
      </c>
      <c r="EF200" s="279"/>
      <c r="EG200" s="279">
        <v>184</v>
      </c>
      <c r="EH200" s="279">
        <v>28</v>
      </c>
      <c r="EI200" s="279"/>
      <c r="EJ200" s="279"/>
      <c r="EK200" s="279"/>
      <c r="EL200" s="279"/>
      <c r="EM200" s="279"/>
      <c r="EN200" s="279"/>
      <c r="EO200" s="279">
        <v>6</v>
      </c>
      <c r="EP200" s="279">
        <v>30</v>
      </c>
      <c r="EQ200" s="279"/>
      <c r="ER200" s="279"/>
      <c r="ES200" s="279"/>
      <c r="ET200" s="279"/>
      <c r="EU200" s="279"/>
      <c r="EV200" s="279"/>
      <c r="EW200" s="279"/>
      <c r="EX200" s="279"/>
      <c r="EY200" s="279"/>
      <c r="EZ200" s="279"/>
      <c r="FA200" s="279"/>
      <c r="FB200" s="279"/>
      <c r="FC200" s="279"/>
      <c r="FD200" s="279"/>
      <c r="FE200" s="283">
        <v>238</v>
      </c>
      <c r="FF200" s="283">
        <v>69</v>
      </c>
      <c r="FG200" s="279">
        <v>296</v>
      </c>
      <c r="FH200" s="279">
        <v>56</v>
      </c>
      <c r="FI200" s="279">
        <v>643</v>
      </c>
      <c r="FJ200" s="279">
        <v>190</v>
      </c>
      <c r="FK200" s="279">
        <v>11</v>
      </c>
      <c r="FL200" s="279">
        <v>0</v>
      </c>
      <c r="FM200" s="279"/>
      <c r="FN200" s="279"/>
      <c r="FO200" s="42"/>
      <c r="FP200" s="42"/>
      <c r="FQ200" s="279"/>
      <c r="FR200" s="279"/>
      <c r="FS200" s="279"/>
      <c r="FT200" s="279"/>
      <c r="FU200" s="279"/>
      <c r="FV200" s="279"/>
      <c r="FW200" s="283">
        <v>238</v>
      </c>
      <c r="FX200" s="283">
        <v>69</v>
      </c>
      <c r="FY200" s="279"/>
      <c r="FZ200" s="279"/>
      <c r="GA200" s="279"/>
      <c r="GB200" s="279"/>
      <c r="GC200" s="62">
        <v>1076</v>
      </c>
      <c r="GD200" s="62"/>
      <c r="GE200" s="279"/>
      <c r="GF200" s="279"/>
      <c r="GG200" s="285"/>
      <c r="GH200" s="285"/>
      <c r="GI200" s="279"/>
      <c r="GJ200" s="279"/>
      <c r="GK200" s="279"/>
      <c r="GL200" s="279"/>
    </row>
    <row r="201" spans="1:194" s="286" customFormat="1" ht="27.75" customHeight="1" x14ac:dyDescent="0.3">
      <c r="A201" s="277">
        <v>178</v>
      </c>
      <c r="B201" s="277" t="s">
        <v>600</v>
      </c>
      <c r="C201" s="277" t="s">
        <v>601</v>
      </c>
      <c r="D201" s="277">
        <v>0.66</v>
      </c>
      <c r="E201" s="277"/>
      <c r="F201" s="277"/>
      <c r="G201" s="277"/>
      <c r="H201" s="277"/>
      <c r="I201" s="277"/>
      <c r="J201" s="277">
        <v>0</v>
      </c>
      <c r="K201" s="277">
        <v>0</v>
      </c>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v>2</v>
      </c>
      <c r="AG201" s="277"/>
      <c r="AH201" s="277"/>
      <c r="AI201" s="277"/>
      <c r="AJ201" s="277"/>
      <c r="AK201" s="277"/>
      <c r="AL201" s="277"/>
      <c r="AM201" s="277"/>
      <c r="AN201" s="277"/>
      <c r="AO201" s="277"/>
      <c r="AP201" s="277"/>
      <c r="AQ201" s="277"/>
      <c r="AR201" s="278"/>
      <c r="AS201" s="278"/>
      <c r="AT201" s="278"/>
      <c r="AU201" s="278"/>
      <c r="AV201" s="277"/>
      <c r="AW201" s="277"/>
      <c r="AX201" s="277"/>
      <c r="AY201" s="277"/>
      <c r="AZ201" s="42"/>
      <c r="BA201" s="42"/>
      <c r="BB201" s="277"/>
      <c r="BC201" s="277"/>
      <c r="BD201" s="277"/>
      <c r="BE201" s="277"/>
      <c r="BF201" s="288"/>
      <c r="BG201" s="277"/>
      <c r="BH201" s="277"/>
      <c r="BI201" s="277"/>
      <c r="BJ201" s="277"/>
      <c r="BK201" s="277"/>
      <c r="BL201" s="277"/>
      <c r="BM201" s="277"/>
      <c r="BN201" s="279"/>
      <c r="BO201" s="279"/>
      <c r="BP201" s="277"/>
      <c r="BQ201" s="277"/>
      <c r="BR201" s="277"/>
      <c r="BS201" s="277"/>
      <c r="BT201" s="277"/>
      <c r="BU201" s="277"/>
      <c r="BV201" s="277"/>
      <c r="BW201" s="277"/>
      <c r="BX201" s="277"/>
      <c r="BY201" s="277"/>
      <c r="BZ201" s="277"/>
      <c r="CA201" s="277"/>
      <c r="CB201" s="277"/>
      <c r="CC201" s="277"/>
      <c r="CD201" s="277">
        <v>1</v>
      </c>
      <c r="CE201" s="277"/>
      <c r="CF201" s="277"/>
      <c r="CG201" s="277"/>
      <c r="CH201" s="287">
        <v>1</v>
      </c>
      <c r="CI201" s="287"/>
      <c r="CJ201" s="277"/>
      <c r="CK201" s="277">
        <v>1</v>
      </c>
      <c r="CL201" s="277"/>
      <c r="CM201" s="277"/>
      <c r="CN201" s="277"/>
      <c r="CO201" s="277"/>
      <c r="CP201" s="277"/>
      <c r="CQ201" s="277"/>
      <c r="CR201" s="277"/>
      <c r="CS201" s="277"/>
      <c r="CT201" s="277"/>
      <c r="CU201" s="277"/>
      <c r="CV201" s="277"/>
      <c r="CW201" s="277"/>
      <c r="CX201" s="277"/>
      <c r="CY201" s="277"/>
      <c r="CZ201" s="277"/>
      <c r="DA201" s="277"/>
      <c r="DB201" s="277"/>
      <c r="DC201" s="277"/>
      <c r="DD201" s="271"/>
      <c r="DE201" s="271"/>
      <c r="DF201" s="277"/>
      <c r="DG201" s="277"/>
      <c r="DH201" s="279">
        <v>0</v>
      </c>
      <c r="DI201" s="279">
        <v>0</v>
      </c>
      <c r="DJ201" s="277"/>
      <c r="DK201" s="277"/>
      <c r="DL201" s="277"/>
      <c r="DM201" s="277"/>
      <c r="DN201" s="277"/>
      <c r="DO201" s="277"/>
      <c r="DP201" s="277"/>
      <c r="DQ201" s="277"/>
      <c r="DR201" s="277"/>
      <c r="DS201" s="277">
        <v>8</v>
      </c>
      <c r="DT201" s="277"/>
      <c r="DU201" s="277"/>
      <c r="DV201" s="277"/>
      <c r="DW201" s="279">
        <v>8</v>
      </c>
      <c r="DX201" s="279">
        <v>1</v>
      </c>
      <c r="DY201" s="277"/>
      <c r="DZ201" s="277"/>
      <c r="EA201" s="277"/>
      <c r="EB201" s="277"/>
      <c r="EC201" s="272"/>
      <c r="ED201" s="272"/>
      <c r="EE201" s="277"/>
      <c r="EF201" s="277"/>
      <c r="EG201" s="277"/>
      <c r="EH201" s="277"/>
      <c r="EI201" s="277"/>
      <c r="EJ201" s="277"/>
      <c r="EK201" s="277"/>
      <c r="EL201" s="277"/>
      <c r="EM201" s="277"/>
      <c r="EN201" s="277"/>
      <c r="EO201" s="277"/>
      <c r="EP201" s="277"/>
      <c r="EQ201" s="277"/>
      <c r="ER201" s="277"/>
      <c r="ES201" s="277"/>
      <c r="ET201" s="277"/>
      <c r="EU201" s="277"/>
      <c r="EV201" s="277"/>
      <c r="EW201" s="277"/>
      <c r="EX201" s="277"/>
      <c r="EY201" s="277"/>
      <c r="EZ201" s="277"/>
      <c r="FA201" s="277"/>
      <c r="FB201" s="277"/>
      <c r="FC201" s="277"/>
      <c r="FD201" s="277"/>
      <c r="FE201" s="288"/>
      <c r="FF201" s="288"/>
      <c r="FG201" s="277">
        <v>2</v>
      </c>
      <c r="FH201" s="277">
        <v>1</v>
      </c>
      <c r="FI201" s="277">
        <v>10</v>
      </c>
      <c r="FJ201" s="277"/>
      <c r="FK201" s="277"/>
      <c r="FL201" s="277"/>
      <c r="FM201" s="277"/>
      <c r="FN201" s="277"/>
      <c r="FO201" s="42"/>
      <c r="FP201" s="42"/>
      <c r="FQ201" s="277"/>
      <c r="FR201" s="277"/>
      <c r="FS201" s="277"/>
      <c r="FT201" s="277"/>
      <c r="FU201" s="277"/>
      <c r="FV201" s="277"/>
      <c r="FW201" s="288"/>
      <c r="FX201" s="288"/>
      <c r="FY201" s="277"/>
      <c r="FZ201" s="277">
        <v>10</v>
      </c>
      <c r="GA201" s="277"/>
      <c r="GB201" s="277"/>
      <c r="GC201" s="62">
        <v>7</v>
      </c>
      <c r="GD201" s="62"/>
      <c r="GE201" s="277"/>
      <c r="GF201" s="277"/>
      <c r="GG201" s="277">
        <v>1</v>
      </c>
      <c r="GH201" s="277"/>
      <c r="GI201" s="277">
        <v>2</v>
      </c>
      <c r="GJ201" s="277"/>
      <c r="GK201" s="277"/>
      <c r="GL201" s="277"/>
    </row>
    <row r="202" spans="1:194" s="286" customFormat="1" ht="14.25" customHeight="1" x14ac:dyDescent="0.3">
      <c r="A202" s="277">
        <v>179</v>
      </c>
      <c r="B202" s="277" t="s">
        <v>602</v>
      </c>
      <c r="C202" s="277" t="s">
        <v>603</v>
      </c>
      <c r="D202" s="277">
        <v>0.47</v>
      </c>
      <c r="E202" s="277"/>
      <c r="F202" s="277"/>
      <c r="G202" s="277"/>
      <c r="H202" s="277"/>
      <c r="I202" s="277"/>
      <c r="J202" s="277">
        <v>0</v>
      </c>
      <c r="K202" s="277">
        <v>0</v>
      </c>
      <c r="L202" s="277"/>
      <c r="M202" s="277"/>
      <c r="N202" s="277"/>
      <c r="O202" s="277"/>
      <c r="P202" s="277">
        <v>3</v>
      </c>
      <c r="Q202" s="277">
        <v>1</v>
      </c>
      <c r="R202" s="277"/>
      <c r="S202" s="277"/>
      <c r="T202" s="277"/>
      <c r="U202" s="277"/>
      <c r="V202" s="277"/>
      <c r="W202" s="277"/>
      <c r="X202" s="277"/>
      <c r="Y202" s="277"/>
      <c r="Z202" s="277"/>
      <c r="AA202" s="277"/>
      <c r="AB202" s="277"/>
      <c r="AC202" s="277"/>
      <c r="AD202" s="277"/>
      <c r="AE202" s="277">
        <v>1</v>
      </c>
      <c r="AF202" s="277">
        <v>32</v>
      </c>
      <c r="AG202" s="277"/>
      <c r="AH202" s="277"/>
      <c r="AI202" s="277"/>
      <c r="AJ202" s="277"/>
      <c r="AK202" s="277"/>
      <c r="AL202" s="277"/>
      <c r="AM202" s="277">
        <v>10</v>
      </c>
      <c r="AN202" s="277"/>
      <c r="AO202" s="277"/>
      <c r="AP202" s="277"/>
      <c r="AQ202" s="277"/>
      <c r="AR202" s="278"/>
      <c r="AS202" s="278"/>
      <c r="AT202" s="278">
        <v>1</v>
      </c>
      <c r="AU202" s="278">
        <v>5</v>
      </c>
      <c r="AV202" s="277"/>
      <c r="AW202" s="277"/>
      <c r="AX202" s="277">
        <v>1</v>
      </c>
      <c r="AY202" s="277"/>
      <c r="AZ202" s="42"/>
      <c r="BA202" s="42">
        <v>4</v>
      </c>
      <c r="BB202" s="277"/>
      <c r="BC202" s="277"/>
      <c r="BD202" s="277"/>
      <c r="BE202" s="277"/>
      <c r="BF202" s="288"/>
      <c r="BG202" s="277"/>
      <c r="BH202" s="277"/>
      <c r="BI202" s="277"/>
      <c r="BJ202" s="277">
        <v>4</v>
      </c>
      <c r="BK202" s="277">
        <v>7</v>
      </c>
      <c r="BL202" s="277"/>
      <c r="BM202" s="277"/>
      <c r="BN202" s="277">
        <v>3</v>
      </c>
      <c r="BO202" s="277">
        <v>1</v>
      </c>
      <c r="BP202" s="277"/>
      <c r="BQ202" s="277"/>
      <c r="BR202" s="277"/>
      <c r="BS202" s="277"/>
      <c r="BT202" s="277"/>
      <c r="BU202" s="277"/>
      <c r="BV202" s="277"/>
      <c r="BW202" s="277">
        <v>1</v>
      </c>
      <c r="BX202" s="277">
        <v>18</v>
      </c>
      <c r="BY202" s="277">
        <v>6</v>
      </c>
      <c r="BZ202" s="277"/>
      <c r="CA202" s="277"/>
      <c r="CB202" s="277">
        <v>1</v>
      </c>
      <c r="CC202" s="277"/>
      <c r="CD202" s="277">
        <v>1</v>
      </c>
      <c r="CE202" s="277"/>
      <c r="CF202" s="277"/>
      <c r="CG202" s="277"/>
      <c r="CH202" s="287">
        <v>3</v>
      </c>
      <c r="CI202" s="287"/>
      <c r="CJ202" s="277"/>
      <c r="CK202" s="277">
        <v>1</v>
      </c>
      <c r="CL202" s="277"/>
      <c r="CM202" s="277"/>
      <c r="CN202" s="277"/>
      <c r="CO202" s="277"/>
      <c r="CP202" s="277"/>
      <c r="CQ202" s="277"/>
      <c r="CR202" s="277">
        <v>4</v>
      </c>
      <c r="CS202" s="277">
        <v>2</v>
      </c>
      <c r="CT202" s="277"/>
      <c r="CU202" s="277"/>
      <c r="CV202" s="277">
        <v>17</v>
      </c>
      <c r="CW202" s="277"/>
      <c r="CX202" s="277"/>
      <c r="CY202" s="277"/>
      <c r="CZ202" s="277"/>
      <c r="DA202" s="277"/>
      <c r="DB202" s="277"/>
      <c r="DC202" s="277"/>
      <c r="DD202" s="271"/>
      <c r="DE202" s="271"/>
      <c r="DF202" s="277"/>
      <c r="DG202" s="277"/>
      <c r="DH202" s="279">
        <v>0</v>
      </c>
      <c r="DI202" s="279">
        <v>0</v>
      </c>
      <c r="DJ202" s="277"/>
      <c r="DK202" s="277"/>
      <c r="DL202" s="277">
        <v>17</v>
      </c>
      <c r="DM202" s="277"/>
      <c r="DN202" s="277"/>
      <c r="DO202" s="277"/>
      <c r="DP202" s="277"/>
      <c r="DQ202" s="277">
        <v>2</v>
      </c>
      <c r="DR202" s="277"/>
      <c r="DS202" s="277">
        <v>17</v>
      </c>
      <c r="DT202" s="277"/>
      <c r="DU202" s="277"/>
      <c r="DV202" s="277"/>
      <c r="DW202" s="277"/>
      <c r="DX202" s="277"/>
      <c r="DY202" s="277"/>
      <c r="DZ202" s="277">
        <v>1</v>
      </c>
      <c r="EA202" s="277"/>
      <c r="EB202" s="277"/>
      <c r="EC202" s="272"/>
      <c r="ED202" s="272"/>
      <c r="EE202" s="277"/>
      <c r="EF202" s="277"/>
      <c r="EG202" s="277">
        <v>34</v>
      </c>
      <c r="EH202" s="277">
        <v>8</v>
      </c>
      <c r="EI202" s="277"/>
      <c r="EJ202" s="277"/>
      <c r="EK202" s="277">
        <v>5</v>
      </c>
      <c r="EL202" s="277"/>
      <c r="EM202" s="277">
        <v>81</v>
      </c>
      <c r="EN202" s="277">
        <v>10</v>
      </c>
      <c r="EO202" s="277">
        <v>3</v>
      </c>
      <c r="EP202" s="277"/>
      <c r="EQ202" s="277"/>
      <c r="ER202" s="277"/>
      <c r="ES202" s="277"/>
      <c r="ET202" s="277"/>
      <c r="EU202" s="277"/>
      <c r="EV202" s="277"/>
      <c r="EW202" s="277"/>
      <c r="EX202" s="277"/>
      <c r="EY202" s="277"/>
      <c r="EZ202" s="277"/>
      <c r="FA202" s="277">
        <v>81</v>
      </c>
      <c r="FB202" s="277">
        <v>10</v>
      </c>
      <c r="FC202" s="277"/>
      <c r="FD202" s="277">
        <v>1</v>
      </c>
      <c r="FE202" s="288">
        <v>30</v>
      </c>
      <c r="FF202" s="288">
        <v>20</v>
      </c>
      <c r="FG202" s="277">
        <v>20</v>
      </c>
      <c r="FH202" s="277">
        <v>10</v>
      </c>
      <c r="FI202" s="277">
        <v>80</v>
      </c>
      <c r="FJ202" s="277">
        <v>100</v>
      </c>
      <c r="FK202" s="277"/>
      <c r="FL202" s="277"/>
      <c r="FM202" s="277"/>
      <c r="FN202" s="277"/>
      <c r="FO202" s="42"/>
      <c r="FP202" s="42"/>
      <c r="FQ202" s="277"/>
      <c r="FR202" s="277"/>
      <c r="FS202" s="277"/>
      <c r="FT202" s="277"/>
      <c r="FU202" s="277"/>
      <c r="FV202" s="277"/>
      <c r="FW202" s="288">
        <v>30</v>
      </c>
      <c r="FX202" s="288">
        <v>20</v>
      </c>
      <c r="FY202" s="277"/>
      <c r="FZ202" s="277">
        <v>81</v>
      </c>
      <c r="GA202" s="277">
        <v>10</v>
      </c>
      <c r="GB202" s="277">
        <v>5</v>
      </c>
      <c r="GC202" s="62">
        <v>0</v>
      </c>
      <c r="GD202" s="62"/>
      <c r="GE202" s="277">
        <v>3</v>
      </c>
      <c r="GF202" s="277">
        <v>3</v>
      </c>
      <c r="GG202" s="277">
        <v>0</v>
      </c>
      <c r="GH202" s="277">
        <v>1</v>
      </c>
      <c r="GI202" s="277">
        <v>30</v>
      </c>
      <c r="GJ202" s="277">
        <v>10</v>
      </c>
      <c r="GK202" s="277"/>
      <c r="GL202" s="277"/>
    </row>
    <row r="203" spans="1:194" s="286" customFormat="1" ht="14.25" customHeight="1" x14ac:dyDescent="0.3">
      <c r="A203" s="277">
        <v>180</v>
      </c>
      <c r="B203" s="277" t="s">
        <v>604</v>
      </c>
      <c r="C203" s="277" t="s">
        <v>605</v>
      </c>
      <c r="D203" s="277">
        <v>0.61</v>
      </c>
      <c r="E203" s="277"/>
      <c r="F203" s="277"/>
      <c r="G203" s="277"/>
      <c r="H203" s="277"/>
      <c r="I203" s="277"/>
      <c r="J203" s="277">
        <v>0</v>
      </c>
      <c r="K203" s="277">
        <v>0</v>
      </c>
      <c r="L203" s="277"/>
      <c r="M203" s="277"/>
      <c r="N203" s="277"/>
      <c r="O203" s="277"/>
      <c r="P203" s="277"/>
      <c r="Q203" s="277"/>
      <c r="R203" s="277"/>
      <c r="S203" s="277"/>
      <c r="T203" s="277">
        <v>1</v>
      </c>
      <c r="U203" s="277"/>
      <c r="V203" s="277"/>
      <c r="W203" s="277"/>
      <c r="X203" s="277"/>
      <c r="Y203" s="277"/>
      <c r="Z203" s="277"/>
      <c r="AA203" s="277"/>
      <c r="AB203" s="277"/>
      <c r="AC203" s="277"/>
      <c r="AD203" s="277"/>
      <c r="AE203" s="277"/>
      <c r="AF203" s="277">
        <v>10</v>
      </c>
      <c r="AG203" s="277"/>
      <c r="AH203" s="277"/>
      <c r="AI203" s="277"/>
      <c r="AJ203" s="277"/>
      <c r="AK203" s="277"/>
      <c r="AL203" s="277"/>
      <c r="AM203" s="277">
        <v>1</v>
      </c>
      <c r="AN203" s="277"/>
      <c r="AO203" s="277"/>
      <c r="AP203" s="277"/>
      <c r="AQ203" s="277"/>
      <c r="AR203" s="278"/>
      <c r="AS203" s="278"/>
      <c r="AT203" s="278"/>
      <c r="AU203" s="278"/>
      <c r="AV203" s="277"/>
      <c r="AW203" s="277"/>
      <c r="AX203" s="277"/>
      <c r="AY203" s="277"/>
      <c r="AZ203" s="42"/>
      <c r="BA203" s="42"/>
      <c r="BB203" s="277"/>
      <c r="BC203" s="277"/>
      <c r="BD203" s="277"/>
      <c r="BE203" s="277"/>
      <c r="BF203" s="288"/>
      <c r="BG203" s="277"/>
      <c r="BH203" s="277"/>
      <c r="BI203" s="277"/>
      <c r="BJ203" s="277"/>
      <c r="BK203" s="277">
        <v>2</v>
      </c>
      <c r="BL203" s="277"/>
      <c r="BM203" s="277"/>
      <c r="BN203" s="277">
        <v>1</v>
      </c>
      <c r="BO203" s="277"/>
      <c r="BP203" s="277"/>
      <c r="BQ203" s="277"/>
      <c r="BR203" s="277"/>
      <c r="BS203" s="277"/>
      <c r="BT203" s="277"/>
      <c r="BU203" s="277"/>
      <c r="BV203" s="277"/>
      <c r="BW203" s="277">
        <v>1</v>
      </c>
      <c r="BX203" s="277">
        <v>23</v>
      </c>
      <c r="BY203" s="277"/>
      <c r="BZ203" s="277"/>
      <c r="CA203" s="277"/>
      <c r="CB203" s="277"/>
      <c r="CC203" s="277"/>
      <c r="CD203" s="277"/>
      <c r="CE203" s="277"/>
      <c r="CF203" s="277"/>
      <c r="CG203" s="277"/>
      <c r="CH203" s="287"/>
      <c r="CI203" s="287"/>
      <c r="CJ203" s="277"/>
      <c r="CK203" s="277">
        <v>3</v>
      </c>
      <c r="CL203" s="277"/>
      <c r="CM203" s="277"/>
      <c r="CN203" s="277"/>
      <c r="CO203" s="277"/>
      <c r="CP203" s="277"/>
      <c r="CQ203" s="277"/>
      <c r="CR203" s="277">
        <v>10</v>
      </c>
      <c r="CS203" s="277"/>
      <c r="CT203" s="277"/>
      <c r="CU203" s="277"/>
      <c r="CV203" s="277">
        <v>34</v>
      </c>
      <c r="CW203" s="277"/>
      <c r="CX203" s="277"/>
      <c r="CY203" s="277"/>
      <c r="CZ203" s="277"/>
      <c r="DA203" s="277"/>
      <c r="DB203" s="277"/>
      <c r="DC203" s="277"/>
      <c r="DD203" s="271"/>
      <c r="DE203" s="271"/>
      <c r="DF203" s="277">
        <v>1</v>
      </c>
      <c r="DG203" s="277"/>
      <c r="DH203" s="279">
        <v>0</v>
      </c>
      <c r="DI203" s="279">
        <v>0</v>
      </c>
      <c r="DJ203" s="277"/>
      <c r="DK203" s="277"/>
      <c r="DL203" s="277">
        <v>22</v>
      </c>
      <c r="DM203" s="277"/>
      <c r="DN203" s="277"/>
      <c r="DO203" s="277"/>
      <c r="DP203" s="277"/>
      <c r="DQ203" s="277"/>
      <c r="DR203" s="277"/>
      <c r="DS203" s="277">
        <v>17</v>
      </c>
      <c r="DT203" s="277"/>
      <c r="DU203" s="277"/>
      <c r="DV203" s="277"/>
      <c r="DW203" s="277">
        <v>3</v>
      </c>
      <c r="DX203" s="277"/>
      <c r="DY203" s="277"/>
      <c r="DZ203" s="277">
        <v>3</v>
      </c>
      <c r="EA203" s="277"/>
      <c r="EB203" s="277"/>
      <c r="EC203" s="272"/>
      <c r="ED203" s="272"/>
      <c r="EE203" s="277"/>
      <c r="EF203" s="277"/>
      <c r="EG203" s="277">
        <v>5</v>
      </c>
      <c r="EH203" s="277"/>
      <c r="EI203" s="277"/>
      <c r="EJ203" s="277"/>
      <c r="EK203" s="277">
        <v>12</v>
      </c>
      <c r="EL203" s="277"/>
      <c r="EM203" s="277">
        <v>50</v>
      </c>
      <c r="EN203" s="277">
        <v>10</v>
      </c>
      <c r="EO203" s="277">
        <v>1</v>
      </c>
      <c r="EP203" s="277"/>
      <c r="EQ203" s="277"/>
      <c r="ER203" s="277"/>
      <c r="ES203" s="277"/>
      <c r="ET203" s="277"/>
      <c r="EU203" s="277"/>
      <c r="EV203" s="277"/>
      <c r="EW203" s="277"/>
      <c r="EX203" s="277"/>
      <c r="EY203" s="277"/>
      <c r="EZ203" s="277"/>
      <c r="FA203" s="277">
        <v>50</v>
      </c>
      <c r="FB203" s="277">
        <v>10</v>
      </c>
      <c r="FC203" s="277"/>
      <c r="FD203" s="277"/>
      <c r="FE203" s="288">
        <v>15</v>
      </c>
      <c r="FF203" s="288">
        <v>4</v>
      </c>
      <c r="FG203" s="277">
        <v>55</v>
      </c>
      <c r="FH203" s="277">
        <v>5</v>
      </c>
      <c r="FI203" s="277">
        <v>52</v>
      </c>
      <c r="FJ203" s="277">
        <v>5</v>
      </c>
      <c r="FK203" s="277"/>
      <c r="FL203" s="277"/>
      <c r="FM203" s="277"/>
      <c r="FN203" s="277"/>
      <c r="FO203" s="42"/>
      <c r="FP203" s="42"/>
      <c r="FQ203" s="277"/>
      <c r="FR203" s="277"/>
      <c r="FS203" s="277"/>
      <c r="FT203" s="277"/>
      <c r="FU203" s="277">
        <v>1</v>
      </c>
      <c r="FV203" s="277"/>
      <c r="FW203" s="288">
        <v>15</v>
      </c>
      <c r="FX203" s="288">
        <v>4</v>
      </c>
      <c r="FY203" s="277"/>
      <c r="FZ203" s="277">
        <v>10</v>
      </c>
      <c r="GA203" s="277">
        <v>7</v>
      </c>
      <c r="GB203" s="277">
        <v>2</v>
      </c>
      <c r="GC203" s="62">
        <v>11</v>
      </c>
      <c r="GD203" s="62"/>
      <c r="GE203" s="277"/>
      <c r="GF203" s="277"/>
      <c r="GG203" s="277">
        <v>5</v>
      </c>
      <c r="GH203" s="277"/>
      <c r="GI203" s="277">
        <v>30</v>
      </c>
      <c r="GJ203" s="277">
        <v>3</v>
      </c>
      <c r="GK203" s="277"/>
      <c r="GL203" s="277"/>
    </row>
    <row r="204" spans="1:194" s="286" customFormat="1" ht="29.25" customHeight="1" x14ac:dyDescent="0.3">
      <c r="A204" s="277">
        <v>181</v>
      </c>
      <c r="B204" s="277" t="s">
        <v>606</v>
      </c>
      <c r="C204" s="277" t="s">
        <v>607</v>
      </c>
      <c r="D204" s="277">
        <v>0.71</v>
      </c>
      <c r="E204" s="277"/>
      <c r="F204" s="277"/>
      <c r="G204" s="277"/>
      <c r="H204" s="277"/>
      <c r="I204" s="277"/>
      <c r="J204" s="277">
        <v>10</v>
      </c>
      <c r="K204" s="277">
        <v>0</v>
      </c>
      <c r="L204" s="277">
        <v>4</v>
      </c>
      <c r="M204" s="277">
        <v>2</v>
      </c>
      <c r="N204" s="277"/>
      <c r="O204" s="277"/>
      <c r="P204" s="277">
        <v>4</v>
      </c>
      <c r="Q204" s="277">
        <v>1</v>
      </c>
      <c r="R204" s="277"/>
      <c r="S204" s="277"/>
      <c r="T204" s="277">
        <v>1</v>
      </c>
      <c r="U204" s="277"/>
      <c r="V204" s="277">
        <v>7</v>
      </c>
      <c r="W204" s="277"/>
      <c r="X204" s="277"/>
      <c r="Y204" s="277"/>
      <c r="Z204" s="277"/>
      <c r="AA204" s="277"/>
      <c r="AB204" s="277"/>
      <c r="AC204" s="277"/>
      <c r="AD204" s="277">
        <v>7</v>
      </c>
      <c r="AE204" s="277">
        <v>3</v>
      </c>
      <c r="AF204" s="277">
        <v>52</v>
      </c>
      <c r="AG204" s="277"/>
      <c r="AH204" s="277"/>
      <c r="AI204" s="277"/>
      <c r="AJ204" s="277"/>
      <c r="AK204" s="277"/>
      <c r="AL204" s="277"/>
      <c r="AM204" s="277"/>
      <c r="AN204" s="277"/>
      <c r="AO204" s="277"/>
      <c r="AP204" s="277"/>
      <c r="AQ204" s="277"/>
      <c r="AR204" s="278"/>
      <c r="AS204" s="278"/>
      <c r="AT204" s="278"/>
      <c r="AU204" s="278">
        <v>3</v>
      </c>
      <c r="AV204" s="277"/>
      <c r="AW204" s="277"/>
      <c r="AX204" s="277">
        <v>3</v>
      </c>
      <c r="AY204" s="277"/>
      <c r="AZ204" s="42">
        <v>3</v>
      </c>
      <c r="BA204" s="42"/>
      <c r="BB204" s="277"/>
      <c r="BC204" s="277"/>
      <c r="BD204" s="277"/>
      <c r="BE204" s="277"/>
      <c r="BF204" s="288"/>
      <c r="BG204" s="277"/>
      <c r="BH204" s="277"/>
      <c r="BI204" s="277"/>
      <c r="BJ204" s="277">
        <v>13</v>
      </c>
      <c r="BK204" s="277">
        <v>1</v>
      </c>
      <c r="BL204" s="277"/>
      <c r="BM204" s="277"/>
      <c r="BN204" s="277">
        <v>6</v>
      </c>
      <c r="BO204" s="277">
        <v>1</v>
      </c>
      <c r="BP204" s="277">
        <v>4</v>
      </c>
      <c r="BQ204" s="277">
        <v>116</v>
      </c>
      <c r="BR204" s="277"/>
      <c r="BS204" s="277"/>
      <c r="BT204" s="277"/>
      <c r="BU204" s="277"/>
      <c r="BV204" s="277">
        <v>1</v>
      </c>
      <c r="BW204" s="277"/>
      <c r="BX204" s="277">
        <v>26</v>
      </c>
      <c r="BY204" s="277">
        <v>1</v>
      </c>
      <c r="BZ204" s="277"/>
      <c r="CA204" s="277"/>
      <c r="CB204" s="277">
        <v>4</v>
      </c>
      <c r="CC204" s="277"/>
      <c r="CD204" s="277"/>
      <c r="CE204" s="277">
        <v>1</v>
      </c>
      <c r="CF204" s="277"/>
      <c r="CG204" s="277"/>
      <c r="CH204" s="287">
        <v>5</v>
      </c>
      <c r="CI204" s="287">
        <v>1</v>
      </c>
      <c r="CJ204" s="277"/>
      <c r="CK204" s="277">
        <v>3</v>
      </c>
      <c r="CL204" s="277"/>
      <c r="CM204" s="277"/>
      <c r="CN204" s="277"/>
      <c r="CO204" s="277"/>
      <c r="CP204" s="277"/>
      <c r="CQ204" s="277"/>
      <c r="CR204" s="277">
        <v>6</v>
      </c>
      <c r="CS204" s="277">
        <v>7</v>
      </c>
      <c r="CT204" s="277"/>
      <c r="CU204" s="277"/>
      <c r="CV204" s="277">
        <v>35</v>
      </c>
      <c r="CW204" s="277"/>
      <c r="CX204" s="277"/>
      <c r="CY204" s="277">
        <v>20</v>
      </c>
      <c r="CZ204" s="277">
        <v>1</v>
      </c>
      <c r="DA204" s="277">
        <v>2</v>
      </c>
      <c r="DB204" s="277"/>
      <c r="DC204" s="277"/>
      <c r="DD204" s="271"/>
      <c r="DE204" s="271"/>
      <c r="DF204" s="277">
        <v>16</v>
      </c>
      <c r="DG204" s="277"/>
      <c r="DH204" s="279">
        <v>0</v>
      </c>
      <c r="DI204" s="279">
        <v>0</v>
      </c>
      <c r="DJ204" s="277"/>
      <c r="DK204" s="277"/>
      <c r="DL204" s="277">
        <v>60</v>
      </c>
      <c r="DM204" s="277"/>
      <c r="DN204" s="277"/>
      <c r="DO204" s="277"/>
      <c r="DP204" s="277"/>
      <c r="DQ204" s="277">
        <v>4</v>
      </c>
      <c r="DR204" s="277"/>
      <c r="DS204" s="277">
        <v>41</v>
      </c>
      <c r="DT204" s="277"/>
      <c r="DU204" s="277"/>
      <c r="DV204" s="277"/>
      <c r="DW204" s="277"/>
      <c r="DX204" s="277">
        <v>1</v>
      </c>
      <c r="DY204" s="277">
        <v>1</v>
      </c>
      <c r="DZ204" s="277">
        <v>1</v>
      </c>
      <c r="EA204" s="277"/>
      <c r="EB204" s="277"/>
      <c r="EC204" s="272">
        <v>4</v>
      </c>
      <c r="ED204" s="272"/>
      <c r="EE204" s="277">
        <v>7</v>
      </c>
      <c r="EF204" s="277"/>
      <c r="EG204" s="277">
        <v>10</v>
      </c>
      <c r="EH204" s="277"/>
      <c r="EI204" s="277"/>
      <c r="EJ204" s="277"/>
      <c r="EK204" s="277">
        <v>3</v>
      </c>
      <c r="EL204" s="277"/>
      <c r="EM204" s="277">
        <v>109</v>
      </c>
      <c r="EN204" s="277">
        <v>8</v>
      </c>
      <c r="EO204" s="277"/>
      <c r="EP204" s="277">
        <v>30</v>
      </c>
      <c r="EQ204" s="277"/>
      <c r="ER204" s="277"/>
      <c r="ES204" s="277"/>
      <c r="ET204" s="277"/>
      <c r="EU204" s="277">
        <v>5</v>
      </c>
      <c r="EV204" s="277"/>
      <c r="EW204" s="277"/>
      <c r="EX204" s="277"/>
      <c r="EY204" s="277">
        <v>6</v>
      </c>
      <c r="EZ204" s="277">
        <v>2</v>
      </c>
      <c r="FA204" s="277">
        <v>109</v>
      </c>
      <c r="FB204" s="277">
        <v>8</v>
      </c>
      <c r="FC204" s="277">
        <v>3</v>
      </c>
      <c r="FD204" s="277">
        <v>3</v>
      </c>
      <c r="FE204" s="288">
        <v>96</v>
      </c>
      <c r="FF204" s="288">
        <v>25</v>
      </c>
      <c r="FG204" s="277">
        <v>20</v>
      </c>
      <c r="FH204" s="277">
        <v>6</v>
      </c>
      <c r="FI204" s="277">
        <v>180</v>
      </c>
      <c r="FJ204" s="277">
        <v>40</v>
      </c>
      <c r="FK204" s="277">
        <v>10</v>
      </c>
      <c r="FL204" s="277"/>
      <c r="FM204" s="277"/>
      <c r="FN204" s="277"/>
      <c r="FO204" s="42"/>
      <c r="FP204" s="42"/>
      <c r="FQ204" s="277"/>
      <c r="FR204" s="277"/>
      <c r="FS204" s="277"/>
      <c r="FT204" s="277"/>
      <c r="FU204" s="277">
        <v>5</v>
      </c>
      <c r="FV204" s="277">
        <v>3</v>
      </c>
      <c r="FW204" s="288">
        <v>96</v>
      </c>
      <c r="FX204" s="288">
        <v>25</v>
      </c>
      <c r="FY204" s="277"/>
      <c r="FZ204" s="277">
        <v>615</v>
      </c>
      <c r="GA204" s="277">
        <v>35</v>
      </c>
      <c r="GB204" s="277">
        <v>10</v>
      </c>
      <c r="GC204" s="62">
        <v>62</v>
      </c>
      <c r="GD204" s="62"/>
      <c r="GE204" s="277">
        <v>10</v>
      </c>
      <c r="GF204" s="277">
        <v>1</v>
      </c>
      <c r="GG204" s="277">
        <v>18</v>
      </c>
      <c r="GH204" s="277">
        <v>5</v>
      </c>
      <c r="GI204" s="277">
        <v>64</v>
      </c>
      <c r="GJ204" s="277">
        <v>8</v>
      </c>
      <c r="GK204" s="277"/>
      <c r="GL204" s="277"/>
    </row>
    <row r="205" spans="1:194" s="286" customFormat="1" ht="29.25" customHeight="1" x14ac:dyDescent="0.3">
      <c r="A205" s="277">
        <v>182</v>
      </c>
      <c r="B205" s="277" t="s">
        <v>608</v>
      </c>
      <c r="C205" s="277" t="s">
        <v>609</v>
      </c>
      <c r="D205" s="277">
        <v>0.84</v>
      </c>
      <c r="E205" s="277"/>
      <c r="F205" s="277"/>
      <c r="G205" s="277"/>
      <c r="H205" s="277"/>
      <c r="I205" s="277"/>
      <c r="J205" s="277">
        <v>0</v>
      </c>
      <c r="K205" s="277">
        <v>0</v>
      </c>
      <c r="L205" s="277"/>
      <c r="M205" s="277"/>
      <c r="N205" s="277"/>
      <c r="O205" s="277"/>
      <c r="P205" s="277">
        <v>4</v>
      </c>
      <c r="Q205" s="277"/>
      <c r="R205" s="277"/>
      <c r="S205" s="277"/>
      <c r="T205" s="277">
        <v>1</v>
      </c>
      <c r="U205" s="277"/>
      <c r="V205" s="277"/>
      <c r="W205" s="277"/>
      <c r="X205" s="277"/>
      <c r="Y205" s="277"/>
      <c r="Z205" s="277"/>
      <c r="AA205" s="277"/>
      <c r="AB205" s="277"/>
      <c r="AC205" s="277"/>
      <c r="AD205" s="277"/>
      <c r="AE205" s="277"/>
      <c r="AF205" s="277">
        <v>270</v>
      </c>
      <c r="AG205" s="277"/>
      <c r="AH205" s="277">
        <v>10</v>
      </c>
      <c r="AI205" s="277"/>
      <c r="AJ205" s="277"/>
      <c r="AK205" s="277"/>
      <c r="AL205" s="277"/>
      <c r="AM205" s="277"/>
      <c r="AN205" s="277"/>
      <c r="AO205" s="277"/>
      <c r="AP205" s="277"/>
      <c r="AQ205" s="277"/>
      <c r="AR205" s="278"/>
      <c r="AS205" s="278"/>
      <c r="AT205" s="278">
        <v>3</v>
      </c>
      <c r="AU205" s="278">
        <v>1</v>
      </c>
      <c r="AV205" s="277"/>
      <c r="AW205" s="277"/>
      <c r="AX205" s="277">
        <v>1</v>
      </c>
      <c r="AY205" s="277"/>
      <c r="AZ205" s="42">
        <v>5</v>
      </c>
      <c r="BA205" s="42">
        <v>1</v>
      </c>
      <c r="BB205" s="277"/>
      <c r="BC205" s="277"/>
      <c r="BD205" s="277"/>
      <c r="BE205" s="277"/>
      <c r="BF205" s="288"/>
      <c r="BG205" s="277"/>
      <c r="BH205" s="277"/>
      <c r="BI205" s="277"/>
      <c r="BJ205" s="277">
        <v>4</v>
      </c>
      <c r="BK205" s="277">
        <v>1</v>
      </c>
      <c r="BL205" s="277"/>
      <c r="BM205" s="277"/>
      <c r="BN205" s="277"/>
      <c r="BO205" s="277"/>
      <c r="BP205" s="277"/>
      <c r="BQ205" s="277"/>
      <c r="BR205" s="277"/>
      <c r="BS205" s="277"/>
      <c r="BT205" s="277"/>
      <c r="BU205" s="277"/>
      <c r="BV205" s="277"/>
      <c r="BW205" s="277"/>
      <c r="BX205" s="277">
        <v>127</v>
      </c>
      <c r="BY205" s="277">
        <v>14</v>
      </c>
      <c r="BZ205" s="277"/>
      <c r="CA205" s="277"/>
      <c r="CB205" s="277"/>
      <c r="CC205" s="277"/>
      <c r="CD205" s="277"/>
      <c r="CE205" s="277"/>
      <c r="CF205" s="277">
        <v>22</v>
      </c>
      <c r="CG205" s="277">
        <v>2</v>
      </c>
      <c r="CH205" s="287"/>
      <c r="CI205" s="287"/>
      <c r="CJ205" s="277"/>
      <c r="CK205" s="277">
        <v>1</v>
      </c>
      <c r="CL205" s="277"/>
      <c r="CM205" s="277"/>
      <c r="CN205" s="277"/>
      <c r="CO205" s="277"/>
      <c r="CP205" s="277"/>
      <c r="CQ205" s="277"/>
      <c r="CR205" s="277">
        <v>8</v>
      </c>
      <c r="CS205" s="277">
        <v>2</v>
      </c>
      <c r="CT205" s="277"/>
      <c r="CU205" s="277"/>
      <c r="CV205" s="277">
        <v>2</v>
      </c>
      <c r="CW205" s="277"/>
      <c r="CX205" s="277"/>
      <c r="CY205" s="277"/>
      <c r="CZ205" s="277"/>
      <c r="DA205" s="277"/>
      <c r="DB205" s="277"/>
      <c r="DC205" s="277"/>
      <c r="DD205" s="271"/>
      <c r="DE205" s="271"/>
      <c r="DF205" s="277"/>
      <c r="DG205" s="277"/>
      <c r="DH205" s="279">
        <v>0</v>
      </c>
      <c r="DI205" s="279">
        <v>0</v>
      </c>
      <c r="DJ205" s="277"/>
      <c r="DK205" s="277"/>
      <c r="DL205" s="277">
        <v>34</v>
      </c>
      <c r="DM205" s="277"/>
      <c r="DN205" s="277"/>
      <c r="DO205" s="277"/>
      <c r="DP205" s="277"/>
      <c r="DQ205" s="277">
        <v>1</v>
      </c>
      <c r="DR205" s="277"/>
      <c r="DS205" s="277">
        <v>113</v>
      </c>
      <c r="DT205" s="277"/>
      <c r="DU205" s="277"/>
      <c r="DV205" s="277"/>
      <c r="DW205" s="277">
        <v>1</v>
      </c>
      <c r="DX205" s="277"/>
      <c r="DY205" s="277"/>
      <c r="DZ205" s="277"/>
      <c r="EA205" s="277"/>
      <c r="EB205" s="277"/>
      <c r="EC205" s="272"/>
      <c r="ED205" s="272"/>
      <c r="EE205" s="277"/>
      <c r="EF205" s="277"/>
      <c r="EG205" s="277">
        <v>72</v>
      </c>
      <c r="EH205" s="277">
        <v>8</v>
      </c>
      <c r="EI205" s="277"/>
      <c r="EJ205" s="277"/>
      <c r="EK205" s="277">
        <v>16</v>
      </c>
      <c r="EL205" s="277"/>
      <c r="EM205" s="277">
        <v>60</v>
      </c>
      <c r="EN205" s="277">
        <v>3</v>
      </c>
      <c r="EO205" s="277"/>
      <c r="EP205" s="277"/>
      <c r="EQ205" s="277"/>
      <c r="ER205" s="277"/>
      <c r="ES205" s="277"/>
      <c r="ET205" s="277"/>
      <c r="EU205" s="277"/>
      <c r="EV205" s="277">
        <v>1</v>
      </c>
      <c r="EW205" s="277"/>
      <c r="EX205" s="277"/>
      <c r="EY205" s="277"/>
      <c r="EZ205" s="277"/>
      <c r="FA205" s="277">
        <v>60</v>
      </c>
      <c r="FB205" s="277">
        <v>3</v>
      </c>
      <c r="FC205" s="277"/>
      <c r="FD205" s="277"/>
      <c r="FE205" s="288">
        <v>5</v>
      </c>
      <c r="FF205" s="288">
        <v>5</v>
      </c>
      <c r="FG205" s="277">
        <v>39</v>
      </c>
      <c r="FH205" s="277">
        <v>1</v>
      </c>
      <c r="FI205" s="277">
        <v>35</v>
      </c>
      <c r="FJ205" s="277">
        <v>5</v>
      </c>
      <c r="FK205" s="277">
        <v>1</v>
      </c>
      <c r="FL205" s="277"/>
      <c r="FM205" s="277"/>
      <c r="FN205" s="277"/>
      <c r="FO205" s="42"/>
      <c r="FP205" s="42"/>
      <c r="FQ205" s="277"/>
      <c r="FR205" s="277"/>
      <c r="FS205" s="277"/>
      <c r="FT205" s="277"/>
      <c r="FU205" s="277"/>
      <c r="FV205" s="277">
        <v>5</v>
      </c>
      <c r="FW205" s="288">
        <v>5</v>
      </c>
      <c r="FX205" s="288">
        <v>5</v>
      </c>
      <c r="FY205" s="277"/>
      <c r="FZ205" s="277">
        <v>99</v>
      </c>
      <c r="GA205" s="277">
        <v>8</v>
      </c>
      <c r="GB205" s="277">
        <v>2</v>
      </c>
      <c r="GC205" s="62">
        <v>140</v>
      </c>
      <c r="GD205" s="62"/>
      <c r="GE205" s="277"/>
      <c r="GF205" s="277"/>
      <c r="GG205" s="277">
        <v>1</v>
      </c>
      <c r="GH205" s="277">
        <v>3</v>
      </c>
      <c r="GI205" s="277">
        <v>45</v>
      </c>
      <c r="GJ205" s="277">
        <v>10</v>
      </c>
      <c r="GK205" s="277"/>
      <c r="GL205" s="277"/>
    </row>
    <row r="206" spans="1:194" s="286" customFormat="1" ht="29.25" customHeight="1" x14ac:dyDescent="0.3">
      <c r="A206" s="277">
        <v>183</v>
      </c>
      <c r="B206" s="277" t="s">
        <v>610</v>
      </c>
      <c r="C206" s="277" t="s">
        <v>611</v>
      </c>
      <c r="D206" s="277">
        <v>0.91</v>
      </c>
      <c r="E206" s="277"/>
      <c r="F206" s="277"/>
      <c r="G206" s="277"/>
      <c r="H206" s="277">
        <v>10</v>
      </c>
      <c r="I206" s="277"/>
      <c r="J206" s="277">
        <v>1</v>
      </c>
      <c r="K206" s="277">
        <v>1</v>
      </c>
      <c r="L206" s="277">
        <v>3</v>
      </c>
      <c r="M206" s="277"/>
      <c r="N206" s="277"/>
      <c r="O206" s="277"/>
      <c r="P206" s="277">
        <v>8</v>
      </c>
      <c r="Q206" s="277"/>
      <c r="R206" s="277"/>
      <c r="S206" s="277"/>
      <c r="T206" s="277">
        <v>2</v>
      </c>
      <c r="U206" s="277">
        <v>4</v>
      </c>
      <c r="V206" s="277"/>
      <c r="W206" s="277"/>
      <c r="X206" s="277"/>
      <c r="Y206" s="277"/>
      <c r="Z206" s="277"/>
      <c r="AA206" s="277"/>
      <c r="AB206" s="277"/>
      <c r="AC206" s="277"/>
      <c r="AD206" s="277">
        <v>10</v>
      </c>
      <c r="AE206" s="277"/>
      <c r="AF206" s="277">
        <v>456</v>
      </c>
      <c r="AG206" s="277"/>
      <c r="AH206" s="277"/>
      <c r="AI206" s="277"/>
      <c r="AJ206" s="277"/>
      <c r="AK206" s="277"/>
      <c r="AL206" s="277"/>
      <c r="AM206" s="277"/>
      <c r="AN206" s="277"/>
      <c r="AO206" s="277"/>
      <c r="AP206" s="277">
        <v>2</v>
      </c>
      <c r="AQ206" s="277"/>
      <c r="AR206" s="278"/>
      <c r="AS206" s="278"/>
      <c r="AT206" s="278"/>
      <c r="AU206" s="278">
        <v>1</v>
      </c>
      <c r="AV206" s="277"/>
      <c r="AW206" s="277"/>
      <c r="AX206" s="277">
        <v>5</v>
      </c>
      <c r="AY206" s="277"/>
      <c r="AZ206" s="42">
        <v>7</v>
      </c>
      <c r="BA206" s="42"/>
      <c r="BB206" s="277">
        <v>1</v>
      </c>
      <c r="BC206" s="277">
        <v>3</v>
      </c>
      <c r="BD206" s="277"/>
      <c r="BE206" s="277"/>
      <c r="BF206" s="288"/>
      <c r="BG206" s="277"/>
      <c r="BH206" s="277"/>
      <c r="BI206" s="277"/>
      <c r="BJ206" s="277">
        <v>3</v>
      </c>
      <c r="BK206" s="277"/>
      <c r="BL206" s="277"/>
      <c r="BM206" s="277"/>
      <c r="BN206" s="277">
        <v>5</v>
      </c>
      <c r="BO206" s="277">
        <v>1</v>
      </c>
      <c r="BP206" s="277"/>
      <c r="BQ206" s="277"/>
      <c r="BR206" s="277"/>
      <c r="BS206" s="277"/>
      <c r="BT206" s="277"/>
      <c r="BU206" s="277"/>
      <c r="BV206" s="277"/>
      <c r="BW206" s="277"/>
      <c r="BX206" s="277">
        <v>243</v>
      </c>
      <c r="BY206" s="277">
        <v>37</v>
      </c>
      <c r="BZ206" s="277"/>
      <c r="CA206" s="277"/>
      <c r="CB206" s="277"/>
      <c r="CC206" s="277"/>
      <c r="CD206" s="277"/>
      <c r="CE206" s="277"/>
      <c r="CF206" s="277">
        <v>6</v>
      </c>
      <c r="CG206" s="277">
        <v>3</v>
      </c>
      <c r="CH206" s="287"/>
      <c r="CI206" s="287"/>
      <c r="CJ206" s="277"/>
      <c r="CK206" s="277"/>
      <c r="CL206" s="277"/>
      <c r="CM206" s="277"/>
      <c r="CN206" s="277"/>
      <c r="CO206" s="277"/>
      <c r="CP206" s="277"/>
      <c r="CQ206" s="277"/>
      <c r="CR206" s="277">
        <v>8</v>
      </c>
      <c r="CS206" s="277">
        <v>2</v>
      </c>
      <c r="CT206" s="277"/>
      <c r="CU206" s="277"/>
      <c r="CV206" s="277">
        <v>11</v>
      </c>
      <c r="CW206" s="277"/>
      <c r="CX206" s="277"/>
      <c r="CY206" s="277"/>
      <c r="CZ206" s="277"/>
      <c r="DA206" s="277"/>
      <c r="DB206" s="277"/>
      <c r="DC206" s="277"/>
      <c r="DD206" s="271"/>
      <c r="DE206" s="271"/>
      <c r="DF206" s="277"/>
      <c r="DG206" s="277"/>
      <c r="DH206" s="279">
        <v>0</v>
      </c>
      <c r="DI206" s="279">
        <v>0</v>
      </c>
      <c r="DJ206" s="277"/>
      <c r="DK206" s="277"/>
      <c r="DL206" s="277">
        <v>26</v>
      </c>
      <c r="DM206" s="277"/>
      <c r="DN206" s="277"/>
      <c r="DO206" s="277"/>
      <c r="DP206" s="277"/>
      <c r="DQ206" s="277">
        <v>3</v>
      </c>
      <c r="DR206" s="277"/>
      <c r="DS206" s="277">
        <v>125</v>
      </c>
      <c r="DT206" s="277"/>
      <c r="DU206" s="277"/>
      <c r="DV206" s="277"/>
      <c r="DW206" s="277">
        <v>1</v>
      </c>
      <c r="DX206" s="277"/>
      <c r="DY206" s="277"/>
      <c r="DZ206" s="277"/>
      <c r="EA206" s="277"/>
      <c r="EB206" s="277"/>
      <c r="EC206" s="272">
        <v>6</v>
      </c>
      <c r="ED206" s="272"/>
      <c r="EE206" s="277">
        <v>8</v>
      </c>
      <c r="EF206" s="277"/>
      <c r="EG206" s="277">
        <v>38</v>
      </c>
      <c r="EH206" s="277">
        <v>12</v>
      </c>
      <c r="EI206" s="277"/>
      <c r="EJ206" s="277"/>
      <c r="EK206" s="277">
        <v>10</v>
      </c>
      <c r="EL206" s="277">
        <v>3</v>
      </c>
      <c r="EM206" s="277">
        <v>68</v>
      </c>
      <c r="EN206" s="277">
        <v>15</v>
      </c>
      <c r="EO206" s="277">
        <v>3</v>
      </c>
      <c r="EP206" s="277"/>
      <c r="EQ206" s="277">
        <v>10</v>
      </c>
      <c r="ER206" s="277"/>
      <c r="ES206" s="277"/>
      <c r="ET206" s="277"/>
      <c r="EU206" s="277">
        <v>1</v>
      </c>
      <c r="EV206" s="277"/>
      <c r="EW206" s="277"/>
      <c r="EX206" s="277"/>
      <c r="EY206" s="277">
        <v>1</v>
      </c>
      <c r="EZ206" s="277"/>
      <c r="FA206" s="277">
        <v>68</v>
      </c>
      <c r="FB206" s="277">
        <v>15</v>
      </c>
      <c r="FC206" s="277">
        <v>2</v>
      </c>
      <c r="FD206" s="277"/>
      <c r="FE206" s="288">
        <v>20</v>
      </c>
      <c r="FF206" s="288">
        <v>5</v>
      </c>
      <c r="FG206" s="277">
        <v>124</v>
      </c>
      <c r="FH206" s="277">
        <v>27</v>
      </c>
      <c r="FI206" s="277">
        <v>246</v>
      </c>
      <c r="FJ206" s="277">
        <v>40</v>
      </c>
      <c r="FK206" s="277"/>
      <c r="FL206" s="277"/>
      <c r="FM206" s="277"/>
      <c r="FN206" s="277"/>
      <c r="FO206" s="42"/>
      <c r="FP206" s="42"/>
      <c r="FQ206" s="277"/>
      <c r="FR206" s="277"/>
      <c r="FS206" s="277"/>
      <c r="FT206" s="277"/>
      <c r="FU206" s="277">
        <v>1</v>
      </c>
      <c r="FV206" s="277">
        <v>1</v>
      </c>
      <c r="FW206" s="288">
        <v>20</v>
      </c>
      <c r="FX206" s="288">
        <v>5</v>
      </c>
      <c r="FY206" s="277"/>
      <c r="FZ206" s="277">
        <v>534</v>
      </c>
      <c r="GA206" s="277">
        <v>15</v>
      </c>
      <c r="GB206" s="277">
        <v>5</v>
      </c>
      <c r="GC206" s="62">
        <v>180</v>
      </c>
      <c r="GD206" s="62"/>
      <c r="GE206" s="277"/>
      <c r="GF206" s="277"/>
      <c r="GG206" s="277">
        <v>6</v>
      </c>
      <c r="GH206" s="277">
        <v>1</v>
      </c>
      <c r="GI206" s="277">
        <v>56</v>
      </c>
      <c r="GJ206" s="277">
        <v>15</v>
      </c>
      <c r="GK206" s="277"/>
      <c r="GL206" s="277"/>
    </row>
    <row r="207" spans="1:194" s="286" customFormat="1" ht="29.25" customHeight="1" x14ac:dyDescent="0.3">
      <c r="A207" s="277">
        <v>184</v>
      </c>
      <c r="B207" s="277" t="s">
        <v>612</v>
      </c>
      <c r="C207" s="277" t="s">
        <v>613</v>
      </c>
      <c r="D207" s="277">
        <v>1.1000000000000001</v>
      </c>
      <c r="E207" s="277"/>
      <c r="F207" s="277"/>
      <c r="G207" s="277"/>
      <c r="H207" s="277"/>
      <c r="I207" s="277"/>
      <c r="J207" s="277">
        <v>0</v>
      </c>
      <c r="K207" s="277">
        <v>0</v>
      </c>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v>155</v>
      </c>
      <c r="AG207" s="277"/>
      <c r="AH207" s="277"/>
      <c r="AI207" s="277"/>
      <c r="AJ207" s="277"/>
      <c r="AK207" s="277"/>
      <c r="AL207" s="277"/>
      <c r="AM207" s="277"/>
      <c r="AN207" s="277"/>
      <c r="AO207" s="277"/>
      <c r="AP207" s="277"/>
      <c r="AQ207" s="277"/>
      <c r="AR207" s="278"/>
      <c r="AS207" s="278"/>
      <c r="AT207" s="278"/>
      <c r="AU207" s="278"/>
      <c r="AV207" s="277"/>
      <c r="AW207" s="277"/>
      <c r="AX207" s="277"/>
      <c r="AY207" s="277"/>
      <c r="AZ207" s="42"/>
      <c r="BA207" s="42"/>
      <c r="BB207" s="277"/>
      <c r="BC207" s="277"/>
      <c r="BD207" s="277"/>
      <c r="BE207" s="277"/>
      <c r="BF207" s="288"/>
      <c r="BG207" s="277"/>
      <c r="BH207" s="277"/>
      <c r="BI207" s="277"/>
      <c r="BJ207" s="277"/>
      <c r="BK207" s="277"/>
      <c r="BL207" s="277"/>
      <c r="BM207" s="277"/>
      <c r="BN207" s="277">
        <v>1</v>
      </c>
      <c r="BO207" s="277"/>
      <c r="BP207" s="277"/>
      <c r="BQ207" s="277"/>
      <c r="BR207" s="277"/>
      <c r="BS207" s="277"/>
      <c r="BT207" s="277"/>
      <c r="BU207" s="277"/>
      <c r="BV207" s="277"/>
      <c r="BW207" s="277"/>
      <c r="BX207" s="277">
        <v>58</v>
      </c>
      <c r="BY207" s="277">
        <v>4</v>
      </c>
      <c r="BZ207" s="277"/>
      <c r="CA207" s="277"/>
      <c r="CB207" s="277"/>
      <c r="CC207" s="277"/>
      <c r="CD207" s="277"/>
      <c r="CE207" s="277"/>
      <c r="CF207" s="277"/>
      <c r="CG207" s="277"/>
      <c r="CH207" s="287"/>
      <c r="CI207" s="287"/>
      <c r="CJ207" s="277"/>
      <c r="CK207" s="277"/>
      <c r="CL207" s="277"/>
      <c r="CM207" s="277"/>
      <c r="CN207" s="277"/>
      <c r="CO207" s="277"/>
      <c r="CP207" s="277"/>
      <c r="CQ207" s="277"/>
      <c r="CR207" s="277"/>
      <c r="CS207" s="277"/>
      <c r="CT207" s="277"/>
      <c r="CU207" s="277"/>
      <c r="CV207" s="277"/>
      <c r="CW207" s="277"/>
      <c r="CX207" s="277"/>
      <c r="CY207" s="277"/>
      <c r="CZ207" s="277"/>
      <c r="DA207" s="277"/>
      <c r="DB207" s="277"/>
      <c r="DC207" s="277"/>
      <c r="DD207" s="271"/>
      <c r="DE207" s="271"/>
      <c r="DF207" s="277"/>
      <c r="DG207" s="277"/>
      <c r="DH207" s="279">
        <v>0</v>
      </c>
      <c r="DI207" s="279">
        <v>0</v>
      </c>
      <c r="DJ207" s="277"/>
      <c r="DK207" s="277"/>
      <c r="DL207" s="277"/>
      <c r="DM207" s="277"/>
      <c r="DN207" s="277"/>
      <c r="DO207" s="277"/>
      <c r="DP207" s="277"/>
      <c r="DQ207" s="277"/>
      <c r="DR207" s="277"/>
      <c r="DS207" s="277">
        <v>34</v>
      </c>
      <c r="DT207" s="277"/>
      <c r="DU207" s="277"/>
      <c r="DV207" s="277"/>
      <c r="DW207" s="277">
        <v>3</v>
      </c>
      <c r="DX207" s="277"/>
      <c r="DY207" s="277"/>
      <c r="DZ207" s="277"/>
      <c r="EA207" s="277"/>
      <c r="EB207" s="277"/>
      <c r="EC207" s="272">
        <v>5</v>
      </c>
      <c r="ED207" s="272"/>
      <c r="EE207" s="277"/>
      <c r="EF207" s="277"/>
      <c r="EG207" s="277">
        <v>15</v>
      </c>
      <c r="EH207" s="277"/>
      <c r="EI207" s="277"/>
      <c r="EJ207" s="277"/>
      <c r="EK207" s="277">
        <v>1</v>
      </c>
      <c r="EL207" s="277"/>
      <c r="EM207" s="277">
        <v>1</v>
      </c>
      <c r="EN207" s="277"/>
      <c r="EO207" s="277"/>
      <c r="EP207" s="277"/>
      <c r="EQ207" s="277">
        <v>10</v>
      </c>
      <c r="ER207" s="277"/>
      <c r="ES207" s="277"/>
      <c r="ET207" s="277"/>
      <c r="EU207" s="277"/>
      <c r="EV207" s="277"/>
      <c r="EW207" s="277"/>
      <c r="EX207" s="277"/>
      <c r="EY207" s="277"/>
      <c r="EZ207" s="277"/>
      <c r="FA207" s="277">
        <v>1</v>
      </c>
      <c r="FB207" s="277"/>
      <c r="FC207" s="277"/>
      <c r="FD207" s="277"/>
      <c r="FE207" s="288"/>
      <c r="FF207" s="288"/>
      <c r="FG207" s="277">
        <v>30</v>
      </c>
      <c r="FH207" s="277">
        <v>6</v>
      </c>
      <c r="FI207" s="277">
        <v>30</v>
      </c>
      <c r="FJ207" s="277"/>
      <c r="FK207" s="277"/>
      <c r="FL207" s="277"/>
      <c r="FM207" s="277"/>
      <c r="FN207" s="277"/>
      <c r="FO207" s="42"/>
      <c r="FP207" s="42"/>
      <c r="FQ207" s="277"/>
      <c r="FR207" s="277"/>
      <c r="FS207" s="277"/>
      <c r="FT207" s="277"/>
      <c r="FU207" s="277"/>
      <c r="FV207" s="277"/>
      <c r="FW207" s="288"/>
      <c r="FX207" s="288"/>
      <c r="FY207" s="277"/>
      <c r="FZ207" s="277">
        <v>20</v>
      </c>
      <c r="GA207" s="277"/>
      <c r="GB207" s="277"/>
      <c r="GC207" s="62">
        <v>72</v>
      </c>
      <c r="GD207" s="62"/>
      <c r="GE207" s="277"/>
      <c r="GF207" s="277"/>
      <c r="GG207" s="277"/>
      <c r="GH207" s="277"/>
      <c r="GI207" s="277">
        <v>5</v>
      </c>
      <c r="GJ207" s="277"/>
      <c r="GK207" s="277"/>
      <c r="GL207" s="277"/>
    </row>
    <row r="208" spans="1:194" s="286" customFormat="1" ht="29.25" customHeight="1" x14ac:dyDescent="0.3">
      <c r="A208" s="277">
        <v>185</v>
      </c>
      <c r="B208" s="277" t="s">
        <v>614</v>
      </c>
      <c r="C208" s="277" t="s">
        <v>615</v>
      </c>
      <c r="D208" s="277">
        <v>1.35</v>
      </c>
      <c r="E208" s="277"/>
      <c r="F208" s="277"/>
      <c r="G208" s="277"/>
      <c r="H208" s="277"/>
      <c r="I208" s="277"/>
      <c r="J208" s="277">
        <v>0</v>
      </c>
      <c r="K208" s="277">
        <v>0</v>
      </c>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v>782</v>
      </c>
      <c r="AG208" s="277"/>
      <c r="AH208" s="277">
        <v>5</v>
      </c>
      <c r="AI208" s="277"/>
      <c r="AJ208" s="277"/>
      <c r="AK208" s="277"/>
      <c r="AL208" s="277"/>
      <c r="AM208" s="277"/>
      <c r="AN208" s="277"/>
      <c r="AO208" s="277"/>
      <c r="AP208" s="277"/>
      <c r="AQ208" s="277"/>
      <c r="AR208" s="278"/>
      <c r="AS208" s="278"/>
      <c r="AT208" s="278"/>
      <c r="AU208" s="278"/>
      <c r="AV208" s="277"/>
      <c r="AW208" s="277"/>
      <c r="AX208" s="277"/>
      <c r="AY208" s="277"/>
      <c r="AZ208" s="42"/>
      <c r="BA208" s="42"/>
      <c r="BB208" s="277"/>
      <c r="BC208" s="277"/>
      <c r="BD208" s="277"/>
      <c r="BE208" s="277"/>
      <c r="BF208" s="288"/>
      <c r="BG208" s="277"/>
      <c r="BH208" s="277"/>
      <c r="BI208" s="277"/>
      <c r="BJ208" s="277"/>
      <c r="BK208" s="277"/>
      <c r="BL208" s="277"/>
      <c r="BM208" s="277"/>
      <c r="BN208" s="277"/>
      <c r="BO208" s="277"/>
      <c r="BP208" s="277"/>
      <c r="BQ208" s="277"/>
      <c r="BR208" s="277"/>
      <c r="BS208" s="277"/>
      <c r="BT208" s="277"/>
      <c r="BU208" s="277"/>
      <c r="BV208" s="277"/>
      <c r="BW208" s="277"/>
      <c r="BX208" s="277">
        <v>16</v>
      </c>
      <c r="BY208" s="277">
        <v>18</v>
      </c>
      <c r="BZ208" s="277"/>
      <c r="CA208" s="277"/>
      <c r="CB208" s="277"/>
      <c r="CC208" s="277"/>
      <c r="CD208" s="277"/>
      <c r="CE208" s="277"/>
      <c r="CF208" s="277"/>
      <c r="CG208" s="277"/>
      <c r="CH208" s="287"/>
      <c r="CI208" s="287"/>
      <c r="CJ208" s="277"/>
      <c r="CK208" s="277"/>
      <c r="CL208" s="277"/>
      <c r="CM208" s="277"/>
      <c r="CN208" s="277"/>
      <c r="CO208" s="277"/>
      <c r="CP208" s="277"/>
      <c r="CQ208" s="277"/>
      <c r="CR208" s="277"/>
      <c r="CS208" s="277"/>
      <c r="CT208" s="277"/>
      <c r="CU208" s="277"/>
      <c r="CV208" s="277"/>
      <c r="CW208" s="277"/>
      <c r="CX208" s="277"/>
      <c r="CY208" s="277"/>
      <c r="CZ208" s="277"/>
      <c r="DA208" s="277"/>
      <c r="DB208" s="277"/>
      <c r="DC208" s="277"/>
      <c r="DD208" s="271"/>
      <c r="DE208" s="271"/>
      <c r="DF208" s="277"/>
      <c r="DG208" s="277"/>
      <c r="DH208" s="279">
        <v>0</v>
      </c>
      <c r="DI208" s="279">
        <v>0</v>
      </c>
      <c r="DJ208" s="277"/>
      <c r="DK208" s="277"/>
      <c r="DL208" s="277"/>
      <c r="DM208" s="277"/>
      <c r="DN208" s="277"/>
      <c r="DO208" s="277"/>
      <c r="DP208" s="277"/>
      <c r="DQ208" s="277"/>
      <c r="DR208" s="277"/>
      <c r="DS208" s="277">
        <v>728</v>
      </c>
      <c r="DT208" s="277"/>
      <c r="DU208" s="277"/>
      <c r="DV208" s="277"/>
      <c r="DW208" s="277"/>
      <c r="DX208" s="277"/>
      <c r="DY208" s="277"/>
      <c r="DZ208" s="277"/>
      <c r="EA208" s="277"/>
      <c r="EB208" s="277"/>
      <c r="EC208" s="272"/>
      <c r="ED208" s="272"/>
      <c r="EE208" s="277"/>
      <c r="EF208" s="277"/>
      <c r="EG208" s="277">
        <v>10</v>
      </c>
      <c r="EH208" s="277"/>
      <c r="EI208" s="277"/>
      <c r="EJ208" s="277"/>
      <c r="EK208" s="277">
        <v>5</v>
      </c>
      <c r="EL208" s="277"/>
      <c r="EM208" s="277">
        <v>25</v>
      </c>
      <c r="EN208" s="277"/>
      <c r="EO208" s="277"/>
      <c r="EP208" s="277"/>
      <c r="EQ208" s="277">
        <v>1</v>
      </c>
      <c r="ER208" s="277"/>
      <c r="ES208" s="277"/>
      <c r="ET208" s="277"/>
      <c r="EU208" s="277"/>
      <c r="EV208" s="277"/>
      <c r="EW208" s="277"/>
      <c r="EX208" s="277"/>
      <c r="EY208" s="277"/>
      <c r="EZ208" s="277"/>
      <c r="FA208" s="277">
        <v>25</v>
      </c>
      <c r="FB208" s="277"/>
      <c r="FC208" s="277"/>
      <c r="FD208" s="277"/>
      <c r="FE208" s="288">
        <v>72</v>
      </c>
      <c r="FF208" s="288">
        <v>10</v>
      </c>
      <c r="FG208" s="277">
        <v>5</v>
      </c>
      <c r="FH208" s="277"/>
      <c r="FI208" s="277"/>
      <c r="FJ208" s="277"/>
      <c r="FK208" s="277"/>
      <c r="FL208" s="277"/>
      <c r="FM208" s="277"/>
      <c r="FN208" s="277"/>
      <c r="FO208" s="42"/>
      <c r="FP208" s="42"/>
      <c r="FQ208" s="277"/>
      <c r="FR208" s="277"/>
      <c r="FS208" s="277"/>
      <c r="FT208" s="277"/>
      <c r="FU208" s="277"/>
      <c r="FV208" s="277"/>
      <c r="FW208" s="288">
        <v>72</v>
      </c>
      <c r="FX208" s="288">
        <v>10</v>
      </c>
      <c r="FY208" s="277"/>
      <c r="FZ208" s="277">
        <v>10</v>
      </c>
      <c r="GA208" s="277"/>
      <c r="GB208" s="277"/>
      <c r="GC208" s="62">
        <v>544</v>
      </c>
      <c r="GD208" s="62"/>
      <c r="GE208" s="277"/>
      <c r="GF208" s="277"/>
      <c r="GG208" s="277"/>
      <c r="GH208" s="277"/>
      <c r="GI208" s="277"/>
      <c r="GJ208" s="277"/>
      <c r="GK208" s="277"/>
      <c r="GL208" s="277"/>
    </row>
    <row r="209" spans="1:194" s="286" customFormat="1" ht="29.25" customHeight="1" x14ac:dyDescent="0.3">
      <c r="A209" s="277">
        <v>186</v>
      </c>
      <c r="B209" s="277" t="s">
        <v>616</v>
      </c>
      <c r="C209" s="277" t="s">
        <v>617</v>
      </c>
      <c r="D209" s="277">
        <v>1.96</v>
      </c>
      <c r="E209" s="277"/>
      <c r="F209" s="277"/>
      <c r="G209" s="277"/>
      <c r="H209" s="277">
        <v>5</v>
      </c>
      <c r="I209" s="277"/>
      <c r="J209" s="277">
        <v>0</v>
      </c>
      <c r="K209" s="277">
        <v>0</v>
      </c>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v>39</v>
      </c>
      <c r="AG209" s="277"/>
      <c r="AH209" s="277">
        <v>5</v>
      </c>
      <c r="AI209" s="277"/>
      <c r="AJ209" s="277"/>
      <c r="AK209" s="277"/>
      <c r="AL209" s="277"/>
      <c r="AM209" s="277"/>
      <c r="AN209" s="277">
        <v>100</v>
      </c>
      <c r="AO209" s="277">
        <v>5</v>
      </c>
      <c r="AP209" s="277"/>
      <c r="AQ209" s="277"/>
      <c r="AR209" s="278"/>
      <c r="AS209" s="278"/>
      <c r="AT209" s="278"/>
      <c r="AU209" s="278"/>
      <c r="AV209" s="277"/>
      <c r="AW209" s="277"/>
      <c r="AX209" s="277"/>
      <c r="AY209" s="277"/>
      <c r="AZ209" s="42"/>
      <c r="BA209" s="42"/>
      <c r="BB209" s="277"/>
      <c r="BC209" s="277"/>
      <c r="BD209" s="277"/>
      <c r="BE209" s="277"/>
      <c r="BF209" s="288"/>
      <c r="BG209" s="277"/>
      <c r="BH209" s="277"/>
      <c r="BI209" s="277"/>
      <c r="BJ209" s="277"/>
      <c r="BK209" s="277"/>
      <c r="BL209" s="277"/>
      <c r="BM209" s="277"/>
      <c r="BN209" s="277"/>
      <c r="BO209" s="277"/>
      <c r="BP209" s="277"/>
      <c r="BQ209" s="277"/>
      <c r="BR209" s="277"/>
      <c r="BS209" s="277"/>
      <c r="BT209" s="277"/>
      <c r="BU209" s="277"/>
      <c r="BV209" s="277"/>
      <c r="BW209" s="277"/>
      <c r="BX209" s="277"/>
      <c r="BY209" s="277"/>
      <c r="BZ209" s="277"/>
      <c r="CA209" s="277"/>
      <c r="CB209" s="277"/>
      <c r="CC209" s="277"/>
      <c r="CD209" s="277"/>
      <c r="CE209" s="277"/>
      <c r="CF209" s="277"/>
      <c r="CG209" s="277"/>
      <c r="CH209" s="287"/>
      <c r="CI209" s="287"/>
      <c r="CJ209" s="277"/>
      <c r="CK209" s="277"/>
      <c r="CL209" s="277"/>
      <c r="CM209" s="277"/>
      <c r="CN209" s="277"/>
      <c r="CO209" s="277"/>
      <c r="CP209" s="277"/>
      <c r="CQ209" s="277"/>
      <c r="CR209" s="277"/>
      <c r="CS209" s="277"/>
      <c r="CT209" s="277"/>
      <c r="CU209" s="277"/>
      <c r="CV209" s="277"/>
      <c r="CW209" s="277"/>
      <c r="CX209" s="277"/>
      <c r="CY209" s="277"/>
      <c r="CZ209" s="277"/>
      <c r="DA209" s="277"/>
      <c r="DB209" s="277"/>
      <c r="DC209" s="277"/>
      <c r="DD209" s="271"/>
      <c r="DE209" s="271"/>
      <c r="DF209" s="277"/>
      <c r="DG209" s="277"/>
      <c r="DH209" s="279">
        <v>0</v>
      </c>
      <c r="DI209" s="279">
        <v>0</v>
      </c>
      <c r="DJ209" s="277"/>
      <c r="DK209" s="277"/>
      <c r="DL209" s="277"/>
      <c r="DM209" s="277"/>
      <c r="DN209" s="277"/>
      <c r="DO209" s="277"/>
      <c r="DP209" s="277"/>
      <c r="DQ209" s="277"/>
      <c r="DR209" s="277"/>
      <c r="DS209" s="277">
        <v>80</v>
      </c>
      <c r="DT209" s="277"/>
      <c r="DU209" s="277"/>
      <c r="DV209" s="277"/>
      <c r="DW209" s="277"/>
      <c r="DX209" s="277"/>
      <c r="DY209" s="277"/>
      <c r="DZ209" s="277"/>
      <c r="EA209" s="277"/>
      <c r="EB209" s="277"/>
      <c r="EC209" s="272"/>
      <c r="ED209" s="272"/>
      <c r="EE209" s="277"/>
      <c r="EF209" s="277"/>
      <c r="EG209" s="277"/>
      <c r="EH209" s="277"/>
      <c r="EI209" s="277"/>
      <c r="EJ209" s="277"/>
      <c r="EK209" s="277"/>
      <c r="EL209" s="277"/>
      <c r="EM209" s="277"/>
      <c r="EN209" s="277"/>
      <c r="EO209" s="277"/>
      <c r="EP209" s="277"/>
      <c r="EQ209" s="277">
        <v>20</v>
      </c>
      <c r="ER209" s="277"/>
      <c r="ES209" s="277"/>
      <c r="ET209" s="277"/>
      <c r="EU209" s="277"/>
      <c r="EV209" s="277"/>
      <c r="EW209" s="277"/>
      <c r="EX209" s="277"/>
      <c r="EY209" s="277"/>
      <c r="EZ209" s="277"/>
      <c r="FA209" s="277"/>
      <c r="FB209" s="277"/>
      <c r="FC209" s="277"/>
      <c r="FD209" s="277"/>
      <c r="FE209" s="288"/>
      <c r="FF209" s="288"/>
      <c r="FG209" s="277">
        <v>1</v>
      </c>
      <c r="FH209" s="277"/>
      <c r="FI209" s="277">
        <v>10</v>
      </c>
      <c r="FJ209" s="277"/>
      <c r="FK209" s="277"/>
      <c r="FL209" s="277"/>
      <c r="FM209" s="277"/>
      <c r="FN209" s="277"/>
      <c r="FO209" s="42"/>
      <c r="FP209" s="42"/>
      <c r="FQ209" s="277"/>
      <c r="FR209" s="277"/>
      <c r="FS209" s="277"/>
      <c r="FT209" s="277"/>
      <c r="FU209" s="277"/>
      <c r="FV209" s="277"/>
      <c r="FW209" s="288"/>
      <c r="FX209" s="288"/>
      <c r="FY209" s="277"/>
      <c r="FZ209" s="277">
        <v>9</v>
      </c>
      <c r="GA209" s="277"/>
      <c r="GB209" s="277"/>
      <c r="GC209" s="62">
        <v>60</v>
      </c>
      <c r="GD209" s="62"/>
      <c r="GE209" s="277"/>
      <c r="GF209" s="277"/>
      <c r="GG209" s="277"/>
      <c r="GH209" s="277"/>
      <c r="GI209" s="277"/>
      <c r="GJ209" s="277"/>
      <c r="GK209" s="277"/>
      <c r="GL209" s="277"/>
    </row>
    <row r="210" spans="1:194" s="286" customFormat="1" ht="14.25" customHeight="1" x14ac:dyDescent="0.3">
      <c r="A210" s="277">
        <v>187</v>
      </c>
      <c r="B210" s="277" t="s">
        <v>618</v>
      </c>
      <c r="C210" s="277" t="s">
        <v>619</v>
      </c>
      <c r="D210" s="277">
        <v>25</v>
      </c>
      <c r="E210" s="277"/>
      <c r="F210" s="277"/>
      <c r="G210" s="277"/>
      <c r="H210" s="277">
        <v>5</v>
      </c>
      <c r="I210" s="277"/>
      <c r="J210" s="277">
        <v>0</v>
      </c>
      <c r="K210" s="277">
        <v>0</v>
      </c>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c r="AR210" s="278"/>
      <c r="AS210" s="278"/>
      <c r="AT210" s="278"/>
      <c r="AU210" s="278"/>
      <c r="AV210" s="277"/>
      <c r="AW210" s="277"/>
      <c r="AX210" s="277"/>
      <c r="AY210" s="277"/>
      <c r="AZ210" s="42"/>
      <c r="BA210" s="42"/>
      <c r="BB210" s="277"/>
      <c r="BC210" s="277"/>
      <c r="BD210" s="277"/>
      <c r="BE210" s="277"/>
      <c r="BF210" s="288"/>
      <c r="BG210" s="277"/>
      <c r="BH210" s="277"/>
      <c r="BI210" s="277"/>
      <c r="BJ210" s="277"/>
      <c r="BK210" s="277"/>
      <c r="BL210" s="277"/>
      <c r="BM210" s="277"/>
      <c r="BN210" s="277"/>
      <c r="BO210" s="277"/>
      <c r="BP210" s="277"/>
      <c r="BQ210" s="277"/>
      <c r="BR210" s="277"/>
      <c r="BS210" s="277"/>
      <c r="BT210" s="277"/>
      <c r="BU210" s="277"/>
      <c r="BV210" s="277"/>
      <c r="BW210" s="277"/>
      <c r="BX210" s="277"/>
      <c r="BY210" s="277"/>
      <c r="BZ210" s="277"/>
      <c r="CA210" s="277"/>
      <c r="CB210" s="277"/>
      <c r="CC210" s="277"/>
      <c r="CD210" s="277"/>
      <c r="CE210" s="277"/>
      <c r="CF210" s="277"/>
      <c r="CG210" s="277"/>
      <c r="CH210" s="287"/>
      <c r="CI210" s="287"/>
      <c r="CJ210" s="277"/>
      <c r="CK210" s="277"/>
      <c r="CL210" s="277"/>
      <c r="CM210" s="277"/>
      <c r="CN210" s="277"/>
      <c r="CO210" s="277"/>
      <c r="CP210" s="277"/>
      <c r="CQ210" s="277"/>
      <c r="CR210" s="277"/>
      <c r="CS210" s="277"/>
      <c r="CT210" s="277"/>
      <c r="CU210" s="277"/>
      <c r="CV210" s="277"/>
      <c r="CW210" s="277"/>
      <c r="CX210" s="277"/>
      <c r="CY210" s="277"/>
      <c r="CZ210" s="277"/>
      <c r="DA210" s="277"/>
      <c r="DB210" s="277"/>
      <c r="DC210" s="277"/>
      <c r="DD210" s="271"/>
      <c r="DE210" s="271"/>
      <c r="DF210" s="277"/>
      <c r="DG210" s="277"/>
      <c r="DH210" s="279">
        <v>0</v>
      </c>
      <c r="DI210" s="279">
        <v>0</v>
      </c>
      <c r="DJ210" s="277"/>
      <c r="DK210" s="277"/>
      <c r="DL210" s="277"/>
      <c r="DM210" s="277"/>
      <c r="DN210" s="277"/>
      <c r="DO210" s="277"/>
      <c r="DP210" s="277"/>
      <c r="DQ210" s="277"/>
      <c r="DR210" s="277"/>
      <c r="DS210" s="277"/>
      <c r="DT210" s="277"/>
      <c r="DU210" s="277"/>
      <c r="DV210" s="277"/>
      <c r="DW210" s="277"/>
      <c r="DX210" s="277"/>
      <c r="DY210" s="277"/>
      <c r="DZ210" s="277"/>
      <c r="EA210" s="277"/>
      <c r="EB210" s="277"/>
      <c r="EC210" s="272"/>
      <c r="ED210" s="272"/>
      <c r="EE210" s="277"/>
      <c r="EF210" s="277"/>
      <c r="EG210" s="277"/>
      <c r="EH210" s="277"/>
      <c r="EI210" s="277"/>
      <c r="EJ210" s="277"/>
      <c r="EK210" s="277"/>
      <c r="EL210" s="277"/>
      <c r="EM210" s="277"/>
      <c r="EN210" s="277"/>
      <c r="EO210" s="277"/>
      <c r="EP210" s="277"/>
      <c r="EQ210" s="277"/>
      <c r="ER210" s="277"/>
      <c r="ES210" s="277"/>
      <c r="ET210" s="277"/>
      <c r="EU210" s="277"/>
      <c r="EV210" s="277"/>
      <c r="EW210" s="277"/>
      <c r="EX210" s="277"/>
      <c r="EY210" s="277"/>
      <c r="EZ210" s="277"/>
      <c r="FA210" s="277"/>
      <c r="FB210" s="277"/>
      <c r="FC210" s="277"/>
      <c r="FD210" s="277"/>
      <c r="FE210" s="288"/>
      <c r="FF210" s="288"/>
      <c r="FG210" s="277"/>
      <c r="FH210" s="277"/>
      <c r="FI210" s="277"/>
      <c r="FJ210" s="277"/>
      <c r="FK210" s="277"/>
      <c r="FL210" s="277"/>
      <c r="FM210" s="277"/>
      <c r="FN210" s="277"/>
      <c r="FO210" s="42"/>
      <c r="FP210" s="42"/>
      <c r="FQ210" s="277"/>
      <c r="FR210" s="277"/>
      <c r="FS210" s="277"/>
      <c r="FT210" s="277"/>
      <c r="FU210" s="277"/>
      <c r="FV210" s="277"/>
      <c r="FW210" s="288"/>
      <c r="FX210" s="288"/>
      <c r="FY210" s="277"/>
      <c r="FZ210" s="277"/>
      <c r="GA210" s="277"/>
      <c r="GB210" s="277"/>
      <c r="GC210" s="62"/>
      <c r="GD210" s="62"/>
      <c r="GE210" s="277"/>
      <c r="GF210" s="277"/>
      <c r="GG210" s="277"/>
      <c r="GH210" s="277"/>
      <c r="GI210" s="277"/>
      <c r="GJ210" s="277"/>
      <c r="GK210" s="277"/>
      <c r="GL210" s="277"/>
    </row>
    <row r="211" spans="1:194" s="286" customFormat="1" ht="14.25" customHeight="1" x14ac:dyDescent="0.3">
      <c r="A211" s="277">
        <v>21</v>
      </c>
      <c r="B211" s="277" t="s">
        <v>620</v>
      </c>
      <c r="C211" s="277" t="s">
        <v>621</v>
      </c>
      <c r="D211" s="277">
        <v>0.92</v>
      </c>
      <c r="E211" s="277"/>
      <c r="F211" s="277"/>
      <c r="G211" s="277"/>
      <c r="H211" s="277"/>
      <c r="I211" s="277"/>
      <c r="J211" s="277">
        <v>0</v>
      </c>
      <c r="K211" s="277">
        <v>0</v>
      </c>
      <c r="L211" s="277"/>
      <c r="M211" s="277"/>
      <c r="N211" s="277"/>
      <c r="O211" s="277"/>
      <c r="P211" s="277"/>
      <c r="Q211" s="277">
        <v>1</v>
      </c>
      <c r="R211" s="277">
        <v>0</v>
      </c>
      <c r="S211" s="277">
        <v>0</v>
      </c>
      <c r="T211" s="277"/>
      <c r="U211" s="277"/>
      <c r="V211" s="277"/>
      <c r="W211" s="277"/>
      <c r="X211" s="277"/>
      <c r="Y211" s="277"/>
      <c r="Z211" s="277"/>
      <c r="AA211" s="277"/>
      <c r="AB211" s="277"/>
      <c r="AC211" s="277"/>
      <c r="AD211" s="277"/>
      <c r="AE211" s="277"/>
      <c r="AF211" s="277"/>
      <c r="AG211" s="277"/>
      <c r="AH211" s="277"/>
      <c r="AI211" s="277"/>
      <c r="AJ211" s="277"/>
      <c r="AK211" s="277"/>
      <c r="AL211" s="277">
        <v>1</v>
      </c>
      <c r="AM211" s="277"/>
      <c r="AN211" s="277"/>
      <c r="AO211" s="277"/>
      <c r="AP211" s="277"/>
      <c r="AQ211" s="277"/>
      <c r="AR211" s="278"/>
      <c r="AS211" s="278"/>
      <c r="AT211" s="278"/>
      <c r="AU211" s="278"/>
      <c r="AV211" s="277">
        <v>2</v>
      </c>
      <c r="AW211" s="277"/>
      <c r="AX211" s="277">
        <v>1</v>
      </c>
      <c r="AY211" s="277">
        <v>1</v>
      </c>
      <c r="AZ211" s="42"/>
      <c r="BA211" s="42"/>
      <c r="BB211" s="279"/>
      <c r="BC211" s="279"/>
      <c r="BD211" s="279"/>
      <c r="BE211" s="279"/>
      <c r="BF211" s="284"/>
      <c r="BG211" s="279"/>
      <c r="BH211" s="279"/>
      <c r="BI211" s="279"/>
      <c r="BJ211" s="279"/>
      <c r="BK211" s="279"/>
      <c r="BL211" s="279"/>
      <c r="BM211" s="279"/>
      <c r="BN211" s="277">
        <v>1</v>
      </c>
      <c r="BO211" s="277"/>
      <c r="BP211" s="279"/>
      <c r="BQ211" s="279"/>
      <c r="BR211" s="279"/>
      <c r="BS211" s="279"/>
      <c r="BT211" s="279">
        <v>0</v>
      </c>
      <c r="BU211" s="279"/>
      <c r="BV211" s="279"/>
      <c r="BW211" s="279"/>
      <c r="BX211" s="280">
        <v>295</v>
      </c>
      <c r="BY211" s="280">
        <v>34</v>
      </c>
      <c r="BZ211" s="279">
        <f>SUM(BZ212:BZ219)</f>
        <v>11070</v>
      </c>
      <c r="CA211" s="279">
        <f>SUM(CA212:CA219)</f>
        <v>600</v>
      </c>
      <c r="CB211" s="279"/>
      <c r="CC211" s="279"/>
      <c r="CD211" s="279">
        <v>2</v>
      </c>
      <c r="CE211" s="279"/>
      <c r="CF211" s="279"/>
      <c r="CG211" s="279"/>
      <c r="CH211" s="281">
        <f>SUM(CH212:CH219)</f>
        <v>960</v>
      </c>
      <c r="CI211" s="281">
        <f>SUM(CI212:CI219)</f>
        <v>0</v>
      </c>
      <c r="CJ211" s="279"/>
      <c r="CK211" s="279">
        <v>15</v>
      </c>
      <c r="CL211" s="279"/>
      <c r="CM211" s="279"/>
      <c r="CN211" s="279"/>
      <c r="CO211" s="279"/>
      <c r="CP211" s="279">
        <v>2179</v>
      </c>
      <c r="CQ211" s="279"/>
      <c r="CR211" s="279"/>
      <c r="CS211" s="279"/>
      <c r="CT211" s="279"/>
      <c r="CU211" s="279"/>
      <c r="CV211" s="279">
        <v>177</v>
      </c>
      <c r="CW211" s="279"/>
      <c r="CX211" s="279"/>
      <c r="CY211" s="279"/>
      <c r="CZ211" s="279">
        <v>0</v>
      </c>
      <c r="DA211" s="279">
        <v>0</v>
      </c>
      <c r="DB211" s="284">
        <f>650+195</f>
        <v>845</v>
      </c>
      <c r="DC211" s="284">
        <f>161+5</f>
        <v>166</v>
      </c>
      <c r="DD211" s="271"/>
      <c r="DE211" s="271"/>
      <c r="DF211" s="279">
        <v>2</v>
      </c>
      <c r="DG211" s="279"/>
      <c r="DH211" s="279">
        <v>0</v>
      </c>
      <c r="DI211" s="279">
        <v>0</v>
      </c>
      <c r="DJ211" s="279"/>
      <c r="DK211" s="279"/>
      <c r="DL211" s="279">
        <v>279</v>
      </c>
      <c r="DM211" s="279"/>
      <c r="DN211" s="279"/>
      <c r="DO211" s="279"/>
      <c r="DP211" s="277"/>
      <c r="DQ211" s="279"/>
      <c r="DR211" s="279"/>
      <c r="DS211" s="279">
        <v>1</v>
      </c>
      <c r="DT211" s="279"/>
      <c r="DU211" s="279"/>
      <c r="DV211" s="279"/>
      <c r="DW211" s="277"/>
      <c r="DX211" s="277"/>
      <c r="DY211" s="279"/>
      <c r="DZ211" s="279"/>
      <c r="EA211" s="279"/>
      <c r="EB211" s="279"/>
      <c r="EC211" s="272"/>
      <c r="ED211" s="272"/>
      <c r="EE211" s="279">
        <v>4</v>
      </c>
      <c r="EF211" s="279">
        <v>48</v>
      </c>
      <c r="EG211" s="279">
        <v>88</v>
      </c>
      <c r="EH211" s="279">
        <v>5</v>
      </c>
      <c r="EI211" s="279"/>
      <c r="EJ211" s="279"/>
      <c r="EK211" s="279"/>
      <c r="EL211" s="279"/>
      <c r="EM211" s="279"/>
      <c r="EN211" s="279"/>
      <c r="EO211" s="279"/>
      <c r="EP211" s="279"/>
      <c r="EQ211" s="279"/>
      <c r="ER211" s="279"/>
      <c r="ES211" s="279">
        <v>1626</v>
      </c>
      <c r="ET211" s="279">
        <v>19</v>
      </c>
      <c r="EU211" s="279"/>
      <c r="EV211" s="279"/>
      <c r="EW211" s="279"/>
      <c r="EX211" s="279"/>
      <c r="EY211" s="279"/>
      <c r="EZ211" s="279"/>
      <c r="FA211" s="279"/>
      <c r="FB211" s="279"/>
      <c r="FC211" s="279"/>
      <c r="FD211" s="279"/>
      <c r="FE211" s="283">
        <v>716</v>
      </c>
      <c r="FF211" s="283">
        <v>13</v>
      </c>
      <c r="FG211" s="279">
        <v>448</v>
      </c>
      <c r="FH211" s="279">
        <v>1</v>
      </c>
      <c r="FI211" s="279">
        <v>0</v>
      </c>
      <c r="FJ211" s="279">
        <v>0</v>
      </c>
      <c r="FK211" s="279">
        <v>0</v>
      </c>
      <c r="FL211" s="279">
        <v>0</v>
      </c>
      <c r="FM211" s="279"/>
      <c r="FN211" s="279"/>
      <c r="FO211" s="42"/>
      <c r="FP211" s="42"/>
      <c r="FQ211" s="279"/>
      <c r="FR211" s="279"/>
      <c r="FS211" s="279"/>
      <c r="FT211" s="279"/>
      <c r="FU211" s="279"/>
      <c r="FV211" s="279"/>
      <c r="FW211" s="283">
        <v>716</v>
      </c>
      <c r="FX211" s="283">
        <v>13</v>
      </c>
      <c r="FY211" s="279"/>
      <c r="FZ211" s="279"/>
      <c r="GA211" s="279"/>
      <c r="GB211" s="279"/>
      <c r="GC211" s="62">
        <v>0</v>
      </c>
      <c r="GD211" s="62"/>
      <c r="GE211" s="279"/>
      <c r="GF211" s="279"/>
      <c r="GG211" s="285"/>
      <c r="GH211" s="285"/>
      <c r="GI211" s="279"/>
      <c r="GJ211" s="279"/>
      <c r="GK211" s="279"/>
      <c r="GL211" s="279"/>
    </row>
    <row r="212" spans="1:194" s="286" customFormat="1" ht="14.25" customHeight="1" x14ac:dyDescent="0.3">
      <c r="A212" s="277">
        <v>188</v>
      </c>
      <c r="B212" s="277" t="s">
        <v>622</v>
      </c>
      <c r="C212" s="277" t="s">
        <v>623</v>
      </c>
      <c r="D212" s="277">
        <v>0.49</v>
      </c>
      <c r="E212" s="277"/>
      <c r="F212" s="277"/>
      <c r="G212" s="277"/>
      <c r="H212" s="277"/>
      <c r="I212" s="277"/>
      <c r="J212" s="277">
        <v>0</v>
      </c>
      <c r="K212" s="277">
        <v>0</v>
      </c>
      <c r="L212" s="277"/>
      <c r="M212" s="277"/>
      <c r="N212" s="277"/>
      <c r="O212" s="277"/>
      <c r="P212" s="277"/>
      <c r="Q212" s="277"/>
      <c r="R212" s="277"/>
      <c r="S212" s="277"/>
      <c r="T212" s="277">
        <v>7</v>
      </c>
      <c r="U212" s="277">
        <v>2</v>
      </c>
      <c r="V212" s="277"/>
      <c r="W212" s="277"/>
      <c r="X212" s="277"/>
      <c r="Y212" s="277"/>
      <c r="Z212" s="277"/>
      <c r="AA212" s="277"/>
      <c r="AB212" s="277"/>
      <c r="AC212" s="277"/>
      <c r="AD212" s="277"/>
      <c r="AE212" s="277"/>
      <c r="AF212" s="277"/>
      <c r="AG212" s="277"/>
      <c r="AH212" s="277"/>
      <c r="AI212" s="277"/>
      <c r="AJ212" s="277"/>
      <c r="AK212" s="277"/>
      <c r="AL212" s="277">
        <v>1</v>
      </c>
      <c r="AM212" s="277"/>
      <c r="AN212" s="277"/>
      <c r="AO212" s="277"/>
      <c r="AP212" s="277"/>
      <c r="AQ212" s="277"/>
      <c r="AR212" s="278"/>
      <c r="AS212" s="278"/>
      <c r="AT212" s="278"/>
      <c r="AU212" s="278"/>
      <c r="AV212" s="277"/>
      <c r="AW212" s="277"/>
      <c r="AX212" s="277"/>
      <c r="AY212" s="277"/>
      <c r="AZ212" s="42"/>
      <c r="BA212" s="42"/>
      <c r="BB212" s="277"/>
      <c r="BC212" s="277"/>
      <c r="BD212" s="277"/>
      <c r="BE212" s="277"/>
      <c r="BF212" s="288"/>
      <c r="BG212" s="277"/>
      <c r="BH212" s="277"/>
      <c r="BI212" s="277"/>
      <c r="BJ212" s="277"/>
      <c r="BK212" s="277"/>
      <c r="BL212" s="277"/>
      <c r="BM212" s="277"/>
      <c r="BN212" s="279"/>
      <c r="BO212" s="279"/>
      <c r="BP212" s="277"/>
      <c r="BQ212" s="277"/>
      <c r="BR212" s="277"/>
      <c r="BS212" s="277"/>
      <c r="BT212" s="277"/>
      <c r="BU212" s="277"/>
      <c r="BV212" s="277"/>
      <c r="BW212" s="277"/>
      <c r="BX212" s="277">
        <v>21</v>
      </c>
      <c r="BY212" s="277">
        <v>2</v>
      </c>
      <c r="BZ212" s="277"/>
      <c r="CA212" s="277">
        <v>240</v>
      </c>
      <c r="CB212" s="277"/>
      <c r="CC212" s="277"/>
      <c r="CD212" s="277"/>
      <c r="CE212" s="277"/>
      <c r="CF212" s="277"/>
      <c r="CG212" s="277"/>
      <c r="CH212" s="287">
        <v>48</v>
      </c>
      <c r="CI212" s="287"/>
      <c r="CJ212" s="277"/>
      <c r="CK212" s="277"/>
      <c r="CL212" s="277"/>
      <c r="CM212" s="277"/>
      <c r="CN212" s="277"/>
      <c r="CO212" s="277"/>
      <c r="CP212" s="277">
        <v>28</v>
      </c>
      <c r="CQ212" s="277"/>
      <c r="CR212" s="277"/>
      <c r="CS212" s="277"/>
      <c r="CT212" s="277"/>
      <c r="CU212" s="277"/>
      <c r="CV212" s="277"/>
      <c r="CW212" s="277"/>
      <c r="CX212" s="277"/>
      <c r="CY212" s="277"/>
      <c r="CZ212" s="277"/>
      <c r="DA212" s="277"/>
      <c r="DB212" s="288">
        <v>10</v>
      </c>
      <c r="DC212" s="288">
        <v>2</v>
      </c>
      <c r="DD212" s="271"/>
      <c r="DE212" s="271"/>
      <c r="DF212" s="277"/>
      <c r="DG212" s="277"/>
      <c r="DH212" s="279">
        <v>0</v>
      </c>
      <c r="DI212" s="279">
        <v>0</v>
      </c>
      <c r="DJ212" s="277"/>
      <c r="DK212" s="277"/>
      <c r="DL212" s="277">
        <v>19</v>
      </c>
      <c r="DM212" s="277"/>
      <c r="DN212" s="277"/>
      <c r="DO212" s="277"/>
      <c r="DP212" s="277"/>
      <c r="DQ212" s="277"/>
      <c r="DR212" s="277"/>
      <c r="DS212" s="277"/>
      <c r="DT212" s="277"/>
      <c r="DU212" s="277"/>
      <c r="DV212" s="277"/>
      <c r="DW212" s="279"/>
      <c r="DX212" s="279"/>
      <c r="DY212" s="277"/>
      <c r="DZ212" s="277"/>
      <c r="EA212" s="277"/>
      <c r="EB212" s="277"/>
      <c r="EC212" s="272"/>
      <c r="ED212" s="272"/>
      <c r="EE212" s="277"/>
      <c r="EF212" s="277"/>
      <c r="EG212" s="277"/>
      <c r="EH212" s="277"/>
      <c r="EI212" s="277"/>
      <c r="EJ212" s="277"/>
      <c r="EK212" s="277"/>
      <c r="EL212" s="277"/>
      <c r="EM212" s="277">
        <v>15</v>
      </c>
      <c r="EN212" s="277"/>
      <c r="EO212" s="277"/>
      <c r="EP212" s="277"/>
      <c r="EQ212" s="277"/>
      <c r="ER212" s="277"/>
      <c r="ES212" s="277">
        <v>2</v>
      </c>
      <c r="ET212" s="277">
        <v>8</v>
      </c>
      <c r="EU212" s="277"/>
      <c r="EV212" s="277"/>
      <c r="EW212" s="277"/>
      <c r="EX212" s="277"/>
      <c r="EY212" s="277"/>
      <c r="EZ212" s="277"/>
      <c r="FA212" s="277">
        <v>15</v>
      </c>
      <c r="FB212" s="277"/>
      <c r="FC212" s="277"/>
      <c r="FD212" s="277"/>
      <c r="FE212" s="288">
        <v>25</v>
      </c>
      <c r="FF212" s="288">
        <v>5</v>
      </c>
      <c r="FG212" s="277"/>
      <c r="FH212" s="277"/>
      <c r="FI212" s="277"/>
      <c r="FJ212" s="277"/>
      <c r="FK212" s="277"/>
      <c r="FL212" s="277"/>
      <c r="FM212" s="277"/>
      <c r="FN212" s="277"/>
      <c r="FO212" s="42"/>
      <c r="FP212" s="42"/>
      <c r="FQ212" s="277"/>
      <c r="FR212" s="277"/>
      <c r="FS212" s="277"/>
      <c r="FT212" s="277"/>
      <c r="FU212" s="277"/>
      <c r="FV212" s="277"/>
      <c r="FW212" s="288">
        <v>25</v>
      </c>
      <c r="FX212" s="288">
        <v>5</v>
      </c>
      <c r="FY212" s="277"/>
      <c r="FZ212" s="277">
        <v>1</v>
      </c>
      <c r="GA212" s="277"/>
      <c r="GB212" s="277"/>
      <c r="GC212" s="62"/>
      <c r="GD212" s="62"/>
      <c r="GE212" s="277">
        <v>24</v>
      </c>
      <c r="GF212" s="277">
        <v>1</v>
      </c>
      <c r="GG212" s="277"/>
      <c r="GH212" s="277"/>
      <c r="GI212" s="277">
        <v>4</v>
      </c>
      <c r="GJ212" s="277">
        <v>1</v>
      </c>
      <c r="GK212" s="277"/>
      <c r="GL212" s="277"/>
    </row>
    <row r="213" spans="1:194" s="286" customFormat="1" ht="14.25" customHeight="1" x14ac:dyDescent="0.3">
      <c r="A213" s="277">
        <v>189</v>
      </c>
      <c r="B213" s="277" t="s">
        <v>624</v>
      </c>
      <c r="C213" s="277" t="s">
        <v>625</v>
      </c>
      <c r="D213" s="277">
        <v>0.79</v>
      </c>
      <c r="E213" s="277"/>
      <c r="F213" s="277"/>
      <c r="G213" s="277"/>
      <c r="H213" s="277"/>
      <c r="I213" s="277"/>
      <c r="J213" s="277">
        <v>0</v>
      </c>
      <c r="K213" s="277">
        <v>0</v>
      </c>
      <c r="L213" s="277"/>
      <c r="M213" s="277"/>
      <c r="N213" s="277"/>
      <c r="O213" s="277"/>
      <c r="P213" s="277"/>
      <c r="Q213" s="277"/>
      <c r="R213" s="277"/>
      <c r="S213" s="277"/>
      <c r="T213" s="277">
        <v>30</v>
      </c>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8"/>
      <c r="AS213" s="278"/>
      <c r="AT213" s="278"/>
      <c r="AU213" s="278"/>
      <c r="AV213" s="277"/>
      <c r="AW213" s="277"/>
      <c r="AX213" s="277"/>
      <c r="AY213" s="277"/>
      <c r="AZ213" s="42"/>
      <c r="BA213" s="42"/>
      <c r="BB213" s="277"/>
      <c r="BC213" s="277"/>
      <c r="BD213" s="277"/>
      <c r="BE213" s="277"/>
      <c r="BF213" s="288"/>
      <c r="BG213" s="277"/>
      <c r="BH213" s="277"/>
      <c r="BI213" s="277"/>
      <c r="BJ213" s="277"/>
      <c r="BK213" s="277"/>
      <c r="BL213" s="277"/>
      <c r="BM213" s="277"/>
      <c r="BN213" s="277"/>
      <c r="BO213" s="277"/>
      <c r="BP213" s="277"/>
      <c r="BQ213" s="277"/>
      <c r="BR213" s="277"/>
      <c r="BS213" s="277"/>
      <c r="BT213" s="277"/>
      <c r="BU213" s="277"/>
      <c r="BV213" s="277"/>
      <c r="BW213" s="277"/>
      <c r="BX213" s="277">
        <v>10</v>
      </c>
      <c r="BY213" s="277"/>
      <c r="BZ213" s="277">
        <v>3</v>
      </c>
      <c r="CA213" s="277">
        <v>70</v>
      </c>
      <c r="CB213" s="277"/>
      <c r="CC213" s="277"/>
      <c r="CD213" s="277"/>
      <c r="CE213" s="277"/>
      <c r="CF213" s="277"/>
      <c r="CG213" s="277"/>
      <c r="CH213" s="287"/>
      <c r="CI213" s="287"/>
      <c r="CJ213" s="277"/>
      <c r="CK213" s="277"/>
      <c r="CL213" s="277"/>
      <c r="CM213" s="277"/>
      <c r="CN213" s="277"/>
      <c r="CO213" s="277"/>
      <c r="CP213" s="277">
        <v>50</v>
      </c>
      <c r="CQ213" s="277"/>
      <c r="CR213" s="277"/>
      <c r="CS213" s="277"/>
      <c r="CT213" s="277"/>
      <c r="CU213" s="277"/>
      <c r="CV213" s="277"/>
      <c r="CW213" s="277"/>
      <c r="CX213" s="277"/>
      <c r="CY213" s="277"/>
      <c r="CZ213" s="277"/>
      <c r="DA213" s="277"/>
      <c r="DB213" s="288">
        <v>535</v>
      </c>
      <c r="DC213" s="288">
        <v>140</v>
      </c>
      <c r="DD213" s="271"/>
      <c r="DE213" s="271"/>
      <c r="DF213" s="277"/>
      <c r="DG213" s="277"/>
      <c r="DH213" s="279">
        <v>0</v>
      </c>
      <c r="DI213" s="279">
        <v>0</v>
      </c>
      <c r="DJ213" s="277"/>
      <c r="DK213" s="277"/>
      <c r="DL213" s="277">
        <v>8</v>
      </c>
      <c r="DM213" s="277"/>
      <c r="DN213" s="277"/>
      <c r="DO213" s="277"/>
      <c r="DP213" s="277"/>
      <c r="DQ213" s="277"/>
      <c r="DR213" s="277"/>
      <c r="DS213" s="277">
        <v>1</v>
      </c>
      <c r="DT213" s="277"/>
      <c r="DU213" s="277"/>
      <c r="DV213" s="277"/>
      <c r="DW213" s="277"/>
      <c r="DX213" s="277"/>
      <c r="DY213" s="277"/>
      <c r="DZ213" s="277"/>
      <c r="EA213" s="277"/>
      <c r="EB213" s="277"/>
      <c r="EC213" s="272"/>
      <c r="ED213" s="272"/>
      <c r="EE213" s="277"/>
      <c r="EF213" s="277"/>
      <c r="EG213" s="277"/>
      <c r="EH213" s="277"/>
      <c r="EI213" s="277"/>
      <c r="EJ213" s="277"/>
      <c r="EK213" s="277"/>
      <c r="EL213" s="277"/>
      <c r="EM213" s="277">
        <v>60</v>
      </c>
      <c r="EN213" s="277"/>
      <c r="EO213" s="277"/>
      <c r="EP213" s="277"/>
      <c r="EQ213" s="277"/>
      <c r="ER213" s="277"/>
      <c r="ES213" s="277">
        <v>2</v>
      </c>
      <c r="ET213" s="277">
        <v>0</v>
      </c>
      <c r="EU213" s="277"/>
      <c r="EV213" s="277"/>
      <c r="EW213" s="277"/>
      <c r="EX213" s="277"/>
      <c r="EY213" s="277"/>
      <c r="EZ213" s="277"/>
      <c r="FA213" s="277">
        <v>60</v>
      </c>
      <c r="FB213" s="277"/>
      <c r="FC213" s="277"/>
      <c r="FD213" s="277"/>
      <c r="FE213" s="288">
        <v>55</v>
      </c>
      <c r="FF213" s="288"/>
      <c r="FG213" s="277">
        <v>3</v>
      </c>
      <c r="FH213" s="277"/>
      <c r="FI213" s="277"/>
      <c r="FJ213" s="277"/>
      <c r="FK213" s="277"/>
      <c r="FL213" s="277"/>
      <c r="FM213" s="277"/>
      <c r="FN213" s="277"/>
      <c r="FO213" s="42"/>
      <c r="FP213" s="42"/>
      <c r="FQ213" s="277"/>
      <c r="FR213" s="277"/>
      <c r="FS213" s="277"/>
      <c r="FT213" s="277"/>
      <c r="FU213" s="277"/>
      <c r="FV213" s="277"/>
      <c r="FW213" s="288">
        <v>55</v>
      </c>
      <c r="FX213" s="288"/>
      <c r="FY213" s="277"/>
      <c r="FZ213" s="277"/>
      <c r="GA213" s="277"/>
      <c r="GB213" s="277"/>
      <c r="GC213" s="62"/>
      <c r="GD213" s="62"/>
      <c r="GE213" s="277"/>
      <c r="GF213" s="277"/>
      <c r="GG213" s="277"/>
      <c r="GH213" s="277"/>
      <c r="GI213" s="277">
        <v>20</v>
      </c>
      <c r="GJ213" s="277">
        <v>3</v>
      </c>
      <c r="GK213" s="277"/>
      <c r="GL213" s="277"/>
    </row>
    <row r="214" spans="1:194" s="286" customFormat="1" ht="14.25" customHeight="1" x14ac:dyDescent="0.3">
      <c r="A214" s="277">
        <v>190</v>
      </c>
      <c r="B214" s="277" t="s">
        <v>626</v>
      </c>
      <c r="C214" s="277" t="s">
        <v>627</v>
      </c>
      <c r="D214" s="277">
        <v>1.07</v>
      </c>
      <c r="E214" s="277"/>
      <c r="F214" s="277"/>
      <c r="G214" s="277"/>
      <c r="H214" s="277"/>
      <c r="I214" s="277"/>
      <c r="J214" s="277">
        <v>0</v>
      </c>
      <c r="K214" s="277">
        <v>0</v>
      </c>
      <c r="L214" s="277"/>
      <c r="M214" s="277"/>
      <c r="N214" s="277"/>
      <c r="O214" s="277"/>
      <c r="P214" s="277"/>
      <c r="Q214" s="277"/>
      <c r="R214" s="277"/>
      <c r="S214" s="277"/>
      <c r="T214" s="277">
        <v>37</v>
      </c>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8"/>
      <c r="AS214" s="278"/>
      <c r="AT214" s="278"/>
      <c r="AU214" s="278"/>
      <c r="AV214" s="277"/>
      <c r="AW214" s="277"/>
      <c r="AX214" s="277"/>
      <c r="AY214" s="277"/>
      <c r="AZ214" s="42"/>
      <c r="BA214" s="42"/>
      <c r="BB214" s="277"/>
      <c r="BC214" s="277"/>
      <c r="BD214" s="277"/>
      <c r="BE214" s="277"/>
      <c r="BF214" s="288"/>
      <c r="BG214" s="277"/>
      <c r="BH214" s="277"/>
      <c r="BI214" s="277"/>
      <c r="BJ214" s="277"/>
      <c r="BK214" s="277"/>
      <c r="BL214" s="277"/>
      <c r="BM214" s="277"/>
      <c r="BN214" s="277"/>
      <c r="BO214" s="277"/>
      <c r="BP214" s="277"/>
      <c r="BQ214" s="277"/>
      <c r="BR214" s="277"/>
      <c r="BS214" s="277"/>
      <c r="BT214" s="277"/>
      <c r="BU214" s="277"/>
      <c r="BV214" s="277"/>
      <c r="BW214" s="277"/>
      <c r="BX214" s="277">
        <v>4</v>
      </c>
      <c r="BY214" s="277"/>
      <c r="BZ214" s="277">
        <v>3</v>
      </c>
      <c r="CA214" s="277">
        <v>170</v>
      </c>
      <c r="CB214" s="277"/>
      <c r="CC214" s="277"/>
      <c r="CD214" s="277"/>
      <c r="CE214" s="277"/>
      <c r="CF214" s="277"/>
      <c r="CG214" s="277"/>
      <c r="CH214" s="287"/>
      <c r="CI214" s="287"/>
      <c r="CJ214" s="277"/>
      <c r="CK214" s="277"/>
      <c r="CL214" s="277"/>
      <c r="CM214" s="277"/>
      <c r="CN214" s="277"/>
      <c r="CO214" s="277"/>
      <c r="CP214" s="277">
        <v>14</v>
      </c>
      <c r="CQ214" s="277"/>
      <c r="CR214" s="277"/>
      <c r="CS214" s="277"/>
      <c r="CT214" s="277"/>
      <c r="CU214" s="277"/>
      <c r="CV214" s="277"/>
      <c r="CW214" s="277"/>
      <c r="CX214" s="277"/>
      <c r="CY214" s="277"/>
      <c r="CZ214" s="277"/>
      <c r="DA214" s="277"/>
      <c r="DB214" s="288">
        <v>15</v>
      </c>
      <c r="DC214" s="288">
        <v>14</v>
      </c>
      <c r="DD214" s="271"/>
      <c r="DE214" s="271"/>
      <c r="DF214" s="277"/>
      <c r="DG214" s="277"/>
      <c r="DH214" s="279">
        <v>0</v>
      </c>
      <c r="DI214" s="279">
        <v>0</v>
      </c>
      <c r="DJ214" s="277"/>
      <c r="DK214" s="277"/>
      <c r="DL214" s="277">
        <v>18</v>
      </c>
      <c r="DM214" s="277"/>
      <c r="DN214" s="277"/>
      <c r="DO214" s="277"/>
      <c r="DP214" s="277"/>
      <c r="DQ214" s="277"/>
      <c r="DR214" s="277"/>
      <c r="DS214" s="277"/>
      <c r="DT214" s="277"/>
      <c r="DU214" s="277"/>
      <c r="DV214" s="277"/>
      <c r="DW214" s="277"/>
      <c r="DX214" s="277"/>
      <c r="DY214" s="277"/>
      <c r="DZ214" s="277"/>
      <c r="EA214" s="277"/>
      <c r="EB214" s="277"/>
      <c r="EC214" s="272"/>
      <c r="ED214" s="272"/>
      <c r="EE214" s="277"/>
      <c r="EF214" s="277"/>
      <c r="EG214" s="277"/>
      <c r="EH214" s="277"/>
      <c r="EI214" s="277"/>
      <c r="EJ214" s="277"/>
      <c r="EK214" s="277"/>
      <c r="EL214" s="277"/>
      <c r="EM214" s="277">
        <v>15</v>
      </c>
      <c r="EN214" s="277"/>
      <c r="EO214" s="277"/>
      <c r="EP214" s="277"/>
      <c r="EQ214" s="277"/>
      <c r="ER214" s="277"/>
      <c r="ES214" s="277">
        <v>23</v>
      </c>
      <c r="ET214" s="277">
        <v>2</v>
      </c>
      <c r="EU214" s="277"/>
      <c r="EV214" s="277"/>
      <c r="EW214" s="277"/>
      <c r="EX214" s="277"/>
      <c r="EY214" s="277"/>
      <c r="EZ214" s="277"/>
      <c r="FA214" s="277">
        <v>15</v>
      </c>
      <c r="FB214" s="277"/>
      <c r="FC214" s="277"/>
      <c r="FD214" s="277"/>
      <c r="FE214" s="288">
        <v>65</v>
      </c>
      <c r="FF214" s="288"/>
      <c r="FG214" s="277">
        <v>5</v>
      </c>
      <c r="FH214" s="277"/>
      <c r="FI214" s="277"/>
      <c r="FJ214" s="277"/>
      <c r="FK214" s="277"/>
      <c r="FL214" s="277"/>
      <c r="FM214" s="277"/>
      <c r="FN214" s="277"/>
      <c r="FO214" s="42"/>
      <c r="FP214" s="42"/>
      <c r="FQ214" s="277"/>
      <c r="FR214" s="277"/>
      <c r="FS214" s="277"/>
      <c r="FT214" s="277"/>
      <c r="FU214" s="277"/>
      <c r="FV214" s="277"/>
      <c r="FW214" s="288">
        <v>65</v>
      </c>
      <c r="FX214" s="288"/>
      <c r="FY214" s="277"/>
      <c r="FZ214" s="277">
        <v>7</v>
      </c>
      <c r="GA214" s="277"/>
      <c r="GB214" s="277"/>
      <c r="GC214" s="62"/>
      <c r="GD214" s="62"/>
      <c r="GE214" s="277"/>
      <c r="GF214" s="277"/>
      <c r="GG214" s="277"/>
      <c r="GH214" s="277"/>
      <c r="GI214" s="277">
        <v>30</v>
      </c>
      <c r="GJ214" s="277"/>
      <c r="GK214" s="277"/>
      <c r="GL214" s="277"/>
    </row>
    <row r="215" spans="1:194" s="286" customFormat="1" ht="14.25" customHeight="1" x14ac:dyDescent="0.3">
      <c r="A215" s="277">
        <v>191</v>
      </c>
      <c r="B215" s="277" t="s">
        <v>628</v>
      </c>
      <c r="C215" s="277" t="s">
        <v>629</v>
      </c>
      <c r="D215" s="277">
        <v>1.19</v>
      </c>
      <c r="E215" s="277"/>
      <c r="F215" s="277"/>
      <c r="G215" s="277"/>
      <c r="H215" s="277"/>
      <c r="I215" s="277"/>
      <c r="J215" s="277">
        <v>0</v>
      </c>
      <c r="K215" s="277">
        <v>0</v>
      </c>
      <c r="L215" s="277"/>
      <c r="M215" s="277"/>
      <c r="N215" s="277"/>
      <c r="O215" s="277"/>
      <c r="P215" s="277"/>
      <c r="Q215" s="277"/>
      <c r="R215" s="277"/>
      <c r="S215" s="277"/>
      <c r="T215" s="277">
        <v>173</v>
      </c>
      <c r="U215" s="277"/>
      <c r="V215" s="277"/>
      <c r="W215" s="277"/>
      <c r="X215" s="277"/>
      <c r="Y215" s="277"/>
      <c r="Z215" s="277"/>
      <c r="AA215" s="277"/>
      <c r="AB215" s="277"/>
      <c r="AC215" s="277"/>
      <c r="AD215" s="277"/>
      <c r="AE215" s="277"/>
      <c r="AF215" s="277"/>
      <c r="AG215" s="277"/>
      <c r="AH215" s="277"/>
      <c r="AI215" s="277"/>
      <c r="AJ215" s="277"/>
      <c r="AK215" s="277"/>
      <c r="AL215" s="277"/>
      <c r="AM215" s="277"/>
      <c r="AN215" s="277"/>
      <c r="AO215" s="277"/>
      <c r="AP215" s="277"/>
      <c r="AQ215" s="277"/>
      <c r="AR215" s="278"/>
      <c r="AS215" s="278"/>
      <c r="AT215" s="278"/>
      <c r="AU215" s="278"/>
      <c r="AV215" s="277"/>
      <c r="AW215" s="277"/>
      <c r="AX215" s="277"/>
      <c r="AY215" s="277"/>
      <c r="AZ215" s="42"/>
      <c r="BA215" s="42"/>
      <c r="BB215" s="277"/>
      <c r="BC215" s="277"/>
      <c r="BD215" s="277"/>
      <c r="BE215" s="277"/>
      <c r="BF215" s="288"/>
      <c r="BG215" s="277"/>
      <c r="BH215" s="277"/>
      <c r="BI215" s="277"/>
      <c r="BJ215" s="277"/>
      <c r="BK215" s="277"/>
      <c r="BL215" s="277"/>
      <c r="BM215" s="277"/>
      <c r="BN215" s="277"/>
      <c r="BO215" s="277"/>
      <c r="BP215" s="277"/>
      <c r="BQ215" s="277"/>
      <c r="BR215" s="277"/>
      <c r="BS215" s="277"/>
      <c r="BT215" s="277"/>
      <c r="BU215" s="277"/>
      <c r="BV215" s="277"/>
      <c r="BW215" s="277"/>
      <c r="BX215" s="277">
        <v>17</v>
      </c>
      <c r="BY215" s="277"/>
      <c r="BZ215" s="277">
        <v>933</v>
      </c>
      <c r="CA215" s="277">
        <v>50</v>
      </c>
      <c r="CB215" s="277"/>
      <c r="CC215" s="277"/>
      <c r="CD215" s="277"/>
      <c r="CE215" s="277"/>
      <c r="CF215" s="277"/>
      <c r="CG215" s="277"/>
      <c r="CH215" s="287"/>
      <c r="CI215" s="287"/>
      <c r="CJ215" s="277"/>
      <c r="CK215" s="277"/>
      <c r="CL215" s="277"/>
      <c r="CM215" s="277"/>
      <c r="CN215" s="277"/>
      <c r="CO215" s="277"/>
      <c r="CP215" s="277">
        <v>1374</v>
      </c>
      <c r="CQ215" s="277"/>
      <c r="CR215" s="277"/>
      <c r="CS215" s="277"/>
      <c r="CT215" s="277"/>
      <c r="CU215" s="277"/>
      <c r="CV215" s="277"/>
      <c r="CW215" s="277"/>
      <c r="CX215" s="277"/>
      <c r="CY215" s="277"/>
      <c r="CZ215" s="277"/>
      <c r="DA215" s="277"/>
      <c r="DB215" s="288">
        <v>22</v>
      </c>
      <c r="DC215" s="288">
        <v>1</v>
      </c>
      <c r="DD215" s="271"/>
      <c r="DE215" s="271"/>
      <c r="DF215" s="277"/>
      <c r="DG215" s="277"/>
      <c r="DH215" s="279">
        <v>0</v>
      </c>
      <c r="DI215" s="279">
        <v>0</v>
      </c>
      <c r="DJ215" s="277"/>
      <c r="DK215" s="277"/>
      <c r="DL215" s="277">
        <v>4</v>
      </c>
      <c r="DM215" s="277"/>
      <c r="DN215" s="277"/>
      <c r="DO215" s="277"/>
      <c r="DP215" s="277"/>
      <c r="DQ215" s="277"/>
      <c r="DR215" s="277"/>
      <c r="DS215" s="277"/>
      <c r="DT215" s="277"/>
      <c r="DU215" s="277"/>
      <c r="DV215" s="277"/>
      <c r="DW215" s="277"/>
      <c r="DX215" s="277"/>
      <c r="DY215" s="277"/>
      <c r="DZ215" s="277"/>
      <c r="EA215" s="277"/>
      <c r="EB215" s="277"/>
      <c r="EC215" s="272"/>
      <c r="ED215" s="272"/>
      <c r="EE215" s="277"/>
      <c r="EF215" s="277"/>
      <c r="EG215" s="277"/>
      <c r="EH215" s="277"/>
      <c r="EI215" s="277"/>
      <c r="EJ215" s="277"/>
      <c r="EK215" s="277"/>
      <c r="EL215" s="277"/>
      <c r="EM215" s="277">
        <v>120</v>
      </c>
      <c r="EN215" s="277"/>
      <c r="EO215" s="277"/>
      <c r="EP215" s="277"/>
      <c r="EQ215" s="277"/>
      <c r="ER215" s="277"/>
      <c r="ES215" s="277">
        <v>187</v>
      </c>
      <c r="ET215" s="277">
        <v>2</v>
      </c>
      <c r="EU215" s="277"/>
      <c r="EV215" s="277"/>
      <c r="EW215" s="277"/>
      <c r="EX215" s="277"/>
      <c r="EY215" s="277"/>
      <c r="EZ215" s="277"/>
      <c r="FA215" s="277">
        <v>120</v>
      </c>
      <c r="FB215" s="277"/>
      <c r="FC215" s="277"/>
      <c r="FD215" s="277"/>
      <c r="FE215" s="288">
        <v>95</v>
      </c>
      <c r="FF215" s="288"/>
      <c r="FG215" s="277">
        <v>10</v>
      </c>
      <c r="FH215" s="277"/>
      <c r="FI215" s="277"/>
      <c r="FJ215" s="277"/>
      <c r="FK215" s="277"/>
      <c r="FL215" s="277"/>
      <c r="FM215" s="277"/>
      <c r="FN215" s="277"/>
      <c r="FO215" s="42"/>
      <c r="FP215" s="42"/>
      <c r="FQ215" s="277"/>
      <c r="FR215" s="277"/>
      <c r="FS215" s="277"/>
      <c r="FT215" s="277"/>
      <c r="FU215" s="277"/>
      <c r="FV215" s="277"/>
      <c r="FW215" s="288">
        <v>95</v>
      </c>
      <c r="FX215" s="288"/>
      <c r="FY215" s="277"/>
      <c r="FZ215" s="277"/>
      <c r="GA215" s="277"/>
      <c r="GB215" s="277"/>
      <c r="GC215" s="62"/>
      <c r="GD215" s="62"/>
      <c r="GE215" s="277">
        <v>1</v>
      </c>
      <c r="GF215" s="277"/>
      <c r="GG215" s="277"/>
      <c r="GH215" s="277"/>
      <c r="GI215" s="277">
        <v>242</v>
      </c>
      <c r="GJ215" s="277">
        <v>1</v>
      </c>
      <c r="GK215" s="277"/>
      <c r="GL215" s="277"/>
    </row>
    <row r="216" spans="1:194" s="286" customFormat="1" ht="14.25" customHeight="1" x14ac:dyDescent="0.3">
      <c r="A216" s="277">
        <v>192</v>
      </c>
      <c r="B216" s="277" t="s">
        <v>630</v>
      </c>
      <c r="C216" s="277" t="s">
        <v>631</v>
      </c>
      <c r="D216" s="277">
        <v>2.11</v>
      </c>
      <c r="E216" s="277"/>
      <c r="F216" s="277"/>
      <c r="G216" s="277"/>
      <c r="H216" s="277"/>
      <c r="I216" s="277"/>
      <c r="J216" s="277">
        <v>0</v>
      </c>
      <c r="K216" s="277">
        <v>0</v>
      </c>
      <c r="L216" s="277"/>
      <c r="M216" s="277"/>
      <c r="N216" s="277"/>
      <c r="O216" s="277"/>
      <c r="P216" s="277"/>
      <c r="Q216" s="277"/>
      <c r="R216" s="277"/>
      <c r="S216" s="277"/>
      <c r="T216" s="277">
        <v>25</v>
      </c>
      <c r="U216" s="277"/>
      <c r="V216" s="277"/>
      <c r="W216" s="277"/>
      <c r="X216" s="277"/>
      <c r="Y216" s="277"/>
      <c r="Z216" s="277"/>
      <c r="AA216" s="277"/>
      <c r="AB216" s="277"/>
      <c r="AC216" s="277"/>
      <c r="AD216" s="277"/>
      <c r="AE216" s="277"/>
      <c r="AF216" s="277"/>
      <c r="AG216" s="277"/>
      <c r="AH216" s="277"/>
      <c r="AI216" s="277"/>
      <c r="AJ216" s="277"/>
      <c r="AK216" s="277"/>
      <c r="AL216" s="277"/>
      <c r="AM216" s="277"/>
      <c r="AN216" s="277"/>
      <c r="AO216" s="277"/>
      <c r="AP216" s="277"/>
      <c r="AQ216" s="277"/>
      <c r="AR216" s="278"/>
      <c r="AS216" s="278"/>
      <c r="AT216" s="278"/>
      <c r="AU216" s="278"/>
      <c r="AV216" s="277"/>
      <c r="AW216" s="277"/>
      <c r="AX216" s="277"/>
      <c r="AY216" s="277"/>
      <c r="AZ216" s="42"/>
      <c r="BA216" s="42"/>
      <c r="BB216" s="277"/>
      <c r="BC216" s="277"/>
      <c r="BD216" s="277"/>
      <c r="BE216" s="277"/>
      <c r="BF216" s="288"/>
      <c r="BG216" s="277"/>
      <c r="BH216" s="277"/>
      <c r="BI216" s="277"/>
      <c r="BJ216" s="277"/>
      <c r="BK216" s="277"/>
      <c r="BL216" s="277"/>
      <c r="BM216" s="277"/>
      <c r="BN216" s="277"/>
      <c r="BO216" s="277"/>
      <c r="BP216" s="277"/>
      <c r="BQ216" s="277"/>
      <c r="BR216" s="277"/>
      <c r="BS216" s="277"/>
      <c r="BT216" s="277"/>
      <c r="BU216" s="277"/>
      <c r="BV216" s="277"/>
      <c r="BW216" s="277"/>
      <c r="BX216" s="277"/>
      <c r="BY216" s="277"/>
      <c r="BZ216" s="277">
        <v>8900</v>
      </c>
      <c r="CA216" s="277">
        <v>25</v>
      </c>
      <c r="CB216" s="277"/>
      <c r="CC216" s="277"/>
      <c r="CD216" s="277"/>
      <c r="CE216" s="277"/>
      <c r="CF216" s="277"/>
      <c r="CG216" s="277"/>
      <c r="CH216" s="287">
        <v>720</v>
      </c>
      <c r="CI216" s="287"/>
      <c r="CJ216" s="277"/>
      <c r="CK216" s="277"/>
      <c r="CL216" s="277"/>
      <c r="CM216" s="277"/>
      <c r="CN216" s="277"/>
      <c r="CO216" s="277"/>
      <c r="CP216" s="277">
        <v>533</v>
      </c>
      <c r="CQ216" s="277"/>
      <c r="CR216" s="277"/>
      <c r="CS216" s="277"/>
      <c r="CT216" s="277"/>
      <c r="CU216" s="277"/>
      <c r="CV216" s="277"/>
      <c r="CW216" s="277"/>
      <c r="CX216" s="277"/>
      <c r="CY216" s="277"/>
      <c r="CZ216" s="277"/>
      <c r="DA216" s="277"/>
      <c r="DB216" s="288">
        <v>60</v>
      </c>
      <c r="DC216" s="288">
        <v>2</v>
      </c>
      <c r="DD216" s="271"/>
      <c r="DE216" s="271"/>
      <c r="DF216" s="277"/>
      <c r="DG216" s="277"/>
      <c r="DH216" s="279">
        <v>0</v>
      </c>
      <c r="DI216" s="279">
        <v>0</v>
      </c>
      <c r="DJ216" s="277"/>
      <c r="DK216" s="277"/>
      <c r="DL216" s="277">
        <v>166</v>
      </c>
      <c r="DM216" s="277"/>
      <c r="DN216" s="277"/>
      <c r="DO216" s="277"/>
      <c r="DP216" s="277"/>
      <c r="DQ216" s="277"/>
      <c r="DR216" s="277"/>
      <c r="DS216" s="277"/>
      <c r="DT216" s="277"/>
      <c r="DU216" s="277"/>
      <c r="DV216" s="277"/>
      <c r="DW216" s="277"/>
      <c r="DX216" s="277"/>
      <c r="DY216" s="277"/>
      <c r="DZ216" s="277"/>
      <c r="EA216" s="277"/>
      <c r="EB216" s="277"/>
      <c r="EC216" s="272"/>
      <c r="ED216" s="272"/>
      <c r="EE216" s="277"/>
      <c r="EF216" s="277"/>
      <c r="EG216" s="277"/>
      <c r="EH216" s="277"/>
      <c r="EI216" s="277"/>
      <c r="EJ216" s="277"/>
      <c r="EK216" s="277"/>
      <c r="EL216" s="277"/>
      <c r="EM216" s="277">
        <v>165</v>
      </c>
      <c r="EN216" s="277"/>
      <c r="EO216" s="277"/>
      <c r="EP216" s="277"/>
      <c r="EQ216" s="277"/>
      <c r="ER216" s="277"/>
      <c r="ES216" s="277">
        <v>776</v>
      </c>
      <c r="ET216" s="277">
        <v>2</v>
      </c>
      <c r="EU216" s="277"/>
      <c r="EV216" s="277"/>
      <c r="EW216" s="277"/>
      <c r="EX216" s="277"/>
      <c r="EY216" s="277"/>
      <c r="EZ216" s="277"/>
      <c r="FA216" s="277">
        <v>165</v>
      </c>
      <c r="FB216" s="277"/>
      <c r="FC216" s="277"/>
      <c r="FD216" s="277"/>
      <c r="FE216" s="288">
        <v>200</v>
      </c>
      <c r="FF216" s="288"/>
      <c r="FG216" s="277">
        <v>391</v>
      </c>
      <c r="FH216" s="277"/>
      <c r="FI216" s="277"/>
      <c r="FJ216" s="277"/>
      <c r="FK216" s="277"/>
      <c r="FL216" s="277"/>
      <c r="FM216" s="277"/>
      <c r="FN216" s="277"/>
      <c r="FO216" s="42"/>
      <c r="FP216" s="42"/>
      <c r="FQ216" s="277"/>
      <c r="FR216" s="277"/>
      <c r="FS216" s="277"/>
      <c r="FT216" s="277"/>
      <c r="FU216" s="277"/>
      <c r="FV216" s="277"/>
      <c r="FW216" s="288">
        <v>200</v>
      </c>
      <c r="FX216" s="288"/>
      <c r="FY216" s="277"/>
      <c r="FZ216" s="277"/>
      <c r="GA216" s="277"/>
      <c r="GB216" s="277"/>
      <c r="GC216" s="62"/>
      <c r="GD216" s="62"/>
      <c r="GE216" s="277"/>
      <c r="GF216" s="277"/>
      <c r="GG216" s="277"/>
      <c r="GH216" s="277"/>
      <c r="GI216" s="277">
        <v>222</v>
      </c>
      <c r="GJ216" s="277"/>
      <c r="GK216" s="277"/>
      <c r="GL216" s="277"/>
    </row>
    <row r="217" spans="1:194" s="286" customFormat="1" ht="14.25" customHeight="1" x14ac:dyDescent="0.3">
      <c r="A217" s="277">
        <v>193</v>
      </c>
      <c r="B217" s="277" t="s">
        <v>632</v>
      </c>
      <c r="C217" s="277" t="s">
        <v>633</v>
      </c>
      <c r="D217" s="277">
        <v>2.33</v>
      </c>
      <c r="E217" s="277"/>
      <c r="F217" s="277"/>
      <c r="G217" s="277"/>
      <c r="H217" s="277"/>
      <c r="I217" s="277"/>
      <c r="J217" s="277">
        <v>0</v>
      </c>
      <c r="K217" s="277">
        <v>0</v>
      </c>
      <c r="L217" s="277"/>
      <c r="M217" s="277"/>
      <c r="N217" s="277"/>
      <c r="O217" s="277"/>
      <c r="P217" s="277"/>
      <c r="Q217" s="277"/>
      <c r="R217" s="277"/>
      <c r="S217" s="277"/>
      <c r="T217" s="277"/>
      <c r="U217" s="277"/>
      <c r="V217" s="277"/>
      <c r="W217" s="277"/>
      <c r="X217" s="277"/>
      <c r="Y217" s="277"/>
      <c r="Z217" s="277"/>
      <c r="AA217" s="277"/>
      <c r="AB217" s="277"/>
      <c r="AC217" s="277"/>
      <c r="AD217" s="277"/>
      <c r="AE217" s="277"/>
      <c r="AF217" s="277"/>
      <c r="AG217" s="277"/>
      <c r="AH217" s="277"/>
      <c r="AI217" s="277"/>
      <c r="AJ217" s="277"/>
      <c r="AK217" s="277"/>
      <c r="AL217" s="277"/>
      <c r="AM217" s="277"/>
      <c r="AN217" s="277"/>
      <c r="AO217" s="277"/>
      <c r="AP217" s="277"/>
      <c r="AQ217" s="277"/>
      <c r="AR217" s="278"/>
      <c r="AS217" s="278"/>
      <c r="AT217" s="278"/>
      <c r="AU217" s="278"/>
      <c r="AV217" s="277"/>
      <c r="AW217" s="277"/>
      <c r="AX217" s="277"/>
      <c r="AY217" s="277"/>
      <c r="AZ217" s="42"/>
      <c r="BA217" s="42"/>
      <c r="BB217" s="277"/>
      <c r="BC217" s="277"/>
      <c r="BD217" s="277"/>
      <c r="BE217" s="277"/>
      <c r="BF217" s="288"/>
      <c r="BG217" s="277"/>
      <c r="BH217" s="277"/>
      <c r="BI217" s="277"/>
      <c r="BJ217" s="277"/>
      <c r="BK217" s="277"/>
      <c r="BL217" s="277"/>
      <c r="BM217" s="277"/>
      <c r="BN217" s="277"/>
      <c r="BO217" s="277"/>
      <c r="BP217" s="277"/>
      <c r="BQ217" s="277"/>
      <c r="BR217" s="277"/>
      <c r="BS217" s="277"/>
      <c r="BT217" s="277"/>
      <c r="BU217" s="277"/>
      <c r="BV217" s="277"/>
      <c r="BW217" s="277"/>
      <c r="BX217" s="277"/>
      <c r="BY217" s="277"/>
      <c r="BZ217" s="277">
        <v>1158</v>
      </c>
      <c r="CA217" s="277">
        <v>7</v>
      </c>
      <c r="CB217" s="277"/>
      <c r="CC217" s="277"/>
      <c r="CD217" s="277"/>
      <c r="CE217" s="277"/>
      <c r="CF217" s="277"/>
      <c r="CG217" s="277"/>
      <c r="CH217" s="287"/>
      <c r="CI217" s="287"/>
      <c r="CJ217" s="277"/>
      <c r="CK217" s="277"/>
      <c r="CL217" s="277"/>
      <c r="CM217" s="277"/>
      <c r="CN217" s="277"/>
      <c r="CO217" s="277"/>
      <c r="CP217" s="277"/>
      <c r="CQ217" s="277"/>
      <c r="CR217" s="277"/>
      <c r="CS217" s="277"/>
      <c r="CT217" s="277"/>
      <c r="CU217" s="277"/>
      <c r="CV217" s="277"/>
      <c r="CW217" s="277"/>
      <c r="CX217" s="277"/>
      <c r="CY217" s="277"/>
      <c r="CZ217" s="277"/>
      <c r="DA217" s="277"/>
      <c r="DB217" s="288">
        <v>1</v>
      </c>
      <c r="DC217" s="288"/>
      <c r="DD217" s="271"/>
      <c r="DE217" s="271"/>
      <c r="DF217" s="277"/>
      <c r="DG217" s="277"/>
      <c r="DH217" s="279">
        <v>0</v>
      </c>
      <c r="DI217" s="279">
        <v>0</v>
      </c>
      <c r="DJ217" s="277"/>
      <c r="DK217" s="277"/>
      <c r="DL217" s="277"/>
      <c r="DM217" s="277"/>
      <c r="DN217" s="277"/>
      <c r="DO217" s="277"/>
      <c r="DP217" s="277"/>
      <c r="DQ217" s="277"/>
      <c r="DR217" s="277"/>
      <c r="DS217" s="277"/>
      <c r="DT217" s="277"/>
      <c r="DU217" s="277"/>
      <c r="DV217" s="277"/>
      <c r="DW217" s="277"/>
      <c r="DX217" s="277"/>
      <c r="DY217" s="277"/>
      <c r="DZ217" s="277"/>
      <c r="EA217" s="277"/>
      <c r="EB217" s="277"/>
      <c r="EC217" s="272"/>
      <c r="ED217" s="272"/>
      <c r="EE217" s="277"/>
      <c r="EF217" s="277"/>
      <c r="EG217" s="277"/>
      <c r="EH217" s="277"/>
      <c r="EI217" s="277"/>
      <c r="EJ217" s="277"/>
      <c r="EK217" s="277"/>
      <c r="EL217" s="277"/>
      <c r="EM217" s="277"/>
      <c r="EN217" s="277"/>
      <c r="EO217" s="277"/>
      <c r="EP217" s="277"/>
      <c r="EQ217" s="277"/>
      <c r="ER217" s="277"/>
      <c r="ES217" s="277"/>
      <c r="ET217" s="277"/>
      <c r="EU217" s="277"/>
      <c r="EV217" s="277"/>
      <c r="EW217" s="277"/>
      <c r="EX217" s="277"/>
      <c r="EY217" s="277"/>
      <c r="EZ217" s="277"/>
      <c r="FA217" s="277"/>
      <c r="FB217" s="277"/>
      <c r="FC217" s="277"/>
      <c r="FD217" s="277"/>
      <c r="FE217" s="288"/>
      <c r="FF217" s="288"/>
      <c r="FG217" s="277"/>
      <c r="FH217" s="277"/>
      <c r="FI217" s="277"/>
      <c r="FJ217" s="277"/>
      <c r="FK217" s="277"/>
      <c r="FL217" s="277"/>
      <c r="FM217" s="277"/>
      <c r="FN217" s="277"/>
      <c r="FO217" s="42"/>
      <c r="FP217" s="42"/>
      <c r="FQ217" s="277"/>
      <c r="FR217" s="277"/>
      <c r="FS217" s="277"/>
      <c r="FT217" s="277"/>
      <c r="FU217" s="277"/>
      <c r="FV217" s="277"/>
      <c r="FW217" s="288"/>
      <c r="FX217" s="288"/>
      <c r="FY217" s="277"/>
      <c r="FZ217" s="277"/>
      <c r="GA217" s="277"/>
      <c r="GB217" s="277"/>
      <c r="GC217" s="62"/>
      <c r="GD217" s="62"/>
      <c r="GE217" s="277"/>
      <c r="GF217" s="277"/>
      <c r="GG217" s="277"/>
      <c r="GH217" s="277"/>
      <c r="GI217" s="277"/>
      <c r="GJ217" s="277"/>
      <c r="GK217" s="277"/>
      <c r="GL217" s="277"/>
    </row>
    <row r="218" spans="1:194" s="286" customFormat="1" ht="14.25" customHeight="1" x14ac:dyDescent="0.3">
      <c r="A218" s="277">
        <v>194</v>
      </c>
      <c r="B218" s="277" t="s">
        <v>634</v>
      </c>
      <c r="C218" s="277" t="s">
        <v>635</v>
      </c>
      <c r="D218" s="277">
        <v>0.51</v>
      </c>
      <c r="E218" s="277"/>
      <c r="F218" s="277"/>
      <c r="G218" s="277"/>
      <c r="H218" s="277"/>
      <c r="I218" s="277"/>
      <c r="J218" s="277">
        <v>0</v>
      </c>
      <c r="K218" s="277">
        <v>0</v>
      </c>
      <c r="L218" s="277"/>
      <c r="M218" s="277"/>
      <c r="N218" s="277"/>
      <c r="O218" s="277"/>
      <c r="P218" s="277"/>
      <c r="Q218" s="277"/>
      <c r="R218" s="277"/>
      <c r="S218" s="277"/>
      <c r="T218" s="277">
        <v>3</v>
      </c>
      <c r="U218" s="277">
        <v>33</v>
      </c>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8"/>
      <c r="AS218" s="278"/>
      <c r="AT218" s="278"/>
      <c r="AU218" s="278"/>
      <c r="AV218" s="277"/>
      <c r="AW218" s="277"/>
      <c r="AX218" s="277"/>
      <c r="AY218" s="277">
        <v>1</v>
      </c>
      <c r="AZ218" s="42"/>
      <c r="BA218" s="42"/>
      <c r="BB218" s="277"/>
      <c r="BC218" s="277"/>
      <c r="BD218" s="277"/>
      <c r="BE218" s="277"/>
      <c r="BF218" s="288"/>
      <c r="BG218" s="277"/>
      <c r="BH218" s="277"/>
      <c r="BI218" s="277"/>
      <c r="BJ218" s="277"/>
      <c r="BK218" s="277"/>
      <c r="BL218" s="277"/>
      <c r="BM218" s="277"/>
      <c r="BN218" s="277"/>
      <c r="BO218" s="277"/>
      <c r="BP218" s="277"/>
      <c r="BQ218" s="277"/>
      <c r="BR218" s="277"/>
      <c r="BS218" s="277"/>
      <c r="BT218" s="277"/>
      <c r="BU218" s="277"/>
      <c r="BV218" s="277"/>
      <c r="BW218" s="277"/>
      <c r="BX218" s="277">
        <v>230</v>
      </c>
      <c r="BY218" s="277">
        <v>28</v>
      </c>
      <c r="BZ218" s="277">
        <v>60</v>
      </c>
      <c r="CA218" s="277">
        <v>20</v>
      </c>
      <c r="CB218" s="277"/>
      <c r="CC218" s="277"/>
      <c r="CD218" s="277">
        <v>2</v>
      </c>
      <c r="CE218" s="277"/>
      <c r="CF218" s="277"/>
      <c r="CG218" s="277"/>
      <c r="CH218" s="287">
        <v>192</v>
      </c>
      <c r="CI218" s="287"/>
      <c r="CJ218" s="277"/>
      <c r="CK218" s="277"/>
      <c r="CL218" s="277"/>
      <c r="CM218" s="277"/>
      <c r="CN218" s="277"/>
      <c r="CO218" s="277"/>
      <c r="CP218" s="277">
        <v>180</v>
      </c>
      <c r="CQ218" s="277"/>
      <c r="CR218" s="277"/>
      <c r="CS218" s="277"/>
      <c r="CT218" s="277"/>
      <c r="CU218" s="277"/>
      <c r="CV218" s="277">
        <v>174</v>
      </c>
      <c r="CW218" s="277"/>
      <c r="CX218" s="277"/>
      <c r="CY218" s="277"/>
      <c r="CZ218" s="277"/>
      <c r="DA218" s="277"/>
      <c r="DB218" s="288">
        <v>7</v>
      </c>
      <c r="DC218" s="288">
        <v>2</v>
      </c>
      <c r="DD218" s="271"/>
      <c r="DE218" s="271"/>
      <c r="DF218" s="277"/>
      <c r="DG218" s="277"/>
      <c r="DH218" s="279">
        <v>0</v>
      </c>
      <c r="DI218" s="279">
        <v>0</v>
      </c>
      <c r="DJ218" s="277"/>
      <c r="DK218" s="277"/>
      <c r="DL218" s="277">
        <v>59</v>
      </c>
      <c r="DM218" s="277"/>
      <c r="DN218" s="277"/>
      <c r="DO218" s="277"/>
      <c r="DP218" s="277"/>
      <c r="DQ218" s="277"/>
      <c r="DR218" s="277"/>
      <c r="DS218" s="277"/>
      <c r="DT218" s="277"/>
      <c r="DU218" s="277"/>
      <c r="DV218" s="277"/>
      <c r="DW218" s="277"/>
      <c r="DX218" s="277"/>
      <c r="DY218" s="277"/>
      <c r="DZ218" s="277"/>
      <c r="EA218" s="277"/>
      <c r="EB218" s="277"/>
      <c r="EC218" s="272"/>
      <c r="ED218" s="272"/>
      <c r="EE218" s="277">
        <v>2</v>
      </c>
      <c r="EF218" s="277">
        <v>2</v>
      </c>
      <c r="EG218" s="277">
        <v>76</v>
      </c>
      <c r="EH218" s="277"/>
      <c r="EI218" s="277"/>
      <c r="EJ218" s="277"/>
      <c r="EK218" s="277"/>
      <c r="EL218" s="277"/>
      <c r="EM218" s="277">
        <v>100</v>
      </c>
      <c r="EN218" s="277">
        <v>1</v>
      </c>
      <c r="EO218" s="277"/>
      <c r="EP218" s="277"/>
      <c r="EQ218" s="277"/>
      <c r="ER218" s="277"/>
      <c r="ES218" s="277">
        <v>625</v>
      </c>
      <c r="ET218" s="277">
        <v>2</v>
      </c>
      <c r="EU218" s="277"/>
      <c r="EV218" s="277"/>
      <c r="EW218" s="277"/>
      <c r="EX218" s="277"/>
      <c r="EY218" s="277"/>
      <c r="EZ218" s="277"/>
      <c r="FA218" s="277">
        <v>100</v>
      </c>
      <c r="FB218" s="277">
        <v>1</v>
      </c>
      <c r="FC218" s="277"/>
      <c r="FD218" s="277"/>
      <c r="FE218" s="288">
        <v>260</v>
      </c>
      <c r="FF218" s="288">
        <v>8</v>
      </c>
      <c r="FG218" s="277">
        <v>36</v>
      </c>
      <c r="FH218" s="277">
        <v>1</v>
      </c>
      <c r="FI218" s="277"/>
      <c r="FJ218" s="277"/>
      <c r="FK218" s="277"/>
      <c r="FL218" s="277"/>
      <c r="FM218" s="277"/>
      <c r="FN218" s="277"/>
      <c r="FO218" s="42"/>
      <c r="FP218" s="42"/>
      <c r="FQ218" s="277"/>
      <c r="FR218" s="277"/>
      <c r="FS218" s="277"/>
      <c r="FT218" s="277"/>
      <c r="FU218" s="277"/>
      <c r="FV218" s="277"/>
      <c r="FW218" s="288">
        <v>260</v>
      </c>
      <c r="FX218" s="288">
        <v>8</v>
      </c>
      <c r="FY218" s="277"/>
      <c r="FZ218" s="277">
        <v>10</v>
      </c>
      <c r="GA218" s="277"/>
      <c r="GB218" s="277">
        <v>1</v>
      </c>
      <c r="GC218" s="62">
        <v>0</v>
      </c>
      <c r="GD218" s="62"/>
      <c r="GE218" s="277">
        <v>109</v>
      </c>
      <c r="GF218" s="277"/>
      <c r="GG218" s="277"/>
      <c r="GH218" s="277"/>
      <c r="GI218" s="277">
        <v>215</v>
      </c>
      <c r="GJ218" s="277">
        <v>5</v>
      </c>
      <c r="GK218" s="277"/>
      <c r="GL218" s="277"/>
    </row>
    <row r="219" spans="1:194" s="286" customFormat="1" ht="14.25" customHeight="1" x14ac:dyDescent="0.3">
      <c r="A219" s="277">
        <v>195</v>
      </c>
      <c r="B219" s="277" t="s">
        <v>636</v>
      </c>
      <c r="C219" s="277" t="s">
        <v>637</v>
      </c>
      <c r="D219" s="277">
        <v>0.66</v>
      </c>
      <c r="E219" s="277"/>
      <c r="F219" s="277"/>
      <c r="G219" s="277"/>
      <c r="H219" s="277"/>
      <c r="I219" s="277"/>
      <c r="J219" s="277">
        <v>0</v>
      </c>
      <c r="K219" s="277">
        <v>0</v>
      </c>
      <c r="L219" s="277"/>
      <c r="M219" s="277"/>
      <c r="N219" s="277"/>
      <c r="O219" s="277"/>
      <c r="P219" s="277"/>
      <c r="Q219" s="277">
        <v>1</v>
      </c>
      <c r="R219" s="277"/>
      <c r="S219" s="277"/>
      <c r="T219" s="277">
        <v>3</v>
      </c>
      <c r="U219" s="277"/>
      <c r="V219" s="277"/>
      <c r="W219" s="277"/>
      <c r="X219" s="277"/>
      <c r="Y219" s="277"/>
      <c r="Z219" s="277"/>
      <c r="AA219" s="277"/>
      <c r="AB219" s="277"/>
      <c r="AC219" s="277"/>
      <c r="AD219" s="277"/>
      <c r="AE219" s="277"/>
      <c r="AF219" s="277">
        <v>10</v>
      </c>
      <c r="AG219" s="277"/>
      <c r="AH219" s="277"/>
      <c r="AI219" s="277"/>
      <c r="AJ219" s="277"/>
      <c r="AK219" s="277"/>
      <c r="AL219" s="277"/>
      <c r="AM219" s="277"/>
      <c r="AN219" s="277"/>
      <c r="AO219" s="277"/>
      <c r="AP219" s="277"/>
      <c r="AQ219" s="277"/>
      <c r="AR219" s="278"/>
      <c r="AS219" s="278"/>
      <c r="AT219" s="278"/>
      <c r="AU219" s="278"/>
      <c r="AV219" s="277">
        <v>2</v>
      </c>
      <c r="AW219" s="277"/>
      <c r="AX219" s="277">
        <v>1</v>
      </c>
      <c r="AY219" s="277"/>
      <c r="AZ219" s="42"/>
      <c r="BA219" s="42"/>
      <c r="BB219" s="277"/>
      <c r="BC219" s="277"/>
      <c r="BD219" s="277"/>
      <c r="BE219" s="277"/>
      <c r="BF219" s="288"/>
      <c r="BG219" s="277"/>
      <c r="BH219" s="277"/>
      <c r="BI219" s="277"/>
      <c r="BJ219" s="277"/>
      <c r="BK219" s="277"/>
      <c r="BL219" s="277"/>
      <c r="BM219" s="277"/>
      <c r="BN219" s="277">
        <v>1</v>
      </c>
      <c r="BO219" s="277"/>
      <c r="BP219" s="277">
        <v>0</v>
      </c>
      <c r="BQ219" s="277"/>
      <c r="BR219" s="277"/>
      <c r="BS219" s="277"/>
      <c r="BT219" s="277"/>
      <c r="BU219" s="277"/>
      <c r="BV219" s="277"/>
      <c r="BW219" s="277"/>
      <c r="BX219" s="277">
        <v>13</v>
      </c>
      <c r="BY219" s="277">
        <v>4</v>
      </c>
      <c r="BZ219" s="277">
        <v>13</v>
      </c>
      <c r="CA219" s="277">
        <v>18</v>
      </c>
      <c r="CB219" s="277"/>
      <c r="CC219" s="277"/>
      <c r="CD219" s="277"/>
      <c r="CE219" s="277"/>
      <c r="CF219" s="277"/>
      <c r="CG219" s="277"/>
      <c r="CH219" s="287"/>
      <c r="CI219" s="287"/>
      <c r="CJ219" s="277"/>
      <c r="CK219" s="277">
        <v>15</v>
      </c>
      <c r="CL219" s="277"/>
      <c r="CM219" s="277"/>
      <c r="CN219" s="277"/>
      <c r="CO219" s="277"/>
      <c r="CP219" s="277"/>
      <c r="CQ219" s="277"/>
      <c r="CR219" s="277"/>
      <c r="CS219" s="277"/>
      <c r="CT219" s="277"/>
      <c r="CU219" s="277"/>
      <c r="CV219" s="277">
        <v>3</v>
      </c>
      <c r="CW219" s="277"/>
      <c r="CX219" s="277"/>
      <c r="CY219" s="277"/>
      <c r="CZ219" s="277"/>
      <c r="DA219" s="277"/>
      <c r="DB219" s="288"/>
      <c r="DC219" s="288"/>
      <c r="DD219" s="271"/>
      <c r="DE219" s="271"/>
      <c r="DF219" s="277">
        <v>2</v>
      </c>
      <c r="DG219" s="277"/>
      <c r="DH219" s="279">
        <v>0</v>
      </c>
      <c r="DI219" s="279">
        <v>0</v>
      </c>
      <c r="DJ219" s="277"/>
      <c r="DK219" s="277"/>
      <c r="DL219" s="277">
        <v>5</v>
      </c>
      <c r="DM219" s="277"/>
      <c r="DN219" s="277"/>
      <c r="DO219" s="277"/>
      <c r="DP219" s="277"/>
      <c r="DQ219" s="277"/>
      <c r="DR219" s="277"/>
      <c r="DS219" s="277"/>
      <c r="DT219" s="277"/>
      <c r="DU219" s="277"/>
      <c r="DV219" s="277"/>
      <c r="DW219" s="277"/>
      <c r="DX219" s="277"/>
      <c r="DY219" s="277"/>
      <c r="DZ219" s="277"/>
      <c r="EA219" s="277"/>
      <c r="EB219" s="277"/>
      <c r="EC219" s="272"/>
      <c r="ED219" s="272"/>
      <c r="EE219" s="277">
        <v>2</v>
      </c>
      <c r="EF219" s="277"/>
      <c r="EG219" s="277">
        <v>12</v>
      </c>
      <c r="EH219" s="277">
        <v>5</v>
      </c>
      <c r="EI219" s="277"/>
      <c r="EJ219" s="277"/>
      <c r="EK219" s="277"/>
      <c r="EL219" s="277"/>
      <c r="EM219" s="277">
        <v>5</v>
      </c>
      <c r="EN219" s="277"/>
      <c r="EO219" s="277"/>
      <c r="EP219" s="277"/>
      <c r="EQ219" s="277"/>
      <c r="ER219" s="277"/>
      <c r="ES219" s="277">
        <v>11</v>
      </c>
      <c r="ET219" s="277">
        <v>3</v>
      </c>
      <c r="EU219" s="277"/>
      <c r="EV219" s="277"/>
      <c r="EW219" s="277"/>
      <c r="EX219" s="277"/>
      <c r="EY219" s="277"/>
      <c r="EZ219" s="277"/>
      <c r="FA219" s="277">
        <v>5</v>
      </c>
      <c r="FB219" s="277"/>
      <c r="FC219" s="277"/>
      <c r="FD219" s="277"/>
      <c r="FE219" s="288">
        <v>16</v>
      </c>
      <c r="FF219" s="288"/>
      <c r="FG219" s="277">
        <v>3</v>
      </c>
      <c r="FH219" s="277"/>
      <c r="FI219" s="277"/>
      <c r="FJ219" s="277"/>
      <c r="FK219" s="277"/>
      <c r="FL219" s="277"/>
      <c r="FM219" s="277"/>
      <c r="FN219" s="277"/>
      <c r="FO219" s="42"/>
      <c r="FP219" s="42"/>
      <c r="FQ219" s="277"/>
      <c r="FR219" s="277"/>
      <c r="FS219" s="277"/>
      <c r="FT219" s="277"/>
      <c r="FU219" s="277"/>
      <c r="FV219" s="277">
        <v>1</v>
      </c>
      <c r="FW219" s="288">
        <v>16</v>
      </c>
      <c r="FX219" s="288"/>
      <c r="FY219" s="277"/>
      <c r="FZ219" s="277">
        <v>11</v>
      </c>
      <c r="GA219" s="277"/>
      <c r="GB219" s="277"/>
      <c r="GC219" s="62"/>
      <c r="GD219" s="62"/>
      <c r="GE219" s="277">
        <v>7</v>
      </c>
      <c r="GF219" s="277">
        <v>3</v>
      </c>
      <c r="GG219" s="277"/>
      <c r="GH219" s="277"/>
      <c r="GI219" s="277">
        <v>66</v>
      </c>
      <c r="GJ219" s="277">
        <v>10</v>
      </c>
      <c r="GK219" s="277"/>
      <c r="GL219" s="277"/>
    </row>
    <row r="220" spans="1:194" s="286" customFormat="1" ht="14.25" customHeight="1" x14ac:dyDescent="0.3">
      <c r="A220" s="277">
        <v>22</v>
      </c>
      <c r="B220" s="277" t="s">
        <v>638</v>
      </c>
      <c r="C220" s="277" t="s">
        <v>157</v>
      </c>
      <c r="D220" s="277">
        <v>0.8</v>
      </c>
      <c r="E220" s="277"/>
      <c r="F220" s="277"/>
      <c r="G220" s="277"/>
      <c r="H220" s="277"/>
      <c r="I220" s="277"/>
      <c r="J220" s="277">
        <v>0</v>
      </c>
      <c r="K220" s="277">
        <v>32</v>
      </c>
      <c r="L220" s="277"/>
      <c r="M220" s="277">
        <v>4</v>
      </c>
      <c r="N220" s="277"/>
      <c r="O220" s="277"/>
      <c r="P220" s="277"/>
      <c r="Q220" s="277">
        <v>17</v>
      </c>
      <c r="R220" s="277">
        <v>0</v>
      </c>
      <c r="S220" s="277">
        <v>0</v>
      </c>
      <c r="T220" s="277"/>
      <c r="U220" s="277"/>
      <c r="V220" s="277"/>
      <c r="W220" s="277"/>
      <c r="X220" s="277"/>
      <c r="Y220" s="277"/>
      <c r="Z220" s="277"/>
      <c r="AA220" s="277"/>
      <c r="AB220" s="277"/>
      <c r="AC220" s="277"/>
      <c r="AD220" s="277">
        <v>0</v>
      </c>
      <c r="AE220" s="277">
        <v>15</v>
      </c>
      <c r="AF220" s="277"/>
      <c r="AG220" s="277"/>
      <c r="AH220" s="277"/>
      <c r="AI220" s="277"/>
      <c r="AJ220" s="277"/>
      <c r="AK220" s="277"/>
      <c r="AL220" s="277"/>
      <c r="AM220" s="277">
        <v>6</v>
      </c>
      <c r="AN220" s="277"/>
      <c r="AO220" s="277"/>
      <c r="AP220" s="277"/>
      <c r="AQ220" s="277"/>
      <c r="AR220" s="278"/>
      <c r="AS220" s="278"/>
      <c r="AT220" s="278"/>
      <c r="AU220" s="278"/>
      <c r="AV220" s="277"/>
      <c r="AW220" s="277">
        <v>5</v>
      </c>
      <c r="AX220" s="277"/>
      <c r="AY220" s="277">
        <v>18</v>
      </c>
      <c r="AZ220" s="42"/>
      <c r="BA220" s="42"/>
      <c r="BB220" s="279"/>
      <c r="BC220" s="279">
        <v>10</v>
      </c>
      <c r="BD220" s="279"/>
      <c r="BE220" s="279"/>
      <c r="BF220" s="284"/>
      <c r="BG220" s="279"/>
      <c r="BH220" s="279"/>
      <c r="BI220" s="279"/>
      <c r="BJ220" s="279"/>
      <c r="BK220" s="279">
        <v>6</v>
      </c>
      <c r="BL220" s="279">
        <v>3</v>
      </c>
      <c r="BM220" s="279"/>
      <c r="BN220" s="277"/>
      <c r="BO220" s="277">
        <v>22</v>
      </c>
      <c r="BP220" s="279"/>
      <c r="BQ220" s="279"/>
      <c r="BR220" s="279"/>
      <c r="BS220" s="279"/>
      <c r="BT220" s="279">
        <v>0</v>
      </c>
      <c r="BU220" s="279"/>
      <c r="BV220" s="279"/>
      <c r="BW220" s="279">
        <v>16</v>
      </c>
      <c r="BX220" s="280"/>
      <c r="BY220" s="280">
        <v>34</v>
      </c>
      <c r="BZ220" s="279"/>
      <c r="CA220" s="279"/>
      <c r="CB220" s="279"/>
      <c r="CC220" s="279"/>
      <c r="CD220" s="279"/>
      <c r="CE220" s="279">
        <v>18</v>
      </c>
      <c r="CF220" s="279"/>
      <c r="CG220" s="279"/>
      <c r="CH220" s="281">
        <f>SUM(CH221:CH224)</f>
        <v>0</v>
      </c>
      <c r="CI220" s="281">
        <f>SUM(CI221:CI224)</f>
        <v>3</v>
      </c>
      <c r="CJ220" s="279"/>
      <c r="CK220" s="279">
        <v>415</v>
      </c>
      <c r="CL220" s="279"/>
      <c r="CM220" s="279"/>
      <c r="CN220" s="279"/>
      <c r="CO220" s="279"/>
      <c r="CP220" s="279"/>
      <c r="CQ220" s="279"/>
      <c r="CR220" s="279"/>
      <c r="CS220" s="279"/>
      <c r="CT220" s="279"/>
      <c r="CU220" s="279"/>
      <c r="CV220" s="279"/>
      <c r="CW220" s="279">
        <v>30</v>
      </c>
      <c r="CX220" s="279"/>
      <c r="CY220" s="279"/>
      <c r="CZ220" s="279">
        <v>0</v>
      </c>
      <c r="DA220" s="279">
        <v>11</v>
      </c>
      <c r="DB220" s="279"/>
      <c r="DC220" s="279"/>
      <c r="DD220" s="271"/>
      <c r="DE220" s="271"/>
      <c r="DF220" s="279"/>
      <c r="DG220" s="279">
        <v>22</v>
      </c>
      <c r="DH220" s="279">
        <v>0</v>
      </c>
      <c r="DI220" s="279">
        <v>0</v>
      </c>
      <c r="DJ220" s="279"/>
      <c r="DK220" s="279"/>
      <c r="DL220" s="279"/>
      <c r="DM220" s="279">
        <v>15</v>
      </c>
      <c r="DN220" s="279"/>
      <c r="DO220" s="279"/>
      <c r="DP220" s="277"/>
      <c r="DQ220" s="279">
        <v>0</v>
      </c>
      <c r="DR220" s="279">
        <v>7</v>
      </c>
      <c r="DS220" s="279"/>
      <c r="DT220" s="279"/>
      <c r="DU220" s="279"/>
      <c r="DV220" s="279"/>
      <c r="DW220" s="277"/>
      <c r="DX220" s="277"/>
      <c r="DY220" s="279"/>
      <c r="DZ220" s="279"/>
      <c r="EA220" s="279"/>
      <c r="EB220" s="279">
        <v>2</v>
      </c>
      <c r="EC220" s="272"/>
      <c r="ED220" s="272"/>
      <c r="EE220" s="279"/>
      <c r="EF220" s="279"/>
      <c r="EG220" s="279"/>
      <c r="EH220" s="279">
        <v>17</v>
      </c>
      <c r="EI220" s="279"/>
      <c r="EJ220" s="279"/>
      <c r="EK220" s="279"/>
      <c r="EL220" s="279"/>
      <c r="EM220" s="279"/>
      <c r="EN220" s="279"/>
      <c r="EO220" s="279"/>
      <c r="EP220" s="279">
        <v>25</v>
      </c>
      <c r="EQ220" s="279"/>
      <c r="ER220" s="279"/>
      <c r="ES220" s="279"/>
      <c r="ET220" s="279"/>
      <c r="EU220" s="279"/>
      <c r="EV220" s="279"/>
      <c r="EW220" s="279"/>
      <c r="EX220" s="279"/>
      <c r="EY220" s="279"/>
      <c r="EZ220" s="279"/>
      <c r="FA220" s="279"/>
      <c r="FB220" s="279"/>
      <c r="FC220" s="279"/>
      <c r="FD220" s="279"/>
      <c r="FE220" s="283"/>
      <c r="FF220" s="283">
        <v>3</v>
      </c>
      <c r="FG220" s="279"/>
      <c r="FH220" s="279">
        <v>31</v>
      </c>
      <c r="FI220" s="279">
        <v>0</v>
      </c>
      <c r="FJ220" s="279">
        <v>372</v>
      </c>
      <c r="FK220" s="279">
        <v>0</v>
      </c>
      <c r="FL220" s="279">
        <v>54</v>
      </c>
      <c r="FM220" s="279"/>
      <c r="FN220" s="279"/>
      <c r="FO220" s="42"/>
      <c r="FP220" s="42"/>
      <c r="FQ220" s="279"/>
      <c r="FR220" s="279"/>
      <c r="FS220" s="279"/>
      <c r="FT220" s="279"/>
      <c r="FU220" s="279"/>
      <c r="FV220" s="279"/>
      <c r="FW220" s="283"/>
      <c r="FX220" s="283">
        <v>3</v>
      </c>
      <c r="FY220" s="279"/>
      <c r="FZ220" s="279"/>
      <c r="GA220" s="279"/>
      <c r="GB220" s="279"/>
      <c r="GC220" s="62">
        <v>0</v>
      </c>
      <c r="GD220" s="62"/>
      <c r="GE220" s="279"/>
      <c r="GF220" s="279"/>
      <c r="GG220" s="285"/>
      <c r="GH220" s="285"/>
      <c r="GI220" s="279"/>
      <c r="GJ220" s="279"/>
      <c r="GK220" s="279"/>
      <c r="GL220" s="279"/>
    </row>
    <row r="221" spans="1:194" s="286" customFormat="1" ht="14.25" customHeight="1" x14ac:dyDescent="0.3">
      <c r="A221" s="277">
        <v>196</v>
      </c>
      <c r="B221" s="277" t="s">
        <v>639</v>
      </c>
      <c r="C221" s="277" t="s">
        <v>640</v>
      </c>
      <c r="D221" s="277">
        <v>1.1100000000000001</v>
      </c>
      <c r="E221" s="277"/>
      <c r="F221" s="277"/>
      <c r="G221" s="277"/>
      <c r="H221" s="277"/>
      <c r="I221" s="277"/>
      <c r="J221" s="277">
        <v>0</v>
      </c>
      <c r="K221" s="277">
        <v>0</v>
      </c>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8"/>
      <c r="AS221" s="278"/>
      <c r="AT221" s="278"/>
      <c r="AU221" s="278"/>
      <c r="AV221" s="277"/>
      <c r="AW221" s="277"/>
      <c r="AX221" s="277"/>
      <c r="AY221" s="277"/>
      <c r="AZ221" s="42"/>
      <c r="BA221" s="42"/>
      <c r="BB221" s="277"/>
      <c r="BC221" s="277"/>
      <c r="BD221" s="277"/>
      <c r="BE221" s="277"/>
      <c r="BF221" s="288"/>
      <c r="BG221" s="277"/>
      <c r="BH221" s="277"/>
      <c r="BI221" s="277"/>
      <c r="BJ221" s="277"/>
      <c r="BK221" s="277"/>
      <c r="BL221" s="277"/>
      <c r="BM221" s="277"/>
      <c r="BN221" s="279"/>
      <c r="BO221" s="279"/>
      <c r="BP221" s="277"/>
      <c r="BQ221" s="277"/>
      <c r="BR221" s="277"/>
      <c r="BS221" s="277"/>
      <c r="BT221" s="277"/>
      <c r="BU221" s="277"/>
      <c r="BV221" s="277"/>
      <c r="BW221" s="277"/>
      <c r="BX221" s="277"/>
      <c r="BY221" s="277"/>
      <c r="BZ221" s="277"/>
      <c r="CA221" s="277"/>
      <c r="CB221" s="277"/>
      <c r="CC221" s="277"/>
      <c r="CD221" s="277"/>
      <c r="CE221" s="277"/>
      <c r="CF221" s="277"/>
      <c r="CG221" s="277"/>
      <c r="CH221" s="287"/>
      <c r="CI221" s="28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1"/>
      <c r="DE221" s="271"/>
      <c r="DF221" s="277"/>
      <c r="DG221" s="277"/>
      <c r="DH221" s="279">
        <v>0</v>
      </c>
      <c r="DI221" s="279">
        <v>0</v>
      </c>
      <c r="DJ221" s="277"/>
      <c r="DK221" s="277"/>
      <c r="DL221" s="277"/>
      <c r="DM221" s="277"/>
      <c r="DN221" s="277"/>
      <c r="DO221" s="277"/>
      <c r="DP221" s="277"/>
      <c r="DQ221" s="277"/>
      <c r="DR221" s="277"/>
      <c r="DS221" s="277"/>
      <c r="DT221" s="277"/>
      <c r="DU221" s="277"/>
      <c r="DV221" s="277"/>
      <c r="DW221" s="279"/>
      <c r="DX221" s="279">
        <v>3</v>
      </c>
      <c r="DY221" s="277"/>
      <c r="DZ221" s="277"/>
      <c r="EA221" s="277"/>
      <c r="EB221" s="277"/>
      <c r="EC221" s="272"/>
      <c r="ED221" s="272"/>
      <c r="EE221" s="277"/>
      <c r="EF221" s="277"/>
      <c r="EG221" s="277"/>
      <c r="EH221" s="277"/>
      <c r="EI221" s="277"/>
      <c r="EJ221" s="277"/>
      <c r="EK221" s="277"/>
      <c r="EL221" s="277"/>
      <c r="EM221" s="277"/>
      <c r="EN221" s="277"/>
      <c r="EO221" s="277"/>
      <c r="EP221" s="277"/>
      <c r="EQ221" s="277"/>
      <c r="ER221" s="277"/>
      <c r="ES221" s="277"/>
      <c r="ET221" s="277"/>
      <c r="EU221" s="277"/>
      <c r="EV221" s="277"/>
      <c r="EW221" s="277"/>
      <c r="EX221" s="277"/>
      <c r="EY221" s="277"/>
      <c r="EZ221" s="277"/>
      <c r="FA221" s="277"/>
      <c r="FB221" s="277"/>
      <c r="FC221" s="277"/>
      <c r="FD221" s="277"/>
      <c r="FE221" s="288"/>
      <c r="FF221" s="288"/>
      <c r="FG221" s="277"/>
      <c r="FH221" s="277"/>
      <c r="FI221" s="277"/>
      <c r="FJ221" s="277"/>
      <c r="FK221" s="277"/>
      <c r="FL221" s="277"/>
      <c r="FM221" s="277"/>
      <c r="FN221" s="277"/>
      <c r="FO221" s="42"/>
      <c r="FP221" s="42"/>
      <c r="FQ221" s="277"/>
      <c r="FR221" s="277"/>
      <c r="FS221" s="277"/>
      <c r="FT221" s="277"/>
      <c r="FU221" s="277"/>
      <c r="FV221" s="277"/>
      <c r="FW221" s="288"/>
      <c r="FX221" s="288"/>
      <c r="FY221" s="277"/>
      <c r="FZ221" s="277">
        <v>8</v>
      </c>
      <c r="GA221" s="277"/>
      <c r="GB221" s="277"/>
      <c r="GC221" s="62"/>
      <c r="GD221" s="62"/>
      <c r="GE221" s="277"/>
      <c r="GF221" s="277"/>
      <c r="GG221" s="277"/>
      <c r="GH221" s="277"/>
      <c r="GI221" s="277"/>
      <c r="GJ221" s="277"/>
      <c r="GK221" s="277"/>
      <c r="GL221" s="277"/>
    </row>
    <row r="222" spans="1:194" s="286" customFormat="1" ht="14.25" customHeight="1" x14ac:dyDescent="0.3">
      <c r="A222" s="277">
        <v>197</v>
      </c>
      <c r="B222" s="277" t="s">
        <v>641</v>
      </c>
      <c r="C222" s="277" t="s">
        <v>642</v>
      </c>
      <c r="D222" s="277">
        <v>0.39</v>
      </c>
      <c r="E222" s="277"/>
      <c r="F222" s="277"/>
      <c r="G222" s="277"/>
      <c r="H222" s="277"/>
      <c r="I222" s="277"/>
      <c r="J222" s="277">
        <v>0</v>
      </c>
      <c r="K222" s="277">
        <v>32</v>
      </c>
      <c r="L222" s="277"/>
      <c r="M222" s="277">
        <v>4</v>
      </c>
      <c r="N222" s="277"/>
      <c r="O222" s="277"/>
      <c r="P222" s="277"/>
      <c r="Q222" s="277">
        <v>17</v>
      </c>
      <c r="R222" s="277"/>
      <c r="S222" s="277"/>
      <c r="T222" s="277"/>
      <c r="U222" s="277"/>
      <c r="V222" s="277"/>
      <c r="W222" s="277"/>
      <c r="X222" s="277"/>
      <c r="Y222" s="277"/>
      <c r="Z222" s="277"/>
      <c r="AA222" s="277"/>
      <c r="AB222" s="277"/>
      <c r="AC222" s="277"/>
      <c r="AD222" s="277"/>
      <c r="AE222" s="277">
        <v>14</v>
      </c>
      <c r="AF222" s="277"/>
      <c r="AG222" s="277"/>
      <c r="AH222" s="277"/>
      <c r="AI222" s="277"/>
      <c r="AJ222" s="277"/>
      <c r="AK222" s="277"/>
      <c r="AL222" s="277"/>
      <c r="AM222" s="277">
        <v>6</v>
      </c>
      <c r="AN222" s="277"/>
      <c r="AO222" s="277"/>
      <c r="AP222" s="277"/>
      <c r="AQ222" s="277">
        <v>2</v>
      </c>
      <c r="AR222" s="278"/>
      <c r="AS222" s="278"/>
      <c r="AT222" s="278"/>
      <c r="AU222" s="278">
        <v>8</v>
      </c>
      <c r="AV222" s="277"/>
      <c r="AW222" s="277">
        <v>5</v>
      </c>
      <c r="AX222" s="277"/>
      <c r="AY222" s="277">
        <v>18</v>
      </c>
      <c r="AZ222" s="42">
        <v>7</v>
      </c>
      <c r="BA222" s="42"/>
      <c r="BB222" s="277"/>
      <c r="BC222" s="277">
        <v>5</v>
      </c>
      <c r="BD222" s="277"/>
      <c r="BE222" s="277"/>
      <c r="BF222" s="288"/>
      <c r="BG222" s="277"/>
      <c r="BH222" s="277"/>
      <c r="BI222" s="277"/>
      <c r="BJ222" s="277"/>
      <c r="BK222" s="277">
        <v>6</v>
      </c>
      <c r="BL222" s="277">
        <v>3</v>
      </c>
      <c r="BM222" s="277"/>
      <c r="BN222" s="277"/>
      <c r="BO222" s="277">
        <v>22</v>
      </c>
      <c r="BP222" s="277"/>
      <c r="BQ222" s="277">
        <v>2</v>
      </c>
      <c r="BR222" s="277"/>
      <c r="BS222" s="277"/>
      <c r="BT222" s="277"/>
      <c r="BU222" s="277"/>
      <c r="BV222" s="277"/>
      <c r="BW222" s="277">
        <v>16</v>
      </c>
      <c r="BX222" s="277"/>
      <c r="BY222" s="277">
        <v>34</v>
      </c>
      <c r="BZ222" s="277"/>
      <c r="CA222" s="277"/>
      <c r="CB222" s="277">
        <v>7</v>
      </c>
      <c r="CC222" s="277"/>
      <c r="CD222" s="277"/>
      <c r="CE222" s="277">
        <v>18</v>
      </c>
      <c r="CF222" s="277"/>
      <c r="CG222" s="277"/>
      <c r="CH222" s="287"/>
      <c r="CI222" s="287">
        <v>3</v>
      </c>
      <c r="CJ222" s="277"/>
      <c r="CK222" s="277">
        <v>400</v>
      </c>
      <c r="CL222" s="277"/>
      <c r="CM222" s="277"/>
      <c r="CN222" s="277"/>
      <c r="CO222" s="277"/>
      <c r="CP222" s="277"/>
      <c r="CQ222" s="277"/>
      <c r="CR222" s="277"/>
      <c r="CS222" s="277">
        <v>5</v>
      </c>
      <c r="CT222" s="277"/>
      <c r="CU222" s="277"/>
      <c r="CV222" s="277"/>
      <c r="CW222" s="277">
        <v>30</v>
      </c>
      <c r="CX222" s="277"/>
      <c r="CY222" s="277">
        <v>44</v>
      </c>
      <c r="CZ222" s="277"/>
      <c r="DA222" s="277">
        <v>11</v>
      </c>
      <c r="DB222" s="277"/>
      <c r="DC222" s="277"/>
      <c r="DD222" s="271"/>
      <c r="DE222" s="271"/>
      <c r="DF222" s="277"/>
      <c r="DG222" s="277">
        <v>22</v>
      </c>
      <c r="DH222" s="279">
        <v>0</v>
      </c>
      <c r="DI222" s="279">
        <v>0</v>
      </c>
      <c r="DJ222" s="277"/>
      <c r="DK222" s="277"/>
      <c r="DL222" s="277"/>
      <c r="DM222" s="277">
        <v>15</v>
      </c>
      <c r="DN222" s="277"/>
      <c r="DO222" s="277">
        <v>40</v>
      </c>
      <c r="DP222" s="277"/>
      <c r="DQ222" s="277"/>
      <c r="DR222" s="277">
        <v>7</v>
      </c>
      <c r="DS222" s="277"/>
      <c r="DT222" s="277"/>
      <c r="DU222" s="277"/>
      <c r="DV222" s="277"/>
      <c r="DW222" s="277"/>
      <c r="DX222" s="277"/>
      <c r="DY222" s="277"/>
      <c r="DZ222" s="277">
        <v>3</v>
      </c>
      <c r="EA222" s="277"/>
      <c r="EB222" s="277">
        <v>2</v>
      </c>
      <c r="EC222" s="272"/>
      <c r="ED222" s="272"/>
      <c r="EE222" s="277"/>
      <c r="EF222" s="277">
        <v>46</v>
      </c>
      <c r="EG222" s="277"/>
      <c r="EH222" s="277">
        <v>17</v>
      </c>
      <c r="EI222" s="277"/>
      <c r="EJ222" s="277"/>
      <c r="EK222" s="277"/>
      <c r="EL222" s="277">
        <v>16</v>
      </c>
      <c r="EM222" s="277"/>
      <c r="EN222" s="277">
        <v>120</v>
      </c>
      <c r="EO222" s="277"/>
      <c r="EP222" s="277">
        <v>25</v>
      </c>
      <c r="EQ222" s="277"/>
      <c r="ER222" s="277"/>
      <c r="ES222" s="277"/>
      <c r="ET222" s="277">
        <v>15</v>
      </c>
      <c r="EU222" s="277"/>
      <c r="EV222" s="277"/>
      <c r="EW222" s="277"/>
      <c r="EX222" s="277"/>
      <c r="EY222" s="277"/>
      <c r="EZ222" s="277">
        <v>6</v>
      </c>
      <c r="FA222" s="277"/>
      <c r="FB222" s="277">
        <v>120</v>
      </c>
      <c r="FC222" s="277"/>
      <c r="FD222" s="277">
        <v>13</v>
      </c>
      <c r="FE222" s="288"/>
      <c r="FF222" s="288">
        <v>3</v>
      </c>
      <c r="FG222" s="277"/>
      <c r="FH222" s="277">
        <v>30</v>
      </c>
      <c r="FI222" s="277"/>
      <c r="FJ222" s="277">
        <v>372</v>
      </c>
      <c r="FK222" s="277"/>
      <c r="FL222" s="277">
        <v>54</v>
      </c>
      <c r="FM222" s="277"/>
      <c r="FN222" s="277"/>
      <c r="FO222" s="42"/>
      <c r="FP222" s="42">
        <v>3</v>
      </c>
      <c r="FQ222" s="277"/>
      <c r="FR222" s="277">
        <v>8</v>
      </c>
      <c r="FS222" s="277"/>
      <c r="FT222" s="277"/>
      <c r="FU222" s="277"/>
      <c r="FV222" s="277">
        <v>8</v>
      </c>
      <c r="FW222" s="288"/>
      <c r="FX222" s="288">
        <v>3</v>
      </c>
      <c r="FY222" s="277"/>
      <c r="FZ222" s="277">
        <v>302</v>
      </c>
      <c r="GA222" s="277"/>
      <c r="GB222" s="277">
        <v>4</v>
      </c>
      <c r="GC222" s="62"/>
      <c r="GD222" s="62"/>
      <c r="GE222" s="277"/>
      <c r="GF222" s="277">
        <v>43</v>
      </c>
      <c r="GG222" s="277"/>
      <c r="GH222" s="277">
        <v>12</v>
      </c>
      <c r="GI222" s="277"/>
      <c r="GJ222" s="277">
        <v>5</v>
      </c>
      <c r="GK222" s="277"/>
      <c r="GL222" s="277"/>
    </row>
    <row r="223" spans="1:194" s="286" customFormat="1" ht="14.25" customHeight="1" x14ac:dyDescent="0.3">
      <c r="A223" s="277">
        <v>198</v>
      </c>
      <c r="B223" s="277" t="s">
        <v>643</v>
      </c>
      <c r="C223" s="277" t="s">
        <v>644</v>
      </c>
      <c r="D223" s="277">
        <v>1.85</v>
      </c>
      <c r="E223" s="277"/>
      <c r="F223" s="277"/>
      <c r="G223" s="277"/>
      <c r="H223" s="277"/>
      <c r="I223" s="277"/>
      <c r="J223" s="277">
        <v>0</v>
      </c>
      <c r="K223" s="277">
        <v>0</v>
      </c>
      <c r="L223" s="277"/>
      <c r="M223" s="277"/>
      <c r="N223" s="277"/>
      <c r="O223" s="277"/>
      <c r="P223" s="277"/>
      <c r="Q223" s="277"/>
      <c r="R223" s="277"/>
      <c r="S223" s="277"/>
      <c r="T223" s="277"/>
      <c r="U223" s="277"/>
      <c r="V223" s="277"/>
      <c r="W223" s="277"/>
      <c r="X223" s="277"/>
      <c r="Y223" s="277"/>
      <c r="Z223" s="277"/>
      <c r="AA223" s="277"/>
      <c r="AB223" s="277"/>
      <c r="AC223" s="277"/>
      <c r="AD223" s="277"/>
      <c r="AE223" s="277">
        <v>1</v>
      </c>
      <c r="AF223" s="277"/>
      <c r="AG223" s="277"/>
      <c r="AH223" s="277"/>
      <c r="AI223" s="277"/>
      <c r="AJ223" s="277"/>
      <c r="AK223" s="277"/>
      <c r="AL223" s="277"/>
      <c r="AM223" s="277"/>
      <c r="AN223" s="277"/>
      <c r="AO223" s="277"/>
      <c r="AP223" s="277"/>
      <c r="AQ223" s="277"/>
      <c r="AR223" s="278"/>
      <c r="AS223" s="278"/>
      <c r="AT223" s="278"/>
      <c r="AU223" s="278"/>
      <c r="AV223" s="277"/>
      <c r="AW223" s="277"/>
      <c r="AX223" s="277"/>
      <c r="AY223" s="277"/>
      <c r="AZ223" s="42"/>
      <c r="BA223" s="42"/>
      <c r="BB223" s="277"/>
      <c r="BC223" s="277">
        <v>5</v>
      </c>
      <c r="BD223" s="277"/>
      <c r="BE223" s="277"/>
      <c r="BF223" s="288"/>
      <c r="BG223" s="277"/>
      <c r="BH223" s="277"/>
      <c r="BI223" s="277"/>
      <c r="BJ223" s="277"/>
      <c r="BK223" s="277"/>
      <c r="BL223" s="277"/>
      <c r="BM223" s="277"/>
      <c r="BN223" s="277"/>
      <c r="BO223" s="277"/>
      <c r="BP223" s="277"/>
      <c r="BQ223" s="277">
        <v>2</v>
      </c>
      <c r="BR223" s="277"/>
      <c r="BS223" s="277"/>
      <c r="BT223" s="277"/>
      <c r="BU223" s="277"/>
      <c r="BV223" s="277"/>
      <c r="BW223" s="277"/>
      <c r="BX223" s="277"/>
      <c r="BY223" s="277"/>
      <c r="BZ223" s="277"/>
      <c r="CA223" s="277"/>
      <c r="CB223" s="277"/>
      <c r="CC223" s="277"/>
      <c r="CD223" s="277"/>
      <c r="CE223" s="277"/>
      <c r="CF223" s="277"/>
      <c r="CG223" s="277"/>
      <c r="CH223" s="287"/>
      <c r="CI223" s="287"/>
      <c r="CJ223" s="277"/>
      <c r="CK223" s="277"/>
      <c r="CL223" s="277"/>
      <c r="CM223" s="277"/>
      <c r="CN223" s="277"/>
      <c r="CO223" s="277"/>
      <c r="CP223" s="277"/>
      <c r="CQ223" s="277"/>
      <c r="CR223" s="277"/>
      <c r="CS223" s="277"/>
      <c r="CT223" s="277"/>
      <c r="CU223" s="277"/>
      <c r="CV223" s="277"/>
      <c r="CW223" s="277"/>
      <c r="CX223" s="277"/>
      <c r="CY223" s="277"/>
      <c r="CZ223" s="277"/>
      <c r="DA223" s="277"/>
      <c r="DB223" s="277"/>
      <c r="DC223" s="277"/>
      <c r="DD223" s="271"/>
      <c r="DE223" s="271"/>
      <c r="DF223" s="277"/>
      <c r="DG223" s="277"/>
      <c r="DH223" s="279">
        <v>0</v>
      </c>
      <c r="DI223" s="279">
        <v>0</v>
      </c>
      <c r="DJ223" s="277"/>
      <c r="DK223" s="277"/>
      <c r="DL223" s="277"/>
      <c r="DM223" s="277"/>
      <c r="DN223" s="277"/>
      <c r="DO223" s="277"/>
      <c r="DP223" s="277"/>
      <c r="DQ223" s="277"/>
      <c r="DR223" s="277"/>
      <c r="DS223" s="277"/>
      <c r="DT223" s="277"/>
      <c r="DU223" s="277"/>
      <c r="DV223" s="277"/>
      <c r="DW223" s="277"/>
      <c r="DX223" s="277">
        <v>3</v>
      </c>
      <c r="DY223" s="277"/>
      <c r="DZ223" s="277"/>
      <c r="EA223" s="277"/>
      <c r="EB223" s="277"/>
      <c r="EC223" s="272"/>
      <c r="ED223" s="272">
        <v>5</v>
      </c>
      <c r="EE223" s="277"/>
      <c r="EF223" s="277"/>
      <c r="EG223" s="277"/>
      <c r="EH223" s="277"/>
      <c r="EI223" s="277"/>
      <c r="EJ223" s="277"/>
      <c r="EK223" s="277"/>
      <c r="EL223" s="277">
        <v>3</v>
      </c>
      <c r="EM223" s="277"/>
      <c r="EN223" s="277">
        <v>2</v>
      </c>
      <c r="EO223" s="277"/>
      <c r="EP223" s="277"/>
      <c r="EQ223" s="277"/>
      <c r="ER223" s="277"/>
      <c r="ES223" s="277"/>
      <c r="ET223" s="277"/>
      <c r="EU223" s="277"/>
      <c r="EV223" s="277"/>
      <c r="EW223" s="277"/>
      <c r="EX223" s="277"/>
      <c r="EY223" s="277"/>
      <c r="EZ223" s="277"/>
      <c r="FA223" s="277"/>
      <c r="FB223" s="277">
        <v>2</v>
      </c>
      <c r="FC223" s="277"/>
      <c r="FD223" s="277"/>
      <c r="FE223" s="288"/>
      <c r="FF223" s="288"/>
      <c r="FG223" s="277"/>
      <c r="FH223" s="277">
        <v>1</v>
      </c>
      <c r="FI223" s="277"/>
      <c r="FJ223" s="277"/>
      <c r="FK223" s="277"/>
      <c r="FL223" s="277"/>
      <c r="FM223" s="277"/>
      <c r="FN223" s="277"/>
      <c r="FO223" s="42"/>
      <c r="FP223" s="42"/>
      <c r="FQ223" s="277"/>
      <c r="FR223" s="277"/>
      <c r="FS223" s="277"/>
      <c r="FT223" s="277"/>
      <c r="FU223" s="277"/>
      <c r="FV223" s="277">
        <v>1</v>
      </c>
      <c r="FW223" s="288"/>
      <c r="FX223" s="288"/>
      <c r="FY223" s="277"/>
      <c r="FZ223" s="277">
        <v>456</v>
      </c>
      <c r="GA223" s="277"/>
      <c r="GB223" s="277">
        <v>1</v>
      </c>
      <c r="GC223" s="62"/>
      <c r="GD223" s="62"/>
      <c r="GE223" s="277"/>
      <c r="GF223" s="277">
        <v>1</v>
      </c>
      <c r="GG223" s="277"/>
      <c r="GH223" s="277"/>
      <c r="GI223" s="277"/>
      <c r="GJ223" s="277">
        <v>2</v>
      </c>
      <c r="GK223" s="277"/>
      <c r="GL223" s="277"/>
    </row>
    <row r="224" spans="1:194" s="286" customFormat="1" ht="14.25" customHeight="1" x14ac:dyDescent="0.3">
      <c r="A224" s="277">
        <v>199</v>
      </c>
      <c r="B224" s="277" t="s">
        <v>645</v>
      </c>
      <c r="C224" s="277" t="s">
        <v>646</v>
      </c>
      <c r="D224" s="277">
        <v>2.12</v>
      </c>
      <c r="E224" s="277"/>
      <c r="F224" s="277"/>
      <c r="G224" s="277"/>
      <c r="H224" s="277"/>
      <c r="I224" s="277"/>
      <c r="J224" s="277">
        <v>0</v>
      </c>
      <c r="K224" s="277">
        <v>0</v>
      </c>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8"/>
      <c r="AS224" s="278"/>
      <c r="AT224" s="278"/>
      <c r="AU224" s="278"/>
      <c r="AV224" s="277"/>
      <c r="AW224" s="277"/>
      <c r="AX224" s="277"/>
      <c r="AY224" s="277"/>
      <c r="AZ224" s="42"/>
      <c r="BA224" s="42"/>
      <c r="BB224" s="277"/>
      <c r="BC224" s="277"/>
      <c r="BD224" s="277"/>
      <c r="BE224" s="277"/>
      <c r="BF224" s="288"/>
      <c r="BG224" s="277"/>
      <c r="BH224" s="277"/>
      <c r="BI224" s="277"/>
      <c r="BJ224" s="277"/>
      <c r="BK224" s="277"/>
      <c r="BL224" s="277"/>
      <c r="BM224" s="277"/>
      <c r="BN224" s="277"/>
      <c r="BO224" s="277"/>
      <c r="BP224" s="277"/>
      <c r="BQ224" s="277"/>
      <c r="BR224" s="277"/>
      <c r="BS224" s="277"/>
      <c r="BT224" s="277"/>
      <c r="BU224" s="277"/>
      <c r="BV224" s="277"/>
      <c r="BW224" s="277"/>
      <c r="BX224" s="277"/>
      <c r="BY224" s="277"/>
      <c r="BZ224" s="277"/>
      <c r="CA224" s="277"/>
      <c r="CB224" s="277"/>
      <c r="CC224" s="277"/>
      <c r="CD224" s="277"/>
      <c r="CE224" s="277"/>
      <c r="CF224" s="277"/>
      <c r="CG224" s="277"/>
      <c r="CH224" s="287"/>
      <c r="CI224" s="287"/>
      <c r="CJ224" s="277"/>
      <c r="CK224" s="277">
        <v>15</v>
      </c>
      <c r="CL224" s="277"/>
      <c r="CM224" s="277"/>
      <c r="CN224" s="277"/>
      <c r="CO224" s="277"/>
      <c r="CP224" s="277"/>
      <c r="CQ224" s="277"/>
      <c r="CR224" s="277"/>
      <c r="CS224" s="277"/>
      <c r="CT224" s="277"/>
      <c r="CU224" s="277"/>
      <c r="CV224" s="277"/>
      <c r="CW224" s="277"/>
      <c r="CX224" s="277"/>
      <c r="CY224" s="277"/>
      <c r="CZ224" s="277"/>
      <c r="DA224" s="277"/>
      <c r="DB224" s="277"/>
      <c r="DC224" s="277"/>
      <c r="DD224" s="271"/>
      <c r="DE224" s="271"/>
      <c r="DF224" s="277"/>
      <c r="DG224" s="277"/>
      <c r="DH224" s="279">
        <v>0</v>
      </c>
      <c r="DI224" s="279">
        <v>0</v>
      </c>
      <c r="DJ224" s="277"/>
      <c r="DK224" s="277"/>
      <c r="DL224" s="277"/>
      <c r="DM224" s="277"/>
      <c r="DN224" s="277"/>
      <c r="DO224" s="277"/>
      <c r="DP224" s="277"/>
      <c r="DQ224" s="277"/>
      <c r="DR224" s="277"/>
      <c r="DS224" s="277"/>
      <c r="DT224" s="277"/>
      <c r="DU224" s="277"/>
      <c r="DV224" s="277"/>
      <c r="DW224" s="277"/>
      <c r="DX224" s="277"/>
      <c r="DY224" s="277"/>
      <c r="DZ224" s="277"/>
      <c r="EA224" s="277"/>
      <c r="EB224" s="277"/>
      <c r="EC224" s="272"/>
      <c r="ED224" s="272"/>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88"/>
      <c r="FF224" s="288"/>
      <c r="FG224" s="277"/>
      <c r="FH224" s="277"/>
      <c r="FI224" s="277"/>
      <c r="FJ224" s="277"/>
      <c r="FK224" s="277"/>
      <c r="FL224" s="277"/>
      <c r="FM224" s="277"/>
      <c r="FN224" s="277"/>
      <c r="FO224" s="42"/>
      <c r="FP224" s="42"/>
      <c r="FQ224" s="277"/>
      <c r="FR224" s="277"/>
      <c r="FS224" s="277"/>
      <c r="FT224" s="277"/>
      <c r="FU224" s="277"/>
      <c r="FV224" s="277"/>
      <c r="FW224" s="288"/>
      <c r="FX224" s="288"/>
      <c r="FY224" s="277"/>
      <c r="FZ224" s="277">
        <v>289</v>
      </c>
      <c r="GA224" s="277"/>
      <c r="GB224" s="277"/>
      <c r="GC224" s="62"/>
      <c r="GD224" s="62"/>
      <c r="GE224" s="277"/>
      <c r="GF224" s="277"/>
      <c r="GG224" s="277"/>
      <c r="GH224" s="277"/>
      <c r="GI224" s="277"/>
      <c r="GJ224" s="277"/>
      <c r="GK224" s="277"/>
      <c r="GL224" s="277"/>
    </row>
    <row r="225" spans="1:194" s="286" customFormat="1" ht="14.25" customHeight="1" x14ac:dyDescent="0.3">
      <c r="A225" s="277">
        <v>23</v>
      </c>
      <c r="B225" s="277" t="s">
        <v>647</v>
      </c>
      <c r="C225" s="277" t="s">
        <v>159</v>
      </c>
      <c r="D225" s="277">
        <v>1.31</v>
      </c>
      <c r="E225" s="277"/>
      <c r="F225" s="277"/>
      <c r="G225" s="277"/>
      <c r="H225" s="277"/>
      <c r="I225" s="277"/>
      <c r="J225" s="277">
        <v>245</v>
      </c>
      <c r="K225" s="277">
        <v>109</v>
      </c>
      <c r="L225" s="277">
        <v>45</v>
      </c>
      <c r="M225" s="277">
        <v>25</v>
      </c>
      <c r="N225" s="277">
        <f>SUM(N226:N231)</f>
        <v>26</v>
      </c>
      <c r="O225" s="277"/>
      <c r="P225" s="277">
        <v>95</v>
      </c>
      <c r="Q225" s="277">
        <v>64</v>
      </c>
      <c r="R225" s="277">
        <v>148</v>
      </c>
      <c r="S225" s="277"/>
      <c r="T225" s="277"/>
      <c r="U225" s="277"/>
      <c r="V225" s="277">
        <v>151</v>
      </c>
      <c r="W225" s="277">
        <v>10</v>
      </c>
      <c r="X225" s="277"/>
      <c r="Y225" s="277"/>
      <c r="Z225" s="277">
        <f>Z226+Z229+Z230</f>
        <v>59</v>
      </c>
      <c r="AA225" s="277"/>
      <c r="AB225" s="277">
        <v>418</v>
      </c>
      <c r="AC225" s="277"/>
      <c r="AD225" s="277">
        <v>280</v>
      </c>
      <c r="AE225" s="277">
        <v>187</v>
      </c>
      <c r="AF225" s="277"/>
      <c r="AG225" s="277"/>
      <c r="AH225" s="277"/>
      <c r="AI225" s="277"/>
      <c r="AJ225" s="277"/>
      <c r="AK225" s="277"/>
      <c r="AL225" s="277">
        <v>96</v>
      </c>
      <c r="AM225" s="277">
        <v>57</v>
      </c>
      <c r="AN225" s="277"/>
      <c r="AO225" s="277"/>
      <c r="AP225" s="277"/>
      <c r="AQ225" s="277"/>
      <c r="AR225" s="278">
        <v>58</v>
      </c>
      <c r="AS225" s="278">
        <v>96</v>
      </c>
      <c r="AT225" s="278"/>
      <c r="AU225" s="278"/>
      <c r="AV225" s="277">
        <v>176</v>
      </c>
      <c r="AW225" s="277">
        <v>33</v>
      </c>
      <c r="AX225" s="277">
        <f>AX226+AX227+AX228+AX229+AX230+AX231</f>
        <v>92</v>
      </c>
      <c r="AY225" s="277">
        <f>AY226+AY227+AY228+AY229+AY230+AY231</f>
        <v>60</v>
      </c>
      <c r="AZ225" s="42"/>
      <c r="BA225" s="42"/>
      <c r="BB225" s="279">
        <v>101</v>
      </c>
      <c r="BC225" s="279">
        <v>117</v>
      </c>
      <c r="BD225" s="279"/>
      <c r="BE225" s="279"/>
      <c r="BF225" s="284"/>
      <c r="BG225" s="279"/>
      <c r="BH225" s="279"/>
      <c r="BI225" s="279"/>
      <c r="BJ225" s="279">
        <v>215</v>
      </c>
      <c r="BK225" s="279">
        <v>107</v>
      </c>
      <c r="BL225" s="279">
        <f>BL226+BL228+BL229+BL230+BL231</f>
        <v>217</v>
      </c>
      <c r="BM225" s="279">
        <f>BM226+BM228+BM229+BM230+BM231</f>
        <v>124</v>
      </c>
      <c r="BN225" s="277">
        <v>181</v>
      </c>
      <c r="BO225" s="277">
        <v>265</v>
      </c>
      <c r="BP225" s="279"/>
      <c r="BQ225" s="279"/>
      <c r="BR225" s="279"/>
      <c r="BS225" s="279"/>
      <c r="BT225" s="279">
        <v>2</v>
      </c>
      <c r="BU225" s="279"/>
      <c r="BV225" s="279">
        <v>41</v>
      </c>
      <c r="BW225" s="279">
        <v>36</v>
      </c>
      <c r="BX225" s="280">
        <v>425</v>
      </c>
      <c r="BY225" s="280">
        <v>223</v>
      </c>
      <c r="BZ225" s="279"/>
      <c r="CA225" s="279"/>
      <c r="CB225" s="279"/>
      <c r="CC225" s="279"/>
      <c r="CD225" s="279">
        <v>116</v>
      </c>
      <c r="CE225" s="279">
        <v>90</v>
      </c>
      <c r="CF225" s="279"/>
      <c r="CG225" s="279"/>
      <c r="CH225" s="281">
        <f>SUM(CH226:CH231)</f>
        <v>389</v>
      </c>
      <c r="CI225" s="281">
        <f>SUM(CI226:CI231)</f>
        <v>239</v>
      </c>
      <c r="CJ225" s="279"/>
      <c r="CK225" s="279">
        <v>872</v>
      </c>
      <c r="CL225" s="279"/>
      <c r="CM225" s="279"/>
      <c r="CN225" s="279"/>
      <c r="CO225" s="279"/>
      <c r="CP225" s="279">
        <v>123</v>
      </c>
      <c r="CQ225" s="279"/>
      <c r="CR225" s="279"/>
      <c r="CS225" s="279"/>
      <c r="CT225" s="279"/>
      <c r="CU225" s="279"/>
      <c r="CV225" s="279">
        <v>217</v>
      </c>
      <c r="CW225" s="279">
        <v>4</v>
      </c>
      <c r="CX225" s="279"/>
      <c r="CY225" s="279"/>
      <c r="CZ225" s="279">
        <v>52</v>
      </c>
      <c r="DA225" s="279">
        <v>15</v>
      </c>
      <c r="DB225" s="279"/>
      <c r="DC225" s="279"/>
      <c r="DD225" s="271"/>
      <c r="DE225" s="271"/>
      <c r="DF225" s="279">
        <v>186</v>
      </c>
      <c r="DG225" s="279">
        <v>3</v>
      </c>
      <c r="DH225" s="279">
        <v>0</v>
      </c>
      <c r="DI225" s="279">
        <v>0</v>
      </c>
      <c r="DJ225" s="279"/>
      <c r="DK225" s="279"/>
      <c r="DL225" s="279">
        <v>860</v>
      </c>
      <c r="DM225" s="279"/>
      <c r="DN225" s="279"/>
      <c r="DO225" s="279"/>
      <c r="DP225" s="277"/>
      <c r="DQ225" s="279">
        <v>144</v>
      </c>
      <c r="DR225" s="279">
        <v>3</v>
      </c>
      <c r="DS225" s="279">
        <v>515</v>
      </c>
      <c r="DT225" s="279"/>
      <c r="DU225" s="279">
        <v>611</v>
      </c>
      <c r="DV225" s="279"/>
      <c r="DW225" s="277"/>
      <c r="DX225" s="277"/>
      <c r="DY225" s="279"/>
      <c r="DZ225" s="279"/>
      <c r="EA225" s="279">
        <v>150</v>
      </c>
      <c r="EB225" s="279">
        <v>84</v>
      </c>
      <c r="EC225" s="272"/>
      <c r="ED225" s="272"/>
      <c r="EE225" s="279">
        <v>103</v>
      </c>
      <c r="EF225" s="279">
        <v>44</v>
      </c>
      <c r="EG225" s="279">
        <v>181</v>
      </c>
      <c r="EH225" s="279">
        <v>99</v>
      </c>
      <c r="EI225" s="279"/>
      <c r="EJ225" s="279"/>
      <c r="EK225" s="279"/>
      <c r="EL225" s="279"/>
      <c r="EM225" s="279"/>
      <c r="EN225" s="279"/>
      <c r="EO225" s="279">
        <v>216</v>
      </c>
      <c r="EP225" s="279">
        <v>59</v>
      </c>
      <c r="EQ225" s="279"/>
      <c r="ER225" s="279"/>
      <c r="ES225" s="279">
        <v>279</v>
      </c>
      <c r="ET225" s="279">
        <v>3</v>
      </c>
      <c r="EU225" s="279"/>
      <c r="EV225" s="279"/>
      <c r="EW225" s="279"/>
      <c r="EX225" s="279"/>
      <c r="EY225" s="279"/>
      <c r="EZ225" s="279"/>
      <c r="FA225" s="279"/>
      <c r="FB225" s="279"/>
      <c r="FC225" s="279"/>
      <c r="FD225" s="279"/>
      <c r="FE225" s="283">
        <v>668</v>
      </c>
      <c r="FF225" s="283">
        <v>335</v>
      </c>
      <c r="FG225" s="279">
        <v>803</v>
      </c>
      <c r="FH225" s="279">
        <v>257</v>
      </c>
      <c r="FI225" s="279">
        <v>22</v>
      </c>
      <c r="FJ225" s="279">
        <v>14</v>
      </c>
      <c r="FK225" s="279">
        <v>221</v>
      </c>
      <c r="FL225" s="279">
        <v>205</v>
      </c>
      <c r="FM225" s="279"/>
      <c r="FN225" s="279"/>
      <c r="FO225" s="42"/>
      <c r="FP225" s="42"/>
      <c r="FQ225" s="279"/>
      <c r="FR225" s="279"/>
      <c r="FS225" s="279"/>
      <c r="FT225" s="279"/>
      <c r="FU225" s="279"/>
      <c r="FV225" s="279"/>
      <c r="FW225" s="283">
        <v>668</v>
      </c>
      <c r="FX225" s="283">
        <v>335</v>
      </c>
      <c r="FY225" s="279"/>
      <c r="FZ225" s="279"/>
      <c r="GA225" s="279"/>
      <c r="GB225" s="279"/>
      <c r="GC225" s="62">
        <v>856</v>
      </c>
      <c r="GD225" s="62"/>
      <c r="GE225" s="279"/>
      <c r="GF225" s="279"/>
      <c r="GG225" s="285"/>
      <c r="GH225" s="285"/>
      <c r="GI225" s="279"/>
      <c r="GJ225" s="279"/>
      <c r="GK225" s="279"/>
      <c r="GL225" s="279"/>
    </row>
    <row r="226" spans="1:194" s="286" customFormat="1" ht="14.25" customHeight="1" x14ac:dyDescent="0.3">
      <c r="A226" s="277">
        <v>200</v>
      </c>
      <c r="B226" s="277" t="s">
        <v>648</v>
      </c>
      <c r="C226" s="277" t="s">
        <v>649</v>
      </c>
      <c r="D226" s="277">
        <v>0.85</v>
      </c>
      <c r="E226" s="277"/>
      <c r="F226" s="277"/>
      <c r="G226" s="277"/>
      <c r="H226" s="277"/>
      <c r="I226" s="277"/>
      <c r="J226" s="277">
        <v>1</v>
      </c>
      <c r="K226" s="277">
        <v>0</v>
      </c>
      <c r="L226" s="277">
        <v>1</v>
      </c>
      <c r="M226" s="277">
        <v>1</v>
      </c>
      <c r="N226" s="277">
        <v>3</v>
      </c>
      <c r="O226" s="277"/>
      <c r="P226" s="277">
        <v>2</v>
      </c>
      <c r="Q226" s="277"/>
      <c r="R226" s="277"/>
      <c r="S226" s="277"/>
      <c r="T226" s="277"/>
      <c r="U226" s="277"/>
      <c r="V226" s="277"/>
      <c r="W226" s="277"/>
      <c r="X226" s="277"/>
      <c r="Y226" s="277"/>
      <c r="Z226" s="277">
        <v>3</v>
      </c>
      <c r="AA226" s="277"/>
      <c r="AB226" s="277">
        <v>8</v>
      </c>
      <c r="AC226" s="277"/>
      <c r="AD226" s="277"/>
      <c r="AE226" s="277">
        <v>1</v>
      </c>
      <c r="AF226" s="277">
        <v>27</v>
      </c>
      <c r="AG226" s="277"/>
      <c r="AH226" s="277">
        <v>2</v>
      </c>
      <c r="AI226" s="277"/>
      <c r="AJ226" s="277"/>
      <c r="AK226" s="277"/>
      <c r="AL226" s="277">
        <v>5</v>
      </c>
      <c r="AM226" s="277"/>
      <c r="AN226" s="277"/>
      <c r="AO226" s="277"/>
      <c r="AP226" s="277">
        <v>2</v>
      </c>
      <c r="AQ226" s="277"/>
      <c r="AR226" s="278"/>
      <c r="AS226" s="278"/>
      <c r="AT226" s="278">
        <v>6</v>
      </c>
      <c r="AU226" s="278"/>
      <c r="AV226" s="277"/>
      <c r="AW226" s="277"/>
      <c r="AX226" s="277">
        <v>1</v>
      </c>
      <c r="AY226" s="277"/>
      <c r="AZ226" s="42"/>
      <c r="BA226" s="42"/>
      <c r="BB226" s="277"/>
      <c r="BC226" s="277"/>
      <c r="BD226" s="277"/>
      <c r="BE226" s="277"/>
      <c r="BF226" s="288"/>
      <c r="BG226" s="277"/>
      <c r="BH226" s="277">
        <v>5</v>
      </c>
      <c r="BI226" s="277"/>
      <c r="BJ226" s="277">
        <v>1</v>
      </c>
      <c r="BK226" s="277"/>
      <c r="BL226" s="277">
        <v>1</v>
      </c>
      <c r="BM226" s="277"/>
      <c r="BN226" s="279">
        <v>2</v>
      </c>
      <c r="BO226" s="279"/>
      <c r="BP226" s="277"/>
      <c r="BQ226" s="277"/>
      <c r="BR226" s="277"/>
      <c r="BS226" s="277"/>
      <c r="BT226" s="277">
        <v>2</v>
      </c>
      <c r="BU226" s="277"/>
      <c r="BV226" s="277"/>
      <c r="BW226" s="277"/>
      <c r="BX226" s="277">
        <v>5</v>
      </c>
      <c r="BY226" s="277">
        <v>1</v>
      </c>
      <c r="BZ226" s="277"/>
      <c r="CA226" s="277"/>
      <c r="CB226" s="277"/>
      <c r="CC226" s="277"/>
      <c r="CD226" s="277"/>
      <c r="CE226" s="277"/>
      <c r="CF226" s="277"/>
      <c r="CG226" s="277"/>
      <c r="CH226" s="287"/>
      <c r="CI226" s="287"/>
      <c r="CJ226" s="277"/>
      <c r="CK226" s="277">
        <v>1</v>
      </c>
      <c r="CL226" s="277">
        <v>2</v>
      </c>
      <c r="CM226" s="277"/>
      <c r="CN226" s="277"/>
      <c r="CO226" s="277"/>
      <c r="CP226" s="277"/>
      <c r="CQ226" s="277"/>
      <c r="CR226" s="277"/>
      <c r="CS226" s="277"/>
      <c r="CT226" s="277"/>
      <c r="CU226" s="277"/>
      <c r="CV226" s="277">
        <v>3</v>
      </c>
      <c r="CW226" s="277"/>
      <c r="CX226" s="277"/>
      <c r="CY226" s="277"/>
      <c r="CZ226" s="277"/>
      <c r="DA226" s="277"/>
      <c r="DB226" s="277"/>
      <c r="DC226" s="277"/>
      <c r="DD226" s="271"/>
      <c r="DE226" s="271"/>
      <c r="DF226" s="277">
        <v>2</v>
      </c>
      <c r="DG226" s="277"/>
      <c r="DH226" s="279">
        <v>0</v>
      </c>
      <c r="DI226" s="279">
        <v>0</v>
      </c>
      <c r="DJ226" s="277"/>
      <c r="DK226" s="277"/>
      <c r="DL226" s="277">
        <v>4</v>
      </c>
      <c r="DM226" s="277"/>
      <c r="DN226" s="277"/>
      <c r="DO226" s="277"/>
      <c r="DP226" s="277"/>
      <c r="DQ226" s="277"/>
      <c r="DR226" s="277"/>
      <c r="DS226" s="277">
        <v>70</v>
      </c>
      <c r="DT226" s="277"/>
      <c r="DU226" s="277">
        <v>6</v>
      </c>
      <c r="DV226" s="277"/>
      <c r="DW226" s="279">
        <v>53</v>
      </c>
      <c r="DX226" s="279">
        <v>52</v>
      </c>
      <c r="DY226" s="277"/>
      <c r="DZ226" s="277"/>
      <c r="EA226" s="277"/>
      <c r="EB226" s="277"/>
      <c r="EC226" s="272">
        <v>30</v>
      </c>
      <c r="ED226" s="272"/>
      <c r="EE226" s="277">
        <v>2</v>
      </c>
      <c r="EF226" s="277"/>
      <c r="EG226" s="277">
        <v>5</v>
      </c>
      <c r="EH226" s="277"/>
      <c r="EI226" s="277"/>
      <c r="EJ226" s="277"/>
      <c r="EK226" s="277">
        <v>2</v>
      </c>
      <c r="EL226" s="277"/>
      <c r="EM226" s="277">
        <v>3</v>
      </c>
      <c r="EN226" s="277">
        <v>3</v>
      </c>
      <c r="EO226" s="277">
        <v>2</v>
      </c>
      <c r="EP226" s="277"/>
      <c r="EQ226" s="277"/>
      <c r="ER226" s="277"/>
      <c r="ES226" s="277"/>
      <c r="ET226" s="277"/>
      <c r="EU226" s="277"/>
      <c r="EV226" s="277"/>
      <c r="EW226" s="277"/>
      <c r="EX226" s="277"/>
      <c r="EY226" s="277">
        <v>2</v>
      </c>
      <c r="EZ226" s="277"/>
      <c r="FA226" s="277">
        <v>3</v>
      </c>
      <c r="FB226" s="277">
        <v>3</v>
      </c>
      <c r="FC226" s="277">
        <v>1</v>
      </c>
      <c r="FD226" s="277"/>
      <c r="FE226" s="288">
        <v>8</v>
      </c>
      <c r="FF226" s="288"/>
      <c r="FG226" s="277">
        <v>7</v>
      </c>
      <c r="FH226" s="277">
        <v>2</v>
      </c>
      <c r="FI226" s="277"/>
      <c r="FJ226" s="277">
        <v>5</v>
      </c>
      <c r="FK226" s="277">
        <v>1</v>
      </c>
      <c r="FL226" s="277"/>
      <c r="FM226" s="277"/>
      <c r="FN226" s="277"/>
      <c r="FO226" s="42"/>
      <c r="FP226" s="42"/>
      <c r="FQ226" s="277">
        <v>10</v>
      </c>
      <c r="FR226" s="277">
        <v>129</v>
      </c>
      <c r="FS226" s="277"/>
      <c r="FT226" s="277"/>
      <c r="FU226" s="277">
        <v>7</v>
      </c>
      <c r="FV226" s="277"/>
      <c r="FW226" s="288">
        <v>8</v>
      </c>
      <c r="FX226" s="288"/>
      <c r="FY226" s="277"/>
      <c r="FZ226" s="277">
        <v>9</v>
      </c>
      <c r="GA226" s="277">
        <v>2</v>
      </c>
      <c r="GB226" s="277"/>
      <c r="GC226" s="62">
        <v>16</v>
      </c>
      <c r="GD226" s="62"/>
      <c r="GE226" s="277">
        <v>12</v>
      </c>
      <c r="GF226" s="277"/>
      <c r="GG226" s="277">
        <v>2</v>
      </c>
      <c r="GH226" s="277"/>
      <c r="GI226" s="277">
        <v>10</v>
      </c>
      <c r="GJ226" s="277">
        <v>1</v>
      </c>
      <c r="GK226" s="277"/>
      <c r="GL226" s="277"/>
    </row>
    <row r="227" spans="1:194" s="286" customFormat="1" ht="26.25" customHeight="1" x14ac:dyDescent="0.3">
      <c r="A227" s="277">
        <v>201</v>
      </c>
      <c r="B227" s="277" t="s">
        <v>650</v>
      </c>
      <c r="C227" s="277" t="s">
        <v>651</v>
      </c>
      <c r="D227" s="277">
        <v>2.48</v>
      </c>
      <c r="E227" s="277"/>
      <c r="F227" s="277"/>
      <c r="G227" s="277"/>
      <c r="H227" s="277">
        <v>2</v>
      </c>
      <c r="I227" s="277"/>
      <c r="J227" s="277">
        <v>0</v>
      </c>
      <c r="K227" s="277">
        <v>0</v>
      </c>
      <c r="L227" s="277"/>
      <c r="M227" s="277"/>
      <c r="N227" s="277"/>
      <c r="O227" s="277"/>
      <c r="P227" s="277"/>
      <c r="Q227" s="277"/>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c r="AP227" s="277"/>
      <c r="AQ227" s="277"/>
      <c r="AR227" s="278"/>
      <c r="AS227" s="278"/>
      <c r="AT227" s="278"/>
      <c r="AU227" s="278"/>
      <c r="AV227" s="277"/>
      <c r="AW227" s="277"/>
      <c r="AX227" s="277"/>
      <c r="AY227" s="277"/>
      <c r="AZ227" s="42"/>
      <c r="BA227" s="42"/>
      <c r="BB227" s="277"/>
      <c r="BC227" s="277"/>
      <c r="BD227" s="277"/>
      <c r="BE227" s="277"/>
      <c r="BF227" s="288"/>
      <c r="BG227" s="277"/>
      <c r="BH227" s="277"/>
      <c r="BI227" s="277"/>
      <c r="BJ227" s="277"/>
      <c r="BK227" s="277"/>
      <c r="BL227" s="277"/>
      <c r="BM227" s="277"/>
      <c r="BN227" s="277"/>
      <c r="BO227" s="277"/>
      <c r="BP227" s="277"/>
      <c r="BQ227" s="277"/>
      <c r="BR227" s="277"/>
      <c r="BS227" s="277"/>
      <c r="BT227" s="277"/>
      <c r="BU227" s="277"/>
      <c r="BV227" s="277"/>
      <c r="BW227" s="277"/>
      <c r="BX227" s="277"/>
      <c r="BY227" s="277"/>
      <c r="BZ227" s="277"/>
      <c r="CA227" s="277"/>
      <c r="CB227" s="277"/>
      <c r="CC227" s="277"/>
      <c r="CD227" s="277"/>
      <c r="CE227" s="277"/>
      <c r="CF227" s="277"/>
      <c r="CG227" s="277"/>
      <c r="CH227" s="287"/>
      <c r="CI227" s="287"/>
      <c r="CJ227" s="277"/>
      <c r="CK227" s="277">
        <v>3</v>
      </c>
      <c r="CL227" s="277"/>
      <c r="CM227" s="277"/>
      <c r="CN227" s="277"/>
      <c r="CO227" s="277"/>
      <c r="CP227" s="277"/>
      <c r="CQ227" s="277"/>
      <c r="CR227" s="277"/>
      <c r="CS227" s="277"/>
      <c r="CT227" s="277"/>
      <c r="CU227" s="277"/>
      <c r="CV227" s="277"/>
      <c r="CW227" s="277"/>
      <c r="CX227" s="277"/>
      <c r="CY227" s="277"/>
      <c r="CZ227" s="277"/>
      <c r="DA227" s="277"/>
      <c r="DB227" s="277"/>
      <c r="DC227" s="277"/>
      <c r="DD227" s="271"/>
      <c r="DE227" s="271"/>
      <c r="DF227" s="277"/>
      <c r="DG227" s="277"/>
      <c r="DH227" s="279">
        <v>0</v>
      </c>
      <c r="DI227" s="279">
        <v>0</v>
      </c>
      <c r="DJ227" s="277"/>
      <c r="DK227" s="277"/>
      <c r="DL227" s="277"/>
      <c r="DM227" s="277"/>
      <c r="DN227" s="277"/>
      <c r="DO227" s="277"/>
      <c r="DP227" s="277"/>
      <c r="DQ227" s="277"/>
      <c r="DR227" s="277"/>
      <c r="DS227" s="277"/>
      <c r="DT227" s="277"/>
      <c r="DU227" s="277"/>
      <c r="DV227" s="277"/>
      <c r="DW227" s="277">
        <v>1</v>
      </c>
      <c r="DX227" s="277"/>
      <c r="DY227" s="277"/>
      <c r="DZ227" s="277"/>
      <c r="EA227" s="277"/>
      <c r="EB227" s="277"/>
      <c r="EC227" s="272"/>
      <c r="ED227" s="272"/>
      <c r="EE227" s="277"/>
      <c r="EF227" s="277"/>
      <c r="EG227" s="277"/>
      <c r="EH227" s="277"/>
      <c r="EI227" s="277"/>
      <c r="EJ227" s="277"/>
      <c r="EK227" s="277"/>
      <c r="EL227" s="277"/>
      <c r="EM227" s="277"/>
      <c r="EN227" s="277"/>
      <c r="EO227" s="277"/>
      <c r="EP227" s="277"/>
      <c r="EQ227" s="277"/>
      <c r="ER227" s="277"/>
      <c r="ES227" s="277"/>
      <c r="ET227" s="277"/>
      <c r="EU227" s="277"/>
      <c r="EV227" s="277"/>
      <c r="EW227" s="277"/>
      <c r="EX227" s="277"/>
      <c r="EY227" s="277"/>
      <c r="EZ227" s="277"/>
      <c r="FA227" s="277"/>
      <c r="FB227" s="277"/>
      <c r="FC227" s="277"/>
      <c r="FD227" s="277"/>
      <c r="FE227" s="288"/>
      <c r="FF227" s="288"/>
      <c r="FG227" s="277"/>
      <c r="FH227" s="277"/>
      <c r="FI227" s="277"/>
      <c r="FJ227" s="277"/>
      <c r="FK227" s="277"/>
      <c r="FL227" s="277"/>
      <c r="FM227" s="277"/>
      <c r="FN227" s="277"/>
      <c r="FO227" s="42"/>
      <c r="FP227" s="42"/>
      <c r="FQ227" s="277"/>
      <c r="FR227" s="277"/>
      <c r="FS227" s="277"/>
      <c r="FT227" s="277"/>
      <c r="FU227" s="277"/>
      <c r="FV227" s="277"/>
      <c r="FW227" s="288"/>
      <c r="FX227" s="288"/>
      <c r="FY227" s="277"/>
      <c r="FZ227" s="277">
        <v>30</v>
      </c>
      <c r="GA227" s="277"/>
      <c r="GB227" s="277"/>
      <c r="GC227" s="62"/>
      <c r="GD227" s="62"/>
      <c r="GE227" s="277"/>
      <c r="GF227" s="277"/>
      <c r="GG227" s="277"/>
      <c r="GH227" s="277"/>
      <c r="GI227" s="277"/>
      <c r="GJ227" s="277"/>
      <c r="GK227" s="277"/>
      <c r="GL227" s="277"/>
    </row>
    <row r="228" spans="1:194" s="286" customFormat="1" ht="30" customHeight="1" x14ac:dyDescent="0.3">
      <c r="A228" s="277">
        <v>202</v>
      </c>
      <c r="B228" s="277" t="s">
        <v>652</v>
      </c>
      <c r="C228" s="277" t="s">
        <v>653</v>
      </c>
      <c r="D228" s="277">
        <v>0.91</v>
      </c>
      <c r="E228" s="277"/>
      <c r="F228" s="277"/>
      <c r="G228" s="277"/>
      <c r="H228" s="277"/>
      <c r="I228" s="277"/>
      <c r="J228" s="277">
        <v>0</v>
      </c>
      <c r="K228" s="277">
        <v>0</v>
      </c>
      <c r="L228" s="277"/>
      <c r="M228" s="277"/>
      <c r="N228" s="277"/>
      <c r="O228" s="277"/>
      <c r="P228" s="277">
        <v>1</v>
      </c>
      <c r="Q228" s="277"/>
      <c r="R228" s="277"/>
      <c r="S228" s="277"/>
      <c r="T228" s="277"/>
      <c r="U228" s="277"/>
      <c r="V228" s="277"/>
      <c r="W228" s="277"/>
      <c r="X228" s="277"/>
      <c r="Y228" s="277"/>
      <c r="Z228" s="277"/>
      <c r="AA228" s="277"/>
      <c r="AB228" s="277">
        <v>1</v>
      </c>
      <c r="AC228" s="277"/>
      <c r="AD228" s="277">
        <v>1</v>
      </c>
      <c r="AE228" s="277">
        <v>1</v>
      </c>
      <c r="AF228" s="277">
        <v>6</v>
      </c>
      <c r="AG228" s="277"/>
      <c r="AH228" s="277"/>
      <c r="AI228" s="277"/>
      <c r="AJ228" s="277"/>
      <c r="AK228" s="277"/>
      <c r="AL228" s="277"/>
      <c r="AM228" s="277"/>
      <c r="AN228" s="277"/>
      <c r="AO228" s="277"/>
      <c r="AP228" s="277"/>
      <c r="AQ228" s="277"/>
      <c r="AR228" s="278"/>
      <c r="AS228" s="278"/>
      <c r="AT228" s="278"/>
      <c r="AU228" s="278"/>
      <c r="AV228" s="277"/>
      <c r="AW228" s="277"/>
      <c r="AX228" s="277"/>
      <c r="AY228" s="277"/>
      <c r="AZ228" s="42"/>
      <c r="BA228" s="42"/>
      <c r="BB228" s="277"/>
      <c r="BC228" s="277"/>
      <c r="BD228" s="277"/>
      <c r="BE228" s="277"/>
      <c r="BF228" s="288"/>
      <c r="BG228" s="277"/>
      <c r="BH228" s="277">
        <v>5</v>
      </c>
      <c r="BI228" s="277"/>
      <c r="BJ228" s="277">
        <v>1</v>
      </c>
      <c r="BK228" s="277"/>
      <c r="BL228" s="277">
        <v>4</v>
      </c>
      <c r="BM228" s="277"/>
      <c r="BN228" s="277">
        <v>1</v>
      </c>
      <c r="BO228" s="277"/>
      <c r="BP228" s="277"/>
      <c r="BQ228" s="277"/>
      <c r="BR228" s="277"/>
      <c r="BS228" s="277"/>
      <c r="BT228" s="277">
        <v>2</v>
      </c>
      <c r="BU228" s="277"/>
      <c r="BV228" s="277"/>
      <c r="BW228" s="277"/>
      <c r="BX228" s="277"/>
      <c r="BY228" s="277">
        <v>1</v>
      </c>
      <c r="BZ228" s="277"/>
      <c r="CA228" s="277"/>
      <c r="CB228" s="277"/>
      <c r="CC228" s="277"/>
      <c r="CD228" s="277"/>
      <c r="CE228" s="277"/>
      <c r="CF228" s="277"/>
      <c r="CG228" s="277"/>
      <c r="CH228" s="287"/>
      <c r="CI228" s="287">
        <v>3</v>
      </c>
      <c r="CJ228" s="277"/>
      <c r="CK228" s="277">
        <v>4</v>
      </c>
      <c r="CL228" s="277"/>
      <c r="CM228" s="277"/>
      <c r="CN228" s="277"/>
      <c r="CO228" s="277"/>
      <c r="CP228" s="277"/>
      <c r="CQ228" s="277"/>
      <c r="CR228" s="277"/>
      <c r="CS228" s="277"/>
      <c r="CT228" s="277"/>
      <c r="CU228" s="277"/>
      <c r="CV228" s="277"/>
      <c r="CW228" s="277"/>
      <c r="CX228" s="277"/>
      <c r="CY228" s="277"/>
      <c r="CZ228" s="277"/>
      <c r="DA228" s="277"/>
      <c r="DB228" s="277"/>
      <c r="DC228" s="277"/>
      <c r="DD228" s="271"/>
      <c r="DE228" s="271"/>
      <c r="DF228" s="277"/>
      <c r="DG228" s="277"/>
      <c r="DH228" s="279">
        <v>0</v>
      </c>
      <c r="DI228" s="279">
        <v>0</v>
      </c>
      <c r="DJ228" s="277"/>
      <c r="DK228" s="277"/>
      <c r="DL228" s="277">
        <v>20</v>
      </c>
      <c r="DM228" s="277"/>
      <c r="DN228" s="277"/>
      <c r="DO228" s="277"/>
      <c r="DP228" s="277"/>
      <c r="DQ228" s="277"/>
      <c r="DR228" s="277"/>
      <c r="DS228" s="277">
        <v>20</v>
      </c>
      <c r="DT228" s="277"/>
      <c r="DU228" s="277">
        <v>3</v>
      </c>
      <c r="DV228" s="277"/>
      <c r="DW228" s="277"/>
      <c r="DX228" s="277"/>
      <c r="DY228" s="277"/>
      <c r="DZ228" s="277"/>
      <c r="EA228" s="277"/>
      <c r="EB228" s="277"/>
      <c r="EC228" s="272">
        <v>8</v>
      </c>
      <c r="ED228" s="272"/>
      <c r="EE228" s="277"/>
      <c r="EF228" s="277"/>
      <c r="EG228" s="277"/>
      <c r="EH228" s="277"/>
      <c r="EI228" s="277"/>
      <c r="EJ228" s="277"/>
      <c r="EK228" s="277"/>
      <c r="EL228" s="277"/>
      <c r="EM228" s="277">
        <v>3</v>
      </c>
      <c r="EN228" s="277">
        <v>1</v>
      </c>
      <c r="EO228" s="277"/>
      <c r="EP228" s="277"/>
      <c r="EQ228" s="277">
        <v>2</v>
      </c>
      <c r="ER228" s="277"/>
      <c r="ES228" s="277">
        <v>1</v>
      </c>
      <c r="ET228" s="277"/>
      <c r="EU228" s="277"/>
      <c r="EV228" s="277"/>
      <c r="EW228" s="277"/>
      <c r="EX228" s="277"/>
      <c r="EY228" s="277"/>
      <c r="EZ228" s="277"/>
      <c r="FA228" s="277">
        <v>3</v>
      </c>
      <c r="FB228" s="277">
        <v>1</v>
      </c>
      <c r="FC228" s="277"/>
      <c r="FD228" s="277"/>
      <c r="FE228" s="288"/>
      <c r="FF228" s="288"/>
      <c r="FG228" s="277">
        <v>1</v>
      </c>
      <c r="FH228" s="277">
        <v>1</v>
      </c>
      <c r="FI228" s="277">
        <v>3</v>
      </c>
      <c r="FJ228" s="277"/>
      <c r="FK228" s="277"/>
      <c r="FL228" s="277"/>
      <c r="FM228" s="277"/>
      <c r="FN228" s="277"/>
      <c r="FO228" s="42"/>
      <c r="FP228" s="42"/>
      <c r="FQ228" s="277"/>
      <c r="FR228" s="277"/>
      <c r="FS228" s="277"/>
      <c r="FT228" s="277"/>
      <c r="FU228" s="277">
        <v>1</v>
      </c>
      <c r="FV228" s="277"/>
      <c r="FW228" s="288"/>
      <c r="FX228" s="288"/>
      <c r="FY228" s="277"/>
      <c r="FZ228" s="277">
        <v>6</v>
      </c>
      <c r="GA228" s="277">
        <v>2</v>
      </c>
      <c r="GB228" s="277"/>
      <c r="GC228" s="62"/>
      <c r="GD228" s="62"/>
      <c r="GE228" s="277">
        <v>2</v>
      </c>
      <c r="GF228" s="277"/>
      <c r="GG228" s="277"/>
      <c r="GH228" s="277"/>
      <c r="GI228" s="277">
        <v>2</v>
      </c>
      <c r="GJ228" s="277"/>
      <c r="GK228" s="277"/>
      <c r="GL228" s="277"/>
    </row>
    <row r="229" spans="1:194" s="286" customFormat="1" ht="14.25" customHeight="1" x14ac:dyDescent="0.3">
      <c r="A229" s="277">
        <v>203</v>
      </c>
      <c r="B229" s="277" t="s">
        <v>654</v>
      </c>
      <c r="C229" s="277" t="s">
        <v>655</v>
      </c>
      <c r="D229" s="277">
        <v>1.28</v>
      </c>
      <c r="E229" s="277"/>
      <c r="F229" s="277"/>
      <c r="G229" s="277"/>
      <c r="H229" s="277"/>
      <c r="I229" s="277"/>
      <c r="J229" s="277">
        <v>207</v>
      </c>
      <c r="K229" s="277">
        <v>106</v>
      </c>
      <c r="L229" s="277">
        <v>25</v>
      </c>
      <c r="M229" s="277">
        <v>23</v>
      </c>
      <c r="N229" s="277">
        <v>18</v>
      </c>
      <c r="O229" s="277"/>
      <c r="P229" s="277">
        <v>76</v>
      </c>
      <c r="Q229" s="277">
        <v>62</v>
      </c>
      <c r="R229" s="277">
        <v>120</v>
      </c>
      <c r="S229" s="277"/>
      <c r="T229" s="277">
        <v>260</v>
      </c>
      <c r="U229" s="277">
        <v>147</v>
      </c>
      <c r="V229" s="277">
        <v>126</v>
      </c>
      <c r="W229" s="277"/>
      <c r="X229" s="277"/>
      <c r="Y229" s="277"/>
      <c r="Z229" s="277">
        <v>36</v>
      </c>
      <c r="AA229" s="277"/>
      <c r="AB229" s="277">
        <v>254</v>
      </c>
      <c r="AC229" s="277"/>
      <c r="AD229" s="277">
        <v>250</v>
      </c>
      <c r="AE229" s="277">
        <v>154</v>
      </c>
      <c r="AF229" s="277">
        <v>490</v>
      </c>
      <c r="AG229" s="277"/>
      <c r="AH229" s="277">
        <v>14</v>
      </c>
      <c r="AI229" s="277"/>
      <c r="AJ229" s="277"/>
      <c r="AK229" s="277"/>
      <c r="AL229" s="277">
        <v>61</v>
      </c>
      <c r="AM229" s="277">
        <v>55</v>
      </c>
      <c r="AN229" s="277"/>
      <c r="AO229" s="277"/>
      <c r="AP229" s="277">
        <v>152</v>
      </c>
      <c r="AQ229" s="277">
        <v>182</v>
      </c>
      <c r="AR229" s="278">
        <v>46</v>
      </c>
      <c r="AS229" s="278">
        <v>96</v>
      </c>
      <c r="AT229" s="278">
        <v>74</v>
      </c>
      <c r="AU229" s="278">
        <v>67</v>
      </c>
      <c r="AV229" s="277">
        <v>147</v>
      </c>
      <c r="AW229" s="277">
        <v>33</v>
      </c>
      <c r="AX229" s="277">
        <v>74</v>
      </c>
      <c r="AY229" s="277">
        <v>60</v>
      </c>
      <c r="AZ229" s="42">
        <v>81</v>
      </c>
      <c r="BA229" s="42">
        <v>133</v>
      </c>
      <c r="BB229" s="277">
        <v>85</v>
      </c>
      <c r="BC229" s="277">
        <v>100</v>
      </c>
      <c r="BD229" s="277"/>
      <c r="BE229" s="277"/>
      <c r="BF229" s="288">
        <v>20</v>
      </c>
      <c r="BG229" s="277"/>
      <c r="BH229" s="277">
        <v>330</v>
      </c>
      <c r="BI229" s="277"/>
      <c r="BJ229" s="277">
        <v>166</v>
      </c>
      <c r="BK229" s="277">
        <v>103</v>
      </c>
      <c r="BL229" s="277">
        <v>192</v>
      </c>
      <c r="BM229" s="277">
        <v>120</v>
      </c>
      <c r="BN229" s="277">
        <v>148</v>
      </c>
      <c r="BO229" s="277">
        <v>261</v>
      </c>
      <c r="BP229" s="277">
        <v>195</v>
      </c>
      <c r="BQ229" s="277">
        <v>52</v>
      </c>
      <c r="BR229" s="277"/>
      <c r="BS229" s="277"/>
      <c r="BT229" s="277">
        <v>345</v>
      </c>
      <c r="BU229" s="277"/>
      <c r="BV229" s="277">
        <v>32</v>
      </c>
      <c r="BW229" s="277">
        <v>35</v>
      </c>
      <c r="BX229" s="277">
        <v>334</v>
      </c>
      <c r="BY229" s="277">
        <v>210</v>
      </c>
      <c r="BZ229" s="277"/>
      <c r="CA229" s="277"/>
      <c r="CB229" s="277">
        <v>86</v>
      </c>
      <c r="CC229" s="277"/>
      <c r="CD229" s="277">
        <v>89</v>
      </c>
      <c r="CE229" s="277">
        <v>89</v>
      </c>
      <c r="CF229" s="277">
        <v>145</v>
      </c>
      <c r="CG229" s="277">
        <v>266</v>
      </c>
      <c r="CH229" s="287">
        <f>286+17</f>
        <v>303</v>
      </c>
      <c r="CI229" s="287">
        <v>216</v>
      </c>
      <c r="CJ229" s="277"/>
      <c r="CK229" s="277">
        <v>800</v>
      </c>
      <c r="CL229" s="277">
        <v>937</v>
      </c>
      <c r="CM229" s="277"/>
      <c r="CN229" s="277"/>
      <c r="CO229" s="277"/>
      <c r="CP229" s="277">
        <v>108</v>
      </c>
      <c r="CQ229" s="277"/>
      <c r="CR229" s="277">
        <v>112</v>
      </c>
      <c r="CS229" s="277">
        <v>102</v>
      </c>
      <c r="CT229" s="277"/>
      <c r="CU229" s="277"/>
      <c r="CV229" s="277">
        <v>177</v>
      </c>
      <c r="CW229" s="277"/>
      <c r="CX229" s="277">
        <v>190</v>
      </c>
      <c r="CY229" s="277">
        <v>50</v>
      </c>
      <c r="CZ229" s="277">
        <v>43</v>
      </c>
      <c r="DA229" s="277">
        <v>12</v>
      </c>
      <c r="DB229" s="277"/>
      <c r="DC229" s="277"/>
      <c r="DD229" s="271"/>
      <c r="DE229" s="271"/>
      <c r="DF229" s="277">
        <v>159</v>
      </c>
      <c r="DG229" s="277"/>
      <c r="DH229" s="279">
        <v>0</v>
      </c>
      <c r="DI229" s="279">
        <v>0</v>
      </c>
      <c r="DJ229" s="277"/>
      <c r="DK229" s="277"/>
      <c r="DL229" s="277">
        <v>766</v>
      </c>
      <c r="DM229" s="277"/>
      <c r="DN229" s="277">
        <v>29</v>
      </c>
      <c r="DO229" s="277">
        <v>10</v>
      </c>
      <c r="DP229" s="277"/>
      <c r="DQ229" s="277">
        <v>134</v>
      </c>
      <c r="DR229" s="277"/>
      <c r="DS229" s="277">
        <v>276</v>
      </c>
      <c r="DT229" s="277"/>
      <c r="DU229" s="277">
        <v>570</v>
      </c>
      <c r="DV229" s="277"/>
      <c r="DW229" s="277">
        <v>1</v>
      </c>
      <c r="DX229" s="277"/>
      <c r="DY229" s="277">
        <v>46</v>
      </c>
      <c r="DZ229" s="277">
        <v>14</v>
      </c>
      <c r="EA229" s="277">
        <v>100</v>
      </c>
      <c r="EB229" s="277">
        <v>84</v>
      </c>
      <c r="EC229" s="272">
        <v>420</v>
      </c>
      <c r="ED229" s="272">
        <v>1480</v>
      </c>
      <c r="EE229" s="277">
        <v>79</v>
      </c>
      <c r="EF229" s="277">
        <v>44</v>
      </c>
      <c r="EG229" s="277">
        <v>137</v>
      </c>
      <c r="EH229" s="277">
        <v>89</v>
      </c>
      <c r="EI229" s="277"/>
      <c r="EJ229" s="277"/>
      <c r="EK229" s="277">
        <v>24</v>
      </c>
      <c r="EL229" s="277">
        <v>45</v>
      </c>
      <c r="EM229" s="277">
        <v>1056</v>
      </c>
      <c r="EN229" s="277">
        <v>270</v>
      </c>
      <c r="EO229" s="277">
        <v>184</v>
      </c>
      <c r="EP229" s="277">
        <v>57</v>
      </c>
      <c r="EQ229" s="277"/>
      <c r="ER229" s="277"/>
      <c r="ES229" s="277">
        <v>268</v>
      </c>
      <c r="ET229" s="277">
        <v>3</v>
      </c>
      <c r="EU229" s="277">
        <v>99</v>
      </c>
      <c r="EV229" s="277">
        <v>89</v>
      </c>
      <c r="EW229" s="277"/>
      <c r="EX229" s="277"/>
      <c r="EY229" s="277">
        <v>85</v>
      </c>
      <c r="EZ229" s="277">
        <v>137</v>
      </c>
      <c r="FA229" s="277">
        <v>1056</v>
      </c>
      <c r="FB229" s="277">
        <v>270</v>
      </c>
      <c r="FC229" s="277">
        <v>58</v>
      </c>
      <c r="FD229" s="277">
        <v>25</v>
      </c>
      <c r="FE229" s="288">
        <v>590</v>
      </c>
      <c r="FF229" s="288">
        <v>320</v>
      </c>
      <c r="FG229" s="277">
        <v>710</v>
      </c>
      <c r="FH229" s="277">
        <v>238</v>
      </c>
      <c r="FI229" s="277">
        <v>19</v>
      </c>
      <c r="FJ229" s="277">
        <v>9</v>
      </c>
      <c r="FK229" s="277">
        <v>200</v>
      </c>
      <c r="FL229" s="277">
        <v>200</v>
      </c>
      <c r="FM229" s="277"/>
      <c r="FN229" s="277"/>
      <c r="FO229" s="42"/>
      <c r="FP229" s="42">
        <v>770</v>
      </c>
      <c r="FQ229" s="277">
        <v>108</v>
      </c>
      <c r="FR229" s="277"/>
      <c r="FS229" s="277"/>
      <c r="FT229" s="277"/>
      <c r="FU229" s="277">
        <v>360</v>
      </c>
      <c r="FV229" s="277">
        <v>625</v>
      </c>
      <c r="FW229" s="288">
        <v>590</v>
      </c>
      <c r="FX229" s="288">
        <v>320</v>
      </c>
      <c r="FY229" s="277"/>
      <c r="FZ229" s="277">
        <v>145</v>
      </c>
      <c r="GA229" s="277">
        <v>130</v>
      </c>
      <c r="GB229" s="277">
        <v>233</v>
      </c>
      <c r="GC229" s="62">
        <v>490</v>
      </c>
      <c r="GD229" s="62"/>
      <c r="GE229" s="277">
        <v>234</v>
      </c>
      <c r="GF229" s="277">
        <v>310</v>
      </c>
      <c r="GG229" s="277">
        <v>34</v>
      </c>
      <c r="GH229" s="277"/>
      <c r="GI229" s="277">
        <v>436</v>
      </c>
      <c r="GJ229" s="277">
        <v>300</v>
      </c>
      <c r="GK229" s="277"/>
      <c r="GL229" s="277"/>
    </row>
    <row r="230" spans="1:194" s="286" customFormat="1" ht="14.25" customHeight="1" x14ac:dyDescent="0.3">
      <c r="A230" s="277">
        <v>204</v>
      </c>
      <c r="B230" s="277" t="s">
        <v>656</v>
      </c>
      <c r="C230" s="277" t="s">
        <v>657</v>
      </c>
      <c r="D230" s="277">
        <v>1.1100000000000001</v>
      </c>
      <c r="E230" s="277"/>
      <c r="F230" s="277"/>
      <c r="G230" s="277"/>
      <c r="H230" s="277">
        <v>14</v>
      </c>
      <c r="I230" s="277"/>
      <c r="J230" s="277">
        <v>37</v>
      </c>
      <c r="K230" s="277">
        <v>0</v>
      </c>
      <c r="L230" s="277">
        <v>19</v>
      </c>
      <c r="M230" s="277"/>
      <c r="N230" s="277">
        <v>5</v>
      </c>
      <c r="O230" s="277"/>
      <c r="P230" s="277">
        <v>16</v>
      </c>
      <c r="Q230" s="277"/>
      <c r="R230" s="277">
        <v>28</v>
      </c>
      <c r="S230" s="277"/>
      <c r="T230" s="277">
        <v>37</v>
      </c>
      <c r="U230" s="277"/>
      <c r="V230" s="277">
        <v>25</v>
      </c>
      <c r="W230" s="277"/>
      <c r="X230" s="277"/>
      <c r="Y230" s="277"/>
      <c r="Z230" s="277">
        <v>20</v>
      </c>
      <c r="AA230" s="277"/>
      <c r="AB230" s="277">
        <v>155</v>
      </c>
      <c r="AC230" s="277"/>
      <c r="AD230" s="277">
        <v>29</v>
      </c>
      <c r="AE230" s="277"/>
      <c r="AF230" s="277">
        <v>466</v>
      </c>
      <c r="AG230" s="277"/>
      <c r="AH230" s="277"/>
      <c r="AI230" s="277"/>
      <c r="AJ230" s="277"/>
      <c r="AK230" s="277"/>
      <c r="AL230" s="277">
        <v>30</v>
      </c>
      <c r="AM230" s="277"/>
      <c r="AN230" s="277"/>
      <c r="AO230" s="277"/>
      <c r="AP230" s="277">
        <v>18</v>
      </c>
      <c r="AQ230" s="277"/>
      <c r="AR230" s="278">
        <v>12</v>
      </c>
      <c r="AS230" s="278"/>
      <c r="AT230" s="278">
        <v>10</v>
      </c>
      <c r="AU230" s="278"/>
      <c r="AV230" s="277">
        <v>29</v>
      </c>
      <c r="AW230" s="277"/>
      <c r="AX230" s="277">
        <v>17</v>
      </c>
      <c r="AY230" s="277"/>
      <c r="AZ230" s="42">
        <v>14</v>
      </c>
      <c r="BA230" s="42"/>
      <c r="BB230" s="277">
        <v>16</v>
      </c>
      <c r="BC230" s="277"/>
      <c r="BD230" s="277"/>
      <c r="BE230" s="277"/>
      <c r="BF230" s="288">
        <v>25</v>
      </c>
      <c r="BG230" s="277"/>
      <c r="BH230" s="277">
        <v>220</v>
      </c>
      <c r="BI230" s="277"/>
      <c r="BJ230" s="277">
        <v>47</v>
      </c>
      <c r="BK230" s="277"/>
      <c r="BL230" s="277">
        <v>20</v>
      </c>
      <c r="BM230" s="277"/>
      <c r="BN230" s="277">
        <v>30</v>
      </c>
      <c r="BO230" s="277"/>
      <c r="BP230" s="277">
        <v>70</v>
      </c>
      <c r="BQ230" s="277"/>
      <c r="BR230" s="277"/>
      <c r="BS230" s="277"/>
      <c r="BT230" s="277"/>
      <c r="BU230" s="277"/>
      <c r="BV230" s="277">
        <v>9</v>
      </c>
      <c r="BW230" s="277"/>
      <c r="BX230" s="277">
        <v>86</v>
      </c>
      <c r="BY230" s="277"/>
      <c r="BZ230" s="277"/>
      <c r="CA230" s="277"/>
      <c r="CB230" s="277">
        <v>20</v>
      </c>
      <c r="CC230" s="277"/>
      <c r="CD230" s="277">
        <v>27</v>
      </c>
      <c r="CE230" s="277"/>
      <c r="CF230" s="277">
        <v>27</v>
      </c>
      <c r="CG230" s="277"/>
      <c r="CH230" s="287">
        <f>50+36</f>
        <v>86</v>
      </c>
      <c r="CI230" s="287"/>
      <c r="CJ230" s="277"/>
      <c r="CK230" s="277"/>
      <c r="CL230" s="277">
        <v>70</v>
      </c>
      <c r="CM230" s="277"/>
      <c r="CN230" s="277"/>
      <c r="CO230" s="277"/>
      <c r="CP230" s="277">
        <v>15</v>
      </c>
      <c r="CQ230" s="277"/>
      <c r="CR230" s="277">
        <v>18</v>
      </c>
      <c r="CS230" s="277"/>
      <c r="CT230" s="277"/>
      <c r="CU230" s="277"/>
      <c r="CV230" s="277">
        <v>37</v>
      </c>
      <c r="CW230" s="277"/>
      <c r="CX230" s="277">
        <v>35</v>
      </c>
      <c r="CY230" s="277"/>
      <c r="CZ230" s="277">
        <v>9</v>
      </c>
      <c r="DA230" s="277"/>
      <c r="DB230" s="277"/>
      <c r="DC230" s="277"/>
      <c r="DD230" s="271">
        <v>285</v>
      </c>
      <c r="DE230" s="271"/>
      <c r="DF230" s="277">
        <v>25</v>
      </c>
      <c r="DG230" s="277">
        <v>3</v>
      </c>
      <c r="DH230" s="279">
        <v>0</v>
      </c>
      <c r="DI230" s="279">
        <v>0</v>
      </c>
      <c r="DJ230" s="277"/>
      <c r="DK230" s="277"/>
      <c r="DL230" s="277">
        <v>45</v>
      </c>
      <c r="DM230" s="277"/>
      <c r="DN230" s="277"/>
      <c r="DO230" s="277"/>
      <c r="DP230" s="277"/>
      <c r="DQ230" s="277">
        <v>10</v>
      </c>
      <c r="DR230" s="277"/>
      <c r="DS230" s="277">
        <v>149</v>
      </c>
      <c r="DT230" s="277"/>
      <c r="DU230" s="277">
        <v>32</v>
      </c>
      <c r="DV230" s="277"/>
      <c r="DW230" s="277">
        <v>45</v>
      </c>
      <c r="DX230" s="277">
        <v>46</v>
      </c>
      <c r="DY230" s="277">
        <v>32</v>
      </c>
      <c r="DZ230" s="277"/>
      <c r="EA230" s="277">
        <v>50</v>
      </c>
      <c r="EB230" s="277"/>
      <c r="EC230" s="272">
        <v>55</v>
      </c>
      <c r="ED230" s="272"/>
      <c r="EE230" s="277">
        <v>22</v>
      </c>
      <c r="EF230" s="277"/>
      <c r="EG230" s="277">
        <v>39</v>
      </c>
      <c r="EH230" s="277"/>
      <c r="EI230" s="277"/>
      <c r="EJ230" s="277"/>
      <c r="EK230" s="277">
        <v>14</v>
      </c>
      <c r="EL230" s="277"/>
      <c r="EM230" s="277">
        <v>100</v>
      </c>
      <c r="EN230" s="277"/>
      <c r="EO230" s="277">
        <v>30</v>
      </c>
      <c r="EP230" s="277"/>
      <c r="EQ230" s="277"/>
      <c r="ER230" s="277"/>
      <c r="ES230" s="277">
        <v>10</v>
      </c>
      <c r="ET230" s="277"/>
      <c r="EU230" s="277">
        <v>14</v>
      </c>
      <c r="EV230" s="277"/>
      <c r="EW230" s="277"/>
      <c r="EX230" s="277"/>
      <c r="EY230" s="277">
        <v>20</v>
      </c>
      <c r="EZ230" s="277"/>
      <c r="FA230" s="277">
        <v>100</v>
      </c>
      <c r="FB230" s="277"/>
      <c r="FC230" s="277">
        <v>18</v>
      </c>
      <c r="FD230" s="277"/>
      <c r="FE230" s="288">
        <v>70</v>
      </c>
      <c r="FF230" s="288"/>
      <c r="FG230" s="277">
        <v>85</v>
      </c>
      <c r="FH230" s="277"/>
      <c r="FI230" s="277"/>
      <c r="FJ230" s="277"/>
      <c r="FK230" s="277">
        <v>20</v>
      </c>
      <c r="FL230" s="277"/>
      <c r="FM230" s="277"/>
      <c r="FN230" s="277"/>
      <c r="FO230" s="42"/>
      <c r="FP230" s="42"/>
      <c r="FQ230" s="277"/>
      <c r="FR230" s="277"/>
      <c r="FS230" s="277"/>
      <c r="FT230" s="277"/>
      <c r="FU230" s="277">
        <v>34</v>
      </c>
      <c r="FV230" s="277"/>
      <c r="FW230" s="288">
        <v>70</v>
      </c>
      <c r="FX230" s="288"/>
      <c r="FY230" s="277"/>
      <c r="FZ230" s="277"/>
      <c r="GA230" s="277">
        <v>30</v>
      </c>
      <c r="GB230" s="277"/>
      <c r="GC230" s="62">
        <v>350</v>
      </c>
      <c r="GD230" s="62"/>
      <c r="GE230" s="277">
        <v>36</v>
      </c>
      <c r="GF230" s="277"/>
      <c r="GG230" s="277">
        <v>26</v>
      </c>
      <c r="GH230" s="277"/>
      <c r="GI230" s="277">
        <v>88</v>
      </c>
      <c r="GJ230" s="277"/>
      <c r="GK230" s="277"/>
      <c r="GL230" s="277"/>
    </row>
    <row r="231" spans="1:194" s="286" customFormat="1" ht="14.25" customHeight="1" x14ac:dyDescent="0.3">
      <c r="A231" s="277">
        <v>205</v>
      </c>
      <c r="B231" s="277" t="s">
        <v>658</v>
      </c>
      <c r="C231" s="277" t="s">
        <v>659</v>
      </c>
      <c r="D231" s="277">
        <v>1.25</v>
      </c>
      <c r="E231" s="277"/>
      <c r="F231" s="277"/>
      <c r="G231" s="277"/>
      <c r="H231" s="277"/>
      <c r="I231" s="277"/>
      <c r="J231" s="277">
        <v>0</v>
      </c>
      <c r="K231" s="277">
        <v>3</v>
      </c>
      <c r="L231" s="277"/>
      <c r="M231" s="277"/>
      <c r="N231" s="277"/>
      <c r="O231" s="277"/>
      <c r="P231" s="277"/>
      <c r="Q231" s="277">
        <v>2</v>
      </c>
      <c r="R231" s="277"/>
      <c r="S231" s="277"/>
      <c r="T231" s="277"/>
      <c r="U231" s="277">
        <v>8</v>
      </c>
      <c r="V231" s="277"/>
      <c r="W231" s="277">
        <v>10</v>
      </c>
      <c r="X231" s="277"/>
      <c r="Y231" s="277"/>
      <c r="Z231" s="277"/>
      <c r="AA231" s="277"/>
      <c r="AB231" s="277"/>
      <c r="AC231" s="277"/>
      <c r="AD231" s="277"/>
      <c r="AE231" s="277">
        <v>31</v>
      </c>
      <c r="AF231" s="277"/>
      <c r="AG231" s="277"/>
      <c r="AH231" s="277"/>
      <c r="AI231" s="277"/>
      <c r="AJ231" s="277"/>
      <c r="AK231" s="277"/>
      <c r="AL231" s="277"/>
      <c r="AM231" s="277">
        <v>2</v>
      </c>
      <c r="AN231" s="277"/>
      <c r="AO231" s="277"/>
      <c r="AP231" s="277"/>
      <c r="AQ231" s="277">
        <v>7</v>
      </c>
      <c r="AR231" s="278"/>
      <c r="AS231" s="278"/>
      <c r="AT231" s="278"/>
      <c r="AU231" s="278">
        <v>4</v>
      </c>
      <c r="AV231" s="277"/>
      <c r="AW231" s="277"/>
      <c r="AX231" s="277"/>
      <c r="AY231" s="277"/>
      <c r="AZ231" s="42"/>
      <c r="BA231" s="42">
        <v>8</v>
      </c>
      <c r="BB231" s="277"/>
      <c r="BC231" s="277">
        <v>17</v>
      </c>
      <c r="BD231" s="277"/>
      <c r="BE231" s="277"/>
      <c r="BF231" s="288"/>
      <c r="BG231" s="277"/>
      <c r="BH231" s="277"/>
      <c r="BI231" s="277">
        <v>5</v>
      </c>
      <c r="BJ231" s="277"/>
      <c r="BK231" s="277">
        <v>4</v>
      </c>
      <c r="BL231" s="277"/>
      <c r="BM231" s="277">
        <v>4</v>
      </c>
      <c r="BN231" s="277"/>
      <c r="BO231" s="277">
        <v>4</v>
      </c>
      <c r="BP231" s="277"/>
      <c r="BQ231" s="277">
        <v>15</v>
      </c>
      <c r="BR231" s="277"/>
      <c r="BS231" s="277"/>
      <c r="BT231" s="277"/>
      <c r="BU231" s="277"/>
      <c r="BV231" s="277"/>
      <c r="BW231" s="277">
        <v>1</v>
      </c>
      <c r="BX231" s="277"/>
      <c r="BY231" s="277">
        <v>11</v>
      </c>
      <c r="BZ231" s="277"/>
      <c r="CA231" s="277"/>
      <c r="CB231" s="277"/>
      <c r="CC231" s="277"/>
      <c r="CD231" s="277"/>
      <c r="CE231" s="277">
        <v>1</v>
      </c>
      <c r="CF231" s="277"/>
      <c r="CG231" s="277">
        <v>16</v>
      </c>
      <c r="CH231" s="287"/>
      <c r="CI231" s="287">
        <v>20</v>
      </c>
      <c r="CJ231" s="277"/>
      <c r="CK231" s="277">
        <v>64</v>
      </c>
      <c r="CL231" s="277"/>
      <c r="CM231" s="277"/>
      <c r="CN231" s="277"/>
      <c r="CO231" s="277"/>
      <c r="CP231" s="277"/>
      <c r="CQ231" s="277"/>
      <c r="CR231" s="277"/>
      <c r="CS231" s="277">
        <v>1</v>
      </c>
      <c r="CT231" s="277"/>
      <c r="CU231" s="277"/>
      <c r="CV231" s="277"/>
      <c r="CW231" s="277">
        <v>4</v>
      </c>
      <c r="CX231" s="277"/>
      <c r="CY231" s="277">
        <v>5</v>
      </c>
      <c r="CZ231" s="277"/>
      <c r="DA231" s="277">
        <v>3</v>
      </c>
      <c r="DB231" s="277"/>
      <c r="DC231" s="277"/>
      <c r="DD231" s="271"/>
      <c r="DE231" s="271"/>
      <c r="DF231" s="277"/>
      <c r="DG231" s="277"/>
      <c r="DH231" s="279">
        <v>0</v>
      </c>
      <c r="DI231" s="279">
        <v>0</v>
      </c>
      <c r="DJ231" s="277"/>
      <c r="DK231" s="277"/>
      <c r="DL231" s="277"/>
      <c r="DM231" s="277">
        <v>25</v>
      </c>
      <c r="DN231" s="277"/>
      <c r="DO231" s="277"/>
      <c r="DP231" s="277"/>
      <c r="DQ231" s="277"/>
      <c r="DR231" s="277">
        <v>3</v>
      </c>
      <c r="DS231" s="277"/>
      <c r="DT231" s="277"/>
      <c r="DU231" s="277"/>
      <c r="DV231" s="277"/>
      <c r="DW231" s="277">
        <v>6</v>
      </c>
      <c r="DX231" s="277"/>
      <c r="DY231" s="277"/>
      <c r="DZ231" s="277">
        <v>1</v>
      </c>
      <c r="EA231" s="277"/>
      <c r="EB231" s="277"/>
      <c r="EC231" s="272"/>
      <c r="ED231" s="272">
        <v>60</v>
      </c>
      <c r="EE231" s="277"/>
      <c r="EF231" s="277"/>
      <c r="EG231" s="277"/>
      <c r="EH231" s="277">
        <v>10</v>
      </c>
      <c r="EI231" s="277"/>
      <c r="EJ231" s="277"/>
      <c r="EK231" s="277"/>
      <c r="EL231" s="277">
        <v>5</v>
      </c>
      <c r="EM231" s="277"/>
      <c r="EN231" s="277">
        <v>15</v>
      </c>
      <c r="EO231" s="277"/>
      <c r="EP231" s="277">
        <v>2</v>
      </c>
      <c r="EQ231" s="277"/>
      <c r="ER231" s="277"/>
      <c r="ES231" s="277"/>
      <c r="ET231" s="277"/>
      <c r="EU231" s="277"/>
      <c r="EV231" s="277">
        <v>7</v>
      </c>
      <c r="EW231" s="277"/>
      <c r="EX231" s="277"/>
      <c r="EY231" s="277"/>
      <c r="EZ231" s="277">
        <v>4</v>
      </c>
      <c r="FA231" s="277"/>
      <c r="FB231" s="277">
        <v>15</v>
      </c>
      <c r="FC231" s="277"/>
      <c r="FD231" s="277">
        <v>1</v>
      </c>
      <c r="FE231" s="288"/>
      <c r="FF231" s="288">
        <v>15</v>
      </c>
      <c r="FG231" s="277"/>
      <c r="FH231" s="277">
        <v>16</v>
      </c>
      <c r="FI231" s="277"/>
      <c r="FJ231" s="277"/>
      <c r="FK231" s="277"/>
      <c r="FL231" s="277">
        <v>5</v>
      </c>
      <c r="FM231" s="277"/>
      <c r="FN231" s="277"/>
      <c r="FO231" s="42"/>
      <c r="FP231" s="42">
        <v>13</v>
      </c>
      <c r="FQ231" s="277"/>
      <c r="FR231" s="277"/>
      <c r="FS231" s="277"/>
      <c r="FT231" s="277"/>
      <c r="FU231" s="277"/>
      <c r="FV231" s="277">
        <v>16</v>
      </c>
      <c r="FW231" s="288"/>
      <c r="FX231" s="288">
        <v>15</v>
      </c>
      <c r="FY231" s="277"/>
      <c r="FZ231" s="277">
        <v>620</v>
      </c>
      <c r="GA231" s="277"/>
      <c r="GB231" s="277">
        <v>5</v>
      </c>
      <c r="GC231" s="62"/>
      <c r="GD231" s="62"/>
      <c r="GE231" s="277"/>
      <c r="GF231" s="277">
        <v>8</v>
      </c>
      <c r="GG231" s="277"/>
      <c r="GH231" s="277"/>
      <c r="GI231" s="277"/>
      <c r="GJ231" s="277">
        <v>15</v>
      </c>
      <c r="GK231" s="277"/>
      <c r="GL231" s="277"/>
    </row>
    <row r="232" spans="1:194" s="286" customFormat="1" ht="14.25" customHeight="1" x14ac:dyDescent="0.3">
      <c r="A232" s="277">
        <v>24</v>
      </c>
      <c r="B232" s="277" t="s">
        <v>660</v>
      </c>
      <c r="C232" s="277" t="s">
        <v>164</v>
      </c>
      <c r="D232" s="277">
        <v>1.44</v>
      </c>
      <c r="E232" s="277"/>
      <c r="F232" s="277"/>
      <c r="G232" s="277"/>
      <c r="H232" s="277"/>
      <c r="I232" s="277"/>
      <c r="J232" s="277">
        <v>33</v>
      </c>
      <c r="K232" s="277">
        <v>7</v>
      </c>
      <c r="L232" s="277">
        <v>14</v>
      </c>
      <c r="M232" s="277"/>
      <c r="N232" s="277">
        <v>6</v>
      </c>
      <c r="O232" s="277"/>
      <c r="P232" s="277">
        <v>25</v>
      </c>
      <c r="Q232" s="277"/>
      <c r="R232" s="277">
        <v>5</v>
      </c>
      <c r="S232" s="277"/>
      <c r="T232" s="277"/>
      <c r="U232" s="277"/>
      <c r="V232" s="277">
        <v>31</v>
      </c>
      <c r="W232" s="277"/>
      <c r="X232" s="277"/>
      <c r="Y232" s="277"/>
      <c r="Z232" s="277">
        <v>23</v>
      </c>
      <c r="AA232" s="277"/>
      <c r="AB232" s="277">
        <v>70</v>
      </c>
      <c r="AC232" s="277"/>
      <c r="AD232" s="277">
        <v>38</v>
      </c>
      <c r="AE232" s="277">
        <v>1</v>
      </c>
      <c r="AF232" s="277"/>
      <c r="AG232" s="277"/>
      <c r="AH232" s="277"/>
      <c r="AI232" s="277"/>
      <c r="AJ232" s="277"/>
      <c r="AK232" s="277"/>
      <c r="AL232" s="277">
        <v>56</v>
      </c>
      <c r="AM232" s="277"/>
      <c r="AN232" s="277"/>
      <c r="AO232" s="277"/>
      <c r="AP232" s="277"/>
      <c r="AQ232" s="277"/>
      <c r="AR232" s="278">
        <v>15</v>
      </c>
      <c r="AS232" s="278"/>
      <c r="AT232" s="278"/>
      <c r="AU232" s="278"/>
      <c r="AV232" s="277">
        <v>18</v>
      </c>
      <c r="AW232" s="277"/>
      <c r="AX232" s="277">
        <f>AX233+AX234+AX235+AX236</f>
        <v>46</v>
      </c>
      <c r="AY232" s="277"/>
      <c r="AZ232" s="42"/>
      <c r="BA232" s="42"/>
      <c r="BB232" s="279">
        <v>44</v>
      </c>
      <c r="BC232" s="279">
        <v>1</v>
      </c>
      <c r="BD232" s="279"/>
      <c r="BE232" s="279"/>
      <c r="BF232" s="284"/>
      <c r="BG232" s="279"/>
      <c r="BH232" s="279"/>
      <c r="BI232" s="279"/>
      <c r="BJ232" s="279">
        <v>51</v>
      </c>
      <c r="BK232" s="279">
        <v>1</v>
      </c>
      <c r="BL232" s="279">
        <f>BL233+BL234+BL235</f>
        <v>31</v>
      </c>
      <c r="BM232" s="279">
        <f>BM233+BM234+BM235</f>
        <v>0</v>
      </c>
      <c r="BN232" s="277">
        <v>35</v>
      </c>
      <c r="BO232" s="277">
        <v>3</v>
      </c>
      <c r="BP232" s="279"/>
      <c r="BQ232" s="279"/>
      <c r="BR232" s="279"/>
      <c r="BS232" s="279"/>
      <c r="BT232" s="279">
        <v>28</v>
      </c>
      <c r="BU232" s="279"/>
      <c r="BV232" s="279">
        <v>3</v>
      </c>
      <c r="BW232" s="279">
        <v>2</v>
      </c>
      <c r="BX232" s="280">
        <v>165</v>
      </c>
      <c r="BY232" s="280">
        <v>17</v>
      </c>
      <c r="BZ232" s="279"/>
      <c r="CA232" s="279"/>
      <c r="CB232" s="279"/>
      <c r="CC232" s="279"/>
      <c r="CD232" s="279">
        <v>30</v>
      </c>
      <c r="CE232" s="279"/>
      <c r="CF232" s="279"/>
      <c r="CG232" s="279"/>
      <c r="CH232" s="281">
        <f>SUM(CH233:CH236)</f>
        <v>58</v>
      </c>
      <c r="CI232" s="281">
        <f>SUM(CI233:CI236)</f>
        <v>0</v>
      </c>
      <c r="CJ232" s="279"/>
      <c r="CK232" s="279">
        <v>42</v>
      </c>
      <c r="CL232" s="279"/>
      <c r="CM232" s="279"/>
      <c r="CN232" s="279"/>
      <c r="CO232" s="279"/>
      <c r="CP232" s="279">
        <v>6</v>
      </c>
      <c r="CQ232" s="279"/>
      <c r="CR232" s="279"/>
      <c r="CS232" s="279"/>
      <c r="CT232" s="279"/>
      <c r="CU232" s="279"/>
      <c r="CV232" s="279">
        <v>95</v>
      </c>
      <c r="CW232" s="279"/>
      <c r="CX232" s="279"/>
      <c r="CY232" s="279"/>
      <c r="CZ232" s="279">
        <v>27</v>
      </c>
      <c r="DA232" s="279">
        <v>1</v>
      </c>
      <c r="DB232" s="279"/>
      <c r="DC232" s="279"/>
      <c r="DD232" s="271"/>
      <c r="DE232" s="271"/>
      <c r="DF232" s="279">
        <v>26</v>
      </c>
      <c r="DG232" s="279"/>
      <c r="DH232" s="279">
        <v>0</v>
      </c>
      <c r="DI232" s="279">
        <v>0</v>
      </c>
      <c r="DJ232" s="279"/>
      <c r="DK232" s="279"/>
      <c r="DL232" s="279">
        <v>128</v>
      </c>
      <c r="DM232" s="279"/>
      <c r="DN232" s="279"/>
      <c r="DO232" s="279"/>
      <c r="DP232" s="277"/>
      <c r="DQ232" s="279">
        <v>21</v>
      </c>
      <c r="DR232" s="279"/>
      <c r="DS232" s="279">
        <v>1006</v>
      </c>
      <c r="DT232" s="279"/>
      <c r="DU232" s="279">
        <v>70</v>
      </c>
      <c r="DV232" s="279"/>
      <c r="DW232" s="277"/>
      <c r="DX232" s="277">
        <v>6</v>
      </c>
      <c r="DY232" s="279"/>
      <c r="DZ232" s="279"/>
      <c r="EA232" s="279">
        <v>22</v>
      </c>
      <c r="EB232" s="279"/>
      <c r="EC232" s="272"/>
      <c r="ED232" s="272"/>
      <c r="EE232" s="279">
        <v>41</v>
      </c>
      <c r="EF232" s="279"/>
      <c r="EG232" s="279">
        <v>42</v>
      </c>
      <c r="EH232" s="279">
        <v>5</v>
      </c>
      <c r="EI232" s="279"/>
      <c r="EJ232" s="279"/>
      <c r="EK232" s="279"/>
      <c r="EL232" s="279"/>
      <c r="EM232" s="279"/>
      <c r="EN232" s="279"/>
      <c r="EO232" s="279">
        <v>56</v>
      </c>
      <c r="EP232" s="279">
        <v>2</v>
      </c>
      <c r="EQ232" s="279"/>
      <c r="ER232" s="279"/>
      <c r="ES232" s="279"/>
      <c r="ET232" s="279"/>
      <c r="EU232" s="279"/>
      <c r="EV232" s="279"/>
      <c r="EW232" s="279"/>
      <c r="EX232" s="279"/>
      <c r="EY232" s="279"/>
      <c r="EZ232" s="279"/>
      <c r="FA232" s="279"/>
      <c r="FB232" s="279"/>
      <c r="FC232" s="279"/>
      <c r="FD232" s="279"/>
      <c r="FE232" s="283">
        <v>77</v>
      </c>
      <c r="FF232" s="283">
        <v>3</v>
      </c>
      <c r="FG232" s="279">
        <v>112</v>
      </c>
      <c r="FH232" s="279">
        <v>6</v>
      </c>
      <c r="FI232" s="279">
        <v>260</v>
      </c>
      <c r="FJ232" s="279">
        <v>15</v>
      </c>
      <c r="FK232" s="279">
        <v>20</v>
      </c>
      <c r="FL232" s="279">
        <v>1</v>
      </c>
      <c r="FM232" s="279"/>
      <c r="FN232" s="279"/>
      <c r="FO232" s="42"/>
      <c r="FP232" s="42"/>
      <c r="FQ232" s="279"/>
      <c r="FR232" s="279"/>
      <c r="FS232" s="279"/>
      <c r="FT232" s="279"/>
      <c r="FU232" s="279"/>
      <c r="FV232" s="279"/>
      <c r="FW232" s="283">
        <v>77</v>
      </c>
      <c r="FX232" s="283">
        <v>3</v>
      </c>
      <c r="FY232" s="279"/>
      <c r="FZ232" s="279"/>
      <c r="GA232" s="279"/>
      <c r="GB232" s="279"/>
      <c r="GC232" s="62">
        <v>1097</v>
      </c>
      <c r="GD232" s="62"/>
      <c r="GE232" s="279"/>
      <c r="GF232" s="279"/>
      <c r="GG232" s="285"/>
      <c r="GH232" s="285"/>
      <c r="GI232" s="279"/>
      <c r="GJ232" s="279"/>
      <c r="GK232" s="279"/>
      <c r="GL232" s="279"/>
    </row>
    <row r="233" spans="1:194" s="286" customFormat="1" ht="14.25" customHeight="1" x14ac:dyDescent="0.3">
      <c r="A233" s="277">
        <v>206</v>
      </c>
      <c r="B233" s="277" t="s">
        <v>661</v>
      </c>
      <c r="C233" s="277" t="s">
        <v>662</v>
      </c>
      <c r="D233" s="277">
        <v>1.78</v>
      </c>
      <c r="E233" s="277"/>
      <c r="F233" s="277"/>
      <c r="G233" s="277"/>
      <c r="H233" s="277"/>
      <c r="I233" s="277"/>
      <c r="J233" s="277">
        <v>1</v>
      </c>
      <c r="K233" s="277">
        <v>0</v>
      </c>
      <c r="L233" s="277">
        <v>1</v>
      </c>
      <c r="M233" s="277"/>
      <c r="N233" s="277"/>
      <c r="O233" s="277"/>
      <c r="P233" s="277"/>
      <c r="Q233" s="277"/>
      <c r="R233" s="277"/>
      <c r="S233" s="277"/>
      <c r="T233" s="277"/>
      <c r="U233" s="277"/>
      <c r="V233" s="277">
        <v>6</v>
      </c>
      <c r="W233" s="277"/>
      <c r="X233" s="277"/>
      <c r="Y233" s="277"/>
      <c r="Z233" s="277">
        <v>3</v>
      </c>
      <c r="AA233" s="277"/>
      <c r="AB233" s="277">
        <v>11</v>
      </c>
      <c r="AC233" s="277"/>
      <c r="AD233" s="277">
        <v>2</v>
      </c>
      <c r="AE233" s="277"/>
      <c r="AF233" s="277">
        <v>5</v>
      </c>
      <c r="AG233" s="277"/>
      <c r="AH233" s="277"/>
      <c r="AI233" s="277"/>
      <c r="AJ233" s="277"/>
      <c r="AK233" s="277"/>
      <c r="AL233" s="277">
        <v>2</v>
      </c>
      <c r="AM233" s="277"/>
      <c r="AN233" s="277"/>
      <c r="AO233" s="277"/>
      <c r="AP233" s="277"/>
      <c r="AQ233" s="277"/>
      <c r="AR233" s="278"/>
      <c r="AS233" s="278"/>
      <c r="AT233" s="278">
        <v>2</v>
      </c>
      <c r="AU233" s="278"/>
      <c r="AV233" s="277">
        <v>3</v>
      </c>
      <c r="AW233" s="277"/>
      <c r="AX233" s="277">
        <v>6</v>
      </c>
      <c r="AY233" s="277"/>
      <c r="AZ233" s="42"/>
      <c r="BA233" s="42"/>
      <c r="BB233" s="277">
        <v>2</v>
      </c>
      <c r="BC233" s="277"/>
      <c r="BD233" s="277"/>
      <c r="BE233" s="277"/>
      <c r="BF233" s="288"/>
      <c r="BG233" s="277"/>
      <c r="BH233" s="277"/>
      <c r="BI233" s="277"/>
      <c r="BJ233" s="277">
        <v>5</v>
      </c>
      <c r="BK233" s="277"/>
      <c r="BL233" s="277">
        <v>6</v>
      </c>
      <c r="BM233" s="277"/>
      <c r="BN233" s="279">
        <v>5</v>
      </c>
      <c r="BO233" s="279"/>
      <c r="BP233" s="277"/>
      <c r="BQ233" s="277"/>
      <c r="BR233" s="277"/>
      <c r="BS233" s="277"/>
      <c r="BT233" s="277">
        <v>3</v>
      </c>
      <c r="BU233" s="277"/>
      <c r="BV233" s="277"/>
      <c r="BW233" s="277"/>
      <c r="BX233" s="277">
        <v>10</v>
      </c>
      <c r="BY233" s="277"/>
      <c r="BZ233" s="277"/>
      <c r="CA233" s="277"/>
      <c r="CB233" s="277"/>
      <c r="CC233" s="277"/>
      <c r="CD233" s="277">
        <v>4</v>
      </c>
      <c r="CE233" s="277"/>
      <c r="CF233" s="277">
        <v>6</v>
      </c>
      <c r="CG233" s="277"/>
      <c r="CH233" s="287">
        <v>5</v>
      </c>
      <c r="CI233" s="287"/>
      <c r="CJ233" s="277"/>
      <c r="CK233" s="277">
        <v>1</v>
      </c>
      <c r="CL233" s="277">
        <v>3</v>
      </c>
      <c r="CM233" s="277"/>
      <c r="CN233" s="277"/>
      <c r="CO233" s="277"/>
      <c r="CP233" s="277"/>
      <c r="CQ233" s="277"/>
      <c r="CR233" s="277">
        <v>2</v>
      </c>
      <c r="CS233" s="277"/>
      <c r="CT233" s="277">
        <v>2</v>
      </c>
      <c r="CU233" s="277"/>
      <c r="CV233" s="277">
        <v>2</v>
      </c>
      <c r="CW233" s="277"/>
      <c r="CX233" s="277"/>
      <c r="CY233" s="277"/>
      <c r="CZ233" s="277">
        <v>1</v>
      </c>
      <c r="DA233" s="277"/>
      <c r="DB233" s="277"/>
      <c r="DC233" s="277"/>
      <c r="DD233" s="271"/>
      <c r="DE233" s="271"/>
      <c r="DF233" s="277">
        <v>3</v>
      </c>
      <c r="DG233" s="277"/>
      <c r="DH233" s="279">
        <v>0</v>
      </c>
      <c r="DI233" s="279">
        <v>0</v>
      </c>
      <c r="DJ233" s="277"/>
      <c r="DK233" s="277"/>
      <c r="DL233" s="277">
        <v>20</v>
      </c>
      <c r="DM233" s="277"/>
      <c r="DN233" s="277"/>
      <c r="DO233" s="277"/>
      <c r="DP233" s="277"/>
      <c r="DQ233" s="277">
        <v>2</v>
      </c>
      <c r="DR233" s="277"/>
      <c r="DS233" s="277">
        <v>272</v>
      </c>
      <c r="DT233" s="277"/>
      <c r="DU233" s="277">
        <v>3</v>
      </c>
      <c r="DV233" s="277"/>
      <c r="DW233" s="279">
        <v>16</v>
      </c>
      <c r="DX233" s="279"/>
      <c r="DY233" s="277">
        <v>1</v>
      </c>
      <c r="DZ233" s="277"/>
      <c r="EA233" s="277"/>
      <c r="EB233" s="277"/>
      <c r="EC233" s="272">
        <v>10</v>
      </c>
      <c r="ED233" s="272"/>
      <c r="EE233" s="277"/>
      <c r="EF233" s="277"/>
      <c r="EG233" s="277">
        <v>3</v>
      </c>
      <c r="EH233" s="277"/>
      <c r="EI233" s="277"/>
      <c r="EJ233" s="277"/>
      <c r="EK233" s="277">
        <v>10</v>
      </c>
      <c r="EL233" s="277"/>
      <c r="EM233" s="277">
        <v>10</v>
      </c>
      <c r="EN233" s="277"/>
      <c r="EO233" s="277">
        <v>1</v>
      </c>
      <c r="EP233" s="277"/>
      <c r="EQ233" s="277"/>
      <c r="ER233" s="277"/>
      <c r="ES233" s="277"/>
      <c r="ET233" s="277"/>
      <c r="EU233" s="277"/>
      <c r="EV233" s="277"/>
      <c r="EW233" s="277"/>
      <c r="EX233" s="277"/>
      <c r="EY233" s="277">
        <v>6</v>
      </c>
      <c r="EZ233" s="277"/>
      <c r="FA233" s="277">
        <v>10</v>
      </c>
      <c r="FB233" s="277"/>
      <c r="FC233" s="277">
        <v>1</v>
      </c>
      <c r="FD233" s="277"/>
      <c r="FE233" s="288">
        <v>12</v>
      </c>
      <c r="FF233" s="288"/>
      <c r="FG233" s="277">
        <v>10</v>
      </c>
      <c r="FH233" s="277"/>
      <c r="FI233" s="277">
        <v>40</v>
      </c>
      <c r="FJ233" s="277">
        <v>3</v>
      </c>
      <c r="FK233" s="277">
        <v>1</v>
      </c>
      <c r="FL233" s="277"/>
      <c r="FM233" s="277"/>
      <c r="FN233" s="277"/>
      <c r="FO233" s="42"/>
      <c r="FP233" s="42"/>
      <c r="FQ233" s="277"/>
      <c r="FR233" s="277"/>
      <c r="FS233" s="277"/>
      <c r="FT233" s="277"/>
      <c r="FU233" s="277">
        <v>16</v>
      </c>
      <c r="FV233" s="277"/>
      <c r="FW233" s="288">
        <v>12</v>
      </c>
      <c r="FX233" s="288"/>
      <c r="FY233" s="277"/>
      <c r="FZ233" s="277">
        <v>37</v>
      </c>
      <c r="GA233" s="277">
        <v>10</v>
      </c>
      <c r="GB233" s="277">
        <v>1</v>
      </c>
      <c r="GC233" s="62">
        <v>222</v>
      </c>
      <c r="GD233" s="62"/>
      <c r="GE233" s="277">
        <v>8</v>
      </c>
      <c r="GF233" s="277"/>
      <c r="GG233" s="277">
        <v>2</v>
      </c>
      <c r="GH233" s="277"/>
      <c r="GI233" s="277">
        <v>1</v>
      </c>
      <c r="GJ233" s="277">
        <v>1</v>
      </c>
      <c r="GK233" s="277"/>
      <c r="GL233" s="277"/>
    </row>
    <row r="234" spans="1:194" s="286" customFormat="1" ht="14.25" customHeight="1" x14ac:dyDescent="0.3">
      <c r="A234" s="277">
        <v>207</v>
      </c>
      <c r="B234" s="277" t="s">
        <v>663</v>
      </c>
      <c r="C234" s="277" t="s">
        <v>664</v>
      </c>
      <c r="D234" s="277">
        <v>1.67</v>
      </c>
      <c r="E234" s="277"/>
      <c r="F234" s="277"/>
      <c r="G234" s="277"/>
      <c r="H234" s="277"/>
      <c r="I234" s="277"/>
      <c r="J234" s="277">
        <v>29</v>
      </c>
      <c r="K234" s="277">
        <v>7</v>
      </c>
      <c r="L234" s="277">
        <v>10</v>
      </c>
      <c r="M234" s="277"/>
      <c r="N234" s="277">
        <v>6</v>
      </c>
      <c r="O234" s="277"/>
      <c r="P234" s="277">
        <v>16</v>
      </c>
      <c r="Q234" s="277"/>
      <c r="R234" s="277">
        <v>4</v>
      </c>
      <c r="S234" s="277"/>
      <c r="T234" s="277">
        <v>156</v>
      </c>
      <c r="U234" s="277"/>
      <c r="V234" s="277">
        <v>22</v>
      </c>
      <c r="W234" s="277"/>
      <c r="X234" s="277"/>
      <c r="Y234" s="277"/>
      <c r="Z234" s="277">
        <v>18</v>
      </c>
      <c r="AA234" s="277"/>
      <c r="AB234" s="277">
        <v>40</v>
      </c>
      <c r="AC234" s="277"/>
      <c r="AD234" s="277">
        <v>18</v>
      </c>
      <c r="AE234" s="277">
        <v>1</v>
      </c>
      <c r="AF234" s="277">
        <v>20</v>
      </c>
      <c r="AG234" s="277"/>
      <c r="AH234" s="277">
        <v>2</v>
      </c>
      <c r="AI234" s="277"/>
      <c r="AJ234" s="277"/>
      <c r="AK234" s="277"/>
      <c r="AL234" s="277">
        <v>39</v>
      </c>
      <c r="AM234" s="277"/>
      <c r="AN234" s="277"/>
      <c r="AO234" s="277"/>
      <c r="AP234" s="277">
        <v>21</v>
      </c>
      <c r="AQ234" s="277"/>
      <c r="AR234" s="278">
        <v>10</v>
      </c>
      <c r="AS234" s="278"/>
      <c r="AT234" s="278">
        <v>13</v>
      </c>
      <c r="AU234" s="278">
        <v>1</v>
      </c>
      <c r="AV234" s="277">
        <v>12</v>
      </c>
      <c r="AW234" s="277"/>
      <c r="AX234" s="277">
        <v>26</v>
      </c>
      <c r="AY234" s="277"/>
      <c r="AZ234" s="42">
        <v>42</v>
      </c>
      <c r="BA234" s="42">
        <v>2</v>
      </c>
      <c r="BB234" s="277">
        <v>37</v>
      </c>
      <c r="BC234" s="277">
        <v>1</v>
      </c>
      <c r="BD234" s="277"/>
      <c r="BE234" s="277"/>
      <c r="BF234" s="288">
        <v>5</v>
      </c>
      <c r="BG234" s="277"/>
      <c r="BH234" s="277"/>
      <c r="BI234" s="277"/>
      <c r="BJ234" s="277">
        <v>32</v>
      </c>
      <c r="BK234" s="277">
        <v>1</v>
      </c>
      <c r="BL234" s="277">
        <v>15</v>
      </c>
      <c r="BM234" s="277"/>
      <c r="BN234" s="277">
        <v>25</v>
      </c>
      <c r="BO234" s="277">
        <v>3</v>
      </c>
      <c r="BP234" s="277">
        <v>25</v>
      </c>
      <c r="BQ234" s="277">
        <v>3</v>
      </c>
      <c r="BR234" s="277"/>
      <c r="BS234" s="277"/>
      <c r="BT234" s="277">
        <v>16</v>
      </c>
      <c r="BU234" s="277"/>
      <c r="BV234" s="277">
        <v>3</v>
      </c>
      <c r="BW234" s="277">
        <v>2</v>
      </c>
      <c r="BX234" s="277">
        <v>142</v>
      </c>
      <c r="BY234" s="277">
        <v>17</v>
      </c>
      <c r="BZ234" s="277"/>
      <c r="CA234" s="277"/>
      <c r="CB234" s="277">
        <v>30</v>
      </c>
      <c r="CC234" s="277"/>
      <c r="CD234" s="277">
        <v>18</v>
      </c>
      <c r="CE234" s="277"/>
      <c r="CF234" s="277">
        <v>39</v>
      </c>
      <c r="CG234" s="277">
        <v>3</v>
      </c>
      <c r="CH234" s="287">
        <f>28+20</f>
        <v>48</v>
      </c>
      <c r="CI234" s="287"/>
      <c r="CJ234" s="277"/>
      <c r="CK234" s="277">
        <v>40</v>
      </c>
      <c r="CL234" s="277">
        <v>61</v>
      </c>
      <c r="CM234" s="277"/>
      <c r="CN234" s="277"/>
      <c r="CO234" s="277"/>
      <c r="CP234" s="277"/>
      <c r="CQ234" s="277"/>
      <c r="CR234" s="277">
        <v>100</v>
      </c>
      <c r="CS234" s="277">
        <v>2</v>
      </c>
      <c r="CT234" s="277"/>
      <c r="CU234" s="277"/>
      <c r="CV234" s="277">
        <v>80</v>
      </c>
      <c r="CW234" s="277"/>
      <c r="CX234" s="277">
        <v>25</v>
      </c>
      <c r="CY234" s="277"/>
      <c r="CZ234" s="277">
        <v>23</v>
      </c>
      <c r="DA234" s="277">
        <v>1</v>
      </c>
      <c r="DB234" s="277"/>
      <c r="DC234" s="277"/>
      <c r="DD234" s="271"/>
      <c r="DE234" s="271"/>
      <c r="DF234" s="277">
        <v>19</v>
      </c>
      <c r="DG234" s="277"/>
      <c r="DH234" s="279">
        <v>0</v>
      </c>
      <c r="DI234" s="279">
        <v>0</v>
      </c>
      <c r="DJ234" s="277"/>
      <c r="DK234" s="277"/>
      <c r="DL234" s="277">
        <v>71</v>
      </c>
      <c r="DM234" s="277"/>
      <c r="DN234" s="277"/>
      <c r="DO234" s="277"/>
      <c r="DP234" s="277"/>
      <c r="DQ234" s="277">
        <v>17</v>
      </c>
      <c r="DR234" s="277"/>
      <c r="DS234" s="277">
        <v>732</v>
      </c>
      <c r="DT234" s="277"/>
      <c r="DU234" s="277">
        <v>50</v>
      </c>
      <c r="DV234" s="277"/>
      <c r="DW234" s="277">
        <v>1</v>
      </c>
      <c r="DX234" s="277"/>
      <c r="DY234" s="277">
        <v>79</v>
      </c>
      <c r="DZ234" s="277"/>
      <c r="EA234" s="277">
        <v>20</v>
      </c>
      <c r="EB234" s="277"/>
      <c r="EC234" s="272">
        <v>130</v>
      </c>
      <c r="ED234" s="272"/>
      <c r="EE234" s="277">
        <v>41</v>
      </c>
      <c r="EF234" s="277"/>
      <c r="EG234" s="277">
        <v>39</v>
      </c>
      <c r="EH234" s="277">
        <v>5</v>
      </c>
      <c r="EI234" s="277"/>
      <c r="EJ234" s="277"/>
      <c r="EK234" s="277">
        <v>24</v>
      </c>
      <c r="EL234" s="277">
        <v>3</v>
      </c>
      <c r="EM234" s="277">
        <v>75</v>
      </c>
      <c r="EN234" s="277">
        <v>30</v>
      </c>
      <c r="EO234" s="277">
        <v>35</v>
      </c>
      <c r="EP234" s="277">
        <v>2</v>
      </c>
      <c r="EQ234" s="277"/>
      <c r="ER234" s="277"/>
      <c r="ES234" s="277">
        <v>6</v>
      </c>
      <c r="ET234" s="277"/>
      <c r="EU234" s="277">
        <v>12</v>
      </c>
      <c r="EV234" s="277"/>
      <c r="EW234" s="277"/>
      <c r="EX234" s="277"/>
      <c r="EY234" s="277">
        <v>40</v>
      </c>
      <c r="EZ234" s="277"/>
      <c r="FA234" s="277">
        <v>75</v>
      </c>
      <c r="FB234" s="277">
        <v>30</v>
      </c>
      <c r="FC234" s="277">
        <v>11</v>
      </c>
      <c r="FD234" s="277"/>
      <c r="FE234" s="288">
        <v>50</v>
      </c>
      <c r="FF234" s="288">
        <v>3</v>
      </c>
      <c r="FG234" s="277">
        <v>90</v>
      </c>
      <c r="FH234" s="277">
        <v>6</v>
      </c>
      <c r="FI234" s="277">
        <v>200</v>
      </c>
      <c r="FJ234" s="277">
        <v>12</v>
      </c>
      <c r="FK234" s="277">
        <v>12</v>
      </c>
      <c r="FL234" s="277">
        <v>1</v>
      </c>
      <c r="FM234" s="277"/>
      <c r="FN234" s="277"/>
      <c r="FO234" s="42"/>
      <c r="FP234" s="42">
        <v>72</v>
      </c>
      <c r="FQ234" s="277"/>
      <c r="FR234" s="277"/>
      <c r="FS234" s="277"/>
      <c r="FT234" s="277"/>
      <c r="FU234" s="277">
        <v>49</v>
      </c>
      <c r="FV234" s="277">
        <v>3</v>
      </c>
      <c r="FW234" s="288">
        <v>50</v>
      </c>
      <c r="FX234" s="288">
        <v>3</v>
      </c>
      <c r="FY234" s="277"/>
      <c r="FZ234" s="277">
        <v>113</v>
      </c>
      <c r="GA234" s="277">
        <v>52</v>
      </c>
      <c r="GB234" s="277">
        <v>7</v>
      </c>
      <c r="GC234" s="62">
        <v>838</v>
      </c>
      <c r="GD234" s="62"/>
      <c r="GE234" s="277">
        <v>55</v>
      </c>
      <c r="GF234" s="277"/>
      <c r="GG234" s="277">
        <v>10</v>
      </c>
      <c r="GH234" s="277">
        <v>1</v>
      </c>
      <c r="GI234" s="277">
        <v>32</v>
      </c>
      <c r="GJ234" s="277">
        <v>12</v>
      </c>
      <c r="GK234" s="277"/>
      <c r="GL234" s="277"/>
    </row>
    <row r="235" spans="1:194" s="286" customFormat="1" ht="14.25" customHeight="1" x14ac:dyDescent="0.3">
      <c r="A235" s="277">
        <v>208</v>
      </c>
      <c r="B235" s="277" t="s">
        <v>665</v>
      </c>
      <c r="C235" s="277" t="s">
        <v>666</v>
      </c>
      <c r="D235" s="277">
        <v>0.87</v>
      </c>
      <c r="E235" s="277"/>
      <c r="F235" s="277"/>
      <c r="G235" s="277"/>
      <c r="H235" s="277">
        <v>2</v>
      </c>
      <c r="I235" s="277"/>
      <c r="J235" s="277">
        <v>3</v>
      </c>
      <c r="K235" s="277">
        <v>0</v>
      </c>
      <c r="L235" s="277">
        <v>3</v>
      </c>
      <c r="M235" s="277"/>
      <c r="N235" s="277"/>
      <c r="O235" s="277"/>
      <c r="P235" s="277">
        <v>5</v>
      </c>
      <c r="Q235" s="277"/>
      <c r="R235" s="277">
        <v>1</v>
      </c>
      <c r="S235" s="277"/>
      <c r="T235" s="277">
        <v>15</v>
      </c>
      <c r="U235" s="277"/>
      <c r="V235" s="277">
        <v>3</v>
      </c>
      <c r="W235" s="277"/>
      <c r="X235" s="277"/>
      <c r="Y235" s="277"/>
      <c r="Z235" s="277">
        <v>5</v>
      </c>
      <c r="AA235" s="277"/>
      <c r="AB235" s="277">
        <v>19</v>
      </c>
      <c r="AC235" s="277"/>
      <c r="AD235" s="277">
        <v>18</v>
      </c>
      <c r="AE235" s="277"/>
      <c r="AF235" s="277">
        <v>25</v>
      </c>
      <c r="AG235" s="277"/>
      <c r="AH235" s="277">
        <v>2</v>
      </c>
      <c r="AI235" s="277"/>
      <c r="AJ235" s="277"/>
      <c r="AK235" s="277"/>
      <c r="AL235" s="277">
        <v>15</v>
      </c>
      <c r="AM235" s="277"/>
      <c r="AN235" s="277"/>
      <c r="AO235" s="277"/>
      <c r="AP235" s="277">
        <v>1</v>
      </c>
      <c r="AQ235" s="277"/>
      <c r="AR235" s="278">
        <v>5</v>
      </c>
      <c r="AS235" s="278"/>
      <c r="AT235" s="278">
        <v>1</v>
      </c>
      <c r="AU235" s="278"/>
      <c r="AV235" s="277">
        <v>3</v>
      </c>
      <c r="AW235" s="277"/>
      <c r="AX235" s="277">
        <v>14</v>
      </c>
      <c r="AY235" s="277"/>
      <c r="AZ235" s="42">
        <v>6</v>
      </c>
      <c r="BA235" s="42"/>
      <c r="BB235" s="277">
        <v>5</v>
      </c>
      <c r="BC235" s="277"/>
      <c r="BD235" s="277"/>
      <c r="BE235" s="277"/>
      <c r="BF235" s="288"/>
      <c r="BG235" s="277"/>
      <c r="BH235" s="277"/>
      <c r="BI235" s="277"/>
      <c r="BJ235" s="277">
        <v>14</v>
      </c>
      <c r="BK235" s="277"/>
      <c r="BL235" s="277">
        <v>10</v>
      </c>
      <c r="BM235" s="277"/>
      <c r="BN235" s="277">
        <v>5</v>
      </c>
      <c r="BO235" s="277"/>
      <c r="BP235" s="277">
        <v>3</v>
      </c>
      <c r="BQ235" s="277"/>
      <c r="BR235" s="277"/>
      <c r="BS235" s="277"/>
      <c r="BT235" s="277">
        <v>9</v>
      </c>
      <c r="BU235" s="277"/>
      <c r="BV235" s="277"/>
      <c r="BW235" s="277"/>
      <c r="BX235" s="277">
        <v>13</v>
      </c>
      <c r="BY235" s="277"/>
      <c r="BZ235" s="277"/>
      <c r="CA235" s="277"/>
      <c r="CB235" s="277">
        <v>1</v>
      </c>
      <c r="CC235" s="277"/>
      <c r="CD235" s="277">
        <v>8</v>
      </c>
      <c r="CE235" s="277"/>
      <c r="CF235" s="277"/>
      <c r="CG235" s="277"/>
      <c r="CH235" s="287">
        <v>5</v>
      </c>
      <c r="CI235" s="287"/>
      <c r="CJ235" s="277"/>
      <c r="CK235" s="277">
        <v>1</v>
      </c>
      <c r="CL235" s="277">
        <v>2</v>
      </c>
      <c r="CM235" s="277"/>
      <c r="CN235" s="277"/>
      <c r="CO235" s="277"/>
      <c r="CP235" s="277">
        <v>6</v>
      </c>
      <c r="CQ235" s="277"/>
      <c r="CR235" s="277">
        <v>4</v>
      </c>
      <c r="CS235" s="277"/>
      <c r="CT235" s="277">
        <v>58</v>
      </c>
      <c r="CU235" s="277"/>
      <c r="CV235" s="277">
        <v>13</v>
      </c>
      <c r="CW235" s="277"/>
      <c r="CX235" s="277">
        <v>15</v>
      </c>
      <c r="CY235" s="277"/>
      <c r="CZ235" s="277">
        <v>3</v>
      </c>
      <c r="DA235" s="277"/>
      <c r="DB235" s="277"/>
      <c r="DC235" s="277"/>
      <c r="DD235" s="271"/>
      <c r="DE235" s="271"/>
      <c r="DF235" s="277">
        <v>4</v>
      </c>
      <c r="DG235" s="277"/>
      <c r="DH235" s="279">
        <v>0</v>
      </c>
      <c r="DI235" s="279">
        <v>0</v>
      </c>
      <c r="DJ235" s="277"/>
      <c r="DK235" s="277"/>
      <c r="DL235" s="277">
        <v>37</v>
      </c>
      <c r="DM235" s="277"/>
      <c r="DN235" s="277"/>
      <c r="DO235" s="277"/>
      <c r="DP235" s="277"/>
      <c r="DQ235" s="277">
        <v>2</v>
      </c>
      <c r="DR235" s="277"/>
      <c r="DS235" s="277">
        <v>2</v>
      </c>
      <c r="DT235" s="277"/>
      <c r="DU235" s="277">
        <v>10</v>
      </c>
      <c r="DV235" s="277"/>
      <c r="DW235" s="277">
        <v>15</v>
      </c>
      <c r="DX235" s="277"/>
      <c r="DY235" s="277">
        <v>6</v>
      </c>
      <c r="DZ235" s="277"/>
      <c r="EA235" s="277">
        <v>2</v>
      </c>
      <c r="EB235" s="277"/>
      <c r="EC235" s="272">
        <v>10</v>
      </c>
      <c r="ED235" s="272"/>
      <c r="EE235" s="277"/>
      <c r="EF235" s="277"/>
      <c r="EG235" s="277"/>
      <c r="EH235" s="277"/>
      <c r="EI235" s="277"/>
      <c r="EJ235" s="277"/>
      <c r="EK235" s="277">
        <v>4</v>
      </c>
      <c r="EL235" s="277"/>
      <c r="EM235" s="277">
        <v>20</v>
      </c>
      <c r="EN235" s="277"/>
      <c r="EO235" s="277">
        <v>20</v>
      </c>
      <c r="EP235" s="277"/>
      <c r="EQ235" s="277"/>
      <c r="ER235" s="277"/>
      <c r="ES235" s="277"/>
      <c r="ET235" s="277"/>
      <c r="EU235" s="277">
        <v>1</v>
      </c>
      <c r="EV235" s="277"/>
      <c r="EW235" s="277"/>
      <c r="EX235" s="277"/>
      <c r="EY235" s="277">
        <v>4</v>
      </c>
      <c r="EZ235" s="277"/>
      <c r="FA235" s="277">
        <v>20</v>
      </c>
      <c r="FB235" s="277"/>
      <c r="FC235" s="277">
        <v>3</v>
      </c>
      <c r="FD235" s="277"/>
      <c r="FE235" s="288">
        <v>15</v>
      </c>
      <c r="FF235" s="288"/>
      <c r="FG235" s="277">
        <v>12</v>
      </c>
      <c r="FH235" s="277"/>
      <c r="FI235" s="277">
        <v>20</v>
      </c>
      <c r="FJ235" s="277"/>
      <c r="FK235" s="277">
        <v>7</v>
      </c>
      <c r="FL235" s="277"/>
      <c r="FM235" s="277"/>
      <c r="FN235" s="277"/>
      <c r="FO235" s="42"/>
      <c r="FP235" s="42"/>
      <c r="FQ235" s="277"/>
      <c r="FR235" s="277"/>
      <c r="FS235" s="277"/>
      <c r="FT235" s="277"/>
      <c r="FU235" s="277">
        <v>10</v>
      </c>
      <c r="FV235" s="277"/>
      <c r="FW235" s="288">
        <v>15</v>
      </c>
      <c r="FX235" s="288"/>
      <c r="FY235" s="277"/>
      <c r="FZ235" s="277">
        <v>8</v>
      </c>
      <c r="GA235" s="277">
        <v>12</v>
      </c>
      <c r="GB235" s="277"/>
      <c r="GC235" s="62">
        <v>28</v>
      </c>
      <c r="GD235" s="62"/>
      <c r="GE235" s="277">
        <v>61</v>
      </c>
      <c r="GF235" s="277">
        <v>3</v>
      </c>
      <c r="GG235" s="277">
        <v>9</v>
      </c>
      <c r="GH235" s="277">
        <v>1</v>
      </c>
      <c r="GI235" s="277">
        <v>22</v>
      </c>
      <c r="GJ235" s="277"/>
      <c r="GK235" s="277"/>
      <c r="GL235" s="277"/>
    </row>
    <row r="236" spans="1:194" s="286" customFormat="1" ht="14.25" customHeight="1" x14ac:dyDescent="0.3">
      <c r="A236" s="277">
        <v>209</v>
      </c>
      <c r="B236" s="277" t="s">
        <v>667</v>
      </c>
      <c r="C236" s="277" t="s">
        <v>668</v>
      </c>
      <c r="D236" s="277">
        <v>1.57</v>
      </c>
      <c r="E236" s="277"/>
      <c r="F236" s="277"/>
      <c r="G236" s="277"/>
      <c r="H236" s="277">
        <v>2</v>
      </c>
      <c r="I236" s="277"/>
      <c r="J236" s="277">
        <v>0</v>
      </c>
      <c r="K236" s="277">
        <v>0</v>
      </c>
      <c r="L236" s="277"/>
      <c r="M236" s="277"/>
      <c r="N236" s="277"/>
      <c r="O236" s="277"/>
      <c r="P236" s="277">
        <v>1</v>
      </c>
      <c r="Q236" s="277"/>
      <c r="R236" s="277"/>
      <c r="S236" s="277"/>
      <c r="T236" s="277"/>
      <c r="U236" s="277"/>
      <c r="V236" s="277"/>
      <c r="W236" s="277"/>
      <c r="X236" s="277"/>
      <c r="Y236" s="277"/>
      <c r="Z236" s="277"/>
      <c r="AA236" s="277"/>
      <c r="AB236" s="277"/>
      <c r="AC236" s="277"/>
      <c r="AD236" s="277"/>
      <c r="AE236" s="277"/>
      <c r="AF236" s="277">
        <v>2</v>
      </c>
      <c r="AG236" s="277"/>
      <c r="AH236" s="277"/>
      <c r="AI236" s="277"/>
      <c r="AJ236" s="277"/>
      <c r="AK236" s="277"/>
      <c r="AL236" s="277"/>
      <c r="AM236" s="277"/>
      <c r="AN236" s="277"/>
      <c r="AO236" s="277"/>
      <c r="AP236" s="277"/>
      <c r="AQ236" s="277"/>
      <c r="AR236" s="278"/>
      <c r="AS236" s="278"/>
      <c r="AT236" s="278"/>
      <c r="AU236" s="278"/>
      <c r="AV236" s="277"/>
      <c r="AW236" s="277"/>
      <c r="AX236" s="277"/>
      <c r="AY236" s="277"/>
      <c r="AZ236" s="42"/>
      <c r="BA236" s="42"/>
      <c r="BB236" s="277"/>
      <c r="BC236" s="277"/>
      <c r="BD236" s="277"/>
      <c r="BE236" s="277"/>
      <c r="BF236" s="288"/>
      <c r="BG236" s="277"/>
      <c r="BH236" s="277">
        <v>30</v>
      </c>
      <c r="BI236" s="277"/>
      <c r="BJ236" s="277"/>
      <c r="BK236" s="277"/>
      <c r="BL236" s="277"/>
      <c r="BM236" s="277"/>
      <c r="BN236" s="277"/>
      <c r="BO236" s="277"/>
      <c r="BP236" s="277"/>
      <c r="BQ236" s="277"/>
      <c r="BR236" s="277"/>
      <c r="BS236" s="277"/>
      <c r="BT236" s="277"/>
      <c r="BU236" s="277"/>
      <c r="BV236" s="277">
        <v>47</v>
      </c>
      <c r="BW236" s="277"/>
      <c r="BX236" s="277"/>
      <c r="BY236" s="277"/>
      <c r="BZ236" s="277"/>
      <c r="CA236" s="277"/>
      <c r="CB236" s="277"/>
      <c r="CC236" s="277"/>
      <c r="CD236" s="277"/>
      <c r="CE236" s="277"/>
      <c r="CF236" s="277"/>
      <c r="CG236" s="277"/>
      <c r="CH236" s="287"/>
      <c r="CI236" s="287"/>
      <c r="CJ236" s="277"/>
      <c r="CK236" s="277"/>
      <c r="CL236" s="277"/>
      <c r="CM236" s="277"/>
      <c r="CN236" s="277"/>
      <c r="CO236" s="277"/>
      <c r="CP236" s="277"/>
      <c r="CQ236" s="277"/>
      <c r="CR236" s="277"/>
      <c r="CS236" s="277"/>
      <c r="CT236" s="277">
        <v>26</v>
      </c>
      <c r="CU236" s="277"/>
      <c r="CV236" s="277"/>
      <c r="CW236" s="277"/>
      <c r="CX236" s="277"/>
      <c r="CY236" s="277"/>
      <c r="CZ236" s="277"/>
      <c r="DA236" s="277"/>
      <c r="DB236" s="277"/>
      <c r="DC236" s="277"/>
      <c r="DD236" s="271"/>
      <c r="DE236" s="271"/>
      <c r="DF236" s="277"/>
      <c r="DG236" s="277"/>
      <c r="DH236" s="279">
        <v>0</v>
      </c>
      <c r="DI236" s="279">
        <v>0</v>
      </c>
      <c r="DJ236" s="277"/>
      <c r="DK236" s="277"/>
      <c r="DL236" s="277"/>
      <c r="DM236" s="277"/>
      <c r="DN236" s="277"/>
      <c r="DO236" s="277"/>
      <c r="DP236" s="277"/>
      <c r="DQ236" s="277"/>
      <c r="DR236" s="277"/>
      <c r="DS236" s="277"/>
      <c r="DT236" s="277"/>
      <c r="DU236" s="277">
        <v>7</v>
      </c>
      <c r="DV236" s="277"/>
      <c r="DW236" s="277"/>
      <c r="DX236" s="277"/>
      <c r="DY236" s="277"/>
      <c r="DZ236" s="277"/>
      <c r="EA236" s="277"/>
      <c r="EB236" s="277"/>
      <c r="EC236" s="272">
        <v>20</v>
      </c>
      <c r="ED236" s="272"/>
      <c r="EE236" s="277"/>
      <c r="EF236" s="277"/>
      <c r="EG236" s="277"/>
      <c r="EH236" s="277"/>
      <c r="EI236" s="277"/>
      <c r="EJ236" s="277"/>
      <c r="EK236" s="277"/>
      <c r="EL236" s="277"/>
      <c r="EM236" s="277"/>
      <c r="EN236" s="277"/>
      <c r="EO236" s="277"/>
      <c r="EP236" s="277"/>
      <c r="EQ236" s="277"/>
      <c r="ER236" s="277"/>
      <c r="ES236" s="277"/>
      <c r="ET236" s="277"/>
      <c r="EU236" s="277"/>
      <c r="EV236" s="277"/>
      <c r="EW236" s="277"/>
      <c r="EX236" s="277"/>
      <c r="EY236" s="277"/>
      <c r="EZ236" s="277"/>
      <c r="FA236" s="277"/>
      <c r="FB236" s="277"/>
      <c r="FC236" s="277"/>
      <c r="FD236" s="277"/>
      <c r="FE236" s="288"/>
      <c r="FF236" s="288"/>
      <c r="FG236" s="277"/>
      <c r="FH236" s="277"/>
      <c r="FI236" s="277"/>
      <c r="FJ236" s="277"/>
      <c r="FK236" s="277"/>
      <c r="FL236" s="277"/>
      <c r="FM236" s="277"/>
      <c r="FN236" s="277"/>
      <c r="FO236" s="42"/>
      <c r="FP236" s="42"/>
      <c r="FQ236" s="277"/>
      <c r="FR236" s="277"/>
      <c r="FS236" s="277"/>
      <c r="FT236" s="277"/>
      <c r="FU236" s="277"/>
      <c r="FV236" s="277"/>
      <c r="FW236" s="288"/>
      <c r="FX236" s="288"/>
      <c r="FY236" s="277"/>
      <c r="FZ236" s="277"/>
      <c r="GA236" s="277"/>
      <c r="GB236" s="277"/>
      <c r="GC236" s="62">
        <v>9</v>
      </c>
      <c r="GD236" s="62"/>
      <c r="GE236" s="277">
        <v>1</v>
      </c>
      <c r="GF236" s="277"/>
      <c r="GG236" s="277"/>
      <c r="GH236" s="277"/>
      <c r="GI236" s="277"/>
      <c r="GJ236" s="277"/>
      <c r="GK236" s="277"/>
      <c r="GL236" s="277"/>
    </row>
    <row r="237" spans="1:194" s="286" customFormat="1" ht="14.25" customHeight="1" x14ac:dyDescent="0.3">
      <c r="A237" s="277">
        <v>25</v>
      </c>
      <c r="B237" s="277" t="s">
        <v>669</v>
      </c>
      <c r="C237" s="277" t="s">
        <v>167</v>
      </c>
      <c r="D237" s="277">
        <v>1.18</v>
      </c>
      <c r="E237" s="277"/>
      <c r="F237" s="277"/>
      <c r="G237" s="277"/>
      <c r="H237" s="277"/>
      <c r="I237" s="277"/>
      <c r="J237" s="277">
        <v>91</v>
      </c>
      <c r="K237" s="277">
        <v>0</v>
      </c>
      <c r="L237" s="277">
        <v>30</v>
      </c>
      <c r="M237" s="277"/>
      <c r="N237" s="277"/>
      <c r="O237" s="277"/>
      <c r="P237" s="277">
        <v>43</v>
      </c>
      <c r="Q237" s="277"/>
      <c r="R237" s="277">
        <v>6</v>
      </c>
      <c r="S237" s="277"/>
      <c r="T237" s="277"/>
      <c r="U237" s="277"/>
      <c r="V237" s="277">
        <v>60</v>
      </c>
      <c r="W237" s="277"/>
      <c r="X237" s="277"/>
      <c r="Y237" s="277"/>
      <c r="Z237" s="277"/>
      <c r="AA237" s="277"/>
      <c r="AB237" s="277">
        <v>190</v>
      </c>
      <c r="AC237" s="277"/>
      <c r="AD237" s="277">
        <v>118</v>
      </c>
      <c r="AE237" s="277">
        <v>0</v>
      </c>
      <c r="AF237" s="277"/>
      <c r="AG237" s="277"/>
      <c r="AH237" s="277"/>
      <c r="AI237" s="277"/>
      <c r="AJ237" s="277"/>
      <c r="AK237" s="277"/>
      <c r="AL237" s="277">
        <v>61</v>
      </c>
      <c r="AM237" s="277">
        <v>9</v>
      </c>
      <c r="AN237" s="277"/>
      <c r="AO237" s="277"/>
      <c r="AP237" s="277"/>
      <c r="AQ237" s="277"/>
      <c r="AR237" s="278">
        <v>2</v>
      </c>
      <c r="AS237" s="278"/>
      <c r="AT237" s="278"/>
      <c r="AU237" s="278"/>
      <c r="AV237" s="277">
        <v>16</v>
      </c>
      <c r="AW237" s="277"/>
      <c r="AX237" s="277">
        <f>AX238+AX239+AX240+AX241+AX242+AX243+AX244+AX245+AX246+AX247+AX248+AX249+AX250</f>
        <v>72</v>
      </c>
      <c r="AY237" s="277"/>
      <c r="AZ237" s="42"/>
      <c r="BA237" s="42"/>
      <c r="BB237" s="279">
        <v>72</v>
      </c>
      <c r="BC237" s="279"/>
      <c r="BD237" s="279">
        <v>326</v>
      </c>
      <c r="BE237" s="279">
        <v>0</v>
      </c>
      <c r="BF237" s="284"/>
      <c r="BG237" s="279"/>
      <c r="BH237" s="279"/>
      <c r="BI237" s="279"/>
      <c r="BJ237" s="279">
        <v>46</v>
      </c>
      <c r="BK237" s="279">
        <v>1</v>
      </c>
      <c r="BL237" s="279">
        <f>BL238+BL239+BL240</f>
        <v>101</v>
      </c>
      <c r="BM237" s="279"/>
      <c r="BN237" s="277">
        <v>87</v>
      </c>
      <c r="BO237" s="277"/>
      <c r="BP237" s="279"/>
      <c r="BQ237" s="279"/>
      <c r="BR237" s="279"/>
      <c r="BS237" s="279"/>
      <c r="BT237" s="279">
        <f>SUM(BT238:BT250)</f>
        <v>117</v>
      </c>
      <c r="BU237" s="279"/>
      <c r="BV237" s="279">
        <v>22</v>
      </c>
      <c r="BW237" s="279"/>
      <c r="BX237" s="280">
        <v>182</v>
      </c>
      <c r="BY237" s="280">
        <v>1</v>
      </c>
      <c r="BZ237" s="279"/>
      <c r="CA237" s="279"/>
      <c r="CB237" s="279"/>
      <c r="CC237" s="279"/>
      <c r="CD237" s="279">
        <v>69</v>
      </c>
      <c r="CE237" s="279"/>
      <c r="CF237" s="279"/>
      <c r="CG237" s="279"/>
      <c r="CH237" s="281">
        <f>SUM(CH238:CH250)</f>
        <v>233</v>
      </c>
      <c r="CI237" s="281">
        <f>SUM(CI238:CI250)</f>
        <v>0</v>
      </c>
      <c r="CJ237" s="279"/>
      <c r="CK237" s="279">
        <v>2</v>
      </c>
      <c r="CL237" s="279"/>
      <c r="CM237" s="279"/>
      <c r="CN237" s="279"/>
      <c r="CO237" s="279"/>
      <c r="CP237" s="279"/>
      <c r="CQ237" s="279"/>
      <c r="CR237" s="279"/>
      <c r="CS237" s="279"/>
      <c r="CT237" s="279"/>
      <c r="CU237" s="279"/>
      <c r="CV237" s="279">
        <v>157</v>
      </c>
      <c r="CW237" s="279"/>
      <c r="CX237" s="279"/>
      <c r="CY237" s="279"/>
      <c r="CZ237" s="279">
        <v>31</v>
      </c>
      <c r="DA237" s="279">
        <v>0</v>
      </c>
      <c r="DB237" s="279"/>
      <c r="DC237" s="279"/>
      <c r="DD237" s="271"/>
      <c r="DE237" s="271"/>
      <c r="DF237" s="279">
        <v>66</v>
      </c>
      <c r="DG237" s="279"/>
      <c r="DH237" s="279">
        <v>0</v>
      </c>
      <c r="DI237" s="279">
        <v>0</v>
      </c>
      <c r="DJ237" s="279"/>
      <c r="DK237" s="279"/>
      <c r="DL237" s="279">
        <v>208</v>
      </c>
      <c r="DM237" s="279"/>
      <c r="DN237" s="279"/>
      <c r="DO237" s="279"/>
      <c r="DP237" s="277"/>
      <c r="DQ237" s="279">
        <v>71</v>
      </c>
      <c r="DR237" s="279"/>
      <c r="DS237" s="279">
        <v>1419</v>
      </c>
      <c r="DT237" s="279"/>
      <c r="DU237" s="279">
        <v>220</v>
      </c>
      <c r="DV237" s="279"/>
      <c r="DW237" s="277"/>
      <c r="DX237" s="277"/>
      <c r="DY237" s="279"/>
      <c r="DZ237" s="279"/>
      <c r="EA237" s="279">
        <v>60</v>
      </c>
      <c r="EB237" s="279"/>
      <c r="EC237" s="272"/>
      <c r="ED237" s="272"/>
      <c r="EE237" s="279">
        <v>36</v>
      </c>
      <c r="EF237" s="279">
        <v>7</v>
      </c>
      <c r="EG237" s="279">
        <v>140</v>
      </c>
      <c r="EH237" s="279"/>
      <c r="EI237" s="279"/>
      <c r="EJ237" s="279"/>
      <c r="EK237" s="279"/>
      <c r="EL237" s="279"/>
      <c r="EM237" s="279"/>
      <c r="EN237" s="279"/>
      <c r="EO237" s="279">
        <v>48</v>
      </c>
      <c r="EP237" s="279"/>
      <c r="EQ237" s="279"/>
      <c r="ER237" s="279"/>
      <c r="ES237" s="279">
        <v>15</v>
      </c>
      <c r="ET237" s="279"/>
      <c r="EU237" s="279"/>
      <c r="EV237" s="279"/>
      <c r="EW237" s="279"/>
      <c r="EX237" s="279"/>
      <c r="EY237" s="279"/>
      <c r="EZ237" s="279"/>
      <c r="FA237" s="279"/>
      <c r="FB237" s="279"/>
      <c r="FC237" s="279"/>
      <c r="FD237" s="279"/>
      <c r="FE237" s="283">
        <v>129</v>
      </c>
      <c r="FF237" s="283"/>
      <c r="FG237" s="279">
        <v>194</v>
      </c>
      <c r="FH237" s="279"/>
      <c r="FI237" s="279">
        <v>850</v>
      </c>
      <c r="FJ237" s="279">
        <v>2</v>
      </c>
      <c r="FK237" s="279">
        <v>74</v>
      </c>
      <c r="FL237" s="279">
        <v>2</v>
      </c>
      <c r="FM237" s="279"/>
      <c r="FN237" s="279"/>
      <c r="FO237" s="42"/>
      <c r="FP237" s="42"/>
      <c r="FQ237" s="279"/>
      <c r="FR237" s="279"/>
      <c r="FS237" s="279">
        <v>1</v>
      </c>
      <c r="FT237" s="279"/>
      <c r="FU237" s="279"/>
      <c r="FV237" s="279"/>
      <c r="FW237" s="283">
        <v>129</v>
      </c>
      <c r="FX237" s="283"/>
      <c r="FY237" s="279"/>
      <c r="FZ237" s="279"/>
      <c r="GA237" s="279"/>
      <c r="GB237" s="279"/>
      <c r="GC237" s="62">
        <v>32</v>
      </c>
      <c r="GD237" s="62"/>
      <c r="GE237" s="279"/>
      <c r="GF237" s="279"/>
      <c r="GG237" s="285"/>
      <c r="GH237" s="285"/>
      <c r="GI237" s="279"/>
      <c r="GJ237" s="279"/>
      <c r="GK237" s="279"/>
      <c r="GL237" s="279"/>
    </row>
    <row r="238" spans="1:194" s="286" customFormat="1" ht="18" customHeight="1" x14ac:dyDescent="0.3">
      <c r="A238" s="277">
        <v>210</v>
      </c>
      <c r="B238" s="277" t="s">
        <v>670</v>
      </c>
      <c r="C238" s="277" t="s">
        <v>671</v>
      </c>
      <c r="D238" s="277">
        <v>0.85</v>
      </c>
      <c r="E238" s="277"/>
      <c r="F238" s="277"/>
      <c r="G238" s="277"/>
      <c r="H238" s="277"/>
      <c r="I238" s="277"/>
      <c r="J238" s="277">
        <v>41</v>
      </c>
      <c r="K238" s="277">
        <v>0</v>
      </c>
      <c r="L238" s="277">
        <v>16</v>
      </c>
      <c r="M238" s="277"/>
      <c r="N238" s="277"/>
      <c r="O238" s="277"/>
      <c r="P238" s="277">
        <v>8</v>
      </c>
      <c r="Q238" s="277"/>
      <c r="R238" s="277">
        <v>2</v>
      </c>
      <c r="S238" s="277"/>
      <c r="T238" s="277">
        <v>75</v>
      </c>
      <c r="U238" s="277"/>
      <c r="V238" s="277">
        <v>12</v>
      </c>
      <c r="W238" s="277"/>
      <c r="X238" s="277"/>
      <c r="Y238" s="277"/>
      <c r="Z238" s="277"/>
      <c r="AA238" s="277"/>
      <c r="AB238" s="277">
        <v>34</v>
      </c>
      <c r="AC238" s="277"/>
      <c r="AD238" s="277">
        <v>48</v>
      </c>
      <c r="AE238" s="277"/>
      <c r="AF238" s="277">
        <v>75</v>
      </c>
      <c r="AG238" s="277"/>
      <c r="AH238" s="277"/>
      <c r="AI238" s="277"/>
      <c r="AJ238" s="277"/>
      <c r="AK238" s="277"/>
      <c r="AL238" s="277">
        <v>35</v>
      </c>
      <c r="AM238" s="277"/>
      <c r="AN238" s="277"/>
      <c r="AO238" s="277"/>
      <c r="AP238" s="277">
        <v>27</v>
      </c>
      <c r="AQ238" s="277"/>
      <c r="AR238" s="278"/>
      <c r="AS238" s="278"/>
      <c r="AT238" s="278">
        <v>30</v>
      </c>
      <c r="AU238" s="278"/>
      <c r="AV238" s="277">
        <v>8</v>
      </c>
      <c r="AW238" s="277"/>
      <c r="AX238" s="277">
        <v>44</v>
      </c>
      <c r="AY238" s="277"/>
      <c r="AZ238" s="42">
        <v>34</v>
      </c>
      <c r="BA238" s="42"/>
      <c r="BB238" s="277">
        <v>17</v>
      </c>
      <c r="BC238" s="277"/>
      <c r="BD238" s="277">
        <v>166</v>
      </c>
      <c r="BE238" s="277">
        <v>0</v>
      </c>
      <c r="BF238" s="288"/>
      <c r="BG238" s="277"/>
      <c r="BH238" s="277"/>
      <c r="BI238" s="277"/>
      <c r="BJ238" s="277">
        <v>27</v>
      </c>
      <c r="BK238" s="277">
        <v>1</v>
      </c>
      <c r="BL238" s="277">
        <v>20</v>
      </c>
      <c r="BM238" s="277"/>
      <c r="BN238" s="279">
        <v>51</v>
      </c>
      <c r="BO238" s="279"/>
      <c r="BP238" s="277">
        <v>35</v>
      </c>
      <c r="BQ238" s="277"/>
      <c r="BR238" s="277"/>
      <c r="BS238" s="277"/>
      <c r="BT238" s="277">
        <v>42</v>
      </c>
      <c r="BU238" s="277"/>
      <c r="BV238" s="277"/>
      <c r="BW238" s="277"/>
      <c r="BX238" s="277">
        <v>39</v>
      </c>
      <c r="BY238" s="277"/>
      <c r="BZ238" s="277"/>
      <c r="CA238" s="277"/>
      <c r="CB238" s="277">
        <v>47</v>
      </c>
      <c r="CC238" s="277"/>
      <c r="CD238" s="277">
        <v>24</v>
      </c>
      <c r="CE238" s="277"/>
      <c r="CF238" s="277">
        <v>1</v>
      </c>
      <c r="CG238" s="277"/>
      <c r="CH238" s="287">
        <f>12+42</f>
        <v>54</v>
      </c>
      <c r="CI238" s="287"/>
      <c r="CJ238" s="277"/>
      <c r="CK238" s="277"/>
      <c r="CL238" s="277"/>
      <c r="CM238" s="277"/>
      <c r="CN238" s="277"/>
      <c r="CO238" s="277"/>
      <c r="CP238" s="277"/>
      <c r="CQ238" s="277"/>
      <c r="CR238" s="277">
        <v>20</v>
      </c>
      <c r="CS238" s="277">
        <v>2</v>
      </c>
      <c r="CT238" s="277"/>
      <c r="CU238" s="277"/>
      <c r="CV238" s="277">
        <v>68</v>
      </c>
      <c r="CW238" s="277"/>
      <c r="CX238" s="277">
        <v>35</v>
      </c>
      <c r="CY238" s="277"/>
      <c r="CZ238" s="277">
        <v>14</v>
      </c>
      <c r="DA238" s="277"/>
      <c r="DB238" s="277"/>
      <c r="DC238" s="277"/>
      <c r="DD238" s="271"/>
      <c r="DE238" s="271"/>
      <c r="DF238" s="277">
        <v>29</v>
      </c>
      <c r="DG238" s="277"/>
      <c r="DH238" s="279">
        <v>0</v>
      </c>
      <c r="DI238" s="279">
        <v>0</v>
      </c>
      <c r="DJ238" s="277"/>
      <c r="DK238" s="277"/>
      <c r="DL238" s="277">
        <v>77</v>
      </c>
      <c r="DM238" s="277"/>
      <c r="DN238" s="277"/>
      <c r="DO238" s="277"/>
      <c r="DP238" s="277"/>
      <c r="DQ238" s="277">
        <v>36</v>
      </c>
      <c r="DR238" s="277"/>
      <c r="DS238" s="277">
        <v>24</v>
      </c>
      <c r="DT238" s="277"/>
      <c r="DU238" s="277">
        <v>3</v>
      </c>
      <c r="DV238" s="277"/>
      <c r="DW238" s="279">
        <v>57</v>
      </c>
      <c r="DX238" s="279">
        <v>1</v>
      </c>
      <c r="DY238" s="277">
        <v>23</v>
      </c>
      <c r="DZ238" s="277">
        <v>1</v>
      </c>
      <c r="EA238" s="277">
        <v>10</v>
      </c>
      <c r="EB238" s="277"/>
      <c r="EC238" s="272">
        <v>80</v>
      </c>
      <c r="ED238" s="272"/>
      <c r="EE238" s="277">
        <v>22</v>
      </c>
      <c r="EF238" s="277"/>
      <c r="EG238" s="277">
        <v>41</v>
      </c>
      <c r="EH238" s="277"/>
      <c r="EI238" s="277"/>
      <c r="EJ238" s="277"/>
      <c r="EK238" s="277">
        <v>68</v>
      </c>
      <c r="EL238" s="277"/>
      <c r="EM238" s="277">
        <v>90</v>
      </c>
      <c r="EN238" s="277"/>
      <c r="EO238" s="277">
        <v>12</v>
      </c>
      <c r="EP238" s="277"/>
      <c r="EQ238" s="277"/>
      <c r="ER238" s="277"/>
      <c r="ES238" s="277">
        <v>2</v>
      </c>
      <c r="ET238" s="277"/>
      <c r="EU238" s="277">
        <v>10</v>
      </c>
      <c r="EV238" s="277"/>
      <c r="EW238" s="277"/>
      <c r="EX238" s="277"/>
      <c r="EY238" s="277">
        <v>20</v>
      </c>
      <c r="EZ238" s="277"/>
      <c r="FA238" s="277">
        <v>90</v>
      </c>
      <c r="FB238" s="277"/>
      <c r="FC238" s="277">
        <v>12</v>
      </c>
      <c r="FD238" s="277"/>
      <c r="FE238" s="288">
        <v>67</v>
      </c>
      <c r="FF238" s="288"/>
      <c r="FG238" s="277">
        <v>64</v>
      </c>
      <c r="FH238" s="277"/>
      <c r="FI238" s="277">
        <v>200</v>
      </c>
      <c r="FJ238" s="277"/>
      <c r="FK238" s="277">
        <v>27</v>
      </c>
      <c r="FL238" s="277"/>
      <c r="FM238" s="277"/>
      <c r="FN238" s="277"/>
      <c r="FO238" s="42"/>
      <c r="FP238" s="42"/>
      <c r="FQ238" s="277">
        <v>20</v>
      </c>
      <c r="FR238" s="277"/>
      <c r="FS238" s="277"/>
      <c r="FT238" s="277"/>
      <c r="FU238" s="277">
        <v>46</v>
      </c>
      <c r="FV238" s="277"/>
      <c r="FW238" s="288">
        <v>67</v>
      </c>
      <c r="FX238" s="288"/>
      <c r="FY238" s="277"/>
      <c r="FZ238" s="277"/>
      <c r="GA238" s="277">
        <v>26</v>
      </c>
      <c r="GB238" s="277">
        <v>1</v>
      </c>
      <c r="GC238" s="62">
        <v>0</v>
      </c>
      <c r="GD238" s="62"/>
      <c r="GE238" s="277">
        <v>124</v>
      </c>
      <c r="GF238" s="277"/>
      <c r="GG238" s="277">
        <v>21</v>
      </c>
      <c r="GH238" s="277"/>
      <c r="GI238" s="277">
        <v>305</v>
      </c>
      <c r="GJ238" s="277">
        <v>1</v>
      </c>
      <c r="GK238" s="277"/>
      <c r="GL238" s="277"/>
    </row>
    <row r="239" spans="1:194" s="286" customFormat="1" ht="14.25" customHeight="1" x14ac:dyDescent="0.3">
      <c r="A239" s="277">
        <v>211</v>
      </c>
      <c r="B239" s="277" t="s">
        <v>672</v>
      </c>
      <c r="C239" s="277" t="s">
        <v>673</v>
      </c>
      <c r="D239" s="277">
        <v>1.32</v>
      </c>
      <c r="E239" s="277"/>
      <c r="F239" s="277"/>
      <c r="G239" s="277"/>
      <c r="H239" s="277"/>
      <c r="I239" s="277"/>
      <c r="J239" s="277">
        <v>1</v>
      </c>
      <c r="K239" s="277">
        <v>0</v>
      </c>
      <c r="L239" s="277">
        <v>1</v>
      </c>
      <c r="M239" s="277"/>
      <c r="N239" s="277"/>
      <c r="O239" s="277"/>
      <c r="P239" s="277">
        <v>3</v>
      </c>
      <c r="Q239" s="277"/>
      <c r="R239" s="277"/>
      <c r="S239" s="277"/>
      <c r="T239" s="277">
        <v>6</v>
      </c>
      <c r="U239" s="277"/>
      <c r="V239" s="277"/>
      <c r="W239" s="277"/>
      <c r="X239" s="277"/>
      <c r="Y239" s="277"/>
      <c r="Z239" s="277"/>
      <c r="AA239" s="277"/>
      <c r="AB239" s="277">
        <v>39</v>
      </c>
      <c r="AC239" s="277"/>
      <c r="AD239" s="277"/>
      <c r="AE239" s="277"/>
      <c r="AF239" s="277">
        <v>5</v>
      </c>
      <c r="AG239" s="277"/>
      <c r="AH239" s="277"/>
      <c r="AI239" s="277"/>
      <c r="AJ239" s="277"/>
      <c r="AK239" s="277"/>
      <c r="AL239" s="277">
        <v>1</v>
      </c>
      <c r="AM239" s="277"/>
      <c r="AN239" s="277"/>
      <c r="AO239" s="277"/>
      <c r="AP239" s="277">
        <v>3</v>
      </c>
      <c r="AQ239" s="277"/>
      <c r="AR239" s="278"/>
      <c r="AS239" s="278"/>
      <c r="AT239" s="278">
        <v>3</v>
      </c>
      <c r="AU239" s="278"/>
      <c r="AV239" s="277"/>
      <c r="AW239" s="277"/>
      <c r="AX239" s="277"/>
      <c r="AY239" s="277"/>
      <c r="AZ239" s="42">
        <v>1</v>
      </c>
      <c r="BA239" s="42"/>
      <c r="BB239" s="277"/>
      <c r="BC239" s="277"/>
      <c r="BD239" s="277"/>
      <c r="BE239" s="277"/>
      <c r="BF239" s="288"/>
      <c r="BG239" s="277"/>
      <c r="BH239" s="277">
        <v>5</v>
      </c>
      <c r="BI239" s="277"/>
      <c r="BJ239" s="277">
        <v>1</v>
      </c>
      <c r="BK239" s="277"/>
      <c r="BL239" s="277">
        <v>1</v>
      </c>
      <c r="BM239" s="277"/>
      <c r="BN239" s="277">
        <v>3</v>
      </c>
      <c r="BO239" s="277"/>
      <c r="BP239" s="277">
        <v>5</v>
      </c>
      <c r="BQ239" s="277"/>
      <c r="BR239" s="277"/>
      <c r="BS239" s="277"/>
      <c r="BT239" s="277"/>
      <c r="BU239" s="277"/>
      <c r="BV239" s="277">
        <v>24</v>
      </c>
      <c r="BW239" s="277"/>
      <c r="BX239" s="277">
        <v>11</v>
      </c>
      <c r="BY239" s="277"/>
      <c r="BZ239" s="277"/>
      <c r="CA239" s="277"/>
      <c r="CB239" s="277">
        <v>1</v>
      </c>
      <c r="CC239" s="277"/>
      <c r="CD239" s="277">
        <v>5</v>
      </c>
      <c r="CE239" s="277"/>
      <c r="CF239" s="277"/>
      <c r="CG239" s="277"/>
      <c r="CH239" s="287">
        <v>6</v>
      </c>
      <c r="CI239" s="287"/>
      <c r="CJ239" s="277"/>
      <c r="CK239" s="277"/>
      <c r="CL239" s="277"/>
      <c r="CM239" s="277"/>
      <c r="CN239" s="277"/>
      <c r="CO239" s="277"/>
      <c r="CP239" s="277"/>
      <c r="CQ239" s="277"/>
      <c r="CR239" s="277">
        <v>4</v>
      </c>
      <c r="CS239" s="277"/>
      <c r="CT239" s="277"/>
      <c r="CU239" s="277"/>
      <c r="CV239" s="277"/>
      <c r="CW239" s="277"/>
      <c r="CX239" s="277">
        <v>3</v>
      </c>
      <c r="CY239" s="277"/>
      <c r="CZ239" s="277">
        <v>1</v>
      </c>
      <c r="DA239" s="277"/>
      <c r="DB239" s="277"/>
      <c r="DC239" s="277"/>
      <c r="DD239" s="271"/>
      <c r="DE239" s="271"/>
      <c r="DF239" s="277">
        <v>1</v>
      </c>
      <c r="DG239" s="277"/>
      <c r="DH239" s="279">
        <v>0</v>
      </c>
      <c r="DI239" s="279">
        <v>0</v>
      </c>
      <c r="DJ239" s="277"/>
      <c r="DK239" s="277"/>
      <c r="DL239" s="277"/>
      <c r="DM239" s="277"/>
      <c r="DN239" s="277"/>
      <c r="DO239" s="277"/>
      <c r="DP239" s="277"/>
      <c r="DQ239" s="277">
        <v>2</v>
      </c>
      <c r="DR239" s="277"/>
      <c r="DS239" s="277">
        <v>12</v>
      </c>
      <c r="DT239" s="277"/>
      <c r="DU239" s="277">
        <v>4</v>
      </c>
      <c r="DV239" s="277"/>
      <c r="DW239" s="277">
        <v>21</v>
      </c>
      <c r="DX239" s="277"/>
      <c r="DY239" s="277">
        <v>11</v>
      </c>
      <c r="DZ239" s="277"/>
      <c r="EA239" s="277">
        <v>17</v>
      </c>
      <c r="EB239" s="277"/>
      <c r="EC239" s="272">
        <v>70</v>
      </c>
      <c r="ED239" s="272"/>
      <c r="EE239" s="277"/>
      <c r="EF239" s="277"/>
      <c r="EG239" s="277"/>
      <c r="EH239" s="277"/>
      <c r="EI239" s="277"/>
      <c r="EJ239" s="277"/>
      <c r="EK239" s="277">
        <v>2</v>
      </c>
      <c r="EL239" s="277"/>
      <c r="EM239" s="277">
        <v>5</v>
      </c>
      <c r="EN239" s="277">
        <v>1</v>
      </c>
      <c r="EO239" s="277"/>
      <c r="EP239" s="277"/>
      <c r="EQ239" s="277"/>
      <c r="ER239" s="277"/>
      <c r="ES239" s="277"/>
      <c r="ET239" s="277"/>
      <c r="EU239" s="277">
        <v>3</v>
      </c>
      <c r="EV239" s="277"/>
      <c r="EW239" s="277"/>
      <c r="EX239" s="277"/>
      <c r="EY239" s="277"/>
      <c r="EZ239" s="277"/>
      <c r="FA239" s="277">
        <v>5</v>
      </c>
      <c r="FB239" s="277">
        <v>1</v>
      </c>
      <c r="FC239" s="277">
        <v>0</v>
      </c>
      <c r="FD239" s="277"/>
      <c r="FE239" s="288">
        <v>2</v>
      </c>
      <c r="FF239" s="288"/>
      <c r="FG239" s="277">
        <v>6</v>
      </c>
      <c r="FH239" s="277"/>
      <c r="FI239" s="277">
        <v>1</v>
      </c>
      <c r="FJ239" s="277"/>
      <c r="FK239" s="277"/>
      <c r="FL239" s="277"/>
      <c r="FM239" s="277"/>
      <c r="FN239" s="277"/>
      <c r="FO239" s="42"/>
      <c r="FP239" s="42"/>
      <c r="FQ239" s="277">
        <v>8</v>
      </c>
      <c r="FR239" s="277"/>
      <c r="FS239" s="277"/>
      <c r="FT239" s="277"/>
      <c r="FU239" s="277">
        <v>10</v>
      </c>
      <c r="FV239" s="277"/>
      <c r="FW239" s="288">
        <v>2</v>
      </c>
      <c r="FX239" s="288"/>
      <c r="FY239" s="277"/>
      <c r="FZ239" s="277"/>
      <c r="GA239" s="277"/>
      <c r="GB239" s="277"/>
      <c r="GC239" s="62">
        <v>0</v>
      </c>
      <c r="GD239" s="62"/>
      <c r="GE239" s="277">
        <v>1</v>
      </c>
      <c r="GF239" s="277"/>
      <c r="GG239" s="277"/>
      <c r="GH239" s="277"/>
      <c r="GI239" s="277">
        <v>2</v>
      </c>
      <c r="GJ239" s="277">
        <v>1</v>
      </c>
      <c r="GK239" s="277"/>
      <c r="GL239" s="277"/>
    </row>
    <row r="240" spans="1:194" s="286" customFormat="1" ht="14.25" customHeight="1" x14ac:dyDescent="0.3">
      <c r="A240" s="277">
        <v>212</v>
      </c>
      <c r="B240" s="277" t="s">
        <v>674</v>
      </c>
      <c r="C240" s="277" t="s">
        <v>675</v>
      </c>
      <c r="D240" s="277">
        <v>1.05</v>
      </c>
      <c r="E240" s="277"/>
      <c r="F240" s="277"/>
      <c r="G240" s="277"/>
      <c r="H240" s="277"/>
      <c r="I240" s="277"/>
      <c r="J240" s="277">
        <v>41</v>
      </c>
      <c r="K240" s="277">
        <v>0</v>
      </c>
      <c r="L240" s="277">
        <v>12</v>
      </c>
      <c r="M240" s="277"/>
      <c r="N240" s="277"/>
      <c r="O240" s="277"/>
      <c r="P240" s="277">
        <v>6</v>
      </c>
      <c r="Q240" s="277"/>
      <c r="R240" s="277">
        <v>4</v>
      </c>
      <c r="S240" s="277"/>
      <c r="T240" s="277">
        <v>97</v>
      </c>
      <c r="U240" s="277"/>
      <c r="V240" s="277">
        <v>45</v>
      </c>
      <c r="W240" s="277"/>
      <c r="X240" s="277"/>
      <c r="Y240" s="277"/>
      <c r="Z240" s="277"/>
      <c r="AA240" s="277"/>
      <c r="AB240" s="277">
        <v>82</v>
      </c>
      <c r="AC240" s="277"/>
      <c r="AD240" s="277">
        <v>70</v>
      </c>
      <c r="AE240" s="277"/>
      <c r="AF240" s="277">
        <v>200</v>
      </c>
      <c r="AG240" s="277"/>
      <c r="AH240" s="277">
        <v>10</v>
      </c>
      <c r="AI240" s="277"/>
      <c r="AJ240" s="277"/>
      <c r="AK240" s="277"/>
      <c r="AL240" s="277">
        <v>23</v>
      </c>
      <c r="AM240" s="277"/>
      <c r="AN240" s="277"/>
      <c r="AO240" s="277"/>
      <c r="AP240" s="277">
        <v>27</v>
      </c>
      <c r="AQ240" s="277"/>
      <c r="AR240" s="278">
        <v>2</v>
      </c>
      <c r="AS240" s="278"/>
      <c r="AT240" s="278">
        <v>100</v>
      </c>
      <c r="AU240" s="278"/>
      <c r="AV240" s="277">
        <v>8</v>
      </c>
      <c r="AW240" s="277"/>
      <c r="AX240" s="277">
        <v>26</v>
      </c>
      <c r="AY240" s="277"/>
      <c r="AZ240" s="42">
        <v>31</v>
      </c>
      <c r="BA240" s="42"/>
      <c r="BB240" s="277">
        <v>27</v>
      </c>
      <c r="BC240" s="277"/>
      <c r="BD240" s="277">
        <v>160</v>
      </c>
      <c r="BE240" s="277">
        <v>0</v>
      </c>
      <c r="BF240" s="288"/>
      <c r="BG240" s="277"/>
      <c r="BH240" s="277">
        <v>5</v>
      </c>
      <c r="BI240" s="277"/>
      <c r="BJ240" s="277">
        <v>13</v>
      </c>
      <c r="BK240" s="277"/>
      <c r="BL240" s="277">
        <v>80</v>
      </c>
      <c r="BM240" s="277"/>
      <c r="BN240" s="277">
        <v>30</v>
      </c>
      <c r="BO240" s="277"/>
      <c r="BP240" s="277">
        <v>45</v>
      </c>
      <c r="BQ240" s="277"/>
      <c r="BR240" s="277"/>
      <c r="BS240" s="277"/>
      <c r="BT240" s="277">
        <v>71</v>
      </c>
      <c r="BU240" s="277"/>
      <c r="BV240" s="277"/>
      <c r="BW240" s="277"/>
      <c r="BX240" s="277">
        <v>46</v>
      </c>
      <c r="BY240" s="277"/>
      <c r="BZ240" s="277"/>
      <c r="CA240" s="277"/>
      <c r="CB240" s="277">
        <v>15</v>
      </c>
      <c r="CC240" s="277"/>
      <c r="CD240" s="277">
        <v>38</v>
      </c>
      <c r="CE240" s="277"/>
      <c r="CF240" s="277">
        <v>30</v>
      </c>
      <c r="CG240" s="277"/>
      <c r="CH240" s="287">
        <f>26+111</f>
        <v>137</v>
      </c>
      <c r="CI240" s="287"/>
      <c r="CJ240" s="277"/>
      <c r="CK240" s="277">
        <v>2</v>
      </c>
      <c r="CL240" s="277"/>
      <c r="CM240" s="277"/>
      <c r="CN240" s="277"/>
      <c r="CO240" s="277"/>
      <c r="CP240" s="277"/>
      <c r="CQ240" s="277"/>
      <c r="CR240" s="277">
        <v>29</v>
      </c>
      <c r="CS240" s="277"/>
      <c r="CT240" s="277">
        <v>29</v>
      </c>
      <c r="CU240" s="277"/>
      <c r="CV240" s="277">
        <v>53</v>
      </c>
      <c r="CW240" s="277"/>
      <c r="CX240" s="277">
        <v>50</v>
      </c>
      <c r="CY240" s="277"/>
      <c r="CZ240" s="277">
        <v>16</v>
      </c>
      <c r="DA240" s="277"/>
      <c r="DB240" s="277"/>
      <c r="DC240" s="277"/>
      <c r="DD240" s="271"/>
      <c r="DE240" s="271"/>
      <c r="DF240" s="277">
        <v>36</v>
      </c>
      <c r="DG240" s="277"/>
      <c r="DH240" s="279">
        <v>0</v>
      </c>
      <c r="DI240" s="279">
        <v>0</v>
      </c>
      <c r="DJ240" s="277"/>
      <c r="DK240" s="277"/>
      <c r="DL240" s="277">
        <v>115</v>
      </c>
      <c r="DM240" s="277"/>
      <c r="DN240" s="277"/>
      <c r="DO240" s="277"/>
      <c r="DP240" s="277"/>
      <c r="DQ240" s="277">
        <v>33</v>
      </c>
      <c r="DR240" s="277"/>
      <c r="DS240" s="277">
        <v>310</v>
      </c>
      <c r="DT240" s="277"/>
      <c r="DU240" s="277">
        <v>11</v>
      </c>
      <c r="DV240" s="277"/>
      <c r="DW240" s="277">
        <v>1</v>
      </c>
      <c r="DX240" s="277"/>
      <c r="DY240" s="277">
        <v>28</v>
      </c>
      <c r="DZ240" s="277"/>
      <c r="EA240" s="277">
        <v>22</v>
      </c>
      <c r="EB240" s="277"/>
      <c r="EC240" s="272">
        <v>250</v>
      </c>
      <c r="ED240" s="272"/>
      <c r="EE240" s="277">
        <v>14</v>
      </c>
      <c r="EF240" s="277"/>
      <c r="EG240" s="277">
        <v>96</v>
      </c>
      <c r="EH240" s="277"/>
      <c r="EI240" s="277"/>
      <c r="EJ240" s="277"/>
      <c r="EK240" s="277">
        <v>58</v>
      </c>
      <c r="EL240" s="277"/>
      <c r="EM240" s="277">
        <v>70</v>
      </c>
      <c r="EN240" s="277"/>
      <c r="EO240" s="277">
        <v>36</v>
      </c>
      <c r="EP240" s="277"/>
      <c r="EQ240" s="277"/>
      <c r="ER240" s="277"/>
      <c r="ES240" s="277">
        <v>10</v>
      </c>
      <c r="ET240" s="277"/>
      <c r="EU240" s="277">
        <v>20</v>
      </c>
      <c r="EV240" s="277"/>
      <c r="EW240" s="277"/>
      <c r="EX240" s="277"/>
      <c r="EY240" s="277">
        <v>27</v>
      </c>
      <c r="EZ240" s="277"/>
      <c r="FA240" s="277">
        <v>70</v>
      </c>
      <c r="FB240" s="277"/>
      <c r="FC240" s="277">
        <v>12</v>
      </c>
      <c r="FD240" s="277"/>
      <c r="FE240" s="288">
        <v>55</v>
      </c>
      <c r="FF240" s="288"/>
      <c r="FG240" s="277">
        <v>90</v>
      </c>
      <c r="FH240" s="277"/>
      <c r="FI240" s="277">
        <v>137</v>
      </c>
      <c r="FJ240" s="277">
        <v>2</v>
      </c>
      <c r="FK240" s="277">
        <v>44</v>
      </c>
      <c r="FL240" s="277"/>
      <c r="FM240" s="277"/>
      <c r="FN240" s="277"/>
      <c r="FO240" s="42"/>
      <c r="FP240" s="42"/>
      <c r="FQ240" s="277">
        <v>17</v>
      </c>
      <c r="FR240" s="277"/>
      <c r="FS240" s="277"/>
      <c r="FT240" s="277"/>
      <c r="FU240" s="277">
        <v>32</v>
      </c>
      <c r="FV240" s="277"/>
      <c r="FW240" s="288">
        <v>55</v>
      </c>
      <c r="FX240" s="288"/>
      <c r="FY240" s="277"/>
      <c r="FZ240" s="277"/>
      <c r="GA240" s="277">
        <v>20</v>
      </c>
      <c r="GB240" s="277"/>
      <c r="GC240" s="62">
        <v>32</v>
      </c>
      <c r="GD240" s="62"/>
      <c r="GE240" s="277">
        <v>213</v>
      </c>
      <c r="GF240" s="277"/>
      <c r="GG240" s="277">
        <v>18</v>
      </c>
      <c r="GH240" s="277"/>
      <c r="GI240" s="277">
        <v>177</v>
      </c>
      <c r="GJ240" s="277"/>
      <c r="GK240" s="277"/>
      <c r="GL240" s="277"/>
    </row>
    <row r="241" spans="1:194" s="286" customFormat="1" ht="14.25" customHeight="1" x14ac:dyDescent="0.3">
      <c r="A241" s="277">
        <v>213</v>
      </c>
      <c r="B241" s="277" t="s">
        <v>676</v>
      </c>
      <c r="C241" s="277" t="s">
        <v>677</v>
      </c>
      <c r="D241" s="277">
        <v>1.01</v>
      </c>
      <c r="E241" s="277"/>
      <c r="F241" s="277"/>
      <c r="G241" s="277"/>
      <c r="H241" s="277">
        <v>10</v>
      </c>
      <c r="I241" s="277"/>
      <c r="J241" s="277">
        <v>0</v>
      </c>
      <c r="K241" s="277">
        <v>0</v>
      </c>
      <c r="L241" s="277"/>
      <c r="M241" s="277"/>
      <c r="N241" s="277"/>
      <c r="O241" s="277"/>
      <c r="P241" s="277">
        <v>4</v>
      </c>
      <c r="Q241" s="277"/>
      <c r="R241" s="277"/>
      <c r="S241" s="277"/>
      <c r="T241" s="277"/>
      <c r="U241" s="277"/>
      <c r="V241" s="277"/>
      <c r="W241" s="277"/>
      <c r="X241" s="277"/>
      <c r="Y241" s="277"/>
      <c r="Z241" s="277"/>
      <c r="AA241" s="277"/>
      <c r="AB241" s="277"/>
      <c r="AC241" s="277"/>
      <c r="AD241" s="277"/>
      <c r="AE241" s="277"/>
      <c r="AF241" s="277">
        <v>18</v>
      </c>
      <c r="AG241" s="277"/>
      <c r="AH241" s="277">
        <v>5</v>
      </c>
      <c r="AI241" s="277"/>
      <c r="AJ241" s="277"/>
      <c r="AK241" s="277"/>
      <c r="AL241" s="277"/>
      <c r="AM241" s="277"/>
      <c r="AN241" s="277"/>
      <c r="AO241" s="277"/>
      <c r="AP241" s="277"/>
      <c r="AQ241" s="277"/>
      <c r="AR241" s="278"/>
      <c r="AS241" s="278"/>
      <c r="AT241" s="278"/>
      <c r="AU241" s="278"/>
      <c r="AV241" s="277"/>
      <c r="AW241" s="277"/>
      <c r="AX241" s="277"/>
      <c r="AY241" s="277"/>
      <c r="AZ241" s="42"/>
      <c r="BA241" s="42"/>
      <c r="BB241" s="277"/>
      <c r="BC241" s="277"/>
      <c r="BD241" s="277"/>
      <c r="BE241" s="277"/>
      <c r="BF241" s="288"/>
      <c r="BG241" s="277"/>
      <c r="BH241" s="277"/>
      <c r="BI241" s="277"/>
      <c r="BJ241" s="277"/>
      <c r="BK241" s="277"/>
      <c r="BL241" s="277"/>
      <c r="BM241" s="277"/>
      <c r="BN241" s="277"/>
      <c r="BO241" s="277"/>
      <c r="BP241" s="277"/>
      <c r="BQ241" s="277"/>
      <c r="BR241" s="277"/>
      <c r="BS241" s="277"/>
      <c r="BT241" s="277"/>
      <c r="BU241" s="277"/>
      <c r="BV241" s="277"/>
      <c r="BW241" s="277"/>
      <c r="BX241" s="277"/>
      <c r="BY241" s="277"/>
      <c r="BZ241" s="277"/>
      <c r="CA241" s="277"/>
      <c r="CB241" s="277"/>
      <c r="CC241" s="277"/>
      <c r="CD241" s="277"/>
      <c r="CE241" s="277"/>
      <c r="CF241" s="277"/>
      <c r="CG241" s="277"/>
      <c r="CH241" s="287"/>
      <c r="CI241" s="287"/>
      <c r="CJ241" s="277"/>
      <c r="CK241" s="277"/>
      <c r="CL241" s="277"/>
      <c r="CM241" s="277"/>
      <c r="CN241" s="277"/>
      <c r="CO241" s="277"/>
      <c r="CP241" s="277"/>
      <c r="CQ241" s="277"/>
      <c r="CR241" s="277"/>
      <c r="CS241" s="277"/>
      <c r="CT241" s="277">
        <v>424</v>
      </c>
      <c r="CU241" s="277"/>
      <c r="CV241" s="277"/>
      <c r="CW241" s="277"/>
      <c r="CX241" s="277"/>
      <c r="CY241" s="277"/>
      <c r="CZ241" s="277"/>
      <c r="DA241" s="277"/>
      <c r="DB241" s="277"/>
      <c r="DC241" s="277"/>
      <c r="DD241" s="271"/>
      <c r="DE241" s="271"/>
      <c r="DF241" s="277"/>
      <c r="DG241" s="277"/>
      <c r="DH241" s="279">
        <v>0</v>
      </c>
      <c r="DI241" s="279">
        <v>0</v>
      </c>
      <c r="DJ241" s="277"/>
      <c r="DK241" s="277"/>
      <c r="DL241" s="277"/>
      <c r="DM241" s="277"/>
      <c r="DN241" s="277"/>
      <c r="DO241" s="277"/>
      <c r="DP241" s="277"/>
      <c r="DQ241" s="277"/>
      <c r="DR241" s="277"/>
      <c r="DS241" s="277">
        <v>36</v>
      </c>
      <c r="DT241" s="277"/>
      <c r="DU241" s="277">
        <v>5</v>
      </c>
      <c r="DV241" s="277"/>
      <c r="DW241" s="277">
        <v>32</v>
      </c>
      <c r="DX241" s="277"/>
      <c r="DY241" s="277"/>
      <c r="DZ241" s="277"/>
      <c r="EA241" s="277"/>
      <c r="EB241" s="277"/>
      <c r="EC241" s="272">
        <v>120</v>
      </c>
      <c r="ED241" s="272"/>
      <c r="EE241" s="277"/>
      <c r="EF241" s="277"/>
      <c r="EG241" s="277"/>
      <c r="EH241" s="277"/>
      <c r="EI241" s="277"/>
      <c r="EJ241" s="277"/>
      <c r="EK241" s="277"/>
      <c r="EL241" s="277"/>
      <c r="EM241" s="277"/>
      <c r="EN241" s="277"/>
      <c r="EO241" s="277"/>
      <c r="EP241" s="277"/>
      <c r="EQ241" s="277"/>
      <c r="ER241" s="277"/>
      <c r="ES241" s="277"/>
      <c r="ET241" s="277"/>
      <c r="EU241" s="277"/>
      <c r="EV241" s="277"/>
      <c r="EW241" s="277"/>
      <c r="EX241" s="277"/>
      <c r="EY241" s="277"/>
      <c r="EZ241" s="277"/>
      <c r="FA241" s="277"/>
      <c r="FB241" s="277"/>
      <c r="FC241" s="277">
        <v>0</v>
      </c>
      <c r="FD241" s="277"/>
      <c r="FE241" s="288"/>
      <c r="FF241" s="288"/>
      <c r="FG241" s="277"/>
      <c r="FH241" s="277"/>
      <c r="FI241" s="277">
        <v>40</v>
      </c>
      <c r="FJ241" s="277"/>
      <c r="FK241" s="277"/>
      <c r="FL241" s="277"/>
      <c r="FM241" s="277"/>
      <c r="FN241" s="277"/>
      <c r="FO241" s="42"/>
      <c r="FP241" s="42"/>
      <c r="FQ241" s="277"/>
      <c r="FR241" s="277"/>
      <c r="FS241" s="277"/>
      <c r="FT241" s="277"/>
      <c r="FU241" s="277"/>
      <c r="FV241" s="277"/>
      <c r="FW241" s="288"/>
      <c r="FX241" s="288"/>
      <c r="FY241" s="277"/>
      <c r="FZ241" s="277"/>
      <c r="GA241" s="277"/>
      <c r="GB241" s="277"/>
      <c r="GC241" s="62"/>
      <c r="GD241" s="62"/>
      <c r="GE241" s="277"/>
      <c r="GF241" s="277"/>
      <c r="GG241" s="277"/>
      <c r="GH241" s="277"/>
      <c r="GI241" s="277"/>
      <c r="GJ241" s="277"/>
      <c r="GK241" s="277"/>
      <c r="GL241" s="277"/>
    </row>
    <row r="242" spans="1:194" s="286" customFormat="1" ht="14.25" customHeight="1" x14ac:dyDescent="0.3">
      <c r="A242" s="277">
        <v>214</v>
      </c>
      <c r="B242" s="277" t="s">
        <v>678</v>
      </c>
      <c r="C242" s="277" t="s">
        <v>679</v>
      </c>
      <c r="D242" s="277">
        <v>2.11</v>
      </c>
      <c r="E242" s="277"/>
      <c r="F242" s="277"/>
      <c r="G242" s="277"/>
      <c r="H242" s="277">
        <v>5</v>
      </c>
      <c r="I242" s="277"/>
      <c r="J242" s="277">
        <v>0</v>
      </c>
      <c r="K242" s="277">
        <v>0</v>
      </c>
      <c r="L242" s="277"/>
      <c r="M242" s="277"/>
      <c r="N242" s="277"/>
      <c r="O242" s="277"/>
      <c r="P242" s="277"/>
      <c r="Q242" s="277"/>
      <c r="R242" s="277"/>
      <c r="S242" s="277"/>
      <c r="T242" s="277"/>
      <c r="U242" s="277"/>
      <c r="V242" s="277"/>
      <c r="W242" s="277"/>
      <c r="X242" s="277"/>
      <c r="Y242" s="277"/>
      <c r="Z242" s="277"/>
      <c r="AA242" s="277"/>
      <c r="AB242" s="277"/>
      <c r="AC242" s="277"/>
      <c r="AD242" s="277"/>
      <c r="AE242" s="277"/>
      <c r="AF242" s="277">
        <v>3</v>
      </c>
      <c r="AG242" s="277"/>
      <c r="AH242" s="277"/>
      <c r="AI242" s="277"/>
      <c r="AJ242" s="277"/>
      <c r="AK242" s="277"/>
      <c r="AL242" s="277"/>
      <c r="AM242" s="277"/>
      <c r="AN242" s="277"/>
      <c r="AO242" s="277"/>
      <c r="AP242" s="277"/>
      <c r="AQ242" s="277"/>
      <c r="AR242" s="278"/>
      <c r="AS242" s="278"/>
      <c r="AT242" s="278"/>
      <c r="AU242" s="278"/>
      <c r="AV242" s="277"/>
      <c r="AW242" s="277"/>
      <c r="AX242" s="277"/>
      <c r="AY242" s="277"/>
      <c r="AZ242" s="42"/>
      <c r="BA242" s="42"/>
      <c r="BB242" s="277"/>
      <c r="BC242" s="277"/>
      <c r="BD242" s="277"/>
      <c r="BE242" s="277"/>
      <c r="BF242" s="288"/>
      <c r="BG242" s="277"/>
      <c r="BH242" s="277"/>
      <c r="BI242" s="277"/>
      <c r="BJ242" s="277">
        <v>1</v>
      </c>
      <c r="BK242" s="277"/>
      <c r="BL242" s="277"/>
      <c r="BM242" s="277"/>
      <c r="BN242" s="277"/>
      <c r="BO242" s="277"/>
      <c r="BP242" s="277"/>
      <c r="BQ242" s="277"/>
      <c r="BR242" s="277"/>
      <c r="BS242" s="277"/>
      <c r="BT242" s="277"/>
      <c r="BU242" s="277"/>
      <c r="BV242" s="277"/>
      <c r="BW242" s="277"/>
      <c r="BX242" s="277"/>
      <c r="BY242" s="277"/>
      <c r="BZ242" s="277"/>
      <c r="CA242" s="277"/>
      <c r="CB242" s="277"/>
      <c r="CC242" s="277"/>
      <c r="CD242" s="277"/>
      <c r="CE242" s="277"/>
      <c r="CF242" s="277"/>
      <c r="CG242" s="277"/>
      <c r="CH242" s="287"/>
      <c r="CI242" s="287"/>
      <c r="CJ242" s="277"/>
      <c r="CK242" s="277"/>
      <c r="CL242" s="277"/>
      <c r="CM242" s="277"/>
      <c r="CN242" s="277"/>
      <c r="CO242" s="277"/>
      <c r="CP242" s="277"/>
      <c r="CQ242" s="277"/>
      <c r="CR242" s="277"/>
      <c r="CS242" s="277"/>
      <c r="CT242" s="277">
        <v>15</v>
      </c>
      <c r="CU242" s="277"/>
      <c r="CV242" s="277"/>
      <c r="CW242" s="277"/>
      <c r="CX242" s="277"/>
      <c r="CY242" s="277"/>
      <c r="CZ242" s="277"/>
      <c r="DA242" s="277"/>
      <c r="DB242" s="277"/>
      <c r="DC242" s="277"/>
      <c r="DD242" s="271"/>
      <c r="DE242" s="271"/>
      <c r="DF242" s="277"/>
      <c r="DG242" s="277"/>
      <c r="DH242" s="279">
        <v>0</v>
      </c>
      <c r="DI242" s="279">
        <v>0</v>
      </c>
      <c r="DJ242" s="277"/>
      <c r="DK242" s="277"/>
      <c r="DL242" s="277"/>
      <c r="DM242" s="277"/>
      <c r="DN242" s="277"/>
      <c r="DO242" s="277"/>
      <c r="DP242" s="277"/>
      <c r="DQ242" s="277"/>
      <c r="DR242" s="277"/>
      <c r="DS242" s="277">
        <v>2</v>
      </c>
      <c r="DT242" s="277"/>
      <c r="DU242" s="277">
        <v>2</v>
      </c>
      <c r="DV242" s="277"/>
      <c r="DW242" s="277"/>
      <c r="DX242" s="277"/>
      <c r="DY242" s="277"/>
      <c r="DZ242" s="277"/>
      <c r="EA242" s="277"/>
      <c r="EB242" s="277"/>
      <c r="EC242" s="272">
        <v>3</v>
      </c>
      <c r="ED242" s="272"/>
      <c r="EE242" s="277"/>
      <c r="EF242" s="277"/>
      <c r="EG242" s="277"/>
      <c r="EH242" s="277"/>
      <c r="EI242" s="277"/>
      <c r="EJ242" s="277"/>
      <c r="EK242" s="277"/>
      <c r="EL242" s="277"/>
      <c r="EM242" s="277"/>
      <c r="EN242" s="277"/>
      <c r="EO242" s="277"/>
      <c r="EP242" s="277"/>
      <c r="EQ242" s="277"/>
      <c r="ER242" s="277"/>
      <c r="ES242" s="277">
        <v>1</v>
      </c>
      <c r="ET242" s="277"/>
      <c r="EU242" s="277"/>
      <c r="EV242" s="277"/>
      <c r="EW242" s="277"/>
      <c r="EX242" s="277"/>
      <c r="EY242" s="277"/>
      <c r="EZ242" s="277"/>
      <c r="FA242" s="277"/>
      <c r="FB242" s="277"/>
      <c r="FC242" s="277">
        <v>1</v>
      </c>
      <c r="FD242" s="277"/>
      <c r="FE242" s="288"/>
      <c r="FF242" s="288"/>
      <c r="FG242" s="277">
        <v>1</v>
      </c>
      <c r="FH242" s="277"/>
      <c r="FI242" s="277">
        <v>1</v>
      </c>
      <c r="FJ242" s="277"/>
      <c r="FK242" s="277"/>
      <c r="FL242" s="277"/>
      <c r="FM242" s="277"/>
      <c r="FN242" s="277"/>
      <c r="FO242" s="42"/>
      <c r="FP242" s="42"/>
      <c r="FQ242" s="277"/>
      <c r="FR242" s="277"/>
      <c r="FS242" s="277"/>
      <c r="FT242" s="277"/>
      <c r="FU242" s="277"/>
      <c r="FV242" s="277"/>
      <c r="FW242" s="288"/>
      <c r="FX242" s="288"/>
      <c r="FY242" s="277"/>
      <c r="FZ242" s="277"/>
      <c r="GA242" s="277"/>
      <c r="GB242" s="277"/>
      <c r="GC242" s="62"/>
      <c r="GD242" s="62"/>
      <c r="GE242" s="277"/>
      <c r="GF242" s="277"/>
      <c r="GG242" s="277"/>
      <c r="GH242" s="277"/>
      <c r="GI242" s="277">
        <v>1</v>
      </c>
      <c r="GJ242" s="277"/>
      <c r="GK242" s="277"/>
      <c r="GL242" s="277"/>
    </row>
    <row r="243" spans="1:194" s="286" customFormat="1" ht="14.25" customHeight="1" x14ac:dyDescent="0.3">
      <c r="A243" s="277">
        <v>215</v>
      </c>
      <c r="B243" s="277" t="s">
        <v>680</v>
      </c>
      <c r="C243" s="277" t="s">
        <v>681</v>
      </c>
      <c r="D243" s="277">
        <v>3.97</v>
      </c>
      <c r="E243" s="277"/>
      <c r="F243" s="277"/>
      <c r="G243" s="277"/>
      <c r="H243" s="277"/>
      <c r="I243" s="277"/>
      <c r="J243" s="277">
        <v>0</v>
      </c>
      <c r="K243" s="277">
        <v>0</v>
      </c>
      <c r="L243" s="277"/>
      <c r="M243" s="277"/>
      <c r="N243" s="277"/>
      <c r="O243" s="277"/>
      <c r="P243" s="277"/>
      <c r="Q243" s="277"/>
      <c r="R243" s="277"/>
      <c r="S243" s="277"/>
      <c r="T243" s="277"/>
      <c r="U243" s="277"/>
      <c r="V243" s="277"/>
      <c r="W243" s="277"/>
      <c r="X243" s="277"/>
      <c r="Y243" s="277"/>
      <c r="Z243" s="277"/>
      <c r="AA243" s="277"/>
      <c r="AB243" s="277"/>
      <c r="AC243" s="277"/>
      <c r="AD243" s="277"/>
      <c r="AE243" s="277"/>
      <c r="AF243" s="277"/>
      <c r="AG243" s="277"/>
      <c r="AH243" s="277"/>
      <c r="AI243" s="277"/>
      <c r="AJ243" s="277"/>
      <c r="AK243" s="277"/>
      <c r="AL243" s="277">
        <v>2</v>
      </c>
      <c r="AM243" s="277">
        <v>9</v>
      </c>
      <c r="AN243" s="277"/>
      <c r="AO243" s="277"/>
      <c r="AP243" s="277"/>
      <c r="AQ243" s="277"/>
      <c r="AR243" s="278"/>
      <c r="AS243" s="278"/>
      <c r="AT243" s="278"/>
      <c r="AU243" s="278"/>
      <c r="AV243" s="277"/>
      <c r="AW243" s="277"/>
      <c r="AX243" s="277"/>
      <c r="AY243" s="277"/>
      <c r="AZ243" s="42"/>
      <c r="BA243" s="42"/>
      <c r="BB243" s="277"/>
      <c r="BC243" s="277"/>
      <c r="BD243" s="277"/>
      <c r="BE243" s="277"/>
      <c r="BF243" s="288"/>
      <c r="BG243" s="277"/>
      <c r="BH243" s="277"/>
      <c r="BI243" s="277"/>
      <c r="BJ243" s="277"/>
      <c r="BK243" s="277"/>
      <c r="BL243" s="277"/>
      <c r="BM243" s="277"/>
      <c r="BN243" s="277"/>
      <c r="BO243" s="277"/>
      <c r="BP243" s="277"/>
      <c r="BQ243" s="277"/>
      <c r="BR243" s="277"/>
      <c r="BS243" s="277"/>
      <c r="BT243" s="277"/>
      <c r="BU243" s="277"/>
      <c r="BV243" s="277"/>
      <c r="BW243" s="277"/>
      <c r="BX243" s="277"/>
      <c r="BY243" s="277"/>
      <c r="BZ243" s="277"/>
      <c r="CA243" s="277"/>
      <c r="CB243" s="277"/>
      <c r="CC243" s="277"/>
      <c r="CD243" s="277"/>
      <c r="CE243" s="277"/>
      <c r="CF243" s="277"/>
      <c r="CG243" s="277"/>
      <c r="CH243" s="287"/>
      <c r="CI243" s="287"/>
      <c r="CJ243" s="277"/>
      <c r="CK243" s="277"/>
      <c r="CL243" s="277"/>
      <c r="CM243" s="277"/>
      <c r="CN243" s="277"/>
      <c r="CO243" s="277"/>
      <c r="CP243" s="277"/>
      <c r="CQ243" s="277"/>
      <c r="CR243" s="277"/>
      <c r="CS243" s="277"/>
      <c r="CT243" s="277"/>
      <c r="CU243" s="277">
        <v>15</v>
      </c>
      <c r="CV243" s="277"/>
      <c r="CW243" s="277"/>
      <c r="CX243" s="277"/>
      <c r="CY243" s="277"/>
      <c r="CZ243" s="277"/>
      <c r="DA243" s="277"/>
      <c r="DB243" s="277"/>
      <c r="DC243" s="277"/>
      <c r="DD243" s="271"/>
      <c r="DE243" s="271"/>
      <c r="DF243" s="277"/>
      <c r="DG243" s="277"/>
      <c r="DH243" s="279">
        <v>0</v>
      </c>
      <c r="DI243" s="279">
        <v>0</v>
      </c>
      <c r="DJ243" s="277"/>
      <c r="DK243" s="277"/>
      <c r="DL243" s="277"/>
      <c r="DM243" s="277"/>
      <c r="DN243" s="277"/>
      <c r="DO243" s="277"/>
      <c r="DP243" s="277"/>
      <c r="DQ243" s="277"/>
      <c r="DR243" s="277"/>
      <c r="DS243" s="277"/>
      <c r="DT243" s="277"/>
      <c r="DU243" s="277">
        <v>3</v>
      </c>
      <c r="DV243" s="277"/>
      <c r="DW243" s="277"/>
      <c r="DX243" s="277"/>
      <c r="DY243" s="277"/>
      <c r="DZ243" s="277"/>
      <c r="EA243" s="277"/>
      <c r="EB243" s="277"/>
      <c r="EC243" s="272"/>
      <c r="ED243" s="272"/>
      <c r="EE243" s="277"/>
      <c r="EF243" s="277"/>
      <c r="EG243" s="277">
        <v>3</v>
      </c>
      <c r="EH243" s="277"/>
      <c r="EI243" s="277"/>
      <c r="EJ243" s="277"/>
      <c r="EK243" s="277"/>
      <c r="EL243" s="277"/>
      <c r="EM243" s="277"/>
      <c r="EN243" s="277"/>
      <c r="EO243" s="277"/>
      <c r="EP243" s="277"/>
      <c r="EQ243" s="277"/>
      <c r="ER243" s="277"/>
      <c r="ES243" s="277"/>
      <c r="ET243" s="277"/>
      <c r="EU243" s="277"/>
      <c r="EV243" s="277"/>
      <c r="EW243" s="277"/>
      <c r="EX243" s="277"/>
      <c r="EY243" s="277"/>
      <c r="EZ243" s="277"/>
      <c r="FA243" s="277"/>
      <c r="FB243" s="277"/>
      <c r="FC243" s="277"/>
      <c r="FD243" s="277"/>
      <c r="FE243" s="288"/>
      <c r="FF243" s="288"/>
      <c r="FG243" s="277"/>
      <c r="FH243" s="277"/>
      <c r="FI243" s="277"/>
      <c r="FJ243" s="277"/>
      <c r="FK243" s="277"/>
      <c r="FL243" s="277"/>
      <c r="FM243" s="277"/>
      <c r="FN243" s="277"/>
      <c r="FO243" s="42"/>
      <c r="FP243" s="42"/>
      <c r="FQ243" s="277"/>
      <c r="FR243" s="277"/>
      <c r="FS243" s="277"/>
      <c r="FT243" s="277"/>
      <c r="FU243" s="277"/>
      <c r="FV243" s="277"/>
      <c r="FW243" s="288"/>
      <c r="FX243" s="288"/>
      <c r="FY243" s="277"/>
      <c r="FZ243" s="277"/>
      <c r="GA243" s="277"/>
      <c r="GB243" s="277"/>
      <c r="GC243" s="62"/>
      <c r="GD243" s="62"/>
      <c r="GE243" s="277"/>
      <c r="GF243" s="277"/>
      <c r="GG243" s="277"/>
      <c r="GH243" s="277"/>
      <c r="GI243" s="277"/>
      <c r="GJ243" s="277"/>
      <c r="GK243" s="277"/>
      <c r="GL243" s="277"/>
    </row>
    <row r="244" spans="1:194" s="286" customFormat="1" ht="14.25" customHeight="1" x14ac:dyDescent="0.3">
      <c r="A244" s="277">
        <v>216</v>
      </c>
      <c r="B244" s="277" t="s">
        <v>682</v>
      </c>
      <c r="C244" s="277" t="s">
        <v>683</v>
      </c>
      <c r="D244" s="277">
        <v>4.3099999999999996</v>
      </c>
      <c r="E244" s="277"/>
      <c r="F244" s="277"/>
      <c r="G244" s="277"/>
      <c r="H244" s="277"/>
      <c r="I244" s="277"/>
      <c r="J244" s="277">
        <v>0</v>
      </c>
      <c r="K244" s="277">
        <v>0</v>
      </c>
      <c r="L244" s="277"/>
      <c r="M244" s="277"/>
      <c r="N244" s="277"/>
      <c r="O244" s="277"/>
      <c r="P244" s="277"/>
      <c r="Q244" s="277"/>
      <c r="R244" s="277"/>
      <c r="S244" s="277"/>
      <c r="T244" s="277"/>
      <c r="U244" s="277"/>
      <c r="V244" s="277"/>
      <c r="W244" s="277"/>
      <c r="X244" s="277"/>
      <c r="Y244" s="277"/>
      <c r="Z244" s="277"/>
      <c r="AA244" s="277"/>
      <c r="AB244" s="277"/>
      <c r="AC244" s="277"/>
      <c r="AD244" s="277"/>
      <c r="AE244" s="277"/>
      <c r="AF244" s="277">
        <v>38</v>
      </c>
      <c r="AG244" s="277"/>
      <c r="AH244" s="277">
        <v>2</v>
      </c>
      <c r="AI244" s="277"/>
      <c r="AJ244" s="277"/>
      <c r="AK244" s="277"/>
      <c r="AL244" s="277"/>
      <c r="AM244" s="277"/>
      <c r="AN244" s="277"/>
      <c r="AO244" s="277"/>
      <c r="AP244" s="277"/>
      <c r="AQ244" s="277"/>
      <c r="AR244" s="278"/>
      <c r="AS244" s="278"/>
      <c r="AT244" s="278"/>
      <c r="AU244" s="278"/>
      <c r="AV244" s="277"/>
      <c r="AW244" s="277"/>
      <c r="AX244" s="277"/>
      <c r="AY244" s="277"/>
      <c r="AZ244" s="42"/>
      <c r="BA244" s="42"/>
      <c r="BB244" s="277"/>
      <c r="BC244" s="277"/>
      <c r="BD244" s="277"/>
      <c r="BE244" s="277"/>
      <c r="BF244" s="288"/>
      <c r="BG244" s="277"/>
      <c r="BH244" s="277"/>
      <c r="BI244" s="277"/>
      <c r="BJ244" s="277"/>
      <c r="BK244" s="277"/>
      <c r="BL244" s="277"/>
      <c r="BM244" s="277"/>
      <c r="BN244" s="277"/>
      <c r="BO244" s="277"/>
      <c r="BP244" s="277"/>
      <c r="BQ244" s="277"/>
      <c r="BR244" s="277"/>
      <c r="BS244" s="277"/>
      <c r="BT244" s="277"/>
      <c r="BU244" s="277"/>
      <c r="BV244" s="277"/>
      <c r="BW244" s="277"/>
      <c r="BX244" s="277"/>
      <c r="BY244" s="277"/>
      <c r="BZ244" s="277"/>
      <c r="CA244" s="277"/>
      <c r="CB244" s="277"/>
      <c r="CC244" s="277"/>
      <c r="CD244" s="277"/>
      <c r="CE244" s="277"/>
      <c r="CF244" s="277"/>
      <c r="CG244" s="277"/>
      <c r="CH244" s="287"/>
      <c r="CI244" s="287"/>
      <c r="CJ244" s="277"/>
      <c r="CK244" s="277"/>
      <c r="CL244" s="277"/>
      <c r="CM244" s="277"/>
      <c r="CN244" s="277"/>
      <c r="CO244" s="277"/>
      <c r="CP244" s="277"/>
      <c r="CQ244" s="277"/>
      <c r="CR244" s="277"/>
      <c r="CS244" s="277"/>
      <c r="CT244" s="277">
        <v>147</v>
      </c>
      <c r="CU244" s="277"/>
      <c r="CV244" s="277"/>
      <c r="CW244" s="277"/>
      <c r="CX244" s="277"/>
      <c r="CY244" s="277"/>
      <c r="CZ244" s="277"/>
      <c r="DA244" s="277"/>
      <c r="DB244" s="277"/>
      <c r="DC244" s="277"/>
      <c r="DD244" s="271"/>
      <c r="DE244" s="271"/>
      <c r="DF244" s="277"/>
      <c r="DG244" s="277"/>
      <c r="DH244" s="279">
        <v>0</v>
      </c>
      <c r="DI244" s="279">
        <v>0</v>
      </c>
      <c r="DJ244" s="277"/>
      <c r="DK244" s="277"/>
      <c r="DL244" s="277"/>
      <c r="DM244" s="277"/>
      <c r="DN244" s="277"/>
      <c r="DO244" s="277"/>
      <c r="DP244" s="277"/>
      <c r="DQ244" s="277"/>
      <c r="DR244" s="277"/>
      <c r="DS244" s="277">
        <v>3</v>
      </c>
      <c r="DT244" s="277"/>
      <c r="DU244" s="277">
        <v>14</v>
      </c>
      <c r="DV244" s="277"/>
      <c r="DW244" s="277"/>
      <c r="DX244" s="277"/>
      <c r="DY244" s="277"/>
      <c r="DZ244" s="277"/>
      <c r="EA244" s="277"/>
      <c r="EB244" s="277"/>
      <c r="EC244" s="272">
        <v>135</v>
      </c>
      <c r="ED244" s="272"/>
      <c r="EE244" s="277"/>
      <c r="EF244" s="277"/>
      <c r="EG244" s="277"/>
      <c r="EH244" s="277"/>
      <c r="EI244" s="277"/>
      <c r="EJ244" s="277"/>
      <c r="EK244" s="277"/>
      <c r="EL244" s="277"/>
      <c r="EM244" s="277"/>
      <c r="EN244" s="277"/>
      <c r="EO244" s="277"/>
      <c r="EP244" s="277"/>
      <c r="EQ244" s="277"/>
      <c r="ER244" s="277"/>
      <c r="ES244" s="277"/>
      <c r="ET244" s="277"/>
      <c r="EU244" s="277"/>
      <c r="EV244" s="277"/>
      <c r="EW244" s="277"/>
      <c r="EX244" s="277"/>
      <c r="EY244" s="277"/>
      <c r="EZ244" s="277"/>
      <c r="FA244" s="277"/>
      <c r="FB244" s="277"/>
      <c r="FC244" s="277"/>
      <c r="FD244" s="277"/>
      <c r="FE244" s="288"/>
      <c r="FF244" s="288"/>
      <c r="FG244" s="277"/>
      <c r="FH244" s="277"/>
      <c r="FI244" s="277">
        <v>1</v>
      </c>
      <c r="FJ244" s="277"/>
      <c r="FK244" s="277"/>
      <c r="FL244" s="277"/>
      <c r="FM244" s="277"/>
      <c r="FN244" s="277"/>
      <c r="FO244" s="42"/>
      <c r="FP244" s="42"/>
      <c r="FQ244" s="277"/>
      <c r="FR244" s="277"/>
      <c r="FS244" s="277"/>
      <c r="FT244" s="277"/>
      <c r="FU244" s="277"/>
      <c r="FV244" s="277"/>
      <c r="FW244" s="288"/>
      <c r="FX244" s="288"/>
      <c r="FY244" s="277"/>
      <c r="FZ244" s="277"/>
      <c r="GA244" s="277"/>
      <c r="GB244" s="277"/>
      <c r="GC244" s="62"/>
      <c r="GD244" s="62"/>
      <c r="GE244" s="277"/>
      <c r="GF244" s="277"/>
      <c r="GG244" s="277"/>
      <c r="GH244" s="277"/>
      <c r="GI244" s="277"/>
      <c r="GJ244" s="277"/>
      <c r="GK244" s="277"/>
      <c r="GL244" s="277"/>
    </row>
    <row r="245" spans="1:194" s="286" customFormat="1" ht="14.25" customHeight="1" x14ac:dyDescent="0.3">
      <c r="A245" s="277">
        <v>217</v>
      </c>
      <c r="B245" s="277" t="s">
        <v>684</v>
      </c>
      <c r="C245" s="277" t="s">
        <v>685</v>
      </c>
      <c r="D245" s="277">
        <v>1.2</v>
      </c>
      <c r="E245" s="277"/>
      <c r="F245" s="277"/>
      <c r="G245" s="277"/>
      <c r="H245" s="277">
        <v>2</v>
      </c>
      <c r="I245" s="277"/>
      <c r="J245" s="277">
        <v>0</v>
      </c>
      <c r="K245" s="277">
        <v>0</v>
      </c>
      <c r="L245" s="277">
        <v>1</v>
      </c>
      <c r="M245" s="277"/>
      <c r="N245" s="277"/>
      <c r="O245" s="277"/>
      <c r="P245" s="277"/>
      <c r="Q245" s="277"/>
      <c r="R245" s="277"/>
      <c r="S245" s="277"/>
      <c r="T245" s="277"/>
      <c r="U245" s="277"/>
      <c r="V245" s="277">
        <v>2</v>
      </c>
      <c r="W245" s="277"/>
      <c r="X245" s="277"/>
      <c r="Y245" s="277"/>
      <c r="Z245" s="277"/>
      <c r="AA245" s="277"/>
      <c r="AB245" s="277"/>
      <c r="AC245" s="277"/>
      <c r="AD245" s="277"/>
      <c r="AE245" s="277"/>
      <c r="AF245" s="277">
        <v>21</v>
      </c>
      <c r="AG245" s="277"/>
      <c r="AH245" s="277">
        <v>1</v>
      </c>
      <c r="AI245" s="277"/>
      <c r="AJ245" s="277"/>
      <c r="AK245" s="277"/>
      <c r="AL245" s="277"/>
      <c r="AM245" s="277"/>
      <c r="AN245" s="277"/>
      <c r="AO245" s="277"/>
      <c r="AP245" s="277"/>
      <c r="AQ245" s="277"/>
      <c r="AR245" s="278"/>
      <c r="AS245" s="278"/>
      <c r="AT245" s="278"/>
      <c r="AU245" s="278"/>
      <c r="AV245" s="277"/>
      <c r="AW245" s="277"/>
      <c r="AX245" s="277"/>
      <c r="AY245" s="277"/>
      <c r="AZ245" s="42"/>
      <c r="BA245" s="42"/>
      <c r="BB245" s="277"/>
      <c r="BC245" s="277"/>
      <c r="BD245" s="277"/>
      <c r="BE245" s="277"/>
      <c r="BF245" s="288"/>
      <c r="BG245" s="277"/>
      <c r="BH245" s="277"/>
      <c r="BI245" s="277"/>
      <c r="BJ245" s="277">
        <v>3</v>
      </c>
      <c r="BK245" s="277"/>
      <c r="BL245" s="277"/>
      <c r="BM245" s="277"/>
      <c r="BN245" s="277"/>
      <c r="BO245" s="277"/>
      <c r="BP245" s="277"/>
      <c r="BQ245" s="277"/>
      <c r="BR245" s="277"/>
      <c r="BS245" s="277"/>
      <c r="BT245" s="277">
        <v>2</v>
      </c>
      <c r="BU245" s="277"/>
      <c r="BV245" s="277">
        <v>1</v>
      </c>
      <c r="BW245" s="277"/>
      <c r="BX245" s="277"/>
      <c r="BY245" s="277"/>
      <c r="BZ245" s="277"/>
      <c r="CA245" s="277"/>
      <c r="CB245" s="277"/>
      <c r="CC245" s="277"/>
      <c r="CD245" s="277">
        <v>1</v>
      </c>
      <c r="CE245" s="277"/>
      <c r="CF245" s="277"/>
      <c r="CG245" s="277"/>
      <c r="CH245" s="287"/>
      <c r="CI245" s="287"/>
      <c r="CJ245" s="277"/>
      <c r="CK245" s="277"/>
      <c r="CL245" s="277"/>
      <c r="CM245" s="277"/>
      <c r="CN245" s="277"/>
      <c r="CO245" s="277"/>
      <c r="CP245" s="277"/>
      <c r="CQ245" s="277"/>
      <c r="CR245" s="277">
        <v>3</v>
      </c>
      <c r="CS245" s="277"/>
      <c r="CT245" s="277">
        <v>2</v>
      </c>
      <c r="CU245" s="277"/>
      <c r="CV245" s="277"/>
      <c r="CW245" s="277"/>
      <c r="CX245" s="277"/>
      <c r="CY245" s="277"/>
      <c r="CZ245" s="277"/>
      <c r="DA245" s="277"/>
      <c r="DB245" s="277"/>
      <c r="DC245" s="277"/>
      <c r="DD245" s="271"/>
      <c r="DE245" s="271"/>
      <c r="DF245" s="277"/>
      <c r="DG245" s="277"/>
      <c r="DH245" s="279">
        <v>0</v>
      </c>
      <c r="DI245" s="279">
        <v>0</v>
      </c>
      <c r="DJ245" s="277"/>
      <c r="DK245" s="277"/>
      <c r="DL245" s="277"/>
      <c r="DM245" s="277"/>
      <c r="DN245" s="277"/>
      <c r="DO245" s="277"/>
      <c r="DP245" s="277"/>
      <c r="DQ245" s="277"/>
      <c r="DR245" s="277"/>
      <c r="DS245" s="277">
        <v>5</v>
      </c>
      <c r="DT245" s="277"/>
      <c r="DU245" s="277">
        <v>1</v>
      </c>
      <c r="DV245" s="277"/>
      <c r="DW245" s="277"/>
      <c r="DX245" s="277"/>
      <c r="DY245" s="277"/>
      <c r="DZ245" s="277"/>
      <c r="EA245" s="277">
        <v>5</v>
      </c>
      <c r="EB245" s="277"/>
      <c r="EC245" s="272">
        <v>5</v>
      </c>
      <c r="ED245" s="272"/>
      <c r="EE245" s="277"/>
      <c r="EF245" s="277"/>
      <c r="EG245" s="277"/>
      <c r="EH245" s="277"/>
      <c r="EI245" s="277"/>
      <c r="EJ245" s="277"/>
      <c r="EK245" s="277">
        <v>3</v>
      </c>
      <c r="EL245" s="277"/>
      <c r="EM245" s="277">
        <v>1</v>
      </c>
      <c r="EN245" s="277"/>
      <c r="EO245" s="277"/>
      <c r="EP245" s="277"/>
      <c r="EQ245" s="277">
        <v>1</v>
      </c>
      <c r="ER245" s="277"/>
      <c r="ES245" s="277">
        <v>1</v>
      </c>
      <c r="ET245" s="277"/>
      <c r="EU245" s="277"/>
      <c r="EV245" s="277"/>
      <c r="EW245" s="277"/>
      <c r="EX245" s="277"/>
      <c r="EY245" s="277"/>
      <c r="EZ245" s="277"/>
      <c r="FA245" s="277">
        <v>1</v>
      </c>
      <c r="FB245" s="277"/>
      <c r="FC245" s="277"/>
      <c r="FD245" s="277"/>
      <c r="FE245" s="288"/>
      <c r="FF245" s="288"/>
      <c r="FG245" s="277">
        <v>3</v>
      </c>
      <c r="FH245" s="277"/>
      <c r="FI245" s="277">
        <v>10</v>
      </c>
      <c r="FJ245" s="277"/>
      <c r="FK245" s="277">
        <v>1</v>
      </c>
      <c r="FL245" s="277"/>
      <c r="FM245" s="277"/>
      <c r="FN245" s="277"/>
      <c r="FO245" s="42"/>
      <c r="FP245" s="42"/>
      <c r="FQ245" s="277"/>
      <c r="FR245" s="277"/>
      <c r="FS245" s="277"/>
      <c r="FT245" s="277"/>
      <c r="FU245" s="277"/>
      <c r="FV245" s="277">
        <v>1</v>
      </c>
      <c r="FW245" s="288"/>
      <c r="FX245" s="288"/>
      <c r="FY245" s="277"/>
      <c r="FZ245" s="277">
        <v>1</v>
      </c>
      <c r="GA245" s="277">
        <v>1</v>
      </c>
      <c r="GB245" s="277"/>
      <c r="GC245" s="62">
        <v>0</v>
      </c>
      <c r="GD245" s="62"/>
      <c r="GE245" s="277">
        <v>3</v>
      </c>
      <c r="GF245" s="277"/>
      <c r="GG245" s="277"/>
      <c r="GH245" s="277"/>
      <c r="GI245" s="277">
        <v>1</v>
      </c>
      <c r="GJ245" s="277"/>
      <c r="GK245" s="277"/>
      <c r="GL245" s="277"/>
    </row>
    <row r="246" spans="1:194" s="286" customFormat="1" ht="14.25" customHeight="1" x14ac:dyDescent="0.3">
      <c r="A246" s="277">
        <v>218</v>
      </c>
      <c r="B246" s="277" t="s">
        <v>686</v>
      </c>
      <c r="C246" s="277" t="s">
        <v>687</v>
      </c>
      <c r="D246" s="277">
        <v>2.37</v>
      </c>
      <c r="E246" s="277"/>
      <c r="F246" s="277"/>
      <c r="G246" s="277"/>
      <c r="H246" s="277">
        <v>1</v>
      </c>
      <c r="I246" s="277"/>
      <c r="J246" s="277">
        <v>8</v>
      </c>
      <c r="K246" s="277">
        <v>0</v>
      </c>
      <c r="L246" s="277"/>
      <c r="M246" s="277"/>
      <c r="N246" s="277"/>
      <c r="O246" s="277"/>
      <c r="P246" s="277">
        <v>8</v>
      </c>
      <c r="Q246" s="277"/>
      <c r="R246" s="277"/>
      <c r="S246" s="277"/>
      <c r="T246" s="277">
        <v>3</v>
      </c>
      <c r="U246" s="277"/>
      <c r="V246" s="277">
        <v>1</v>
      </c>
      <c r="W246" s="277"/>
      <c r="X246" s="277"/>
      <c r="Y246" s="277"/>
      <c r="Z246" s="277"/>
      <c r="AA246" s="277"/>
      <c r="AB246" s="277">
        <v>35</v>
      </c>
      <c r="AC246" s="277"/>
      <c r="AD246" s="277"/>
      <c r="AE246" s="277"/>
      <c r="AF246" s="277">
        <v>238</v>
      </c>
      <c r="AG246" s="277"/>
      <c r="AH246" s="277">
        <v>4</v>
      </c>
      <c r="AI246" s="277"/>
      <c r="AJ246" s="277"/>
      <c r="AK246" s="277"/>
      <c r="AL246" s="277"/>
      <c r="AM246" s="277"/>
      <c r="AN246" s="277"/>
      <c r="AO246" s="277"/>
      <c r="AP246" s="277"/>
      <c r="AQ246" s="277"/>
      <c r="AR246" s="278"/>
      <c r="AS246" s="278"/>
      <c r="AT246" s="278"/>
      <c r="AU246" s="278"/>
      <c r="AV246" s="277"/>
      <c r="AW246" s="277"/>
      <c r="AX246" s="277">
        <v>2</v>
      </c>
      <c r="AY246" s="277"/>
      <c r="AZ246" s="42"/>
      <c r="BA246" s="42"/>
      <c r="BB246" s="277">
        <v>28</v>
      </c>
      <c r="BC246" s="277"/>
      <c r="BD246" s="277"/>
      <c r="BE246" s="277"/>
      <c r="BF246" s="288"/>
      <c r="BG246" s="277"/>
      <c r="BH246" s="277"/>
      <c r="BI246" s="277"/>
      <c r="BJ246" s="277">
        <v>1</v>
      </c>
      <c r="BK246" s="277"/>
      <c r="BL246" s="277"/>
      <c r="BM246" s="277"/>
      <c r="BN246" s="277">
        <v>3</v>
      </c>
      <c r="BO246" s="277"/>
      <c r="BP246" s="277"/>
      <c r="BQ246" s="277"/>
      <c r="BR246" s="277"/>
      <c r="BS246" s="277"/>
      <c r="BT246" s="277">
        <v>2</v>
      </c>
      <c r="BU246" s="277"/>
      <c r="BV246" s="277"/>
      <c r="BW246" s="277"/>
      <c r="BX246" s="277">
        <v>86</v>
      </c>
      <c r="BY246" s="277">
        <v>1</v>
      </c>
      <c r="BZ246" s="277"/>
      <c r="CA246" s="277"/>
      <c r="CB246" s="277"/>
      <c r="CC246" s="277"/>
      <c r="CD246" s="277">
        <v>1</v>
      </c>
      <c r="CE246" s="277"/>
      <c r="CF246" s="277"/>
      <c r="CG246" s="277"/>
      <c r="CH246" s="287">
        <v>36</v>
      </c>
      <c r="CI246" s="287"/>
      <c r="CJ246" s="277"/>
      <c r="CK246" s="277"/>
      <c r="CL246" s="277"/>
      <c r="CM246" s="277"/>
      <c r="CN246" s="277"/>
      <c r="CO246" s="277"/>
      <c r="CP246" s="277"/>
      <c r="CQ246" s="277"/>
      <c r="CR246" s="277">
        <v>9</v>
      </c>
      <c r="CS246" s="277"/>
      <c r="CT246" s="277">
        <v>20</v>
      </c>
      <c r="CU246" s="277"/>
      <c r="CV246" s="277">
        <v>36</v>
      </c>
      <c r="CW246" s="277"/>
      <c r="CX246" s="277"/>
      <c r="CY246" s="277"/>
      <c r="CZ246" s="277"/>
      <c r="DA246" s="277"/>
      <c r="DB246" s="277"/>
      <c r="DC246" s="277"/>
      <c r="DD246" s="271"/>
      <c r="DE246" s="271"/>
      <c r="DF246" s="277"/>
      <c r="DG246" s="277"/>
      <c r="DH246" s="279">
        <v>0</v>
      </c>
      <c r="DI246" s="279">
        <v>0</v>
      </c>
      <c r="DJ246" s="277"/>
      <c r="DK246" s="277"/>
      <c r="DL246" s="277">
        <v>16</v>
      </c>
      <c r="DM246" s="277"/>
      <c r="DN246" s="277"/>
      <c r="DO246" s="277"/>
      <c r="DP246" s="277"/>
      <c r="DQ246" s="277"/>
      <c r="DR246" s="277"/>
      <c r="DS246" s="277">
        <v>442</v>
      </c>
      <c r="DT246" s="277"/>
      <c r="DU246" s="277">
        <v>6</v>
      </c>
      <c r="DV246" s="277"/>
      <c r="DW246" s="277">
        <v>1</v>
      </c>
      <c r="DX246" s="277"/>
      <c r="DY246" s="277"/>
      <c r="DZ246" s="277"/>
      <c r="EA246" s="277">
        <v>6</v>
      </c>
      <c r="EB246" s="277"/>
      <c r="EC246" s="272">
        <v>900</v>
      </c>
      <c r="ED246" s="272"/>
      <c r="EE246" s="277"/>
      <c r="EF246" s="277"/>
      <c r="EG246" s="277"/>
      <c r="EH246" s="277"/>
      <c r="EI246" s="277"/>
      <c r="EJ246" s="277"/>
      <c r="EK246" s="277">
        <v>8</v>
      </c>
      <c r="EL246" s="277"/>
      <c r="EM246" s="277">
        <v>72</v>
      </c>
      <c r="EN246" s="277"/>
      <c r="EO246" s="277"/>
      <c r="EP246" s="277"/>
      <c r="EQ246" s="277">
        <v>8</v>
      </c>
      <c r="ER246" s="277"/>
      <c r="ES246" s="277">
        <v>1</v>
      </c>
      <c r="ET246" s="277"/>
      <c r="EU246" s="277"/>
      <c r="EV246" s="277"/>
      <c r="EW246" s="277"/>
      <c r="EX246" s="277"/>
      <c r="EY246" s="277"/>
      <c r="EZ246" s="277"/>
      <c r="FA246" s="277">
        <v>72</v>
      </c>
      <c r="FB246" s="277"/>
      <c r="FC246" s="277">
        <v>2</v>
      </c>
      <c r="FD246" s="277"/>
      <c r="FE246" s="288">
        <v>5</v>
      </c>
      <c r="FF246" s="288"/>
      <c r="FG246" s="277">
        <v>30</v>
      </c>
      <c r="FH246" s="277"/>
      <c r="FI246" s="277">
        <v>320</v>
      </c>
      <c r="FJ246" s="277"/>
      <c r="FK246" s="277">
        <v>2</v>
      </c>
      <c r="FL246" s="277">
        <v>2</v>
      </c>
      <c r="FM246" s="277"/>
      <c r="FN246" s="277"/>
      <c r="FO246" s="42"/>
      <c r="FP246" s="42"/>
      <c r="FQ246" s="277"/>
      <c r="FR246" s="277"/>
      <c r="FS246" s="277"/>
      <c r="FT246" s="277"/>
      <c r="FU246" s="277">
        <v>2</v>
      </c>
      <c r="FV246" s="277">
        <v>1</v>
      </c>
      <c r="FW246" s="288">
        <v>5</v>
      </c>
      <c r="FX246" s="288"/>
      <c r="FY246" s="277"/>
      <c r="FZ246" s="277">
        <v>1</v>
      </c>
      <c r="GA246" s="277"/>
      <c r="GB246" s="277"/>
      <c r="GC246" s="62">
        <v>0</v>
      </c>
      <c r="GD246" s="62"/>
      <c r="GE246" s="277">
        <v>1</v>
      </c>
      <c r="GF246" s="277"/>
      <c r="GG246" s="277"/>
      <c r="GH246" s="277"/>
      <c r="GI246" s="277">
        <v>35</v>
      </c>
      <c r="GJ246" s="277">
        <v>1</v>
      </c>
      <c r="GK246" s="277"/>
      <c r="GL246" s="277"/>
    </row>
    <row r="247" spans="1:194" s="286" customFormat="1" ht="14.25" customHeight="1" x14ac:dyDescent="0.3">
      <c r="A247" s="277">
        <v>219</v>
      </c>
      <c r="B247" s="277" t="s">
        <v>688</v>
      </c>
      <c r="C247" s="277" t="s">
        <v>689</v>
      </c>
      <c r="D247" s="277">
        <v>4.13</v>
      </c>
      <c r="E247" s="277"/>
      <c r="F247" s="277">
        <v>300</v>
      </c>
      <c r="G247" s="277"/>
      <c r="H247" s="277">
        <v>4</v>
      </c>
      <c r="I247" s="277"/>
      <c r="J247" s="277">
        <v>0</v>
      </c>
      <c r="K247" s="277">
        <v>0</v>
      </c>
      <c r="L247" s="277"/>
      <c r="M247" s="277"/>
      <c r="N247" s="277"/>
      <c r="O247" s="277"/>
      <c r="P247" s="277">
        <v>5</v>
      </c>
      <c r="Q247" s="277"/>
      <c r="R247" s="277"/>
      <c r="S247" s="277"/>
      <c r="T247" s="277"/>
      <c r="U247" s="277"/>
      <c r="V247" s="277"/>
      <c r="W247" s="277"/>
      <c r="X247" s="277"/>
      <c r="Y247" s="277"/>
      <c r="Z247" s="277"/>
      <c r="AA247" s="277"/>
      <c r="AB247" s="277"/>
      <c r="AC247" s="277"/>
      <c r="AD247" s="277"/>
      <c r="AE247" s="277"/>
      <c r="AF247" s="277">
        <v>46</v>
      </c>
      <c r="AG247" s="277"/>
      <c r="AH247" s="277">
        <v>22</v>
      </c>
      <c r="AI247" s="277"/>
      <c r="AJ247" s="277"/>
      <c r="AK247" s="277"/>
      <c r="AL247" s="277"/>
      <c r="AM247" s="277"/>
      <c r="AN247" s="277"/>
      <c r="AO247" s="277"/>
      <c r="AP247" s="277"/>
      <c r="AQ247" s="277"/>
      <c r="AR247" s="278"/>
      <c r="AS247" s="278"/>
      <c r="AT247" s="278"/>
      <c r="AU247" s="278"/>
      <c r="AV247" s="277"/>
      <c r="AW247" s="277"/>
      <c r="AX247" s="277"/>
      <c r="AY247" s="277"/>
      <c r="AZ247" s="42"/>
      <c r="BA247" s="42"/>
      <c r="BB247" s="277"/>
      <c r="BC247" s="277"/>
      <c r="BD247" s="277"/>
      <c r="BE247" s="277"/>
      <c r="BF247" s="288"/>
      <c r="BG247" s="277"/>
      <c r="BH247" s="277"/>
      <c r="BI247" s="277"/>
      <c r="BJ247" s="277"/>
      <c r="BK247" s="277"/>
      <c r="BL247" s="277"/>
      <c r="BM247" s="277"/>
      <c r="BN247" s="277"/>
      <c r="BO247" s="277"/>
      <c r="BP247" s="277"/>
      <c r="BQ247" s="277"/>
      <c r="BR247" s="277"/>
      <c r="BS247" s="277"/>
      <c r="BT247" s="277"/>
      <c r="BU247" s="277"/>
      <c r="BV247" s="277"/>
      <c r="BW247" s="277"/>
      <c r="BX247" s="277"/>
      <c r="BY247" s="277"/>
      <c r="BZ247" s="277"/>
      <c r="CA247" s="277"/>
      <c r="CB247" s="277"/>
      <c r="CC247" s="277"/>
      <c r="CD247" s="277"/>
      <c r="CE247" s="277"/>
      <c r="CF247" s="277"/>
      <c r="CG247" s="277"/>
      <c r="CH247" s="287"/>
      <c r="CI247" s="287"/>
      <c r="CJ247" s="277"/>
      <c r="CK247" s="277"/>
      <c r="CL247" s="277"/>
      <c r="CM247" s="277"/>
      <c r="CN247" s="277"/>
      <c r="CO247" s="277"/>
      <c r="CP247" s="277"/>
      <c r="CQ247" s="277"/>
      <c r="CR247" s="277"/>
      <c r="CS247" s="277"/>
      <c r="CT247" s="277">
        <v>50</v>
      </c>
      <c r="CU247" s="277"/>
      <c r="CV247" s="277"/>
      <c r="CW247" s="277"/>
      <c r="CX247" s="277"/>
      <c r="CY247" s="277"/>
      <c r="CZ247" s="277"/>
      <c r="DA247" s="277"/>
      <c r="DB247" s="277"/>
      <c r="DC247" s="277"/>
      <c r="DD247" s="271"/>
      <c r="DE247" s="271"/>
      <c r="DF247" s="277"/>
      <c r="DG247" s="277"/>
      <c r="DH247" s="279">
        <v>0</v>
      </c>
      <c r="DI247" s="279">
        <v>0</v>
      </c>
      <c r="DJ247" s="277"/>
      <c r="DK247" s="277"/>
      <c r="DL247" s="277"/>
      <c r="DM247" s="277"/>
      <c r="DN247" s="277"/>
      <c r="DO247" s="277"/>
      <c r="DP247" s="277"/>
      <c r="DQ247" s="277"/>
      <c r="DR247" s="277"/>
      <c r="DS247" s="277">
        <v>137</v>
      </c>
      <c r="DT247" s="277"/>
      <c r="DU247" s="277">
        <v>9</v>
      </c>
      <c r="DV247" s="277"/>
      <c r="DW247" s="277">
        <v>2</v>
      </c>
      <c r="DX247" s="277">
        <v>1</v>
      </c>
      <c r="DY247" s="277"/>
      <c r="DZ247" s="277"/>
      <c r="EA247" s="277"/>
      <c r="EB247" s="277"/>
      <c r="EC247" s="272">
        <v>200</v>
      </c>
      <c r="ED247" s="272"/>
      <c r="EE247" s="277"/>
      <c r="EF247" s="277"/>
      <c r="EG247" s="277"/>
      <c r="EH247" s="277"/>
      <c r="EI247" s="277"/>
      <c r="EJ247" s="277"/>
      <c r="EK247" s="277"/>
      <c r="EL247" s="277"/>
      <c r="EM247" s="277"/>
      <c r="EN247" s="277"/>
      <c r="EO247" s="277"/>
      <c r="EP247" s="277"/>
      <c r="EQ247" s="277"/>
      <c r="ER247" s="277"/>
      <c r="ES247" s="277"/>
      <c r="ET247" s="277"/>
      <c r="EU247" s="277"/>
      <c r="EV247" s="277"/>
      <c r="EW247" s="277"/>
      <c r="EX247" s="277"/>
      <c r="EY247" s="277"/>
      <c r="EZ247" s="277"/>
      <c r="FA247" s="277"/>
      <c r="FB247" s="277"/>
      <c r="FC247" s="277"/>
      <c r="FD247" s="277"/>
      <c r="FE247" s="288"/>
      <c r="FF247" s="288"/>
      <c r="FG247" s="277"/>
      <c r="FH247" s="277"/>
      <c r="FI247" s="277">
        <v>100</v>
      </c>
      <c r="FJ247" s="277"/>
      <c r="FK247" s="277"/>
      <c r="FL247" s="277"/>
      <c r="FM247" s="277"/>
      <c r="FN247" s="277"/>
      <c r="FO247" s="42"/>
      <c r="FP247" s="42"/>
      <c r="FQ247" s="277"/>
      <c r="FR247" s="277"/>
      <c r="FS247" s="277"/>
      <c r="FT247" s="277"/>
      <c r="FU247" s="277"/>
      <c r="FV247" s="277"/>
      <c r="FW247" s="288"/>
      <c r="FX247" s="288"/>
      <c r="FY247" s="277"/>
      <c r="FZ247" s="277">
        <v>1</v>
      </c>
      <c r="GA247" s="277"/>
      <c r="GB247" s="277"/>
      <c r="GC247" s="62">
        <v>0</v>
      </c>
      <c r="GD247" s="62"/>
      <c r="GE247" s="277"/>
      <c r="GF247" s="277"/>
      <c r="GG247" s="277"/>
      <c r="GH247" s="277"/>
      <c r="GI247" s="277"/>
      <c r="GJ247" s="277"/>
      <c r="GK247" s="277"/>
      <c r="GL247" s="277"/>
    </row>
    <row r="248" spans="1:194" s="286" customFormat="1" ht="14.25" customHeight="1" x14ac:dyDescent="0.3">
      <c r="A248" s="277">
        <v>220</v>
      </c>
      <c r="B248" s="277" t="s">
        <v>690</v>
      </c>
      <c r="C248" s="277" t="s">
        <v>691</v>
      </c>
      <c r="D248" s="277">
        <v>6.08</v>
      </c>
      <c r="E248" s="277"/>
      <c r="F248" s="277"/>
      <c r="G248" s="277"/>
      <c r="H248" s="277">
        <v>22</v>
      </c>
      <c r="I248" s="277"/>
      <c r="J248" s="277">
        <v>0</v>
      </c>
      <c r="K248" s="277">
        <v>0</v>
      </c>
      <c r="L248" s="277"/>
      <c r="M248" s="277"/>
      <c r="N248" s="277"/>
      <c r="O248" s="277"/>
      <c r="P248" s="277">
        <v>4</v>
      </c>
      <c r="Q248" s="277"/>
      <c r="R248" s="277"/>
      <c r="S248" s="277"/>
      <c r="T248" s="277"/>
      <c r="U248" s="277"/>
      <c r="V248" s="277"/>
      <c r="W248" s="277"/>
      <c r="X248" s="277"/>
      <c r="Y248" s="277"/>
      <c r="Z248" s="277"/>
      <c r="AA248" s="277"/>
      <c r="AB248" s="277"/>
      <c r="AC248" s="277"/>
      <c r="AD248" s="277"/>
      <c r="AE248" s="277"/>
      <c r="AF248" s="277">
        <v>39</v>
      </c>
      <c r="AG248" s="277"/>
      <c r="AH248" s="277">
        <v>40</v>
      </c>
      <c r="AI248" s="277"/>
      <c r="AJ248" s="277"/>
      <c r="AK248" s="277"/>
      <c r="AL248" s="277"/>
      <c r="AM248" s="277"/>
      <c r="AN248" s="277"/>
      <c r="AO248" s="277"/>
      <c r="AP248" s="277"/>
      <c r="AQ248" s="277"/>
      <c r="AR248" s="278"/>
      <c r="AS248" s="278"/>
      <c r="AT248" s="278"/>
      <c r="AU248" s="278"/>
      <c r="AV248" s="277"/>
      <c r="AW248" s="277"/>
      <c r="AX248" s="277"/>
      <c r="AY248" s="277"/>
      <c r="AZ248" s="42"/>
      <c r="BA248" s="42"/>
      <c r="BB248" s="277"/>
      <c r="BC248" s="277"/>
      <c r="BD248" s="277"/>
      <c r="BE248" s="277"/>
      <c r="BF248" s="288"/>
      <c r="BG248" s="277"/>
      <c r="BH248" s="277"/>
      <c r="BI248" s="277"/>
      <c r="BJ248" s="277"/>
      <c r="BK248" s="277"/>
      <c r="BL248" s="277"/>
      <c r="BM248" s="277"/>
      <c r="BN248" s="277"/>
      <c r="BO248" s="277"/>
      <c r="BP248" s="277"/>
      <c r="BQ248" s="277"/>
      <c r="BR248" s="277"/>
      <c r="BS248" s="277"/>
      <c r="BT248" s="277"/>
      <c r="BU248" s="277"/>
      <c r="BV248" s="277"/>
      <c r="BW248" s="277"/>
      <c r="BX248" s="277"/>
      <c r="BY248" s="277"/>
      <c r="BZ248" s="277"/>
      <c r="CA248" s="277"/>
      <c r="CB248" s="277"/>
      <c r="CC248" s="277"/>
      <c r="CD248" s="277"/>
      <c r="CE248" s="277"/>
      <c r="CF248" s="277"/>
      <c r="CG248" s="277"/>
      <c r="CH248" s="287"/>
      <c r="CI248" s="287"/>
      <c r="CJ248" s="277"/>
      <c r="CK248" s="277"/>
      <c r="CL248" s="277"/>
      <c r="CM248" s="277"/>
      <c r="CN248" s="277"/>
      <c r="CO248" s="277"/>
      <c r="CP248" s="277"/>
      <c r="CQ248" s="277"/>
      <c r="CR248" s="277"/>
      <c r="CS248" s="277"/>
      <c r="CT248" s="277">
        <v>180</v>
      </c>
      <c r="CU248" s="277"/>
      <c r="CV248" s="277"/>
      <c r="CW248" s="277"/>
      <c r="CX248" s="277"/>
      <c r="CY248" s="277"/>
      <c r="CZ248" s="277"/>
      <c r="DA248" s="277"/>
      <c r="DB248" s="277"/>
      <c r="DC248" s="277"/>
      <c r="DD248" s="271"/>
      <c r="DE248" s="271"/>
      <c r="DF248" s="277"/>
      <c r="DG248" s="277"/>
      <c r="DH248" s="279">
        <v>0</v>
      </c>
      <c r="DI248" s="279">
        <v>0</v>
      </c>
      <c r="DJ248" s="277"/>
      <c r="DK248" s="277"/>
      <c r="DL248" s="277"/>
      <c r="DM248" s="277"/>
      <c r="DN248" s="277"/>
      <c r="DO248" s="277"/>
      <c r="DP248" s="277"/>
      <c r="DQ248" s="277"/>
      <c r="DR248" s="277"/>
      <c r="DS248" s="277">
        <v>253</v>
      </c>
      <c r="DT248" s="277"/>
      <c r="DU248" s="277">
        <v>24</v>
      </c>
      <c r="DV248" s="277"/>
      <c r="DW248" s="277"/>
      <c r="DX248" s="277"/>
      <c r="DY248" s="277"/>
      <c r="DZ248" s="277"/>
      <c r="EA248" s="277"/>
      <c r="EB248" s="277"/>
      <c r="EC248" s="272">
        <v>260</v>
      </c>
      <c r="ED248" s="272"/>
      <c r="EE248" s="277"/>
      <c r="EF248" s="277"/>
      <c r="EG248" s="277"/>
      <c r="EH248" s="277"/>
      <c r="EI248" s="277"/>
      <c r="EJ248" s="277"/>
      <c r="EK248" s="277"/>
      <c r="EL248" s="277"/>
      <c r="EM248" s="277"/>
      <c r="EN248" s="277"/>
      <c r="EO248" s="277"/>
      <c r="EP248" s="277"/>
      <c r="EQ248" s="277"/>
      <c r="ER248" s="277"/>
      <c r="ES248" s="277"/>
      <c r="ET248" s="277"/>
      <c r="EU248" s="277"/>
      <c r="EV248" s="277"/>
      <c r="EW248" s="277"/>
      <c r="EX248" s="277"/>
      <c r="EY248" s="277"/>
      <c r="EZ248" s="277"/>
      <c r="FA248" s="277"/>
      <c r="FB248" s="277"/>
      <c r="FC248" s="277"/>
      <c r="FD248" s="277"/>
      <c r="FE248" s="288"/>
      <c r="FF248" s="288"/>
      <c r="FG248" s="277"/>
      <c r="FH248" s="277"/>
      <c r="FI248" s="277">
        <v>20</v>
      </c>
      <c r="FJ248" s="277"/>
      <c r="FK248" s="277"/>
      <c r="FL248" s="277"/>
      <c r="FM248" s="277"/>
      <c r="FN248" s="277"/>
      <c r="FO248" s="42"/>
      <c r="FP248" s="42"/>
      <c r="FQ248" s="277"/>
      <c r="FR248" s="277"/>
      <c r="FS248" s="277"/>
      <c r="FT248" s="277"/>
      <c r="FU248" s="277"/>
      <c r="FV248" s="277"/>
      <c r="FW248" s="288"/>
      <c r="FX248" s="288"/>
      <c r="FY248" s="277"/>
      <c r="FZ248" s="277"/>
      <c r="GA248" s="277"/>
      <c r="GB248" s="277"/>
      <c r="GC248" s="62"/>
      <c r="GD248" s="62"/>
      <c r="GE248" s="277"/>
      <c r="GF248" s="277"/>
      <c r="GG248" s="277"/>
      <c r="GH248" s="277"/>
      <c r="GI248" s="277"/>
      <c r="GJ248" s="277"/>
      <c r="GK248" s="277"/>
      <c r="GL248" s="277"/>
    </row>
    <row r="249" spans="1:194" s="286" customFormat="1" ht="14.25" customHeight="1" x14ac:dyDescent="0.3">
      <c r="A249" s="277" t="s">
        <v>692</v>
      </c>
      <c r="B249" s="277" t="s">
        <v>693</v>
      </c>
      <c r="C249" s="277" t="s">
        <v>694</v>
      </c>
      <c r="D249" s="277">
        <v>5.99</v>
      </c>
      <c r="E249" s="277"/>
      <c r="F249" s="277"/>
      <c r="G249" s="277"/>
      <c r="H249" s="277">
        <v>40</v>
      </c>
      <c r="I249" s="277"/>
      <c r="J249" s="277">
        <v>0</v>
      </c>
      <c r="K249" s="277">
        <v>0</v>
      </c>
      <c r="L249" s="277"/>
      <c r="M249" s="277"/>
      <c r="N249" s="277"/>
      <c r="O249" s="277"/>
      <c r="P249" s="277">
        <v>5</v>
      </c>
      <c r="Q249" s="277"/>
      <c r="R249" s="277"/>
      <c r="S249" s="277"/>
      <c r="T249" s="277"/>
      <c r="U249" s="277"/>
      <c r="V249" s="277"/>
      <c r="W249" s="277"/>
      <c r="X249" s="277"/>
      <c r="Y249" s="277"/>
      <c r="Z249" s="277"/>
      <c r="AA249" s="277"/>
      <c r="AB249" s="277"/>
      <c r="AC249" s="277"/>
      <c r="AD249" s="277"/>
      <c r="AE249" s="277"/>
      <c r="AF249" s="277">
        <v>17</v>
      </c>
      <c r="AG249" s="277"/>
      <c r="AH249" s="277">
        <v>20</v>
      </c>
      <c r="AI249" s="277"/>
      <c r="AJ249" s="277"/>
      <c r="AK249" s="277"/>
      <c r="AL249" s="277"/>
      <c r="AM249" s="277"/>
      <c r="AN249" s="277"/>
      <c r="AO249" s="277"/>
      <c r="AP249" s="277"/>
      <c r="AQ249" s="277"/>
      <c r="AR249" s="278"/>
      <c r="AS249" s="278"/>
      <c r="AT249" s="278"/>
      <c r="AU249" s="278"/>
      <c r="AV249" s="277"/>
      <c r="AW249" s="277"/>
      <c r="AX249" s="277"/>
      <c r="AY249" s="277"/>
      <c r="AZ249" s="42"/>
      <c r="BA249" s="42"/>
      <c r="BB249" s="277"/>
      <c r="BC249" s="277"/>
      <c r="BD249" s="277"/>
      <c r="BE249" s="277"/>
      <c r="BF249" s="288"/>
      <c r="BG249" s="277"/>
      <c r="BH249" s="277"/>
      <c r="BI249" s="277"/>
      <c r="BJ249" s="277"/>
      <c r="BK249" s="277"/>
      <c r="BL249" s="277"/>
      <c r="BM249" s="277"/>
      <c r="BN249" s="277"/>
      <c r="BO249" s="277"/>
      <c r="BP249" s="277"/>
      <c r="BQ249" s="277"/>
      <c r="BR249" s="277"/>
      <c r="BS249" s="277"/>
      <c r="BT249" s="277"/>
      <c r="BU249" s="277"/>
      <c r="BV249" s="277"/>
      <c r="BW249" s="277"/>
      <c r="BX249" s="277"/>
      <c r="BY249" s="277"/>
      <c r="BZ249" s="277"/>
      <c r="CA249" s="277"/>
      <c r="CB249" s="277"/>
      <c r="CC249" s="277"/>
      <c r="CD249" s="277"/>
      <c r="CE249" s="277"/>
      <c r="CF249" s="277"/>
      <c r="CG249" s="277"/>
      <c r="CH249" s="287"/>
      <c r="CI249" s="287"/>
      <c r="CJ249" s="277"/>
      <c r="CK249" s="277"/>
      <c r="CL249" s="277"/>
      <c r="CM249" s="277"/>
      <c r="CN249" s="277"/>
      <c r="CO249" s="277"/>
      <c r="CP249" s="277"/>
      <c r="CQ249" s="277"/>
      <c r="CR249" s="277"/>
      <c r="CS249" s="277"/>
      <c r="CT249" s="277">
        <v>160</v>
      </c>
      <c r="CU249" s="277">
        <v>25</v>
      </c>
      <c r="CV249" s="277"/>
      <c r="CW249" s="277"/>
      <c r="CX249" s="277"/>
      <c r="CY249" s="277"/>
      <c r="CZ249" s="277"/>
      <c r="DA249" s="277"/>
      <c r="DB249" s="277"/>
      <c r="DC249" s="277"/>
      <c r="DD249" s="271"/>
      <c r="DE249" s="271"/>
      <c r="DF249" s="277"/>
      <c r="DG249" s="277"/>
      <c r="DH249" s="279">
        <v>0</v>
      </c>
      <c r="DI249" s="279">
        <v>0</v>
      </c>
      <c r="DJ249" s="277"/>
      <c r="DK249" s="277"/>
      <c r="DL249" s="277"/>
      <c r="DM249" s="277"/>
      <c r="DN249" s="277"/>
      <c r="DO249" s="277"/>
      <c r="DP249" s="277"/>
      <c r="DQ249" s="277"/>
      <c r="DR249" s="277"/>
      <c r="DS249" s="277">
        <v>195</v>
      </c>
      <c r="DT249" s="277"/>
      <c r="DU249" s="277">
        <v>128</v>
      </c>
      <c r="DV249" s="277"/>
      <c r="DW249" s="277"/>
      <c r="DX249" s="277"/>
      <c r="DY249" s="277"/>
      <c r="DZ249" s="277"/>
      <c r="EA249" s="277"/>
      <c r="EB249" s="277"/>
      <c r="EC249" s="272">
        <v>222</v>
      </c>
      <c r="ED249" s="272"/>
      <c r="EE249" s="277"/>
      <c r="EF249" s="277"/>
      <c r="EG249" s="277"/>
      <c r="EH249" s="277"/>
      <c r="EI249" s="277"/>
      <c r="EJ249" s="277"/>
      <c r="EK249" s="277"/>
      <c r="EL249" s="277"/>
      <c r="EM249" s="277"/>
      <c r="EN249" s="277"/>
      <c r="EO249" s="277"/>
      <c r="EP249" s="277"/>
      <c r="EQ249" s="277"/>
      <c r="ER249" s="277"/>
      <c r="ES249" s="277"/>
      <c r="ET249" s="277"/>
      <c r="EU249" s="277"/>
      <c r="EV249" s="277"/>
      <c r="EW249" s="277"/>
      <c r="EX249" s="277"/>
      <c r="EY249" s="277"/>
      <c r="EZ249" s="277"/>
      <c r="FA249" s="277"/>
      <c r="FB249" s="277"/>
      <c r="FC249" s="277"/>
      <c r="FD249" s="277"/>
      <c r="FE249" s="288"/>
      <c r="FF249" s="288"/>
      <c r="FG249" s="277"/>
      <c r="FH249" s="277"/>
      <c r="FI249" s="277">
        <v>20</v>
      </c>
      <c r="FJ249" s="277"/>
      <c r="FK249" s="277"/>
      <c r="FL249" s="277"/>
      <c r="FM249" s="277"/>
      <c r="FN249" s="277"/>
      <c r="FO249" s="42"/>
      <c r="FP249" s="42"/>
      <c r="FQ249" s="277"/>
      <c r="FR249" s="277"/>
      <c r="FS249" s="277">
        <v>1</v>
      </c>
      <c r="FT249" s="277"/>
      <c r="FU249" s="277"/>
      <c r="FV249" s="277"/>
      <c r="FW249" s="288"/>
      <c r="FX249" s="288"/>
      <c r="FY249" s="277"/>
      <c r="FZ249" s="277"/>
      <c r="GA249" s="277"/>
      <c r="GB249" s="277"/>
      <c r="GC249" s="62"/>
      <c r="GD249" s="62"/>
      <c r="GE249" s="277"/>
      <c r="GF249" s="277"/>
      <c r="GG249" s="277"/>
      <c r="GH249" s="277"/>
      <c r="GI249" s="277"/>
      <c r="GJ249" s="277"/>
      <c r="GK249" s="277"/>
      <c r="GL249" s="277"/>
    </row>
    <row r="250" spans="1:194" s="286" customFormat="1" ht="28.5" customHeight="1" x14ac:dyDescent="0.3">
      <c r="A250" s="277" t="s">
        <v>695</v>
      </c>
      <c r="B250" s="277" t="s">
        <v>696</v>
      </c>
      <c r="C250" s="277" t="s">
        <v>697</v>
      </c>
      <c r="D250" s="277">
        <v>9.7899999999999991</v>
      </c>
      <c r="E250" s="277"/>
      <c r="F250" s="277"/>
      <c r="G250" s="277"/>
      <c r="H250" s="277">
        <v>20</v>
      </c>
      <c r="I250" s="277"/>
      <c r="J250" s="277">
        <v>0</v>
      </c>
      <c r="K250" s="277">
        <v>0</v>
      </c>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v>16</v>
      </c>
      <c r="AG250" s="277"/>
      <c r="AH250" s="277">
        <v>1</v>
      </c>
      <c r="AI250" s="277"/>
      <c r="AJ250" s="277"/>
      <c r="AK250" s="277"/>
      <c r="AL250" s="277"/>
      <c r="AM250" s="277"/>
      <c r="AN250" s="277"/>
      <c r="AO250" s="277"/>
      <c r="AP250" s="277"/>
      <c r="AQ250" s="277"/>
      <c r="AR250" s="278"/>
      <c r="AS250" s="278"/>
      <c r="AT250" s="278"/>
      <c r="AU250" s="278"/>
      <c r="AV250" s="277"/>
      <c r="AW250" s="277"/>
      <c r="AX250" s="277"/>
      <c r="AY250" s="277"/>
      <c r="AZ250" s="42"/>
      <c r="BA250" s="42"/>
      <c r="BB250" s="277"/>
      <c r="BC250" s="277"/>
      <c r="BD250" s="277"/>
      <c r="BE250" s="277"/>
      <c r="BF250" s="288"/>
      <c r="BG250" s="277"/>
      <c r="BH250" s="277"/>
      <c r="BI250" s="277"/>
      <c r="BJ250" s="277"/>
      <c r="BK250" s="277"/>
      <c r="BL250" s="277"/>
      <c r="BM250" s="277"/>
      <c r="BN250" s="277"/>
      <c r="BO250" s="277"/>
      <c r="BP250" s="277"/>
      <c r="BQ250" s="277"/>
      <c r="BR250" s="277"/>
      <c r="BS250" s="277"/>
      <c r="BT250" s="277"/>
      <c r="BU250" s="277"/>
      <c r="BV250" s="277"/>
      <c r="BW250" s="277"/>
      <c r="BX250" s="277"/>
      <c r="BY250" s="277"/>
      <c r="BZ250" s="277"/>
      <c r="CA250" s="277"/>
      <c r="CB250" s="277"/>
      <c r="CC250" s="277"/>
      <c r="CD250" s="277"/>
      <c r="CE250" s="277"/>
      <c r="CF250" s="277"/>
      <c r="CG250" s="277"/>
      <c r="CH250" s="287"/>
      <c r="CI250" s="287"/>
      <c r="CJ250" s="277"/>
      <c r="CK250" s="277"/>
      <c r="CL250" s="277"/>
      <c r="CM250" s="277"/>
      <c r="CN250" s="277"/>
      <c r="CO250" s="277"/>
      <c r="CP250" s="277"/>
      <c r="CQ250" s="277"/>
      <c r="CR250" s="277"/>
      <c r="CS250" s="277"/>
      <c r="CT250" s="277"/>
      <c r="CU250" s="277"/>
      <c r="CV250" s="277"/>
      <c r="CW250" s="277"/>
      <c r="CX250" s="277"/>
      <c r="CY250" s="277"/>
      <c r="CZ250" s="277"/>
      <c r="DA250" s="277"/>
      <c r="DB250" s="277"/>
      <c r="DC250" s="277"/>
      <c r="DD250" s="271"/>
      <c r="DE250" s="271"/>
      <c r="DF250" s="277"/>
      <c r="DG250" s="277"/>
      <c r="DH250" s="279">
        <v>0</v>
      </c>
      <c r="DI250" s="279">
        <v>0</v>
      </c>
      <c r="DJ250" s="277"/>
      <c r="DK250" s="277"/>
      <c r="DL250" s="277"/>
      <c r="DM250" s="277"/>
      <c r="DN250" s="277"/>
      <c r="DO250" s="277"/>
      <c r="DP250" s="277"/>
      <c r="DQ250" s="277"/>
      <c r="DR250" s="277"/>
      <c r="DS250" s="277"/>
      <c r="DT250" s="277"/>
      <c r="DU250" s="277">
        <v>10</v>
      </c>
      <c r="DV250" s="277"/>
      <c r="DW250" s="277"/>
      <c r="DX250" s="277"/>
      <c r="DY250" s="277"/>
      <c r="DZ250" s="277"/>
      <c r="EA250" s="277"/>
      <c r="EB250" s="277"/>
      <c r="EC250" s="272"/>
      <c r="ED250" s="272"/>
      <c r="EE250" s="277"/>
      <c r="EF250" s="277"/>
      <c r="EG250" s="277"/>
      <c r="EH250" s="277"/>
      <c r="EI250" s="277"/>
      <c r="EJ250" s="277"/>
      <c r="EK250" s="277"/>
      <c r="EL250" s="277"/>
      <c r="EM250" s="277"/>
      <c r="EN250" s="277"/>
      <c r="EO250" s="277"/>
      <c r="EP250" s="277"/>
      <c r="EQ250" s="277"/>
      <c r="ER250" s="277"/>
      <c r="ES250" s="277"/>
      <c r="ET250" s="277"/>
      <c r="EU250" s="277"/>
      <c r="EV250" s="277"/>
      <c r="EW250" s="277"/>
      <c r="EX250" s="277"/>
      <c r="EY250" s="277"/>
      <c r="EZ250" s="277"/>
      <c r="FA250" s="277"/>
      <c r="FB250" s="277"/>
      <c r="FC250" s="277"/>
      <c r="FD250" s="277"/>
      <c r="FE250" s="288"/>
      <c r="FF250" s="288"/>
      <c r="FG250" s="277"/>
      <c r="FH250" s="277"/>
      <c r="FI250" s="277"/>
      <c r="FJ250" s="277"/>
      <c r="FK250" s="277"/>
      <c r="FL250" s="277"/>
      <c r="FM250" s="277"/>
      <c r="FN250" s="277"/>
      <c r="FO250" s="42"/>
      <c r="FP250" s="42"/>
      <c r="FQ250" s="277"/>
      <c r="FR250" s="277"/>
      <c r="FS250" s="277"/>
      <c r="FT250" s="277"/>
      <c r="FU250" s="277"/>
      <c r="FV250" s="277"/>
      <c r="FW250" s="288"/>
      <c r="FX250" s="288"/>
      <c r="FY250" s="277"/>
      <c r="FZ250" s="277"/>
      <c r="GA250" s="277"/>
      <c r="GB250" s="277"/>
      <c r="GC250" s="62"/>
      <c r="GD250" s="62"/>
      <c r="GE250" s="277"/>
      <c r="GF250" s="277"/>
      <c r="GG250" s="277"/>
      <c r="GH250" s="277"/>
      <c r="GI250" s="277"/>
      <c r="GJ250" s="277"/>
      <c r="GK250" s="277"/>
      <c r="GL250" s="277"/>
    </row>
    <row r="251" spans="1:194" s="286" customFormat="1" ht="14.25" customHeight="1" x14ac:dyDescent="0.3">
      <c r="A251" s="277">
        <v>26</v>
      </c>
      <c r="B251" s="277" t="s">
        <v>698</v>
      </c>
      <c r="C251" s="277" t="s">
        <v>699</v>
      </c>
      <c r="D251" s="277">
        <v>0.79</v>
      </c>
      <c r="E251" s="277"/>
      <c r="F251" s="277"/>
      <c r="G251" s="277"/>
      <c r="H251" s="277">
        <v>1</v>
      </c>
      <c r="I251" s="277"/>
      <c r="J251" s="277">
        <v>0</v>
      </c>
      <c r="K251" s="277">
        <v>3</v>
      </c>
      <c r="L251" s="277"/>
      <c r="M251" s="277"/>
      <c r="N251" s="277"/>
      <c r="O251" s="277"/>
      <c r="P251" s="277"/>
      <c r="Q251" s="277"/>
      <c r="R251" s="277"/>
      <c r="S251" s="277"/>
      <c r="T251" s="277"/>
      <c r="U251" s="277"/>
      <c r="V251" s="277">
        <v>1</v>
      </c>
      <c r="W251" s="277"/>
      <c r="X251" s="277"/>
      <c r="Y251" s="277"/>
      <c r="Z251" s="277"/>
      <c r="AA251" s="277"/>
      <c r="AB251" s="277"/>
      <c r="AC251" s="277"/>
      <c r="AD251" s="277"/>
      <c r="AE251" s="277"/>
      <c r="AF251" s="277"/>
      <c r="AG251" s="277"/>
      <c r="AH251" s="277"/>
      <c r="AI251" s="277"/>
      <c r="AJ251" s="277"/>
      <c r="AK251" s="277"/>
      <c r="AL251" s="277"/>
      <c r="AM251" s="277">
        <v>4</v>
      </c>
      <c r="AN251" s="277"/>
      <c r="AO251" s="277"/>
      <c r="AP251" s="277"/>
      <c r="AQ251" s="277"/>
      <c r="AR251" s="278"/>
      <c r="AS251" s="278"/>
      <c r="AT251" s="278"/>
      <c r="AU251" s="278"/>
      <c r="AV251" s="277"/>
      <c r="AW251" s="277">
        <v>4</v>
      </c>
      <c r="AX251" s="277"/>
      <c r="AY251" s="277">
        <f>AY252</f>
        <v>4</v>
      </c>
      <c r="AZ251" s="42"/>
      <c r="BA251" s="42"/>
      <c r="BB251" s="279"/>
      <c r="BC251" s="279">
        <v>2</v>
      </c>
      <c r="BD251" s="279"/>
      <c r="BE251" s="279"/>
      <c r="BF251" s="284"/>
      <c r="BG251" s="279"/>
      <c r="BH251" s="279"/>
      <c r="BI251" s="279"/>
      <c r="BJ251" s="279"/>
      <c r="BK251" s="279">
        <v>1</v>
      </c>
      <c r="BL251" s="279">
        <v>2</v>
      </c>
      <c r="BM251" s="279"/>
      <c r="BN251" s="277"/>
      <c r="BO251" s="277">
        <v>8</v>
      </c>
      <c r="BP251" s="279"/>
      <c r="BQ251" s="279"/>
      <c r="BR251" s="279"/>
      <c r="BS251" s="279"/>
      <c r="BT251" s="279"/>
      <c r="BU251" s="279"/>
      <c r="BV251" s="279"/>
      <c r="BW251" s="279"/>
      <c r="BX251" s="280"/>
      <c r="BY251" s="280">
        <v>6</v>
      </c>
      <c r="BZ251" s="279"/>
      <c r="CA251" s="279"/>
      <c r="CB251" s="279"/>
      <c r="CC251" s="279"/>
      <c r="CD251" s="279"/>
      <c r="CE251" s="279">
        <v>1</v>
      </c>
      <c r="CF251" s="279"/>
      <c r="CG251" s="279"/>
      <c r="CH251" s="281">
        <f>CH252</f>
        <v>0</v>
      </c>
      <c r="CI251" s="281">
        <f>CI252</f>
        <v>3</v>
      </c>
      <c r="CJ251" s="279"/>
      <c r="CK251" s="279">
        <v>20</v>
      </c>
      <c r="CL251" s="279"/>
      <c r="CM251" s="279"/>
      <c r="CN251" s="279"/>
      <c r="CO251" s="279"/>
      <c r="CP251" s="279"/>
      <c r="CQ251" s="279"/>
      <c r="CR251" s="279"/>
      <c r="CS251" s="279"/>
      <c r="CT251" s="279"/>
      <c r="CU251" s="279"/>
      <c r="CV251" s="279"/>
      <c r="CW251" s="279"/>
      <c r="CX251" s="279"/>
      <c r="CY251" s="279"/>
      <c r="CZ251" s="279">
        <v>0</v>
      </c>
      <c r="DA251" s="279">
        <v>0</v>
      </c>
      <c r="DB251" s="279"/>
      <c r="DC251" s="279"/>
      <c r="DD251" s="271"/>
      <c r="DE251" s="271"/>
      <c r="DF251" s="279"/>
      <c r="DG251" s="279"/>
      <c r="DH251" s="279">
        <v>0</v>
      </c>
      <c r="DI251" s="279">
        <v>0</v>
      </c>
      <c r="DJ251" s="279"/>
      <c r="DK251" s="279"/>
      <c r="DL251" s="279"/>
      <c r="DM251" s="279">
        <v>4</v>
      </c>
      <c r="DN251" s="279"/>
      <c r="DO251" s="279"/>
      <c r="DP251" s="277"/>
      <c r="DQ251" s="279"/>
      <c r="DR251" s="279">
        <v>2</v>
      </c>
      <c r="DS251" s="279"/>
      <c r="DT251" s="279"/>
      <c r="DU251" s="279"/>
      <c r="DV251" s="279"/>
      <c r="DW251" s="277"/>
      <c r="DX251" s="277"/>
      <c r="DY251" s="279"/>
      <c r="DZ251" s="279"/>
      <c r="EA251" s="279"/>
      <c r="EB251" s="279"/>
      <c r="EC251" s="272"/>
      <c r="ED251" s="272"/>
      <c r="EE251" s="279"/>
      <c r="EF251" s="279"/>
      <c r="EG251" s="279"/>
      <c r="EH251" s="279"/>
      <c r="EI251" s="279"/>
      <c r="EJ251" s="279"/>
      <c r="EK251" s="279"/>
      <c r="EL251" s="279"/>
      <c r="EM251" s="279"/>
      <c r="EN251" s="279"/>
      <c r="EO251" s="279"/>
      <c r="EP251" s="279"/>
      <c r="EQ251" s="279"/>
      <c r="ER251" s="279"/>
      <c r="ES251" s="279"/>
      <c r="ET251" s="279"/>
      <c r="EU251" s="279"/>
      <c r="EV251" s="279"/>
      <c r="EW251" s="279"/>
      <c r="EX251" s="279"/>
      <c r="EY251" s="279"/>
      <c r="EZ251" s="279"/>
      <c r="FA251" s="279"/>
      <c r="FB251" s="279"/>
      <c r="FC251" s="279"/>
      <c r="FD251" s="279"/>
      <c r="FE251" s="283"/>
      <c r="FF251" s="283"/>
      <c r="FG251" s="279"/>
      <c r="FH251" s="279">
        <v>2</v>
      </c>
      <c r="FI251" s="279">
        <v>0</v>
      </c>
      <c r="FJ251" s="279">
        <v>5</v>
      </c>
      <c r="FK251" s="279">
        <v>0</v>
      </c>
      <c r="FL251" s="279">
        <v>5</v>
      </c>
      <c r="FM251" s="279"/>
      <c r="FN251" s="279"/>
      <c r="FO251" s="42"/>
      <c r="FP251" s="42"/>
      <c r="FQ251" s="279"/>
      <c r="FR251" s="279"/>
      <c r="FS251" s="279"/>
      <c r="FT251" s="279"/>
      <c r="FU251" s="279"/>
      <c r="FV251" s="279"/>
      <c r="FW251" s="283"/>
      <c r="FX251" s="283"/>
      <c r="FY251" s="279"/>
      <c r="FZ251" s="279"/>
      <c r="GA251" s="279"/>
      <c r="GB251" s="279"/>
      <c r="GC251" s="62">
        <v>0</v>
      </c>
      <c r="GD251" s="62"/>
      <c r="GE251" s="279"/>
      <c r="GF251" s="279"/>
      <c r="GG251" s="285"/>
      <c r="GH251" s="285"/>
      <c r="GI251" s="279"/>
      <c r="GJ251" s="279"/>
      <c r="GK251" s="279"/>
      <c r="GL251" s="279"/>
    </row>
    <row r="252" spans="1:194" s="286" customFormat="1" ht="14.25" customHeight="1" x14ac:dyDescent="0.3">
      <c r="A252" s="277">
        <v>222</v>
      </c>
      <c r="B252" s="277" t="s">
        <v>700</v>
      </c>
      <c r="C252" s="277" t="s">
        <v>701</v>
      </c>
      <c r="D252" s="277">
        <v>0.79</v>
      </c>
      <c r="E252" s="277"/>
      <c r="F252" s="277"/>
      <c r="G252" s="277"/>
      <c r="H252" s="277"/>
      <c r="I252" s="277"/>
      <c r="J252" s="277">
        <v>0</v>
      </c>
      <c r="K252" s="277">
        <v>3</v>
      </c>
      <c r="L252" s="277"/>
      <c r="M252" s="277">
        <v>1</v>
      </c>
      <c r="N252" s="277"/>
      <c r="O252" s="277"/>
      <c r="P252" s="277"/>
      <c r="Q252" s="277"/>
      <c r="R252" s="277"/>
      <c r="S252" s="277"/>
      <c r="T252" s="277"/>
      <c r="U252" s="277"/>
      <c r="V252" s="277">
        <v>1</v>
      </c>
      <c r="W252" s="277"/>
      <c r="X252" s="277"/>
      <c r="Y252" s="277"/>
      <c r="Z252" s="277"/>
      <c r="AA252" s="277"/>
      <c r="AB252" s="277"/>
      <c r="AC252" s="277"/>
      <c r="AD252" s="277"/>
      <c r="AE252" s="277"/>
      <c r="AF252" s="277"/>
      <c r="AG252" s="277"/>
      <c r="AH252" s="277"/>
      <c r="AI252" s="277"/>
      <c r="AJ252" s="277"/>
      <c r="AK252" s="277"/>
      <c r="AL252" s="277"/>
      <c r="AM252" s="277">
        <v>4</v>
      </c>
      <c r="AN252" s="277"/>
      <c r="AO252" s="277"/>
      <c r="AP252" s="277"/>
      <c r="AQ252" s="277"/>
      <c r="AR252" s="278"/>
      <c r="AS252" s="278"/>
      <c r="AT252" s="278"/>
      <c r="AU252" s="278">
        <v>4</v>
      </c>
      <c r="AV252" s="277"/>
      <c r="AW252" s="277">
        <v>4</v>
      </c>
      <c r="AX252" s="277"/>
      <c r="AY252" s="277">
        <v>4</v>
      </c>
      <c r="AZ252" s="42"/>
      <c r="BA252" s="42">
        <v>1</v>
      </c>
      <c r="BB252" s="277"/>
      <c r="BC252" s="277">
        <v>2</v>
      </c>
      <c r="BD252" s="277"/>
      <c r="BE252" s="277"/>
      <c r="BF252" s="288"/>
      <c r="BG252" s="277"/>
      <c r="BH252" s="277"/>
      <c r="BI252" s="277"/>
      <c r="BJ252" s="277"/>
      <c r="BK252" s="277">
        <v>1</v>
      </c>
      <c r="BL252" s="277">
        <v>2</v>
      </c>
      <c r="BM252" s="277"/>
      <c r="BN252" s="279"/>
      <c r="BO252" s="279">
        <v>8</v>
      </c>
      <c r="BP252" s="277"/>
      <c r="BQ252" s="277"/>
      <c r="BR252" s="277"/>
      <c r="BS252" s="277"/>
      <c r="BT252" s="277"/>
      <c r="BU252" s="277"/>
      <c r="BV252" s="277"/>
      <c r="BW252" s="277"/>
      <c r="BX252" s="277"/>
      <c r="BY252" s="277">
        <v>6</v>
      </c>
      <c r="BZ252" s="277"/>
      <c r="CA252" s="277"/>
      <c r="CB252" s="277"/>
      <c r="CC252" s="277"/>
      <c r="CD252" s="277"/>
      <c r="CE252" s="277">
        <v>1</v>
      </c>
      <c r="CF252" s="277"/>
      <c r="CG252" s="277">
        <v>3</v>
      </c>
      <c r="CH252" s="287"/>
      <c r="CI252" s="287">
        <v>3</v>
      </c>
      <c r="CJ252" s="277"/>
      <c r="CK252" s="277">
        <v>20</v>
      </c>
      <c r="CL252" s="277"/>
      <c r="CM252" s="277"/>
      <c r="CN252" s="277"/>
      <c r="CO252" s="277"/>
      <c r="CP252" s="277"/>
      <c r="CQ252" s="277"/>
      <c r="CR252" s="277"/>
      <c r="CS252" s="277">
        <v>3</v>
      </c>
      <c r="CT252" s="277"/>
      <c r="CU252" s="277"/>
      <c r="CV252" s="277"/>
      <c r="CW252" s="277"/>
      <c r="CX252" s="277"/>
      <c r="CY252" s="277"/>
      <c r="CZ252" s="277"/>
      <c r="DA252" s="277"/>
      <c r="DB252" s="277"/>
      <c r="DC252" s="277"/>
      <c r="DD252" s="271"/>
      <c r="DE252" s="271"/>
      <c r="DF252" s="277"/>
      <c r="DG252" s="277"/>
      <c r="DH252" s="279">
        <v>0</v>
      </c>
      <c r="DI252" s="279">
        <v>0</v>
      </c>
      <c r="DJ252" s="277"/>
      <c r="DK252" s="277"/>
      <c r="DL252" s="277"/>
      <c r="DM252" s="277">
        <v>4</v>
      </c>
      <c r="DN252" s="277"/>
      <c r="DO252" s="277"/>
      <c r="DP252" s="277"/>
      <c r="DQ252" s="277"/>
      <c r="DR252" s="277">
        <v>2</v>
      </c>
      <c r="DS252" s="277"/>
      <c r="DT252" s="277"/>
      <c r="DU252" s="277"/>
      <c r="DV252" s="277"/>
      <c r="DW252" s="279"/>
      <c r="DX252" s="279">
        <v>1</v>
      </c>
      <c r="DY252" s="277"/>
      <c r="DZ252" s="277">
        <v>1</v>
      </c>
      <c r="EA252" s="277"/>
      <c r="EB252" s="277"/>
      <c r="EC252" s="272"/>
      <c r="ED252" s="272"/>
      <c r="EE252" s="277"/>
      <c r="EF252" s="277">
        <v>7</v>
      </c>
      <c r="EG252" s="277"/>
      <c r="EH252" s="277"/>
      <c r="EI252" s="277"/>
      <c r="EJ252" s="277"/>
      <c r="EK252" s="277"/>
      <c r="EL252" s="277">
        <v>2</v>
      </c>
      <c r="EM252" s="277"/>
      <c r="EN252" s="277">
        <v>8</v>
      </c>
      <c r="EO252" s="277"/>
      <c r="EP252" s="277"/>
      <c r="EQ252" s="277"/>
      <c r="ER252" s="277"/>
      <c r="ES252" s="277"/>
      <c r="ET252" s="277"/>
      <c r="EU252" s="277"/>
      <c r="EV252" s="277"/>
      <c r="EW252" s="277"/>
      <c r="EX252" s="277"/>
      <c r="EY252" s="277"/>
      <c r="EZ252" s="277"/>
      <c r="FA252" s="277"/>
      <c r="FB252" s="277">
        <v>8</v>
      </c>
      <c r="FC252" s="277"/>
      <c r="FD252" s="277">
        <v>1</v>
      </c>
      <c r="FE252" s="288"/>
      <c r="FF252" s="288"/>
      <c r="FG252" s="277"/>
      <c r="FH252" s="277">
        <v>2</v>
      </c>
      <c r="FI252" s="277"/>
      <c r="FJ252" s="277">
        <v>5</v>
      </c>
      <c r="FK252" s="277"/>
      <c r="FL252" s="277">
        <v>5</v>
      </c>
      <c r="FM252" s="277"/>
      <c r="FN252" s="277"/>
      <c r="FO252" s="42"/>
      <c r="FP252" s="42"/>
      <c r="FQ252" s="277"/>
      <c r="FR252" s="277"/>
      <c r="FS252" s="277"/>
      <c r="FT252" s="277"/>
      <c r="FU252" s="277"/>
      <c r="FV252" s="277">
        <v>5</v>
      </c>
      <c r="FW252" s="288"/>
      <c r="FX252" s="288"/>
      <c r="FY252" s="277"/>
      <c r="FZ252" s="277">
        <v>290</v>
      </c>
      <c r="GA252" s="277"/>
      <c r="GB252" s="277">
        <v>8</v>
      </c>
      <c r="GC252" s="62"/>
      <c r="GD252" s="62"/>
      <c r="GE252" s="277"/>
      <c r="GF252" s="277"/>
      <c r="GG252" s="277"/>
      <c r="GH252" s="277"/>
      <c r="GI252" s="277"/>
      <c r="GJ252" s="277">
        <v>5</v>
      </c>
      <c r="GK252" s="277"/>
      <c r="GL252" s="277"/>
    </row>
    <row r="253" spans="1:194" s="286" customFormat="1" ht="14.25" customHeight="1" x14ac:dyDescent="0.3">
      <c r="A253" s="277">
        <v>27</v>
      </c>
      <c r="B253" s="277" t="s">
        <v>702</v>
      </c>
      <c r="C253" s="277" t="s">
        <v>175</v>
      </c>
      <c r="D253" s="277">
        <v>0.73</v>
      </c>
      <c r="E253" s="277"/>
      <c r="F253" s="277"/>
      <c r="G253" s="277"/>
      <c r="H253" s="277"/>
      <c r="I253" s="277"/>
      <c r="J253" s="277">
        <v>236</v>
      </c>
      <c r="K253" s="277">
        <v>112</v>
      </c>
      <c r="L253" s="277">
        <v>361</v>
      </c>
      <c r="M253" s="277"/>
      <c r="N253" s="277">
        <f>SUM(N254:N267)</f>
        <v>294</v>
      </c>
      <c r="O253" s="277"/>
      <c r="P253" s="277">
        <v>125</v>
      </c>
      <c r="Q253" s="277">
        <v>134</v>
      </c>
      <c r="R253" s="277">
        <v>450</v>
      </c>
      <c r="S253" s="277"/>
      <c r="T253" s="277"/>
      <c r="U253" s="277"/>
      <c r="V253" s="277">
        <v>648</v>
      </c>
      <c r="W253" s="277"/>
      <c r="X253" s="277"/>
      <c r="Y253" s="277"/>
      <c r="Z253" s="277">
        <f>Z254+Z256+Z257+Z258+Z259+Z261+Z267</f>
        <v>1100</v>
      </c>
      <c r="AA253" s="277"/>
      <c r="AB253" s="277">
        <v>976</v>
      </c>
      <c r="AC253" s="277"/>
      <c r="AD253" s="277">
        <v>639</v>
      </c>
      <c r="AE253" s="277">
        <v>398</v>
      </c>
      <c r="AF253" s="277"/>
      <c r="AG253" s="277"/>
      <c r="AH253" s="277"/>
      <c r="AI253" s="277"/>
      <c r="AJ253" s="277"/>
      <c r="AK253" s="277"/>
      <c r="AL253" s="277">
        <v>373</v>
      </c>
      <c r="AM253" s="277">
        <v>257</v>
      </c>
      <c r="AN253" s="277"/>
      <c r="AO253" s="277"/>
      <c r="AP253" s="277"/>
      <c r="AQ253" s="277"/>
      <c r="AR253" s="278"/>
      <c r="AS253" s="278"/>
      <c r="AT253" s="278"/>
      <c r="AU253" s="278"/>
      <c r="AV253" s="277">
        <v>475</v>
      </c>
      <c r="AW253" s="277">
        <v>166</v>
      </c>
      <c r="AX253" s="277">
        <f>AX254+AX255+AX256+AX257+AX258+AX259+AX260+AX261+AX262+AX263+AX264+AX265+AX266+AX267</f>
        <v>514</v>
      </c>
      <c r="AY253" s="277">
        <f>AY254+AY255+AY256+AY257+AY258+AY259+AY260+AY261+AY262+AY263+AY264+AY265+AY266+AY267</f>
        <v>388</v>
      </c>
      <c r="AZ253" s="42"/>
      <c r="BA253" s="42"/>
      <c r="BB253" s="279">
        <v>502</v>
      </c>
      <c r="BC253" s="279">
        <v>196</v>
      </c>
      <c r="BD253" s="279">
        <v>39</v>
      </c>
      <c r="BE253" s="279">
        <v>0</v>
      </c>
      <c r="BF253" s="284"/>
      <c r="BG253" s="279"/>
      <c r="BH253" s="279"/>
      <c r="BI253" s="279"/>
      <c r="BJ253" s="279">
        <v>586</v>
      </c>
      <c r="BK253" s="279">
        <v>281</v>
      </c>
      <c r="BL253" s="279">
        <f>BL254+BL255+BL256+BL257+BL258+BL259+BL261+BL263+BL264+BL265</f>
        <v>669</v>
      </c>
      <c r="BM253" s="279">
        <f>BM254+BM255+BM256+BM257+BM258+BM259+BM261+BM263+BM264+BM265</f>
        <v>130</v>
      </c>
      <c r="BN253" s="277">
        <v>643</v>
      </c>
      <c r="BO253" s="277">
        <v>215</v>
      </c>
      <c r="BP253" s="279"/>
      <c r="BQ253" s="279"/>
      <c r="BR253" s="279"/>
      <c r="BS253" s="279"/>
      <c r="BT253" s="279">
        <f>SUM(BT254:BT267)</f>
        <v>1032</v>
      </c>
      <c r="BU253" s="279"/>
      <c r="BV253" s="279">
        <v>488</v>
      </c>
      <c r="BW253" s="279">
        <v>191</v>
      </c>
      <c r="BX253" s="280">
        <v>1322</v>
      </c>
      <c r="BY253" s="280">
        <v>462</v>
      </c>
      <c r="BZ253" s="279"/>
      <c r="CA253" s="279"/>
      <c r="CB253" s="279"/>
      <c r="CC253" s="279"/>
      <c r="CD253" s="279">
        <v>773</v>
      </c>
      <c r="CE253" s="279"/>
      <c r="CF253" s="279"/>
      <c r="CG253" s="279"/>
      <c r="CH253" s="281">
        <f>SUM(CH254:CH267)</f>
        <v>1938</v>
      </c>
      <c r="CI253" s="281">
        <f>SUM(CI254:CI267)</f>
        <v>487</v>
      </c>
      <c r="CJ253" s="279"/>
      <c r="CK253" s="279">
        <v>3146</v>
      </c>
      <c r="CL253" s="279"/>
      <c r="CM253" s="279"/>
      <c r="CN253" s="279"/>
      <c r="CO253" s="279"/>
      <c r="CP253" s="279">
        <v>924</v>
      </c>
      <c r="CQ253" s="279"/>
      <c r="CR253" s="279"/>
      <c r="CS253" s="279"/>
      <c r="CT253" s="279"/>
      <c r="CU253" s="279"/>
      <c r="CV253" s="279">
        <v>1342</v>
      </c>
      <c r="CW253" s="279"/>
      <c r="CX253" s="279"/>
      <c r="CY253" s="279"/>
      <c r="CZ253" s="279">
        <v>338</v>
      </c>
      <c r="DA253" s="279">
        <v>146</v>
      </c>
      <c r="DB253" s="279"/>
      <c r="DC253" s="279"/>
      <c r="DD253" s="271"/>
      <c r="DE253" s="271"/>
      <c r="DF253" s="279">
        <v>816</v>
      </c>
      <c r="DG253" s="279"/>
      <c r="DH253" s="279">
        <v>0</v>
      </c>
      <c r="DI253" s="279">
        <v>0</v>
      </c>
      <c r="DJ253" s="279"/>
      <c r="DK253" s="279"/>
      <c r="DL253" s="279">
        <v>1920</v>
      </c>
      <c r="DM253" s="279"/>
      <c r="DN253" s="279"/>
      <c r="DO253" s="279"/>
      <c r="DP253" s="277"/>
      <c r="DQ253" s="279">
        <v>476</v>
      </c>
      <c r="DR253" s="279">
        <v>0</v>
      </c>
      <c r="DS253" s="279">
        <v>806</v>
      </c>
      <c r="DT253" s="279"/>
      <c r="DU253" s="279">
        <v>902</v>
      </c>
      <c r="DV253" s="279"/>
      <c r="DW253" s="277"/>
      <c r="DX253" s="277">
        <v>1</v>
      </c>
      <c r="DY253" s="279"/>
      <c r="DZ253" s="279"/>
      <c r="EA253" s="279">
        <v>272</v>
      </c>
      <c r="EB253" s="279">
        <v>98</v>
      </c>
      <c r="EC253" s="272"/>
      <c r="ED253" s="272"/>
      <c r="EE253" s="279">
        <v>625</v>
      </c>
      <c r="EF253" s="279">
        <v>234</v>
      </c>
      <c r="EG253" s="279">
        <v>1080</v>
      </c>
      <c r="EH253" s="279">
        <v>615</v>
      </c>
      <c r="EI253" s="279"/>
      <c r="EJ253" s="279"/>
      <c r="EK253" s="279"/>
      <c r="EL253" s="279"/>
      <c r="EM253" s="279"/>
      <c r="EN253" s="279"/>
      <c r="EO253" s="279">
        <v>324</v>
      </c>
      <c r="EP253" s="279">
        <v>260</v>
      </c>
      <c r="EQ253" s="279"/>
      <c r="ER253" s="279"/>
      <c r="ES253" s="279">
        <v>1097</v>
      </c>
      <c r="ET253" s="279">
        <v>5</v>
      </c>
      <c r="EU253" s="279"/>
      <c r="EV253" s="279"/>
      <c r="EW253" s="279"/>
      <c r="EX253" s="279"/>
      <c r="EY253" s="279"/>
      <c r="EZ253" s="279"/>
      <c r="FA253" s="279"/>
      <c r="FB253" s="279"/>
      <c r="FC253" s="279"/>
      <c r="FD253" s="279"/>
      <c r="FE253" s="283">
        <v>1055</v>
      </c>
      <c r="FF253" s="283">
        <v>556</v>
      </c>
      <c r="FG253" s="279">
        <v>1284</v>
      </c>
      <c r="FH253" s="279">
        <v>888</v>
      </c>
      <c r="FI253" s="279">
        <v>1410</v>
      </c>
      <c r="FJ253" s="279">
        <v>136</v>
      </c>
      <c r="FK253" s="279">
        <v>836</v>
      </c>
      <c r="FL253" s="279">
        <v>441</v>
      </c>
      <c r="FM253" s="279"/>
      <c r="FN253" s="279"/>
      <c r="FO253" s="42"/>
      <c r="FP253" s="42"/>
      <c r="FQ253" s="279"/>
      <c r="FR253" s="279"/>
      <c r="FS253" s="279">
        <v>1</v>
      </c>
      <c r="FT253" s="279"/>
      <c r="FU253" s="279"/>
      <c r="FV253" s="279"/>
      <c r="FW253" s="283">
        <v>1055</v>
      </c>
      <c r="FX253" s="283">
        <v>556</v>
      </c>
      <c r="FY253" s="279"/>
      <c r="FZ253" s="279"/>
      <c r="GA253" s="279"/>
      <c r="GB253" s="279"/>
      <c r="GC253" s="62">
        <v>825</v>
      </c>
      <c r="GD253" s="62"/>
      <c r="GE253" s="279"/>
      <c r="GF253" s="279"/>
      <c r="GG253" s="285"/>
      <c r="GH253" s="285"/>
      <c r="GI253" s="279"/>
      <c r="GJ253" s="279"/>
      <c r="GK253" s="279"/>
      <c r="GL253" s="279"/>
    </row>
    <row r="254" spans="1:194" s="286" customFormat="1" ht="29.25" customHeight="1" x14ac:dyDescent="0.3">
      <c r="A254" s="277">
        <v>223</v>
      </c>
      <c r="B254" s="277" t="s">
        <v>703</v>
      </c>
      <c r="C254" s="277" t="s">
        <v>704</v>
      </c>
      <c r="D254" s="277">
        <v>0.74</v>
      </c>
      <c r="E254" s="277"/>
      <c r="F254" s="277"/>
      <c r="G254" s="277"/>
      <c r="H254" s="277"/>
      <c r="I254" s="277"/>
      <c r="J254" s="277">
        <v>5</v>
      </c>
      <c r="K254" s="277">
        <v>16</v>
      </c>
      <c r="L254" s="277">
        <v>10</v>
      </c>
      <c r="M254" s="277">
        <v>7</v>
      </c>
      <c r="N254" s="277">
        <v>4</v>
      </c>
      <c r="O254" s="277"/>
      <c r="P254" s="277">
        <v>6</v>
      </c>
      <c r="Q254" s="277"/>
      <c r="R254" s="277">
        <v>6</v>
      </c>
      <c r="S254" s="277"/>
      <c r="T254" s="277">
        <v>21</v>
      </c>
      <c r="U254" s="277">
        <v>10</v>
      </c>
      <c r="V254" s="277">
        <v>32</v>
      </c>
      <c r="W254" s="277"/>
      <c r="X254" s="277"/>
      <c r="Y254" s="277"/>
      <c r="Z254" s="277">
        <v>50</v>
      </c>
      <c r="AA254" s="277"/>
      <c r="AB254" s="277">
        <v>1</v>
      </c>
      <c r="AC254" s="277"/>
      <c r="AD254" s="277">
        <v>71</v>
      </c>
      <c r="AE254" s="277">
        <v>29</v>
      </c>
      <c r="AF254" s="277">
        <v>44</v>
      </c>
      <c r="AG254" s="277"/>
      <c r="AH254" s="277">
        <v>1</v>
      </c>
      <c r="AI254" s="277"/>
      <c r="AJ254" s="277"/>
      <c r="AK254" s="277"/>
      <c r="AL254" s="277">
        <v>20</v>
      </c>
      <c r="AM254" s="277">
        <v>16</v>
      </c>
      <c r="AN254" s="277"/>
      <c r="AO254" s="277"/>
      <c r="AP254" s="277">
        <v>1</v>
      </c>
      <c r="AQ254" s="277">
        <v>14</v>
      </c>
      <c r="AR254" s="278"/>
      <c r="AS254" s="278"/>
      <c r="AT254" s="278">
        <v>15</v>
      </c>
      <c r="AU254" s="278">
        <v>2</v>
      </c>
      <c r="AV254" s="277">
        <v>20</v>
      </c>
      <c r="AW254" s="277">
        <v>22</v>
      </c>
      <c r="AX254" s="277">
        <v>12</v>
      </c>
      <c r="AY254" s="277">
        <v>4</v>
      </c>
      <c r="AZ254" s="42">
        <v>12</v>
      </c>
      <c r="BA254" s="42">
        <v>10</v>
      </c>
      <c r="BB254" s="277">
        <v>40</v>
      </c>
      <c r="BC254" s="277"/>
      <c r="BD254" s="277">
        <v>1</v>
      </c>
      <c r="BE254" s="277">
        <v>0</v>
      </c>
      <c r="BF254" s="288">
        <v>20</v>
      </c>
      <c r="BG254" s="277"/>
      <c r="BH254" s="277">
        <v>10</v>
      </c>
      <c r="BI254" s="277"/>
      <c r="BJ254" s="277">
        <v>31</v>
      </c>
      <c r="BK254" s="277">
        <v>23</v>
      </c>
      <c r="BL254" s="277">
        <v>18</v>
      </c>
      <c r="BM254" s="277"/>
      <c r="BN254" s="279">
        <v>20</v>
      </c>
      <c r="BO254" s="279">
        <v>1</v>
      </c>
      <c r="BP254" s="277">
        <v>6</v>
      </c>
      <c r="BQ254" s="277">
        <v>9</v>
      </c>
      <c r="BR254" s="277"/>
      <c r="BS254" s="277"/>
      <c r="BT254" s="277">
        <v>35</v>
      </c>
      <c r="BU254" s="277"/>
      <c r="BV254" s="277">
        <v>31</v>
      </c>
      <c r="BW254" s="277">
        <v>6</v>
      </c>
      <c r="BX254" s="277">
        <v>65</v>
      </c>
      <c r="BY254" s="277">
        <v>43</v>
      </c>
      <c r="BZ254" s="277"/>
      <c r="CA254" s="277"/>
      <c r="CB254" s="277">
        <v>54</v>
      </c>
      <c r="CC254" s="277"/>
      <c r="CD254" s="277">
        <v>20</v>
      </c>
      <c r="CE254" s="277"/>
      <c r="CF254" s="277">
        <v>5</v>
      </c>
      <c r="CG254" s="277">
        <v>10</v>
      </c>
      <c r="CH254" s="287">
        <f>36+18</f>
        <v>54</v>
      </c>
      <c r="CI254" s="287">
        <v>7</v>
      </c>
      <c r="CJ254" s="277"/>
      <c r="CK254" s="277">
        <v>700</v>
      </c>
      <c r="CL254" s="277"/>
      <c r="CM254" s="277"/>
      <c r="CN254" s="277"/>
      <c r="CO254" s="277"/>
      <c r="CP254" s="277"/>
      <c r="CQ254" s="277"/>
      <c r="CR254" s="277">
        <v>12</v>
      </c>
      <c r="CS254" s="277">
        <v>5</v>
      </c>
      <c r="CT254" s="277"/>
      <c r="CU254" s="277"/>
      <c r="CV254" s="277">
        <v>89</v>
      </c>
      <c r="CW254" s="277"/>
      <c r="CX254" s="277">
        <v>30</v>
      </c>
      <c r="CY254" s="277">
        <v>3</v>
      </c>
      <c r="CZ254" s="277">
        <v>6</v>
      </c>
      <c r="DA254" s="277">
        <v>5</v>
      </c>
      <c r="DB254" s="277"/>
      <c r="DC254" s="277"/>
      <c r="DD254" s="271"/>
      <c r="DE254" s="271"/>
      <c r="DF254" s="277">
        <v>88</v>
      </c>
      <c r="DG254" s="277"/>
      <c r="DH254" s="279">
        <v>0</v>
      </c>
      <c r="DI254" s="279">
        <v>0</v>
      </c>
      <c r="DJ254" s="277"/>
      <c r="DK254" s="277"/>
      <c r="DL254" s="277">
        <v>37</v>
      </c>
      <c r="DM254" s="277"/>
      <c r="DN254" s="277"/>
      <c r="DO254" s="277"/>
      <c r="DP254" s="277"/>
      <c r="DQ254" s="277">
        <v>22</v>
      </c>
      <c r="DR254" s="277"/>
      <c r="DS254" s="277">
        <v>29</v>
      </c>
      <c r="DT254" s="277"/>
      <c r="DU254" s="277">
        <v>10</v>
      </c>
      <c r="DV254" s="277"/>
      <c r="DW254" s="279">
        <v>214</v>
      </c>
      <c r="DX254" s="279">
        <v>251</v>
      </c>
      <c r="DY254" s="277">
        <v>16</v>
      </c>
      <c r="DZ254" s="277">
        <v>9</v>
      </c>
      <c r="EA254" s="277">
        <v>11</v>
      </c>
      <c r="EB254" s="277">
        <v>10</v>
      </c>
      <c r="EC254" s="272">
        <v>75</v>
      </c>
      <c r="ED254" s="272">
        <v>35</v>
      </c>
      <c r="EE254" s="277">
        <v>22</v>
      </c>
      <c r="EF254" s="277">
        <v>3</v>
      </c>
      <c r="EG254" s="277">
        <v>41</v>
      </c>
      <c r="EH254" s="277">
        <v>12</v>
      </c>
      <c r="EI254" s="277"/>
      <c r="EJ254" s="277"/>
      <c r="EK254" s="277">
        <v>10</v>
      </c>
      <c r="EL254" s="277">
        <v>90</v>
      </c>
      <c r="EM254" s="277">
        <v>144</v>
      </c>
      <c r="EN254" s="277">
        <v>71</v>
      </c>
      <c r="EO254" s="277">
        <v>8</v>
      </c>
      <c r="EP254" s="277">
        <v>10</v>
      </c>
      <c r="EQ254" s="277"/>
      <c r="ER254" s="277"/>
      <c r="ES254" s="277">
        <v>34</v>
      </c>
      <c r="ET254" s="277"/>
      <c r="EU254" s="277">
        <v>20</v>
      </c>
      <c r="EV254" s="277">
        <v>7</v>
      </c>
      <c r="EW254" s="277"/>
      <c r="EX254" s="277"/>
      <c r="EY254" s="277">
        <v>35</v>
      </c>
      <c r="EZ254" s="277">
        <v>3</v>
      </c>
      <c r="FA254" s="277">
        <v>144</v>
      </c>
      <c r="FB254" s="277">
        <v>71</v>
      </c>
      <c r="FC254" s="277">
        <v>24</v>
      </c>
      <c r="FD254" s="277">
        <v>6</v>
      </c>
      <c r="FE254" s="288">
        <v>60</v>
      </c>
      <c r="FF254" s="288">
        <v>8</v>
      </c>
      <c r="FG254" s="277">
        <v>50</v>
      </c>
      <c r="FH254" s="277">
        <v>22</v>
      </c>
      <c r="FI254" s="277">
        <v>125</v>
      </c>
      <c r="FJ254" s="277">
        <v>124</v>
      </c>
      <c r="FK254" s="277">
        <v>24</v>
      </c>
      <c r="FL254" s="277">
        <v>30</v>
      </c>
      <c r="FM254" s="277"/>
      <c r="FN254" s="277"/>
      <c r="FO254" s="42"/>
      <c r="FP254" s="42">
        <v>230</v>
      </c>
      <c r="FQ254" s="277">
        <v>18</v>
      </c>
      <c r="FR254" s="277"/>
      <c r="FS254" s="277"/>
      <c r="FT254" s="277"/>
      <c r="FU254" s="277">
        <v>35</v>
      </c>
      <c r="FV254" s="277">
        <v>5</v>
      </c>
      <c r="FW254" s="288">
        <v>60</v>
      </c>
      <c r="FX254" s="288">
        <v>8</v>
      </c>
      <c r="FY254" s="277"/>
      <c r="FZ254" s="277">
        <v>300</v>
      </c>
      <c r="GA254" s="277">
        <v>8</v>
      </c>
      <c r="GB254" s="277">
        <v>3</v>
      </c>
      <c r="GC254" s="62">
        <v>9</v>
      </c>
      <c r="GD254" s="62"/>
      <c r="GE254" s="277">
        <v>55</v>
      </c>
      <c r="GF254" s="277">
        <v>9</v>
      </c>
      <c r="GG254" s="277">
        <v>5</v>
      </c>
      <c r="GH254" s="277">
        <v>30</v>
      </c>
      <c r="GI254" s="277">
        <v>80</v>
      </c>
      <c r="GJ254" s="277">
        <v>18</v>
      </c>
      <c r="GK254" s="277"/>
      <c r="GL254" s="277"/>
    </row>
    <row r="255" spans="1:194" s="286" customFormat="1" ht="27" customHeight="1" x14ac:dyDescent="0.3">
      <c r="A255" s="277">
        <v>224</v>
      </c>
      <c r="B255" s="277" t="s">
        <v>705</v>
      </c>
      <c r="C255" s="277" t="s">
        <v>706</v>
      </c>
      <c r="D255" s="277">
        <v>0.69</v>
      </c>
      <c r="E255" s="277"/>
      <c r="F255" s="277"/>
      <c r="G255" s="277"/>
      <c r="H255" s="277">
        <v>1</v>
      </c>
      <c r="I255" s="277"/>
      <c r="J255" s="277">
        <v>1</v>
      </c>
      <c r="K255" s="277">
        <v>0</v>
      </c>
      <c r="L255" s="277"/>
      <c r="M255" s="277"/>
      <c r="N255" s="277"/>
      <c r="O255" s="277"/>
      <c r="P255" s="277"/>
      <c r="Q255" s="277"/>
      <c r="R255" s="277"/>
      <c r="S255" s="277"/>
      <c r="T255" s="277"/>
      <c r="U255" s="277"/>
      <c r="V255" s="277"/>
      <c r="W255" s="277"/>
      <c r="X255" s="277"/>
      <c r="Y255" s="277"/>
      <c r="Z255" s="277"/>
      <c r="AA255" s="277"/>
      <c r="AB255" s="277"/>
      <c r="AC255" s="277"/>
      <c r="AD255" s="277">
        <v>1</v>
      </c>
      <c r="AE255" s="277"/>
      <c r="AF255" s="277">
        <v>3</v>
      </c>
      <c r="AG255" s="277"/>
      <c r="AH255" s="277"/>
      <c r="AI255" s="277"/>
      <c r="AJ255" s="277"/>
      <c r="AK255" s="277"/>
      <c r="AL255" s="277"/>
      <c r="AM255" s="277"/>
      <c r="AN255" s="277"/>
      <c r="AO255" s="277"/>
      <c r="AP255" s="277"/>
      <c r="AQ255" s="277"/>
      <c r="AR255" s="278"/>
      <c r="AS255" s="278"/>
      <c r="AT255" s="278"/>
      <c r="AU255" s="278"/>
      <c r="AV255" s="277"/>
      <c r="AW255" s="277"/>
      <c r="AX255" s="277"/>
      <c r="AY255" s="277"/>
      <c r="AZ255" s="42"/>
      <c r="BA255" s="42"/>
      <c r="BB255" s="277"/>
      <c r="BC255" s="277"/>
      <c r="BD255" s="277"/>
      <c r="BE255" s="277"/>
      <c r="BF255" s="288"/>
      <c r="BG255" s="277"/>
      <c r="BH255" s="277"/>
      <c r="BI255" s="277"/>
      <c r="BJ255" s="277"/>
      <c r="BK255" s="277"/>
      <c r="BL255" s="277"/>
      <c r="BM255" s="277"/>
      <c r="BN255" s="277">
        <v>1</v>
      </c>
      <c r="BO255" s="277"/>
      <c r="BP255" s="277"/>
      <c r="BQ255" s="277"/>
      <c r="BR255" s="277"/>
      <c r="BS255" s="277"/>
      <c r="BT255" s="277"/>
      <c r="BU255" s="277"/>
      <c r="BV255" s="277"/>
      <c r="BW255" s="277"/>
      <c r="BX255" s="277">
        <v>2</v>
      </c>
      <c r="BY255" s="277"/>
      <c r="BZ255" s="277"/>
      <c r="CA255" s="277"/>
      <c r="CB255" s="277"/>
      <c r="CC255" s="277"/>
      <c r="CD255" s="277"/>
      <c r="CE255" s="277"/>
      <c r="CF255" s="277"/>
      <c r="CG255" s="277"/>
      <c r="CH255" s="287">
        <v>12</v>
      </c>
      <c r="CI255" s="287"/>
      <c r="CJ255" s="277"/>
      <c r="CK255" s="277">
        <v>1</v>
      </c>
      <c r="CL255" s="277"/>
      <c r="CM255" s="277"/>
      <c r="CN255" s="277"/>
      <c r="CO255" s="277"/>
      <c r="CP255" s="277"/>
      <c r="CQ255" s="277"/>
      <c r="CR255" s="277">
        <v>1</v>
      </c>
      <c r="CS255" s="277"/>
      <c r="CT255" s="277"/>
      <c r="CU255" s="277"/>
      <c r="CV255" s="277"/>
      <c r="CW255" s="277"/>
      <c r="CX255" s="277"/>
      <c r="CY255" s="277"/>
      <c r="CZ255" s="277"/>
      <c r="DA255" s="277"/>
      <c r="DB255" s="277"/>
      <c r="DC255" s="277"/>
      <c r="DD255" s="271"/>
      <c r="DE255" s="271"/>
      <c r="DF255" s="277"/>
      <c r="DG255" s="277"/>
      <c r="DH255" s="279">
        <v>0</v>
      </c>
      <c r="DI255" s="279">
        <v>0</v>
      </c>
      <c r="DJ255" s="277"/>
      <c r="DK255" s="277"/>
      <c r="DL255" s="277"/>
      <c r="DM255" s="277"/>
      <c r="DN255" s="277"/>
      <c r="DO255" s="277"/>
      <c r="DP255" s="277"/>
      <c r="DQ255" s="277">
        <v>0</v>
      </c>
      <c r="DR255" s="277"/>
      <c r="DS255" s="277">
        <v>3</v>
      </c>
      <c r="DT255" s="277"/>
      <c r="DU255" s="277"/>
      <c r="DV255" s="277"/>
      <c r="DW255" s="277">
        <v>6</v>
      </c>
      <c r="DX255" s="277">
        <v>1</v>
      </c>
      <c r="DY255" s="277">
        <v>1</v>
      </c>
      <c r="DZ255" s="277"/>
      <c r="EA255" s="277"/>
      <c r="EB255" s="277"/>
      <c r="EC255" s="272">
        <v>2</v>
      </c>
      <c r="ED255" s="272"/>
      <c r="EE255" s="277">
        <v>2</v>
      </c>
      <c r="EF255" s="277"/>
      <c r="EG255" s="277"/>
      <c r="EH255" s="277"/>
      <c r="EI255" s="277"/>
      <c r="EJ255" s="277"/>
      <c r="EK255" s="277">
        <v>3</v>
      </c>
      <c r="EL255" s="277"/>
      <c r="EM255" s="277">
        <v>2</v>
      </c>
      <c r="EN255" s="277"/>
      <c r="EO255" s="277">
        <v>5</v>
      </c>
      <c r="EP255" s="277"/>
      <c r="EQ255" s="277">
        <v>4</v>
      </c>
      <c r="ER255" s="277"/>
      <c r="ES255" s="277">
        <v>1</v>
      </c>
      <c r="ET255" s="277"/>
      <c r="EU255" s="277"/>
      <c r="EV255" s="277"/>
      <c r="EW255" s="277"/>
      <c r="EX255" s="277"/>
      <c r="EY255" s="277">
        <v>1</v>
      </c>
      <c r="EZ255" s="277"/>
      <c r="FA255" s="277">
        <v>2</v>
      </c>
      <c r="FB255" s="277"/>
      <c r="FC255" s="277"/>
      <c r="FD255" s="277"/>
      <c r="FE255" s="288"/>
      <c r="FF255" s="288"/>
      <c r="FG255" s="277">
        <v>2</v>
      </c>
      <c r="FH255" s="277"/>
      <c r="FI255" s="277">
        <v>15</v>
      </c>
      <c r="FJ255" s="277"/>
      <c r="FK255" s="277"/>
      <c r="FL255" s="277"/>
      <c r="FM255" s="277"/>
      <c r="FN255" s="277"/>
      <c r="FO255" s="42"/>
      <c r="FP255" s="42"/>
      <c r="FQ255" s="277"/>
      <c r="FR255" s="277"/>
      <c r="FS255" s="277"/>
      <c r="FT255" s="277"/>
      <c r="FU255" s="277">
        <v>3</v>
      </c>
      <c r="FV255" s="277"/>
      <c r="FW255" s="288"/>
      <c r="FX255" s="288"/>
      <c r="FY255" s="277"/>
      <c r="FZ255" s="277">
        <v>3</v>
      </c>
      <c r="GA255" s="277"/>
      <c r="GB255" s="277"/>
      <c r="GC255" s="62">
        <v>3</v>
      </c>
      <c r="GD255" s="62"/>
      <c r="GE255" s="277"/>
      <c r="GF255" s="277"/>
      <c r="GG255" s="277"/>
      <c r="GH255" s="277"/>
      <c r="GI255" s="277">
        <v>6</v>
      </c>
      <c r="GJ255" s="277">
        <v>3</v>
      </c>
      <c r="GK255" s="277"/>
      <c r="GL255" s="277"/>
    </row>
    <row r="256" spans="1:194" s="286" customFormat="1" ht="14.25" customHeight="1" x14ac:dyDescent="0.3">
      <c r="A256" s="277">
        <v>225</v>
      </c>
      <c r="B256" s="277" t="s">
        <v>707</v>
      </c>
      <c r="C256" s="277" t="s">
        <v>708</v>
      </c>
      <c r="D256" s="277">
        <v>0.72</v>
      </c>
      <c r="E256" s="277"/>
      <c r="F256" s="277"/>
      <c r="G256" s="277"/>
      <c r="H256" s="277"/>
      <c r="I256" s="277"/>
      <c r="J256" s="277">
        <v>46</v>
      </c>
      <c r="K256" s="277">
        <v>0</v>
      </c>
      <c r="L256" s="277">
        <v>30</v>
      </c>
      <c r="M256" s="277">
        <v>1</v>
      </c>
      <c r="N256" s="277"/>
      <c r="O256" s="277"/>
      <c r="P256" s="277">
        <v>11</v>
      </c>
      <c r="Q256" s="277"/>
      <c r="R256" s="277">
        <v>6</v>
      </c>
      <c r="S256" s="277"/>
      <c r="T256" s="277">
        <v>33</v>
      </c>
      <c r="U256" s="277">
        <v>5</v>
      </c>
      <c r="V256" s="277">
        <v>31</v>
      </c>
      <c r="W256" s="277"/>
      <c r="X256" s="277"/>
      <c r="Y256" s="277"/>
      <c r="Z256" s="277">
        <v>10</v>
      </c>
      <c r="AA256" s="277"/>
      <c r="AB256" s="277">
        <v>5</v>
      </c>
      <c r="AC256" s="277"/>
      <c r="AD256" s="277">
        <v>53</v>
      </c>
      <c r="AE256" s="277">
        <v>3</v>
      </c>
      <c r="AF256" s="277">
        <v>32</v>
      </c>
      <c r="AG256" s="277"/>
      <c r="AH256" s="277">
        <v>2</v>
      </c>
      <c r="AI256" s="277"/>
      <c r="AJ256" s="277"/>
      <c r="AK256" s="277"/>
      <c r="AL256" s="277">
        <v>47</v>
      </c>
      <c r="AM256" s="277"/>
      <c r="AN256" s="277"/>
      <c r="AO256" s="277"/>
      <c r="AP256" s="277">
        <v>33</v>
      </c>
      <c r="AQ256" s="277">
        <v>6</v>
      </c>
      <c r="AR256" s="278"/>
      <c r="AS256" s="278"/>
      <c r="AT256" s="278">
        <v>39</v>
      </c>
      <c r="AU256" s="278">
        <v>3</v>
      </c>
      <c r="AV256" s="277">
        <v>20</v>
      </c>
      <c r="AW256" s="277">
        <v>16</v>
      </c>
      <c r="AX256" s="277">
        <v>52</v>
      </c>
      <c r="AY256" s="277">
        <v>4</v>
      </c>
      <c r="AZ256" s="42">
        <v>24</v>
      </c>
      <c r="BA256" s="42">
        <v>3</v>
      </c>
      <c r="BB256" s="277">
        <v>49</v>
      </c>
      <c r="BC256" s="277"/>
      <c r="BD256" s="277">
        <v>13</v>
      </c>
      <c r="BE256" s="277">
        <v>0</v>
      </c>
      <c r="BF256" s="288">
        <v>10</v>
      </c>
      <c r="BG256" s="277"/>
      <c r="BH256" s="277">
        <v>10</v>
      </c>
      <c r="BI256" s="277"/>
      <c r="BJ256" s="277">
        <v>45</v>
      </c>
      <c r="BK256" s="277">
        <v>2</v>
      </c>
      <c r="BL256" s="277">
        <v>20</v>
      </c>
      <c r="BM256" s="277"/>
      <c r="BN256" s="277">
        <v>60</v>
      </c>
      <c r="BO256" s="277">
        <v>5</v>
      </c>
      <c r="BP256" s="277">
        <v>35</v>
      </c>
      <c r="BQ256" s="277">
        <v>20</v>
      </c>
      <c r="BR256" s="277"/>
      <c r="BS256" s="277"/>
      <c r="BT256" s="277">
        <v>109</v>
      </c>
      <c r="BU256" s="277"/>
      <c r="BV256" s="277">
        <v>37</v>
      </c>
      <c r="BW256" s="277"/>
      <c r="BX256" s="277">
        <v>109</v>
      </c>
      <c r="BY256" s="277"/>
      <c r="BZ256" s="277"/>
      <c r="CA256" s="277"/>
      <c r="CB256" s="277">
        <v>31</v>
      </c>
      <c r="CC256" s="277"/>
      <c r="CD256" s="277">
        <v>79</v>
      </c>
      <c r="CE256" s="277"/>
      <c r="CF256" s="277">
        <v>2</v>
      </c>
      <c r="CG256" s="277">
        <v>1</v>
      </c>
      <c r="CH256" s="287">
        <f>5+36</f>
        <v>41</v>
      </c>
      <c r="CI256" s="287"/>
      <c r="CJ256" s="277"/>
      <c r="CK256" s="277">
        <v>15</v>
      </c>
      <c r="CL256" s="277"/>
      <c r="CM256" s="277"/>
      <c r="CN256" s="277"/>
      <c r="CO256" s="277"/>
      <c r="CP256" s="277">
        <v>1</v>
      </c>
      <c r="CQ256" s="277"/>
      <c r="CR256" s="277">
        <v>15</v>
      </c>
      <c r="CS256" s="277"/>
      <c r="CT256" s="277"/>
      <c r="CU256" s="277"/>
      <c r="CV256" s="277">
        <v>68</v>
      </c>
      <c r="CW256" s="277"/>
      <c r="CX256" s="277">
        <v>70</v>
      </c>
      <c r="CY256" s="277"/>
      <c r="CZ256" s="277">
        <v>28</v>
      </c>
      <c r="DA256" s="277">
        <v>1</v>
      </c>
      <c r="DB256" s="277"/>
      <c r="DC256" s="277"/>
      <c r="DD256" s="271"/>
      <c r="DE256" s="271"/>
      <c r="DF256" s="277">
        <v>69</v>
      </c>
      <c r="DG256" s="277"/>
      <c r="DH256" s="279">
        <v>0</v>
      </c>
      <c r="DI256" s="279">
        <v>0</v>
      </c>
      <c r="DJ256" s="277"/>
      <c r="DK256" s="277"/>
      <c r="DL256" s="277">
        <v>71</v>
      </c>
      <c r="DM256" s="277"/>
      <c r="DN256" s="277">
        <v>50</v>
      </c>
      <c r="DO256" s="277"/>
      <c r="DP256" s="277"/>
      <c r="DQ256" s="277">
        <v>29</v>
      </c>
      <c r="DR256" s="277"/>
      <c r="DS256" s="277">
        <v>12</v>
      </c>
      <c r="DT256" s="277"/>
      <c r="DU256" s="277">
        <v>10</v>
      </c>
      <c r="DV256" s="277"/>
      <c r="DW256" s="277"/>
      <c r="DX256" s="277"/>
      <c r="DY256" s="277">
        <v>53</v>
      </c>
      <c r="DZ256" s="277"/>
      <c r="EA256" s="277">
        <v>17</v>
      </c>
      <c r="EB256" s="277"/>
      <c r="EC256" s="272">
        <v>10</v>
      </c>
      <c r="ED256" s="272">
        <v>10</v>
      </c>
      <c r="EE256" s="277">
        <v>55</v>
      </c>
      <c r="EF256" s="277">
        <v>3</v>
      </c>
      <c r="EG256" s="277">
        <v>63</v>
      </c>
      <c r="EH256" s="277">
        <v>12</v>
      </c>
      <c r="EI256" s="277"/>
      <c r="EJ256" s="277"/>
      <c r="EK256" s="277">
        <v>39</v>
      </c>
      <c r="EL256" s="277">
        <v>20</v>
      </c>
      <c r="EM256" s="277">
        <v>150</v>
      </c>
      <c r="EN256" s="277">
        <v>25</v>
      </c>
      <c r="EO256" s="277">
        <v>20</v>
      </c>
      <c r="EP256" s="277">
        <v>40</v>
      </c>
      <c r="EQ256" s="277"/>
      <c r="ER256" s="277"/>
      <c r="ES256" s="277">
        <v>46</v>
      </c>
      <c r="ET256" s="277"/>
      <c r="EU256" s="277">
        <v>10</v>
      </c>
      <c r="EV256" s="277">
        <v>2</v>
      </c>
      <c r="EW256" s="277"/>
      <c r="EX256" s="277"/>
      <c r="EY256" s="277">
        <v>75</v>
      </c>
      <c r="EZ256" s="277">
        <v>3</v>
      </c>
      <c r="FA256" s="277">
        <v>150</v>
      </c>
      <c r="FB256" s="277">
        <v>25</v>
      </c>
      <c r="FC256" s="277">
        <v>42</v>
      </c>
      <c r="FD256" s="277"/>
      <c r="FE256" s="288">
        <v>50</v>
      </c>
      <c r="FF256" s="288">
        <v>3</v>
      </c>
      <c r="FG256" s="277">
        <v>115</v>
      </c>
      <c r="FH256" s="277">
        <v>3</v>
      </c>
      <c r="FI256" s="277">
        <v>240</v>
      </c>
      <c r="FJ256" s="277">
        <v>3</v>
      </c>
      <c r="FK256" s="277">
        <v>50</v>
      </c>
      <c r="FL256" s="277">
        <v>3</v>
      </c>
      <c r="FM256" s="277"/>
      <c r="FN256" s="277"/>
      <c r="FO256" s="42"/>
      <c r="FP256" s="42">
        <v>125</v>
      </c>
      <c r="FQ256" s="277">
        <v>29</v>
      </c>
      <c r="FR256" s="277"/>
      <c r="FS256" s="277"/>
      <c r="FT256" s="277"/>
      <c r="FU256" s="277">
        <v>80</v>
      </c>
      <c r="FV256" s="277">
        <v>12</v>
      </c>
      <c r="FW256" s="288">
        <v>50</v>
      </c>
      <c r="FX256" s="288">
        <v>3</v>
      </c>
      <c r="FY256" s="277"/>
      <c r="FZ256" s="277">
        <v>13</v>
      </c>
      <c r="GA256" s="277">
        <v>30</v>
      </c>
      <c r="GB256" s="277">
        <v>3</v>
      </c>
      <c r="GC256" s="62">
        <v>24</v>
      </c>
      <c r="GD256" s="62"/>
      <c r="GE256" s="277">
        <v>141</v>
      </c>
      <c r="GF256" s="277">
        <v>28</v>
      </c>
      <c r="GG256" s="277">
        <v>30</v>
      </c>
      <c r="GH256" s="277">
        <v>3</v>
      </c>
      <c r="GI256" s="277">
        <v>75</v>
      </c>
      <c r="GJ256" s="277">
        <v>3</v>
      </c>
      <c r="GK256" s="277"/>
      <c r="GL256" s="277"/>
    </row>
    <row r="257" spans="1:194" s="286" customFormat="1" ht="14.25" customHeight="1" x14ac:dyDescent="0.3">
      <c r="A257" s="277">
        <v>226</v>
      </c>
      <c r="B257" s="277" t="s">
        <v>709</v>
      </c>
      <c r="C257" s="277" t="s">
        <v>710</v>
      </c>
      <c r="D257" s="277">
        <v>0.59</v>
      </c>
      <c r="E257" s="277"/>
      <c r="F257" s="277"/>
      <c r="G257" s="277"/>
      <c r="H257" s="277">
        <v>2</v>
      </c>
      <c r="I257" s="277"/>
      <c r="J257" s="277">
        <v>48</v>
      </c>
      <c r="K257" s="277">
        <v>0</v>
      </c>
      <c r="L257" s="277">
        <v>15</v>
      </c>
      <c r="M257" s="277"/>
      <c r="N257" s="277"/>
      <c r="O257" s="277"/>
      <c r="P257" s="277">
        <v>13</v>
      </c>
      <c r="Q257" s="277"/>
      <c r="R257" s="277"/>
      <c r="S257" s="277"/>
      <c r="T257" s="277"/>
      <c r="U257" s="277"/>
      <c r="V257" s="277">
        <v>18</v>
      </c>
      <c r="W257" s="277"/>
      <c r="X257" s="277"/>
      <c r="Y257" s="277"/>
      <c r="Z257" s="277">
        <v>10</v>
      </c>
      <c r="AA257" s="277"/>
      <c r="AB257" s="277"/>
      <c r="AC257" s="277"/>
      <c r="AD257" s="277">
        <v>30</v>
      </c>
      <c r="AE257" s="277"/>
      <c r="AF257" s="277">
        <v>42</v>
      </c>
      <c r="AG257" s="277"/>
      <c r="AH257" s="277">
        <v>2</v>
      </c>
      <c r="AI257" s="277"/>
      <c r="AJ257" s="277"/>
      <c r="AK257" s="277"/>
      <c r="AL257" s="277">
        <v>18</v>
      </c>
      <c r="AM257" s="277"/>
      <c r="AN257" s="277"/>
      <c r="AO257" s="277"/>
      <c r="AP257" s="277">
        <v>13</v>
      </c>
      <c r="AQ257" s="277"/>
      <c r="AR257" s="278"/>
      <c r="AS257" s="278"/>
      <c r="AT257" s="278">
        <v>31</v>
      </c>
      <c r="AU257" s="278"/>
      <c r="AV257" s="277">
        <v>25</v>
      </c>
      <c r="AW257" s="277"/>
      <c r="AX257" s="277">
        <v>22</v>
      </c>
      <c r="AY257" s="277"/>
      <c r="AZ257" s="42">
        <v>34</v>
      </c>
      <c r="BA257" s="42"/>
      <c r="BB257" s="277">
        <v>28</v>
      </c>
      <c r="BC257" s="277"/>
      <c r="BD257" s="277">
        <v>25</v>
      </c>
      <c r="BE257" s="277">
        <v>0</v>
      </c>
      <c r="BF257" s="288"/>
      <c r="BG257" s="277"/>
      <c r="BH257" s="277"/>
      <c r="BI257" s="277"/>
      <c r="BJ257" s="277">
        <v>24</v>
      </c>
      <c r="BK257" s="277"/>
      <c r="BL257" s="277">
        <v>17</v>
      </c>
      <c r="BM257" s="277"/>
      <c r="BN257" s="277">
        <v>30</v>
      </c>
      <c r="BO257" s="277"/>
      <c r="BP257" s="277">
        <v>28</v>
      </c>
      <c r="BQ257" s="277">
        <v>5</v>
      </c>
      <c r="BR257" s="277"/>
      <c r="BS257" s="277"/>
      <c r="BT257" s="277">
        <v>52</v>
      </c>
      <c r="BU257" s="277"/>
      <c r="BV257" s="277">
        <v>61</v>
      </c>
      <c r="BW257" s="277"/>
      <c r="BX257" s="277">
        <v>118</v>
      </c>
      <c r="BY257" s="277"/>
      <c r="BZ257" s="277"/>
      <c r="CA257" s="277"/>
      <c r="CB257" s="277">
        <v>11</v>
      </c>
      <c r="CC257" s="277"/>
      <c r="CD257" s="277">
        <v>41</v>
      </c>
      <c r="CE257" s="277"/>
      <c r="CF257" s="277"/>
      <c r="CG257" s="277"/>
      <c r="CH257" s="287">
        <v>89</v>
      </c>
      <c r="CI257" s="287"/>
      <c r="CJ257" s="277"/>
      <c r="CK257" s="277"/>
      <c r="CL257" s="277"/>
      <c r="CM257" s="277"/>
      <c r="CN257" s="277"/>
      <c r="CO257" s="277"/>
      <c r="CP257" s="277"/>
      <c r="CQ257" s="277"/>
      <c r="CR257" s="277">
        <v>28</v>
      </c>
      <c r="CS257" s="277"/>
      <c r="CT257" s="277"/>
      <c r="CU257" s="277"/>
      <c r="CV257" s="277">
        <v>71</v>
      </c>
      <c r="CW257" s="277"/>
      <c r="CX257" s="277">
        <v>80</v>
      </c>
      <c r="CY257" s="277"/>
      <c r="CZ257" s="277">
        <v>7</v>
      </c>
      <c r="DA257" s="277"/>
      <c r="DB257" s="277"/>
      <c r="DC257" s="277"/>
      <c r="DD257" s="271"/>
      <c r="DE257" s="271"/>
      <c r="DF257" s="277">
        <v>25</v>
      </c>
      <c r="DG257" s="277"/>
      <c r="DH257" s="279">
        <v>0</v>
      </c>
      <c r="DI257" s="279">
        <v>0</v>
      </c>
      <c r="DJ257" s="277"/>
      <c r="DK257" s="277"/>
      <c r="DL257" s="277">
        <v>25</v>
      </c>
      <c r="DM257" s="277"/>
      <c r="DN257" s="277">
        <v>50</v>
      </c>
      <c r="DO257" s="277"/>
      <c r="DP257" s="277"/>
      <c r="DQ257" s="277">
        <v>20</v>
      </c>
      <c r="DR257" s="277"/>
      <c r="DS257" s="277">
        <v>51</v>
      </c>
      <c r="DT257" s="277"/>
      <c r="DU257" s="277">
        <v>25</v>
      </c>
      <c r="DV257" s="277"/>
      <c r="DW257" s="277">
        <v>15</v>
      </c>
      <c r="DX257" s="277"/>
      <c r="DY257" s="277">
        <v>39</v>
      </c>
      <c r="DZ257" s="277"/>
      <c r="EA257" s="277">
        <v>5</v>
      </c>
      <c r="EB257" s="277"/>
      <c r="EC257" s="272">
        <v>100</v>
      </c>
      <c r="ED257" s="272"/>
      <c r="EE257" s="277">
        <v>55</v>
      </c>
      <c r="EF257" s="277"/>
      <c r="EG257" s="277">
        <v>70</v>
      </c>
      <c r="EH257" s="277"/>
      <c r="EI257" s="277"/>
      <c r="EJ257" s="277"/>
      <c r="EK257" s="277">
        <v>30</v>
      </c>
      <c r="EL257" s="277"/>
      <c r="EM257" s="277">
        <v>400</v>
      </c>
      <c r="EN257" s="277"/>
      <c r="EO257" s="277">
        <v>22</v>
      </c>
      <c r="EP257" s="277"/>
      <c r="EQ257" s="277"/>
      <c r="ER257" s="277"/>
      <c r="ES257" s="277">
        <v>78</v>
      </c>
      <c r="ET257" s="277"/>
      <c r="EU257" s="277">
        <v>10</v>
      </c>
      <c r="EV257" s="277"/>
      <c r="EW257" s="277"/>
      <c r="EX257" s="277"/>
      <c r="EY257" s="277">
        <v>20</v>
      </c>
      <c r="EZ257" s="277"/>
      <c r="FA257" s="277">
        <v>400</v>
      </c>
      <c r="FB257" s="277"/>
      <c r="FC257" s="277">
        <v>28</v>
      </c>
      <c r="FD257" s="277"/>
      <c r="FE257" s="288">
        <v>35</v>
      </c>
      <c r="FF257" s="288"/>
      <c r="FG257" s="277">
        <v>102</v>
      </c>
      <c r="FH257" s="277"/>
      <c r="FI257" s="277">
        <v>449</v>
      </c>
      <c r="FJ257" s="277"/>
      <c r="FK257" s="277">
        <v>60</v>
      </c>
      <c r="FL257" s="277"/>
      <c r="FM257" s="277"/>
      <c r="FN257" s="277"/>
      <c r="FO257" s="42"/>
      <c r="FP257" s="42"/>
      <c r="FQ257" s="277">
        <v>32</v>
      </c>
      <c r="FR257" s="277"/>
      <c r="FS257" s="277"/>
      <c r="FT257" s="277"/>
      <c r="FU257" s="277">
        <v>61</v>
      </c>
      <c r="FV257" s="277"/>
      <c r="FW257" s="288">
        <v>35</v>
      </c>
      <c r="FX257" s="288"/>
      <c r="FY257" s="277"/>
      <c r="FZ257" s="277"/>
      <c r="GA257" s="277">
        <v>35</v>
      </c>
      <c r="GB257" s="277"/>
      <c r="GC257" s="62">
        <v>0</v>
      </c>
      <c r="GD257" s="62"/>
      <c r="GE257" s="277">
        <v>53</v>
      </c>
      <c r="GF257" s="277"/>
      <c r="GG257" s="277">
        <v>35</v>
      </c>
      <c r="GH257" s="277"/>
      <c r="GI257" s="277">
        <v>150</v>
      </c>
      <c r="GJ257" s="277"/>
      <c r="GK257" s="277"/>
      <c r="GL257" s="277"/>
    </row>
    <row r="258" spans="1:194" s="286" customFormat="1" ht="14.25" customHeight="1" x14ac:dyDescent="0.3">
      <c r="A258" s="277">
        <v>227</v>
      </c>
      <c r="B258" s="277" t="s">
        <v>711</v>
      </c>
      <c r="C258" s="277" t="s">
        <v>712</v>
      </c>
      <c r="D258" s="277">
        <v>0.7</v>
      </c>
      <c r="E258" s="277"/>
      <c r="F258" s="277"/>
      <c r="G258" s="277"/>
      <c r="H258" s="277">
        <v>2</v>
      </c>
      <c r="I258" s="277"/>
      <c r="J258" s="277">
        <v>6</v>
      </c>
      <c r="K258" s="277">
        <v>0</v>
      </c>
      <c r="L258" s="277">
        <v>2</v>
      </c>
      <c r="M258" s="277"/>
      <c r="N258" s="277">
        <v>2</v>
      </c>
      <c r="O258" s="277"/>
      <c r="P258" s="277">
        <v>5</v>
      </c>
      <c r="Q258" s="277"/>
      <c r="R258" s="277">
        <v>288</v>
      </c>
      <c r="S258" s="277"/>
      <c r="T258" s="277">
        <v>105</v>
      </c>
      <c r="U258" s="277"/>
      <c r="V258" s="277">
        <v>60</v>
      </c>
      <c r="W258" s="277"/>
      <c r="X258" s="277"/>
      <c r="Y258" s="277"/>
      <c r="Z258" s="277">
        <v>700</v>
      </c>
      <c r="AA258" s="277"/>
      <c r="AB258" s="277">
        <v>75</v>
      </c>
      <c r="AC258" s="277"/>
      <c r="AD258" s="277">
        <v>40</v>
      </c>
      <c r="AE258" s="277"/>
      <c r="AF258" s="277">
        <v>338</v>
      </c>
      <c r="AG258" s="277"/>
      <c r="AH258" s="277">
        <v>5</v>
      </c>
      <c r="AI258" s="277"/>
      <c r="AJ258" s="277"/>
      <c r="AK258" s="277"/>
      <c r="AL258" s="277">
        <v>55</v>
      </c>
      <c r="AM258" s="277"/>
      <c r="AN258" s="277"/>
      <c r="AO258" s="277"/>
      <c r="AP258" s="277">
        <v>41</v>
      </c>
      <c r="AQ258" s="277"/>
      <c r="AR258" s="278"/>
      <c r="AS258" s="278"/>
      <c r="AT258" s="278">
        <v>50</v>
      </c>
      <c r="AU258" s="278"/>
      <c r="AV258" s="277">
        <v>65</v>
      </c>
      <c r="AW258" s="277"/>
      <c r="AX258" s="277">
        <v>64</v>
      </c>
      <c r="AY258" s="277"/>
      <c r="AZ258" s="42">
        <v>79</v>
      </c>
      <c r="BA258" s="42"/>
      <c r="BB258" s="277">
        <v>74</v>
      </c>
      <c r="BC258" s="277"/>
      <c r="BD258" s="277"/>
      <c r="BE258" s="277"/>
      <c r="BF258" s="288">
        <v>70</v>
      </c>
      <c r="BG258" s="277"/>
      <c r="BH258" s="277">
        <v>460</v>
      </c>
      <c r="BI258" s="277"/>
      <c r="BJ258" s="277">
        <v>139</v>
      </c>
      <c r="BK258" s="277"/>
      <c r="BL258" s="277">
        <v>75</v>
      </c>
      <c r="BM258" s="277"/>
      <c r="BN258" s="277">
        <v>95</v>
      </c>
      <c r="BO258" s="277">
        <v>1</v>
      </c>
      <c r="BP258" s="277">
        <v>60</v>
      </c>
      <c r="BQ258" s="277"/>
      <c r="BR258" s="277"/>
      <c r="BS258" s="277"/>
      <c r="BT258" s="277">
        <v>238</v>
      </c>
      <c r="BU258" s="277"/>
      <c r="BV258" s="277">
        <v>165</v>
      </c>
      <c r="BW258" s="277"/>
      <c r="BX258" s="277">
        <v>439</v>
      </c>
      <c r="BY258" s="277"/>
      <c r="BZ258" s="277"/>
      <c r="CA258" s="277"/>
      <c r="CB258" s="277">
        <v>4</v>
      </c>
      <c r="CC258" s="277"/>
      <c r="CD258" s="277">
        <v>101</v>
      </c>
      <c r="CE258" s="277"/>
      <c r="CF258" s="277">
        <v>5</v>
      </c>
      <c r="CG258" s="277"/>
      <c r="CH258" s="287">
        <f>180+150</f>
        <v>330</v>
      </c>
      <c r="CI258" s="287"/>
      <c r="CJ258" s="277"/>
      <c r="CK258" s="277"/>
      <c r="CL258" s="277">
        <v>8</v>
      </c>
      <c r="CM258" s="277"/>
      <c r="CN258" s="277"/>
      <c r="CO258" s="277"/>
      <c r="CP258" s="277">
        <v>409</v>
      </c>
      <c r="CQ258" s="277"/>
      <c r="CR258" s="277">
        <v>70</v>
      </c>
      <c r="CS258" s="277"/>
      <c r="CT258" s="277">
        <v>95</v>
      </c>
      <c r="CU258" s="277">
        <v>80</v>
      </c>
      <c r="CV258" s="277">
        <v>341</v>
      </c>
      <c r="CW258" s="277"/>
      <c r="CX258" s="277">
        <v>220</v>
      </c>
      <c r="CY258" s="277"/>
      <c r="CZ258" s="277">
        <v>83</v>
      </c>
      <c r="DA258" s="277"/>
      <c r="DB258" s="277"/>
      <c r="DC258" s="277"/>
      <c r="DD258" s="271">
        <v>152</v>
      </c>
      <c r="DE258" s="271"/>
      <c r="DF258" s="277">
        <v>142</v>
      </c>
      <c r="DG258" s="277"/>
      <c r="DH258" s="279">
        <v>0</v>
      </c>
      <c r="DI258" s="279">
        <v>0</v>
      </c>
      <c r="DJ258" s="277"/>
      <c r="DK258" s="277"/>
      <c r="DL258" s="277">
        <v>250</v>
      </c>
      <c r="DM258" s="277"/>
      <c r="DN258" s="277"/>
      <c r="DO258" s="277"/>
      <c r="DP258" s="277"/>
      <c r="DQ258" s="277">
        <v>16</v>
      </c>
      <c r="DR258" s="277"/>
      <c r="DS258" s="277">
        <v>10</v>
      </c>
      <c r="DT258" s="277"/>
      <c r="DU258" s="277">
        <v>260</v>
      </c>
      <c r="DV258" s="277"/>
      <c r="DW258" s="277">
        <v>57</v>
      </c>
      <c r="DX258" s="277"/>
      <c r="DY258" s="277">
        <v>163</v>
      </c>
      <c r="DZ258" s="277"/>
      <c r="EA258" s="277">
        <v>3</v>
      </c>
      <c r="EB258" s="277"/>
      <c r="EC258" s="272">
        <v>7</v>
      </c>
      <c r="ED258" s="272"/>
      <c r="EE258" s="277">
        <v>48</v>
      </c>
      <c r="EF258" s="277"/>
      <c r="EG258" s="277">
        <v>288</v>
      </c>
      <c r="EH258" s="277"/>
      <c r="EI258" s="277"/>
      <c r="EJ258" s="277"/>
      <c r="EK258" s="277">
        <v>46</v>
      </c>
      <c r="EL258" s="277"/>
      <c r="EM258" s="277">
        <v>423</v>
      </c>
      <c r="EN258" s="277"/>
      <c r="EO258" s="277">
        <v>40</v>
      </c>
      <c r="EP258" s="277"/>
      <c r="EQ258" s="277"/>
      <c r="ER258" s="277"/>
      <c r="ES258" s="277">
        <v>316</v>
      </c>
      <c r="ET258" s="277"/>
      <c r="EU258" s="277">
        <v>25</v>
      </c>
      <c r="EV258" s="277"/>
      <c r="EW258" s="277"/>
      <c r="EX258" s="277"/>
      <c r="EY258" s="277">
        <v>220</v>
      </c>
      <c r="EZ258" s="277"/>
      <c r="FA258" s="277">
        <v>423</v>
      </c>
      <c r="FB258" s="277"/>
      <c r="FC258" s="277">
        <v>130</v>
      </c>
      <c r="FD258" s="277"/>
      <c r="FE258" s="288">
        <v>130</v>
      </c>
      <c r="FF258" s="288"/>
      <c r="FG258" s="277">
        <v>272</v>
      </c>
      <c r="FH258" s="277"/>
      <c r="FI258" s="277">
        <v>110</v>
      </c>
      <c r="FJ258" s="277"/>
      <c r="FK258" s="277">
        <v>177</v>
      </c>
      <c r="FL258" s="277">
        <v>1</v>
      </c>
      <c r="FM258" s="277"/>
      <c r="FN258" s="277"/>
      <c r="FO258" s="42"/>
      <c r="FP258" s="42"/>
      <c r="FQ258" s="277">
        <v>15</v>
      </c>
      <c r="FR258" s="277"/>
      <c r="FS258" s="277"/>
      <c r="FT258" s="277"/>
      <c r="FU258" s="277">
        <v>210</v>
      </c>
      <c r="FV258" s="277">
        <v>5</v>
      </c>
      <c r="FW258" s="288">
        <v>130</v>
      </c>
      <c r="FX258" s="288"/>
      <c r="FY258" s="277"/>
      <c r="FZ258" s="277">
        <v>24</v>
      </c>
      <c r="GA258" s="277">
        <v>80</v>
      </c>
      <c r="GB258" s="277"/>
      <c r="GC258" s="62">
        <v>116</v>
      </c>
      <c r="GD258" s="62"/>
      <c r="GE258" s="277">
        <v>225</v>
      </c>
      <c r="GF258" s="277"/>
      <c r="GG258" s="277">
        <v>85</v>
      </c>
      <c r="GH258" s="277"/>
      <c r="GI258" s="277">
        <v>340</v>
      </c>
      <c r="GJ258" s="277"/>
      <c r="GK258" s="277"/>
      <c r="GL258" s="277"/>
    </row>
    <row r="259" spans="1:194" s="286" customFormat="1" ht="30" customHeight="1" x14ac:dyDescent="0.3">
      <c r="A259" s="277">
        <v>228</v>
      </c>
      <c r="B259" s="277" t="s">
        <v>713</v>
      </c>
      <c r="C259" s="277" t="s">
        <v>714</v>
      </c>
      <c r="D259" s="277">
        <v>0.78</v>
      </c>
      <c r="E259" s="277"/>
      <c r="F259" s="277"/>
      <c r="G259" s="277"/>
      <c r="H259" s="277">
        <v>5</v>
      </c>
      <c r="I259" s="277"/>
      <c r="J259" s="277">
        <v>91</v>
      </c>
      <c r="K259" s="277">
        <v>0</v>
      </c>
      <c r="L259" s="277">
        <v>224</v>
      </c>
      <c r="M259" s="277"/>
      <c r="N259" s="277">
        <v>261</v>
      </c>
      <c r="O259" s="277"/>
      <c r="P259" s="277">
        <v>17</v>
      </c>
      <c r="Q259" s="277"/>
      <c r="R259" s="277">
        <v>84</v>
      </c>
      <c r="S259" s="277"/>
      <c r="T259" s="277">
        <v>5</v>
      </c>
      <c r="U259" s="277"/>
      <c r="V259" s="277">
        <v>140</v>
      </c>
      <c r="W259" s="277"/>
      <c r="X259" s="277"/>
      <c r="Y259" s="277"/>
      <c r="Z259" s="277">
        <v>300</v>
      </c>
      <c r="AA259" s="277"/>
      <c r="AB259" s="277">
        <v>574</v>
      </c>
      <c r="AC259" s="277"/>
      <c r="AD259" s="277">
        <v>280</v>
      </c>
      <c r="AE259" s="277">
        <v>11</v>
      </c>
      <c r="AF259" s="277">
        <v>293</v>
      </c>
      <c r="AG259" s="277"/>
      <c r="AH259" s="277">
        <v>6</v>
      </c>
      <c r="AI259" s="277"/>
      <c r="AJ259" s="277"/>
      <c r="AK259" s="277"/>
      <c r="AL259" s="277">
        <v>92</v>
      </c>
      <c r="AM259" s="277"/>
      <c r="AN259" s="277"/>
      <c r="AO259" s="277"/>
      <c r="AP259" s="277">
        <v>108</v>
      </c>
      <c r="AQ259" s="277"/>
      <c r="AR259" s="278"/>
      <c r="AS259" s="278"/>
      <c r="AT259" s="278">
        <v>132</v>
      </c>
      <c r="AU259" s="278"/>
      <c r="AV259" s="277">
        <v>136</v>
      </c>
      <c r="AW259" s="277"/>
      <c r="AX259" s="277">
        <v>228</v>
      </c>
      <c r="AY259" s="277"/>
      <c r="AZ259" s="42">
        <v>131</v>
      </c>
      <c r="BA259" s="42"/>
      <c r="BB259" s="277">
        <v>156</v>
      </c>
      <c r="BC259" s="277"/>
      <c r="BD259" s="277"/>
      <c r="BE259" s="277"/>
      <c r="BF259" s="288">
        <v>110</v>
      </c>
      <c r="BG259" s="277"/>
      <c r="BH259" s="277">
        <v>1010</v>
      </c>
      <c r="BI259" s="277"/>
      <c r="BJ259" s="277">
        <v>136</v>
      </c>
      <c r="BK259" s="277"/>
      <c r="BL259" s="277">
        <v>290</v>
      </c>
      <c r="BM259" s="277"/>
      <c r="BN259" s="277">
        <v>265</v>
      </c>
      <c r="BO259" s="277"/>
      <c r="BP259" s="277">
        <v>92</v>
      </c>
      <c r="BQ259" s="277"/>
      <c r="BR259" s="277"/>
      <c r="BS259" s="277"/>
      <c r="BT259" s="277">
        <v>236</v>
      </c>
      <c r="BU259" s="277"/>
      <c r="BV259" s="277">
        <v>80</v>
      </c>
      <c r="BW259" s="277"/>
      <c r="BX259" s="277">
        <v>209</v>
      </c>
      <c r="BY259" s="277"/>
      <c r="BZ259" s="277"/>
      <c r="CA259" s="277"/>
      <c r="CB259" s="277">
        <v>220</v>
      </c>
      <c r="CC259" s="277"/>
      <c r="CD259" s="277">
        <v>247</v>
      </c>
      <c r="CE259" s="277"/>
      <c r="CF259" s="277">
        <v>90</v>
      </c>
      <c r="CG259" s="277"/>
      <c r="CH259" s="287">
        <v>989</v>
      </c>
      <c r="CI259" s="287"/>
      <c r="CJ259" s="277"/>
      <c r="CK259" s="277"/>
      <c r="CL259" s="277">
        <v>5</v>
      </c>
      <c r="CM259" s="277"/>
      <c r="CN259" s="277"/>
      <c r="CO259" s="277"/>
      <c r="CP259" s="277">
        <v>364</v>
      </c>
      <c r="CQ259" s="277"/>
      <c r="CR259" s="277">
        <v>137</v>
      </c>
      <c r="CS259" s="277"/>
      <c r="CT259" s="277">
        <v>723</v>
      </c>
      <c r="CU259" s="277"/>
      <c r="CV259" s="277">
        <v>238</v>
      </c>
      <c r="CW259" s="277"/>
      <c r="CX259" s="277">
        <v>280</v>
      </c>
      <c r="CY259" s="277"/>
      <c r="CZ259" s="277">
        <v>89</v>
      </c>
      <c r="DA259" s="277"/>
      <c r="DB259" s="277"/>
      <c r="DC259" s="277"/>
      <c r="DD259" s="271"/>
      <c r="DE259" s="271"/>
      <c r="DF259" s="277">
        <v>146</v>
      </c>
      <c r="DG259" s="277"/>
      <c r="DH259" s="279">
        <v>0</v>
      </c>
      <c r="DI259" s="279">
        <v>0</v>
      </c>
      <c r="DJ259" s="277"/>
      <c r="DK259" s="277"/>
      <c r="DL259" s="277">
        <v>389</v>
      </c>
      <c r="DM259" s="277"/>
      <c r="DN259" s="277"/>
      <c r="DO259" s="277"/>
      <c r="DP259" s="277"/>
      <c r="DQ259" s="277">
        <v>70</v>
      </c>
      <c r="DR259" s="277"/>
      <c r="DS259" s="277">
        <v>56</v>
      </c>
      <c r="DT259" s="277"/>
      <c r="DU259" s="277">
        <v>314</v>
      </c>
      <c r="DV259" s="277"/>
      <c r="DW259" s="277">
        <v>35</v>
      </c>
      <c r="DX259" s="277"/>
      <c r="DY259" s="277">
        <v>227</v>
      </c>
      <c r="DZ259" s="277"/>
      <c r="EA259" s="277">
        <v>100</v>
      </c>
      <c r="EB259" s="277"/>
      <c r="EC259" s="272">
        <v>50</v>
      </c>
      <c r="ED259" s="272"/>
      <c r="EE259" s="277">
        <v>187</v>
      </c>
      <c r="EF259" s="277"/>
      <c r="EG259" s="277">
        <v>256</v>
      </c>
      <c r="EH259" s="277"/>
      <c r="EI259" s="277"/>
      <c r="EJ259" s="277"/>
      <c r="EK259" s="277">
        <v>134</v>
      </c>
      <c r="EL259" s="277"/>
      <c r="EM259" s="277">
        <v>320</v>
      </c>
      <c r="EN259" s="277"/>
      <c r="EO259" s="277">
        <v>137</v>
      </c>
      <c r="EP259" s="277"/>
      <c r="EQ259" s="277"/>
      <c r="ER259" s="277"/>
      <c r="ES259" s="277">
        <v>182</v>
      </c>
      <c r="ET259" s="277"/>
      <c r="EU259" s="277">
        <v>171</v>
      </c>
      <c r="EV259" s="277"/>
      <c r="EW259" s="277"/>
      <c r="EX259" s="277"/>
      <c r="EY259" s="277">
        <v>110</v>
      </c>
      <c r="EZ259" s="277"/>
      <c r="FA259" s="277">
        <v>320</v>
      </c>
      <c r="FB259" s="277"/>
      <c r="FC259" s="277">
        <v>132</v>
      </c>
      <c r="FD259" s="277"/>
      <c r="FE259" s="288">
        <v>440</v>
      </c>
      <c r="FF259" s="288"/>
      <c r="FG259" s="277">
        <v>430</v>
      </c>
      <c r="FH259" s="277"/>
      <c r="FI259" s="277">
        <v>370</v>
      </c>
      <c r="FJ259" s="277"/>
      <c r="FK259" s="277">
        <v>240</v>
      </c>
      <c r="FL259" s="277"/>
      <c r="FM259" s="277"/>
      <c r="FN259" s="277"/>
      <c r="FO259" s="42"/>
      <c r="FP259" s="42"/>
      <c r="FQ259" s="277">
        <v>290</v>
      </c>
      <c r="FR259" s="277"/>
      <c r="FS259" s="277"/>
      <c r="FT259" s="277"/>
      <c r="FU259" s="277">
        <v>274</v>
      </c>
      <c r="FV259" s="277"/>
      <c r="FW259" s="288">
        <v>440</v>
      </c>
      <c r="FX259" s="288"/>
      <c r="FY259" s="277"/>
      <c r="FZ259" s="277"/>
      <c r="GA259" s="277">
        <v>380</v>
      </c>
      <c r="GB259" s="277"/>
      <c r="GC259" s="62">
        <v>205</v>
      </c>
      <c r="GD259" s="62"/>
      <c r="GE259" s="277">
        <v>882</v>
      </c>
      <c r="GF259" s="277">
        <v>3</v>
      </c>
      <c r="GG259" s="277">
        <v>44</v>
      </c>
      <c r="GH259" s="277"/>
      <c r="GI259" s="277">
        <v>500</v>
      </c>
      <c r="GJ259" s="277">
        <v>1</v>
      </c>
      <c r="GK259" s="277"/>
      <c r="GL259" s="277"/>
    </row>
    <row r="260" spans="1:194" s="286" customFormat="1" ht="30" customHeight="1" x14ac:dyDescent="0.3">
      <c r="A260" s="277">
        <v>229</v>
      </c>
      <c r="B260" s="277" t="s">
        <v>715</v>
      </c>
      <c r="C260" s="277" t="s">
        <v>716</v>
      </c>
      <c r="D260" s="277">
        <v>1.7</v>
      </c>
      <c r="E260" s="277"/>
      <c r="F260" s="277"/>
      <c r="G260" s="277"/>
      <c r="H260" s="277">
        <v>6</v>
      </c>
      <c r="I260" s="277"/>
      <c r="J260" s="277">
        <v>0</v>
      </c>
      <c r="K260" s="277">
        <v>0</v>
      </c>
      <c r="L260" s="277"/>
      <c r="M260" s="277"/>
      <c r="N260" s="277"/>
      <c r="O260" s="277"/>
      <c r="P260" s="277">
        <v>36</v>
      </c>
      <c r="Q260" s="277"/>
      <c r="R260" s="277"/>
      <c r="S260" s="277"/>
      <c r="T260" s="277"/>
      <c r="U260" s="277"/>
      <c r="V260" s="277"/>
      <c r="W260" s="277"/>
      <c r="X260" s="277"/>
      <c r="Y260" s="277"/>
      <c r="Z260" s="277"/>
      <c r="AA260" s="277"/>
      <c r="AB260" s="277"/>
      <c r="AC260" s="277"/>
      <c r="AD260" s="277"/>
      <c r="AE260" s="277"/>
      <c r="AF260" s="277">
        <v>236</v>
      </c>
      <c r="AG260" s="277"/>
      <c r="AH260" s="277">
        <v>2</v>
      </c>
      <c r="AI260" s="277"/>
      <c r="AJ260" s="277"/>
      <c r="AK260" s="277"/>
      <c r="AL260" s="277"/>
      <c r="AM260" s="277"/>
      <c r="AN260" s="277"/>
      <c r="AO260" s="277"/>
      <c r="AP260" s="277"/>
      <c r="AQ260" s="277"/>
      <c r="AR260" s="278"/>
      <c r="AS260" s="278"/>
      <c r="AT260" s="278"/>
      <c r="AU260" s="278"/>
      <c r="AV260" s="277"/>
      <c r="AW260" s="277"/>
      <c r="AX260" s="277"/>
      <c r="AY260" s="277"/>
      <c r="AZ260" s="42"/>
      <c r="BA260" s="42"/>
      <c r="BB260" s="277"/>
      <c r="BC260" s="277"/>
      <c r="BD260" s="277"/>
      <c r="BE260" s="277"/>
      <c r="BF260" s="288"/>
      <c r="BG260" s="277"/>
      <c r="BH260" s="277"/>
      <c r="BI260" s="277"/>
      <c r="BJ260" s="277"/>
      <c r="BK260" s="277"/>
      <c r="BL260" s="277"/>
      <c r="BM260" s="277"/>
      <c r="BN260" s="277"/>
      <c r="BO260" s="277"/>
      <c r="BP260" s="277">
        <v>25</v>
      </c>
      <c r="BQ260" s="277"/>
      <c r="BR260" s="277"/>
      <c r="BS260" s="277"/>
      <c r="BT260" s="277"/>
      <c r="BU260" s="277"/>
      <c r="BV260" s="277"/>
      <c r="BW260" s="277"/>
      <c r="BX260" s="277"/>
      <c r="BY260" s="277"/>
      <c r="BZ260" s="277"/>
      <c r="CA260" s="277"/>
      <c r="CB260" s="277"/>
      <c r="CC260" s="277"/>
      <c r="CD260" s="277"/>
      <c r="CE260" s="277"/>
      <c r="CF260" s="277"/>
      <c r="CG260" s="277"/>
      <c r="CH260" s="287"/>
      <c r="CI260" s="287"/>
      <c r="CJ260" s="277"/>
      <c r="CK260" s="277"/>
      <c r="CL260" s="277"/>
      <c r="CM260" s="277"/>
      <c r="CN260" s="277"/>
      <c r="CO260" s="277"/>
      <c r="CP260" s="277"/>
      <c r="CQ260" s="277"/>
      <c r="CR260" s="277"/>
      <c r="CS260" s="277"/>
      <c r="CT260" s="277">
        <v>2325</v>
      </c>
      <c r="CU260" s="277"/>
      <c r="CV260" s="277"/>
      <c r="CW260" s="277"/>
      <c r="CX260" s="277"/>
      <c r="CY260" s="277"/>
      <c r="CZ260" s="277"/>
      <c r="DA260" s="277"/>
      <c r="DB260" s="277"/>
      <c r="DC260" s="277"/>
      <c r="DD260" s="271"/>
      <c r="DE260" s="271"/>
      <c r="DF260" s="277"/>
      <c r="DG260" s="277"/>
      <c r="DH260" s="279">
        <v>0</v>
      </c>
      <c r="DI260" s="279">
        <v>0</v>
      </c>
      <c r="DJ260" s="277"/>
      <c r="DK260" s="277"/>
      <c r="DL260" s="277"/>
      <c r="DM260" s="277"/>
      <c r="DN260" s="277"/>
      <c r="DO260" s="277"/>
      <c r="DP260" s="277"/>
      <c r="DQ260" s="277">
        <v>0</v>
      </c>
      <c r="DR260" s="277"/>
      <c r="DS260" s="277">
        <v>340</v>
      </c>
      <c r="DT260" s="277"/>
      <c r="DU260" s="277">
        <v>30</v>
      </c>
      <c r="DV260" s="277"/>
      <c r="DW260" s="277">
        <v>54</v>
      </c>
      <c r="DX260" s="277"/>
      <c r="DY260" s="277"/>
      <c r="DZ260" s="277"/>
      <c r="EA260" s="277"/>
      <c r="EB260" s="277"/>
      <c r="EC260" s="272">
        <v>280</v>
      </c>
      <c r="ED260" s="272"/>
      <c r="EE260" s="277"/>
      <c r="EF260" s="277"/>
      <c r="EG260" s="277"/>
      <c r="EH260" s="277"/>
      <c r="EI260" s="277"/>
      <c r="EJ260" s="277"/>
      <c r="EK260" s="277"/>
      <c r="EL260" s="277"/>
      <c r="EM260" s="277"/>
      <c r="EN260" s="277"/>
      <c r="EO260" s="277"/>
      <c r="EP260" s="277"/>
      <c r="EQ260" s="277"/>
      <c r="ER260" s="277"/>
      <c r="ES260" s="277"/>
      <c r="ET260" s="277"/>
      <c r="EU260" s="277"/>
      <c r="EV260" s="277"/>
      <c r="EW260" s="277"/>
      <c r="EX260" s="277"/>
      <c r="EY260" s="277"/>
      <c r="EZ260" s="277"/>
      <c r="FA260" s="277"/>
      <c r="FB260" s="277"/>
      <c r="FC260" s="277"/>
      <c r="FD260" s="277"/>
      <c r="FE260" s="288"/>
      <c r="FF260" s="288"/>
      <c r="FG260" s="277"/>
      <c r="FH260" s="277"/>
      <c r="FI260" s="277">
        <v>70</v>
      </c>
      <c r="FJ260" s="277"/>
      <c r="FK260" s="277"/>
      <c r="FL260" s="277"/>
      <c r="FM260" s="277"/>
      <c r="FN260" s="277"/>
      <c r="FO260" s="42"/>
      <c r="FP260" s="42"/>
      <c r="FQ260" s="277"/>
      <c r="FR260" s="277"/>
      <c r="FS260" s="277"/>
      <c r="FT260" s="277"/>
      <c r="FU260" s="277"/>
      <c r="FV260" s="277"/>
      <c r="FW260" s="288"/>
      <c r="FX260" s="288"/>
      <c r="FY260" s="277"/>
      <c r="FZ260" s="277"/>
      <c r="GA260" s="277"/>
      <c r="GB260" s="277"/>
      <c r="GC260" s="62"/>
      <c r="GD260" s="62"/>
      <c r="GE260" s="277"/>
      <c r="GF260" s="277"/>
      <c r="GG260" s="277"/>
      <c r="GH260" s="277"/>
      <c r="GI260" s="277"/>
      <c r="GJ260" s="277"/>
      <c r="GK260" s="277"/>
      <c r="GL260" s="277"/>
    </row>
    <row r="261" spans="1:194" s="286" customFormat="1" ht="14.25" customHeight="1" x14ac:dyDescent="0.3">
      <c r="A261" s="277">
        <v>230</v>
      </c>
      <c r="B261" s="277" t="s">
        <v>717</v>
      </c>
      <c r="C261" s="277" t="s">
        <v>718</v>
      </c>
      <c r="D261" s="277">
        <v>0.78</v>
      </c>
      <c r="E261" s="277"/>
      <c r="F261" s="277"/>
      <c r="G261" s="277"/>
      <c r="H261" s="277">
        <v>2</v>
      </c>
      <c r="I261" s="277"/>
      <c r="J261" s="277">
        <v>1</v>
      </c>
      <c r="K261" s="277">
        <v>0</v>
      </c>
      <c r="L261" s="277">
        <v>1</v>
      </c>
      <c r="M261" s="277"/>
      <c r="N261" s="277">
        <v>2</v>
      </c>
      <c r="O261" s="277"/>
      <c r="P261" s="277">
        <v>6</v>
      </c>
      <c r="Q261" s="277"/>
      <c r="R261" s="277"/>
      <c r="S261" s="277"/>
      <c r="T261" s="277">
        <v>6</v>
      </c>
      <c r="U261" s="277"/>
      <c r="V261" s="277">
        <v>5</v>
      </c>
      <c r="W261" s="277"/>
      <c r="X261" s="277"/>
      <c r="Y261" s="277"/>
      <c r="Z261" s="277">
        <v>18</v>
      </c>
      <c r="AA261" s="277"/>
      <c r="AB261" s="277">
        <v>70</v>
      </c>
      <c r="AC261" s="277"/>
      <c r="AD261" s="277">
        <v>3</v>
      </c>
      <c r="AE261" s="277"/>
      <c r="AF261" s="277">
        <v>56</v>
      </c>
      <c r="AG261" s="277"/>
      <c r="AH261" s="277"/>
      <c r="AI261" s="277"/>
      <c r="AJ261" s="277"/>
      <c r="AK261" s="277"/>
      <c r="AL261" s="277"/>
      <c r="AM261" s="277"/>
      <c r="AN261" s="277"/>
      <c r="AO261" s="277"/>
      <c r="AP261" s="277">
        <v>1</v>
      </c>
      <c r="AQ261" s="277"/>
      <c r="AR261" s="278"/>
      <c r="AS261" s="278"/>
      <c r="AT261" s="278">
        <v>8</v>
      </c>
      <c r="AU261" s="278"/>
      <c r="AV261" s="277">
        <v>15</v>
      </c>
      <c r="AW261" s="277"/>
      <c r="AX261" s="277">
        <v>12</v>
      </c>
      <c r="AY261" s="277"/>
      <c r="AZ261" s="42">
        <v>5</v>
      </c>
      <c r="BA261" s="42"/>
      <c r="BB261" s="277">
        <v>22</v>
      </c>
      <c r="BC261" s="277"/>
      <c r="BD261" s="277"/>
      <c r="BE261" s="277"/>
      <c r="BF261" s="288"/>
      <c r="BG261" s="277"/>
      <c r="BH261" s="277">
        <v>20</v>
      </c>
      <c r="BI261" s="277"/>
      <c r="BJ261" s="277">
        <v>27</v>
      </c>
      <c r="BK261" s="277"/>
      <c r="BL261" s="277">
        <v>7</v>
      </c>
      <c r="BM261" s="277"/>
      <c r="BN261" s="277">
        <v>4</v>
      </c>
      <c r="BO261" s="277"/>
      <c r="BP261" s="277">
        <v>3</v>
      </c>
      <c r="BQ261" s="277"/>
      <c r="BR261" s="277"/>
      <c r="BS261" s="277"/>
      <c r="BT261" s="277">
        <v>6</v>
      </c>
      <c r="BU261" s="277"/>
      <c r="BV261" s="277">
        <v>2</v>
      </c>
      <c r="BW261" s="277"/>
      <c r="BX261" s="277">
        <v>125</v>
      </c>
      <c r="BY261" s="277"/>
      <c r="BZ261" s="277"/>
      <c r="CA261" s="277"/>
      <c r="CB261" s="277">
        <v>2</v>
      </c>
      <c r="CC261" s="277"/>
      <c r="CD261" s="277">
        <v>5</v>
      </c>
      <c r="CE261" s="277"/>
      <c r="CF261" s="277"/>
      <c r="CG261" s="277"/>
      <c r="CH261" s="287">
        <v>20</v>
      </c>
      <c r="CI261" s="287"/>
      <c r="CJ261" s="277"/>
      <c r="CK261" s="277"/>
      <c r="CL261" s="277"/>
      <c r="CM261" s="277"/>
      <c r="CN261" s="277"/>
      <c r="CO261" s="277"/>
      <c r="CP261" s="277">
        <v>2</v>
      </c>
      <c r="CQ261" s="277"/>
      <c r="CR261" s="277">
        <v>16</v>
      </c>
      <c r="CS261" s="277"/>
      <c r="CT261" s="277">
        <v>104</v>
      </c>
      <c r="CU261" s="277">
        <v>30</v>
      </c>
      <c r="CV261" s="277">
        <v>15</v>
      </c>
      <c r="CW261" s="277"/>
      <c r="CX261" s="277">
        <v>55</v>
      </c>
      <c r="CY261" s="277"/>
      <c r="CZ261" s="277">
        <v>7</v>
      </c>
      <c r="DA261" s="277"/>
      <c r="DB261" s="277"/>
      <c r="DC261" s="277"/>
      <c r="DD261" s="271"/>
      <c r="DE261" s="271"/>
      <c r="DF261" s="277">
        <v>1</v>
      </c>
      <c r="DG261" s="277"/>
      <c r="DH261" s="279">
        <v>0</v>
      </c>
      <c r="DI261" s="279">
        <v>0</v>
      </c>
      <c r="DJ261" s="277"/>
      <c r="DK261" s="277"/>
      <c r="DL261" s="277">
        <v>60</v>
      </c>
      <c r="DM261" s="277"/>
      <c r="DN261" s="277"/>
      <c r="DO261" s="277"/>
      <c r="DP261" s="277"/>
      <c r="DQ261" s="277">
        <v>2</v>
      </c>
      <c r="DR261" s="277"/>
      <c r="DS261" s="277">
        <v>3</v>
      </c>
      <c r="DT261" s="277"/>
      <c r="DU261" s="277">
        <v>63</v>
      </c>
      <c r="DV261" s="277"/>
      <c r="DW261" s="277"/>
      <c r="DX261" s="277"/>
      <c r="DY261" s="277"/>
      <c r="DZ261" s="277"/>
      <c r="EA261" s="277">
        <v>5</v>
      </c>
      <c r="EB261" s="277"/>
      <c r="EC261" s="272">
        <v>50</v>
      </c>
      <c r="ED261" s="272"/>
      <c r="EE261" s="277">
        <v>2</v>
      </c>
      <c r="EF261" s="277"/>
      <c r="EG261" s="277">
        <v>82</v>
      </c>
      <c r="EH261" s="277"/>
      <c r="EI261" s="277"/>
      <c r="EJ261" s="277"/>
      <c r="EK261" s="277">
        <v>10</v>
      </c>
      <c r="EL261" s="277"/>
      <c r="EM261" s="277">
        <v>90</v>
      </c>
      <c r="EN261" s="277">
        <v>1</v>
      </c>
      <c r="EO261" s="277">
        <v>15</v>
      </c>
      <c r="EP261" s="277"/>
      <c r="EQ261" s="277"/>
      <c r="ER261" s="277"/>
      <c r="ES261" s="277">
        <v>1</v>
      </c>
      <c r="ET261" s="277"/>
      <c r="EU261" s="277">
        <v>1</v>
      </c>
      <c r="EV261" s="277"/>
      <c r="EW261" s="277"/>
      <c r="EX261" s="277"/>
      <c r="EY261" s="277">
        <v>4</v>
      </c>
      <c r="EZ261" s="277"/>
      <c r="FA261" s="277">
        <v>90</v>
      </c>
      <c r="FB261" s="277">
        <v>1</v>
      </c>
      <c r="FC261" s="277">
        <v>2</v>
      </c>
      <c r="FD261" s="277"/>
      <c r="FE261" s="288">
        <v>75</v>
      </c>
      <c r="FF261" s="288"/>
      <c r="FG261" s="277">
        <v>23</v>
      </c>
      <c r="FH261" s="277"/>
      <c r="FI261" s="277">
        <v>15</v>
      </c>
      <c r="FJ261" s="277"/>
      <c r="FK261" s="277">
        <v>5</v>
      </c>
      <c r="FL261" s="277"/>
      <c r="FM261" s="277"/>
      <c r="FN261" s="277"/>
      <c r="FO261" s="42"/>
      <c r="FP261" s="42">
        <v>1</v>
      </c>
      <c r="FQ261" s="277"/>
      <c r="FR261" s="277"/>
      <c r="FS261" s="277">
        <v>1</v>
      </c>
      <c r="FT261" s="277"/>
      <c r="FU261" s="277">
        <v>3</v>
      </c>
      <c r="FV261" s="277"/>
      <c r="FW261" s="288">
        <v>75</v>
      </c>
      <c r="FX261" s="288"/>
      <c r="FY261" s="277"/>
      <c r="FZ261" s="277">
        <v>1</v>
      </c>
      <c r="GA261" s="277">
        <v>1</v>
      </c>
      <c r="GB261" s="277">
        <v>1</v>
      </c>
      <c r="GC261" s="62">
        <v>75</v>
      </c>
      <c r="GD261" s="62"/>
      <c r="GE261" s="277">
        <v>34</v>
      </c>
      <c r="GF261" s="277"/>
      <c r="GG261" s="277">
        <v>2</v>
      </c>
      <c r="GH261" s="277"/>
      <c r="GI261" s="277">
        <v>80</v>
      </c>
      <c r="GJ261" s="277"/>
      <c r="GK261" s="277"/>
      <c r="GL261" s="277"/>
    </row>
    <row r="262" spans="1:194" s="286" customFormat="1" ht="14.25" customHeight="1" x14ac:dyDescent="0.3">
      <c r="A262" s="277">
        <v>231</v>
      </c>
      <c r="B262" s="277" t="s">
        <v>719</v>
      </c>
      <c r="C262" s="277" t="s">
        <v>720</v>
      </c>
      <c r="D262" s="277">
        <v>1.54</v>
      </c>
      <c r="E262" s="277"/>
      <c r="F262" s="277"/>
      <c r="G262" s="277"/>
      <c r="H262" s="277"/>
      <c r="I262" s="277"/>
      <c r="J262" s="277">
        <v>0</v>
      </c>
      <c r="K262" s="277">
        <v>0</v>
      </c>
      <c r="L262" s="277"/>
      <c r="M262" s="277"/>
      <c r="N262" s="277"/>
      <c r="O262" s="277"/>
      <c r="P262" s="277">
        <v>5</v>
      </c>
      <c r="Q262" s="277"/>
      <c r="R262" s="277"/>
      <c r="S262" s="277"/>
      <c r="T262" s="277"/>
      <c r="U262" s="277"/>
      <c r="V262" s="277"/>
      <c r="W262" s="277"/>
      <c r="X262" s="277"/>
      <c r="Y262" s="277"/>
      <c r="Z262" s="277"/>
      <c r="AA262" s="277"/>
      <c r="AB262" s="277"/>
      <c r="AC262" s="277"/>
      <c r="AD262" s="277"/>
      <c r="AE262" s="277"/>
      <c r="AF262" s="277">
        <v>5</v>
      </c>
      <c r="AG262" s="277"/>
      <c r="AH262" s="277"/>
      <c r="AI262" s="277"/>
      <c r="AJ262" s="277"/>
      <c r="AK262" s="277"/>
      <c r="AL262" s="277">
        <v>8</v>
      </c>
      <c r="AM262" s="277"/>
      <c r="AN262" s="277"/>
      <c r="AO262" s="277"/>
      <c r="AP262" s="277"/>
      <c r="AQ262" s="277"/>
      <c r="AR262" s="278"/>
      <c r="AS262" s="278"/>
      <c r="AT262" s="278"/>
      <c r="AU262" s="278"/>
      <c r="AV262" s="277"/>
      <c r="AW262" s="277"/>
      <c r="AX262" s="277"/>
      <c r="AY262" s="277"/>
      <c r="AZ262" s="42"/>
      <c r="BA262" s="42"/>
      <c r="BB262" s="277"/>
      <c r="BC262" s="277"/>
      <c r="BD262" s="277"/>
      <c r="BE262" s="277"/>
      <c r="BF262" s="288"/>
      <c r="BG262" s="277"/>
      <c r="BH262" s="277"/>
      <c r="BI262" s="277"/>
      <c r="BJ262" s="277"/>
      <c r="BK262" s="277"/>
      <c r="BL262" s="277"/>
      <c r="BM262" s="277"/>
      <c r="BN262" s="277"/>
      <c r="BO262" s="277"/>
      <c r="BP262" s="277"/>
      <c r="BQ262" s="277"/>
      <c r="BR262" s="277"/>
      <c r="BS262" s="277"/>
      <c r="BT262" s="277"/>
      <c r="BU262" s="277"/>
      <c r="BV262" s="277"/>
      <c r="BW262" s="277"/>
      <c r="BX262" s="277">
        <v>11</v>
      </c>
      <c r="BY262" s="277"/>
      <c r="BZ262" s="277"/>
      <c r="CA262" s="277"/>
      <c r="CB262" s="277"/>
      <c r="CC262" s="277"/>
      <c r="CD262" s="277"/>
      <c r="CE262" s="277"/>
      <c r="CF262" s="277"/>
      <c r="CG262" s="277"/>
      <c r="CH262" s="287"/>
      <c r="CI262" s="287"/>
      <c r="CJ262" s="277"/>
      <c r="CK262" s="277"/>
      <c r="CL262" s="277"/>
      <c r="CM262" s="277"/>
      <c r="CN262" s="277"/>
      <c r="CO262" s="277"/>
      <c r="CP262" s="277"/>
      <c r="CQ262" s="277"/>
      <c r="CR262" s="277"/>
      <c r="CS262" s="277"/>
      <c r="CT262" s="277">
        <v>112</v>
      </c>
      <c r="CU262" s="277"/>
      <c r="CV262" s="277"/>
      <c r="CW262" s="277"/>
      <c r="CX262" s="277"/>
      <c r="CY262" s="277"/>
      <c r="CZ262" s="277"/>
      <c r="DA262" s="277"/>
      <c r="DB262" s="277"/>
      <c r="DC262" s="277"/>
      <c r="DD262" s="271"/>
      <c r="DE262" s="271"/>
      <c r="DF262" s="277"/>
      <c r="DG262" s="277"/>
      <c r="DH262" s="279">
        <v>0</v>
      </c>
      <c r="DI262" s="279">
        <v>0</v>
      </c>
      <c r="DJ262" s="277"/>
      <c r="DK262" s="277"/>
      <c r="DL262" s="277"/>
      <c r="DM262" s="277"/>
      <c r="DN262" s="277"/>
      <c r="DO262" s="277"/>
      <c r="DP262" s="277"/>
      <c r="DQ262" s="277">
        <v>0</v>
      </c>
      <c r="DR262" s="277"/>
      <c r="DS262" s="277">
        <v>1</v>
      </c>
      <c r="DT262" s="277"/>
      <c r="DU262" s="277">
        <v>155</v>
      </c>
      <c r="DV262" s="277"/>
      <c r="DW262" s="277">
        <v>2</v>
      </c>
      <c r="DX262" s="277"/>
      <c r="DY262" s="277"/>
      <c r="DZ262" s="277"/>
      <c r="EA262" s="277"/>
      <c r="EB262" s="277"/>
      <c r="EC262" s="272">
        <v>18</v>
      </c>
      <c r="ED262" s="272"/>
      <c r="EE262" s="277"/>
      <c r="EF262" s="277"/>
      <c r="EG262" s="277"/>
      <c r="EH262" s="277"/>
      <c r="EI262" s="277"/>
      <c r="EJ262" s="277"/>
      <c r="EK262" s="277"/>
      <c r="EL262" s="277"/>
      <c r="EM262" s="277"/>
      <c r="EN262" s="277"/>
      <c r="EO262" s="277"/>
      <c r="EP262" s="277"/>
      <c r="EQ262" s="277"/>
      <c r="ER262" s="277"/>
      <c r="ES262" s="277"/>
      <c r="ET262" s="277"/>
      <c r="EU262" s="277"/>
      <c r="EV262" s="277"/>
      <c r="EW262" s="277"/>
      <c r="EX262" s="277"/>
      <c r="EY262" s="277"/>
      <c r="EZ262" s="277"/>
      <c r="FA262" s="277"/>
      <c r="FB262" s="277"/>
      <c r="FC262" s="277"/>
      <c r="FD262" s="277"/>
      <c r="FE262" s="288"/>
      <c r="FF262" s="288"/>
      <c r="FG262" s="277">
        <v>5</v>
      </c>
      <c r="FH262" s="277"/>
      <c r="FI262" s="277"/>
      <c r="FJ262" s="277"/>
      <c r="FK262" s="277"/>
      <c r="FL262" s="277"/>
      <c r="FM262" s="277"/>
      <c r="FN262" s="277"/>
      <c r="FO262" s="42"/>
      <c r="FP262" s="42"/>
      <c r="FQ262" s="277"/>
      <c r="FR262" s="277"/>
      <c r="FS262" s="277"/>
      <c r="FT262" s="277"/>
      <c r="FU262" s="277"/>
      <c r="FV262" s="277"/>
      <c r="FW262" s="288"/>
      <c r="FX262" s="288"/>
      <c r="FY262" s="277"/>
      <c r="FZ262" s="277"/>
      <c r="GA262" s="277"/>
      <c r="GB262" s="277"/>
      <c r="GC262" s="62">
        <v>150</v>
      </c>
      <c r="GD262" s="62"/>
      <c r="GE262" s="277">
        <v>1</v>
      </c>
      <c r="GF262" s="277"/>
      <c r="GG262" s="277"/>
      <c r="GH262" s="277"/>
      <c r="GI262" s="277"/>
      <c r="GJ262" s="277"/>
      <c r="GK262" s="277"/>
      <c r="GL262" s="277"/>
    </row>
    <row r="263" spans="1:194" s="286" customFormat="1" ht="14.25" customHeight="1" x14ac:dyDescent="0.3">
      <c r="A263" s="277">
        <v>232</v>
      </c>
      <c r="B263" s="277" t="s">
        <v>721</v>
      </c>
      <c r="C263" s="277" t="s">
        <v>722</v>
      </c>
      <c r="D263" s="277">
        <v>0.75</v>
      </c>
      <c r="E263" s="277"/>
      <c r="F263" s="277"/>
      <c r="G263" s="277"/>
      <c r="H263" s="277"/>
      <c r="I263" s="277"/>
      <c r="J263" s="277">
        <v>5</v>
      </c>
      <c r="K263" s="277">
        <v>96</v>
      </c>
      <c r="L263" s="277">
        <v>4</v>
      </c>
      <c r="M263" s="277">
        <v>113</v>
      </c>
      <c r="N263" s="277"/>
      <c r="O263" s="277"/>
      <c r="P263" s="277">
        <v>15</v>
      </c>
      <c r="Q263" s="277">
        <v>130</v>
      </c>
      <c r="R263" s="277">
        <v>24</v>
      </c>
      <c r="S263" s="277"/>
      <c r="T263" s="277">
        <v>3</v>
      </c>
      <c r="U263" s="277"/>
      <c r="V263" s="277">
        <v>260</v>
      </c>
      <c r="W263" s="277"/>
      <c r="X263" s="277"/>
      <c r="Y263" s="277"/>
      <c r="Z263" s="277"/>
      <c r="AA263" s="277"/>
      <c r="AB263" s="277">
        <v>62</v>
      </c>
      <c r="AC263" s="277"/>
      <c r="AD263" s="277">
        <v>63</v>
      </c>
      <c r="AE263" s="277">
        <v>355</v>
      </c>
      <c r="AF263" s="277">
        <v>111</v>
      </c>
      <c r="AG263" s="277">
        <v>197</v>
      </c>
      <c r="AH263" s="277">
        <v>8</v>
      </c>
      <c r="AI263" s="277"/>
      <c r="AJ263" s="277"/>
      <c r="AK263" s="277"/>
      <c r="AL263" s="277">
        <v>17</v>
      </c>
      <c r="AM263" s="277">
        <v>240</v>
      </c>
      <c r="AN263" s="277"/>
      <c r="AO263" s="277"/>
      <c r="AP263" s="277"/>
      <c r="AQ263" s="277">
        <v>85</v>
      </c>
      <c r="AR263" s="278"/>
      <c r="AS263" s="278"/>
      <c r="AT263" s="278">
        <v>153</v>
      </c>
      <c r="AU263" s="278">
        <v>12</v>
      </c>
      <c r="AV263" s="277">
        <v>116</v>
      </c>
      <c r="AW263" s="277">
        <v>128</v>
      </c>
      <c r="AX263" s="277">
        <v>10</v>
      </c>
      <c r="AY263" s="277">
        <v>372</v>
      </c>
      <c r="AZ263" s="42">
        <v>35</v>
      </c>
      <c r="BA263" s="42">
        <v>221</v>
      </c>
      <c r="BB263" s="277">
        <v>29</v>
      </c>
      <c r="BC263" s="277">
        <v>193</v>
      </c>
      <c r="BD263" s="277"/>
      <c r="BE263" s="277"/>
      <c r="BF263" s="288">
        <v>20</v>
      </c>
      <c r="BG263" s="277"/>
      <c r="BH263" s="277">
        <v>120</v>
      </c>
      <c r="BI263" s="277"/>
      <c r="BJ263" s="277">
        <v>29</v>
      </c>
      <c r="BK263" s="277">
        <v>256</v>
      </c>
      <c r="BL263" s="277">
        <v>170</v>
      </c>
      <c r="BM263" s="277">
        <v>130</v>
      </c>
      <c r="BN263" s="277">
        <v>33</v>
      </c>
      <c r="BO263" s="277">
        <v>203</v>
      </c>
      <c r="BP263" s="277">
        <v>30</v>
      </c>
      <c r="BQ263" s="277">
        <v>10</v>
      </c>
      <c r="BR263" s="277"/>
      <c r="BS263" s="277"/>
      <c r="BT263" s="277">
        <v>218</v>
      </c>
      <c r="BU263" s="277"/>
      <c r="BV263" s="277">
        <v>42</v>
      </c>
      <c r="BW263" s="277">
        <v>185</v>
      </c>
      <c r="BX263" s="277">
        <v>172</v>
      </c>
      <c r="BY263" s="277">
        <v>408</v>
      </c>
      <c r="BZ263" s="277"/>
      <c r="CA263" s="277"/>
      <c r="CB263" s="277">
        <v>257</v>
      </c>
      <c r="CC263" s="277"/>
      <c r="CD263" s="277">
        <v>179</v>
      </c>
      <c r="CE263" s="277"/>
      <c r="CF263" s="277">
        <v>53</v>
      </c>
      <c r="CG263" s="277">
        <v>100</v>
      </c>
      <c r="CH263" s="287">
        <v>109</v>
      </c>
      <c r="CI263" s="287">
        <v>472</v>
      </c>
      <c r="CJ263" s="277"/>
      <c r="CK263" s="277">
        <v>2300</v>
      </c>
      <c r="CL263" s="277">
        <v>20</v>
      </c>
      <c r="CM263" s="277"/>
      <c r="CN263" s="277"/>
      <c r="CO263" s="277"/>
      <c r="CP263" s="277">
        <v>60</v>
      </c>
      <c r="CQ263" s="277"/>
      <c r="CR263" s="277">
        <v>41</v>
      </c>
      <c r="CS263" s="277">
        <v>116</v>
      </c>
      <c r="CT263" s="277"/>
      <c r="CU263" s="277"/>
      <c r="CV263" s="277">
        <v>301</v>
      </c>
      <c r="CW263" s="277"/>
      <c r="CX263" s="277">
        <v>133</v>
      </c>
      <c r="CY263" s="277">
        <v>160</v>
      </c>
      <c r="CZ263" s="277">
        <v>69</v>
      </c>
      <c r="DA263" s="277">
        <v>140</v>
      </c>
      <c r="DB263" s="277"/>
      <c r="DC263" s="277"/>
      <c r="DD263" s="271">
        <v>17</v>
      </c>
      <c r="DE263" s="271"/>
      <c r="DF263" s="277">
        <v>240</v>
      </c>
      <c r="DG263" s="277"/>
      <c r="DH263" s="279">
        <v>0</v>
      </c>
      <c r="DI263" s="279">
        <v>0</v>
      </c>
      <c r="DJ263" s="277"/>
      <c r="DK263" s="277"/>
      <c r="DL263" s="277">
        <v>865</v>
      </c>
      <c r="DM263" s="277"/>
      <c r="DN263" s="277">
        <v>10</v>
      </c>
      <c r="DO263" s="277">
        <v>10</v>
      </c>
      <c r="DP263" s="277"/>
      <c r="DQ263" s="277">
        <v>224</v>
      </c>
      <c r="DR263" s="277"/>
      <c r="DS263" s="277">
        <v>22</v>
      </c>
      <c r="DT263" s="277"/>
      <c r="DU263" s="277">
        <v>15</v>
      </c>
      <c r="DV263" s="277"/>
      <c r="DW263" s="277"/>
      <c r="DX263" s="277"/>
      <c r="DY263" s="277">
        <v>72</v>
      </c>
      <c r="DZ263" s="277">
        <v>223</v>
      </c>
      <c r="EA263" s="277">
        <v>6</v>
      </c>
      <c r="EB263" s="277">
        <v>88</v>
      </c>
      <c r="EC263" s="272">
        <v>40</v>
      </c>
      <c r="ED263" s="272">
        <v>760</v>
      </c>
      <c r="EE263" s="277">
        <v>79</v>
      </c>
      <c r="EF263" s="277">
        <v>223</v>
      </c>
      <c r="EG263" s="277">
        <v>150</v>
      </c>
      <c r="EH263" s="277">
        <v>579</v>
      </c>
      <c r="EI263" s="277"/>
      <c r="EJ263" s="277"/>
      <c r="EK263" s="277">
        <v>10</v>
      </c>
      <c r="EL263" s="277">
        <v>160</v>
      </c>
      <c r="EM263" s="277">
        <v>10</v>
      </c>
      <c r="EN263" s="277">
        <v>600</v>
      </c>
      <c r="EO263" s="277">
        <v>5</v>
      </c>
      <c r="EP263" s="277">
        <v>210</v>
      </c>
      <c r="EQ263" s="277"/>
      <c r="ER263" s="277"/>
      <c r="ES263" s="277">
        <v>201</v>
      </c>
      <c r="ET263" s="277">
        <v>3</v>
      </c>
      <c r="EU263" s="277">
        <v>10</v>
      </c>
      <c r="EV263" s="277">
        <v>85</v>
      </c>
      <c r="EW263" s="277"/>
      <c r="EX263" s="277"/>
      <c r="EY263" s="277">
        <v>70</v>
      </c>
      <c r="EZ263" s="277">
        <v>228</v>
      </c>
      <c r="FA263" s="277">
        <v>10</v>
      </c>
      <c r="FB263" s="277">
        <v>600</v>
      </c>
      <c r="FC263" s="277">
        <v>43</v>
      </c>
      <c r="FD263" s="277">
        <v>93</v>
      </c>
      <c r="FE263" s="288">
        <v>90</v>
      </c>
      <c r="FF263" s="288">
        <v>530</v>
      </c>
      <c r="FG263" s="277">
        <v>75</v>
      </c>
      <c r="FH263" s="277">
        <v>850</v>
      </c>
      <c r="FI263" s="277">
        <v>5</v>
      </c>
      <c r="FJ263" s="277">
        <v>9</v>
      </c>
      <c r="FK263" s="277">
        <v>110</v>
      </c>
      <c r="FL263" s="277">
        <v>400</v>
      </c>
      <c r="FM263" s="277"/>
      <c r="FN263" s="277"/>
      <c r="FO263" s="42"/>
      <c r="FP263" s="42">
        <v>2900</v>
      </c>
      <c r="FQ263" s="277">
        <v>152</v>
      </c>
      <c r="FR263" s="277"/>
      <c r="FS263" s="277"/>
      <c r="FT263" s="277"/>
      <c r="FU263" s="277">
        <v>105</v>
      </c>
      <c r="FV263" s="277">
        <v>352</v>
      </c>
      <c r="FW263" s="288">
        <v>90</v>
      </c>
      <c r="FX263" s="288">
        <v>530</v>
      </c>
      <c r="FY263" s="277"/>
      <c r="FZ263" s="277">
        <v>330</v>
      </c>
      <c r="GA263" s="277">
        <v>40</v>
      </c>
      <c r="GB263" s="277">
        <v>560</v>
      </c>
      <c r="GC263" s="62">
        <v>78</v>
      </c>
      <c r="GD263" s="62"/>
      <c r="GE263" s="277">
        <v>39</v>
      </c>
      <c r="GF263" s="277">
        <v>418</v>
      </c>
      <c r="GG263" s="277">
        <v>16</v>
      </c>
      <c r="GH263" s="277">
        <v>215</v>
      </c>
      <c r="GI263" s="277">
        <v>188</v>
      </c>
      <c r="GJ263" s="277">
        <v>1155</v>
      </c>
      <c r="GK263" s="277"/>
      <c r="GL263" s="277"/>
    </row>
    <row r="264" spans="1:194" s="286" customFormat="1" ht="14.25" customHeight="1" x14ac:dyDescent="0.3">
      <c r="A264" s="277">
        <v>233</v>
      </c>
      <c r="B264" s="277" t="s">
        <v>723</v>
      </c>
      <c r="C264" s="277" t="s">
        <v>724</v>
      </c>
      <c r="D264" s="277">
        <v>0.89</v>
      </c>
      <c r="E264" s="277"/>
      <c r="F264" s="277"/>
      <c r="G264" s="277"/>
      <c r="H264" s="277">
        <v>8</v>
      </c>
      <c r="I264" s="277"/>
      <c r="J264" s="277">
        <v>27</v>
      </c>
      <c r="K264" s="277">
        <v>0</v>
      </c>
      <c r="L264" s="277">
        <v>70</v>
      </c>
      <c r="M264" s="277">
        <v>1</v>
      </c>
      <c r="N264" s="277">
        <v>25</v>
      </c>
      <c r="O264" s="277"/>
      <c r="P264" s="277">
        <v>10</v>
      </c>
      <c r="Q264" s="277"/>
      <c r="R264" s="277">
        <v>48</v>
      </c>
      <c r="S264" s="277"/>
      <c r="T264" s="277">
        <v>104</v>
      </c>
      <c r="U264" s="277"/>
      <c r="V264" s="277">
        <v>100</v>
      </c>
      <c r="W264" s="277"/>
      <c r="X264" s="277"/>
      <c r="Y264" s="277"/>
      <c r="Z264" s="277"/>
      <c r="AA264" s="277"/>
      <c r="AB264" s="277">
        <v>189</v>
      </c>
      <c r="AC264" s="277"/>
      <c r="AD264" s="277">
        <v>97</v>
      </c>
      <c r="AE264" s="277"/>
      <c r="AF264" s="277">
        <v>304</v>
      </c>
      <c r="AG264" s="277"/>
      <c r="AH264" s="277"/>
      <c r="AI264" s="277"/>
      <c r="AJ264" s="277"/>
      <c r="AK264" s="277"/>
      <c r="AL264" s="277">
        <v>112</v>
      </c>
      <c r="AM264" s="277"/>
      <c r="AN264" s="277"/>
      <c r="AO264" s="277"/>
      <c r="AP264" s="277">
        <v>27</v>
      </c>
      <c r="AQ264" s="277"/>
      <c r="AR264" s="278"/>
      <c r="AS264" s="278"/>
      <c r="AT264" s="278">
        <v>48</v>
      </c>
      <c r="AU264" s="278"/>
      <c r="AV264" s="277">
        <v>68</v>
      </c>
      <c r="AW264" s="277"/>
      <c r="AX264" s="277">
        <v>112</v>
      </c>
      <c r="AY264" s="277"/>
      <c r="AZ264" s="42">
        <v>92</v>
      </c>
      <c r="BA264" s="42"/>
      <c r="BB264" s="277">
        <v>101</v>
      </c>
      <c r="BC264" s="277"/>
      <c r="BD264" s="277"/>
      <c r="BE264" s="277"/>
      <c r="BF264" s="288">
        <v>40</v>
      </c>
      <c r="BG264" s="277"/>
      <c r="BH264" s="277">
        <v>170</v>
      </c>
      <c r="BI264" s="277"/>
      <c r="BJ264" s="277">
        <v>144</v>
      </c>
      <c r="BK264" s="277"/>
      <c r="BL264" s="277">
        <v>71</v>
      </c>
      <c r="BM264" s="277"/>
      <c r="BN264" s="277">
        <v>100</v>
      </c>
      <c r="BO264" s="277"/>
      <c r="BP264" s="277">
        <v>85</v>
      </c>
      <c r="BQ264" s="277"/>
      <c r="BR264" s="277"/>
      <c r="BS264" s="277"/>
      <c r="BT264" s="277">
        <v>125</v>
      </c>
      <c r="BU264" s="277"/>
      <c r="BV264" s="277">
        <v>70</v>
      </c>
      <c r="BW264" s="277"/>
      <c r="BX264" s="277">
        <v>14</v>
      </c>
      <c r="BY264" s="277"/>
      <c r="BZ264" s="277"/>
      <c r="CA264" s="277"/>
      <c r="CB264" s="277">
        <v>50</v>
      </c>
      <c r="CC264" s="277"/>
      <c r="CD264" s="277">
        <v>80</v>
      </c>
      <c r="CE264" s="277"/>
      <c r="CF264" s="277">
        <v>86</v>
      </c>
      <c r="CG264" s="277"/>
      <c r="CH264" s="287">
        <v>229</v>
      </c>
      <c r="CI264" s="287"/>
      <c r="CJ264" s="277"/>
      <c r="CK264" s="277"/>
      <c r="CL264" s="277">
        <v>38</v>
      </c>
      <c r="CM264" s="277"/>
      <c r="CN264" s="277"/>
      <c r="CO264" s="277"/>
      <c r="CP264" s="277">
        <v>88</v>
      </c>
      <c r="CQ264" s="277"/>
      <c r="CR264" s="277">
        <v>100</v>
      </c>
      <c r="CS264" s="277"/>
      <c r="CT264" s="277"/>
      <c r="CU264" s="277"/>
      <c r="CV264" s="277">
        <v>168</v>
      </c>
      <c r="CW264" s="277"/>
      <c r="CX264" s="277">
        <v>186</v>
      </c>
      <c r="CY264" s="277"/>
      <c r="CZ264" s="277">
        <v>44</v>
      </c>
      <c r="DA264" s="277"/>
      <c r="DB264" s="277"/>
      <c r="DC264" s="277"/>
      <c r="DD264" s="271">
        <v>20</v>
      </c>
      <c r="DE264" s="271"/>
      <c r="DF264" s="277">
        <v>73</v>
      </c>
      <c r="DG264" s="277"/>
      <c r="DH264" s="279">
        <v>0</v>
      </c>
      <c r="DI264" s="279">
        <v>0</v>
      </c>
      <c r="DJ264" s="277"/>
      <c r="DK264" s="277"/>
      <c r="DL264" s="277">
        <v>200</v>
      </c>
      <c r="DM264" s="277"/>
      <c r="DN264" s="277"/>
      <c r="DO264" s="277"/>
      <c r="DP264" s="277"/>
      <c r="DQ264" s="277">
        <v>85</v>
      </c>
      <c r="DR264" s="277"/>
      <c r="DS264" s="277">
        <v>274</v>
      </c>
      <c r="DT264" s="277"/>
      <c r="DU264" s="277">
        <v>15</v>
      </c>
      <c r="DV264" s="277"/>
      <c r="DW264" s="277">
        <v>8</v>
      </c>
      <c r="DX264" s="277">
        <v>248</v>
      </c>
      <c r="DY264" s="277">
        <v>72</v>
      </c>
      <c r="DZ264" s="277"/>
      <c r="EA264" s="277">
        <v>115</v>
      </c>
      <c r="EB264" s="277"/>
      <c r="EC264" s="272">
        <v>180</v>
      </c>
      <c r="ED264" s="272"/>
      <c r="EE264" s="277">
        <v>101</v>
      </c>
      <c r="EF264" s="277"/>
      <c r="EG264" s="277">
        <v>120</v>
      </c>
      <c r="EH264" s="277"/>
      <c r="EI264" s="277"/>
      <c r="EJ264" s="277"/>
      <c r="EK264" s="277">
        <v>25</v>
      </c>
      <c r="EL264" s="277"/>
      <c r="EM264" s="277">
        <v>150</v>
      </c>
      <c r="EN264" s="277">
        <v>1</v>
      </c>
      <c r="EO264" s="277">
        <v>72</v>
      </c>
      <c r="EP264" s="277"/>
      <c r="EQ264" s="277"/>
      <c r="ER264" s="277"/>
      <c r="ES264" s="277">
        <v>100</v>
      </c>
      <c r="ET264" s="277"/>
      <c r="EU264" s="277">
        <v>26</v>
      </c>
      <c r="EV264" s="277"/>
      <c r="EW264" s="277"/>
      <c r="EX264" s="277"/>
      <c r="EY264" s="277">
        <v>80</v>
      </c>
      <c r="EZ264" s="277"/>
      <c r="FA264" s="277">
        <v>150</v>
      </c>
      <c r="FB264" s="277">
        <v>1</v>
      </c>
      <c r="FC264" s="277">
        <v>35</v>
      </c>
      <c r="FD264" s="277">
        <v>1</v>
      </c>
      <c r="FE264" s="288">
        <v>140</v>
      </c>
      <c r="FF264" s="288">
        <v>12</v>
      </c>
      <c r="FG264" s="277">
        <v>150</v>
      </c>
      <c r="FH264" s="277"/>
      <c r="FI264" s="277">
        <v>8</v>
      </c>
      <c r="FJ264" s="277"/>
      <c r="FK264" s="277">
        <v>150</v>
      </c>
      <c r="FL264" s="277">
        <v>2</v>
      </c>
      <c r="FM264" s="277"/>
      <c r="FN264" s="277"/>
      <c r="FO264" s="42"/>
      <c r="FP264" s="42"/>
      <c r="FQ264" s="277">
        <v>99</v>
      </c>
      <c r="FR264" s="277"/>
      <c r="FS264" s="277"/>
      <c r="FT264" s="277"/>
      <c r="FU264" s="277">
        <v>170</v>
      </c>
      <c r="FV264" s="277"/>
      <c r="FW264" s="288">
        <v>140</v>
      </c>
      <c r="FX264" s="288">
        <v>12</v>
      </c>
      <c r="FY264" s="277"/>
      <c r="FZ264" s="277">
        <v>2</v>
      </c>
      <c r="GA264" s="277">
        <v>188</v>
      </c>
      <c r="GB264" s="277"/>
      <c r="GC264" s="62">
        <v>165</v>
      </c>
      <c r="GD264" s="62"/>
      <c r="GE264" s="277">
        <v>140</v>
      </c>
      <c r="GF264" s="277"/>
      <c r="GG264" s="277">
        <v>78</v>
      </c>
      <c r="GH264" s="277"/>
      <c r="GI264" s="277">
        <v>303</v>
      </c>
      <c r="GJ264" s="277"/>
      <c r="GK264" s="277"/>
      <c r="GL264" s="277"/>
    </row>
    <row r="265" spans="1:194" s="286" customFormat="1" ht="14.25" customHeight="1" x14ac:dyDescent="0.3">
      <c r="A265" s="277">
        <v>234</v>
      </c>
      <c r="B265" s="277" t="s">
        <v>725</v>
      </c>
      <c r="C265" s="277" t="s">
        <v>726</v>
      </c>
      <c r="D265" s="277">
        <v>0.53</v>
      </c>
      <c r="E265" s="277"/>
      <c r="F265" s="277"/>
      <c r="G265" s="277"/>
      <c r="H265" s="277"/>
      <c r="I265" s="277"/>
      <c r="J265" s="277">
        <v>1</v>
      </c>
      <c r="K265" s="277">
        <v>0</v>
      </c>
      <c r="L265" s="277">
        <v>5</v>
      </c>
      <c r="M265" s="277">
        <v>1</v>
      </c>
      <c r="N265" s="277"/>
      <c r="O265" s="277"/>
      <c r="P265" s="277"/>
      <c r="Q265" s="277">
        <v>4</v>
      </c>
      <c r="R265" s="277"/>
      <c r="S265" s="277"/>
      <c r="T265" s="277">
        <v>20</v>
      </c>
      <c r="U265" s="277">
        <v>7</v>
      </c>
      <c r="V265" s="277">
        <v>2</v>
      </c>
      <c r="W265" s="277"/>
      <c r="X265" s="277"/>
      <c r="Y265" s="277"/>
      <c r="Z265" s="277"/>
      <c r="AA265" s="277"/>
      <c r="AB265" s="277"/>
      <c r="AC265" s="277"/>
      <c r="AD265" s="277"/>
      <c r="AE265" s="277"/>
      <c r="AF265" s="277">
        <v>163</v>
      </c>
      <c r="AG265" s="277"/>
      <c r="AH265" s="277"/>
      <c r="AI265" s="277"/>
      <c r="AJ265" s="277"/>
      <c r="AK265" s="277"/>
      <c r="AL265" s="277">
        <v>4</v>
      </c>
      <c r="AM265" s="277">
        <v>1</v>
      </c>
      <c r="AN265" s="277"/>
      <c r="AO265" s="277"/>
      <c r="AP265" s="277">
        <v>1</v>
      </c>
      <c r="AQ265" s="277"/>
      <c r="AR265" s="278"/>
      <c r="AS265" s="278"/>
      <c r="AT265" s="278">
        <v>34</v>
      </c>
      <c r="AU265" s="278">
        <v>3</v>
      </c>
      <c r="AV265" s="277">
        <v>10</v>
      </c>
      <c r="AW265" s="277"/>
      <c r="AX265" s="277">
        <v>2</v>
      </c>
      <c r="AY265" s="277">
        <v>8</v>
      </c>
      <c r="AZ265" s="42">
        <v>6</v>
      </c>
      <c r="BA265" s="42">
        <v>1</v>
      </c>
      <c r="BB265" s="277">
        <v>3</v>
      </c>
      <c r="BC265" s="277">
        <v>3</v>
      </c>
      <c r="BD265" s="277"/>
      <c r="BE265" s="277"/>
      <c r="BF265" s="288"/>
      <c r="BG265" s="277"/>
      <c r="BH265" s="277">
        <v>25</v>
      </c>
      <c r="BI265" s="277"/>
      <c r="BJ265" s="277">
        <v>11</v>
      </c>
      <c r="BK265" s="277"/>
      <c r="BL265" s="277">
        <v>1</v>
      </c>
      <c r="BM265" s="277"/>
      <c r="BN265" s="277">
        <v>35</v>
      </c>
      <c r="BO265" s="277">
        <v>5</v>
      </c>
      <c r="BP265" s="277">
        <v>2</v>
      </c>
      <c r="BQ265" s="277">
        <v>2</v>
      </c>
      <c r="BR265" s="277"/>
      <c r="BS265" s="277"/>
      <c r="BT265" s="277">
        <v>13</v>
      </c>
      <c r="BU265" s="277"/>
      <c r="BV265" s="277"/>
      <c r="BW265" s="277"/>
      <c r="BX265" s="277">
        <v>58</v>
      </c>
      <c r="BY265" s="277">
        <v>11</v>
      </c>
      <c r="BZ265" s="277"/>
      <c r="CA265" s="277"/>
      <c r="CB265" s="277">
        <v>14</v>
      </c>
      <c r="CC265" s="277"/>
      <c r="CD265" s="277">
        <v>21</v>
      </c>
      <c r="CE265" s="277"/>
      <c r="CF265" s="277"/>
      <c r="CG265" s="277"/>
      <c r="CH265" s="287">
        <f>52+10+3</f>
        <v>65</v>
      </c>
      <c r="CI265" s="287">
        <v>8</v>
      </c>
      <c r="CJ265" s="277"/>
      <c r="CK265" s="277">
        <v>130</v>
      </c>
      <c r="CL265" s="277"/>
      <c r="CM265" s="277"/>
      <c r="CN265" s="277"/>
      <c r="CO265" s="277"/>
      <c r="CP265" s="277"/>
      <c r="CQ265" s="277"/>
      <c r="CR265" s="277">
        <v>9</v>
      </c>
      <c r="CS265" s="277">
        <v>1</v>
      </c>
      <c r="CT265" s="277"/>
      <c r="CU265" s="277"/>
      <c r="CV265" s="277">
        <v>51</v>
      </c>
      <c r="CW265" s="277"/>
      <c r="CX265" s="277">
        <v>85</v>
      </c>
      <c r="CY265" s="277">
        <v>5</v>
      </c>
      <c r="CZ265" s="277">
        <v>5</v>
      </c>
      <c r="DA265" s="277"/>
      <c r="DB265" s="277"/>
      <c r="DC265" s="277"/>
      <c r="DD265" s="271"/>
      <c r="DE265" s="271"/>
      <c r="DF265" s="277">
        <v>32</v>
      </c>
      <c r="DG265" s="277"/>
      <c r="DH265" s="279">
        <v>0</v>
      </c>
      <c r="DI265" s="279">
        <v>0</v>
      </c>
      <c r="DJ265" s="277"/>
      <c r="DK265" s="277"/>
      <c r="DL265" s="277">
        <v>23</v>
      </c>
      <c r="DM265" s="277"/>
      <c r="DN265" s="277"/>
      <c r="DO265" s="277"/>
      <c r="DP265" s="277"/>
      <c r="DQ265" s="277">
        <v>8</v>
      </c>
      <c r="DR265" s="277"/>
      <c r="DS265" s="277">
        <v>5</v>
      </c>
      <c r="DT265" s="277"/>
      <c r="DU265" s="277">
        <v>5</v>
      </c>
      <c r="DV265" s="277"/>
      <c r="DW265" s="277">
        <v>35</v>
      </c>
      <c r="DX265" s="277"/>
      <c r="DY265" s="277">
        <v>1</v>
      </c>
      <c r="DZ265" s="277"/>
      <c r="EA265" s="277">
        <v>10</v>
      </c>
      <c r="EB265" s="277"/>
      <c r="EC265" s="272">
        <v>5</v>
      </c>
      <c r="ED265" s="272"/>
      <c r="EE265" s="277">
        <v>74</v>
      </c>
      <c r="EF265" s="277">
        <v>5</v>
      </c>
      <c r="EG265" s="277">
        <v>10</v>
      </c>
      <c r="EH265" s="277">
        <v>12</v>
      </c>
      <c r="EI265" s="277"/>
      <c r="EJ265" s="277"/>
      <c r="EK265" s="277">
        <v>5</v>
      </c>
      <c r="EL265" s="277">
        <v>2</v>
      </c>
      <c r="EM265" s="277">
        <v>65</v>
      </c>
      <c r="EN265" s="277">
        <v>30</v>
      </c>
      <c r="EO265" s="277"/>
      <c r="EP265" s="277"/>
      <c r="EQ265" s="277"/>
      <c r="ER265" s="277"/>
      <c r="ES265" s="277">
        <v>138</v>
      </c>
      <c r="ET265" s="277">
        <v>2</v>
      </c>
      <c r="EU265" s="277">
        <v>2</v>
      </c>
      <c r="EV265" s="277"/>
      <c r="EW265" s="277"/>
      <c r="EX265" s="277"/>
      <c r="EY265" s="277"/>
      <c r="EZ265" s="277"/>
      <c r="FA265" s="277">
        <v>65</v>
      </c>
      <c r="FB265" s="277">
        <v>30</v>
      </c>
      <c r="FC265" s="277">
        <v>6</v>
      </c>
      <c r="FD265" s="277">
        <v>2</v>
      </c>
      <c r="FE265" s="288">
        <v>35</v>
      </c>
      <c r="FF265" s="288">
        <v>3</v>
      </c>
      <c r="FG265" s="277">
        <v>60</v>
      </c>
      <c r="FH265" s="277">
        <v>13</v>
      </c>
      <c r="FI265" s="277">
        <v>3</v>
      </c>
      <c r="FJ265" s="277"/>
      <c r="FK265" s="277">
        <v>20</v>
      </c>
      <c r="FL265" s="277">
        <v>5</v>
      </c>
      <c r="FM265" s="277"/>
      <c r="FN265" s="277"/>
      <c r="FO265" s="42"/>
      <c r="FP265" s="42">
        <v>106</v>
      </c>
      <c r="FQ265" s="277"/>
      <c r="FR265" s="277"/>
      <c r="FS265" s="277"/>
      <c r="FT265" s="277"/>
      <c r="FU265" s="277">
        <v>12</v>
      </c>
      <c r="FV265" s="277">
        <v>8</v>
      </c>
      <c r="FW265" s="288">
        <v>35</v>
      </c>
      <c r="FX265" s="288">
        <v>3</v>
      </c>
      <c r="FY265" s="277"/>
      <c r="FZ265" s="277">
        <v>14</v>
      </c>
      <c r="GA265" s="277">
        <v>3</v>
      </c>
      <c r="GB265" s="277">
        <v>2</v>
      </c>
      <c r="GC265" s="62">
        <v>0</v>
      </c>
      <c r="GD265" s="62"/>
      <c r="GE265" s="277">
        <v>74</v>
      </c>
      <c r="GF265" s="277">
        <v>5</v>
      </c>
      <c r="GG265" s="277">
        <v>5</v>
      </c>
      <c r="GH265" s="277"/>
      <c r="GI265" s="277">
        <v>154</v>
      </c>
      <c r="GJ265" s="277">
        <v>53</v>
      </c>
      <c r="GK265" s="277"/>
      <c r="GL265" s="277"/>
    </row>
    <row r="266" spans="1:194" s="286" customFormat="1" ht="14.25" customHeight="1" x14ac:dyDescent="0.3">
      <c r="A266" s="277">
        <v>235</v>
      </c>
      <c r="B266" s="277" t="s">
        <v>727</v>
      </c>
      <c r="C266" s="277" t="s">
        <v>728</v>
      </c>
      <c r="D266" s="277">
        <v>4.07</v>
      </c>
      <c r="E266" s="277"/>
      <c r="F266" s="277"/>
      <c r="G266" s="277"/>
      <c r="H266" s="277"/>
      <c r="I266" s="277"/>
      <c r="J266" s="277">
        <v>0</v>
      </c>
      <c r="K266" s="277">
        <v>0</v>
      </c>
      <c r="L266" s="277"/>
      <c r="M266" s="277"/>
      <c r="N266" s="277"/>
      <c r="O266" s="277"/>
      <c r="P266" s="277"/>
      <c r="Q266" s="277"/>
      <c r="R266" s="277"/>
      <c r="S266" s="277"/>
      <c r="T266" s="277"/>
      <c r="U266" s="277"/>
      <c r="V266" s="277"/>
      <c r="W266" s="277"/>
      <c r="X266" s="277"/>
      <c r="Y266" s="277"/>
      <c r="Z266" s="277"/>
      <c r="AA266" s="277"/>
      <c r="AB266" s="277"/>
      <c r="AC266" s="277"/>
      <c r="AD266" s="277"/>
      <c r="AE266" s="277"/>
      <c r="AF266" s="277">
        <v>3</v>
      </c>
      <c r="AG266" s="277"/>
      <c r="AH266" s="277"/>
      <c r="AI266" s="277"/>
      <c r="AJ266" s="277"/>
      <c r="AK266" s="277"/>
      <c r="AL266" s="277"/>
      <c r="AM266" s="277"/>
      <c r="AN266" s="277"/>
      <c r="AO266" s="277"/>
      <c r="AP266" s="277"/>
      <c r="AQ266" s="277"/>
      <c r="AR266" s="278"/>
      <c r="AS266" s="278"/>
      <c r="AT266" s="278"/>
      <c r="AU266" s="278"/>
      <c r="AV266" s="277"/>
      <c r="AW266" s="277"/>
      <c r="AX266" s="277"/>
      <c r="AY266" s="277"/>
      <c r="AZ266" s="42"/>
      <c r="BA266" s="42"/>
      <c r="BB266" s="277"/>
      <c r="BC266" s="277"/>
      <c r="BD266" s="277"/>
      <c r="BE266" s="277"/>
      <c r="BF266" s="288"/>
      <c r="BG266" s="277"/>
      <c r="BH266" s="277"/>
      <c r="BI266" s="277"/>
      <c r="BJ266" s="277"/>
      <c r="BK266" s="277"/>
      <c r="BL266" s="277"/>
      <c r="BM266" s="277"/>
      <c r="BN266" s="277"/>
      <c r="BO266" s="277"/>
      <c r="BP266" s="277"/>
      <c r="BQ266" s="277"/>
      <c r="BR266" s="277"/>
      <c r="BS266" s="277"/>
      <c r="BT266" s="277"/>
      <c r="BU266" s="277"/>
      <c r="BV266" s="277"/>
      <c r="BW266" s="277"/>
      <c r="BX266" s="277"/>
      <c r="BY266" s="277"/>
      <c r="BZ266" s="277"/>
      <c r="CA266" s="277"/>
      <c r="CB266" s="277"/>
      <c r="CC266" s="277"/>
      <c r="CD266" s="277"/>
      <c r="CE266" s="277"/>
      <c r="CF266" s="277"/>
      <c r="CG266" s="277"/>
      <c r="CH266" s="287"/>
      <c r="CI266" s="287"/>
      <c r="CJ266" s="277"/>
      <c r="CK266" s="277"/>
      <c r="CL266" s="277"/>
      <c r="CM266" s="277"/>
      <c r="CN266" s="277"/>
      <c r="CO266" s="277"/>
      <c r="CP266" s="277"/>
      <c r="CQ266" s="277"/>
      <c r="CR266" s="277"/>
      <c r="CS266" s="277"/>
      <c r="CT266" s="277"/>
      <c r="CU266" s="277"/>
      <c r="CV266" s="277"/>
      <c r="CW266" s="277"/>
      <c r="CX266" s="277"/>
      <c r="CY266" s="277"/>
      <c r="CZ266" s="277"/>
      <c r="DA266" s="277"/>
      <c r="DB266" s="277"/>
      <c r="DC266" s="277"/>
      <c r="DD266" s="271"/>
      <c r="DE266" s="271"/>
      <c r="DF266" s="277"/>
      <c r="DG266" s="277"/>
      <c r="DH266" s="279">
        <v>0</v>
      </c>
      <c r="DI266" s="279">
        <v>0</v>
      </c>
      <c r="DJ266" s="277"/>
      <c r="DK266" s="277"/>
      <c r="DL266" s="277"/>
      <c r="DM266" s="277"/>
      <c r="DN266" s="277"/>
      <c r="DO266" s="277"/>
      <c r="DP266" s="277"/>
      <c r="DQ266" s="277"/>
      <c r="DR266" s="277"/>
      <c r="DS266" s="277"/>
      <c r="DT266" s="277"/>
      <c r="DU266" s="277"/>
      <c r="DV266" s="277"/>
      <c r="DW266" s="277">
        <v>2</v>
      </c>
      <c r="DX266" s="277">
        <v>2</v>
      </c>
      <c r="DY266" s="277"/>
      <c r="DZ266" s="277"/>
      <c r="EA266" s="277"/>
      <c r="EB266" s="277"/>
      <c r="EC266" s="272"/>
      <c r="ED266" s="272"/>
      <c r="EE266" s="277"/>
      <c r="EF266" s="277"/>
      <c r="EG266" s="277"/>
      <c r="EH266" s="277"/>
      <c r="EI266" s="277"/>
      <c r="EJ266" s="277"/>
      <c r="EK266" s="277"/>
      <c r="EL266" s="277"/>
      <c r="EM266" s="277"/>
      <c r="EN266" s="277"/>
      <c r="EO266" s="277"/>
      <c r="EP266" s="277"/>
      <c r="EQ266" s="277"/>
      <c r="ER266" s="277"/>
      <c r="ES266" s="277"/>
      <c r="ET266" s="277"/>
      <c r="EU266" s="277"/>
      <c r="EV266" s="277"/>
      <c r="EW266" s="277"/>
      <c r="EX266" s="277"/>
      <c r="EY266" s="277"/>
      <c r="EZ266" s="277"/>
      <c r="FA266" s="277"/>
      <c r="FB266" s="277"/>
      <c r="FC266" s="277"/>
      <c r="FD266" s="277"/>
      <c r="FE266" s="288"/>
      <c r="FF266" s="288"/>
      <c r="FG266" s="277"/>
      <c r="FH266" s="277"/>
      <c r="FI266" s="277"/>
      <c r="FJ266" s="277"/>
      <c r="FK266" s="277"/>
      <c r="FL266" s="277"/>
      <c r="FM266" s="277"/>
      <c r="FN266" s="277"/>
      <c r="FO266" s="42"/>
      <c r="FP266" s="42"/>
      <c r="FQ266" s="277"/>
      <c r="FR266" s="277"/>
      <c r="FS266" s="277"/>
      <c r="FT266" s="277"/>
      <c r="FU266" s="277"/>
      <c r="FV266" s="277"/>
      <c r="FW266" s="288"/>
      <c r="FX266" s="288"/>
      <c r="FY266" s="277"/>
      <c r="FZ266" s="277">
        <v>1</v>
      </c>
      <c r="GA266" s="277"/>
      <c r="GB266" s="277"/>
      <c r="GC266" s="62"/>
      <c r="GD266" s="62"/>
      <c r="GE266" s="277"/>
      <c r="GF266" s="277"/>
      <c r="GG266" s="277"/>
      <c r="GH266" s="277"/>
      <c r="GI266" s="277"/>
      <c r="GJ266" s="277"/>
      <c r="GK266" s="277"/>
      <c r="GL266" s="277"/>
    </row>
    <row r="267" spans="1:194" s="286" customFormat="1" ht="28.5" customHeight="1" x14ac:dyDescent="0.3">
      <c r="A267" s="277">
        <v>236</v>
      </c>
      <c r="B267" s="277" t="s">
        <v>729</v>
      </c>
      <c r="C267" s="277" t="s">
        <v>730</v>
      </c>
      <c r="D267" s="277">
        <v>1</v>
      </c>
      <c r="E267" s="277"/>
      <c r="F267" s="277"/>
      <c r="G267" s="277"/>
      <c r="H267" s="277"/>
      <c r="I267" s="277"/>
      <c r="J267" s="277">
        <v>5</v>
      </c>
      <c r="K267" s="277">
        <v>0</v>
      </c>
      <c r="L267" s="277"/>
      <c r="M267" s="277"/>
      <c r="N267" s="277"/>
      <c r="O267" s="277"/>
      <c r="P267" s="277">
        <v>1</v>
      </c>
      <c r="Q267" s="277"/>
      <c r="R267" s="277"/>
      <c r="S267" s="277"/>
      <c r="T267" s="277"/>
      <c r="U267" s="277"/>
      <c r="V267" s="277"/>
      <c r="W267" s="277"/>
      <c r="X267" s="277"/>
      <c r="Y267" s="277"/>
      <c r="Z267" s="277">
        <v>12</v>
      </c>
      <c r="AA267" s="277"/>
      <c r="AB267" s="277"/>
      <c r="AC267" s="277"/>
      <c r="AD267" s="277">
        <v>1</v>
      </c>
      <c r="AE267" s="277"/>
      <c r="AF267" s="277">
        <v>5</v>
      </c>
      <c r="AG267" s="277"/>
      <c r="AH267" s="277"/>
      <c r="AI267" s="277"/>
      <c r="AJ267" s="277"/>
      <c r="AK267" s="277"/>
      <c r="AL267" s="277"/>
      <c r="AM267" s="277"/>
      <c r="AN267" s="277"/>
      <c r="AO267" s="277"/>
      <c r="AP267" s="277"/>
      <c r="AQ267" s="277"/>
      <c r="AR267" s="278"/>
      <c r="AS267" s="278"/>
      <c r="AT267" s="278"/>
      <c r="AU267" s="278"/>
      <c r="AV267" s="277"/>
      <c r="AW267" s="277"/>
      <c r="AX267" s="277"/>
      <c r="AY267" s="277"/>
      <c r="AZ267" s="42"/>
      <c r="BA267" s="42"/>
      <c r="BB267" s="277"/>
      <c r="BC267" s="277"/>
      <c r="BD267" s="277"/>
      <c r="BE267" s="277"/>
      <c r="BF267" s="288"/>
      <c r="BG267" s="277"/>
      <c r="BH267" s="277"/>
      <c r="BI267" s="277"/>
      <c r="BJ267" s="277"/>
      <c r="BK267" s="277"/>
      <c r="BL267" s="277"/>
      <c r="BM267" s="277"/>
      <c r="BN267" s="277"/>
      <c r="BO267" s="277"/>
      <c r="BP267" s="277"/>
      <c r="BQ267" s="277"/>
      <c r="BR267" s="277"/>
      <c r="BS267" s="277"/>
      <c r="BT267" s="277"/>
      <c r="BU267" s="277"/>
      <c r="BV267" s="277"/>
      <c r="BW267" s="277"/>
      <c r="BX267" s="277"/>
      <c r="BY267" s="277"/>
      <c r="BZ267" s="277"/>
      <c r="CA267" s="277"/>
      <c r="CB267" s="277"/>
      <c r="CC267" s="277"/>
      <c r="CD267" s="277"/>
      <c r="CE267" s="277"/>
      <c r="CF267" s="277"/>
      <c r="CG267" s="277"/>
      <c r="CH267" s="287"/>
      <c r="CI267" s="287"/>
      <c r="CJ267" s="277"/>
      <c r="CK267" s="277"/>
      <c r="CL267" s="277"/>
      <c r="CM267" s="277"/>
      <c r="CN267" s="277"/>
      <c r="CO267" s="277"/>
      <c r="CP267" s="277"/>
      <c r="CQ267" s="277"/>
      <c r="CR267" s="277"/>
      <c r="CS267" s="277"/>
      <c r="CT267" s="277"/>
      <c r="CU267" s="277"/>
      <c r="CV267" s="277"/>
      <c r="CW267" s="277"/>
      <c r="CX267" s="277"/>
      <c r="CY267" s="277"/>
      <c r="CZ267" s="277"/>
      <c r="DA267" s="277"/>
      <c r="DB267" s="277"/>
      <c r="DC267" s="277"/>
      <c r="DD267" s="271"/>
      <c r="DE267" s="271"/>
      <c r="DF267" s="277"/>
      <c r="DG267" s="277"/>
      <c r="DH267" s="279">
        <v>0</v>
      </c>
      <c r="DI267" s="279">
        <v>0</v>
      </c>
      <c r="DJ267" s="277"/>
      <c r="DK267" s="277"/>
      <c r="DL267" s="277"/>
      <c r="DM267" s="277"/>
      <c r="DN267" s="277"/>
      <c r="DO267" s="277"/>
      <c r="DP267" s="277"/>
      <c r="DQ267" s="277"/>
      <c r="DR267" s="277"/>
      <c r="DS267" s="277"/>
      <c r="DT267" s="277"/>
      <c r="DU267" s="277"/>
      <c r="DV267" s="277"/>
      <c r="DW267" s="277"/>
      <c r="DX267" s="277"/>
      <c r="DY267" s="277"/>
      <c r="DZ267" s="277"/>
      <c r="EA267" s="277"/>
      <c r="EB267" s="277"/>
      <c r="EC267" s="272">
        <v>10</v>
      </c>
      <c r="ED267" s="272"/>
      <c r="EE267" s="277"/>
      <c r="EF267" s="277"/>
      <c r="EG267" s="277"/>
      <c r="EH267" s="277"/>
      <c r="EI267" s="277"/>
      <c r="EJ267" s="277"/>
      <c r="EK267" s="277"/>
      <c r="EL267" s="277"/>
      <c r="EM267" s="277"/>
      <c r="EN267" s="277"/>
      <c r="EO267" s="277"/>
      <c r="EP267" s="277"/>
      <c r="EQ267" s="277">
        <v>180</v>
      </c>
      <c r="ER267" s="277"/>
      <c r="ES267" s="277"/>
      <c r="ET267" s="277"/>
      <c r="EU267" s="277"/>
      <c r="EV267" s="277"/>
      <c r="EW267" s="277"/>
      <c r="EX267" s="277"/>
      <c r="EY267" s="277"/>
      <c r="EZ267" s="277"/>
      <c r="FA267" s="277"/>
      <c r="FB267" s="277"/>
      <c r="FC267" s="277"/>
      <c r="FD267" s="277"/>
      <c r="FE267" s="288"/>
      <c r="FF267" s="288"/>
      <c r="FG267" s="277"/>
      <c r="FH267" s="277"/>
      <c r="FI267" s="277"/>
      <c r="FJ267" s="277"/>
      <c r="FK267" s="277"/>
      <c r="FL267" s="277"/>
      <c r="FM267" s="277"/>
      <c r="FN267" s="277"/>
      <c r="FO267" s="42"/>
      <c r="FP267" s="42"/>
      <c r="FQ267" s="277"/>
      <c r="FR267" s="277"/>
      <c r="FS267" s="277"/>
      <c r="FT267" s="277"/>
      <c r="FU267" s="277"/>
      <c r="FV267" s="277"/>
      <c r="FW267" s="288"/>
      <c r="FX267" s="288"/>
      <c r="FY267" s="277"/>
      <c r="FZ267" s="277">
        <v>81</v>
      </c>
      <c r="GA267" s="277"/>
      <c r="GB267" s="277"/>
      <c r="GC267" s="62"/>
      <c r="GD267" s="62"/>
      <c r="GE267" s="277"/>
      <c r="GF267" s="277"/>
      <c r="GG267" s="277"/>
      <c r="GH267" s="277"/>
      <c r="GI267" s="277"/>
      <c r="GJ267" s="277"/>
      <c r="GK267" s="277"/>
      <c r="GL267" s="277"/>
    </row>
    <row r="268" spans="1:194" s="286" customFormat="1" ht="14.25" customHeight="1" x14ac:dyDescent="0.3">
      <c r="A268" s="277">
        <v>28</v>
      </c>
      <c r="B268" s="277" t="s">
        <v>731</v>
      </c>
      <c r="C268" s="277" t="s">
        <v>177</v>
      </c>
      <c r="D268" s="277">
        <v>2.09</v>
      </c>
      <c r="E268" s="277"/>
      <c r="F268" s="277"/>
      <c r="G268" s="277"/>
      <c r="H268" s="277"/>
      <c r="I268" s="277"/>
      <c r="J268" s="277">
        <v>16</v>
      </c>
      <c r="K268" s="277">
        <v>0</v>
      </c>
      <c r="L268" s="277">
        <v>3</v>
      </c>
      <c r="M268" s="277"/>
      <c r="N268" s="277"/>
      <c r="O268" s="277"/>
      <c r="P268" s="277">
        <v>8</v>
      </c>
      <c r="Q268" s="277"/>
      <c r="R268" s="277"/>
      <c r="S268" s="277"/>
      <c r="T268" s="277"/>
      <c r="U268" s="277"/>
      <c r="V268" s="277"/>
      <c r="W268" s="277"/>
      <c r="X268" s="277"/>
      <c r="Y268" s="277"/>
      <c r="Z268" s="277"/>
      <c r="AA268" s="277"/>
      <c r="AB268" s="277">
        <v>7</v>
      </c>
      <c r="AC268" s="277"/>
      <c r="AD268" s="277">
        <v>3</v>
      </c>
      <c r="AE268" s="277">
        <v>0</v>
      </c>
      <c r="AF268" s="277"/>
      <c r="AG268" s="277"/>
      <c r="AH268" s="277"/>
      <c r="AI268" s="277"/>
      <c r="AJ268" s="277"/>
      <c r="AK268" s="277"/>
      <c r="AL268" s="277">
        <v>10</v>
      </c>
      <c r="AM268" s="277"/>
      <c r="AN268" s="277"/>
      <c r="AO268" s="277"/>
      <c r="AP268" s="277"/>
      <c r="AQ268" s="277"/>
      <c r="AR268" s="278"/>
      <c r="AS268" s="278"/>
      <c r="AT268" s="278"/>
      <c r="AU268" s="278"/>
      <c r="AV268" s="277">
        <v>3</v>
      </c>
      <c r="AW268" s="277"/>
      <c r="AX268" s="277">
        <f>AX269+AX270+AX271+AX272+AX273</f>
        <v>18</v>
      </c>
      <c r="AY268" s="277"/>
      <c r="AZ268" s="42"/>
      <c r="BA268" s="42"/>
      <c r="BB268" s="279">
        <v>12</v>
      </c>
      <c r="BC268" s="279"/>
      <c r="BD268" s="279"/>
      <c r="BE268" s="279"/>
      <c r="BF268" s="284"/>
      <c r="BG268" s="279"/>
      <c r="BH268" s="279"/>
      <c r="BI268" s="279"/>
      <c r="BJ268" s="279">
        <v>28</v>
      </c>
      <c r="BK268" s="279">
        <v>1</v>
      </c>
      <c r="BL268" s="279">
        <f>BL271</f>
        <v>11</v>
      </c>
      <c r="BM268" s="279"/>
      <c r="BN268" s="277">
        <v>9</v>
      </c>
      <c r="BO268" s="277">
        <v>1</v>
      </c>
      <c r="BP268" s="279"/>
      <c r="BQ268" s="279"/>
      <c r="BR268" s="279"/>
      <c r="BS268" s="279"/>
      <c r="BT268" s="279">
        <v>18</v>
      </c>
      <c r="BU268" s="279"/>
      <c r="BV268" s="279"/>
      <c r="BW268" s="279"/>
      <c r="BX268" s="280">
        <v>47</v>
      </c>
      <c r="BY268" s="280"/>
      <c r="BZ268" s="279"/>
      <c r="CA268" s="279"/>
      <c r="CB268" s="279"/>
      <c r="CC268" s="279"/>
      <c r="CD268" s="279">
        <v>13</v>
      </c>
      <c r="CE268" s="279"/>
      <c r="CF268" s="279"/>
      <c r="CG268" s="279"/>
      <c r="CH268" s="281">
        <f>SUM(CH269:CH273)</f>
        <v>3</v>
      </c>
      <c r="CI268" s="281">
        <f>SUM(CI269:CI273)</f>
        <v>0</v>
      </c>
      <c r="CJ268" s="279"/>
      <c r="CK268" s="279">
        <v>11</v>
      </c>
      <c r="CL268" s="279"/>
      <c r="CM268" s="279"/>
      <c r="CN268" s="279"/>
      <c r="CO268" s="279"/>
      <c r="CP268" s="279"/>
      <c r="CQ268" s="279"/>
      <c r="CR268" s="279"/>
      <c r="CS268" s="279"/>
      <c r="CT268" s="279"/>
      <c r="CU268" s="279"/>
      <c r="CV268" s="279">
        <v>10</v>
      </c>
      <c r="CW268" s="279"/>
      <c r="CX268" s="279"/>
      <c r="CY268" s="279"/>
      <c r="CZ268" s="279">
        <v>2</v>
      </c>
      <c r="DA268" s="279">
        <v>0</v>
      </c>
      <c r="DB268" s="279"/>
      <c r="DC268" s="279"/>
      <c r="DD268" s="271"/>
      <c r="DE268" s="271"/>
      <c r="DF268" s="279">
        <v>8</v>
      </c>
      <c r="DG268" s="279"/>
      <c r="DH268" s="279">
        <v>0</v>
      </c>
      <c r="DI268" s="279">
        <v>0</v>
      </c>
      <c r="DJ268" s="279"/>
      <c r="DK268" s="279"/>
      <c r="DL268" s="279">
        <v>12</v>
      </c>
      <c r="DM268" s="279"/>
      <c r="DN268" s="279"/>
      <c r="DO268" s="279"/>
      <c r="DP268" s="277"/>
      <c r="DQ268" s="279">
        <v>5</v>
      </c>
      <c r="DR268" s="279"/>
      <c r="DS268" s="279">
        <v>297</v>
      </c>
      <c r="DT268" s="279"/>
      <c r="DU268" s="279">
        <v>13</v>
      </c>
      <c r="DV268" s="279"/>
      <c r="DW268" s="277"/>
      <c r="DX268" s="277"/>
      <c r="DY268" s="279"/>
      <c r="DZ268" s="279"/>
      <c r="EA268" s="279">
        <v>10</v>
      </c>
      <c r="EB268" s="279"/>
      <c r="EC268" s="272"/>
      <c r="ED268" s="272"/>
      <c r="EE268" s="279">
        <v>2</v>
      </c>
      <c r="EF268" s="279"/>
      <c r="EG268" s="279">
        <v>22</v>
      </c>
      <c r="EH268" s="279"/>
      <c r="EI268" s="279"/>
      <c r="EJ268" s="279"/>
      <c r="EK268" s="279"/>
      <c r="EL268" s="279"/>
      <c r="EM268" s="279"/>
      <c r="EN268" s="279"/>
      <c r="EO268" s="279">
        <v>1</v>
      </c>
      <c r="EP268" s="279"/>
      <c r="EQ268" s="279"/>
      <c r="ER268" s="279"/>
      <c r="ES268" s="279">
        <v>39</v>
      </c>
      <c r="ET268" s="279">
        <v>1</v>
      </c>
      <c r="EU268" s="279"/>
      <c r="EV268" s="279"/>
      <c r="EW268" s="279"/>
      <c r="EX268" s="279"/>
      <c r="EY268" s="279"/>
      <c r="EZ268" s="279"/>
      <c r="FA268" s="279"/>
      <c r="FB268" s="279"/>
      <c r="FC268" s="279"/>
      <c r="FD268" s="279"/>
      <c r="FE268" s="283">
        <v>13</v>
      </c>
      <c r="FF268" s="283"/>
      <c r="FG268" s="279">
        <v>37</v>
      </c>
      <c r="FH268" s="279">
        <v>1</v>
      </c>
      <c r="FI268" s="279">
        <v>75</v>
      </c>
      <c r="FJ268" s="279">
        <v>4</v>
      </c>
      <c r="FK268" s="279">
        <v>12</v>
      </c>
      <c r="FL268" s="279">
        <v>0</v>
      </c>
      <c r="FM268" s="279"/>
      <c r="FN268" s="279"/>
      <c r="FO268" s="42"/>
      <c r="FP268" s="42"/>
      <c r="FQ268" s="279"/>
      <c r="FR268" s="279"/>
      <c r="FS268" s="279"/>
      <c r="FT268" s="279"/>
      <c r="FU268" s="279"/>
      <c r="FV268" s="279"/>
      <c r="FW268" s="283">
        <v>13</v>
      </c>
      <c r="FX268" s="283"/>
      <c r="FY268" s="279"/>
      <c r="FZ268" s="279"/>
      <c r="GA268" s="279"/>
      <c r="GB268" s="279"/>
      <c r="GC268" s="62">
        <v>47</v>
      </c>
      <c r="GD268" s="62"/>
      <c r="GE268" s="279"/>
      <c r="GF268" s="279"/>
      <c r="GG268" s="285"/>
      <c r="GH268" s="285"/>
      <c r="GI268" s="279"/>
      <c r="GJ268" s="279"/>
      <c r="GK268" s="279"/>
      <c r="GL268" s="279"/>
    </row>
    <row r="269" spans="1:194" s="286" customFormat="1" ht="15" customHeight="1" x14ac:dyDescent="0.3">
      <c r="A269" s="277">
        <v>237</v>
      </c>
      <c r="B269" s="277" t="s">
        <v>732</v>
      </c>
      <c r="C269" s="277" t="s">
        <v>733</v>
      </c>
      <c r="D269" s="277">
        <v>2.0499999999999998</v>
      </c>
      <c r="E269" s="277"/>
      <c r="F269" s="277"/>
      <c r="G269" s="277"/>
      <c r="H269" s="277"/>
      <c r="I269" s="277"/>
      <c r="J269" s="277">
        <v>0</v>
      </c>
      <c r="K269" s="277">
        <v>0</v>
      </c>
      <c r="L269" s="277">
        <v>1</v>
      </c>
      <c r="M269" s="277"/>
      <c r="N269" s="277"/>
      <c r="O269" s="277"/>
      <c r="P269" s="277"/>
      <c r="Q269" s="277"/>
      <c r="R269" s="277"/>
      <c r="S269" s="277"/>
      <c r="T269" s="277"/>
      <c r="U269" s="277"/>
      <c r="V269" s="277"/>
      <c r="W269" s="277"/>
      <c r="X269" s="277"/>
      <c r="Y269" s="277"/>
      <c r="Z269" s="277"/>
      <c r="AA269" s="277"/>
      <c r="AB269" s="277">
        <v>7</v>
      </c>
      <c r="AC269" s="277"/>
      <c r="AD269" s="277">
        <v>1</v>
      </c>
      <c r="AE269" s="277"/>
      <c r="AF269" s="277">
        <v>6</v>
      </c>
      <c r="AG269" s="277"/>
      <c r="AH269" s="277"/>
      <c r="AI269" s="277"/>
      <c r="AJ269" s="277"/>
      <c r="AK269" s="277"/>
      <c r="AL269" s="277"/>
      <c r="AM269" s="277"/>
      <c r="AN269" s="277"/>
      <c r="AO269" s="277"/>
      <c r="AP269" s="277">
        <v>2</v>
      </c>
      <c r="AQ269" s="277"/>
      <c r="AR269" s="278"/>
      <c r="AS269" s="278"/>
      <c r="AT269" s="278">
        <v>2</v>
      </c>
      <c r="AU269" s="278"/>
      <c r="AV269" s="277">
        <v>3</v>
      </c>
      <c r="AW269" s="277"/>
      <c r="AX269" s="277">
        <v>4</v>
      </c>
      <c r="AY269" s="277"/>
      <c r="AZ269" s="42"/>
      <c r="BA269" s="42"/>
      <c r="BB269" s="277">
        <v>4</v>
      </c>
      <c r="BC269" s="277"/>
      <c r="BD269" s="277"/>
      <c r="BE269" s="277"/>
      <c r="BF269" s="288"/>
      <c r="BG269" s="277"/>
      <c r="BH269" s="277">
        <v>2</v>
      </c>
      <c r="BI269" s="277"/>
      <c r="BJ269" s="277">
        <v>1</v>
      </c>
      <c r="BK269" s="277"/>
      <c r="BL269" s="277"/>
      <c r="BM269" s="277"/>
      <c r="BN269" s="279">
        <v>1</v>
      </c>
      <c r="BO269" s="279">
        <v>1</v>
      </c>
      <c r="BP269" s="277">
        <v>1</v>
      </c>
      <c r="BQ269" s="277"/>
      <c r="BR269" s="277"/>
      <c r="BS269" s="277"/>
      <c r="BT269" s="277">
        <v>3</v>
      </c>
      <c r="BU269" s="277"/>
      <c r="BV269" s="277"/>
      <c r="BW269" s="277"/>
      <c r="BX269" s="277">
        <v>8</v>
      </c>
      <c r="BY269" s="277"/>
      <c r="BZ269" s="277"/>
      <c r="CA269" s="277"/>
      <c r="CB269" s="277">
        <v>4</v>
      </c>
      <c r="CC269" s="277"/>
      <c r="CD269" s="277">
        <v>3</v>
      </c>
      <c r="CE269" s="277"/>
      <c r="CF269" s="277">
        <v>6</v>
      </c>
      <c r="CG269" s="277"/>
      <c r="CH269" s="287"/>
      <c r="CI269" s="287"/>
      <c r="CJ269" s="277"/>
      <c r="CK269" s="277">
        <v>3</v>
      </c>
      <c r="CL269" s="277"/>
      <c r="CM269" s="277"/>
      <c r="CN269" s="277"/>
      <c r="CO269" s="277"/>
      <c r="CP269" s="277"/>
      <c r="CQ269" s="277"/>
      <c r="CR269" s="277">
        <v>2</v>
      </c>
      <c r="CS269" s="277"/>
      <c r="CT269" s="277"/>
      <c r="CU269" s="277"/>
      <c r="CV269" s="277">
        <v>2</v>
      </c>
      <c r="CW269" s="277"/>
      <c r="CX269" s="277"/>
      <c r="CY269" s="277"/>
      <c r="CZ269" s="277"/>
      <c r="DA269" s="277"/>
      <c r="DB269" s="277"/>
      <c r="DC269" s="277"/>
      <c r="DD269" s="271"/>
      <c r="DE269" s="271"/>
      <c r="DF269" s="277"/>
      <c r="DG269" s="277"/>
      <c r="DH269" s="279">
        <v>0</v>
      </c>
      <c r="DI269" s="279">
        <v>0</v>
      </c>
      <c r="DJ269" s="277"/>
      <c r="DK269" s="277"/>
      <c r="DL269" s="277">
        <v>3</v>
      </c>
      <c r="DM269" s="277"/>
      <c r="DN269" s="277"/>
      <c r="DO269" s="277"/>
      <c r="DP269" s="277"/>
      <c r="DQ269" s="277">
        <v>3</v>
      </c>
      <c r="DR269" s="277"/>
      <c r="DS269" s="277">
        <v>90</v>
      </c>
      <c r="DT269" s="277"/>
      <c r="DU269" s="277">
        <v>9</v>
      </c>
      <c r="DV269" s="277"/>
      <c r="DW269" s="279">
        <v>33</v>
      </c>
      <c r="DX269" s="279"/>
      <c r="DY269" s="277">
        <v>1</v>
      </c>
      <c r="DZ269" s="277"/>
      <c r="EA269" s="277"/>
      <c r="EB269" s="277"/>
      <c r="EC269" s="272">
        <v>85</v>
      </c>
      <c r="ED269" s="272"/>
      <c r="EE269" s="277"/>
      <c r="EF269" s="277"/>
      <c r="EG269" s="277"/>
      <c r="EH269" s="277"/>
      <c r="EI269" s="277"/>
      <c r="EJ269" s="277"/>
      <c r="EK269" s="277">
        <v>1</v>
      </c>
      <c r="EL269" s="277"/>
      <c r="EM269" s="277">
        <v>20</v>
      </c>
      <c r="EN269" s="277"/>
      <c r="EO269" s="277"/>
      <c r="EP269" s="277"/>
      <c r="EQ269" s="277"/>
      <c r="ER269" s="277"/>
      <c r="ES269" s="277">
        <v>2</v>
      </c>
      <c r="ET269" s="277"/>
      <c r="EU269" s="277"/>
      <c r="EV269" s="277"/>
      <c r="EW269" s="277"/>
      <c r="EX269" s="277"/>
      <c r="EY269" s="277">
        <v>3</v>
      </c>
      <c r="EZ269" s="277"/>
      <c r="FA269" s="277">
        <v>20</v>
      </c>
      <c r="FB269" s="277"/>
      <c r="FC269" s="277">
        <v>2</v>
      </c>
      <c r="FD269" s="277"/>
      <c r="FE269" s="288">
        <v>5</v>
      </c>
      <c r="FF269" s="288"/>
      <c r="FG269" s="277">
        <v>8</v>
      </c>
      <c r="FH269" s="277"/>
      <c r="FI269" s="277">
        <v>12</v>
      </c>
      <c r="FJ269" s="277">
        <v>2</v>
      </c>
      <c r="FK269" s="277">
        <v>1</v>
      </c>
      <c r="FL269" s="277"/>
      <c r="FM269" s="277"/>
      <c r="FN269" s="277"/>
      <c r="FO269" s="42"/>
      <c r="FP269" s="42"/>
      <c r="FQ269" s="277">
        <v>3</v>
      </c>
      <c r="FR269" s="277"/>
      <c r="FS269" s="277"/>
      <c r="FT269" s="277"/>
      <c r="FU269" s="277">
        <v>12</v>
      </c>
      <c r="FV269" s="277">
        <v>3</v>
      </c>
      <c r="FW269" s="288">
        <v>5</v>
      </c>
      <c r="FX269" s="288"/>
      <c r="FY269" s="277"/>
      <c r="FZ269" s="277">
        <v>17</v>
      </c>
      <c r="GA269" s="277">
        <v>3</v>
      </c>
      <c r="GB269" s="277"/>
      <c r="GC269" s="62">
        <v>5</v>
      </c>
      <c r="GD269" s="62"/>
      <c r="GE269" s="277">
        <v>2</v>
      </c>
      <c r="GF269" s="277"/>
      <c r="GG269" s="277">
        <v>2</v>
      </c>
      <c r="GH269" s="277"/>
      <c r="GI269" s="277">
        <v>8</v>
      </c>
      <c r="GJ269" s="277"/>
      <c r="GK269" s="277"/>
      <c r="GL269" s="277"/>
    </row>
    <row r="270" spans="1:194" s="286" customFormat="1" ht="27.75" customHeight="1" x14ac:dyDescent="0.3">
      <c r="A270" s="277">
        <v>238</v>
      </c>
      <c r="B270" s="277" t="s">
        <v>734</v>
      </c>
      <c r="C270" s="277" t="s">
        <v>735</v>
      </c>
      <c r="D270" s="277">
        <v>1.54</v>
      </c>
      <c r="E270" s="277"/>
      <c r="F270" s="277"/>
      <c r="G270" s="277"/>
      <c r="H270" s="277"/>
      <c r="I270" s="277"/>
      <c r="J270" s="277">
        <v>0</v>
      </c>
      <c r="K270" s="277">
        <v>0</v>
      </c>
      <c r="L270" s="277"/>
      <c r="M270" s="277"/>
      <c r="N270" s="277"/>
      <c r="O270" s="277"/>
      <c r="P270" s="277">
        <v>4</v>
      </c>
      <c r="Q270" s="277"/>
      <c r="R270" s="277"/>
      <c r="S270" s="277"/>
      <c r="T270" s="277"/>
      <c r="U270" s="277"/>
      <c r="V270" s="277"/>
      <c r="W270" s="277"/>
      <c r="X270" s="277"/>
      <c r="Y270" s="277"/>
      <c r="Z270" s="277"/>
      <c r="AA270" s="277"/>
      <c r="AB270" s="277"/>
      <c r="AC270" s="277"/>
      <c r="AD270" s="277">
        <v>1</v>
      </c>
      <c r="AE270" s="277"/>
      <c r="AF270" s="277">
        <v>13</v>
      </c>
      <c r="AG270" s="277"/>
      <c r="AH270" s="277"/>
      <c r="AI270" s="277"/>
      <c r="AJ270" s="277"/>
      <c r="AK270" s="277"/>
      <c r="AL270" s="277">
        <v>1</v>
      </c>
      <c r="AM270" s="277"/>
      <c r="AN270" s="277"/>
      <c r="AO270" s="277"/>
      <c r="AP270" s="277">
        <v>18</v>
      </c>
      <c r="AQ270" s="277">
        <v>1</v>
      </c>
      <c r="AR270" s="278"/>
      <c r="AS270" s="278"/>
      <c r="AT270" s="278">
        <v>3</v>
      </c>
      <c r="AU270" s="278"/>
      <c r="AV270" s="277"/>
      <c r="AW270" s="277"/>
      <c r="AX270" s="277"/>
      <c r="AY270" s="277"/>
      <c r="AZ270" s="42">
        <v>7</v>
      </c>
      <c r="BA270" s="42"/>
      <c r="BB270" s="277"/>
      <c r="BC270" s="277"/>
      <c r="BD270" s="277"/>
      <c r="BE270" s="277"/>
      <c r="BF270" s="288"/>
      <c r="BG270" s="277"/>
      <c r="BH270" s="277"/>
      <c r="BI270" s="277"/>
      <c r="BJ270" s="277">
        <v>6</v>
      </c>
      <c r="BK270" s="277">
        <v>1</v>
      </c>
      <c r="BL270" s="277"/>
      <c r="BM270" s="277"/>
      <c r="BN270" s="277"/>
      <c r="BO270" s="277"/>
      <c r="BP270" s="277"/>
      <c r="BQ270" s="277"/>
      <c r="BR270" s="277"/>
      <c r="BS270" s="277"/>
      <c r="BT270" s="277">
        <v>3</v>
      </c>
      <c r="BU270" s="277"/>
      <c r="BV270" s="277"/>
      <c r="BW270" s="277"/>
      <c r="BX270" s="277">
        <v>4</v>
      </c>
      <c r="BY270" s="277"/>
      <c r="BZ270" s="277"/>
      <c r="CA270" s="277"/>
      <c r="CB270" s="277"/>
      <c r="CC270" s="277"/>
      <c r="CD270" s="277">
        <v>6</v>
      </c>
      <c r="CE270" s="277"/>
      <c r="CF270" s="277">
        <v>3</v>
      </c>
      <c r="CG270" s="277"/>
      <c r="CH270" s="287"/>
      <c r="CI270" s="287"/>
      <c r="CJ270" s="277"/>
      <c r="CK270" s="277">
        <v>3</v>
      </c>
      <c r="CL270" s="277"/>
      <c r="CM270" s="277"/>
      <c r="CN270" s="277"/>
      <c r="CO270" s="277"/>
      <c r="CP270" s="277"/>
      <c r="CQ270" s="277"/>
      <c r="CR270" s="277"/>
      <c r="CS270" s="277"/>
      <c r="CT270" s="277"/>
      <c r="CU270" s="277"/>
      <c r="CV270" s="277">
        <v>2</v>
      </c>
      <c r="CW270" s="277"/>
      <c r="CX270" s="277"/>
      <c r="CY270" s="277"/>
      <c r="CZ270" s="277">
        <v>1</v>
      </c>
      <c r="DA270" s="277"/>
      <c r="DB270" s="277"/>
      <c r="DC270" s="277"/>
      <c r="DD270" s="271"/>
      <c r="DE270" s="271"/>
      <c r="DF270" s="277"/>
      <c r="DG270" s="277"/>
      <c r="DH270" s="279">
        <v>0</v>
      </c>
      <c r="DI270" s="279">
        <v>0</v>
      </c>
      <c r="DJ270" s="277"/>
      <c r="DK270" s="277"/>
      <c r="DL270" s="277">
        <v>2</v>
      </c>
      <c r="DM270" s="277"/>
      <c r="DN270" s="277"/>
      <c r="DO270" s="277"/>
      <c r="DP270" s="277"/>
      <c r="DQ270" s="277"/>
      <c r="DR270" s="277"/>
      <c r="DS270" s="277">
        <v>3</v>
      </c>
      <c r="DT270" s="277"/>
      <c r="DU270" s="277"/>
      <c r="DV270" s="277"/>
      <c r="DW270" s="277">
        <v>1</v>
      </c>
      <c r="DX270" s="277"/>
      <c r="DY270" s="277"/>
      <c r="DZ270" s="277"/>
      <c r="EA270" s="277">
        <v>2</v>
      </c>
      <c r="EB270" s="277"/>
      <c r="EC270" s="272">
        <v>100</v>
      </c>
      <c r="ED270" s="272"/>
      <c r="EE270" s="277"/>
      <c r="EF270" s="277"/>
      <c r="EG270" s="277"/>
      <c r="EH270" s="277"/>
      <c r="EI270" s="277"/>
      <c r="EJ270" s="277"/>
      <c r="EK270" s="277"/>
      <c r="EL270" s="277"/>
      <c r="EM270" s="277">
        <v>20</v>
      </c>
      <c r="EN270" s="277"/>
      <c r="EO270" s="277"/>
      <c r="EP270" s="277"/>
      <c r="EQ270" s="277">
        <v>4</v>
      </c>
      <c r="ER270" s="277"/>
      <c r="ES270" s="277">
        <v>4</v>
      </c>
      <c r="ET270" s="277"/>
      <c r="EU270" s="277">
        <v>4</v>
      </c>
      <c r="EV270" s="277"/>
      <c r="EW270" s="277"/>
      <c r="EX270" s="277"/>
      <c r="EY270" s="277">
        <v>4</v>
      </c>
      <c r="EZ270" s="277"/>
      <c r="FA270" s="277">
        <v>20</v>
      </c>
      <c r="FB270" s="277"/>
      <c r="FC270" s="277">
        <v>3</v>
      </c>
      <c r="FD270" s="277"/>
      <c r="FE270" s="288">
        <v>3</v>
      </c>
      <c r="FF270" s="288"/>
      <c r="FG270" s="277"/>
      <c r="FH270" s="277"/>
      <c r="FI270" s="277">
        <v>10</v>
      </c>
      <c r="FJ270" s="277">
        <v>2</v>
      </c>
      <c r="FK270" s="277">
        <v>5</v>
      </c>
      <c r="FL270" s="277"/>
      <c r="FM270" s="277"/>
      <c r="FN270" s="277"/>
      <c r="FO270" s="42"/>
      <c r="FP270" s="42"/>
      <c r="FQ270" s="277">
        <v>3</v>
      </c>
      <c r="FR270" s="277"/>
      <c r="FS270" s="277"/>
      <c r="FT270" s="277"/>
      <c r="FU270" s="277">
        <v>3</v>
      </c>
      <c r="FV270" s="277"/>
      <c r="FW270" s="288">
        <v>3</v>
      </c>
      <c r="FX270" s="288"/>
      <c r="FY270" s="277"/>
      <c r="FZ270" s="277">
        <v>34</v>
      </c>
      <c r="GA270" s="277"/>
      <c r="GB270" s="277"/>
      <c r="GC270" s="62">
        <v>18</v>
      </c>
      <c r="GD270" s="62"/>
      <c r="GE270" s="277">
        <v>20</v>
      </c>
      <c r="GF270" s="277"/>
      <c r="GG270" s="277"/>
      <c r="GH270" s="277"/>
      <c r="GI270" s="277">
        <v>5</v>
      </c>
      <c r="GJ270" s="277"/>
      <c r="GK270" s="277"/>
      <c r="GL270" s="277"/>
    </row>
    <row r="271" spans="1:194" s="286" customFormat="1" ht="27.75" customHeight="1" x14ac:dyDescent="0.3">
      <c r="A271" s="277">
        <v>239</v>
      </c>
      <c r="B271" s="277" t="s">
        <v>736</v>
      </c>
      <c r="C271" s="277" t="s">
        <v>737</v>
      </c>
      <c r="D271" s="277">
        <v>1.92</v>
      </c>
      <c r="E271" s="277"/>
      <c r="F271" s="277"/>
      <c r="G271" s="277"/>
      <c r="H271" s="277"/>
      <c r="I271" s="277"/>
      <c r="J271" s="277">
        <v>16</v>
      </c>
      <c r="K271" s="277">
        <v>0</v>
      </c>
      <c r="L271" s="277">
        <v>2</v>
      </c>
      <c r="M271" s="277"/>
      <c r="N271" s="277"/>
      <c r="O271" s="277"/>
      <c r="P271" s="277">
        <v>4</v>
      </c>
      <c r="Q271" s="277"/>
      <c r="R271" s="277"/>
      <c r="S271" s="277"/>
      <c r="T271" s="277">
        <v>10</v>
      </c>
      <c r="U271" s="277"/>
      <c r="V271" s="277">
        <v>2</v>
      </c>
      <c r="W271" s="277"/>
      <c r="X271" s="277"/>
      <c r="Y271" s="277"/>
      <c r="Z271" s="277"/>
      <c r="AA271" s="277"/>
      <c r="AB271" s="277"/>
      <c r="AC271" s="277"/>
      <c r="AD271" s="277">
        <v>1</v>
      </c>
      <c r="AE271" s="277"/>
      <c r="AF271" s="277">
        <v>33</v>
      </c>
      <c r="AG271" s="277"/>
      <c r="AH271" s="277"/>
      <c r="AI271" s="277"/>
      <c r="AJ271" s="277"/>
      <c r="AK271" s="277"/>
      <c r="AL271" s="277">
        <v>9</v>
      </c>
      <c r="AM271" s="277"/>
      <c r="AN271" s="277"/>
      <c r="AO271" s="277"/>
      <c r="AP271" s="277">
        <v>21</v>
      </c>
      <c r="AQ271" s="277"/>
      <c r="AR271" s="278"/>
      <c r="AS271" s="278"/>
      <c r="AT271" s="278">
        <v>3</v>
      </c>
      <c r="AU271" s="278"/>
      <c r="AV271" s="277"/>
      <c r="AW271" s="277"/>
      <c r="AX271" s="277">
        <v>14</v>
      </c>
      <c r="AY271" s="277"/>
      <c r="AZ271" s="42">
        <v>5</v>
      </c>
      <c r="BA271" s="42">
        <v>1</v>
      </c>
      <c r="BB271" s="277">
        <v>8</v>
      </c>
      <c r="BC271" s="277"/>
      <c r="BD271" s="277"/>
      <c r="BE271" s="277"/>
      <c r="BF271" s="288"/>
      <c r="BG271" s="277"/>
      <c r="BH271" s="277"/>
      <c r="BI271" s="277"/>
      <c r="BJ271" s="277">
        <v>21</v>
      </c>
      <c r="BK271" s="277"/>
      <c r="BL271" s="277">
        <v>11</v>
      </c>
      <c r="BM271" s="277"/>
      <c r="BN271" s="277">
        <v>8</v>
      </c>
      <c r="BO271" s="277"/>
      <c r="BP271" s="277"/>
      <c r="BQ271" s="277"/>
      <c r="BR271" s="277"/>
      <c r="BS271" s="277"/>
      <c r="BT271" s="277">
        <v>12</v>
      </c>
      <c r="BU271" s="277"/>
      <c r="BV271" s="277"/>
      <c r="BW271" s="277"/>
      <c r="BX271" s="277">
        <v>35</v>
      </c>
      <c r="BY271" s="277"/>
      <c r="BZ271" s="277"/>
      <c r="CA271" s="277"/>
      <c r="CB271" s="277">
        <v>2</v>
      </c>
      <c r="CC271" s="277"/>
      <c r="CD271" s="277">
        <v>4</v>
      </c>
      <c r="CE271" s="277"/>
      <c r="CF271" s="277">
        <v>2</v>
      </c>
      <c r="CG271" s="277"/>
      <c r="CH271" s="287">
        <v>3</v>
      </c>
      <c r="CI271" s="287"/>
      <c r="CJ271" s="277"/>
      <c r="CK271" s="277">
        <v>3</v>
      </c>
      <c r="CL271" s="277"/>
      <c r="CM271" s="277"/>
      <c r="CN271" s="277"/>
      <c r="CO271" s="277"/>
      <c r="CP271" s="277"/>
      <c r="CQ271" s="277"/>
      <c r="CR271" s="277">
        <v>3</v>
      </c>
      <c r="CS271" s="277"/>
      <c r="CT271" s="277"/>
      <c r="CU271" s="277"/>
      <c r="CV271" s="277">
        <v>6</v>
      </c>
      <c r="CW271" s="277"/>
      <c r="CX271" s="277">
        <v>5</v>
      </c>
      <c r="CY271" s="277"/>
      <c r="CZ271" s="277">
        <v>1</v>
      </c>
      <c r="DA271" s="277"/>
      <c r="DB271" s="277"/>
      <c r="DC271" s="277"/>
      <c r="DD271" s="271"/>
      <c r="DE271" s="271"/>
      <c r="DF271" s="277">
        <v>8</v>
      </c>
      <c r="DG271" s="277"/>
      <c r="DH271" s="279">
        <v>0</v>
      </c>
      <c r="DI271" s="279">
        <v>0</v>
      </c>
      <c r="DJ271" s="277"/>
      <c r="DK271" s="277"/>
      <c r="DL271" s="277">
        <v>7</v>
      </c>
      <c r="DM271" s="277"/>
      <c r="DN271" s="277"/>
      <c r="DO271" s="277"/>
      <c r="DP271" s="277"/>
      <c r="DQ271" s="277">
        <v>2</v>
      </c>
      <c r="DR271" s="277"/>
      <c r="DS271" s="277">
        <v>10</v>
      </c>
      <c r="DT271" s="277"/>
      <c r="DU271" s="277">
        <v>4</v>
      </c>
      <c r="DV271" s="277"/>
      <c r="DW271" s="277">
        <v>1</v>
      </c>
      <c r="DX271" s="277"/>
      <c r="DY271" s="277">
        <v>4</v>
      </c>
      <c r="DZ271" s="277"/>
      <c r="EA271" s="277">
        <v>2</v>
      </c>
      <c r="EB271" s="277"/>
      <c r="EC271" s="272">
        <v>60</v>
      </c>
      <c r="ED271" s="272"/>
      <c r="EE271" s="277">
        <v>2</v>
      </c>
      <c r="EF271" s="277"/>
      <c r="EG271" s="277">
        <v>22</v>
      </c>
      <c r="EH271" s="277"/>
      <c r="EI271" s="277"/>
      <c r="EJ271" s="277"/>
      <c r="EK271" s="277">
        <v>3</v>
      </c>
      <c r="EL271" s="277"/>
      <c r="EM271" s="277">
        <v>10</v>
      </c>
      <c r="EN271" s="277">
        <v>1</v>
      </c>
      <c r="EO271" s="277">
        <v>1</v>
      </c>
      <c r="EP271" s="277"/>
      <c r="EQ271" s="277">
        <v>54</v>
      </c>
      <c r="ER271" s="277"/>
      <c r="ES271" s="277">
        <v>33</v>
      </c>
      <c r="ET271" s="277">
        <v>1</v>
      </c>
      <c r="EU271" s="277"/>
      <c r="EV271" s="277"/>
      <c r="EW271" s="277"/>
      <c r="EX271" s="277"/>
      <c r="EY271" s="277">
        <v>8</v>
      </c>
      <c r="EZ271" s="277"/>
      <c r="FA271" s="277">
        <v>10</v>
      </c>
      <c r="FB271" s="277">
        <v>1</v>
      </c>
      <c r="FC271" s="277">
        <v>12</v>
      </c>
      <c r="FD271" s="277"/>
      <c r="FE271" s="288">
        <v>5</v>
      </c>
      <c r="FF271" s="288"/>
      <c r="FG271" s="277">
        <v>29</v>
      </c>
      <c r="FH271" s="277">
        <v>1</v>
      </c>
      <c r="FI271" s="277">
        <v>53</v>
      </c>
      <c r="FJ271" s="277"/>
      <c r="FK271" s="277">
        <v>6</v>
      </c>
      <c r="FL271" s="277"/>
      <c r="FM271" s="277"/>
      <c r="FN271" s="277"/>
      <c r="FO271" s="42"/>
      <c r="FP271" s="42"/>
      <c r="FQ271" s="277">
        <v>5</v>
      </c>
      <c r="FR271" s="277"/>
      <c r="FS271" s="277"/>
      <c r="FT271" s="277"/>
      <c r="FU271" s="277">
        <v>15</v>
      </c>
      <c r="FV271" s="277"/>
      <c r="FW271" s="288">
        <v>5</v>
      </c>
      <c r="FX271" s="288"/>
      <c r="FY271" s="277"/>
      <c r="FZ271" s="277">
        <v>3</v>
      </c>
      <c r="GA271" s="277">
        <v>5</v>
      </c>
      <c r="GB271" s="277"/>
      <c r="GC271" s="62">
        <v>24</v>
      </c>
      <c r="GD271" s="62"/>
      <c r="GE271" s="277">
        <v>21</v>
      </c>
      <c r="GF271" s="277"/>
      <c r="GG271" s="277">
        <v>4</v>
      </c>
      <c r="GH271" s="277"/>
      <c r="GI271" s="277">
        <v>32</v>
      </c>
      <c r="GJ271" s="277"/>
      <c r="GK271" s="277"/>
      <c r="GL271" s="277"/>
    </row>
    <row r="272" spans="1:194" s="286" customFormat="1" ht="27.75" customHeight="1" x14ac:dyDescent="0.3">
      <c r="A272" s="277">
        <v>240</v>
      </c>
      <c r="B272" s="277" t="s">
        <v>738</v>
      </c>
      <c r="C272" s="277" t="s">
        <v>739</v>
      </c>
      <c r="D272" s="277">
        <v>2.56</v>
      </c>
      <c r="E272" s="277"/>
      <c r="F272" s="277"/>
      <c r="G272" s="277"/>
      <c r="H272" s="277"/>
      <c r="I272" s="277"/>
      <c r="J272" s="277">
        <v>0</v>
      </c>
      <c r="K272" s="277">
        <v>0</v>
      </c>
      <c r="L272" s="277"/>
      <c r="M272" s="277"/>
      <c r="N272" s="277"/>
      <c r="O272" s="277"/>
      <c r="P272" s="277"/>
      <c r="Q272" s="277"/>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8"/>
      <c r="AS272" s="278"/>
      <c r="AT272" s="278"/>
      <c r="AU272" s="278"/>
      <c r="AV272" s="277"/>
      <c r="AW272" s="277"/>
      <c r="AX272" s="277"/>
      <c r="AY272" s="277"/>
      <c r="AZ272" s="42"/>
      <c r="BA272" s="42"/>
      <c r="BB272" s="277"/>
      <c r="BC272" s="277"/>
      <c r="BD272" s="277"/>
      <c r="BE272" s="277"/>
      <c r="BF272" s="288"/>
      <c r="BG272" s="277"/>
      <c r="BH272" s="277"/>
      <c r="BI272" s="277"/>
      <c r="BJ272" s="277"/>
      <c r="BK272" s="277"/>
      <c r="BL272" s="277"/>
      <c r="BM272" s="277"/>
      <c r="BN272" s="277"/>
      <c r="BO272" s="277"/>
      <c r="BP272" s="277"/>
      <c r="BQ272" s="277"/>
      <c r="BR272" s="277"/>
      <c r="BS272" s="277"/>
      <c r="BT272" s="277"/>
      <c r="BU272" s="277"/>
      <c r="BV272" s="277"/>
      <c r="BW272" s="277"/>
      <c r="BX272" s="277"/>
      <c r="BY272" s="277"/>
      <c r="BZ272" s="277"/>
      <c r="CA272" s="277"/>
      <c r="CB272" s="277"/>
      <c r="CC272" s="277"/>
      <c r="CD272" s="277"/>
      <c r="CE272" s="277"/>
      <c r="CF272" s="277"/>
      <c r="CG272" s="277"/>
      <c r="CH272" s="287"/>
      <c r="CI272" s="287"/>
      <c r="CJ272" s="277"/>
      <c r="CK272" s="277">
        <v>2</v>
      </c>
      <c r="CL272" s="277"/>
      <c r="CM272" s="277"/>
      <c r="CN272" s="277"/>
      <c r="CO272" s="277"/>
      <c r="CP272" s="277"/>
      <c r="CQ272" s="277"/>
      <c r="CR272" s="277"/>
      <c r="CS272" s="277"/>
      <c r="CT272" s="277"/>
      <c r="CU272" s="277"/>
      <c r="CV272" s="277"/>
      <c r="CW272" s="277"/>
      <c r="CX272" s="277"/>
      <c r="CY272" s="277"/>
      <c r="CZ272" s="277"/>
      <c r="DA272" s="277"/>
      <c r="DB272" s="277"/>
      <c r="DC272" s="277"/>
      <c r="DD272" s="271"/>
      <c r="DE272" s="271"/>
      <c r="DF272" s="277"/>
      <c r="DG272" s="277"/>
      <c r="DH272" s="279">
        <v>0</v>
      </c>
      <c r="DI272" s="279">
        <v>0</v>
      </c>
      <c r="DJ272" s="277"/>
      <c r="DK272" s="277"/>
      <c r="DL272" s="277"/>
      <c r="DM272" s="277"/>
      <c r="DN272" s="277"/>
      <c r="DO272" s="277"/>
      <c r="DP272" s="277"/>
      <c r="DQ272" s="277"/>
      <c r="DR272" s="277"/>
      <c r="DS272" s="277">
        <v>50</v>
      </c>
      <c r="DT272" s="277"/>
      <c r="DU272" s="277"/>
      <c r="DV272" s="277"/>
      <c r="DW272" s="277">
        <v>11</v>
      </c>
      <c r="DX272" s="277"/>
      <c r="DY272" s="277"/>
      <c r="DZ272" s="277"/>
      <c r="EA272" s="277">
        <v>6</v>
      </c>
      <c r="EB272" s="277"/>
      <c r="EC272" s="272">
        <v>60</v>
      </c>
      <c r="ED272" s="272"/>
      <c r="EE272" s="277"/>
      <c r="EF272" s="277"/>
      <c r="EG272" s="277"/>
      <c r="EH272" s="277"/>
      <c r="EI272" s="277"/>
      <c r="EJ272" s="277"/>
      <c r="EK272" s="277"/>
      <c r="EL272" s="277"/>
      <c r="EM272" s="277"/>
      <c r="EN272" s="277"/>
      <c r="EO272" s="277"/>
      <c r="EP272" s="277"/>
      <c r="EQ272" s="277">
        <v>35</v>
      </c>
      <c r="ER272" s="277"/>
      <c r="ES272" s="277"/>
      <c r="ET272" s="277"/>
      <c r="EU272" s="277"/>
      <c r="EV272" s="277"/>
      <c r="EW272" s="277"/>
      <c r="EX272" s="277"/>
      <c r="EY272" s="277"/>
      <c r="EZ272" s="277"/>
      <c r="FA272" s="277"/>
      <c r="FB272" s="277"/>
      <c r="FC272" s="277"/>
      <c r="FD272" s="277"/>
      <c r="FE272" s="288"/>
      <c r="FF272" s="288"/>
      <c r="FG272" s="277"/>
      <c r="FH272" s="277"/>
      <c r="FI272" s="277"/>
      <c r="FJ272" s="277"/>
      <c r="FK272" s="277"/>
      <c r="FL272" s="277"/>
      <c r="FM272" s="277"/>
      <c r="FN272" s="277"/>
      <c r="FO272" s="42"/>
      <c r="FP272" s="42"/>
      <c r="FQ272" s="277"/>
      <c r="FR272" s="277"/>
      <c r="FS272" s="277"/>
      <c r="FT272" s="277"/>
      <c r="FU272" s="277"/>
      <c r="FV272" s="277"/>
      <c r="FW272" s="288"/>
      <c r="FX272" s="288"/>
      <c r="FY272" s="277"/>
      <c r="FZ272" s="277">
        <v>12</v>
      </c>
      <c r="GA272" s="277"/>
      <c r="GB272" s="277"/>
      <c r="GC272" s="62"/>
      <c r="GD272" s="62"/>
      <c r="GE272" s="277"/>
      <c r="GF272" s="277"/>
      <c r="GG272" s="277"/>
      <c r="GH272" s="277"/>
      <c r="GI272" s="277"/>
      <c r="GJ272" s="277"/>
      <c r="GK272" s="277"/>
      <c r="GL272" s="277"/>
    </row>
    <row r="273" spans="1:194" s="286" customFormat="1" ht="27.75" customHeight="1" x14ac:dyDescent="0.3">
      <c r="A273" s="277">
        <v>241</v>
      </c>
      <c r="B273" s="277" t="s">
        <v>740</v>
      </c>
      <c r="C273" s="277" t="s">
        <v>741</v>
      </c>
      <c r="D273" s="277">
        <v>4.12</v>
      </c>
      <c r="E273" s="277"/>
      <c r="F273" s="277"/>
      <c r="G273" s="277"/>
      <c r="H273" s="277"/>
      <c r="I273" s="277"/>
      <c r="J273" s="277">
        <v>0</v>
      </c>
      <c r="K273" s="277">
        <v>0</v>
      </c>
      <c r="L273" s="277"/>
      <c r="M273" s="277"/>
      <c r="N273" s="277"/>
      <c r="O273" s="277"/>
      <c r="P273" s="277"/>
      <c r="Q273" s="277"/>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8"/>
      <c r="AS273" s="278"/>
      <c r="AT273" s="278"/>
      <c r="AU273" s="278"/>
      <c r="AV273" s="277"/>
      <c r="AW273" s="277"/>
      <c r="AX273" s="277"/>
      <c r="AY273" s="277"/>
      <c r="AZ273" s="42"/>
      <c r="BA273" s="42"/>
      <c r="BB273" s="277"/>
      <c r="BC273" s="277"/>
      <c r="BD273" s="277"/>
      <c r="BE273" s="277"/>
      <c r="BF273" s="288"/>
      <c r="BG273" s="277"/>
      <c r="BH273" s="277"/>
      <c r="BI273" s="277"/>
      <c r="BJ273" s="277"/>
      <c r="BK273" s="277"/>
      <c r="BL273" s="277"/>
      <c r="BM273" s="277"/>
      <c r="BN273" s="277"/>
      <c r="BO273" s="277"/>
      <c r="BP273" s="277"/>
      <c r="BQ273" s="277"/>
      <c r="BR273" s="277"/>
      <c r="BS273" s="277"/>
      <c r="BT273" s="277"/>
      <c r="BU273" s="277"/>
      <c r="BV273" s="277"/>
      <c r="BW273" s="277"/>
      <c r="BX273" s="277"/>
      <c r="BY273" s="277"/>
      <c r="BZ273" s="277"/>
      <c r="CA273" s="277"/>
      <c r="CB273" s="277"/>
      <c r="CC273" s="277"/>
      <c r="CD273" s="277"/>
      <c r="CE273" s="277"/>
      <c r="CF273" s="277"/>
      <c r="CG273" s="277"/>
      <c r="CH273" s="287"/>
      <c r="CI273" s="287"/>
      <c r="CJ273" s="277"/>
      <c r="CK273" s="277"/>
      <c r="CL273" s="277"/>
      <c r="CM273" s="277"/>
      <c r="CN273" s="277"/>
      <c r="CO273" s="277"/>
      <c r="CP273" s="277"/>
      <c r="CQ273" s="277"/>
      <c r="CR273" s="277"/>
      <c r="CS273" s="277"/>
      <c r="CT273" s="277"/>
      <c r="CU273" s="277"/>
      <c r="CV273" s="277"/>
      <c r="CW273" s="277"/>
      <c r="CX273" s="277"/>
      <c r="CY273" s="277"/>
      <c r="CZ273" s="277"/>
      <c r="DA273" s="277"/>
      <c r="DB273" s="277"/>
      <c r="DC273" s="277"/>
      <c r="DD273" s="271"/>
      <c r="DE273" s="271"/>
      <c r="DF273" s="277"/>
      <c r="DG273" s="277"/>
      <c r="DH273" s="279">
        <v>0</v>
      </c>
      <c r="DI273" s="279">
        <v>0</v>
      </c>
      <c r="DJ273" s="277"/>
      <c r="DK273" s="277"/>
      <c r="DL273" s="277"/>
      <c r="DM273" s="277"/>
      <c r="DN273" s="277"/>
      <c r="DO273" s="277"/>
      <c r="DP273" s="277"/>
      <c r="DQ273" s="277"/>
      <c r="DR273" s="277"/>
      <c r="DS273" s="277">
        <v>144</v>
      </c>
      <c r="DT273" s="277"/>
      <c r="DU273" s="277"/>
      <c r="DV273" s="277"/>
      <c r="DW273" s="277"/>
      <c r="DX273" s="277"/>
      <c r="DY273" s="277"/>
      <c r="DZ273" s="277"/>
      <c r="EA273" s="277"/>
      <c r="EB273" s="277"/>
      <c r="EC273" s="272">
        <v>110</v>
      </c>
      <c r="ED273" s="272"/>
      <c r="EE273" s="277"/>
      <c r="EF273" s="277"/>
      <c r="EG273" s="277"/>
      <c r="EH273" s="277"/>
      <c r="EI273" s="277"/>
      <c r="EJ273" s="277"/>
      <c r="EK273" s="277"/>
      <c r="EL273" s="277"/>
      <c r="EM273" s="277"/>
      <c r="EN273" s="277"/>
      <c r="EO273" s="277"/>
      <c r="EP273" s="277"/>
      <c r="EQ273" s="277">
        <v>45</v>
      </c>
      <c r="ER273" s="277"/>
      <c r="ES273" s="277"/>
      <c r="ET273" s="277"/>
      <c r="EU273" s="277"/>
      <c r="EV273" s="277"/>
      <c r="EW273" s="277"/>
      <c r="EX273" s="277"/>
      <c r="EY273" s="277"/>
      <c r="EZ273" s="277"/>
      <c r="FA273" s="277"/>
      <c r="FB273" s="277"/>
      <c r="FC273" s="277"/>
      <c r="FD273" s="277"/>
      <c r="FE273" s="288"/>
      <c r="FF273" s="288"/>
      <c r="FG273" s="277"/>
      <c r="FH273" s="277"/>
      <c r="FI273" s="277"/>
      <c r="FJ273" s="277"/>
      <c r="FK273" s="277"/>
      <c r="FL273" s="277"/>
      <c r="FM273" s="277"/>
      <c r="FN273" s="277"/>
      <c r="FO273" s="42"/>
      <c r="FP273" s="42"/>
      <c r="FQ273" s="277"/>
      <c r="FR273" s="277"/>
      <c r="FS273" s="277"/>
      <c r="FT273" s="277"/>
      <c r="FU273" s="277"/>
      <c r="FV273" s="277"/>
      <c r="FW273" s="288"/>
      <c r="FX273" s="288"/>
      <c r="FY273" s="277"/>
      <c r="FZ273" s="277">
        <v>14</v>
      </c>
      <c r="GA273" s="277"/>
      <c r="GB273" s="277"/>
      <c r="GC273" s="62"/>
      <c r="GD273" s="62"/>
      <c r="GE273" s="277"/>
      <c r="GF273" s="277"/>
      <c r="GG273" s="277"/>
      <c r="GH273" s="277"/>
      <c r="GI273" s="277"/>
      <c r="GJ273" s="277"/>
      <c r="GK273" s="277"/>
      <c r="GL273" s="277"/>
    </row>
    <row r="274" spans="1:194" s="286" customFormat="1" ht="14.25" customHeight="1" x14ac:dyDescent="0.3">
      <c r="A274" s="277">
        <v>29</v>
      </c>
      <c r="B274" s="277" t="s">
        <v>742</v>
      </c>
      <c r="C274" s="277" t="s">
        <v>178</v>
      </c>
      <c r="D274" s="277">
        <v>1.37</v>
      </c>
      <c r="E274" s="277"/>
      <c r="F274" s="277"/>
      <c r="G274" s="277"/>
      <c r="H274" s="277"/>
      <c r="I274" s="277"/>
      <c r="J274" s="277">
        <v>175</v>
      </c>
      <c r="K274" s="277">
        <v>7</v>
      </c>
      <c r="L274" s="277">
        <v>77</v>
      </c>
      <c r="M274" s="277">
        <v>9</v>
      </c>
      <c r="N274" s="277">
        <f>SUM(N275:N287)</f>
        <v>956</v>
      </c>
      <c r="O274" s="277"/>
      <c r="P274" s="277">
        <v>327</v>
      </c>
      <c r="Q274" s="277">
        <v>65</v>
      </c>
      <c r="R274" s="277"/>
      <c r="S274" s="277"/>
      <c r="T274" s="277"/>
      <c r="U274" s="277"/>
      <c r="V274" s="277">
        <v>16</v>
      </c>
      <c r="W274" s="277"/>
      <c r="X274" s="277"/>
      <c r="Y274" s="277"/>
      <c r="Z274" s="277"/>
      <c r="AA274" s="277"/>
      <c r="AB274" s="277">
        <v>2</v>
      </c>
      <c r="AC274" s="277"/>
      <c r="AD274" s="277">
        <v>118</v>
      </c>
      <c r="AE274" s="277">
        <v>21</v>
      </c>
      <c r="AF274" s="277"/>
      <c r="AG274" s="277"/>
      <c r="AH274" s="277"/>
      <c r="AI274" s="277"/>
      <c r="AJ274" s="277"/>
      <c r="AK274" s="277"/>
      <c r="AL274" s="277">
        <v>73</v>
      </c>
      <c r="AM274" s="277">
        <v>8</v>
      </c>
      <c r="AN274" s="277">
        <f>SUM(AN275:AN287)</f>
        <v>100</v>
      </c>
      <c r="AO274" s="277">
        <f>SUM(AO275:AO287)</f>
        <v>12</v>
      </c>
      <c r="AP274" s="277"/>
      <c r="AQ274" s="277"/>
      <c r="AR274" s="278"/>
      <c r="AS274" s="278"/>
      <c r="AT274" s="278"/>
      <c r="AU274" s="278"/>
      <c r="AV274" s="277">
        <v>29</v>
      </c>
      <c r="AW274" s="277"/>
      <c r="AX274" s="277">
        <f>AX275+AX276+AX277+AX278+AX279+AX280+AX281+AX282+AX283+AX284+AX285+AX286+AX287</f>
        <v>150</v>
      </c>
      <c r="AY274" s="277">
        <f>AY275+AY276+AY277+AY278+AY279+AY280+AY281+AY282+AY283+AY284+AY285+AY286+AY287</f>
        <v>36</v>
      </c>
      <c r="AZ274" s="42"/>
      <c r="BA274" s="42"/>
      <c r="BB274" s="279">
        <v>25</v>
      </c>
      <c r="BC274" s="279"/>
      <c r="BD274" s="279">
        <v>5</v>
      </c>
      <c r="BE274" s="279">
        <v>0</v>
      </c>
      <c r="BF274" s="284"/>
      <c r="BG274" s="279"/>
      <c r="BH274" s="279"/>
      <c r="BI274" s="279"/>
      <c r="BJ274" s="279">
        <v>125</v>
      </c>
      <c r="BK274" s="279">
        <v>8</v>
      </c>
      <c r="BL274" s="279">
        <v>205</v>
      </c>
      <c r="BM274" s="279"/>
      <c r="BN274" s="277">
        <v>119</v>
      </c>
      <c r="BO274" s="277">
        <v>13</v>
      </c>
      <c r="BP274" s="279"/>
      <c r="BQ274" s="279"/>
      <c r="BR274" s="279"/>
      <c r="BS274" s="279"/>
      <c r="BT274" s="279">
        <f>SUM(BT275:BT287)</f>
        <v>771</v>
      </c>
      <c r="BU274" s="279"/>
      <c r="BV274" s="279">
        <v>9</v>
      </c>
      <c r="BW274" s="279">
        <v>3</v>
      </c>
      <c r="BX274" s="280">
        <v>817</v>
      </c>
      <c r="BY274" s="280">
        <v>136</v>
      </c>
      <c r="BZ274" s="279"/>
      <c r="CA274" s="279"/>
      <c r="CB274" s="279"/>
      <c r="CC274" s="279"/>
      <c r="CD274" s="279">
        <v>84</v>
      </c>
      <c r="CE274" s="279"/>
      <c r="CF274" s="279"/>
      <c r="CG274" s="279"/>
      <c r="CH274" s="281">
        <f>SUM(CH275:CH287)</f>
        <v>515</v>
      </c>
      <c r="CI274" s="281">
        <f>SUM(CI275:CI287)</f>
        <v>55</v>
      </c>
      <c r="CJ274" s="279"/>
      <c r="CK274" s="279">
        <v>1112</v>
      </c>
      <c r="CL274" s="279"/>
      <c r="CM274" s="279"/>
      <c r="CN274" s="279"/>
      <c r="CO274" s="279"/>
      <c r="CP274" s="279"/>
      <c r="CQ274" s="279"/>
      <c r="CR274" s="279"/>
      <c r="CS274" s="279"/>
      <c r="CT274" s="279"/>
      <c r="CU274" s="279"/>
      <c r="CV274" s="279">
        <v>266</v>
      </c>
      <c r="CW274" s="279"/>
      <c r="CX274" s="279"/>
      <c r="CY274" s="279"/>
      <c r="CZ274" s="279">
        <v>20</v>
      </c>
      <c r="DA274" s="279">
        <v>1</v>
      </c>
      <c r="DB274" s="279"/>
      <c r="DC274" s="279"/>
      <c r="DD274" s="271"/>
      <c r="DE274" s="271"/>
      <c r="DF274" s="279">
        <v>95</v>
      </c>
      <c r="DG274" s="279"/>
      <c r="DH274" s="279">
        <v>0</v>
      </c>
      <c r="DI274" s="279">
        <v>0</v>
      </c>
      <c r="DJ274" s="279"/>
      <c r="DK274" s="279"/>
      <c r="DL274" s="279">
        <v>395</v>
      </c>
      <c r="DM274" s="279"/>
      <c r="DN274" s="279"/>
      <c r="DO274" s="279"/>
      <c r="DP274" s="277"/>
      <c r="DQ274" s="279">
        <v>80</v>
      </c>
      <c r="DR274" s="279"/>
      <c r="DS274" s="279">
        <v>919</v>
      </c>
      <c r="DT274" s="279"/>
      <c r="DU274" s="279">
        <v>827</v>
      </c>
      <c r="DV274" s="279"/>
      <c r="DW274" s="277"/>
      <c r="DX274" s="277"/>
      <c r="DY274" s="279"/>
      <c r="DZ274" s="279"/>
      <c r="EA274" s="279">
        <v>40</v>
      </c>
      <c r="EB274" s="279"/>
      <c r="EC274" s="272"/>
      <c r="ED274" s="272"/>
      <c r="EE274" s="279">
        <v>28</v>
      </c>
      <c r="EF274" s="279"/>
      <c r="EG274" s="279">
        <v>538</v>
      </c>
      <c r="EH274" s="279">
        <v>40</v>
      </c>
      <c r="EI274" s="279"/>
      <c r="EJ274" s="279"/>
      <c r="EK274" s="279"/>
      <c r="EL274" s="279"/>
      <c r="EM274" s="279"/>
      <c r="EN274" s="279"/>
      <c r="EO274" s="279">
        <v>58</v>
      </c>
      <c r="EP274" s="279">
        <v>4</v>
      </c>
      <c r="EQ274" s="279"/>
      <c r="ER274" s="279"/>
      <c r="ES274" s="279">
        <v>613</v>
      </c>
      <c r="ET274" s="279">
        <v>16</v>
      </c>
      <c r="EU274" s="279"/>
      <c r="EV274" s="279"/>
      <c r="EW274" s="279"/>
      <c r="EX274" s="279"/>
      <c r="EY274" s="279"/>
      <c r="EZ274" s="279"/>
      <c r="FA274" s="279"/>
      <c r="FB274" s="279"/>
      <c r="FC274" s="279"/>
      <c r="FD274" s="279"/>
      <c r="FE274" s="283">
        <v>338</v>
      </c>
      <c r="FF274" s="283">
        <v>52</v>
      </c>
      <c r="FG274" s="279">
        <v>781</v>
      </c>
      <c r="FH274" s="279">
        <v>153</v>
      </c>
      <c r="FI274" s="279">
        <v>1073</v>
      </c>
      <c r="FJ274" s="279">
        <v>318</v>
      </c>
      <c r="FK274" s="279">
        <v>171</v>
      </c>
      <c r="FL274" s="279">
        <v>4</v>
      </c>
      <c r="FM274" s="279"/>
      <c r="FN274" s="279"/>
      <c r="FO274" s="42"/>
      <c r="FP274" s="42"/>
      <c r="FQ274" s="279"/>
      <c r="FR274" s="279"/>
      <c r="FS274" s="279">
        <v>3</v>
      </c>
      <c r="FT274" s="279">
        <v>1</v>
      </c>
      <c r="FU274" s="279"/>
      <c r="FV274" s="279"/>
      <c r="FW274" s="283">
        <v>338</v>
      </c>
      <c r="FX274" s="283">
        <v>52</v>
      </c>
      <c r="FY274" s="279"/>
      <c r="FZ274" s="279"/>
      <c r="GA274" s="279"/>
      <c r="GB274" s="279"/>
      <c r="GC274" s="62">
        <v>897</v>
      </c>
      <c r="GD274" s="62"/>
      <c r="GE274" s="279"/>
      <c r="GF274" s="279"/>
      <c r="GG274" s="285"/>
      <c r="GH274" s="285"/>
      <c r="GI274" s="279"/>
      <c r="GJ274" s="279"/>
      <c r="GK274" s="279"/>
      <c r="GL274" s="279"/>
    </row>
    <row r="275" spans="1:194" s="286" customFormat="1" ht="13.5" customHeight="1" x14ac:dyDescent="0.3">
      <c r="A275" s="277">
        <v>242</v>
      </c>
      <c r="B275" s="277" t="s">
        <v>743</v>
      </c>
      <c r="C275" s="277" t="s">
        <v>744</v>
      </c>
      <c r="D275" s="277">
        <v>0.99</v>
      </c>
      <c r="E275" s="277"/>
      <c r="F275" s="277"/>
      <c r="G275" s="277"/>
      <c r="H275" s="277"/>
      <c r="I275" s="277"/>
      <c r="J275" s="277">
        <v>2</v>
      </c>
      <c r="K275" s="277">
        <v>0</v>
      </c>
      <c r="L275" s="277">
        <v>1</v>
      </c>
      <c r="M275" s="277">
        <v>1</v>
      </c>
      <c r="N275" s="277">
        <v>5</v>
      </c>
      <c r="O275" s="277"/>
      <c r="P275" s="277"/>
      <c r="Q275" s="277"/>
      <c r="R275" s="277"/>
      <c r="S275" s="277"/>
      <c r="T275" s="277"/>
      <c r="U275" s="277"/>
      <c r="V275" s="277">
        <v>4</v>
      </c>
      <c r="W275" s="277"/>
      <c r="X275" s="277"/>
      <c r="Y275" s="277"/>
      <c r="Z275" s="277"/>
      <c r="AA275" s="277"/>
      <c r="AB275" s="277"/>
      <c r="AC275" s="277"/>
      <c r="AD275" s="277"/>
      <c r="AE275" s="277"/>
      <c r="AF275" s="277">
        <v>6</v>
      </c>
      <c r="AG275" s="277"/>
      <c r="AH275" s="277"/>
      <c r="AI275" s="277"/>
      <c r="AJ275" s="277"/>
      <c r="AK275" s="277"/>
      <c r="AL275" s="277"/>
      <c r="AM275" s="277"/>
      <c r="AN275" s="277"/>
      <c r="AO275" s="277"/>
      <c r="AP275" s="277"/>
      <c r="AQ275" s="277"/>
      <c r="AR275" s="278"/>
      <c r="AS275" s="278"/>
      <c r="AT275" s="278"/>
      <c r="AU275" s="278"/>
      <c r="AV275" s="277"/>
      <c r="AW275" s="277"/>
      <c r="AX275" s="277"/>
      <c r="AY275" s="277">
        <v>1</v>
      </c>
      <c r="AZ275" s="42"/>
      <c r="BA275" s="42">
        <v>1</v>
      </c>
      <c r="BB275" s="277"/>
      <c r="BC275" s="277"/>
      <c r="BD275" s="277"/>
      <c r="BE275" s="277"/>
      <c r="BF275" s="288"/>
      <c r="BG275" s="277"/>
      <c r="BH275" s="277"/>
      <c r="BI275" s="277"/>
      <c r="BJ275" s="277">
        <v>1</v>
      </c>
      <c r="BK275" s="277"/>
      <c r="BL275" s="277">
        <v>2</v>
      </c>
      <c r="BM275" s="277"/>
      <c r="BN275" s="279">
        <v>1</v>
      </c>
      <c r="BO275" s="279"/>
      <c r="BP275" s="277"/>
      <c r="BQ275" s="277"/>
      <c r="BR275" s="277"/>
      <c r="BS275" s="277"/>
      <c r="BT275" s="277">
        <v>5</v>
      </c>
      <c r="BU275" s="277"/>
      <c r="BV275" s="277"/>
      <c r="BW275" s="277"/>
      <c r="BX275" s="277"/>
      <c r="BY275" s="277"/>
      <c r="BZ275" s="277"/>
      <c r="CA275" s="277"/>
      <c r="CB275" s="277"/>
      <c r="CC275" s="277"/>
      <c r="CD275" s="277"/>
      <c r="CE275" s="277"/>
      <c r="CF275" s="277"/>
      <c r="CG275" s="277"/>
      <c r="CH275" s="287"/>
      <c r="CI275" s="287"/>
      <c r="CJ275" s="277"/>
      <c r="CK275" s="277">
        <v>130</v>
      </c>
      <c r="CL275" s="277"/>
      <c r="CM275" s="277"/>
      <c r="CN275" s="277"/>
      <c r="CO275" s="277"/>
      <c r="CP275" s="277"/>
      <c r="CQ275" s="277"/>
      <c r="CR275" s="277"/>
      <c r="CS275" s="277"/>
      <c r="CT275" s="277"/>
      <c r="CU275" s="277"/>
      <c r="CV275" s="277">
        <v>7</v>
      </c>
      <c r="CW275" s="277"/>
      <c r="CX275" s="277"/>
      <c r="CY275" s="277"/>
      <c r="CZ275" s="277"/>
      <c r="DA275" s="277"/>
      <c r="DB275" s="277"/>
      <c r="DC275" s="277"/>
      <c r="DD275" s="271"/>
      <c r="DE275" s="271"/>
      <c r="DF275" s="277"/>
      <c r="DG275" s="277"/>
      <c r="DH275" s="279">
        <v>0</v>
      </c>
      <c r="DI275" s="279">
        <v>0</v>
      </c>
      <c r="DJ275" s="277"/>
      <c r="DK275" s="277"/>
      <c r="DL275" s="277">
        <v>10</v>
      </c>
      <c r="DM275" s="277"/>
      <c r="DN275" s="277"/>
      <c r="DO275" s="277"/>
      <c r="DP275" s="277"/>
      <c r="DQ275" s="277">
        <v>1</v>
      </c>
      <c r="DR275" s="277"/>
      <c r="DS275" s="277">
        <v>5</v>
      </c>
      <c r="DT275" s="277"/>
      <c r="DU275" s="277">
        <v>8</v>
      </c>
      <c r="DV275" s="277"/>
      <c r="DW275" s="279">
        <v>41</v>
      </c>
      <c r="DX275" s="279">
        <v>9</v>
      </c>
      <c r="DY275" s="277"/>
      <c r="DZ275" s="277"/>
      <c r="EA275" s="277"/>
      <c r="EB275" s="277"/>
      <c r="EC275" s="272"/>
      <c r="ED275" s="272"/>
      <c r="EE275" s="277"/>
      <c r="EF275" s="277"/>
      <c r="EG275" s="277"/>
      <c r="EH275" s="277"/>
      <c r="EI275" s="277"/>
      <c r="EJ275" s="277"/>
      <c r="EK275" s="277">
        <v>5</v>
      </c>
      <c r="EL275" s="277">
        <v>1</v>
      </c>
      <c r="EM275" s="277">
        <v>3</v>
      </c>
      <c r="EN275" s="277"/>
      <c r="EO275" s="277"/>
      <c r="EP275" s="277"/>
      <c r="EQ275" s="277"/>
      <c r="ER275" s="277"/>
      <c r="ES275" s="277">
        <v>1</v>
      </c>
      <c r="ET275" s="277"/>
      <c r="EU275" s="277"/>
      <c r="EV275" s="277"/>
      <c r="EW275" s="277"/>
      <c r="EX275" s="277"/>
      <c r="EY275" s="277"/>
      <c r="EZ275" s="277">
        <v>2</v>
      </c>
      <c r="FA275" s="277">
        <v>3</v>
      </c>
      <c r="FB275" s="277"/>
      <c r="FC275" s="277">
        <v>1</v>
      </c>
      <c r="FD275" s="277">
        <v>1</v>
      </c>
      <c r="FE275" s="288">
        <v>1</v>
      </c>
      <c r="FF275" s="288"/>
      <c r="FG275" s="277">
        <v>3</v>
      </c>
      <c r="FH275" s="277">
        <v>1</v>
      </c>
      <c r="FI275" s="277">
        <v>1</v>
      </c>
      <c r="FJ275" s="277"/>
      <c r="FK275" s="277"/>
      <c r="FL275" s="277"/>
      <c r="FM275" s="277"/>
      <c r="FN275" s="277"/>
      <c r="FO275" s="42"/>
      <c r="FP275" s="42"/>
      <c r="FQ275" s="277"/>
      <c r="FR275" s="277"/>
      <c r="FS275" s="277">
        <v>3</v>
      </c>
      <c r="FT275" s="277">
        <v>1</v>
      </c>
      <c r="FU275" s="277"/>
      <c r="FV275" s="277"/>
      <c r="FW275" s="288">
        <v>1</v>
      </c>
      <c r="FX275" s="288"/>
      <c r="FY275" s="277"/>
      <c r="FZ275" s="277">
        <v>138</v>
      </c>
      <c r="GA275" s="277"/>
      <c r="GB275" s="277"/>
      <c r="GC275" s="62">
        <v>3</v>
      </c>
      <c r="GD275" s="62"/>
      <c r="GE275" s="277">
        <v>1</v>
      </c>
      <c r="GF275" s="277"/>
      <c r="GG275" s="277"/>
      <c r="GH275" s="277"/>
      <c r="GI275" s="277"/>
      <c r="GJ275" s="277"/>
      <c r="GK275" s="277"/>
      <c r="GL275" s="277"/>
    </row>
    <row r="276" spans="1:194" s="286" customFormat="1" ht="13.5" customHeight="1" x14ac:dyDescent="0.3">
      <c r="A276" s="277">
        <v>243</v>
      </c>
      <c r="B276" s="277" t="s">
        <v>745</v>
      </c>
      <c r="C276" s="277" t="s">
        <v>746</v>
      </c>
      <c r="D276" s="277">
        <v>1.52</v>
      </c>
      <c r="E276" s="277"/>
      <c r="F276" s="277"/>
      <c r="G276" s="277"/>
      <c r="H276" s="277"/>
      <c r="I276" s="277"/>
      <c r="J276" s="277">
        <v>7</v>
      </c>
      <c r="K276" s="277">
        <v>0</v>
      </c>
      <c r="L276" s="277">
        <v>3</v>
      </c>
      <c r="M276" s="277"/>
      <c r="N276" s="277">
        <v>54</v>
      </c>
      <c r="O276" s="277"/>
      <c r="P276" s="277">
        <v>7</v>
      </c>
      <c r="Q276" s="277"/>
      <c r="R276" s="277"/>
      <c r="S276" s="277"/>
      <c r="T276" s="277">
        <v>8</v>
      </c>
      <c r="U276" s="277"/>
      <c r="V276" s="277"/>
      <c r="W276" s="277"/>
      <c r="X276" s="277"/>
      <c r="Y276" s="277"/>
      <c r="Z276" s="277"/>
      <c r="AA276" s="277"/>
      <c r="AB276" s="277"/>
      <c r="AC276" s="277"/>
      <c r="AD276" s="277">
        <v>12</v>
      </c>
      <c r="AE276" s="277">
        <v>1</v>
      </c>
      <c r="AF276" s="277">
        <v>100</v>
      </c>
      <c r="AG276" s="277"/>
      <c r="AH276" s="277">
        <v>2</v>
      </c>
      <c r="AI276" s="277"/>
      <c r="AJ276" s="277"/>
      <c r="AK276" s="277"/>
      <c r="AL276" s="277">
        <v>11</v>
      </c>
      <c r="AM276" s="277">
        <v>2</v>
      </c>
      <c r="AN276" s="277"/>
      <c r="AO276" s="277"/>
      <c r="AP276" s="277">
        <v>9</v>
      </c>
      <c r="AQ276" s="277"/>
      <c r="AR276" s="278"/>
      <c r="AS276" s="278"/>
      <c r="AT276" s="278">
        <v>6</v>
      </c>
      <c r="AU276" s="278"/>
      <c r="AV276" s="277">
        <v>12</v>
      </c>
      <c r="AW276" s="277"/>
      <c r="AX276" s="277">
        <v>16</v>
      </c>
      <c r="AY276" s="277"/>
      <c r="AZ276" s="42">
        <v>5</v>
      </c>
      <c r="BA276" s="42"/>
      <c r="BB276" s="277"/>
      <c r="BC276" s="277"/>
      <c r="BD276" s="277"/>
      <c r="BE276" s="277"/>
      <c r="BF276" s="288"/>
      <c r="BG276" s="277"/>
      <c r="BH276" s="277"/>
      <c r="BI276" s="277"/>
      <c r="BJ276" s="277">
        <v>15</v>
      </c>
      <c r="BK276" s="277"/>
      <c r="BL276" s="277">
        <v>25</v>
      </c>
      <c r="BM276" s="277"/>
      <c r="BN276" s="277">
        <v>10</v>
      </c>
      <c r="BO276" s="277">
        <v>1</v>
      </c>
      <c r="BP276" s="277">
        <v>1</v>
      </c>
      <c r="BQ276" s="277"/>
      <c r="BR276" s="277"/>
      <c r="BS276" s="277"/>
      <c r="BT276" s="277">
        <v>51</v>
      </c>
      <c r="BU276" s="277"/>
      <c r="BV276" s="277">
        <v>1</v>
      </c>
      <c r="BW276" s="277"/>
      <c r="BX276" s="277">
        <v>29</v>
      </c>
      <c r="BY276" s="277"/>
      <c r="BZ276" s="277"/>
      <c r="CA276" s="277"/>
      <c r="CB276" s="277">
        <v>3</v>
      </c>
      <c r="CC276" s="277"/>
      <c r="CD276" s="277">
        <v>10</v>
      </c>
      <c r="CE276" s="277"/>
      <c r="CF276" s="277">
        <v>2</v>
      </c>
      <c r="CG276" s="277"/>
      <c r="CH276" s="287">
        <v>47</v>
      </c>
      <c r="CI276" s="287"/>
      <c r="CJ276" s="277"/>
      <c r="CK276" s="277">
        <v>5</v>
      </c>
      <c r="CL276" s="277"/>
      <c r="CM276" s="277"/>
      <c r="CN276" s="277"/>
      <c r="CO276" s="277"/>
      <c r="CP276" s="277"/>
      <c r="CQ276" s="277"/>
      <c r="CR276" s="277">
        <v>2</v>
      </c>
      <c r="CS276" s="277"/>
      <c r="CT276" s="277"/>
      <c r="CU276" s="277"/>
      <c r="CV276" s="277">
        <v>25</v>
      </c>
      <c r="CW276" s="277"/>
      <c r="CX276" s="277">
        <v>5</v>
      </c>
      <c r="CY276" s="277"/>
      <c r="CZ276" s="277">
        <v>3</v>
      </c>
      <c r="DA276" s="277"/>
      <c r="DB276" s="277"/>
      <c r="DC276" s="277"/>
      <c r="DD276" s="271"/>
      <c r="DE276" s="271"/>
      <c r="DF276" s="277">
        <v>7</v>
      </c>
      <c r="DG276" s="277"/>
      <c r="DH276" s="279">
        <v>0</v>
      </c>
      <c r="DI276" s="279">
        <v>0</v>
      </c>
      <c r="DJ276" s="277"/>
      <c r="DK276" s="277"/>
      <c r="DL276" s="277">
        <v>20</v>
      </c>
      <c r="DM276" s="277"/>
      <c r="DN276" s="277"/>
      <c r="DO276" s="277"/>
      <c r="DP276" s="277"/>
      <c r="DQ276" s="277">
        <v>5</v>
      </c>
      <c r="DR276" s="277"/>
      <c r="DS276" s="277">
        <v>5</v>
      </c>
      <c r="DT276" s="277"/>
      <c r="DU276" s="277">
        <v>142</v>
      </c>
      <c r="DV276" s="277"/>
      <c r="DW276" s="277"/>
      <c r="DX276" s="277"/>
      <c r="DY276" s="277">
        <v>3</v>
      </c>
      <c r="DZ276" s="277"/>
      <c r="EA276" s="277">
        <v>10</v>
      </c>
      <c r="EB276" s="277"/>
      <c r="EC276" s="272"/>
      <c r="ED276" s="272"/>
      <c r="EE276" s="277">
        <v>12</v>
      </c>
      <c r="EF276" s="277"/>
      <c r="EG276" s="277">
        <v>22</v>
      </c>
      <c r="EH276" s="277"/>
      <c r="EI276" s="277"/>
      <c r="EJ276" s="277"/>
      <c r="EK276" s="277">
        <v>3</v>
      </c>
      <c r="EL276" s="277"/>
      <c r="EM276" s="277">
        <v>100</v>
      </c>
      <c r="EN276" s="277">
        <v>1</v>
      </c>
      <c r="EO276" s="277">
        <v>2</v>
      </c>
      <c r="EP276" s="277"/>
      <c r="EQ276" s="277"/>
      <c r="ER276" s="277"/>
      <c r="ES276" s="277">
        <v>27</v>
      </c>
      <c r="ET276" s="277"/>
      <c r="EU276" s="277">
        <v>10</v>
      </c>
      <c r="EV276" s="277"/>
      <c r="EW276" s="277"/>
      <c r="EX276" s="277"/>
      <c r="EY276" s="277">
        <v>11</v>
      </c>
      <c r="EZ276" s="277"/>
      <c r="FA276" s="277">
        <v>100</v>
      </c>
      <c r="FB276" s="277">
        <v>1</v>
      </c>
      <c r="FC276" s="277">
        <v>6</v>
      </c>
      <c r="FD276" s="277"/>
      <c r="FE276" s="288">
        <v>29</v>
      </c>
      <c r="FF276" s="288">
        <v>3</v>
      </c>
      <c r="FG276" s="277">
        <v>65</v>
      </c>
      <c r="FH276" s="277"/>
      <c r="FI276" s="277">
        <v>75</v>
      </c>
      <c r="FJ276" s="277">
        <v>5</v>
      </c>
      <c r="FK276" s="277">
        <v>10</v>
      </c>
      <c r="FL276" s="277"/>
      <c r="FM276" s="277"/>
      <c r="FN276" s="277"/>
      <c r="FO276" s="42"/>
      <c r="FP276" s="42"/>
      <c r="FQ276" s="277"/>
      <c r="FR276" s="277"/>
      <c r="FS276" s="277"/>
      <c r="FT276" s="277"/>
      <c r="FU276" s="277">
        <v>22</v>
      </c>
      <c r="FV276" s="277"/>
      <c r="FW276" s="288">
        <v>29</v>
      </c>
      <c r="FX276" s="288">
        <v>3</v>
      </c>
      <c r="FY276" s="277"/>
      <c r="FZ276" s="277">
        <v>5</v>
      </c>
      <c r="GA276" s="277">
        <v>6</v>
      </c>
      <c r="GB276" s="277"/>
      <c r="GC276" s="62">
        <v>57</v>
      </c>
      <c r="GD276" s="62"/>
      <c r="GE276" s="277">
        <v>51</v>
      </c>
      <c r="GF276" s="277">
        <v>3</v>
      </c>
      <c r="GG276" s="277">
        <v>9</v>
      </c>
      <c r="GH276" s="277"/>
      <c r="GI276" s="277">
        <v>40</v>
      </c>
      <c r="GJ276" s="277">
        <v>1</v>
      </c>
      <c r="GK276" s="277"/>
      <c r="GL276" s="277"/>
    </row>
    <row r="277" spans="1:194" s="286" customFormat="1" ht="26.25" customHeight="1" x14ac:dyDescent="0.3">
      <c r="A277" s="277">
        <v>244</v>
      </c>
      <c r="B277" s="277" t="s">
        <v>747</v>
      </c>
      <c r="C277" s="277" t="s">
        <v>748</v>
      </c>
      <c r="D277" s="277">
        <v>0.69</v>
      </c>
      <c r="E277" s="277"/>
      <c r="F277" s="277"/>
      <c r="G277" s="277"/>
      <c r="H277" s="277">
        <v>2</v>
      </c>
      <c r="I277" s="277"/>
      <c r="J277" s="277">
        <v>1</v>
      </c>
      <c r="K277" s="277">
        <v>3</v>
      </c>
      <c r="L277" s="277">
        <v>1</v>
      </c>
      <c r="M277" s="277">
        <v>1</v>
      </c>
      <c r="N277" s="277">
        <v>7</v>
      </c>
      <c r="O277" s="277"/>
      <c r="P277" s="277">
        <v>5</v>
      </c>
      <c r="Q277" s="277"/>
      <c r="R277" s="277"/>
      <c r="S277" s="277"/>
      <c r="T277" s="277">
        <v>1</v>
      </c>
      <c r="U277" s="277">
        <v>3</v>
      </c>
      <c r="V277" s="277"/>
      <c r="W277" s="277"/>
      <c r="X277" s="277"/>
      <c r="Y277" s="277"/>
      <c r="Z277" s="277"/>
      <c r="AA277" s="277"/>
      <c r="AB277" s="277"/>
      <c r="AC277" s="277"/>
      <c r="AD277" s="277"/>
      <c r="AE277" s="277"/>
      <c r="AF277" s="277">
        <v>3</v>
      </c>
      <c r="AG277" s="277"/>
      <c r="AH277" s="277"/>
      <c r="AI277" s="277"/>
      <c r="AJ277" s="277"/>
      <c r="AK277" s="277"/>
      <c r="AL277" s="277"/>
      <c r="AM277" s="277"/>
      <c r="AN277" s="277"/>
      <c r="AO277" s="277"/>
      <c r="AP277" s="277"/>
      <c r="AQ277" s="277"/>
      <c r="AR277" s="278"/>
      <c r="AS277" s="278"/>
      <c r="AT277" s="278">
        <v>3</v>
      </c>
      <c r="AU277" s="278"/>
      <c r="AV277" s="277">
        <v>1</v>
      </c>
      <c r="AW277" s="277"/>
      <c r="AX277" s="277"/>
      <c r="AY277" s="277">
        <v>1</v>
      </c>
      <c r="AZ277" s="42"/>
      <c r="BA277" s="42">
        <v>1</v>
      </c>
      <c r="BB277" s="277"/>
      <c r="BC277" s="277"/>
      <c r="BD277" s="277"/>
      <c r="BE277" s="277"/>
      <c r="BF277" s="288"/>
      <c r="BG277" s="277"/>
      <c r="BH277" s="277"/>
      <c r="BI277" s="277"/>
      <c r="BJ277" s="277">
        <v>1</v>
      </c>
      <c r="BK277" s="277"/>
      <c r="BL277" s="277"/>
      <c r="BM277" s="277"/>
      <c r="BN277" s="277">
        <v>3</v>
      </c>
      <c r="BO277" s="277"/>
      <c r="BP277" s="277"/>
      <c r="BQ277" s="277"/>
      <c r="BR277" s="277"/>
      <c r="BS277" s="277"/>
      <c r="BT277" s="277"/>
      <c r="BU277" s="277"/>
      <c r="BV277" s="277"/>
      <c r="BW277" s="277"/>
      <c r="BX277" s="277">
        <v>3</v>
      </c>
      <c r="BY277" s="277">
        <v>1</v>
      </c>
      <c r="BZ277" s="277"/>
      <c r="CA277" s="277"/>
      <c r="CB277" s="277"/>
      <c r="CC277" s="277"/>
      <c r="CD277" s="277">
        <v>1</v>
      </c>
      <c r="CE277" s="277"/>
      <c r="CF277" s="277"/>
      <c r="CG277" s="277"/>
      <c r="CH277" s="287">
        <v>3</v>
      </c>
      <c r="CI277" s="287"/>
      <c r="CJ277" s="277"/>
      <c r="CK277" s="277">
        <v>12</v>
      </c>
      <c r="CL277" s="277"/>
      <c r="CM277" s="277"/>
      <c r="CN277" s="277"/>
      <c r="CO277" s="277"/>
      <c r="CP277" s="277"/>
      <c r="CQ277" s="277"/>
      <c r="CR277" s="277"/>
      <c r="CS277" s="277"/>
      <c r="CT277" s="277"/>
      <c r="CU277" s="277"/>
      <c r="CV277" s="277">
        <v>3</v>
      </c>
      <c r="CW277" s="277"/>
      <c r="CX277" s="277"/>
      <c r="CY277" s="277"/>
      <c r="CZ277" s="277"/>
      <c r="DA277" s="277"/>
      <c r="DB277" s="277"/>
      <c r="DC277" s="277"/>
      <c r="DD277" s="271"/>
      <c r="DE277" s="271"/>
      <c r="DF277" s="277">
        <v>4</v>
      </c>
      <c r="DG277" s="277"/>
      <c r="DH277" s="279">
        <v>0</v>
      </c>
      <c r="DI277" s="279">
        <v>0</v>
      </c>
      <c r="DJ277" s="277"/>
      <c r="DK277" s="277"/>
      <c r="DL277" s="277">
        <v>10</v>
      </c>
      <c r="DM277" s="277"/>
      <c r="DN277" s="277"/>
      <c r="DO277" s="277"/>
      <c r="DP277" s="277"/>
      <c r="DQ277" s="277">
        <v>3</v>
      </c>
      <c r="DR277" s="277"/>
      <c r="DS277" s="277"/>
      <c r="DT277" s="277"/>
      <c r="DU277" s="277">
        <v>9</v>
      </c>
      <c r="DV277" s="277"/>
      <c r="DW277" s="277">
        <v>2</v>
      </c>
      <c r="DX277" s="277">
        <v>1</v>
      </c>
      <c r="DY277" s="277">
        <v>5</v>
      </c>
      <c r="DZ277" s="277"/>
      <c r="EA277" s="277"/>
      <c r="EB277" s="277"/>
      <c r="EC277" s="272"/>
      <c r="ED277" s="272"/>
      <c r="EE277" s="277"/>
      <c r="EF277" s="277"/>
      <c r="EG277" s="277">
        <v>8</v>
      </c>
      <c r="EH277" s="277"/>
      <c r="EI277" s="277"/>
      <c r="EJ277" s="277"/>
      <c r="EK277" s="277">
        <v>1</v>
      </c>
      <c r="EL277" s="277"/>
      <c r="EM277" s="277">
        <v>6</v>
      </c>
      <c r="EN277" s="277">
        <v>1</v>
      </c>
      <c r="EO277" s="277">
        <v>2</v>
      </c>
      <c r="EP277" s="277"/>
      <c r="EQ277" s="277"/>
      <c r="ER277" s="277"/>
      <c r="ES277" s="277">
        <v>4</v>
      </c>
      <c r="ET277" s="277">
        <v>2</v>
      </c>
      <c r="EU277" s="277"/>
      <c r="EV277" s="277"/>
      <c r="EW277" s="277"/>
      <c r="EX277" s="277"/>
      <c r="EY277" s="277">
        <v>1</v>
      </c>
      <c r="EZ277" s="277"/>
      <c r="FA277" s="277">
        <v>6</v>
      </c>
      <c r="FB277" s="277">
        <v>1</v>
      </c>
      <c r="FC277" s="277">
        <v>1</v>
      </c>
      <c r="FD277" s="277"/>
      <c r="FE277" s="288">
        <v>3</v>
      </c>
      <c r="FF277" s="288">
        <v>3</v>
      </c>
      <c r="FG277" s="277">
        <v>3</v>
      </c>
      <c r="FH277" s="277">
        <v>2</v>
      </c>
      <c r="FI277" s="277">
        <v>3</v>
      </c>
      <c r="FJ277" s="277">
        <v>3</v>
      </c>
      <c r="FK277" s="277">
        <v>3</v>
      </c>
      <c r="FL277" s="277">
        <v>1</v>
      </c>
      <c r="FM277" s="277"/>
      <c r="FN277" s="277"/>
      <c r="FO277" s="42"/>
      <c r="FP277" s="42"/>
      <c r="FQ277" s="277"/>
      <c r="FR277" s="277"/>
      <c r="FS277" s="277"/>
      <c r="FT277" s="277"/>
      <c r="FU277" s="277">
        <v>1</v>
      </c>
      <c r="FV277" s="277"/>
      <c r="FW277" s="288">
        <v>3</v>
      </c>
      <c r="FX277" s="288">
        <v>3</v>
      </c>
      <c r="FY277" s="277"/>
      <c r="FZ277" s="277">
        <v>11</v>
      </c>
      <c r="GA277" s="277">
        <v>1</v>
      </c>
      <c r="GB277" s="277">
        <v>1</v>
      </c>
      <c r="GC277" s="62">
        <v>0</v>
      </c>
      <c r="GD277" s="62"/>
      <c r="GE277" s="277">
        <v>2</v>
      </c>
      <c r="GF277" s="277">
        <v>3</v>
      </c>
      <c r="GG277" s="277">
        <v>0</v>
      </c>
      <c r="GH277" s="277">
        <v>1</v>
      </c>
      <c r="GI277" s="277"/>
      <c r="GJ277" s="277">
        <v>2</v>
      </c>
      <c r="GK277" s="277"/>
      <c r="GL277" s="277"/>
    </row>
    <row r="278" spans="1:194" s="286" customFormat="1" ht="29.25" customHeight="1" x14ac:dyDescent="0.3">
      <c r="A278" s="277">
        <v>245</v>
      </c>
      <c r="B278" s="277" t="s">
        <v>749</v>
      </c>
      <c r="C278" s="277" t="s">
        <v>750</v>
      </c>
      <c r="D278" s="277">
        <v>0.56000000000000005</v>
      </c>
      <c r="E278" s="277"/>
      <c r="F278" s="277"/>
      <c r="G278" s="277"/>
      <c r="H278" s="277"/>
      <c r="I278" s="277"/>
      <c r="J278" s="277">
        <v>1</v>
      </c>
      <c r="K278" s="277">
        <v>1</v>
      </c>
      <c r="L278" s="277">
        <v>2</v>
      </c>
      <c r="M278" s="277"/>
      <c r="N278" s="277">
        <v>29</v>
      </c>
      <c r="O278" s="277"/>
      <c r="P278" s="277">
        <v>5</v>
      </c>
      <c r="Q278" s="277">
        <v>3</v>
      </c>
      <c r="R278" s="277"/>
      <c r="S278" s="277"/>
      <c r="T278" s="277">
        <v>2</v>
      </c>
      <c r="U278" s="277"/>
      <c r="V278" s="277">
        <v>1</v>
      </c>
      <c r="W278" s="277"/>
      <c r="X278" s="277"/>
      <c r="Y278" s="277"/>
      <c r="Z278" s="277"/>
      <c r="AA278" s="277"/>
      <c r="AB278" s="277"/>
      <c r="AC278" s="277"/>
      <c r="AD278" s="277">
        <v>5</v>
      </c>
      <c r="AE278" s="277">
        <v>3</v>
      </c>
      <c r="AF278" s="277">
        <v>7</v>
      </c>
      <c r="AG278" s="277"/>
      <c r="AH278" s="277"/>
      <c r="AI278" s="277"/>
      <c r="AJ278" s="277"/>
      <c r="AK278" s="277"/>
      <c r="AL278" s="277">
        <v>7</v>
      </c>
      <c r="AM278" s="277"/>
      <c r="AN278" s="277"/>
      <c r="AO278" s="277"/>
      <c r="AP278" s="277">
        <v>1</v>
      </c>
      <c r="AQ278" s="277"/>
      <c r="AR278" s="278"/>
      <c r="AS278" s="278"/>
      <c r="AT278" s="278">
        <v>5</v>
      </c>
      <c r="AU278" s="278"/>
      <c r="AV278" s="277">
        <v>1</v>
      </c>
      <c r="AW278" s="277"/>
      <c r="AX278" s="277">
        <v>2</v>
      </c>
      <c r="AY278" s="277">
        <v>3</v>
      </c>
      <c r="AZ278" s="42">
        <v>1</v>
      </c>
      <c r="BA278" s="42">
        <v>1</v>
      </c>
      <c r="BB278" s="277">
        <v>3</v>
      </c>
      <c r="BC278" s="277"/>
      <c r="BD278" s="277"/>
      <c r="BE278" s="277"/>
      <c r="BF278" s="288"/>
      <c r="BG278" s="277"/>
      <c r="BH278" s="277"/>
      <c r="BI278" s="277"/>
      <c r="BJ278" s="277">
        <v>6</v>
      </c>
      <c r="BK278" s="277">
        <v>1</v>
      </c>
      <c r="BL278" s="277">
        <v>3</v>
      </c>
      <c r="BM278" s="277"/>
      <c r="BN278" s="277">
        <v>10</v>
      </c>
      <c r="BO278" s="277">
        <v>3</v>
      </c>
      <c r="BP278" s="277">
        <v>7</v>
      </c>
      <c r="BQ278" s="277">
        <v>1</v>
      </c>
      <c r="BR278" s="277"/>
      <c r="BS278" s="277"/>
      <c r="BT278" s="277">
        <v>27</v>
      </c>
      <c r="BU278" s="277"/>
      <c r="BV278" s="277">
        <v>2</v>
      </c>
      <c r="BW278" s="277"/>
      <c r="BX278" s="277">
        <v>28</v>
      </c>
      <c r="BY278" s="277">
        <v>2</v>
      </c>
      <c r="BZ278" s="277"/>
      <c r="CA278" s="277"/>
      <c r="CB278" s="277">
        <v>2</v>
      </c>
      <c r="CC278" s="277"/>
      <c r="CD278" s="277">
        <v>3</v>
      </c>
      <c r="CE278" s="277"/>
      <c r="CF278" s="277"/>
      <c r="CG278" s="277"/>
      <c r="CH278" s="287">
        <v>16</v>
      </c>
      <c r="CI278" s="287">
        <v>3</v>
      </c>
      <c r="CJ278" s="277"/>
      <c r="CK278" s="277">
        <v>30</v>
      </c>
      <c r="CL278" s="277"/>
      <c r="CM278" s="277"/>
      <c r="CN278" s="277"/>
      <c r="CO278" s="277"/>
      <c r="CP278" s="277"/>
      <c r="CQ278" s="277"/>
      <c r="CR278" s="277">
        <v>3</v>
      </c>
      <c r="CS278" s="277"/>
      <c r="CT278" s="277"/>
      <c r="CU278" s="277"/>
      <c r="CV278" s="277">
        <v>18</v>
      </c>
      <c r="CW278" s="277"/>
      <c r="CX278" s="277">
        <v>25</v>
      </c>
      <c r="CY278" s="277">
        <v>2</v>
      </c>
      <c r="CZ278" s="277">
        <v>1</v>
      </c>
      <c r="DA278" s="277"/>
      <c r="DB278" s="277"/>
      <c r="DC278" s="277"/>
      <c r="DD278" s="271"/>
      <c r="DE278" s="271"/>
      <c r="DF278" s="277">
        <v>8</v>
      </c>
      <c r="DG278" s="277"/>
      <c r="DH278" s="279">
        <v>0</v>
      </c>
      <c r="DI278" s="279">
        <v>0</v>
      </c>
      <c r="DJ278" s="277"/>
      <c r="DK278" s="277"/>
      <c r="DL278" s="277">
        <v>68</v>
      </c>
      <c r="DM278" s="277"/>
      <c r="DN278" s="277"/>
      <c r="DO278" s="277"/>
      <c r="DP278" s="277"/>
      <c r="DQ278" s="277">
        <v>6</v>
      </c>
      <c r="DR278" s="277"/>
      <c r="DS278" s="277">
        <v>3</v>
      </c>
      <c r="DT278" s="277"/>
      <c r="DU278" s="277">
        <v>37</v>
      </c>
      <c r="DV278" s="277"/>
      <c r="DW278" s="277">
        <v>2</v>
      </c>
      <c r="DX278" s="277">
        <v>1</v>
      </c>
      <c r="DY278" s="277">
        <v>13</v>
      </c>
      <c r="DZ278" s="277">
        <v>1</v>
      </c>
      <c r="EA278" s="277"/>
      <c r="EB278" s="277"/>
      <c r="EC278" s="272">
        <v>10</v>
      </c>
      <c r="ED278" s="272"/>
      <c r="EE278" s="277">
        <v>2</v>
      </c>
      <c r="EF278" s="277"/>
      <c r="EG278" s="277">
        <v>7</v>
      </c>
      <c r="EH278" s="277">
        <v>3</v>
      </c>
      <c r="EI278" s="277"/>
      <c r="EJ278" s="277"/>
      <c r="EK278" s="277">
        <v>8</v>
      </c>
      <c r="EL278" s="277">
        <v>3</v>
      </c>
      <c r="EM278" s="277">
        <v>70</v>
      </c>
      <c r="EN278" s="277">
        <v>20</v>
      </c>
      <c r="EO278" s="277">
        <v>1</v>
      </c>
      <c r="EP278" s="277"/>
      <c r="EQ278" s="277"/>
      <c r="ER278" s="277"/>
      <c r="ES278" s="277">
        <v>37</v>
      </c>
      <c r="ET278" s="277">
        <v>1</v>
      </c>
      <c r="EU278" s="277">
        <v>2</v>
      </c>
      <c r="EV278" s="277"/>
      <c r="EW278" s="277"/>
      <c r="EX278" s="277"/>
      <c r="EY278" s="277">
        <v>5</v>
      </c>
      <c r="EZ278" s="277"/>
      <c r="FA278" s="277">
        <v>70</v>
      </c>
      <c r="FB278" s="277">
        <v>20</v>
      </c>
      <c r="FC278" s="277">
        <v>10</v>
      </c>
      <c r="FD278" s="277"/>
      <c r="FE278" s="288">
        <v>15</v>
      </c>
      <c r="FF278" s="288">
        <v>3</v>
      </c>
      <c r="FG278" s="277">
        <v>30</v>
      </c>
      <c r="FH278" s="277">
        <v>3</v>
      </c>
      <c r="FI278" s="277">
        <v>80</v>
      </c>
      <c r="FJ278" s="277">
        <v>17</v>
      </c>
      <c r="FK278" s="277">
        <v>3</v>
      </c>
      <c r="FL278" s="277"/>
      <c r="FM278" s="277"/>
      <c r="FN278" s="277"/>
      <c r="FO278" s="42"/>
      <c r="FP278" s="42"/>
      <c r="FQ278" s="277"/>
      <c r="FR278" s="277"/>
      <c r="FS278" s="277"/>
      <c r="FT278" s="277"/>
      <c r="FU278" s="277">
        <v>5</v>
      </c>
      <c r="FV278" s="277">
        <v>2</v>
      </c>
      <c r="FW278" s="288">
        <v>15</v>
      </c>
      <c r="FX278" s="288">
        <v>3</v>
      </c>
      <c r="FY278" s="277"/>
      <c r="FZ278" s="277">
        <v>14</v>
      </c>
      <c r="GA278" s="277">
        <v>10</v>
      </c>
      <c r="GB278" s="277">
        <v>1</v>
      </c>
      <c r="GC278" s="62">
        <v>0</v>
      </c>
      <c r="GD278" s="62"/>
      <c r="GE278" s="277">
        <v>75</v>
      </c>
      <c r="GF278" s="277">
        <v>12</v>
      </c>
      <c r="GG278" s="277">
        <v>3</v>
      </c>
      <c r="GH278" s="277">
        <v>3</v>
      </c>
      <c r="GI278" s="277">
        <v>20</v>
      </c>
      <c r="GJ278" s="277">
        <v>2</v>
      </c>
      <c r="GK278" s="277"/>
      <c r="GL278" s="277"/>
    </row>
    <row r="279" spans="1:194" s="286" customFormat="1" ht="13.5" customHeight="1" x14ac:dyDescent="0.3">
      <c r="A279" s="277">
        <v>246</v>
      </c>
      <c r="B279" s="277" t="s">
        <v>751</v>
      </c>
      <c r="C279" s="277" t="s">
        <v>752</v>
      </c>
      <c r="D279" s="277">
        <v>0.74</v>
      </c>
      <c r="E279" s="277"/>
      <c r="F279" s="277"/>
      <c r="G279" s="277"/>
      <c r="H279" s="277"/>
      <c r="I279" s="277"/>
      <c r="J279" s="277">
        <v>0</v>
      </c>
      <c r="K279" s="277">
        <v>0</v>
      </c>
      <c r="L279" s="277">
        <v>2</v>
      </c>
      <c r="M279" s="277"/>
      <c r="N279" s="277">
        <v>9</v>
      </c>
      <c r="O279" s="277"/>
      <c r="P279" s="277">
        <v>3</v>
      </c>
      <c r="Q279" s="277"/>
      <c r="R279" s="277"/>
      <c r="S279" s="277"/>
      <c r="T279" s="277"/>
      <c r="U279" s="277"/>
      <c r="V279" s="277"/>
      <c r="W279" s="277"/>
      <c r="X279" s="277"/>
      <c r="Y279" s="277"/>
      <c r="Z279" s="277"/>
      <c r="AA279" s="277"/>
      <c r="AB279" s="277"/>
      <c r="AC279" s="277"/>
      <c r="AD279" s="277">
        <v>2</v>
      </c>
      <c r="AE279" s="277">
        <v>3</v>
      </c>
      <c r="AF279" s="277">
        <v>8</v>
      </c>
      <c r="AG279" s="277"/>
      <c r="AH279" s="277">
        <v>1</v>
      </c>
      <c r="AI279" s="277"/>
      <c r="AJ279" s="277"/>
      <c r="AK279" s="277"/>
      <c r="AL279" s="277"/>
      <c r="AM279" s="277">
        <v>2</v>
      </c>
      <c r="AN279" s="277"/>
      <c r="AO279" s="277"/>
      <c r="AP279" s="277"/>
      <c r="AQ279" s="277"/>
      <c r="AR279" s="278"/>
      <c r="AS279" s="278"/>
      <c r="AT279" s="278">
        <v>9</v>
      </c>
      <c r="AU279" s="278">
        <v>3</v>
      </c>
      <c r="AV279" s="277">
        <v>4</v>
      </c>
      <c r="AW279" s="277"/>
      <c r="AX279" s="277"/>
      <c r="AY279" s="277">
        <v>1</v>
      </c>
      <c r="AZ279" s="42"/>
      <c r="BA279" s="42"/>
      <c r="BB279" s="277"/>
      <c r="BC279" s="277"/>
      <c r="BD279" s="277"/>
      <c r="BE279" s="277"/>
      <c r="BF279" s="288"/>
      <c r="BG279" s="277"/>
      <c r="BH279" s="277"/>
      <c r="BI279" s="277"/>
      <c r="BJ279" s="277">
        <v>3</v>
      </c>
      <c r="BK279" s="277">
        <v>2</v>
      </c>
      <c r="BL279" s="277">
        <v>3</v>
      </c>
      <c r="BM279" s="277"/>
      <c r="BN279" s="277">
        <v>10</v>
      </c>
      <c r="BO279" s="277">
        <v>3</v>
      </c>
      <c r="BP279" s="277">
        <v>3</v>
      </c>
      <c r="BQ279" s="277">
        <v>1</v>
      </c>
      <c r="BR279" s="277"/>
      <c r="BS279" s="277"/>
      <c r="BT279" s="277">
        <v>26</v>
      </c>
      <c r="BU279" s="277"/>
      <c r="BV279" s="277"/>
      <c r="BW279" s="277">
        <v>1</v>
      </c>
      <c r="BX279" s="277">
        <v>9</v>
      </c>
      <c r="BY279" s="277"/>
      <c r="BZ279" s="277"/>
      <c r="CA279" s="277"/>
      <c r="CB279" s="277"/>
      <c r="CC279" s="277"/>
      <c r="CD279" s="277">
        <v>2</v>
      </c>
      <c r="CE279" s="277"/>
      <c r="CF279" s="277"/>
      <c r="CG279" s="277"/>
      <c r="CH279" s="287"/>
      <c r="CI279" s="287"/>
      <c r="CJ279" s="277"/>
      <c r="CK279" s="277">
        <v>20</v>
      </c>
      <c r="CL279" s="277"/>
      <c r="CM279" s="277"/>
      <c r="CN279" s="277"/>
      <c r="CO279" s="277"/>
      <c r="CP279" s="277"/>
      <c r="CQ279" s="277"/>
      <c r="CR279" s="277">
        <v>2</v>
      </c>
      <c r="CS279" s="277"/>
      <c r="CT279" s="277"/>
      <c r="CU279" s="277"/>
      <c r="CV279" s="277">
        <v>19</v>
      </c>
      <c r="CW279" s="277"/>
      <c r="CX279" s="277">
        <v>9</v>
      </c>
      <c r="CY279" s="277">
        <v>2</v>
      </c>
      <c r="CZ279" s="277"/>
      <c r="DA279" s="277"/>
      <c r="DB279" s="277"/>
      <c r="DC279" s="277"/>
      <c r="DD279" s="271"/>
      <c r="DE279" s="271"/>
      <c r="DF279" s="277">
        <v>6</v>
      </c>
      <c r="DG279" s="277"/>
      <c r="DH279" s="279">
        <v>0</v>
      </c>
      <c r="DI279" s="279">
        <v>0</v>
      </c>
      <c r="DJ279" s="277"/>
      <c r="DK279" s="277"/>
      <c r="DL279" s="277">
        <v>26</v>
      </c>
      <c r="DM279" s="277"/>
      <c r="DN279" s="277"/>
      <c r="DO279" s="277"/>
      <c r="DP279" s="277"/>
      <c r="DQ279" s="277">
        <v>4</v>
      </c>
      <c r="DR279" s="277"/>
      <c r="DS279" s="277">
        <v>3</v>
      </c>
      <c r="DT279" s="277"/>
      <c r="DU279" s="277">
        <v>30</v>
      </c>
      <c r="DV279" s="277"/>
      <c r="DW279" s="277">
        <v>8</v>
      </c>
      <c r="DX279" s="277">
        <v>1</v>
      </c>
      <c r="DY279" s="277">
        <v>4</v>
      </c>
      <c r="DZ279" s="277"/>
      <c r="EA279" s="277"/>
      <c r="EB279" s="277"/>
      <c r="EC279" s="272"/>
      <c r="ED279" s="272"/>
      <c r="EE279" s="277"/>
      <c r="EF279" s="277"/>
      <c r="EG279" s="277">
        <v>7</v>
      </c>
      <c r="EH279" s="277"/>
      <c r="EI279" s="277"/>
      <c r="EJ279" s="277"/>
      <c r="EK279" s="277">
        <v>4</v>
      </c>
      <c r="EL279" s="277">
        <v>3</v>
      </c>
      <c r="EM279" s="277">
        <v>27</v>
      </c>
      <c r="EN279" s="277">
        <v>2</v>
      </c>
      <c r="EO279" s="277">
        <v>5</v>
      </c>
      <c r="EP279" s="277"/>
      <c r="EQ279" s="277"/>
      <c r="ER279" s="277"/>
      <c r="ES279" s="277">
        <v>19</v>
      </c>
      <c r="ET279" s="277">
        <v>1</v>
      </c>
      <c r="EU279" s="277">
        <v>3</v>
      </c>
      <c r="EV279" s="277"/>
      <c r="EW279" s="277"/>
      <c r="EX279" s="277"/>
      <c r="EY279" s="277">
        <v>1</v>
      </c>
      <c r="EZ279" s="277">
        <v>1</v>
      </c>
      <c r="FA279" s="277">
        <v>27</v>
      </c>
      <c r="FB279" s="277">
        <v>2</v>
      </c>
      <c r="FC279" s="277">
        <v>4</v>
      </c>
      <c r="FD279" s="277"/>
      <c r="FE279" s="288">
        <v>5</v>
      </c>
      <c r="FF279" s="288">
        <v>5</v>
      </c>
      <c r="FG279" s="277">
        <v>15</v>
      </c>
      <c r="FH279" s="277">
        <v>2</v>
      </c>
      <c r="FI279" s="277">
        <v>50</v>
      </c>
      <c r="FJ279" s="277">
        <v>10</v>
      </c>
      <c r="FK279" s="277">
        <v>8</v>
      </c>
      <c r="FL279" s="277"/>
      <c r="FM279" s="277"/>
      <c r="FN279" s="277"/>
      <c r="FO279" s="42"/>
      <c r="FP279" s="42"/>
      <c r="FQ279" s="277"/>
      <c r="FR279" s="277"/>
      <c r="FS279" s="277"/>
      <c r="FT279" s="277"/>
      <c r="FU279" s="277">
        <v>1</v>
      </c>
      <c r="FV279" s="277">
        <v>4</v>
      </c>
      <c r="FW279" s="288">
        <v>5</v>
      </c>
      <c r="FX279" s="288">
        <v>5</v>
      </c>
      <c r="FY279" s="277"/>
      <c r="FZ279" s="277">
        <v>6</v>
      </c>
      <c r="GA279" s="277">
        <v>7</v>
      </c>
      <c r="GB279" s="277">
        <v>1</v>
      </c>
      <c r="GC279" s="62">
        <v>3</v>
      </c>
      <c r="GD279" s="62"/>
      <c r="GE279" s="277">
        <v>30</v>
      </c>
      <c r="GF279" s="277">
        <v>4</v>
      </c>
      <c r="GG279" s="277">
        <v>0</v>
      </c>
      <c r="GH279" s="277">
        <v>1</v>
      </c>
      <c r="GI279" s="277">
        <v>3</v>
      </c>
      <c r="GJ279" s="277">
        <v>2</v>
      </c>
      <c r="GK279" s="277"/>
      <c r="GL279" s="277"/>
    </row>
    <row r="280" spans="1:194" s="286" customFormat="1" ht="29.25" customHeight="1" x14ac:dyDescent="0.3">
      <c r="A280" s="277">
        <v>247</v>
      </c>
      <c r="B280" s="277" t="s">
        <v>753</v>
      </c>
      <c r="C280" s="277" t="s">
        <v>754</v>
      </c>
      <c r="D280" s="277">
        <v>1.44</v>
      </c>
      <c r="E280" s="277"/>
      <c r="F280" s="277"/>
      <c r="G280" s="277"/>
      <c r="H280" s="277">
        <v>1</v>
      </c>
      <c r="I280" s="277"/>
      <c r="J280" s="277">
        <v>60</v>
      </c>
      <c r="K280" s="277">
        <v>3</v>
      </c>
      <c r="L280" s="277">
        <v>6</v>
      </c>
      <c r="M280" s="277">
        <v>1</v>
      </c>
      <c r="N280" s="277">
        <v>50</v>
      </c>
      <c r="O280" s="277"/>
      <c r="P280" s="277">
        <v>22</v>
      </c>
      <c r="Q280" s="277">
        <v>2</v>
      </c>
      <c r="R280" s="277"/>
      <c r="S280" s="277"/>
      <c r="T280" s="277">
        <v>23</v>
      </c>
      <c r="U280" s="277">
        <v>4</v>
      </c>
      <c r="V280" s="277">
        <v>2</v>
      </c>
      <c r="W280" s="277"/>
      <c r="X280" s="277"/>
      <c r="Y280" s="277"/>
      <c r="Z280" s="277"/>
      <c r="AA280" s="277"/>
      <c r="AB280" s="277"/>
      <c r="AC280" s="277"/>
      <c r="AD280" s="277">
        <v>5</v>
      </c>
      <c r="AE280" s="277">
        <v>2</v>
      </c>
      <c r="AF280" s="277">
        <v>242</v>
      </c>
      <c r="AG280" s="277"/>
      <c r="AH280" s="277">
        <v>9</v>
      </c>
      <c r="AI280" s="277"/>
      <c r="AJ280" s="277"/>
      <c r="AK280" s="277"/>
      <c r="AL280" s="277">
        <v>21</v>
      </c>
      <c r="AM280" s="277">
        <v>2</v>
      </c>
      <c r="AN280" s="277"/>
      <c r="AO280" s="277"/>
      <c r="AP280" s="277">
        <v>9</v>
      </c>
      <c r="AQ280" s="277">
        <v>3</v>
      </c>
      <c r="AR280" s="278"/>
      <c r="AS280" s="278"/>
      <c r="AT280" s="278">
        <v>18</v>
      </c>
      <c r="AU280" s="278"/>
      <c r="AV280" s="277">
        <v>5</v>
      </c>
      <c r="AW280" s="277"/>
      <c r="AX280" s="277">
        <v>60</v>
      </c>
      <c r="AY280" s="277">
        <v>10</v>
      </c>
      <c r="AZ280" s="42">
        <v>16</v>
      </c>
      <c r="BA280" s="42">
        <v>2</v>
      </c>
      <c r="BB280" s="277">
        <v>3</v>
      </c>
      <c r="BC280" s="277"/>
      <c r="BD280" s="277"/>
      <c r="BE280" s="277"/>
      <c r="BF280" s="288"/>
      <c r="BG280" s="277"/>
      <c r="BH280" s="277"/>
      <c r="BI280" s="277"/>
      <c r="BJ280" s="277">
        <v>39</v>
      </c>
      <c r="BK280" s="277">
        <v>1</v>
      </c>
      <c r="BL280" s="277">
        <v>71</v>
      </c>
      <c r="BM280" s="277"/>
      <c r="BN280" s="277">
        <v>20</v>
      </c>
      <c r="BO280" s="277">
        <v>1</v>
      </c>
      <c r="BP280" s="277">
        <v>2</v>
      </c>
      <c r="BQ280" s="277"/>
      <c r="BR280" s="277"/>
      <c r="BS280" s="277"/>
      <c r="BT280" s="277">
        <v>81</v>
      </c>
      <c r="BU280" s="277"/>
      <c r="BV280" s="277">
        <v>3</v>
      </c>
      <c r="BW280" s="277">
        <v>1</v>
      </c>
      <c r="BX280" s="277">
        <v>45</v>
      </c>
      <c r="BY280" s="277">
        <v>10</v>
      </c>
      <c r="BZ280" s="277"/>
      <c r="CA280" s="277"/>
      <c r="CB280" s="277">
        <v>12</v>
      </c>
      <c r="CC280" s="277"/>
      <c r="CD280" s="277">
        <v>16</v>
      </c>
      <c r="CE280" s="277"/>
      <c r="CF280" s="277">
        <v>20</v>
      </c>
      <c r="CG280" s="277">
        <v>1</v>
      </c>
      <c r="CH280" s="287">
        <v>98</v>
      </c>
      <c r="CI280" s="287">
        <v>4</v>
      </c>
      <c r="CJ280" s="277"/>
      <c r="CK280" s="277">
        <v>300</v>
      </c>
      <c r="CL280" s="277"/>
      <c r="CM280" s="277"/>
      <c r="CN280" s="277"/>
      <c r="CO280" s="277"/>
      <c r="CP280" s="277"/>
      <c r="CQ280" s="277"/>
      <c r="CR280" s="277">
        <v>7</v>
      </c>
      <c r="CS280" s="277"/>
      <c r="CT280" s="277"/>
      <c r="CU280" s="277"/>
      <c r="CV280" s="277">
        <v>60</v>
      </c>
      <c r="CW280" s="277"/>
      <c r="CX280" s="277">
        <v>19</v>
      </c>
      <c r="CY280" s="277"/>
      <c r="CZ280" s="277">
        <v>5</v>
      </c>
      <c r="DA280" s="277">
        <v>1</v>
      </c>
      <c r="DB280" s="277"/>
      <c r="DC280" s="277"/>
      <c r="DD280" s="271"/>
      <c r="DE280" s="271"/>
      <c r="DF280" s="277">
        <v>15</v>
      </c>
      <c r="DG280" s="277"/>
      <c r="DH280" s="279">
        <v>0</v>
      </c>
      <c r="DI280" s="279">
        <v>0</v>
      </c>
      <c r="DJ280" s="277"/>
      <c r="DK280" s="277"/>
      <c r="DL280" s="277">
        <v>76</v>
      </c>
      <c r="DM280" s="277"/>
      <c r="DN280" s="277"/>
      <c r="DO280" s="277"/>
      <c r="DP280" s="277"/>
      <c r="DQ280" s="277">
        <v>12</v>
      </c>
      <c r="DR280" s="277"/>
      <c r="DS280" s="277">
        <v>96</v>
      </c>
      <c r="DT280" s="277"/>
      <c r="DU280" s="277">
        <v>80</v>
      </c>
      <c r="DV280" s="277"/>
      <c r="DW280" s="277">
        <v>2</v>
      </c>
      <c r="DX280" s="277">
        <v>1</v>
      </c>
      <c r="DY280" s="277">
        <v>9</v>
      </c>
      <c r="DZ280" s="277"/>
      <c r="EA280" s="277">
        <v>15</v>
      </c>
      <c r="EB280" s="277"/>
      <c r="EC280" s="272">
        <v>70</v>
      </c>
      <c r="ED280" s="272"/>
      <c r="EE280" s="277">
        <v>7</v>
      </c>
      <c r="EF280" s="277"/>
      <c r="EG280" s="277">
        <v>130</v>
      </c>
      <c r="EH280" s="277">
        <v>10</v>
      </c>
      <c r="EI280" s="277"/>
      <c r="EJ280" s="277"/>
      <c r="EK280" s="277">
        <v>8</v>
      </c>
      <c r="EL280" s="277">
        <v>1</v>
      </c>
      <c r="EM280" s="277">
        <v>12</v>
      </c>
      <c r="EN280" s="277">
        <v>6</v>
      </c>
      <c r="EO280" s="277">
        <v>20</v>
      </c>
      <c r="EP280" s="277"/>
      <c r="EQ280" s="277"/>
      <c r="ER280" s="277"/>
      <c r="ES280" s="277">
        <v>260</v>
      </c>
      <c r="ET280" s="277">
        <v>6</v>
      </c>
      <c r="EU280" s="277">
        <v>12</v>
      </c>
      <c r="EV280" s="277"/>
      <c r="EW280" s="277"/>
      <c r="EX280" s="277"/>
      <c r="EY280" s="277">
        <v>12</v>
      </c>
      <c r="EZ280" s="277">
        <v>2</v>
      </c>
      <c r="FA280" s="277">
        <v>12</v>
      </c>
      <c r="FB280" s="277">
        <v>6</v>
      </c>
      <c r="FC280" s="277">
        <v>6</v>
      </c>
      <c r="FD280" s="277">
        <v>1</v>
      </c>
      <c r="FE280" s="288">
        <v>25</v>
      </c>
      <c r="FF280" s="288">
        <v>8</v>
      </c>
      <c r="FG280" s="277">
        <v>88</v>
      </c>
      <c r="FH280" s="277">
        <v>8</v>
      </c>
      <c r="FI280" s="277">
        <v>213</v>
      </c>
      <c r="FJ280" s="277">
        <v>60</v>
      </c>
      <c r="FK280" s="277">
        <v>20</v>
      </c>
      <c r="FL280" s="277">
        <v>1</v>
      </c>
      <c r="FM280" s="277"/>
      <c r="FN280" s="277"/>
      <c r="FO280" s="42"/>
      <c r="FP280" s="42"/>
      <c r="FQ280" s="277"/>
      <c r="FR280" s="277"/>
      <c r="FS280" s="277"/>
      <c r="FT280" s="277"/>
      <c r="FU280" s="277">
        <v>49</v>
      </c>
      <c r="FV280" s="277">
        <v>6</v>
      </c>
      <c r="FW280" s="288">
        <v>25</v>
      </c>
      <c r="FX280" s="288">
        <v>8</v>
      </c>
      <c r="FY280" s="277"/>
      <c r="FZ280" s="277">
        <v>123</v>
      </c>
      <c r="GA280" s="277">
        <v>40</v>
      </c>
      <c r="GB280" s="277">
        <v>2</v>
      </c>
      <c r="GC280" s="62">
        <v>283</v>
      </c>
      <c r="GD280" s="62"/>
      <c r="GE280" s="277">
        <v>169</v>
      </c>
      <c r="GF280" s="277">
        <v>14</v>
      </c>
      <c r="GG280" s="277">
        <v>14</v>
      </c>
      <c r="GH280" s="277">
        <v>2</v>
      </c>
      <c r="GI280" s="277">
        <v>80</v>
      </c>
      <c r="GJ280" s="277">
        <v>3</v>
      </c>
      <c r="GK280" s="277"/>
      <c r="GL280" s="277"/>
    </row>
    <row r="281" spans="1:194" s="286" customFormat="1" ht="13.5" customHeight="1" x14ac:dyDescent="0.3">
      <c r="A281" s="277">
        <v>248</v>
      </c>
      <c r="B281" s="277" t="s">
        <v>755</v>
      </c>
      <c r="C281" s="277" t="s">
        <v>756</v>
      </c>
      <c r="D281" s="277">
        <v>7.07</v>
      </c>
      <c r="E281" s="277"/>
      <c r="F281" s="277"/>
      <c r="G281" s="277"/>
      <c r="H281" s="277">
        <v>9</v>
      </c>
      <c r="I281" s="277"/>
      <c r="J281" s="277">
        <v>7</v>
      </c>
      <c r="K281" s="277">
        <v>0</v>
      </c>
      <c r="L281" s="277"/>
      <c r="M281" s="277"/>
      <c r="N281" s="277">
        <v>1</v>
      </c>
      <c r="O281" s="277"/>
      <c r="P281" s="277">
        <v>5</v>
      </c>
      <c r="Q281" s="277"/>
      <c r="R281" s="277"/>
      <c r="S281" s="277"/>
      <c r="T281" s="277">
        <v>2</v>
      </c>
      <c r="U281" s="277"/>
      <c r="V281" s="277"/>
      <c r="W281" s="277"/>
      <c r="X281" s="277"/>
      <c r="Y281" s="277"/>
      <c r="Z281" s="277"/>
      <c r="AA281" s="277"/>
      <c r="AB281" s="277"/>
      <c r="AC281" s="277"/>
      <c r="AD281" s="277"/>
      <c r="AE281" s="277"/>
      <c r="AF281" s="277">
        <v>28</v>
      </c>
      <c r="AG281" s="277"/>
      <c r="AH281" s="277"/>
      <c r="AI281" s="277"/>
      <c r="AJ281" s="277"/>
      <c r="AK281" s="277"/>
      <c r="AL281" s="277"/>
      <c r="AM281" s="277"/>
      <c r="AN281" s="277"/>
      <c r="AO281" s="277"/>
      <c r="AP281" s="277"/>
      <c r="AQ281" s="277"/>
      <c r="AR281" s="278"/>
      <c r="AS281" s="278"/>
      <c r="AT281" s="278"/>
      <c r="AU281" s="278"/>
      <c r="AV281" s="277"/>
      <c r="AW281" s="277"/>
      <c r="AX281" s="277"/>
      <c r="AY281" s="277"/>
      <c r="AZ281" s="42"/>
      <c r="BA281" s="42"/>
      <c r="BB281" s="277"/>
      <c r="BC281" s="277"/>
      <c r="BD281" s="277"/>
      <c r="BE281" s="277"/>
      <c r="BF281" s="288"/>
      <c r="BG281" s="277"/>
      <c r="BH281" s="277"/>
      <c r="BI281" s="277"/>
      <c r="BJ281" s="277"/>
      <c r="BK281" s="277"/>
      <c r="BL281" s="277"/>
      <c r="BM281" s="277"/>
      <c r="BN281" s="277"/>
      <c r="BO281" s="277"/>
      <c r="BP281" s="277"/>
      <c r="BQ281" s="277"/>
      <c r="BR281" s="277"/>
      <c r="BS281" s="277"/>
      <c r="BT281" s="277">
        <v>3</v>
      </c>
      <c r="BU281" s="277"/>
      <c r="BV281" s="277"/>
      <c r="BW281" s="277"/>
      <c r="BX281" s="277"/>
      <c r="BY281" s="277"/>
      <c r="BZ281" s="277"/>
      <c r="CA281" s="277"/>
      <c r="CB281" s="277"/>
      <c r="CC281" s="277"/>
      <c r="CD281" s="277"/>
      <c r="CE281" s="277"/>
      <c r="CF281" s="277"/>
      <c r="CG281" s="277"/>
      <c r="CH281" s="287"/>
      <c r="CI281" s="287"/>
      <c r="CJ281" s="277"/>
      <c r="CK281" s="277">
        <v>5</v>
      </c>
      <c r="CL281" s="277"/>
      <c r="CM281" s="277"/>
      <c r="CN281" s="277"/>
      <c r="CO281" s="277"/>
      <c r="CP281" s="277"/>
      <c r="CQ281" s="277"/>
      <c r="CR281" s="277"/>
      <c r="CS281" s="277"/>
      <c r="CT281" s="277"/>
      <c r="CU281" s="277"/>
      <c r="CV281" s="277"/>
      <c r="CW281" s="277"/>
      <c r="CX281" s="277"/>
      <c r="CY281" s="277"/>
      <c r="CZ281" s="277"/>
      <c r="DA281" s="277"/>
      <c r="DB281" s="277"/>
      <c r="DC281" s="277"/>
      <c r="DD281" s="271"/>
      <c r="DE281" s="271"/>
      <c r="DF281" s="277"/>
      <c r="DG281" s="277"/>
      <c r="DH281" s="279">
        <v>0</v>
      </c>
      <c r="DI281" s="279">
        <v>0</v>
      </c>
      <c r="DJ281" s="277"/>
      <c r="DK281" s="277"/>
      <c r="DL281" s="277">
        <v>15</v>
      </c>
      <c r="DM281" s="277"/>
      <c r="DN281" s="277"/>
      <c r="DO281" s="277"/>
      <c r="DP281" s="277"/>
      <c r="DQ281" s="277"/>
      <c r="DR281" s="277"/>
      <c r="DS281" s="277">
        <v>8</v>
      </c>
      <c r="DT281" s="277"/>
      <c r="DU281" s="277">
        <v>12</v>
      </c>
      <c r="DV281" s="277"/>
      <c r="DW281" s="277">
        <v>16</v>
      </c>
      <c r="DX281" s="277"/>
      <c r="DY281" s="277"/>
      <c r="DZ281" s="277"/>
      <c r="EA281" s="277"/>
      <c r="EB281" s="277"/>
      <c r="EC281" s="272"/>
      <c r="ED281" s="272"/>
      <c r="EE281" s="277"/>
      <c r="EF281" s="277"/>
      <c r="EG281" s="277"/>
      <c r="EH281" s="277"/>
      <c r="EI281" s="277"/>
      <c r="EJ281" s="277"/>
      <c r="EK281" s="277"/>
      <c r="EL281" s="277"/>
      <c r="EM281" s="277">
        <v>1</v>
      </c>
      <c r="EN281" s="277"/>
      <c r="EO281" s="277"/>
      <c r="EP281" s="277"/>
      <c r="EQ281" s="277"/>
      <c r="ER281" s="277"/>
      <c r="ES281" s="277">
        <v>14</v>
      </c>
      <c r="ET281" s="277"/>
      <c r="EU281" s="277"/>
      <c r="EV281" s="277"/>
      <c r="EW281" s="277"/>
      <c r="EX281" s="277"/>
      <c r="EY281" s="277"/>
      <c r="EZ281" s="277"/>
      <c r="FA281" s="277">
        <v>1</v>
      </c>
      <c r="FB281" s="277"/>
      <c r="FC281" s="277"/>
      <c r="FD281" s="277"/>
      <c r="FE281" s="288">
        <v>3</v>
      </c>
      <c r="FF281" s="288"/>
      <c r="FG281" s="277">
        <v>7</v>
      </c>
      <c r="FH281" s="277"/>
      <c r="FI281" s="277">
        <v>8</v>
      </c>
      <c r="FJ281" s="277"/>
      <c r="FK281" s="277">
        <v>6</v>
      </c>
      <c r="FL281" s="277"/>
      <c r="FM281" s="277"/>
      <c r="FN281" s="277"/>
      <c r="FO281" s="42"/>
      <c r="FP281" s="42"/>
      <c r="FQ281" s="277"/>
      <c r="FR281" s="277"/>
      <c r="FS281" s="277"/>
      <c r="FT281" s="277"/>
      <c r="FU281" s="277"/>
      <c r="FV281" s="277"/>
      <c r="FW281" s="288">
        <v>3</v>
      </c>
      <c r="FX281" s="288"/>
      <c r="FY281" s="277"/>
      <c r="FZ281" s="277">
        <v>5</v>
      </c>
      <c r="GA281" s="277"/>
      <c r="GB281" s="277"/>
      <c r="GC281" s="62">
        <v>18</v>
      </c>
      <c r="GD281" s="62"/>
      <c r="GE281" s="277"/>
      <c r="GF281" s="277"/>
      <c r="GG281" s="277"/>
      <c r="GH281" s="277"/>
      <c r="GI281" s="277">
        <v>7</v>
      </c>
      <c r="GJ281" s="277"/>
      <c r="GK281" s="277"/>
      <c r="GL281" s="277"/>
    </row>
    <row r="282" spans="1:194" s="286" customFormat="1" ht="13.5" customHeight="1" x14ac:dyDescent="0.3">
      <c r="A282" s="277">
        <v>249</v>
      </c>
      <c r="B282" s="277" t="s">
        <v>757</v>
      </c>
      <c r="C282" s="277" t="s">
        <v>758</v>
      </c>
      <c r="D282" s="277">
        <v>4.46</v>
      </c>
      <c r="E282" s="277"/>
      <c r="F282" s="277"/>
      <c r="G282" s="277"/>
      <c r="H282" s="277"/>
      <c r="I282" s="277"/>
      <c r="J282" s="277">
        <v>0</v>
      </c>
      <c r="K282" s="277">
        <v>0</v>
      </c>
      <c r="L282" s="277"/>
      <c r="M282" s="277"/>
      <c r="N282" s="277">
        <v>54</v>
      </c>
      <c r="O282" s="277"/>
      <c r="P282" s="277">
        <v>6</v>
      </c>
      <c r="Q282" s="277"/>
      <c r="R282" s="277"/>
      <c r="S282" s="277"/>
      <c r="T282" s="277"/>
      <c r="U282" s="277"/>
      <c r="V282" s="277"/>
      <c r="W282" s="277"/>
      <c r="X282" s="277"/>
      <c r="Y282" s="277"/>
      <c r="Z282" s="277"/>
      <c r="AA282" s="277"/>
      <c r="AB282" s="277"/>
      <c r="AC282" s="277"/>
      <c r="AD282" s="277"/>
      <c r="AE282" s="277"/>
      <c r="AF282" s="277">
        <v>9</v>
      </c>
      <c r="AG282" s="277"/>
      <c r="AH282" s="277">
        <v>15</v>
      </c>
      <c r="AI282" s="277"/>
      <c r="AJ282" s="277"/>
      <c r="AK282" s="277"/>
      <c r="AL282" s="277"/>
      <c r="AM282" s="277"/>
      <c r="AN282" s="277"/>
      <c r="AO282" s="277"/>
      <c r="AP282" s="277"/>
      <c r="AQ282" s="277"/>
      <c r="AR282" s="278"/>
      <c r="AS282" s="278"/>
      <c r="AT282" s="278"/>
      <c r="AU282" s="278"/>
      <c r="AV282" s="277"/>
      <c r="AW282" s="277"/>
      <c r="AX282" s="277"/>
      <c r="AY282" s="277"/>
      <c r="AZ282" s="42"/>
      <c r="BA282" s="42"/>
      <c r="BB282" s="277"/>
      <c r="BC282" s="277"/>
      <c r="BD282" s="277"/>
      <c r="BE282" s="277"/>
      <c r="BF282" s="288"/>
      <c r="BG282" s="277"/>
      <c r="BH282" s="277"/>
      <c r="BI282" s="277"/>
      <c r="BJ282" s="277"/>
      <c r="BK282" s="277"/>
      <c r="BL282" s="277"/>
      <c r="BM282" s="277"/>
      <c r="BN282" s="277"/>
      <c r="BO282" s="277"/>
      <c r="BP282" s="277"/>
      <c r="BQ282" s="277"/>
      <c r="BR282" s="277"/>
      <c r="BS282" s="277"/>
      <c r="BT282" s="277">
        <v>1</v>
      </c>
      <c r="BU282" s="277"/>
      <c r="BV282" s="277"/>
      <c r="BW282" s="277"/>
      <c r="BX282" s="277">
        <v>1</v>
      </c>
      <c r="BY282" s="277"/>
      <c r="BZ282" s="277"/>
      <c r="CA282" s="277"/>
      <c r="CB282" s="277"/>
      <c r="CC282" s="277"/>
      <c r="CD282" s="277"/>
      <c r="CE282" s="277"/>
      <c r="CF282" s="277"/>
      <c r="CG282" s="277"/>
      <c r="CH282" s="287"/>
      <c r="CI282" s="287"/>
      <c r="CJ282" s="277"/>
      <c r="CK282" s="277"/>
      <c r="CL282" s="277"/>
      <c r="CM282" s="277"/>
      <c r="CN282" s="277"/>
      <c r="CO282" s="277"/>
      <c r="CP282" s="277"/>
      <c r="CQ282" s="277"/>
      <c r="CR282" s="277"/>
      <c r="CS282" s="277"/>
      <c r="CT282" s="277"/>
      <c r="CU282" s="277"/>
      <c r="CV282" s="277"/>
      <c r="CW282" s="277"/>
      <c r="CX282" s="277"/>
      <c r="CY282" s="277"/>
      <c r="CZ282" s="277"/>
      <c r="DA282" s="277"/>
      <c r="DB282" s="277"/>
      <c r="DC282" s="277"/>
      <c r="DD282" s="271"/>
      <c r="DE282" s="271"/>
      <c r="DF282" s="277"/>
      <c r="DG282" s="277"/>
      <c r="DH282" s="279">
        <v>0</v>
      </c>
      <c r="DI282" s="279">
        <v>0</v>
      </c>
      <c r="DJ282" s="277"/>
      <c r="DK282" s="277"/>
      <c r="DL282" s="277"/>
      <c r="DM282" s="277"/>
      <c r="DN282" s="277"/>
      <c r="DO282" s="277"/>
      <c r="DP282" s="277"/>
      <c r="DQ282" s="277">
        <v>0</v>
      </c>
      <c r="DR282" s="277"/>
      <c r="DS282" s="277">
        <v>3</v>
      </c>
      <c r="DT282" s="277"/>
      <c r="DU282" s="277">
        <v>32</v>
      </c>
      <c r="DV282" s="277"/>
      <c r="DW282" s="277"/>
      <c r="DX282" s="277"/>
      <c r="DY282" s="277"/>
      <c r="DZ282" s="277"/>
      <c r="EA282" s="277"/>
      <c r="EB282" s="277"/>
      <c r="EC282" s="272">
        <v>360</v>
      </c>
      <c r="ED282" s="272"/>
      <c r="EE282" s="277"/>
      <c r="EF282" s="277"/>
      <c r="EG282" s="277"/>
      <c r="EH282" s="277"/>
      <c r="EI282" s="277"/>
      <c r="EJ282" s="277"/>
      <c r="EK282" s="277"/>
      <c r="EL282" s="277"/>
      <c r="EM282" s="277"/>
      <c r="EN282" s="277"/>
      <c r="EO282" s="277"/>
      <c r="EP282" s="277"/>
      <c r="EQ282" s="277"/>
      <c r="ER282" s="277"/>
      <c r="ES282" s="277"/>
      <c r="ET282" s="277"/>
      <c r="EU282" s="277"/>
      <c r="EV282" s="277"/>
      <c r="EW282" s="277"/>
      <c r="EX282" s="277"/>
      <c r="EY282" s="277"/>
      <c r="EZ282" s="277"/>
      <c r="FA282" s="277"/>
      <c r="FB282" s="277"/>
      <c r="FC282" s="277"/>
      <c r="FD282" s="277"/>
      <c r="FE282" s="288">
        <v>9</v>
      </c>
      <c r="FF282" s="288"/>
      <c r="FG282" s="277"/>
      <c r="FH282" s="277"/>
      <c r="FI282" s="277">
        <v>3</v>
      </c>
      <c r="FJ282" s="277"/>
      <c r="FK282" s="277"/>
      <c r="FL282" s="277"/>
      <c r="FM282" s="277"/>
      <c r="FN282" s="277"/>
      <c r="FO282" s="42"/>
      <c r="FP282" s="42"/>
      <c r="FQ282" s="277"/>
      <c r="FR282" s="277"/>
      <c r="FS282" s="277"/>
      <c r="FT282" s="277"/>
      <c r="FU282" s="277"/>
      <c r="FV282" s="277"/>
      <c r="FW282" s="288">
        <v>9</v>
      </c>
      <c r="FX282" s="288"/>
      <c r="FY282" s="277"/>
      <c r="FZ282" s="277"/>
      <c r="GA282" s="277"/>
      <c r="GB282" s="277"/>
      <c r="GC282" s="62">
        <v>5</v>
      </c>
      <c r="GD282" s="62"/>
      <c r="GE282" s="277"/>
      <c r="GF282" s="277"/>
      <c r="GG282" s="277"/>
      <c r="GH282" s="277"/>
      <c r="GI282" s="277"/>
      <c r="GJ282" s="277"/>
      <c r="GK282" s="277"/>
      <c r="GL282" s="277"/>
    </row>
    <row r="283" spans="1:194" s="286" customFormat="1" ht="13.5" customHeight="1" x14ac:dyDescent="0.3">
      <c r="A283" s="277">
        <v>250</v>
      </c>
      <c r="B283" s="277" t="s">
        <v>759</v>
      </c>
      <c r="C283" s="277" t="s">
        <v>760</v>
      </c>
      <c r="D283" s="277">
        <v>0.79</v>
      </c>
      <c r="E283" s="277"/>
      <c r="F283" s="277"/>
      <c r="G283" s="277"/>
      <c r="H283" s="277">
        <v>15</v>
      </c>
      <c r="I283" s="277"/>
      <c r="J283" s="277">
        <v>9</v>
      </c>
      <c r="K283" s="277">
        <v>0</v>
      </c>
      <c r="L283" s="277">
        <v>59</v>
      </c>
      <c r="M283" s="277">
        <v>3</v>
      </c>
      <c r="N283" s="277">
        <v>136</v>
      </c>
      <c r="O283" s="277"/>
      <c r="P283" s="277">
        <v>49</v>
      </c>
      <c r="Q283" s="277">
        <v>16</v>
      </c>
      <c r="R283" s="277"/>
      <c r="S283" s="277"/>
      <c r="T283" s="277">
        <v>11</v>
      </c>
      <c r="U283" s="277"/>
      <c r="V283" s="277">
        <v>2</v>
      </c>
      <c r="W283" s="277"/>
      <c r="X283" s="277"/>
      <c r="Y283" s="277"/>
      <c r="Z283" s="277"/>
      <c r="AA283" s="277"/>
      <c r="AB283" s="277"/>
      <c r="AC283" s="277"/>
      <c r="AD283" s="277">
        <v>32</v>
      </c>
      <c r="AE283" s="277">
        <v>5</v>
      </c>
      <c r="AF283" s="277">
        <v>100</v>
      </c>
      <c r="AG283" s="277"/>
      <c r="AH283" s="277">
        <v>5</v>
      </c>
      <c r="AI283" s="277"/>
      <c r="AJ283" s="277"/>
      <c r="AK283" s="277"/>
      <c r="AL283" s="277"/>
      <c r="AM283" s="277"/>
      <c r="AN283" s="277"/>
      <c r="AO283" s="277"/>
      <c r="AP283" s="277">
        <v>17</v>
      </c>
      <c r="AQ283" s="277"/>
      <c r="AR283" s="278"/>
      <c r="AS283" s="278"/>
      <c r="AT283" s="278">
        <v>12</v>
      </c>
      <c r="AU283" s="278">
        <v>3</v>
      </c>
      <c r="AV283" s="277">
        <v>3</v>
      </c>
      <c r="AW283" s="277"/>
      <c r="AX283" s="277">
        <v>22</v>
      </c>
      <c r="AY283" s="277">
        <v>8</v>
      </c>
      <c r="AZ283" s="42">
        <v>6</v>
      </c>
      <c r="BA283" s="42">
        <v>1</v>
      </c>
      <c r="BB283" s="277">
        <v>10</v>
      </c>
      <c r="BC283" s="277"/>
      <c r="BD283" s="277">
        <v>2</v>
      </c>
      <c r="BE283" s="277">
        <v>0</v>
      </c>
      <c r="BF283" s="288"/>
      <c r="BG283" s="277"/>
      <c r="BH283" s="277"/>
      <c r="BI283" s="277"/>
      <c r="BJ283" s="277">
        <v>16</v>
      </c>
      <c r="BK283" s="277">
        <v>2</v>
      </c>
      <c r="BL283" s="277">
        <v>65</v>
      </c>
      <c r="BM283" s="277"/>
      <c r="BN283" s="277">
        <v>30</v>
      </c>
      <c r="BO283" s="277">
        <v>2</v>
      </c>
      <c r="BP283" s="277">
        <v>15</v>
      </c>
      <c r="BQ283" s="277">
        <v>2</v>
      </c>
      <c r="BR283" s="277"/>
      <c r="BS283" s="277"/>
      <c r="BT283" s="277">
        <v>98</v>
      </c>
      <c r="BU283" s="277"/>
      <c r="BV283" s="277">
        <v>3</v>
      </c>
      <c r="BW283" s="277">
        <v>1</v>
      </c>
      <c r="BX283" s="277">
        <v>128</v>
      </c>
      <c r="BY283" s="277">
        <v>61</v>
      </c>
      <c r="BZ283" s="277"/>
      <c r="CA283" s="277"/>
      <c r="CB283" s="277">
        <v>9</v>
      </c>
      <c r="CC283" s="277"/>
      <c r="CD283" s="277">
        <v>15</v>
      </c>
      <c r="CE283" s="277"/>
      <c r="CF283" s="277"/>
      <c r="CG283" s="277"/>
      <c r="CH283" s="287">
        <f>125+6</f>
        <v>131</v>
      </c>
      <c r="CI283" s="287">
        <v>10</v>
      </c>
      <c r="CJ283" s="277"/>
      <c r="CK283" s="277">
        <v>150</v>
      </c>
      <c r="CL283" s="277"/>
      <c r="CM283" s="277"/>
      <c r="CN283" s="277"/>
      <c r="CO283" s="277"/>
      <c r="CP283" s="277"/>
      <c r="CQ283" s="277"/>
      <c r="CR283" s="277">
        <v>9</v>
      </c>
      <c r="CS283" s="277">
        <v>1</v>
      </c>
      <c r="CT283" s="277"/>
      <c r="CU283" s="277"/>
      <c r="CV283" s="277">
        <v>52</v>
      </c>
      <c r="CW283" s="277"/>
      <c r="CX283" s="277">
        <v>32</v>
      </c>
      <c r="CY283" s="277"/>
      <c r="CZ283" s="277">
        <v>8</v>
      </c>
      <c r="DA283" s="277"/>
      <c r="DB283" s="277"/>
      <c r="DC283" s="277"/>
      <c r="DD283" s="271"/>
      <c r="DE283" s="271"/>
      <c r="DF283" s="277">
        <v>30</v>
      </c>
      <c r="DG283" s="277"/>
      <c r="DH283" s="279">
        <v>0</v>
      </c>
      <c r="DI283" s="279">
        <v>0</v>
      </c>
      <c r="DJ283" s="277"/>
      <c r="DK283" s="277"/>
      <c r="DL283" s="277">
        <v>44</v>
      </c>
      <c r="DM283" s="277"/>
      <c r="DN283" s="277"/>
      <c r="DO283" s="277"/>
      <c r="DP283" s="277"/>
      <c r="DQ283" s="277">
        <v>23</v>
      </c>
      <c r="DR283" s="277"/>
      <c r="DS283" s="277">
        <v>68</v>
      </c>
      <c r="DT283" s="277"/>
      <c r="DU283" s="277">
        <v>100</v>
      </c>
      <c r="DV283" s="277"/>
      <c r="DW283" s="277"/>
      <c r="DX283" s="277"/>
      <c r="DY283" s="277">
        <v>4</v>
      </c>
      <c r="DZ283" s="277">
        <v>1</v>
      </c>
      <c r="EA283" s="277">
        <v>10</v>
      </c>
      <c r="EB283" s="277"/>
      <c r="EC283" s="272">
        <v>5</v>
      </c>
      <c r="ED283" s="272"/>
      <c r="EE283" s="277">
        <v>5</v>
      </c>
      <c r="EF283" s="277"/>
      <c r="EG283" s="277">
        <v>55</v>
      </c>
      <c r="EH283" s="277">
        <v>5</v>
      </c>
      <c r="EI283" s="277"/>
      <c r="EJ283" s="277"/>
      <c r="EK283" s="277">
        <v>20</v>
      </c>
      <c r="EL283" s="277">
        <v>5</v>
      </c>
      <c r="EM283" s="277">
        <v>230</v>
      </c>
      <c r="EN283" s="277">
        <v>6</v>
      </c>
      <c r="EO283" s="277">
        <v>8</v>
      </c>
      <c r="EP283" s="277">
        <v>4</v>
      </c>
      <c r="EQ283" s="277">
        <v>1</v>
      </c>
      <c r="ER283" s="277"/>
      <c r="ES283" s="277">
        <v>42</v>
      </c>
      <c r="ET283" s="277">
        <v>1</v>
      </c>
      <c r="EU283" s="277">
        <v>3</v>
      </c>
      <c r="EV283" s="277">
        <v>2</v>
      </c>
      <c r="EW283" s="277"/>
      <c r="EX283" s="277"/>
      <c r="EY283" s="277">
        <v>18</v>
      </c>
      <c r="EZ283" s="277">
        <v>4</v>
      </c>
      <c r="FA283" s="277">
        <v>230</v>
      </c>
      <c r="FB283" s="277">
        <v>6</v>
      </c>
      <c r="FC283" s="277">
        <v>20</v>
      </c>
      <c r="FD283" s="277">
        <v>1</v>
      </c>
      <c r="FE283" s="288">
        <v>30</v>
      </c>
      <c r="FF283" s="288">
        <v>12</v>
      </c>
      <c r="FG283" s="277">
        <v>170</v>
      </c>
      <c r="FH283" s="277">
        <v>31</v>
      </c>
      <c r="FI283" s="277">
        <v>75</v>
      </c>
      <c r="FJ283" s="277">
        <v>40</v>
      </c>
      <c r="FK283" s="277">
        <v>32</v>
      </c>
      <c r="FL283" s="277"/>
      <c r="FM283" s="277"/>
      <c r="FN283" s="277"/>
      <c r="FO283" s="42"/>
      <c r="FP283" s="42"/>
      <c r="FQ283" s="277"/>
      <c r="FR283" s="277"/>
      <c r="FS283" s="277"/>
      <c r="FT283" s="277"/>
      <c r="FU283" s="277">
        <v>20</v>
      </c>
      <c r="FV283" s="277">
        <v>2</v>
      </c>
      <c r="FW283" s="288">
        <v>30</v>
      </c>
      <c r="FX283" s="288">
        <v>12</v>
      </c>
      <c r="FY283" s="277"/>
      <c r="FZ283" s="277">
        <v>59</v>
      </c>
      <c r="GA283" s="277">
        <v>30</v>
      </c>
      <c r="GB283" s="277">
        <v>3</v>
      </c>
      <c r="GC283" s="62">
        <v>32</v>
      </c>
      <c r="GD283" s="62"/>
      <c r="GE283" s="277">
        <v>88</v>
      </c>
      <c r="GF283" s="277">
        <v>17</v>
      </c>
      <c r="GG283" s="277">
        <v>2</v>
      </c>
      <c r="GH283" s="277"/>
      <c r="GI283" s="277">
        <v>120</v>
      </c>
      <c r="GJ283" s="277">
        <v>10</v>
      </c>
      <c r="GK283" s="277"/>
      <c r="GL283" s="277"/>
    </row>
    <row r="284" spans="1:194" s="286" customFormat="1" ht="13.5" customHeight="1" x14ac:dyDescent="0.3">
      <c r="A284" s="277">
        <v>251</v>
      </c>
      <c r="B284" s="277" t="s">
        <v>761</v>
      </c>
      <c r="C284" s="277" t="s">
        <v>762</v>
      </c>
      <c r="D284" s="277">
        <v>0.93</v>
      </c>
      <c r="E284" s="277"/>
      <c r="F284" s="277"/>
      <c r="G284" s="277"/>
      <c r="H284" s="277">
        <v>5</v>
      </c>
      <c r="I284" s="277"/>
      <c r="J284" s="277">
        <v>1</v>
      </c>
      <c r="K284" s="277">
        <v>0</v>
      </c>
      <c r="L284" s="277">
        <v>1</v>
      </c>
      <c r="M284" s="277">
        <v>2</v>
      </c>
      <c r="N284" s="277">
        <v>9</v>
      </c>
      <c r="O284" s="277"/>
      <c r="P284" s="277">
        <v>30</v>
      </c>
      <c r="Q284" s="277">
        <v>8</v>
      </c>
      <c r="R284" s="277"/>
      <c r="S284" s="277"/>
      <c r="T284" s="277">
        <v>13</v>
      </c>
      <c r="U284" s="277">
        <v>1</v>
      </c>
      <c r="V284" s="277">
        <v>3</v>
      </c>
      <c r="W284" s="277"/>
      <c r="X284" s="277"/>
      <c r="Y284" s="277"/>
      <c r="Z284" s="277"/>
      <c r="AA284" s="277"/>
      <c r="AB284" s="277"/>
      <c r="AC284" s="277"/>
      <c r="AD284" s="277">
        <v>4</v>
      </c>
      <c r="AE284" s="277">
        <v>3</v>
      </c>
      <c r="AF284" s="277">
        <v>60</v>
      </c>
      <c r="AG284" s="277"/>
      <c r="AH284" s="277">
        <v>2</v>
      </c>
      <c r="AI284" s="277"/>
      <c r="AJ284" s="277"/>
      <c r="AK284" s="277"/>
      <c r="AL284" s="277">
        <v>8</v>
      </c>
      <c r="AM284" s="277">
        <v>1</v>
      </c>
      <c r="AN284" s="277"/>
      <c r="AO284" s="277"/>
      <c r="AP284" s="277">
        <v>12</v>
      </c>
      <c r="AQ284" s="277"/>
      <c r="AR284" s="278"/>
      <c r="AS284" s="278"/>
      <c r="AT284" s="278"/>
      <c r="AU284" s="278"/>
      <c r="AV284" s="277"/>
      <c r="AW284" s="277"/>
      <c r="AX284" s="277">
        <v>4</v>
      </c>
      <c r="AY284" s="277">
        <v>10</v>
      </c>
      <c r="AZ284" s="42">
        <v>2</v>
      </c>
      <c r="BA284" s="42">
        <v>1</v>
      </c>
      <c r="BB284" s="277">
        <v>5</v>
      </c>
      <c r="BC284" s="277"/>
      <c r="BD284" s="277">
        <v>3</v>
      </c>
      <c r="BE284" s="277">
        <v>0</v>
      </c>
      <c r="BF284" s="288"/>
      <c r="BG284" s="277"/>
      <c r="BH284" s="277"/>
      <c r="BI284" s="277"/>
      <c r="BJ284" s="277">
        <v>6</v>
      </c>
      <c r="BK284" s="277">
        <v>2</v>
      </c>
      <c r="BL284" s="277">
        <v>45</v>
      </c>
      <c r="BM284" s="277"/>
      <c r="BN284" s="277">
        <v>3</v>
      </c>
      <c r="BO284" s="277">
        <v>2</v>
      </c>
      <c r="BP284" s="277">
        <v>4</v>
      </c>
      <c r="BQ284" s="277"/>
      <c r="BR284" s="277"/>
      <c r="BS284" s="277"/>
      <c r="BT284" s="277">
        <v>81</v>
      </c>
      <c r="BU284" s="277"/>
      <c r="BV284" s="277"/>
      <c r="BW284" s="277"/>
      <c r="BX284" s="277">
        <v>33</v>
      </c>
      <c r="BY284" s="277">
        <v>47</v>
      </c>
      <c r="BZ284" s="277"/>
      <c r="CA284" s="277"/>
      <c r="CB284" s="277"/>
      <c r="CC284" s="277"/>
      <c r="CD284" s="277">
        <v>4</v>
      </c>
      <c r="CE284" s="277"/>
      <c r="CF284" s="277"/>
      <c r="CG284" s="277"/>
      <c r="CH284" s="287">
        <v>17</v>
      </c>
      <c r="CI284" s="287">
        <v>31</v>
      </c>
      <c r="CJ284" s="277"/>
      <c r="CK284" s="277">
        <v>230</v>
      </c>
      <c r="CL284" s="277"/>
      <c r="CM284" s="277"/>
      <c r="CN284" s="277"/>
      <c r="CO284" s="277"/>
      <c r="CP284" s="277"/>
      <c r="CQ284" s="277"/>
      <c r="CR284" s="277">
        <v>3</v>
      </c>
      <c r="CS284" s="277"/>
      <c r="CT284" s="277"/>
      <c r="CU284" s="277"/>
      <c r="CV284" s="277">
        <v>27</v>
      </c>
      <c r="CW284" s="277"/>
      <c r="CX284" s="277"/>
      <c r="CY284" s="277"/>
      <c r="CZ284" s="277">
        <v>1</v>
      </c>
      <c r="DA284" s="277"/>
      <c r="DB284" s="277"/>
      <c r="DC284" s="277"/>
      <c r="DD284" s="271"/>
      <c r="DE284" s="271"/>
      <c r="DF284" s="277">
        <v>23</v>
      </c>
      <c r="DG284" s="277"/>
      <c r="DH284" s="279">
        <v>0</v>
      </c>
      <c r="DI284" s="279">
        <v>0</v>
      </c>
      <c r="DJ284" s="277"/>
      <c r="DK284" s="277"/>
      <c r="DL284" s="277">
        <v>5</v>
      </c>
      <c r="DM284" s="277"/>
      <c r="DN284" s="277"/>
      <c r="DO284" s="277"/>
      <c r="DP284" s="277"/>
      <c r="DQ284" s="277">
        <v>8</v>
      </c>
      <c r="DR284" s="277"/>
      <c r="DS284" s="277">
        <v>12</v>
      </c>
      <c r="DT284" s="277"/>
      <c r="DU284" s="277">
        <v>16</v>
      </c>
      <c r="DV284" s="277"/>
      <c r="DW284" s="277">
        <v>6</v>
      </c>
      <c r="DX284" s="277">
        <v>2</v>
      </c>
      <c r="DY284" s="277"/>
      <c r="DZ284" s="277"/>
      <c r="EA284" s="277"/>
      <c r="EB284" s="277"/>
      <c r="EC284" s="272">
        <v>2</v>
      </c>
      <c r="ED284" s="272"/>
      <c r="EE284" s="277">
        <v>2</v>
      </c>
      <c r="EF284" s="277"/>
      <c r="EG284" s="277">
        <v>16</v>
      </c>
      <c r="EH284" s="277">
        <v>5</v>
      </c>
      <c r="EI284" s="277"/>
      <c r="EJ284" s="277"/>
      <c r="EK284" s="277">
        <v>7</v>
      </c>
      <c r="EL284" s="277">
        <v>2</v>
      </c>
      <c r="EM284" s="277">
        <v>60</v>
      </c>
      <c r="EN284" s="277">
        <v>50</v>
      </c>
      <c r="EO284" s="277">
        <v>3</v>
      </c>
      <c r="EP284" s="277"/>
      <c r="EQ284" s="277">
        <v>1</v>
      </c>
      <c r="ER284" s="277"/>
      <c r="ES284" s="277">
        <v>22</v>
      </c>
      <c r="ET284" s="277">
        <v>1</v>
      </c>
      <c r="EU284" s="277"/>
      <c r="EV284" s="277"/>
      <c r="EW284" s="277"/>
      <c r="EX284" s="277"/>
      <c r="EY284" s="277">
        <v>2</v>
      </c>
      <c r="EZ284" s="277">
        <v>6</v>
      </c>
      <c r="FA284" s="277">
        <v>60</v>
      </c>
      <c r="FB284" s="277">
        <v>50</v>
      </c>
      <c r="FC284" s="277">
        <v>7</v>
      </c>
      <c r="FD284" s="277">
        <v>1</v>
      </c>
      <c r="FE284" s="288">
        <v>3</v>
      </c>
      <c r="FF284" s="288">
        <v>12</v>
      </c>
      <c r="FG284" s="277">
        <v>85</v>
      </c>
      <c r="FH284" s="277">
        <v>48</v>
      </c>
      <c r="FI284" s="277">
        <v>55</v>
      </c>
      <c r="FJ284" s="277">
        <v>125</v>
      </c>
      <c r="FK284" s="277">
        <v>5</v>
      </c>
      <c r="FL284" s="277"/>
      <c r="FM284" s="277"/>
      <c r="FN284" s="277"/>
      <c r="FO284" s="42"/>
      <c r="FP284" s="42"/>
      <c r="FQ284" s="277"/>
      <c r="FR284" s="277"/>
      <c r="FS284" s="277"/>
      <c r="FT284" s="277"/>
      <c r="FU284" s="277">
        <v>5</v>
      </c>
      <c r="FV284" s="277">
        <v>6</v>
      </c>
      <c r="FW284" s="288">
        <v>3</v>
      </c>
      <c r="FX284" s="288">
        <v>12</v>
      </c>
      <c r="FY284" s="277"/>
      <c r="FZ284" s="277">
        <v>139</v>
      </c>
      <c r="GA284" s="277">
        <v>1</v>
      </c>
      <c r="GB284" s="277">
        <v>2</v>
      </c>
      <c r="GC284" s="62">
        <v>16</v>
      </c>
      <c r="GD284" s="62"/>
      <c r="GE284" s="277">
        <v>96</v>
      </c>
      <c r="GF284" s="277">
        <v>19</v>
      </c>
      <c r="GG284" s="277">
        <v>15</v>
      </c>
      <c r="GH284" s="277">
        <v>3</v>
      </c>
      <c r="GI284" s="277">
        <v>20</v>
      </c>
      <c r="GJ284" s="277">
        <v>24</v>
      </c>
      <c r="GK284" s="277"/>
      <c r="GL284" s="277"/>
    </row>
    <row r="285" spans="1:194" s="286" customFormat="1" ht="13.5" customHeight="1" x14ac:dyDescent="0.3">
      <c r="A285" s="277">
        <v>252</v>
      </c>
      <c r="B285" s="277" t="s">
        <v>763</v>
      </c>
      <c r="C285" s="277" t="s">
        <v>764</v>
      </c>
      <c r="D285" s="277">
        <v>1.37</v>
      </c>
      <c r="E285" s="277"/>
      <c r="F285" s="277"/>
      <c r="G285" s="277"/>
      <c r="H285" s="277">
        <v>2</v>
      </c>
      <c r="I285" s="277"/>
      <c r="J285" s="277">
        <v>27</v>
      </c>
      <c r="K285" s="277">
        <v>0</v>
      </c>
      <c r="L285" s="277">
        <v>2</v>
      </c>
      <c r="M285" s="277">
        <v>1</v>
      </c>
      <c r="N285" s="277">
        <v>212</v>
      </c>
      <c r="O285" s="277"/>
      <c r="P285" s="277">
        <v>15</v>
      </c>
      <c r="Q285" s="277">
        <v>30</v>
      </c>
      <c r="R285" s="277"/>
      <c r="S285" s="277"/>
      <c r="T285" s="277">
        <v>16</v>
      </c>
      <c r="U285" s="277"/>
      <c r="V285" s="277">
        <v>3</v>
      </c>
      <c r="W285" s="277"/>
      <c r="X285" s="277"/>
      <c r="Y285" s="277"/>
      <c r="Z285" s="277"/>
      <c r="AA285" s="277"/>
      <c r="AB285" s="277">
        <v>2</v>
      </c>
      <c r="AC285" s="277"/>
      <c r="AD285" s="277">
        <v>53</v>
      </c>
      <c r="AE285" s="277">
        <v>4</v>
      </c>
      <c r="AF285" s="277">
        <v>230</v>
      </c>
      <c r="AG285" s="277"/>
      <c r="AH285" s="277">
        <v>30</v>
      </c>
      <c r="AI285" s="277"/>
      <c r="AJ285" s="277"/>
      <c r="AK285" s="277"/>
      <c r="AL285" s="277">
        <v>26</v>
      </c>
      <c r="AM285" s="277">
        <v>1</v>
      </c>
      <c r="AN285" s="277"/>
      <c r="AO285" s="277"/>
      <c r="AP285" s="277">
        <v>5</v>
      </c>
      <c r="AQ285" s="277"/>
      <c r="AR285" s="278"/>
      <c r="AS285" s="278"/>
      <c r="AT285" s="278"/>
      <c r="AU285" s="278"/>
      <c r="AV285" s="277">
        <v>3</v>
      </c>
      <c r="AW285" s="277"/>
      <c r="AX285" s="277">
        <v>8</v>
      </c>
      <c r="AY285" s="277"/>
      <c r="AZ285" s="42">
        <v>5</v>
      </c>
      <c r="BA285" s="42"/>
      <c r="BB285" s="277">
        <v>4</v>
      </c>
      <c r="BC285" s="277"/>
      <c r="BD285" s="277"/>
      <c r="BE285" s="277"/>
      <c r="BF285" s="288"/>
      <c r="BG285" s="277"/>
      <c r="BH285" s="277"/>
      <c r="BI285" s="277"/>
      <c r="BJ285" s="277">
        <v>37</v>
      </c>
      <c r="BK285" s="277"/>
      <c r="BL285" s="277">
        <v>42</v>
      </c>
      <c r="BM285" s="277"/>
      <c r="BN285" s="277">
        <v>31</v>
      </c>
      <c r="BO285" s="277">
        <v>1</v>
      </c>
      <c r="BP285" s="277">
        <v>15</v>
      </c>
      <c r="BQ285" s="277"/>
      <c r="BR285" s="277"/>
      <c r="BS285" s="277"/>
      <c r="BT285" s="277">
        <v>80</v>
      </c>
      <c r="BU285" s="277"/>
      <c r="BV285" s="277"/>
      <c r="BW285" s="277"/>
      <c r="BX285" s="277">
        <v>167</v>
      </c>
      <c r="BY285" s="277">
        <v>15</v>
      </c>
      <c r="BZ285" s="277"/>
      <c r="CA285" s="277"/>
      <c r="CB285" s="277">
        <v>7</v>
      </c>
      <c r="CC285" s="277"/>
      <c r="CD285" s="277">
        <v>21</v>
      </c>
      <c r="CE285" s="277"/>
      <c r="CF285" s="277"/>
      <c r="CG285" s="277"/>
      <c r="CH285" s="287">
        <v>166</v>
      </c>
      <c r="CI285" s="287">
        <v>7</v>
      </c>
      <c r="CJ285" s="277"/>
      <c r="CK285" s="277">
        <v>160</v>
      </c>
      <c r="CL285" s="277"/>
      <c r="CM285" s="277"/>
      <c r="CN285" s="277"/>
      <c r="CO285" s="277"/>
      <c r="CP285" s="277"/>
      <c r="CQ285" s="277"/>
      <c r="CR285" s="277">
        <v>9</v>
      </c>
      <c r="CS285" s="277"/>
      <c r="CT285" s="277"/>
      <c r="CU285" s="277"/>
      <c r="CV285" s="277">
        <v>44</v>
      </c>
      <c r="CW285" s="277"/>
      <c r="CX285" s="277">
        <v>33</v>
      </c>
      <c r="CY285" s="277"/>
      <c r="CZ285" s="277">
        <v>2</v>
      </c>
      <c r="DA285" s="277"/>
      <c r="DB285" s="277"/>
      <c r="DC285" s="277"/>
      <c r="DD285" s="271"/>
      <c r="DE285" s="271"/>
      <c r="DF285" s="277">
        <v>2</v>
      </c>
      <c r="DG285" s="277"/>
      <c r="DH285" s="279">
        <v>0</v>
      </c>
      <c r="DI285" s="279">
        <v>0</v>
      </c>
      <c r="DJ285" s="277"/>
      <c r="DK285" s="277"/>
      <c r="DL285" s="277">
        <v>90</v>
      </c>
      <c r="DM285" s="277"/>
      <c r="DN285" s="277"/>
      <c r="DO285" s="277"/>
      <c r="DP285" s="277"/>
      <c r="DQ285" s="277">
        <v>6</v>
      </c>
      <c r="DR285" s="277"/>
      <c r="DS285" s="277">
        <v>171</v>
      </c>
      <c r="DT285" s="277"/>
      <c r="DU285" s="277">
        <v>201</v>
      </c>
      <c r="DV285" s="277"/>
      <c r="DW285" s="277"/>
      <c r="DX285" s="277">
        <v>3</v>
      </c>
      <c r="DY285" s="277">
        <v>1</v>
      </c>
      <c r="DZ285" s="277"/>
      <c r="EA285" s="277">
        <v>5</v>
      </c>
      <c r="EB285" s="277"/>
      <c r="EC285" s="272">
        <v>50</v>
      </c>
      <c r="ED285" s="272"/>
      <c r="EE285" s="277"/>
      <c r="EF285" s="277"/>
      <c r="EG285" s="277">
        <v>24</v>
      </c>
      <c r="EH285" s="277"/>
      <c r="EI285" s="277"/>
      <c r="EJ285" s="277"/>
      <c r="EK285" s="277">
        <v>12</v>
      </c>
      <c r="EL285" s="277">
        <v>2</v>
      </c>
      <c r="EM285" s="277">
        <v>200</v>
      </c>
      <c r="EN285" s="277">
        <v>1</v>
      </c>
      <c r="EO285" s="277">
        <v>12</v>
      </c>
      <c r="EP285" s="277"/>
      <c r="EQ285" s="277">
        <v>20</v>
      </c>
      <c r="ER285" s="277"/>
      <c r="ES285" s="277">
        <v>152</v>
      </c>
      <c r="ET285" s="277">
        <v>3</v>
      </c>
      <c r="EU285" s="277">
        <v>1</v>
      </c>
      <c r="EV285" s="277"/>
      <c r="EW285" s="277"/>
      <c r="EX285" s="277"/>
      <c r="EY285" s="277">
        <v>18</v>
      </c>
      <c r="EZ285" s="277"/>
      <c r="FA285" s="277">
        <v>200</v>
      </c>
      <c r="FB285" s="277">
        <v>1</v>
      </c>
      <c r="FC285" s="277">
        <v>6</v>
      </c>
      <c r="FD285" s="277">
        <v>1</v>
      </c>
      <c r="FE285" s="288">
        <v>60</v>
      </c>
      <c r="FF285" s="288">
        <v>3</v>
      </c>
      <c r="FG285" s="277">
        <v>160</v>
      </c>
      <c r="FH285" s="277">
        <v>50</v>
      </c>
      <c r="FI285" s="277">
        <v>150</v>
      </c>
      <c r="FJ285" s="277">
        <v>50</v>
      </c>
      <c r="FK285" s="277">
        <v>28</v>
      </c>
      <c r="FL285" s="277"/>
      <c r="FM285" s="277"/>
      <c r="FN285" s="277"/>
      <c r="FO285" s="42"/>
      <c r="FP285" s="42"/>
      <c r="FQ285" s="277"/>
      <c r="FR285" s="277"/>
      <c r="FS285" s="277"/>
      <c r="FT285" s="277"/>
      <c r="FU285" s="277">
        <v>45</v>
      </c>
      <c r="FV285" s="277">
        <v>9</v>
      </c>
      <c r="FW285" s="288">
        <v>60</v>
      </c>
      <c r="FX285" s="288">
        <v>3</v>
      </c>
      <c r="FY285" s="277"/>
      <c r="FZ285" s="277">
        <v>285</v>
      </c>
      <c r="GA285" s="277">
        <v>12</v>
      </c>
      <c r="GB285" s="277">
        <v>1</v>
      </c>
      <c r="GC285" s="62">
        <v>74</v>
      </c>
      <c r="GD285" s="62"/>
      <c r="GE285" s="277">
        <v>67</v>
      </c>
      <c r="GF285" s="277">
        <v>3</v>
      </c>
      <c r="GG285" s="277">
        <v>2</v>
      </c>
      <c r="GH285" s="277">
        <v>1</v>
      </c>
      <c r="GI285" s="277">
        <v>176</v>
      </c>
      <c r="GJ285" s="277">
        <v>17</v>
      </c>
      <c r="GK285" s="277"/>
      <c r="GL285" s="277"/>
    </row>
    <row r="286" spans="1:194" s="286" customFormat="1" ht="13.5" customHeight="1" x14ac:dyDescent="0.3">
      <c r="A286" s="277">
        <v>253</v>
      </c>
      <c r="B286" s="277" t="s">
        <v>765</v>
      </c>
      <c r="C286" s="277" t="s">
        <v>766</v>
      </c>
      <c r="D286" s="277">
        <v>2.42</v>
      </c>
      <c r="E286" s="277"/>
      <c r="F286" s="277"/>
      <c r="G286" s="277"/>
      <c r="H286" s="277">
        <v>30</v>
      </c>
      <c r="I286" s="277"/>
      <c r="J286" s="277">
        <v>8</v>
      </c>
      <c r="K286" s="277">
        <v>0</v>
      </c>
      <c r="L286" s="277"/>
      <c r="M286" s="277"/>
      <c r="N286" s="277">
        <v>263</v>
      </c>
      <c r="O286" s="277"/>
      <c r="P286" s="277">
        <v>113</v>
      </c>
      <c r="Q286" s="277">
        <v>6</v>
      </c>
      <c r="R286" s="277"/>
      <c r="S286" s="277"/>
      <c r="T286" s="277"/>
      <c r="U286" s="277"/>
      <c r="V286" s="277">
        <v>1</v>
      </c>
      <c r="W286" s="277"/>
      <c r="X286" s="277"/>
      <c r="Y286" s="277"/>
      <c r="Z286" s="277"/>
      <c r="AA286" s="277"/>
      <c r="AB286" s="277"/>
      <c r="AC286" s="277"/>
      <c r="AD286" s="277">
        <v>5</v>
      </c>
      <c r="AE286" s="277"/>
      <c r="AF286" s="277">
        <v>98</v>
      </c>
      <c r="AG286" s="277"/>
      <c r="AH286" s="277">
        <v>14</v>
      </c>
      <c r="AI286" s="277"/>
      <c r="AJ286" s="277"/>
      <c r="AK286" s="277"/>
      <c r="AL286" s="277"/>
      <c r="AM286" s="277"/>
      <c r="AN286" s="277"/>
      <c r="AO286" s="277"/>
      <c r="AP286" s="277"/>
      <c r="AQ286" s="277"/>
      <c r="AR286" s="278"/>
      <c r="AS286" s="278"/>
      <c r="AT286" s="278"/>
      <c r="AU286" s="278"/>
      <c r="AV286" s="277"/>
      <c r="AW286" s="277"/>
      <c r="AX286" s="277">
        <v>38</v>
      </c>
      <c r="AY286" s="277">
        <v>2</v>
      </c>
      <c r="AZ286" s="42"/>
      <c r="BA286" s="42"/>
      <c r="BB286" s="277"/>
      <c r="BC286" s="277"/>
      <c r="BD286" s="277"/>
      <c r="BE286" s="277"/>
      <c r="BF286" s="288"/>
      <c r="BG286" s="277"/>
      <c r="BH286" s="277"/>
      <c r="BI286" s="277"/>
      <c r="BJ286" s="277">
        <v>1</v>
      </c>
      <c r="BK286" s="277"/>
      <c r="BL286" s="277">
        <v>6</v>
      </c>
      <c r="BM286" s="277"/>
      <c r="BN286" s="277">
        <v>1</v>
      </c>
      <c r="BO286" s="277"/>
      <c r="BP286" s="277"/>
      <c r="BQ286" s="277"/>
      <c r="BR286" s="277"/>
      <c r="BS286" s="277"/>
      <c r="BT286" s="277">
        <v>256</v>
      </c>
      <c r="BU286" s="277"/>
      <c r="BV286" s="277"/>
      <c r="BW286" s="277"/>
      <c r="BX286" s="277">
        <v>66</v>
      </c>
      <c r="BY286" s="277"/>
      <c r="BZ286" s="277"/>
      <c r="CA286" s="277"/>
      <c r="CB286" s="277"/>
      <c r="CC286" s="277"/>
      <c r="CD286" s="277">
        <v>12</v>
      </c>
      <c r="CE286" s="277"/>
      <c r="CF286" s="277"/>
      <c r="CG286" s="277"/>
      <c r="CH286" s="287">
        <v>22</v>
      </c>
      <c r="CI286" s="287"/>
      <c r="CJ286" s="277"/>
      <c r="CK286" s="277">
        <v>60</v>
      </c>
      <c r="CL286" s="277"/>
      <c r="CM286" s="277"/>
      <c r="CN286" s="277"/>
      <c r="CO286" s="277"/>
      <c r="CP286" s="277"/>
      <c r="CQ286" s="277"/>
      <c r="CR286" s="277">
        <v>7</v>
      </c>
      <c r="CS286" s="277"/>
      <c r="CT286" s="277"/>
      <c r="CU286" s="277"/>
      <c r="CV286" s="277">
        <v>11</v>
      </c>
      <c r="CW286" s="277"/>
      <c r="CX286" s="277"/>
      <c r="CY286" s="277"/>
      <c r="CZ286" s="277"/>
      <c r="DA286" s="277"/>
      <c r="DB286" s="277"/>
      <c r="DC286" s="277"/>
      <c r="DD286" s="271"/>
      <c r="DE286" s="271"/>
      <c r="DF286" s="277"/>
      <c r="DG286" s="277"/>
      <c r="DH286" s="279">
        <v>0</v>
      </c>
      <c r="DI286" s="279">
        <v>0</v>
      </c>
      <c r="DJ286" s="277"/>
      <c r="DK286" s="277"/>
      <c r="DL286" s="277">
        <v>30</v>
      </c>
      <c r="DM286" s="277"/>
      <c r="DN286" s="277"/>
      <c r="DO286" s="277"/>
      <c r="DP286" s="277"/>
      <c r="DQ286" s="277">
        <v>12</v>
      </c>
      <c r="DR286" s="277"/>
      <c r="DS286" s="277">
        <v>190</v>
      </c>
      <c r="DT286" s="277"/>
      <c r="DU286" s="277">
        <v>30</v>
      </c>
      <c r="DV286" s="277"/>
      <c r="DW286" s="277">
        <v>3</v>
      </c>
      <c r="DX286" s="277"/>
      <c r="DY286" s="277"/>
      <c r="DZ286" s="277"/>
      <c r="EA286" s="277"/>
      <c r="EB286" s="277"/>
      <c r="EC286" s="272">
        <v>10</v>
      </c>
      <c r="ED286" s="272"/>
      <c r="EE286" s="277"/>
      <c r="EF286" s="277"/>
      <c r="EG286" s="277"/>
      <c r="EH286" s="277"/>
      <c r="EI286" s="277"/>
      <c r="EJ286" s="277"/>
      <c r="EK286" s="277">
        <v>5</v>
      </c>
      <c r="EL286" s="277"/>
      <c r="EM286" s="277">
        <v>40</v>
      </c>
      <c r="EN286" s="277"/>
      <c r="EO286" s="277">
        <v>5</v>
      </c>
      <c r="EP286" s="277"/>
      <c r="EQ286" s="277">
        <v>10</v>
      </c>
      <c r="ER286" s="277"/>
      <c r="ES286" s="277">
        <v>19</v>
      </c>
      <c r="ET286" s="277">
        <v>1</v>
      </c>
      <c r="EU286" s="277"/>
      <c r="EV286" s="277"/>
      <c r="EW286" s="277"/>
      <c r="EX286" s="277"/>
      <c r="EY286" s="277">
        <v>5</v>
      </c>
      <c r="EZ286" s="277"/>
      <c r="FA286" s="277">
        <v>40</v>
      </c>
      <c r="FB286" s="277"/>
      <c r="FC286" s="277"/>
      <c r="FD286" s="277"/>
      <c r="FE286" s="288">
        <v>5</v>
      </c>
      <c r="FF286" s="288">
        <v>0</v>
      </c>
      <c r="FG286" s="277">
        <v>55</v>
      </c>
      <c r="FH286" s="277">
        <v>8</v>
      </c>
      <c r="FI286" s="277">
        <v>205</v>
      </c>
      <c r="FJ286" s="277">
        <v>8</v>
      </c>
      <c r="FK286" s="277">
        <v>56</v>
      </c>
      <c r="FL286" s="277">
        <v>2</v>
      </c>
      <c r="FM286" s="277"/>
      <c r="FN286" s="277"/>
      <c r="FO286" s="42"/>
      <c r="FP286" s="42"/>
      <c r="FQ286" s="277"/>
      <c r="FR286" s="277"/>
      <c r="FS286" s="277"/>
      <c r="FT286" s="277"/>
      <c r="FU286" s="277">
        <v>6</v>
      </c>
      <c r="FV286" s="277"/>
      <c r="FW286" s="288">
        <v>5</v>
      </c>
      <c r="FX286" s="288">
        <v>0</v>
      </c>
      <c r="FY286" s="277"/>
      <c r="FZ286" s="277">
        <v>30</v>
      </c>
      <c r="GA286" s="277">
        <v>3</v>
      </c>
      <c r="GB286" s="277">
        <v>1</v>
      </c>
      <c r="GC286" s="62">
        <v>78</v>
      </c>
      <c r="GD286" s="62"/>
      <c r="GE286" s="277">
        <v>3</v>
      </c>
      <c r="GF286" s="277"/>
      <c r="GG286" s="277"/>
      <c r="GH286" s="277"/>
      <c r="GI286" s="277">
        <v>53</v>
      </c>
      <c r="GJ286" s="277"/>
      <c r="GK286" s="277"/>
      <c r="GL286" s="277"/>
    </row>
    <row r="287" spans="1:194" s="286" customFormat="1" ht="13.5" customHeight="1" x14ac:dyDescent="0.3">
      <c r="A287" s="277">
        <v>254</v>
      </c>
      <c r="B287" s="277" t="s">
        <v>767</v>
      </c>
      <c r="C287" s="277" t="s">
        <v>768</v>
      </c>
      <c r="D287" s="277">
        <v>3.15</v>
      </c>
      <c r="E287" s="277"/>
      <c r="F287" s="277"/>
      <c r="G287" s="277"/>
      <c r="H287" s="277">
        <v>14</v>
      </c>
      <c r="I287" s="277"/>
      <c r="J287" s="277">
        <v>52</v>
      </c>
      <c r="K287" s="277">
        <v>0</v>
      </c>
      <c r="L287" s="277"/>
      <c r="M287" s="277"/>
      <c r="N287" s="277">
        <v>127</v>
      </c>
      <c r="O287" s="277"/>
      <c r="P287" s="277">
        <v>67</v>
      </c>
      <c r="Q287" s="277"/>
      <c r="R287" s="277"/>
      <c r="S287" s="277"/>
      <c r="T287" s="277">
        <v>30</v>
      </c>
      <c r="U287" s="277"/>
      <c r="V287" s="277"/>
      <c r="W287" s="277"/>
      <c r="X287" s="277"/>
      <c r="Y287" s="277"/>
      <c r="Z287" s="277"/>
      <c r="AA287" s="277"/>
      <c r="AB287" s="277"/>
      <c r="AC287" s="277"/>
      <c r="AD287" s="277"/>
      <c r="AE287" s="277"/>
      <c r="AF287" s="277">
        <v>190</v>
      </c>
      <c r="AG287" s="277"/>
      <c r="AH287" s="277">
        <v>32</v>
      </c>
      <c r="AI287" s="277"/>
      <c r="AJ287" s="277"/>
      <c r="AK287" s="277"/>
      <c r="AL287" s="277"/>
      <c r="AM287" s="277"/>
      <c r="AN287" s="277">
        <v>100</v>
      </c>
      <c r="AO287" s="277">
        <v>12</v>
      </c>
      <c r="AP287" s="277"/>
      <c r="AQ287" s="277"/>
      <c r="AR287" s="278"/>
      <c r="AS287" s="278"/>
      <c r="AT287" s="278"/>
      <c r="AU287" s="278"/>
      <c r="AV287" s="277"/>
      <c r="AW287" s="277"/>
      <c r="AX287" s="277"/>
      <c r="AY287" s="277"/>
      <c r="AZ287" s="42"/>
      <c r="BA287" s="42"/>
      <c r="BB287" s="277"/>
      <c r="BC287" s="277"/>
      <c r="BD287" s="277"/>
      <c r="BE287" s="277"/>
      <c r="BF287" s="288"/>
      <c r="BG287" s="277"/>
      <c r="BH287" s="277"/>
      <c r="BI287" s="277"/>
      <c r="BJ287" s="277"/>
      <c r="BK287" s="277"/>
      <c r="BL287" s="277"/>
      <c r="BM287" s="277"/>
      <c r="BN287" s="277"/>
      <c r="BO287" s="277"/>
      <c r="BP287" s="277"/>
      <c r="BQ287" s="277"/>
      <c r="BR287" s="277"/>
      <c r="BS287" s="277"/>
      <c r="BT287" s="277">
        <v>62</v>
      </c>
      <c r="BU287" s="277"/>
      <c r="BV287" s="277"/>
      <c r="BW287" s="277"/>
      <c r="BX287" s="277">
        <v>308</v>
      </c>
      <c r="BY287" s="277"/>
      <c r="BZ287" s="277"/>
      <c r="CA287" s="277"/>
      <c r="CB287" s="277">
        <v>1</v>
      </c>
      <c r="CC287" s="277"/>
      <c r="CD287" s="277"/>
      <c r="CE287" s="277"/>
      <c r="CF287" s="277"/>
      <c r="CG287" s="277"/>
      <c r="CH287" s="287">
        <v>15</v>
      </c>
      <c r="CI287" s="287"/>
      <c r="CJ287" s="277"/>
      <c r="CK287" s="277">
        <v>10</v>
      </c>
      <c r="CL287" s="277"/>
      <c r="CM287" s="277"/>
      <c r="CN287" s="277"/>
      <c r="CO287" s="277"/>
      <c r="CP287" s="277"/>
      <c r="CQ287" s="277"/>
      <c r="CR287" s="277"/>
      <c r="CS287" s="277"/>
      <c r="CT287" s="277"/>
      <c r="CU287" s="277"/>
      <c r="CV287" s="277"/>
      <c r="CW287" s="277"/>
      <c r="CX287" s="277"/>
      <c r="CY287" s="277"/>
      <c r="CZ287" s="277"/>
      <c r="DA287" s="277"/>
      <c r="DB287" s="277"/>
      <c r="DC287" s="277"/>
      <c r="DD287" s="271"/>
      <c r="DE287" s="271"/>
      <c r="DF287" s="277"/>
      <c r="DG287" s="277"/>
      <c r="DH287" s="279">
        <v>0</v>
      </c>
      <c r="DI287" s="279">
        <v>0</v>
      </c>
      <c r="DJ287" s="277"/>
      <c r="DK287" s="277"/>
      <c r="DL287" s="277">
        <v>1</v>
      </c>
      <c r="DM287" s="277"/>
      <c r="DN287" s="277"/>
      <c r="DO287" s="277"/>
      <c r="DP287" s="277"/>
      <c r="DQ287" s="277">
        <v>0</v>
      </c>
      <c r="DR287" s="277"/>
      <c r="DS287" s="277">
        <v>355</v>
      </c>
      <c r="DT287" s="277"/>
      <c r="DU287" s="291">
        <v>130</v>
      </c>
      <c r="DV287" s="277"/>
      <c r="DW287" s="277">
        <v>2</v>
      </c>
      <c r="DX287" s="277"/>
      <c r="DY287" s="277"/>
      <c r="DZ287" s="277"/>
      <c r="EA287" s="277"/>
      <c r="EB287" s="277"/>
      <c r="EC287" s="272">
        <v>40</v>
      </c>
      <c r="ED287" s="272"/>
      <c r="EE287" s="277"/>
      <c r="EF287" s="277"/>
      <c r="EG287" s="277">
        <v>269</v>
      </c>
      <c r="EH287" s="277">
        <v>17</v>
      </c>
      <c r="EI287" s="277"/>
      <c r="EJ287" s="277"/>
      <c r="EK287" s="277">
        <v>4</v>
      </c>
      <c r="EL287" s="277">
        <v>1</v>
      </c>
      <c r="EM287" s="277">
        <v>140</v>
      </c>
      <c r="EN287" s="277"/>
      <c r="EO287" s="277"/>
      <c r="EP287" s="277"/>
      <c r="EQ287" s="277"/>
      <c r="ER287" s="277"/>
      <c r="ES287" s="277">
        <v>16</v>
      </c>
      <c r="ET287" s="277"/>
      <c r="EU287" s="277"/>
      <c r="EV287" s="277"/>
      <c r="EW287" s="277"/>
      <c r="EX287" s="277"/>
      <c r="EY287" s="277"/>
      <c r="EZ287" s="277"/>
      <c r="FA287" s="277">
        <v>140</v>
      </c>
      <c r="FB287" s="277"/>
      <c r="FC287" s="277"/>
      <c r="FD287" s="277"/>
      <c r="FE287" s="288">
        <v>150</v>
      </c>
      <c r="FF287" s="288">
        <v>3</v>
      </c>
      <c r="FG287" s="277">
        <v>100</v>
      </c>
      <c r="FH287" s="277"/>
      <c r="FI287" s="277">
        <v>155</v>
      </c>
      <c r="FJ287" s="277"/>
      <c r="FK287" s="277"/>
      <c r="FL287" s="277"/>
      <c r="FM287" s="277"/>
      <c r="FN287" s="277"/>
      <c r="FO287" s="42"/>
      <c r="FP287" s="42"/>
      <c r="FQ287" s="277"/>
      <c r="FR287" s="277"/>
      <c r="FS287" s="277"/>
      <c r="FT287" s="277"/>
      <c r="FU287" s="277"/>
      <c r="FV287" s="277"/>
      <c r="FW287" s="288">
        <v>150</v>
      </c>
      <c r="FX287" s="288">
        <v>3</v>
      </c>
      <c r="FY287" s="277"/>
      <c r="FZ287" s="277">
        <v>19</v>
      </c>
      <c r="GA287" s="277"/>
      <c r="GB287" s="277"/>
      <c r="GC287" s="62">
        <v>328</v>
      </c>
      <c r="GD287" s="62"/>
      <c r="GE287" s="277">
        <v>168</v>
      </c>
      <c r="GF287" s="277">
        <v>8</v>
      </c>
      <c r="GG287" s="277"/>
      <c r="GH287" s="277"/>
      <c r="GI287" s="277">
        <v>245</v>
      </c>
      <c r="GJ287" s="277">
        <v>4</v>
      </c>
      <c r="GK287" s="277"/>
      <c r="GL287" s="277"/>
    </row>
    <row r="288" spans="1:194" s="286" customFormat="1" ht="14.25" customHeight="1" x14ac:dyDescent="0.3">
      <c r="A288" s="277">
        <v>30</v>
      </c>
      <c r="B288" s="277" t="s">
        <v>769</v>
      </c>
      <c r="C288" s="277" t="s">
        <v>180</v>
      </c>
      <c r="D288" s="277">
        <v>1.2</v>
      </c>
      <c r="E288" s="277"/>
      <c r="F288" s="277"/>
      <c r="G288" s="277"/>
      <c r="H288" s="277">
        <v>32</v>
      </c>
      <c r="I288" s="277"/>
      <c r="J288" s="277">
        <v>69</v>
      </c>
      <c r="K288" s="277">
        <v>9</v>
      </c>
      <c r="L288" s="277">
        <v>59</v>
      </c>
      <c r="M288" s="277">
        <v>12</v>
      </c>
      <c r="N288" s="277">
        <v>3</v>
      </c>
      <c r="O288" s="277"/>
      <c r="P288" s="277">
        <v>79</v>
      </c>
      <c r="Q288" s="277">
        <v>12</v>
      </c>
      <c r="R288" s="277">
        <v>10</v>
      </c>
      <c r="S288" s="277"/>
      <c r="T288" s="277"/>
      <c r="U288" s="277"/>
      <c r="V288" s="277">
        <v>59</v>
      </c>
      <c r="W288" s="277"/>
      <c r="X288" s="277"/>
      <c r="Y288" s="277"/>
      <c r="Z288" s="277"/>
      <c r="AA288" s="277"/>
      <c r="AB288" s="277">
        <v>241</v>
      </c>
      <c r="AC288" s="277"/>
      <c r="AD288" s="277">
        <v>140</v>
      </c>
      <c r="AE288" s="277">
        <v>22</v>
      </c>
      <c r="AF288" s="277"/>
      <c r="AG288" s="277"/>
      <c r="AH288" s="277"/>
      <c r="AI288" s="277"/>
      <c r="AJ288" s="277"/>
      <c r="AK288" s="277"/>
      <c r="AL288" s="277">
        <v>84</v>
      </c>
      <c r="AM288" s="277">
        <v>17</v>
      </c>
      <c r="AN288" s="277">
        <f>SUM(AN289:AN303)</f>
        <v>40</v>
      </c>
      <c r="AO288" s="277">
        <f>SUM(AO289:AO303)</f>
        <v>0</v>
      </c>
      <c r="AP288" s="277"/>
      <c r="AQ288" s="277"/>
      <c r="AR288" s="278">
        <v>21</v>
      </c>
      <c r="AS288" s="278">
        <v>2</v>
      </c>
      <c r="AT288" s="278"/>
      <c r="AU288" s="278"/>
      <c r="AV288" s="277">
        <v>63</v>
      </c>
      <c r="AW288" s="277">
        <v>3</v>
      </c>
      <c r="AX288" s="277">
        <f>AX289+AX290+AX291+AX292+AX293+AX294+AX295+AX296+AX297+AX298+AX299+AX300+AX301+AX302+AX303</f>
        <v>88</v>
      </c>
      <c r="AY288" s="277">
        <f>AY289+AY290+AY291+AY292+AY293+AY294+AY295+AY296+AY297+AY298+AY299+AY300+AY301+AY302+AY303</f>
        <v>34</v>
      </c>
      <c r="AZ288" s="42"/>
      <c r="BA288" s="42"/>
      <c r="BB288" s="279">
        <v>91</v>
      </c>
      <c r="BC288" s="279">
        <v>13</v>
      </c>
      <c r="BD288" s="279">
        <v>8</v>
      </c>
      <c r="BE288" s="279">
        <v>0</v>
      </c>
      <c r="BF288" s="284"/>
      <c r="BG288" s="279"/>
      <c r="BH288" s="279"/>
      <c r="BI288" s="279"/>
      <c r="BJ288" s="279">
        <v>136</v>
      </c>
      <c r="BK288" s="279">
        <v>20</v>
      </c>
      <c r="BL288" s="279">
        <f>BL289+BL290+BL292+BL293+BL294+BL295+BL298</f>
        <v>120</v>
      </c>
      <c r="BM288" s="279"/>
      <c r="BN288" s="277">
        <v>148</v>
      </c>
      <c r="BO288" s="277">
        <v>20</v>
      </c>
      <c r="BP288" s="279"/>
      <c r="BQ288" s="279"/>
      <c r="BR288" s="279"/>
      <c r="BS288" s="279"/>
      <c r="BT288" s="279">
        <v>17</v>
      </c>
      <c r="BU288" s="279"/>
      <c r="BV288" s="279">
        <v>92</v>
      </c>
      <c r="BW288" s="279">
        <v>10</v>
      </c>
      <c r="BX288" s="280">
        <v>463</v>
      </c>
      <c r="BY288" s="280">
        <v>51</v>
      </c>
      <c r="BZ288" s="279"/>
      <c r="CA288" s="279"/>
      <c r="CB288" s="279"/>
      <c r="CC288" s="279"/>
      <c r="CD288" s="279">
        <v>130</v>
      </c>
      <c r="CE288" s="279"/>
      <c r="CF288" s="279"/>
      <c r="CG288" s="279"/>
      <c r="CH288" s="281">
        <f>SUM(CH289:CH303)</f>
        <v>798</v>
      </c>
      <c r="CI288" s="281">
        <f>SUM(CI289:CI303)</f>
        <v>35</v>
      </c>
      <c r="CJ288" s="279"/>
      <c r="CK288" s="279">
        <v>722</v>
      </c>
      <c r="CL288" s="279"/>
      <c r="CM288" s="279"/>
      <c r="CN288" s="279"/>
      <c r="CO288" s="279"/>
      <c r="CP288" s="279">
        <v>3</v>
      </c>
      <c r="CQ288" s="279"/>
      <c r="CR288" s="279"/>
      <c r="CS288" s="279"/>
      <c r="CT288" s="279"/>
      <c r="CU288" s="279"/>
      <c r="CV288" s="279">
        <v>539</v>
      </c>
      <c r="CW288" s="279"/>
      <c r="CX288" s="279"/>
      <c r="CY288" s="279"/>
      <c r="CZ288" s="279">
        <v>61</v>
      </c>
      <c r="DA288" s="279">
        <v>8</v>
      </c>
      <c r="DB288" s="279"/>
      <c r="DC288" s="279"/>
      <c r="DD288" s="271"/>
      <c r="DE288" s="271"/>
      <c r="DF288" s="279">
        <v>127</v>
      </c>
      <c r="DG288" s="279"/>
      <c r="DH288" s="279">
        <v>0</v>
      </c>
      <c r="DI288" s="279">
        <v>0</v>
      </c>
      <c r="DJ288" s="279"/>
      <c r="DK288" s="279"/>
      <c r="DL288" s="279">
        <v>262</v>
      </c>
      <c r="DM288" s="279"/>
      <c r="DN288" s="279"/>
      <c r="DO288" s="279"/>
      <c r="DP288" s="277"/>
      <c r="DQ288" s="279">
        <v>71</v>
      </c>
      <c r="DR288" s="279"/>
      <c r="DS288" s="279">
        <v>1871</v>
      </c>
      <c r="DT288" s="279"/>
      <c r="DU288" s="279">
        <v>19</v>
      </c>
      <c r="DV288" s="279"/>
      <c r="DW288" s="277"/>
      <c r="DX288" s="277"/>
      <c r="DY288" s="279"/>
      <c r="DZ288" s="279"/>
      <c r="EA288" s="279">
        <v>63</v>
      </c>
      <c r="EB288" s="279">
        <v>8</v>
      </c>
      <c r="EC288" s="272"/>
      <c r="ED288" s="272"/>
      <c r="EE288" s="279">
        <v>113</v>
      </c>
      <c r="EF288" s="279">
        <v>8</v>
      </c>
      <c r="EG288" s="279">
        <v>310</v>
      </c>
      <c r="EH288" s="279">
        <v>18</v>
      </c>
      <c r="EI288" s="279"/>
      <c r="EJ288" s="279"/>
      <c r="EK288" s="279"/>
      <c r="EL288" s="279"/>
      <c r="EM288" s="279"/>
      <c r="EN288" s="279"/>
      <c r="EO288" s="279">
        <v>54</v>
      </c>
      <c r="EP288" s="279">
        <v>12</v>
      </c>
      <c r="EQ288" s="279"/>
      <c r="ER288" s="279"/>
      <c r="ES288" s="279">
        <v>9</v>
      </c>
      <c r="ET288" s="279"/>
      <c r="EU288" s="279"/>
      <c r="EV288" s="279"/>
      <c r="EW288" s="279"/>
      <c r="EX288" s="279"/>
      <c r="EY288" s="279"/>
      <c r="EZ288" s="279"/>
      <c r="FA288" s="279"/>
      <c r="FB288" s="279"/>
      <c r="FC288" s="279"/>
      <c r="FD288" s="279"/>
      <c r="FE288" s="283">
        <v>82</v>
      </c>
      <c r="FF288" s="283">
        <v>44</v>
      </c>
      <c r="FG288" s="279">
        <v>347</v>
      </c>
      <c r="FH288" s="279">
        <v>41</v>
      </c>
      <c r="FI288" s="279">
        <v>2005</v>
      </c>
      <c r="FJ288" s="279">
        <v>75</v>
      </c>
      <c r="FK288" s="279">
        <v>209</v>
      </c>
      <c r="FL288" s="279">
        <v>19</v>
      </c>
      <c r="FM288" s="279"/>
      <c r="FN288" s="279"/>
      <c r="FO288" s="42"/>
      <c r="FP288" s="42"/>
      <c r="FQ288" s="279"/>
      <c r="FR288" s="279"/>
      <c r="FS288" s="279">
        <v>5</v>
      </c>
      <c r="FT288" s="279"/>
      <c r="FU288" s="279"/>
      <c r="FV288" s="279"/>
      <c r="FW288" s="283">
        <v>82</v>
      </c>
      <c r="FX288" s="283">
        <v>44</v>
      </c>
      <c r="FY288" s="279"/>
      <c r="FZ288" s="279"/>
      <c r="GA288" s="279"/>
      <c r="GB288" s="279"/>
      <c r="GC288" s="62">
        <v>17</v>
      </c>
      <c r="GD288" s="62"/>
      <c r="GE288" s="279"/>
      <c r="GF288" s="279"/>
      <c r="GG288" s="285"/>
      <c r="GH288" s="285"/>
      <c r="GI288" s="279"/>
      <c r="GJ288" s="279"/>
      <c r="GK288" s="279"/>
      <c r="GL288" s="279"/>
    </row>
    <row r="289" spans="1:194" s="286" customFormat="1" ht="14.25" customHeight="1" x14ac:dyDescent="0.3">
      <c r="A289" s="277">
        <v>255</v>
      </c>
      <c r="B289" s="277" t="s">
        <v>770</v>
      </c>
      <c r="C289" s="277" t="s">
        <v>771</v>
      </c>
      <c r="D289" s="277">
        <v>0.86</v>
      </c>
      <c r="E289" s="277"/>
      <c r="F289" s="277"/>
      <c r="G289" s="277"/>
      <c r="H289" s="277"/>
      <c r="I289" s="277"/>
      <c r="J289" s="277">
        <v>18</v>
      </c>
      <c r="K289" s="277">
        <v>8</v>
      </c>
      <c r="L289" s="277">
        <v>18</v>
      </c>
      <c r="M289" s="277">
        <v>10</v>
      </c>
      <c r="N289" s="277">
        <v>3</v>
      </c>
      <c r="O289" s="277"/>
      <c r="P289" s="277">
        <v>36</v>
      </c>
      <c r="Q289" s="277">
        <v>10</v>
      </c>
      <c r="R289" s="277">
        <v>10</v>
      </c>
      <c r="S289" s="277"/>
      <c r="T289" s="277">
        <v>65</v>
      </c>
      <c r="U289" s="277">
        <v>24</v>
      </c>
      <c r="V289" s="277">
        <v>21</v>
      </c>
      <c r="W289" s="277"/>
      <c r="X289" s="277"/>
      <c r="Y289" s="277"/>
      <c r="Z289" s="277"/>
      <c r="AA289" s="277"/>
      <c r="AB289" s="277">
        <v>60</v>
      </c>
      <c r="AC289" s="277"/>
      <c r="AD289" s="277">
        <v>40</v>
      </c>
      <c r="AE289" s="277">
        <v>21</v>
      </c>
      <c r="AF289" s="277">
        <v>296</v>
      </c>
      <c r="AG289" s="277"/>
      <c r="AH289" s="277">
        <v>5</v>
      </c>
      <c r="AI289" s="277"/>
      <c r="AJ289" s="277"/>
      <c r="AK289" s="277"/>
      <c r="AL289" s="277">
        <v>33</v>
      </c>
      <c r="AM289" s="277">
        <v>12</v>
      </c>
      <c r="AN289" s="277"/>
      <c r="AO289" s="277"/>
      <c r="AP289" s="277">
        <v>16</v>
      </c>
      <c r="AQ289" s="277">
        <v>3</v>
      </c>
      <c r="AR289" s="278">
        <v>20</v>
      </c>
      <c r="AS289" s="278">
        <v>2</v>
      </c>
      <c r="AT289" s="278"/>
      <c r="AU289" s="278">
        <v>2</v>
      </c>
      <c r="AV289" s="277">
        <v>29</v>
      </c>
      <c r="AW289" s="277"/>
      <c r="AX289" s="277">
        <v>38</v>
      </c>
      <c r="AY289" s="277">
        <v>32</v>
      </c>
      <c r="AZ289" s="42">
        <v>41</v>
      </c>
      <c r="BA289" s="42">
        <v>12</v>
      </c>
      <c r="BB289" s="277">
        <v>37</v>
      </c>
      <c r="BC289" s="277">
        <v>10</v>
      </c>
      <c r="BD289" s="277"/>
      <c r="BE289" s="277"/>
      <c r="BF289" s="288"/>
      <c r="BG289" s="277"/>
      <c r="BH289" s="277"/>
      <c r="BI289" s="277"/>
      <c r="BJ289" s="277">
        <v>46</v>
      </c>
      <c r="BK289" s="277">
        <v>17</v>
      </c>
      <c r="BL289" s="277">
        <v>52</v>
      </c>
      <c r="BM289" s="277"/>
      <c r="BN289" s="279">
        <v>44</v>
      </c>
      <c r="BO289" s="279">
        <v>10</v>
      </c>
      <c r="BP289" s="277">
        <v>29</v>
      </c>
      <c r="BQ289" s="277">
        <v>7</v>
      </c>
      <c r="BR289" s="277"/>
      <c r="BS289" s="277"/>
      <c r="BT289" s="277">
        <v>14</v>
      </c>
      <c r="BU289" s="277"/>
      <c r="BV289" s="277">
        <v>4</v>
      </c>
      <c r="BW289" s="277">
        <v>4</v>
      </c>
      <c r="BX289" s="277">
        <v>167</v>
      </c>
      <c r="BY289" s="277">
        <v>49</v>
      </c>
      <c r="BZ289" s="277"/>
      <c r="CA289" s="277"/>
      <c r="CB289" s="277">
        <v>33</v>
      </c>
      <c r="CC289" s="277"/>
      <c r="CD289" s="277">
        <v>50</v>
      </c>
      <c r="CE289" s="277"/>
      <c r="CF289" s="277">
        <v>28</v>
      </c>
      <c r="CG289" s="277">
        <v>8</v>
      </c>
      <c r="CH289" s="287">
        <v>159</v>
      </c>
      <c r="CI289" s="287">
        <v>29</v>
      </c>
      <c r="CJ289" s="277"/>
      <c r="CK289" s="277">
        <v>350</v>
      </c>
      <c r="CL289" s="277">
        <v>2</v>
      </c>
      <c r="CM289" s="277"/>
      <c r="CN289" s="277"/>
      <c r="CO289" s="277"/>
      <c r="CP289" s="277">
        <v>3</v>
      </c>
      <c r="CQ289" s="277"/>
      <c r="CR289" s="277">
        <v>40</v>
      </c>
      <c r="CS289" s="277">
        <v>3</v>
      </c>
      <c r="CT289" s="277"/>
      <c r="CU289" s="277"/>
      <c r="CV289" s="277">
        <v>146</v>
      </c>
      <c r="CW289" s="277"/>
      <c r="CX289" s="277">
        <v>68</v>
      </c>
      <c r="CY289" s="277">
        <v>11</v>
      </c>
      <c r="CZ289" s="277">
        <v>24</v>
      </c>
      <c r="DA289" s="277">
        <v>6</v>
      </c>
      <c r="DB289" s="277"/>
      <c r="DC289" s="277"/>
      <c r="DD289" s="271"/>
      <c r="DE289" s="271"/>
      <c r="DF289" s="277">
        <v>51</v>
      </c>
      <c r="DG289" s="277"/>
      <c r="DH289" s="279">
        <v>0</v>
      </c>
      <c r="DI289" s="279">
        <v>0</v>
      </c>
      <c r="DJ289" s="277"/>
      <c r="DK289" s="277"/>
      <c r="DL289" s="277">
        <v>134</v>
      </c>
      <c r="DM289" s="277"/>
      <c r="DN289" s="277">
        <v>200</v>
      </c>
      <c r="DO289" s="277">
        <v>5</v>
      </c>
      <c r="DP289" s="277"/>
      <c r="DQ289" s="277">
        <v>38</v>
      </c>
      <c r="DR289" s="277"/>
      <c r="DS289" s="277">
        <v>65</v>
      </c>
      <c r="DT289" s="277"/>
      <c r="DU289" s="277">
        <v>7</v>
      </c>
      <c r="DV289" s="277"/>
      <c r="DW289" s="279">
        <v>75</v>
      </c>
      <c r="DX289" s="279">
        <v>30</v>
      </c>
      <c r="DY289" s="277">
        <v>40</v>
      </c>
      <c r="DZ289" s="277">
        <v>7</v>
      </c>
      <c r="EA289" s="277">
        <v>34</v>
      </c>
      <c r="EB289" s="277">
        <v>8</v>
      </c>
      <c r="EC289" s="272">
        <v>93</v>
      </c>
      <c r="ED289" s="272">
        <v>10</v>
      </c>
      <c r="EE289" s="277">
        <v>58</v>
      </c>
      <c r="EF289" s="277"/>
      <c r="EG289" s="277">
        <v>88</v>
      </c>
      <c r="EH289" s="277">
        <v>8</v>
      </c>
      <c r="EI289" s="277"/>
      <c r="EJ289" s="277"/>
      <c r="EK289" s="277">
        <v>45</v>
      </c>
      <c r="EL289" s="277">
        <v>25</v>
      </c>
      <c r="EM289" s="277">
        <v>180</v>
      </c>
      <c r="EN289" s="277">
        <v>46</v>
      </c>
      <c r="EO289" s="277">
        <v>3</v>
      </c>
      <c r="EP289" s="277">
        <v>12</v>
      </c>
      <c r="EQ289" s="277"/>
      <c r="ER289" s="277"/>
      <c r="ES289" s="277">
        <v>2</v>
      </c>
      <c r="ET289" s="277"/>
      <c r="EU289" s="277">
        <v>19</v>
      </c>
      <c r="EV289" s="277">
        <v>12</v>
      </c>
      <c r="EW289" s="277"/>
      <c r="EX289" s="277"/>
      <c r="EY289" s="277">
        <v>35</v>
      </c>
      <c r="EZ289" s="277">
        <v>13</v>
      </c>
      <c r="FA289" s="277">
        <v>180</v>
      </c>
      <c r="FB289" s="277">
        <v>46</v>
      </c>
      <c r="FC289" s="277">
        <v>26</v>
      </c>
      <c r="FD289" s="277">
        <v>15</v>
      </c>
      <c r="FE289" s="288">
        <v>30</v>
      </c>
      <c r="FF289" s="288">
        <v>36</v>
      </c>
      <c r="FG289" s="277">
        <v>62</v>
      </c>
      <c r="FH289" s="277">
        <v>26</v>
      </c>
      <c r="FI289" s="277">
        <v>300</v>
      </c>
      <c r="FJ289" s="277">
        <v>35</v>
      </c>
      <c r="FK289" s="277">
        <v>68</v>
      </c>
      <c r="FL289" s="277">
        <v>10</v>
      </c>
      <c r="FM289" s="277"/>
      <c r="FN289" s="277"/>
      <c r="FO289" s="42"/>
      <c r="FP289" s="42"/>
      <c r="FQ289" s="277">
        <v>18</v>
      </c>
      <c r="FR289" s="277"/>
      <c r="FS289" s="277"/>
      <c r="FT289" s="277"/>
      <c r="FU289" s="277">
        <v>93</v>
      </c>
      <c r="FV289" s="277">
        <v>32</v>
      </c>
      <c r="FW289" s="288">
        <v>30</v>
      </c>
      <c r="FX289" s="288">
        <v>36</v>
      </c>
      <c r="FY289" s="277"/>
      <c r="FZ289" s="277">
        <v>577</v>
      </c>
      <c r="GA289" s="277">
        <v>20</v>
      </c>
      <c r="GB289" s="277">
        <v>10</v>
      </c>
      <c r="GC289" s="62">
        <v>9</v>
      </c>
      <c r="GD289" s="62"/>
      <c r="GE289" s="277">
        <v>141</v>
      </c>
      <c r="GF289" s="277">
        <v>26</v>
      </c>
      <c r="GG289" s="277">
        <v>46</v>
      </c>
      <c r="GH289" s="277">
        <v>3</v>
      </c>
      <c r="GI289" s="277">
        <v>240</v>
      </c>
      <c r="GJ289" s="277">
        <v>46</v>
      </c>
      <c r="GK289" s="277"/>
      <c r="GL289" s="277"/>
    </row>
    <row r="290" spans="1:194" s="286" customFormat="1" ht="14.25" customHeight="1" x14ac:dyDescent="0.3">
      <c r="A290" s="277">
        <v>256</v>
      </c>
      <c r="B290" s="277" t="s">
        <v>772</v>
      </c>
      <c r="C290" s="277" t="s">
        <v>773</v>
      </c>
      <c r="D290" s="277">
        <v>0.49</v>
      </c>
      <c r="E290" s="277"/>
      <c r="F290" s="277"/>
      <c r="G290" s="277"/>
      <c r="H290" s="277">
        <v>5</v>
      </c>
      <c r="I290" s="277"/>
      <c r="J290" s="277">
        <v>3</v>
      </c>
      <c r="K290" s="277">
        <v>0</v>
      </c>
      <c r="L290" s="277">
        <v>23</v>
      </c>
      <c r="M290" s="277"/>
      <c r="N290" s="277"/>
      <c r="O290" s="277"/>
      <c r="P290" s="277">
        <v>27</v>
      </c>
      <c r="Q290" s="277"/>
      <c r="R290" s="277"/>
      <c r="S290" s="277"/>
      <c r="T290" s="277">
        <v>5</v>
      </c>
      <c r="U290" s="277">
        <v>1</v>
      </c>
      <c r="V290" s="277">
        <v>12</v>
      </c>
      <c r="W290" s="277"/>
      <c r="X290" s="277"/>
      <c r="Y290" s="277"/>
      <c r="Z290" s="277"/>
      <c r="AA290" s="277"/>
      <c r="AB290" s="277">
        <v>2</v>
      </c>
      <c r="AC290" s="277"/>
      <c r="AD290" s="277">
        <v>50</v>
      </c>
      <c r="AE290" s="277"/>
      <c r="AF290" s="277">
        <v>11</v>
      </c>
      <c r="AG290" s="277"/>
      <c r="AH290" s="277"/>
      <c r="AI290" s="277"/>
      <c r="AJ290" s="277"/>
      <c r="AK290" s="277"/>
      <c r="AL290" s="277">
        <v>34</v>
      </c>
      <c r="AM290" s="277"/>
      <c r="AN290" s="277"/>
      <c r="AO290" s="277"/>
      <c r="AP290" s="277">
        <v>13</v>
      </c>
      <c r="AQ290" s="277"/>
      <c r="AR290" s="278">
        <v>1</v>
      </c>
      <c r="AS290" s="278"/>
      <c r="AT290" s="278">
        <v>24</v>
      </c>
      <c r="AU290" s="278">
        <v>1</v>
      </c>
      <c r="AV290" s="277">
        <v>18</v>
      </c>
      <c r="AW290" s="277"/>
      <c r="AX290" s="277">
        <v>26</v>
      </c>
      <c r="AY290" s="277"/>
      <c r="AZ290" s="42">
        <v>23</v>
      </c>
      <c r="BA290" s="42"/>
      <c r="BB290" s="277">
        <v>15</v>
      </c>
      <c r="BC290" s="277"/>
      <c r="BD290" s="277"/>
      <c r="BE290" s="277"/>
      <c r="BF290" s="288"/>
      <c r="BG290" s="277"/>
      <c r="BH290" s="277"/>
      <c r="BI290" s="277"/>
      <c r="BJ290" s="277">
        <v>42</v>
      </c>
      <c r="BK290" s="277">
        <v>2</v>
      </c>
      <c r="BL290" s="277">
        <v>43</v>
      </c>
      <c r="BM290" s="277"/>
      <c r="BN290" s="277">
        <v>45</v>
      </c>
      <c r="BO290" s="277">
        <v>3</v>
      </c>
      <c r="BP290" s="277">
        <v>42</v>
      </c>
      <c r="BQ290" s="277">
        <v>1</v>
      </c>
      <c r="BR290" s="277"/>
      <c r="BS290" s="277"/>
      <c r="BT290" s="277"/>
      <c r="BU290" s="277"/>
      <c r="BV290" s="277">
        <v>54</v>
      </c>
      <c r="BW290" s="277">
        <v>5</v>
      </c>
      <c r="BX290" s="277">
        <v>148</v>
      </c>
      <c r="BY290" s="277"/>
      <c r="BZ290" s="277"/>
      <c r="CA290" s="277"/>
      <c r="CB290" s="277">
        <v>5</v>
      </c>
      <c r="CC290" s="277"/>
      <c r="CD290" s="277">
        <v>53</v>
      </c>
      <c r="CE290" s="277"/>
      <c r="CF290" s="277"/>
      <c r="CG290" s="277"/>
      <c r="CH290" s="287">
        <v>138</v>
      </c>
      <c r="CI290" s="287">
        <v>3</v>
      </c>
      <c r="CJ290" s="277"/>
      <c r="CK290" s="277">
        <v>21</v>
      </c>
      <c r="CL290" s="277"/>
      <c r="CM290" s="277"/>
      <c r="CN290" s="277"/>
      <c r="CO290" s="277"/>
      <c r="CP290" s="277"/>
      <c r="CQ290" s="277"/>
      <c r="CR290" s="277">
        <v>16</v>
      </c>
      <c r="CS290" s="277"/>
      <c r="CT290" s="277"/>
      <c r="CU290" s="277"/>
      <c r="CV290" s="277">
        <v>116</v>
      </c>
      <c r="CW290" s="277"/>
      <c r="CX290" s="277">
        <v>85</v>
      </c>
      <c r="CY290" s="277">
        <v>2</v>
      </c>
      <c r="CZ290" s="277">
        <v>15</v>
      </c>
      <c r="DA290" s="277">
        <v>1</v>
      </c>
      <c r="DB290" s="277"/>
      <c r="DC290" s="277"/>
      <c r="DD290" s="271"/>
      <c r="DE290" s="271"/>
      <c r="DF290" s="277">
        <v>55</v>
      </c>
      <c r="DG290" s="277"/>
      <c r="DH290" s="279">
        <v>0</v>
      </c>
      <c r="DI290" s="279">
        <v>0</v>
      </c>
      <c r="DJ290" s="277"/>
      <c r="DK290" s="277"/>
      <c r="DL290" s="277">
        <v>20</v>
      </c>
      <c r="DM290" s="277"/>
      <c r="DN290" s="277"/>
      <c r="DO290" s="277"/>
      <c r="DP290" s="277"/>
      <c r="DQ290" s="277">
        <v>9</v>
      </c>
      <c r="DR290" s="277"/>
      <c r="DS290" s="277">
        <v>72</v>
      </c>
      <c r="DT290" s="277"/>
      <c r="DU290" s="277"/>
      <c r="DV290" s="277"/>
      <c r="DW290" s="277">
        <v>25</v>
      </c>
      <c r="DX290" s="277">
        <v>28</v>
      </c>
      <c r="DY290" s="277">
        <v>2</v>
      </c>
      <c r="DZ290" s="277"/>
      <c r="EA290" s="277"/>
      <c r="EB290" s="277"/>
      <c r="EC290" s="272">
        <v>40</v>
      </c>
      <c r="ED290" s="272"/>
      <c r="EE290" s="277">
        <v>43</v>
      </c>
      <c r="EF290" s="277">
        <v>5</v>
      </c>
      <c r="EG290" s="277">
        <v>68</v>
      </c>
      <c r="EH290" s="277"/>
      <c r="EI290" s="277"/>
      <c r="EJ290" s="277"/>
      <c r="EK290" s="277">
        <v>30</v>
      </c>
      <c r="EL290" s="277"/>
      <c r="EM290" s="277">
        <v>300</v>
      </c>
      <c r="EN290" s="277">
        <v>1</v>
      </c>
      <c r="EO290" s="277">
        <v>20</v>
      </c>
      <c r="EP290" s="277"/>
      <c r="EQ290" s="277"/>
      <c r="ER290" s="277"/>
      <c r="ES290" s="277">
        <v>4</v>
      </c>
      <c r="ET290" s="277"/>
      <c r="EU290" s="277">
        <v>7</v>
      </c>
      <c r="EV290" s="277"/>
      <c r="EW290" s="277"/>
      <c r="EX290" s="277"/>
      <c r="EY290" s="277">
        <v>35</v>
      </c>
      <c r="EZ290" s="277"/>
      <c r="FA290" s="277">
        <v>300</v>
      </c>
      <c r="FB290" s="277">
        <v>1</v>
      </c>
      <c r="FC290" s="277">
        <v>23</v>
      </c>
      <c r="FD290" s="277"/>
      <c r="FE290" s="288">
        <v>20</v>
      </c>
      <c r="FF290" s="288">
        <v>3</v>
      </c>
      <c r="FG290" s="277">
        <v>129</v>
      </c>
      <c r="FH290" s="277">
        <v>3</v>
      </c>
      <c r="FI290" s="277">
        <v>270</v>
      </c>
      <c r="FJ290" s="277">
        <v>5</v>
      </c>
      <c r="FK290" s="277">
        <v>87</v>
      </c>
      <c r="FL290" s="277">
        <v>3</v>
      </c>
      <c r="FM290" s="277"/>
      <c r="FN290" s="277"/>
      <c r="FO290" s="42"/>
      <c r="FP290" s="42"/>
      <c r="FQ290" s="277">
        <v>15</v>
      </c>
      <c r="FR290" s="277"/>
      <c r="FS290" s="277"/>
      <c r="FT290" s="277"/>
      <c r="FU290" s="277">
        <v>65</v>
      </c>
      <c r="FV290" s="277">
        <v>1</v>
      </c>
      <c r="FW290" s="288">
        <v>20</v>
      </c>
      <c r="FX290" s="288">
        <v>3</v>
      </c>
      <c r="FY290" s="277"/>
      <c r="FZ290" s="277">
        <v>8</v>
      </c>
      <c r="GA290" s="277">
        <v>8</v>
      </c>
      <c r="GB290" s="277"/>
      <c r="GC290" s="62"/>
      <c r="GD290" s="62"/>
      <c r="GE290" s="277">
        <v>139</v>
      </c>
      <c r="GF290" s="277">
        <v>2</v>
      </c>
      <c r="GG290" s="277">
        <v>20</v>
      </c>
      <c r="GH290" s="277"/>
      <c r="GI290" s="277">
        <v>120</v>
      </c>
      <c r="GJ290" s="277">
        <v>3</v>
      </c>
      <c r="GK290" s="277"/>
      <c r="GL290" s="277"/>
    </row>
    <row r="291" spans="1:194" s="286" customFormat="1" ht="27" customHeight="1" x14ac:dyDescent="0.3">
      <c r="A291" s="277">
        <v>257</v>
      </c>
      <c r="B291" s="277" t="s">
        <v>774</v>
      </c>
      <c r="C291" s="277" t="s">
        <v>775</v>
      </c>
      <c r="D291" s="277">
        <v>0.64</v>
      </c>
      <c r="E291" s="277"/>
      <c r="F291" s="277"/>
      <c r="G291" s="277"/>
      <c r="H291" s="277"/>
      <c r="I291" s="277"/>
      <c r="J291" s="277">
        <v>0</v>
      </c>
      <c r="K291" s="277">
        <v>0</v>
      </c>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v>1</v>
      </c>
      <c r="AG291" s="277"/>
      <c r="AH291" s="277"/>
      <c r="AI291" s="277"/>
      <c r="AJ291" s="277"/>
      <c r="AK291" s="277"/>
      <c r="AL291" s="277"/>
      <c r="AM291" s="277"/>
      <c r="AN291" s="277"/>
      <c r="AO291" s="277"/>
      <c r="AP291" s="277"/>
      <c r="AQ291" s="277"/>
      <c r="AR291" s="278"/>
      <c r="AS291" s="278"/>
      <c r="AT291" s="278"/>
      <c r="AU291" s="278"/>
      <c r="AV291" s="277"/>
      <c r="AW291" s="277"/>
      <c r="AX291" s="277"/>
      <c r="AY291" s="277"/>
      <c r="AZ291" s="42"/>
      <c r="BA291" s="42"/>
      <c r="BB291" s="277"/>
      <c r="BC291" s="277"/>
      <c r="BD291" s="277"/>
      <c r="BE291" s="277"/>
      <c r="BF291" s="288"/>
      <c r="BG291" s="277"/>
      <c r="BH291" s="277"/>
      <c r="BI291" s="277"/>
      <c r="BJ291" s="277"/>
      <c r="BK291" s="277"/>
      <c r="BL291" s="277"/>
      <c r="BM291" s="277"/>
      <c r="BN291" s="277">
        <v>3</v>
      </c>
      <c r="BO291" s="277"/>
      <c r="BP291" s="277"/>
      <c r="BQ291" s="277"/>
      <c r="BR291" s="277"/>
      <c r="BS291" s="277"/>
      <c r="BT291" s="277"/>
      <c r="BU291" s="277"/>
      <c r="BV291" s="277"/>
      <c r="BW291" s="277"/>
      <c r="BX291" s="277">
        <v>1</v>
      </c>
      <c r="BY291" s="277"/>
      <c r="BZ291" s="277"/>
      <c r="CA291" s="277"/>
      <c r="CB291" s="277"/>
      <c r="CC291" s="277"/>
      <c r="CD291" s="277">
        <v>1</v>
      </c>
      <c r="CE291" s="277"/>
      <c r="CF291" s="277"/>
      <c r="CG291" s="277"/>
      <c r="CH291" s="287"/>
      <c r="CI291" s="287"/>
      <c r="CJ291" s="277"/>
      <c r="CK291" s="277">
        <v>1</v>
      </c>
      <c r="CL291" s="277"/>
      <c r="CM291" s="277"/>
      <c r="CN291" s="277"/>
      <c r="CO291" s="277"/>
      <c r="CP291" s="277"/>
      <c r="CQ291" s="277"/>
      <c r="CR291" s="277"/>
      <c r="CS291" s="277"/>
      <c r="CT291" s="277"/>
      <c r="CU291" s="277"/>
      <c r="CV291" s="277"/>
      <c r="CW291" s="277"/>
      <c r="CX291" s="277"/>
      <c r="CY291" s="277"/>
      <c r="CZ291" s="277"/>
      <c r="DA291" s="277"/>
      <c r="DB291" s="277"/>
      <c r="DC291" s="277"/>
      <c r="DD291" s="271"/>
      <c r="DE291" s="271"/>
      <c r="DF291" s="277"/>
      <c r="DG291" s="277"/>
      <c r="DH291" s="279">
        <v>0</v>
      </c>
      <c r="DI291" s="279">
        <v>0</v>
      </c>
      <c r="DJ291" s="277"/>
      <c r="DK291" s="277"/>
      <c r="DL291" s="277">
        <v>5</v>
      </c>
      <c r="DM291" s="277"/>
      <c r="DN291" s="277"/>
      <c r="DO291" s="277"/>
      <c r="DP291" s="277"/>
      <c r="DQ291" s="277">
        <v>0</v>
      </c>
      <c r="DR291" s="277"/>
      <c r="DS291" s="277">
        <v>12</v>
      </c>
      <c r="DT291" s="277"/>
      <c r="DU291" s="277"/>
      <c r="DV291" s="277"/>
      <c r="DW291" s="277">
        <v>19</v>
      </c>
      <c r="DX291" s="277"/>
      <c r="DY291" s="277"/>
      <c r="DZ291" s="277"/>
      <c r="EA291" s="277"/>
      <c r="EB291" s="277"/>
      <c r="EC291" s="272"/>
      <c r="ED291" s="272"/>
      <c r="EE291" s="277"/>
      <c r="EF291" s="277"/>
      <c r="EG291" s="277"/>
      <c r="EH291" s="277"/>
      <c r="EI291" s="277"/>
      <c r="EJ291" s="277"/>
      <c r="EK291" s="277"/>
      <c r="EL291" s="277"/>
      <c r="EM291" s="277">
        <v>1</v>
      </c>
      <c r="EN291" s="277"/>
      <c r="EO291" s="277"/>
      <c r="EP291" s="277"/>
      <c r="EQ291" s="277"/>
      <c r="ER291" s="277"/>
      <c r="ES291" s="277"/>
      <c r="ET291" s="277"/>
      <c r="EU291" s="277"/>
      <c r="EV291" s="277"/>
      <c r="EW291" s="277"/>
      <c r="EX291" s="277"/>
      <c r="EY291" s="277"/>
      <c r="EZ291" s="277"/>
      <c r="FA291" s="277">
        <v>1</v>
      </c>
      <c r="FB291" s="277"/>
      <c r="FC291" s="277"/>
      <c r="FD291" s="277"/>
      <c r="FE291" s="288"/>
      <c r="FF291" s="288"/>
      <c r="FG291" s="277">
        <v>1</v>
      </c>
      <c r="FH291" s="277"/>
      <c r="FI291" s="277">
        <v>1</v>
      </c>
      <c r="FJ291" s="277"/>
      <c r="FK291" s="277"/>
      <c r="FL291" s="277"/>
      <c r="FM291" s="277"/>
      <c r="FN291" s="277"/>
      <c r="FO291" s="42"/>
      <c r="FP291" s="42"/>
      <c r="FQ291" s="277"/>
      <c r="FR291" s="277"/>
      <c r="FS291" s="277"/>
      <c r="FT291" s="277"/>
      <c r="FU291" s="277">
        <v>1</v>
      </c>
      <c r="FV291" s="277"/>
      <c r="FW291" s="288"/>
      <c r="FX291" s="288"/>
      <c r="FY291" s="277"/>
      <c r="FZ291" s="277">
        <v>3</v>
      </c>
      <c r="GA291" s="277"/>
      <c r="GB291" s="277"/>
      <c r="GC291" s="62"/>
      <c r="GD291" s="62"/>
      <c r="GE291" s="277">
        <v>2</v>
      </c>
      <c r="GF291" s="277"/>
      <c r="GG291" s="277"/>
      <c r="GH291" s="277"/>
      <c r="GI291" s="277">
        <v>10</v>
      </c>
      <c r="GJ291" s="277"/>
      <c r="GK291" s="277"/>
      <c r="GL291" s="277"/>
    </row>
    <row r="292" spans="1:194" s="286" customFormat="1" ht="14.25" customHeight="1" x14ac:dyDescent="0.3">
      <c r="A292" s="277">
        <v>258</v>
      </c>
      <c r="B292" s="277" t="s">
        <v>776</v>
      </c>
      <c r="C292" s="277" t="s">
        <v>777</v>
      </c>
      <c r="D292" s="277">
        <v>0.73</v>
      </c>
      <c r="E292" s="277"/>
      <c r="F292" s="277"/>
      <c r="G292" s="277"/>
      <c r="H292" s="277"/>
      <c r="I292" s="277"/>
      <c r="J292" s="277">
        <v>3</v>
      </c>
      <c r="K292" s="277">
        <v>0</v>
      </c>
      <c r="L292" s="277">
        <v>10</v>
      </c>
      <c r="M292" s="277"/>
      <c r="N292" s="277"/>
      <c r="O292" s="277"/>
      <c r="P292" s="277">
        <v>5</v>
      </c>
      <c r="Q292" s="277"/>
      <c r="R292" s="277"/>
      <c r="S292" s="277"/>
      <c r="T292" s="277">
        <v>4</v>
      </c>
      <c r="U292" s="277"/>
      <c r="V292" s="277">
        <v>15</v>
      </c>
      <c r="W292" s="277"/>
      <c r="X292" s="277"/>
      <c r="Y292" s="277"/>
      <c r="Z292" s="277"/>
      <c r="AA292" s="277"/>
      <c r="AB292" s="277">
        <v>10</v>
      </c>
      <c r="AC292" s="277"/>
      <c r="AD292" s="277">
        <v>20</v>
      </c>
      <c r="AE292" s="277"/>
      <c r="AF292" s="277">
        <v>16</v>
      </c>
      <c r="AG292" s="277"/>
      <c r="AH292" s="277"/>
      <c r="AI292" s="277"/>
      <c r="AJ292" s="277"/>
      <c r="AK292" s="277"/>
      <c r="AL292" s="277">
        <v>3</v>
      </c>
      <c r="AM292" s="277"/>
      <c r="AN292" s="277"/>
      <c r="AO292" s="277"/>
      <c r="AP292" s="277">
        <v>4</v>
      </c>
      <c r="AQ292" s="277"/>
      <c r="AR292" s="278"/>
      <c r="AS292" s="278"/>
      <c r="AT292" s="278">
        <v>3</v>
      </c>
      <c r="AU292" s="278"/>
      <c r="AV292" s="277">
        <v>4</v>
      </c>
      <c r="AW292" s="277"/>
      <c r="AX292" s="277">
        <v>2</v>
      </c>
      <c r="AY292" s="277"/>
      <c r="AZ292" s="42">
        <v>8</v>
      </c>
      <c r="BA292" s="42"/>
      <c r="BB292" s="277">
        <v>7</v>
      </c>
      <c r="BC292" s="277"/>
      <c r="BD292" s="277"/>
      <c r="BE292" s="277"/>
      <c r="BF292" s="288"/>
      <c r="BG292" s="277"/>
      <c r="BH292" s="277"/>
      <c r="BI292" s="277"/>
      <c r="BJ292" s="277">
        <v>8</v>
      </c>
      <c r="BK292" s="277"/>
      <c r="BL292" s="277">
        <v>5</v>
      </c>
      <c r="BM292" s="277"/>
      <c r="BN292" s="277">
        <v>20</v>
      </c>
      <c r="BO292" s="277"/>
      <c r="BP292" s="277">
        <v>5</v>
      </c>
      <c r="BQ292" s="277"/>
      <c r="BR292" s="277"/>
      <c r="BS292" s="277"/>
      <c r="BT292" s="277"/>
      <c r="BU292" s="277"/>
      <c r="BV292" s="277">
        <v>14</v>
      </c>
      <c r="BW292" s="277"/>
      <c r="BX292" s="277">
        <v>51</v>
      </c>
      <c r="BY292" s="277"/>
      <c r="BZ292" s="277"/>
      <c r="CA292" s="277"/>
      <c r="CB292" s="277">
        <v>14</v>
      </c>
      <c r="CC292" s="277"/>
      <c r="CD292" s="277">
        <v>5</v>
      </c>
      <c r="CE292" s="277"/>
      <c r="CF292" s="277"/>
      <c r="CG292" s="277"/>
      <c r="CH292" s="287">
        <v>122</v>
      </c>
      <c r="CI292" s="287"/>
      <c r="CJ292" s="277"/>
      <c r="CK292" s="277"/>
      <c r="CL292" s="277"/>
      <c r="CM292" s="277"/>
      <c r="CN292" s="277"/>
      <c r="CO292" s="277"/>
      <c r="CP292" s="277"/>
      <c r="CQ292" s="277"/>
      <c r="CR292" s="277">
        <v>24</v>
      </c>
      <c r="CS292" s="277"/>
      <c r="CT292" s="277"/>
      <c r="CU292" s="277"/>
      <c r="CV292" s="277">
        <v>22</v>
      </c>
      <c r="CW292" s="277"/>
      <c r="CX292" s="277">
        <v>16</v>
      </c>
      <c r="CY292" s="277"/>
      <c r="CZ292" s="277">
        <v>5</v>
      </c>
      <c r="DA292" s="277"/>
      <c r="DB292" s="277"/>
      <c r="DC292" s="277"/>
      <c r="DD292" s="271"/>
      <c r="DE292" s="271"/>
      <c r="DF292" s="277">
        <v>8</v>
      </c>
      <c r="DG292" s="277"/>
      <c r="DH292" s="279">
        <v>0</v>
      </c>
      <c r="DI292" s="279">
        <v>0</v>
      </c>
      <c r="DJ292" s="277"/>
      <c r="DK292" s="277"/>
      <c r="DL292" s="277">
        <v>7</v>
      </c>
      <c r="DM292" s="277"/>
      <c r="DN292" s="277"/>
      <c r="DO292" s="277"/>
      <c r="DP292" s="277"/>
      <c r="DQ292" s="277">
        <v>5</v>
      </c>
      <c r="DR292" s="277"/>
      <c r="DS292" s="277">
        <v>58</v>
      </c>
      <c r="DT292" s="277"/>
      <c r="DU292" s="277"/>
      <c r="DV292" s="277"/>
      <c r="DW292" s="277"/>
      <c r="DX292" s="277"/>
      <c r="DY292" s="277">
        <v>1</v>
      </c>
      <c r="DZ292" s="277"/>
      <c r="EA292" s="277">
        <v>9</v>
      </c>
      <c r="EB292" s="277"/>
      <c r="EC292" s="272">
        <v>40</v>
      </c>
      <c r="ED292" s="272"/>
      <c r="EE292" s="277"/>
      <c r="EF292" s="277"/>
      <c r="EG292" s="277">
        <v>41</v>
      </c>
      <c r="EH292" s="277"/>
      <c r="EI292" s="277"/>
      <c r="EJ292" s="277"/>
      <c r="EK292" s="277">
        <v>50</v>
      </c>
      <c r="EL292" s="277"/>
      <c r="EM292" s="277">
        <v>70</v>
      </c>
      <c r="EN292" s="277"/>
      <c r="EO292" s="277">
        <v>13</v>
      </c>
      <c r="EP292" s="277"/>
      <c r="EQ292" s="277">
        <v>3</v>
      </c>
      <c r="ER292" s="277"/>
      <c r="ES292" s="277"/>
      <c r="ET292" s="277"/>
      <c r="EU292" s="277"/>
      <c r="EV292" s="277"/>
      <c r="EW292" s="277"/>
      <c r="EX292" s="277"/>
      <c r="EY292" s="277">
        <v>10</v>
      </c>
      <c r="EZ292" s="277"/>
      <c r="FA292" s="277">
        <v>70</v>
      </c>
      <c r="FB292" s="277"/>
      <c r="FC292" s="277">
        <v>14</v>
      </c>
      <c r="FD292" s="277"/>
      <c r="FE292" s="288">
        <v>5</v>
      </c>
      <c r="FF292" s="288"/>
      <c r="FG292" s="277">
        <v>27</v>
      </c>
      <c r="FH292" s="277"/>
      <c r="FI292" s="277">
        <v>100</v>
      </c>
      <c r="FJ292" s="277"/>
      <c r="FK292" s="277">
        <v>10</v>
      </c>
      <c r="FL292" s="277"/>
      <c r="FM292" s="277"/>
      <c r="FN292" s="277"/>
      <c r="FO292" s="42"/>
      <c r="FP292" s="42"/>
      <c r="FQ292" s="277">
        <v>8</v>
      </c>
      <c r="FR292" s="277"/>
      <c r="FS292" s="277"/>
      <c r="FT292" s="277"/>
      <c r="FU292" s="277">
        <v>15</v>
      </c>
      <c r="FV292" s="277"/>
      <c r="FW292" s="288">
        <v>5</v>
      </c>
      <c r="FX292" s="288"/>
      <c r="FY292" s="277"/>
      <c r="FZ292" s="277"/>
      <c r="GA292" s="277">
        <v>2</v>
      </c>
      <c r="GB292" s="277"/>
      <c r="GC292" s="62"/>
      <c r="GD292" s="62"/>
      <c r="GE292" s="277">
        <v>58</v>
      </c>
      <c r="GF292" s="277"/>
      <c r="GG292" s="277">
        <v>3</v>
      </c>
      <c r="GH292" s="277"/>
      <c r="GI292" s="277">
        <v>45</v>
      </c>
      <c r="GJ292" s="277"/>
      <c r="GK292" s="277"/>
      <c r="GL292" s="277"/>
    </row>
    <row r="293" spans="1:194" s="286" customFormat="1" ht="27.75" customHeight="1" x14ac:dyDescent="0.3">
      <c r="A293" s="277">
        <v>259</v>
      </c>
      <c r="B293" s="277" t="s">
        <v>778</v>
      </c>
      <c r="C293" s="277" t="s">
        <v>779</v>
      </c>
      <c r="D293" s="277">
        <v>0.67</v>
      </c>
      <c r="E293" s="277"/>
      <c r="F293" s="277"/>
      <c r="G293" s="277"/>
      <c r="H293" s="277"/>
      <c r="I293" s="277"/>
      <c r="J293" s="277">
        <v>5</v>
      </c>
      <c r="K293" s="277">
        <v>1</v>
      </c>
      <c r="L293" s="277">
        <v>1</v>
      </c>
      <c r="M293" s="277">
        <v>2</v>
      </c>
      <c r="N293" s="277"/>
      <c r="O293" s="277"/>
      <c r="P293" s="277">
        <v>5</v>
      </c>
      <c r="Q293" s="277">
        <v>2</v>
      </c>
      <c r="R293" s="277"/>
      <c r="S293" s="277"/>
      <c r="T293" s="277">
        <v>9</v>
      </c>
      <c r="U293" s="277">
        <v>3</v>
      </c>
      <c r="V293" s="277"/>
      <c r="W293" s="277"/>
      <c r="X293" s="277"/>
      <c r="Y293" s="277"/>
      <c r="Z293" s="277"/>
      <c r="AA293" s="277"/>
      <c r="AB293" s="277">
        <v>2</v>
      </c>
      <c r="AC293" s="277"/>
      <c r="AD293" s="277">
        <v>10</v>
      </c>
      <c r="AE293" s="277">
        <v>1</v>
      </c>
      <c r="AF293" s="277">
        <v>34</v>
      </c>
      <c r="AG293" s="277"/>
      <c r="AH293" s="277">
        <v>1</v>
      </c>
      <c r="AI293" s="277"/>
      <c r="AJ293" s="277"/>
      <c r="AK293" s="277"/>
      <c r="AL293" s="277">
        <v>3</v>
      </c>
      <c r="AM293" s="277">
        <v>5</v>
      </c>
      <c r="AN293" s="277"/>
      <c r="AO293" s="277"/>
      <c r="AP293" s="277">
        <v>3</v>
      </c>
      <c r="AQ293" s="277">
        <v>1</v>
      </c>
      <c r="AR293" s="278"/>
      <c r="AS293" s="278"/>
      <c r="AT293" s="278"/>
      <c r="AU293" s="278">
        <v>8</v>
      </c>
      <c r="AV293" s="277">
        <v>7</v>
      </c>
      <c r="AW293" s="277">
        <v>3</v>
      </c>
      <c r="AX293" s="277">
        <v>8</v>
      </c>
      <c r="AY293" s="277">
        <v>2</v>
      </c>
      <c r="AZ293" s="42">
        <v>5</v>
      </c>
      <c r="BA293" s="42">
        <v>4</v>
      </c>
      <c r="BB293" s="277">
        <v>10</v>
      </c>
      <c r="BC293" s="277">
        <v>3</v>
      </c>
      <c r="BD293" s="277"/>
      <c r="BE293" s="277"/>
      <c r="BF293" s="288"/>
      <c r="BG293" s="277"/>
      <c r="BH293" s="277"/>
      <c r="BI293" s="277"/>
      <c r="BJ293" s="277">
        <v>12</v>
      </c>
      <c r="BK293" s="277">
        <v>1</v>
      </c>
      <c r="BL293" s="277">
        <v>5</v>
      </c>
      <c r="BM293" s="277"/>
      <c r="BN293" s="277">
        <v>23</v>
      </c>
      <c r="BO293" s="277">
        <v>7</v>
      </c>
      <c r="BP293" s="277">
        <v>6</v>
      </c>
      <c r="BQ293" s="277">
        <v>2</v>
      </c>
      <c r="BR293" s="277"/>
      <c r="BS293" s="277"/>
      <c r="BT293" s="277">
        <v>1</v>
      </c>
      <c r="BU293" s="277"/>
      <c r="BV293" s="277">
        <v>16</v>
      </c>
      <c r="BW293" s="277">
        <v>1</v>
      </c>
      <c r="BX293" s="277">
        <v>32</v>
      </c>
      <c r="BY293" s="277">
        <v>2</v>
      </c>
      <c r="BZ293" s="277"/>
      <c r="CA293" s="277"/>
      <c r="CB293" s="277">
        <v>8</v>
      </c>
      <c r="CC293" s="277"/>
      <c r="CD293" s="277">
        <v>6</v>
      </c>
      <c r="CE293" s="277"/>
      <c r="CF293" s="277"/>
      <c r="CG293" s="277"/>
      <c r="CH293" s="287">
        <v>9</v>
      </c>
      <c r="CI293" s="287">
        <v>3</v>
      </c>
      <c r="CJ293" s="277"/>
      <c r="CK293" s="277">
        <v>350</v>
      </c>
      <c r="CL293" s="277"/>
      <c r="CM293" s="277"/>
      <c r="CN293" s="277"/>
      <c r="CO293" s="277"/>
      <c r="CP293" s="277"/>
      <c r="CQ293" s="277"/>
      <c r="CR293" s="277">
        <v>4</v>
      </c>
      <c r="CS293" s="277"/>
      <c r="CT293" s="277"/>
      <c r="CU293" s="277"/>
      <c r="CV293" s="277">
        <v>16</v>
      </c>
      <c r="CW293" s="277"/>
      <c r="CX293" s="277">
        <v>16</v>
      </c>
      <c r="CY293" s="277"/>
      <c r="CZ293" s="277">
        <v>8</v>
      </c>
      <c r="DA293" s="277">
        <v>1</v>
      </c>
      <c r="DB293" s="277"/>
      <c r="DC293" s="277"/>
      <c r="DD293" s="271"/>
      <c r="DE293" s="271"/>
      <c r="DF293" s="277">
        <v>8</v>
      </c>
      <c r="DG293" s="277"/>
      <c r="DH293" s="279">
        <v>0</v>
      </c>
      <c r="DI293" s="279">
        <v>0</v>
      </c>
      <c r="DJ293" s="277"/>
      <c r="DK293" s="277"/>
      <c r="DL293" s="277">
        <v>25</v>
      </c>
      <c r="DM293" s="277"/>
      <c r="DN293" s="277"/>
      <c r="DO293" s="277"/>
      <c r="DP293" s="277"/>
      <c r="DQ293" s="277">
        <v>8</v>
      </c>
      <c r="DR293" s="277"/>
      <c r="DS293" s="277">
        <v>15</v>
      </c>
      <c r="DT293" s="277"/>
      <c r="DU293" s="277">
        <v>2</v>
      </c>
      <c r="DV293" s="277"/>
      <c r="DW293" s="277">
        <v>12</v>
      </c>
      <c r="DX293" s="277"/>
      <c r="DY293" s="277"/>
      <c r="DZ293" s="277">
        <v>9</v>
      </c>
      <c r="EA293" s="277">
        <v>5</v>
      </c>
      <c r="EB293" s="277"/>
      <c r="EC293" s="272">
        <v>25</v>
      </c>
      <c r="ED293" s="272"/>
      <c r="EE293" s="277">
        <v>5</v>
      </c>
      <c r="EF293" s="277">
        <v>3</v>
      </c>
      <c r="EG293" s="277">
        <v>12</v>
      </c>
      <c r="EH293" s="277">
        <v>10</v>
      </c>
      <c r="EI293" s="277"/>
      <c r="EJ293" s="277"/>
      <c r="EK293" s="277">
        <v>7</v>
      </c>
      <c r="EL293" s="277">
        <v>10</v>
      </c>
      <c r="EM293" s="277">
        <v>40</v>
      </c>
      <c r="EN293" s="277">
        <v>20</v>
      </c>
      <c r="EO293" s="277">
        <v>3</v>
      </c>
      <c r="EP293" s="277"/>
      <c r="EQ293" s="277"/>
      <c r="ER293" s="277"/>
      <c r="ES293" s="277">
        <v>1</v>
      </c>
      <c r="ET293" s="277"/>
      <c r="EU293" s="277">
        <v>5</v>
      </c>
      <c r="EV293" s="277">
        <v>9</v>
      </c>
      <c r="EW293" s="277"/>
      <c r="EX293" s="277"/>
      <c r="EY293" s="277">
        <v>6</v>
      </c>
      <c r="EZ293" s="277">
        <v>3</v>
      </c>
      <c r="FA293" s="277">
        <v>40</v>
      </c>
      <c r="FB293" s="277">
        <v>20</v>
      </c>
      <c r="FC293" s="277">
        <v>7</v>
      </c>
      <c r="FD293" s="277">
        <v>1</v>
      </c>
      <c r="FE293" s="288">
        <v>3</v>
      </c>
      <c r="FF293" s="288">
        <v>5</v>
      </c>
      <c r="FG293" s="277">
        <v>20</v>
      </c>
      <c r="FH293" s="277">
        <v>12</v>
      </c>
      <c r="FI293" s="277">
        <v>52</v>
      </c>
      <c r="FJ293" s="277">
        <v>35</v>
      </c>
      <c r="FK293" s="277">
        <v>18</v>
      </c>
      <c r="FL293" s="277">
        <v>6</v>
      </c>
      <c r="FM293" s="277"/>
      <c r="FN293" s="277"/>
      <c r="FO293" s="42"/>
      <c r="FP293" s="42"/>
      <c r="FQ293" s="277">
        <v>18</v>
      </c>
      <c r="FR293" s="277"/>
      <c r="FS293" s="277">
        <v>1</v>
      </c>
      <c r="FT293" s="277"/>
      <c r="FU293" s="277">
        <v>24</v>
      </c>
      <c r="FV293" s="277">
        <v>3</v>
      </c>
      <c r="FW293" s="288">
        <v>3</v>
      </c>
      <c r="FX293" s="288">
        <v>5</v>
      </c>
      <c r="FY293" s="277"/>
      <c r="FZ293" s="277">
        <v>317</v>
      </c>
      <c r="GA293" s="277">
        <v>8</v>
      </c>
      <c r="GB293" s="277">
        <v>3</v>
      </c>
      <c r="GC293" s="62"/>
      <c r="GD293" s="62"/>
      <c r="GE293" s="277">
        <v>32</v>
      </c>
      <c r="GF293" s="277">
        <v>11</v>
      </c>
      <c r="GG293" s="277">
        <v>3</v>
      </c>
      <c r="GH293" s="277">
        <v>10</v>
      </c>
      <c r="GI293" s="277">
        <v>50</v>
      </c>
      <c r="GJ293" s="277">
        <v>5</v>
      </c>
      <c r="GK293" s="277"/>
      <c r="GL293" s="277"/>
    </row>
    <row r="294" spans="1:194" s="286" customFormat="1" ht="14.25" customHeight="1" x14ac:dyDescent="0.3">
      <c r="A294" s="277">
        <v>260</v>
      </c>
      <c r="B294" s="277" t="s">
        <v>780</v>
      </c>
      <c r="C294" s="277" t="s">
        <v>781</v>
      </c>
      <c r="D294" s="277">
        <v>1.2</v>
      </c>
      <c r="E294" s="277"/>
      <c r="F294" s="277"/>
      <c r="G294" s="277"/>
      <c r="H294" s="277">
        <v>1</v>
      </c>
      <c r="I294" s="277"/>
      <c r="J294" s="277">
        <v>32</v>
      </c>
      <c r="K294" s="277">
        <v>0</v>
      </c>
      <c r="L294" s="277">
        <v>2</v>
      </c>
      <c r="M294" s="277"/>
      <c r="N294" s="277"/>
      <c r="O294" s="277"/>
      <c r="P294" s="277">
        <v>4</v>
      </c>
      <c r="Q294" s="277"/>
      <c r="R294" s="277"/>
      <c r="S294" s="277"/>
      <c r="T294" s="277">
        <v>10</v>
      </c>
      <c r="U294" s="277"/>
      <c r="V294" s="277">
        <v>11</v>
      </c>
      <c r="W294" s="277"/>
      <c r="X294" s="277"/>
      <c r="Y294" s="277"/>
      <c r="Z294" s="277"/>
      <c r="AA294" s="277"/>
      <c r="AB294" s="277">
        <v>24</v>
      </c>
      <c r="AC294" s="277"/>
      <c r="AD294" s="277">
        <v>12</v>
      </c>
      <c r="AE294" s="277"/>
      <c r="AF294" s="277">
        <v>60</v>
      </c>
      <c r="AG294" s="277"/>
      <c r="AH294" s="277">
        <v>1</v>
      </c>
      <c r="AI294" s="277"/>
      <c r="AJ294" s="277"/>
      <c r="AK294" s="277"/>
      <c r="AL294" s="277">
        <v>8</v>
      </c>
      <c r="AM294" s="277"/>
      <c r="AN294" s="277"/>
      <c r="AO294" s="277"/>
      <c r="AP294" s="277">
        <v>1</v>
      </c>
      <c r="AQ294" s="277">
        <v>0</v>
      </c>
      <c r="AR294" s="278"/>
      <c r="AS294" s="278"/>
      <c r="AT294" s="278">
        <v>3</v>
      </c>
      <c r="AU294" s="278"/>
      <c r="AV294" s="277">
        <v>1</v>
      </c>
      <c r="AW294" s="277"/>
      <c r="AX294" s="277">
        <v>6</v>
      </c>
      <c r="AY294" s="277"/>
      <c r="AZ294" s="42">
        <v>4</v>
      </c>
      <c r="BA294" s="42"/>
      <c r="BB294" s="277">
        <v>3</v>
      </c>
      <c r="BC294" s="277"/>
      <c r="BD294" s="277">
        <v>8</v>
      </c>
      <c r="BE294" s="277">
        <v>0</v>
      </c>
      <c r="BF294" s="288"/>
      <c r="BG294" s="277"/>
      <c r="BH294" s="277"/>
      <c r="BI294" s="277"/>
      <c r="BJ294" s="277">
        <v>3</v>
      </c>
      <c r="BK294" s="277"/>
      <c r="BL294" s="277">
        <v>3</v>
      </c>
      <c r="BM294" s="277"/>
      <c r="BN294" s="277">
        <v>5</v>
      </c>
      <c r="BO294" s="277"/>
      <c r="BP294" s="277">
        <v>7</v>
      </c>
      <c r="BQ294" s="277"/>
      <c r="BR294" s="277"/>
      <c r="BS294" s="277"/>
      <c r="BT294" s="277">
        <v>1</v>
      </c>
      <c r="BU294" s="277"/>
      <c r="BV294" s="277">
        <v>4</v>
      </c>
      <c r="BW294" s="277"/>
      <c r="BX294" s="277">
        <v>25</v>
      </c>
      <c r="BY294" s="277"/>
      <c r="BZ294" s="277"/>
      <c r="CA294" s="277"/>
      <c r="CB294" s="277">
        <v>6</v>
      </c>
      <c r="CC294" s="277"/>
      <c r="CD294" s="277">
        <v>5</v>
      </c>
      <c r="CE294" s="277"/>
      <c r="CF294" s="277">
        <v>6</v>
      </c>
      <c r="CG294" s="277"/>
      <c r="CH294" s="287">
        <v>60</v>
      </c>
      <c r="CI294" s="287"/>
      <c r="CJ294" s="277"/>
      <c r="CK294" s="277"/>
      <c r="CL294" s="277"/>
      <c r="CM294" s="277"/>
      <c r="CN294" s="277"/>
      <c r="CO294" s="277"/>
      <c r="CP294" s="277"/>
      <c r="CQ294" s="277"/>
      <c r="CR294" s="277">
        <v>3</v>
      </c>
      <c r="CS294" s="277"/>
      <c r="CT294" s="277"/>
      <c r="CU294" s="277"/>
      <c r="CV294" s="277">
        <v>35</v>
      </c>
      <c r="CW294" s="277"/>
      <c r="CX294" s="277">
        <v>5</v>
      </c>
      <c r="CY294" s="277"/>
      <c r="CZ294" s="277">
        <v>5</v>
      </c>
      <c r="DA294" s="277"/>
      <c r="DB294" s="277"/>
      <c r="DC294" s="277"/>
      <c r="DD294" s="271"/>
      <c r="DE294" s="271"/>
      <c r="DF294" s="277">
        <v>4</v>
      </c>
      <c r="DG294" s="277"/>
      <c r="DH294" s="279">
        <v>0</v>
      </c>
      <c r="DI294" s="279">
        <v>0</v>
      </c>
      <c r="DJ294" s="277"/>
      <c r="DK294" s="277"/>
      <c r="DL294" s="277">
        <v>32</v>
      </c>
      <c r="DM294" s="277"/>
      <c r="DN294" s="277"/>
      <c r="DO294" s="277"/>
      <c r="DP294" s="277"/>
      <c r="DQ294" s="277">
        <v>10</v>
      </c>
      <c r="DR294" s="277"/>
      <c r="DS294" s="277">
        <v>68</v>
      </c>
      <c r="DT294" s="277"/>
      <c r="DU294" s="277"/>
      <c r="DV294" s="277"/>
      <c r="DW294" s="277">
        <v>5</v>
      </c>
      <c r="DX294" s="277">
        <v>2</v>
      </c>
      <c r="DY294" s="277"/>
      <c r="DZ294" s="277"/>
      <c r="EA294" s="277">
        <v>5</v>
      </c>
      <c r="EB294" s="277"/>
      <c r="EC294" s="272">
        <v>140</v>
      </c>
      <c r="ED294" s="272"/>
      <c r="EE294" s="277"/>
      <c r="EF294" s="277"/>
      <c r="EG294" s="277">
        <v>32</v>
      </c>
      <c r="EH294" s="277"/>
      <c r="EI294" s="277"/>
      <c r="EJ294" s="277"/>
      <c r="EK294" s="277">
        <v>8</v>
      </c>
      <c r="EL294" s="277"/>
      <c r="EM294" s="277">
        <v>35</v>
      </c>
      <c r="EN294" s="277"/>
      <c r="EO294" s="277">
        <v>10</v>
      </c>
      <c r="EP294" s="277"/>
      <c r="EQ294" s="277">
        <v>40</v>
      </c>
      <c r="ER294" s="277"/>
      <c r="ES294" s="277"/>
      <c r="ET294" s="277"/>
      <c r="EU294" s="277"/>
      <c r="EV294" s="277"/>
      <c r="EW294" s="277"/>
      <c r="EX294" s="277"/>
      <c r="EY294" s="277">
        <v>5</v>
      </c>
      <c r="EZ294" s="277"/>
      <c r="FA294" s="277">
        <v>35</v>
      </c>
      <c r="FB294" s="277"/>
      <c r="FC294" s="277">
        <v>6</v>
      </c>
      <c r="FD294" s="277"/>
      <c r="FE294" s="288">
        <v>8</v>
      </c>
      <c r="FF294" s="288"/>
      <c r="FG294" s="277">
        <v>24</v>
      </c>
      <c r="FH294" s="277"/>
      <c r="FI294" s="277">
        <v>140</v>
      </c>
      <c r="FJ294" s="277"/>
      <c r="FK294" s="277">
        <v>8</v>
      </c>
      <c r="FL294" s="277"/>
      <c r="FM294" s="277"/>
      <c r="FN294" s="277"/>
      <c r="FO294" s="42"/>
      <c r="FP294" s="42"/>
      <c r="FQ294" s="277">
        <v>5</v>
      </c>
      <c r="FR294" s="277"/>
      <c r="FS294" s="277"/>
      <c r="FT294" s="277"/>
      <c r="FU294" s="277">
        <v>3</v>
      </c>
      <c r="FV294" s="277"/>
      <c r="FW294" s="288">
        <v>8</v>
      </c>
      <c r="FX294" s="288"/>
      <c r="FY294" s="277"/>
      <c r="FZ294" s="277"/>
      <c r="GA294" s="277">
        <v>3</v>
      </c>
      <c r="GB294" s="277"/>
      <c r="GC294" s="62"/>
      <c r="GD294" s="62"/>
      <c r="GE294" s="277">
        <v>36</v>
      </c>
      <c r="GF294" s="277"/>
      <c r="GG294" s="277">
        <v>9</v>
      </c>
      <c r="GH294" s="277"/>
      <c r="GI294" s="277">
        <v>104</v>
      </c>
      <c r="GJ294" s="277"/>
      <c r="GK294" s="277"/>
      <c r="GL294" s="277"/>
    </row>
    <row r="295" spans="1:194" s="286" customFormat="1" ht="14.25" customHeight="1" x14ac:dyDescent="0.3">
      <c r="A295" s="277">
        <v>261</v>
      </c>
      <c r="B295" s="277" t="s">
        <v>782</v>
      </c>
      <c r="C295" s="277" t="s">
        <v>783</v>
      </c>
      <c r="D295" s="277">
        <v>1.42</v>
      </c>
      <c r="E295" s="277"/>
      <c r="F295" s="277"/>
      <c r="G295" s="277"/>
      <c r="H295" s="277">
        <v>1</v>
      </c>
      <c r="I295" s="277"/>
      <c r="J295" s="277">
        <v>1</v>
      </c>
      <c r="K295" s="277">
        <v>0</v>
      </c>
      <c r="L295" s="277"/>
      <c r="M295" s="277"/>
      <c r="N295" s="277"/>
      <c r="O295" s="277"/>
      <c r="P295" s="277"/>
      <c r="Q295" s="277"/>
      <c r="R295" s="277"/>
      <c r="S295" s="277"/>
      <c r="T295" s="277"/>
      <c r="U295" s="277"/>
      <c r="V295" s="277"/>
      <c r="W295" s="277"/>
      <c r="X295" s="277"/>
      <c r="Y295" s="277"/>
      <c r="Z295" s="277"/>
      <c r="AA295" s="277"/>
      <c r="AB295" s="277">
        <v>34</v>
      </c>
      <c r="AC295" s="277"/>
      <c r="AD295" s="277"/>
      <c r="AE295" s="277"/>
      <c r="AF295" s="277">
        <v>6</v>
      </c>
      <c r="AG295" s="277"/>
      <c r="AH295" s="277">
        <v>3</v>
      </c>
      <c r="AI295" s="277"/>
      <c r="AJ295" s="277"/>
      <c r="AK295" s="277"/>
      <c r="AL295" s="277"/>
      <c r="AM295" s="277"/>
      <c r="AN295" s="277"/>
      <c r="AO295" s="277"/>
      <c r="AP295" s="277">
        <v>1</v>
      </c>
      <c r="AQ295" s="277"/>
      <c r="AR295" s="278"/>
      <c r="AS295" s="278"/>
      <c r="AT295" s="278"/>
      <c r="AU295" s="278"/>
      <c r="AV295" s="277"/>
      <c r="AW295" s="277"/>
      <c r="AX295" s="277"/>
      <c r="AY295" s="277"/>
      <c r="AZ295" s="42">
        <v>1</v>
      </c>
      <c r="BA295" s="42"/>
      <c r="BB295" s="277">
        <v>3</v>
      </c>
      <c r="BC295" s="277"/>
      <c r="BD295" s="277"/>
      <c r="BE295" s="277"/>
      <c r="BF295" s="288"/>
      <c r="BG295" s="277"/>
      <c r="BH295" s="277"/>
      <c r="BI295" s="277"/>
      <c r="BJ295" s="277"/>
      <c r="BK295" s="277"/>
      <c r="BL295" s="277">
        <v>2</v>
      </c>
      <c r="BM295" s="277"/>
      <c r="BN295" s="277"/>
      <c r="BO295" s="277"/>
      <c r="BP295" s="277"/>
      <c r="BQ295" s="277"/>
      <c r="BR295" s="277"/>
      <c r="BS295" s="277"/>
      <c r="BT295" s="277"/>
      <c r="BU295" s="277"/>
      <c r="BV295" s="277"/>
      <c r="BW295" s="277"/>
      <c r="BX295" s="277"/>
      <c r="BY295" s="277"/>
      <c r="BZ295" s="277"/>
      <c r="CA295" s="277"/>
      <c r="CB295" s="277"/>
      <c r="CC295" s="277"/>
      <c r="CD295" s="277"/>
      <c r="CE295" s="277"/>
      <c r="CF295" s="277"/>
      <c r="CG295" s="277"/>
      <c r="CH295" s="287">
        <v>3</v>
      </c>
      <c r="CI295" s="287"/>
      <c r="CJ295" s="277"/>
      <c r="CK295" s="277"/>
      <c r="CL295" s="277"/>
      <c r="CM295" s="277"/>
      <c r="CN295" s="277"/>
      <c r="CO295" s="277"/>
      <c r="CP295" s="277"/>
      <c r="CQ295" s="277"/>
      <c r="CR295" s="277">
        <v>4</v>
      </c>
      <c r="CS295" s="277"/>
      <c r="CT295" s="277"/>
      <c r="CU295" s="277"/>
      <c r="CV295" s="277"/>
      <c r="CW295" s="277"/>
      <c r="CX295" s="277"/>
      <c r="CY295" s="277"/>
      <c r="CZ295" s="277"/>
      <c r="DA295" s="277"/>
      <c r="DB295" s="277"/>
      <c r="DC295" s="277"/>
      <c r="DD295" s="271"/>
      <c r="DE295" s="271"/>
      <c r="DF295" s="277"/>
      <c r="DG295" s="277"/>
      <c r="DH295" s="279">
        <v>0</v>
      </c>
      <c r="DI295" s="279">
        <v>0</v>
      </c>
      <c r="DJ295" s="277"/>
      <c r="DK295" s="277"/>
      <c r="DL295" s="277">
        <v>1</v>
      </c>
      <c r="DM295" s="277"/>
      <c r="DN295" s="277"/>
      <c r="DO295" s="277"/>
      <c r="DP295" s="277"/>
      <c r="DQ295" s="277"/>
      <c r="DR295" s="277"/>
      <c r="DS295" s="277">
        <v>20</v>
      </c>
      <c r="DT295" s="277"/>
      <c r="DU295" s="277">
        <v>6</v>
      </c>
      <c r="DV295" s="277"/>
      <c r="DW295" s="277">
        <v>12</v>
      </c>
      <c r="DX295" s="277"/>
      <c r="DY295" s="277"/>
      <c r="DZ295" s="277"/>
      <c r="EA295" s="277"/>
      <c r="EB295" s="277"/>
      <c r="EC295" s="272">
        <v>700</v>
      </c>
      <c r="ED295" s="272"/>
      <c r="EE295" s="277"/>
      <c r="EF295" s="277"/>
      <c r="EG295" s="277"/>
      <c r="EH295" s="277"/>
      <c r="EI295" s="277"/>
      <c r="EJ295" s="277"/>
      <c r="EK295" s="277">
        <v>2</v>
      </c>
      <c r="EL295" s="277"/>
      <c r="EM295" s="277">
        <v>2</v>
      </c>
      <c r="EN295" s="277"/>
      <c r="EO295" s="277"/>
      <c r="EP295" s="277"/>
      <c r="EQ295" s="277">
        <v>215</v>
      </c>
      <c r="ER295" s="277"/>
      <c r="ES295" s="277"/>
      <c r="ET295" s="277"/>
      <c r="EU295" s="277"/>
      <c r="EV295" s="277"/>
      <c r="EW295" s="277"/>
      <c r="EX295" s="277"/>
      <c r="EY295" s="277"/>
      <c r="EZ295" s="277"/>
      <c r="FA295" s="277">
        <v>2</v>
      </c>
      <c r="FB295" s="277"/>
      <c r="FC295" s="277">
        <v>1</v>
      </c>
      <c r="FD295" s="277"/>
      <c r="FE295" s="288"/>
      <c r="FF295" s="288"/>
      <c r="FG295" s="277"/>
      <c r="FH295" s="277"/>
      <c r="FI295" s="277">
        <v>215</v>
      </c>
      <c r="FJ295" s="277"/>
      <c r="FK295" s="277"/>
      <c r="FL295" s="277"/>
      <c r="FM295" s="277"/>
      <c r="FN295" s="277"/>
      <c r="FO295" s="42"/>
      <c r="FP295" s="42"/>
      <c r="FQ295" s="277"/>
      <c r="FR295" s="277"/>
      <c r="FS295" s="277"/>
      <c r="FT295" s="277"/>
      <c r="FU295" s="277"/>
      <c r="FV295" s="277"/>
      <c r="FW295" s="288"/>
      <c r="FX295" s="288"/>
      <c r="FY295" s="277"/>
      <c r="FZ295" s="277"/>
      <c r="GA295" s="277"/>
      <c r="GB295" s="277"/>
      <c r="GC295" s="62">
        <v>5</v>
      </c>
      <c r="GD295" s="62"/>
      <c r="GE295" s="277">
        <v>10</v>
      </c>
      <c r="GF295" s="277"/>
      <c r="GG295" s="277"/>
      <c r="GH295" s="277"/>
      <c r="GI295" s="277">
        <v>1</v>
      </c>
      <c r="GJ295" s="277"/>
      <c r="GK295" s="277"/>
      <c r="GL295" s="277"/>
    </row>
    <row r="296" spans="1:194" s="286" customFormat="1" ht="14.25" customHeight="1" x14ac:dyDescent="0.3">
      <c r="A296" s="277">
        <v>262</v>
      </c>
      <c r="B296" s="277" t="s">
        <v>784</v>
      </c>
      <c r="C296" s="277" t="s">
        <v>785</v>
      </c>
      <c r="D296" s="277">
        <v>2.31</v>
      </c>
      <c r="E296" s="277"/>
      <c r="F296" s="277"/>
      <c r="G296" s="277"/>
      <c r="H296" s="277">
        <v>3</v>
      </c>
      <c r="I296" s="277"/>
      <c r="J296" s="277">
        <v>0</v>
      </c>
      <c r="K296" s="277">
        <v>0</v>
      </c>
      <c r="L296" s="277"/>
      <c r="M296" s="277"/>
      <c r="N296" s="277"/>
      <c r="O296" s="277"/>
      <c r="P296" s="277"/>
      <c r="Q296" s="277"/>
      <c r="R296" s="277"/>
      <c r="S296" s="277"/>
      <c r="T296" s="277"/>
      <c r="U296" s="277"/>
      <c r="V296" s="277"/>
      <c r="W296" s="277"/>
      <c r="X296" s="277"/>
      <c r="Y296" s="277"/>
      <c r="Z296" s="277"/>
      <c r="AA296" s="277"/>
      <c r="AB296" s="277">
        <v>5</v>
      </c>
      <c r="AC296" s="277"/>
      <c r="AD296" s="277"/>
      <c r="AE296" s="277"/>
      <c r="AF296" s="277">
        <v>11</v>
      </c>
      <c r="AG296" s="277"/>
      <c r="AH296" s="277">
        <v>1</v>
      </c>
      <c r="AI296" s="277"/>
      <c r="AJ296" s="277"/>
      <c r="AK296" s="277"/>
      <c r="AL296" s="277"/>
      <c r="AM296" s="277"/>
      <c r="AN296" s="277"/>
      <c r="AO296" s="277"/>
      <c r="AP296" s="277"/>
      <c r="AQ296" s="277"/>
      <c r="AR296" s="278"/>
      <c r="AS296" s="278"/>
      <c r="AT296" s="278"/>
      <c r="AU296" s="278"/>
      <c r="AV296" s="277"/>
      <c r="AW296" s="277"/>
      <c r="AX296" s="277"/>
      <c r="AY296" s="277"/>
      <c r="AZ296" s="42"/>
      <c r="BA296" s="42"/>
      <c r="BB296" s="277"/>
      <c r="BC296" s="277"/>
      <c r="BD296" s="277"/>
      <c r="BE296" s="277"/>
      <c r="BF296" s="288"/>
      <c r="BG296" s="277"/>
      <c r="BH296" s="277"/>
      <c r="BI296" s="277"/>
      <c r="BJ296" s="277"/>
      <c r="BK296" s="277"/>
      <c r="BL296" s="277"/>
      <c r="BM296" s="277"/>
      <c r="BN296" s="277"/>
      <c r="BO296" s="277"/>
      <c r="BP296" s="277"/>
      <c r="BQ296" s="277"/>
      <c r="BR296" s="277"/>
      <c r="BS296" s="277"/>
      <c r="BT296" s="277"/>
      <c r="BU296" s="277"/>
      <c r="BV296" s="277"/>
      <c r="BW296" s="277"/>
      <c r="BX296" s="277">
        <v>8</v>
      </c>
      <c r="BY296" s="277"/>
      <c r="BZ296" s="277"/>
      <c r="CA296" s="277"/>
      <c r="CB296" s="277"/>
      <c r="CC296" s="277"/>
      <c r="CD296" s="277"/>
      <c r="CE296" s="277"/>
      <c r="CF296" s="277"/>
      <c r="CG296" s="277"/>
      <c r="CH296" s="287">
        <v>3</v>
      </c>
      <c r="CI296" s="287"/>
      <c r="CJ296" s="277"/>
      <c r="CK296" s="277"/>
      <c r="CL296" s="277"/>
      <c r="CM296" s="277"/>
      <c r="CN296" s="277"/>
      <c r="CO296" s="277"/>
      <c r="CP296" s="277"/>
      <c r="CQ296" s="277"/>
      <c r="CR296" s="277"/>
      <c r="CS296" s="277"/>
      <c r="CT296" s="277"/>
      <c r="CU296" s="277"/>
      <c r="CV296" s="277">
        <v>18</v>
      </c>
      <c r="CW296" s="277"/>
      <c r="CX296" s="277"/>
      <c r="CY296" s="277"/>
      <c r="CZ296" s="277"/>
      <c r="DA296" s="277"/>
      <c r="DB296" s="277"/>
      <c r="DC296" s="277"/>
      <c r="DD296" s="271"/>
      <c r="DE296" s="271"/>
      <c r="DF296" s="277"/>
      <c r="DG296" s="277"/>
      <c r="DH296" s="279">
        <v>0</v>
      </c>
      <c r="DI296" s="279">
        <v>0</v>
      </c>
      <c r="DJ296" s="277"/>
      <c r="DK296" s="277"/>
      <c r="DL296" s="277">
        <v>15</v>
      </c>
      <c r="DM296" s="277"/>
      <c r="DN296" s="277"/>
      <c r="DO296" s="277"/>
      <c r="DP296" s="277"/>
      <c r="DQ296" s="277"/>
      <c r="DR296" s="277"/>
      <c r="DS296" s="277">
        <v>10</v>
      </c>
      <c r="DT296" s="277"/>
      <c r="DU296" s="277"/>
      <c r="DV296" s="277"/>
      <c r="DW296" s="277"/>
      <c r="DX296" s="277"/>
      <c r="DY296" s="277"/>
      <c r="DZ296" s="277"/>
      <c r="EA296" s="277"/>
      <c r="EB296" s="277"/>
      <c r="EC296" s="272">
        <v>70</v>
      </c>
      <c r="ED296" s="272"/>
      <c r="EE296" s="277"/>
      <c r="EF296" s="277"/>
      <c r="EG296" s="277">
        <v>20</v>
      </c>
      <c r="EH296" s="277"/>
      <c r="EI296" s="277"/>
      <c r="EJ296" s="277"/>
      <c r="EK296" s="277"/>
      <c r="EL296" s="277"/>
      <c r="EM296" s="277"/>
      <c r="EN296" s="277"/>
      <c r="EO296" s="277"/>
      <c r="EP296" s="277"/>
      <c r="EQ296" s="277">
        <v>2</v>
      </c>
      <c r="ER296" s="277"/>
      <c r="ES296" s="277"/>
      <c r="ET296" s="277"/>
      <c r="EU296" s="277"/>
      <c r="EV296" s="277"/>
      <c r="EW296" s="277"/>
      <c r="EX296" s="277"/>
      <c r="EY296" s="277"/>
      <c r="EZ296" s="277"/>
      <c r="FA296" s="277"/>
      <c r="FB296" s="277"/>
      <c r="FC296" s="277"/>
      <c r="FD296" s="277"/>
      <c r="FE296" s="288"/>
      <c r="FF296" s="288"/>
      <c r="FG296" s="277">
        <v>2</v>
      </c>
      <c r="FH296" s="277"/>
      <c r="FI296" s="277">
        <v>12</v>
      </c>
      <c r="FJ296" s="277"/>
      <c r="FK296" s="277"/>
      <c r="FL296" s="277"/>
      <c r="FM296" s="277"/>
      <c r="FN296" s="277"/>
      <c r="FO296" s="42"/>
      <c r="FP296" s="42"/>
      <c r="FQ296" s="277"/>
      <c r="FR296" s="277"/>
      <c r="FS296" s="277"/>
      <c r="FT296" s="277"/>
      <c r="FU296" s="277"/>
      <c r="FV296" s="277"/>
      <c r="FW296" s="288"/>
      <c r="FX296" s="288"/>
      <c r="FY296" s="277"/>
      <c r="FZ296" s="277"/>
      <c r="GA296" s="277"/>
      <c r="GB296" s="277"/>
      <c r="GC296" s="62"/>
      <c r="GD296" s="62"/>
      <c r="GE296" s="277">
        <v>24</v>
      </c>
      <c r="GF296" s="277"/>
      <c r="GG296" s="277"/>
      <c r="GH296" s="277"/>
      <c r="GI296" s="277">
        <v>11</v>
      </c>
      <c r="GJ296" s="277"/>
      <c r="GK296" s="277"/>
      <c r="GL296" s="277"/>
    </row>
    <row r="297" spans="1:194" s="286" customFormat="1" ht="14.25" customHeight="1" x14ac:dyDescent="0.3">
      <c r="A297" s="277">
        <v>263</v>
      </c>
      <c r="B297" s="277" t="s">
        <v>786</v>
      </c>
      <c r="C297" s="277" t="s">
        <v>787</v>
      </c>
      <c r="D297" s="277">
        <v>3.12</v>
      </c>
      <c r="E297" s="277"/>
      <c r="F297" s="277"/>
      <c r="G297" s="277"/>
      <c r="H297" s="277">
        <v>1</v>
      </c>
      <c r="I297" s="277"/>
      <c r="J297" s="277">
        <v>0</v>
      </c>
      <c r="K297" s="277">
        <v>0</v>
      </c>
      <c r="L297" s="277"/>
      <c r="M297" s="277"/>
      <c r="N297" s="277"/>
      <c r="O297" s="277"/>
      <c r="P297" s="277"/>
      <c r="Q297" s="277"/>
      <c r="R297" s="277"/>
      <c r="S297" s="277"/>
      <c r="T297" s="277"/>
      <c r="U297" s="277"/>
      <c r="V297" s="277"/>
      <c r="W297" s="277"/>
      <c r="X297" s="277"/>
      <c r="Y297" s="277"/>
      <c r="Z297" s="277"/>
      <c r="AA297" s="277"/>
      <c r="AB297" s="277">
        <v>59</v>
      </c>
      <c r="AC297" s="277"/>
      <c r="AD297" s="277"/>
      <c r="AE297" s="277"/>
      <c r="AF297" s="277">
        <v>107</v>
      </c>
      <c r="AG297" s="277"/>
      <c r="AH297" s="277">
        <v>2</v>
      </c>
      <c r="AI297" s="277"/>
      <c r="AJ297" s="277"/>
      <c r="AK297" s="277"/>
      <c r="AL297" s="277"/>
      <c r="AM297" s="277"/>
      <c r="AN297" s="277">
        <v>25</v>
      </c>
      <c r="AO297" s="277"/>
      <c r="AP297" s="277"/>
      <c r="AQ297" s="277"/>
      <c r="AR297" s="278"/>
      <c r="AS297" s="278"/>
      <c r="AT297" s="278"/>
      <c r="AU297" s="278"/>
      <c r="AV297" s="277"/>
      <c r="AW297" s="277"/>
      <c r="AX297" s="277"/>
      <c r="AY297" s="277"/>
      <c r="AZ297" s="42"/>
      <c r="BA297" s="42"/>
      <c r="BB297" s="277"/>
      <c r="BC297" s="277"/>
      <c r="BD297" s="277"/>
      <c r="BE297" s="277"/>
      <c r="BF297" s="288"/>
      <c r="BG297" s="277"/>
      <c r="BH297" s="277"/>
      <c r="BI297" s="277"/>
      <c r="BJ297" s="277"/>
      <c r="BK297" s="277"/>
      <c r="BL297" s="277"/>
      <c r="BM297" s="277"/>
      <c r="BN297" s="277"/>
      <c r="BO297" s="277"/>
      <c r="BP297" s="277"/>
      <c r="BQ297" s="277"/>
      <c r="BR297" s="277"/>
      <c r="BS297" s="277"/>
      <c r="BT297" s="277"/>
      <c r="BU297" s="277"/>
      <c r="BV297" s="277"/>
      <c r="BW297" s="277"/>
      <c r="BX297" s="277"/>
      <c r="BY297" s="277"/>
      <c r="BZ297" s="277"/>
      <c r="CA297" s="277"/>
      <c r="CB297" s="277"/>
      <c r="CC297" s="277"/>
      <c r="CD297" s="277"/>
      <c r="CE297" s="277"/>
      <c r="CF297" s="277"/>
      <c r="CG297" s="277"/>
      <c r="CH297" s="287">
        <v>19</v>
      </c>
      <c r="CI297" s="287"/>
      <c r="CJ297" s="277"/>
      <c r="CK297" s="277"/>
      <c r="CL297" s="277"/>
      <c r="CM297" s="277"/>
      <c r="CN297" s="277"/>
      <c r="CO297" s="277"/>
      <c r="CP297" s="277"/>
      <c r="CQ297" s="277"/>
      <c r="CR297" s="277"/>
      <c r="CS297" s="277"/>
      <c r="CT297" s="277"/>
      <c r="CU297" s="277"/>
      <c r="CV297" s="277">
        <v>4</v>
      </c>
      <c r="CW297" s="277"/>
      <c r="CX297" s="277"/>
      <c r="CY297" s="277"/>
      <c r="CZ297" s="277"/>
      <c r="DA297" s="277"/>
      <c r="DB297" s="277"/>
      <c r="DC297" s="277"/>
      <c r="DD297" s="271"/>
      <c r="DE297" s="271"/>
      <c r="DF297" s="277"/>
      <c r="DG297" s="277"/>
      <c r="DH297" s="279">
        <v>0</v>
      </c>
      <c r="DI297" s="279">
        <v>0</v>
      </c>
      <c r="DJ297" s="277"/>
      <c r="DK297" s="277"/>
      <c r="DL297" s="277">
        <v>1</v>
      </c>
      <c r="DM297" s="277"/>
      <c r="DN297" s="277"/>
      <c r="DO297" s="277"/>
      <c r="DP297" s="277"/>
      <c r="DQ297" s="277"/>
      <c r="DR297" s="277"/>
      <c r="DS297" s="277">
        <v>192</v>
      </c>
      <c r="DT297" s="277"/>
      <c r="DU297" s="277"/>
      <c r="DV297" s="277"/>
      <c r="DW297" s="277"/>
      <c r="DX297" s="277"/>
      <c r="DY297" s="277"/>
      <c r="DZ297" s="277"/>
      <c r="EA297" s="277"/>
      <c r="EB297" s="277"/>
      <c r="EC297" s="272">
        <v>305</v>
      </c>
      <c r="ED297" s="272"/>
      <c r="EE297" s="277"/>
      <c r="EF297" s="277"/>
      <c r="EG297" s="277"/>
      <c r="EH297" s="277"/>
      <c r="EI297" s="277"/>
      <c r="EJ297" s="277"/>
      <c r="EK297" s="277"/>
      <c r="EL297" s="277"/>
      <c r="EM297" s="277">
        <v>1</v>
      </c>
      <c r="EN297" s="277"/>
      <c r="EO297" s="277"/>
      <c r="EP297" s="277"/>
      <c r="EQ297" s="277">
        <v>2</v>
      </c>
      <c r="ER297" s="277"/>
      <c r="ES297" s="277"/>
      <c r="ET297" s="277"/>
      <c r="EU297" s="277"/>
      <c r="EV297" s="277"/>
      <c r="EW297" s="277"/>
      <c r="EX297" s="277"/>
      <c r="EY297" s="277"/>
      <c r="EZ297" s="277"/>
      <c r="FA297" s="277">
        <v>1</v>
      </c>
      <c r="FB297" s="277"/>
      <c r="FC297" s="277"/>
      <c r="FD297" s="277"/>
      <c r="FE297" s="288"/>
      <c r="FF297" s="288"/>
      <c r="FG297" s="277">
        <v>14</v>
      </c>
      <c r="FH297" s="277"/>
      <c r="FI297" s="277">
        <v>70</v>
      </c>
      <c r="FJ297" s="277"/>
      <c r="FK297" s="277"/>
      <c r="FL297" s="277"/>
      <c r="FM297" s="277"/>
      <c r="FN297" s="277"/>
      <c r="FO297" s="42"/>
      <c r="FP297" s="42"/>
      <c r="FQ297" s="277"/>
      <c r="FR297" s="277"/>
      <c r="FS297" s="277"/>
      <c r="FT297" s="277"/>
      <c r="FU297" s="277"/>
      <c r="FV297" s="277"/>
      <c r="FW297" s="288"/>
      <c r="FX297" s="288"/>
      <c r="FY297" s="277"/>
      <c r="FZ297" s="277"/>
      <c r="GA297" s="277"/>
      <c r="GB297" s="277"/>
      <c r="GC297" s="62"/>
      <c r="GD297" s="62"/>
      <c r="GE297" s="277"/>
      <c r="GF297" s="277"/>
      <c r="GG297" s="277"/>
      <c r="GH297" s="277"/>
      <c r="GI297" s="277">
        <v>1</v>
      </c>
      <c r="GJ297" s="277"/>
      <c r="GK297" s="277"/>
      <c r="GL297" s="277"/>
    </row>
    <row r="298" spans="1:194" s="286" customFormat="1" ht="14.25" customHeight="1" x14ac:dyDescent="0.3">
      <c r="A298" s="277">
        <v>264</v>
      </c>
      <c r="B298" s="277" t="s">
        <v>788</v>
      </c>
      <c r="C298" s="277" t="s">
        <v>789</v>
      </c>
      <c r="D298" s="277">
        <v>1.08</v>
      </c>
      <c r="E298" s="277"/>
      <c r="F298" s="277"/>
      <c r="G298" s="277"/>
      <c r="H298" s="277">
        <v>2</v>
      </c>
      <c r="I298" s="277"/>
      <c r="J298" s="277">
        <v>3</v>
      </c>
      <c r="K298" s="277">
        <v>0</v>
      </c>
      <c r="L298" s="277">
        <v>3</v>
      </c>
      <c r="M298" s="277"/>
      <c r="N298" s="277"/>
      <c r="O298" s="277"/>
      <c r="P298" s="277">
        <v>1</v>
      </c>
      <c r="Q298" s="277"/>
      <c r="R298" s="277"/>
      <c r="S298" s="277"/>
      <c r="T298" s="277">
        <v>9</v>
      </c>
      <c r="U298" s="277"/>
      <c r="V298" s="277"/>
      <c r="W298" s="277"/>
      <c r="X298" s="277"/>
      <c r="Y298" s="277"/>
      <c r="Z298" s="277"/>
      <c r="AA298" s="277"/>
      <c r="AB298" s="277">
        <v>17</v>
      </c>
      <c r="AC298" s="277"/>
      <c r="AD298" s="277">
        <v>7</v>
      </c>
      <c r="AE298" s="277"/>
      <c r="AF298" s="277">
        <v>102</v>
      </c>
      <c r="AG298" s="277"/>
      <c r="AH298" s="277">
        <v>6</v>
      </c>
      <c r="AI298" s="277"/>
      <c r="AJ298" s="277"/>
      <c r="AK298" s="277"/>
      <c r="AL298" s="277">
        <v>1</v>
      </c>
      <c r="AM298" s="277"/>
      <c r="AN298" s="277"/>
      <c r="AO298" s="277"/>
      <c r="AP298" s="277">
        <v>1</v>
      </c>
      <c r="AQ298" s="277"/>
      <c r="AR298" s="278"/>
      <c r="AS298" s="278"/>
      <c r="AT298" s="278"/>
      <c r="AU298" s="278"/>
      <c r="AV298" s="277">
        <v>1</v>
      </c>
      <c r="AW298" s="277"/>
      <c r="AX298" s="277">
        <v>4</v>
      </c>
      <c r="AY298" s="277"/>
      <c r="AZ298" s="42">
        <v>8</v>
      </c>
      <c r="BA298" s="42"/>
      <c r="BB298" s="277">
        <v>10</v>
      </c>
      <c r="BC298" s="277"/>
      <c r="BD298" s="277"/>
      <c r="BE298" s="277"/>
      <c r="BF298" s="288"/>
      <c r="BG298" s="277"/>
      <c r="BH298" s="277"/>
      <c r="BI298" s="277"/>
      <c r="BJ298" s="277">
        <v>19</v>
      </c>
      <c r="BK298" s="277"/>
      <c r="BL298" s="277">
        <v>10</v>
      </c>
      <c r="BM298" s="277"/>
      <c r="BN298" s="277">
        <v>6</v>
      </c>
      <c r="BO298" s="277"/>
      <c r="BP298" s="277">
        <v>4</v>
      </c>
      <c r="BQ298" s="277"/>
      <c r="BR298" s="277"/>
      <c r="BS298" s="277"/>
      <c r="BT298" s="277"/>
      <c r="BU298" s="277"/>
      <c r="BV298" s="277"/>
      <c r="BW298" s="277"/>
      <c r="BX298" s="277">
        <v>1</v>
      </c>
      <c r="BY298" s="277"/>
      <c r="BZ298" s="277"/>
      <c r="CA298" s="277"/>
      <c r="CB298" s="277">
        <v>1</v>
      </c>
      <c r="CC298" s="277"/>
      <c r="CD298" s="277"/>
      <c r="CE298" s="277"/>
      <c r="CF298" s="277">
        <v>1</v>
      </c>
      <c r="CG298" s="277"/>
      <c r="CH298" s="287">
        <v>180</v>
      </c>
      <c r="CI298" s="287"/>
      <c r="CJ298" s="277"/>
      <c r="CK298" s="277"/>
      <c r="CL298" s="277"/>
      <c r="CM298" s="277"/>
      <c r="CN298" s="277"/>
      <c r="CO298" s="277"/>
      <c r="CP298" s="277"/>
      <c r="CQ298" s="277"/>
      <c r="CR298" s="277">
        <v>3</v>
      </c>
      <c r="CS298" s="277"/>
      <c r="CT298" s="277"/>
      <c r="CU298" s="277"/>
      <c r="CV298" s="277">
        <v>153</v>
      </c>
      <c r="CW298" s="277"/>
      <c r="CX298" s="277">
        <v>8</v>
      </c>
      <c r="CY298" s="277"/>
      <c r="CZ298" s="277">
        <v>2</v>
      </c>
      <c r="DA298" s="277"/>
      <c r="DB298" s="277"/>
      <c r="DC298" s="277"/>
      <c r="DD298" s="271"/>
      <c r="DE298" s="271"/>
      <c r="DF298" s="277"/>
      <c r="DG298" s="277"/>
      <c r="DH298" s="279">
        <v>0</v>
      </c>
      <c r="DI298" s="279">
        <v>0</v>
      </c>
      <c r="DJ298" s="277"/>
      <c r="DK298" s="277"/>
      <c r="DL298" s="277">
        <v>3</v>
      </c>
      <c r="DM298" s="277"/>
      <c r="DN298" s="277"/>
      <c r="DO298" s="277"/>
      <c r="DP298" s="277"/>
      <c r="DQ298" s="277">
        <v>1</v>
      </c>
      <c r="DR298" s="277"/>
      <c r="DS298" s="277">
        <v>178</v>
      </c>
      <c r="DT298" s="277"/>
      <c r="DU298" s="277">
        <v>1</v>
      </c>
      <c r="DV298" s="277"/>
      <c r="DW298" s="277"/>
      <c r="DX298" s="277"/>
      <c r="DY298" s="277"/>
      <c r="DZ298" s="277"/>
      <c r="EA298" s="277">
        <v>10</v>
      </c>
      <c r="EB298" s="277"/>
      <c r="EC298" s="272">
        <v>180</v>
      </c>
      <c r="ED298" s="272"/>
      <c r="EE298" s="277">
        <v>7</v>
      </c>
      <c r="EF298" s="277"/>
      <c r="EG298" s="277">
        <v>12</v>
      </c>
      <c r="EH298" s="277"/>
      <c r="EI298" s="277"/>
      <c r="EJ298" s="277"/>
      <c r="EK298" s="277">
        <v>15</v>
      </c>
      <c r="EL298" s="277"/>
      <c r="EM298" s="277">
        <v>20</v>
      </c>
      <c r="EN298" s="277"/>
      <c r="EO298" s="277"/>
      <c r="EP298" s="277"/>
      <c r="EQ298" s="277">
        <v>15</v>
      </c>
      <c r="ER298" s="277"/>
      <c r="ES298" s="277"/>
      <c r="ET298" s="277"/>
      <c r="EU298" s="277"/>
      <c r="EV298" s="277"/>
      <c r="EW298" s="277"/>
      <c r="EX298" s="277"/>
      <c r="EY298" s="277">
        <v>10</v>
      </c>
      <c r="EZ298" s="277"/>
      <c r="FA298" s="277">
        <v>20</v>
      </c>
      <c r="FB298" s="277"/>
      <c r="FC298" s="277">
        <v>1</v>
      </c>
      <c r="FD298" s="277"/>
      <c r="FE298" s="288">
        <v>10</v>
      </c>
      <c r="FF298" s="288"/>
      <c r="FG298" s="277">
        <v>20</v>
      </c>
      <c r="FH298" s="277"/>
      <c r="FI298" s="277">
        <v>110</v>
      </c>
      <c r="FJ298" s="277"/>
      <c r="FK298" s="277">
        <v>10</v>
      </c>
      <c r="FL298" s="277"/>
      <c r="FM298" s="277"/>
      <c r="FN298" s="277"/>
      <c r="FO298" s="42"/>
      <c r="FP298" s="42"/>
      <c r="FQ298" s="277"/>
      <c r="FR298" s="277"/>
      <c r="FS298" s="277">
        <v>1</v>
      </c>
      <c r="FT298" s="277"/>
      <c r="FU298" s="277">
        <v>3</v>
      </c>
      <c r="FV298" s="277"/>
      <c r="FW298" s="288">
        <v>10</v>
      </c>
      <c r="FX298" s="288"/>
      <c r="FY298" s="277"/>
      <c r="FZ298" s="277"/>
      <c r="GA298" s="277">
        <v>2</v>
      </c>
      <c r="GB298" s="277"/>
      <c r="GC298" s="62"/>
      <c r="GD298" s="62"/>
      <c r="GE298" s="277">
        <v>46</v>
      </c>
      <c r="GF298" s="277"/>
      <c r="GG298" s="277"/>
      <c r="GH298" s="277"/>
      <c r="GI298" s="277">
        <v>45</v>
      </c>
      <c r="GJ298" s="277"/>
      <c r="GK298" s="277"/>
      <c r="GL298" s="277"/>
    </row>
    <row r="299" spans="1:194" s="286" customFormat="1" ht="14.25" customHeight="1" x14ac:dyDescent="0.3">
      <c r="A299" s="277">
        <v>265</v>
      </c>
      <c r="B299" s="277" t="s">
        <v>790</v>
      </c>
      <c r="C299" s="277" t="s">
        <v>791</v>
      </c>
      <c r="D299" s="277">
        <v>1.1200000000000001</v>
      </c>
      <c r="E299" s="277"/>
      <c r="F299" s="277"/>
      <c r="G299" s="277"/>
      <c r="H299" s="277">
        <v>6</v>
      </c>
      <c r="I299" s="277"/>
      <c r="J299" s="277">
        <v>3</v>
      </c>
      <c r="K299" s="277">
        <v>0</v>
      </c>
      <c r="L299" s="277">
        <v>1</v>
      </c>
      <c r="M299" s="277"/>
      <c r="N299" s="277"/>
      <c r="O299" s="277"/>
      <c r="P299" s="277"/>
      <c r="Q299" s="277"/>
      <c r="R299" s="277"/>
      <c r="S299" s="277"/>
      <c r="T299" s="277">
        <v>5</v>
      </c>
      <c r="U299" s="277"/>
      <c r="V299" s="277"/>
      <c r="W299" s="277"/>
      <c r="X299" s="277"/>
      <c r="Y299" s="277"/>
      <c r="Z299" s="277"/>
      <c r="AA299" s="277"/>
      <c r="AB299" s="277">
        <v>16</v>
      </c>
      <c r="AC299" s="277"/>
      <c r="AD299" s="277">
        <v>1</v>
      </c>
      <c r="AE299" s="277"/>
      <c r="AF299" s="277">
        <v>50</v>
      </c>
      <c r="AG299" s="277"/>
      <c r="AH299" s="277"/>
      <c r="AI299" s="277"/>
      <c r="AJ299" s="277"/>
      <c r="AK299" s="277"/>
      <c r="AL299" s="277">
        <v>2</v>
      </c>
      <c r="AM299" s="277"/>
      <c r="AN299" s="277"/>
      <c r="AO299" s="277"/>
      <c r="AP299" s="277">
        <v>6</v>
      </c>
      <c r="AQ299" s="277"/>
      <c r="AR299" s="278"/>
      <c r="AS299" s="278"/>
      <c r="AT299" s="278"/>
      <c r="AU299" s="278"/>
      <c r="AV299" s="277">
        <v>3</v>
      </c>
      <c r="AW299" s="277"/>
      <c r="AX299" s="277">
        <v>4</v>
      </c>
      <c r="AY299" s="277"/>
      <c r="AZ299" s="42"/>
      <c r="BA299" s="42"/>
      <c r="BB299" s="277">
        <v>6</v>
      </c>
      <c r="BC299" s="277"/>
      <c r="BD299" s="277"/>
      <c r="BE299" s="277"/>
      <c r="BF299" s="288"/>
      <c r="BG299" s="277"/>
      <c r="BH299" s="277"/>
      <c r="BI299" s="277"/>
      <c r="BJ299" s="277">
        <v>5</v>
      </c>
      <c r="BK299" s="277"/>
      <c r="BL299" s="277"/>
      <c r="BM299" s="277"/>
      <c r="BN299" s="277">
        <v>1</v>
      </c>
      <c r="BO299" s="277"/>
      <c r="BP299" s="277">
        <v>6</v>
      </c>
      <c r="BQ299" s="277"/>
      <c r="BR299" s="277"/>
      <c r="BS299" s="277"/>
      <c r="BT299" s="277"/>
      <c r="BU299" s="277"/>
      <c r="BV299" s="277"/>
      <c r="BW299" s="277"/>
      <c r="BX299" s="277">
        <v>29</v>
      </c>
      <c r="BY299" s="277"/>
      <c r="BZ299" s="277"/>
      <c r="CA299" s="277"/>
      <c r="CB299" s="277"/>
      <c r="CC299" s="277"/>
      <c r="CD299" s="277"/>
      <c r="CE299" s="277"/>
      <c r="CF299" s="277"/>
      <c r="CG299" s="277"/>
      <c r="CH299" s="287">
        <v>19</v>
      </c>
      <c r="CI299" s="287"/>
      <c r="CJ299" s="277"/>
      <c r="CK299" s="277"/>
      <c r="CL299" s="277"/>
      <c r="CM299" s="277"/>
      <c r="CN299" s="277"/>
      <c r="CO299" s="277"/>
      <c r="CP299" s="277"/>
      <c r="CQ299" s="277"/>
      <c r="CR299" s="277">
        <v>15</v>
      </c>
      <c r="CS299" s="277"/>
      <c r="CT299" s="277"/>
      <c r="CU299" s="277"/>
      <c r="CV299" s="277">
        <v>29</v>
      </c>
      <c r="CW299" s="277"/>
      <c r="CX299" s="277">
        <v>5</v>
      </c>
      <c r="CY299" s="277"/>
      <c r="CZ299" s="277">
        <v>2</v>
      </c>
      <c r="DA299" s="277"/>
      <c r="DB299" s="277"/>
      <c r="DC299" s="277"/>
      <c r="DD299" s="271"/>
      <c r="DE299" s="271"/>
      <c r="DF299" s="277">
        <v>1</v>
      </c>
      <c r="DG299" s="277"/>
      <c r="DH299" s="279">
        <v>0</v>
      </c>
      <c r="DI299" s="279">
        <v>0</v>
      </c>
      <c r="DJ299" s="277"/>
      <c r="DK299" s="277"/>
      <c r="DL299" s="277">
        <v>11</v>
      </c>
      <c r="DM299" s="277"/>
      <c r="DN299" s="277"/>
      <c r="DO299" s="277"/>
      <c r="DP299" s="277"/>
      <c r="DQ299" s="277"/>
      <c r="DR299" s="277"/>
      <c r="DS299" s="277">
        <v>207</v>
      </c>
      <c r="DT299" s="277"/>
      <c r="DU299" s="277">
        <v>1</v>
      </c>
      <c r="DV299" s="277"/>
      <c r="DW299" s="277"/>
      <c r="DX299" s="277"/>
      <c r="DY299" s="277"/>
      <c r="DZ299" s="277"/>
      <c r="EA299" s="277"/>
      <c r="EB299" s="277"/>
      <c r="EC299" s="272">
        <v>95</v>
      </c>
      <c r="ED299" s="272"/>
      <c r="EE299" s="277"/>
      <c r="EF299" s="277"/>
      <c r="EG299" s="277">
        <v>34</v>
      </c>
      <c r="EH299" s="277"/>
      <c r="EI299" s="277"/>
      <c r="EJ299" s="277"/>
      <c r="EK299" s="277">
        <v>5</v>
      </c>
      <c r="EL299" s="277"/>
      <c r="EM299" s="277">
        <v>20</v>
      </c>
      <c r="EN299" s="277"/>
      <c r="EO299" s="277">
        <v>5</v>
      </c>
      <c r="EP299" s="277"/>
      <c r="EQ299" s="277">
        <v>5</v>
      </c>
      <c r="ER299" s="277"/>
      <c r="ES299" s="277"/>
      <c r="ET299" s="277"/>
      <c r="EU299" s="277"/>
      <c r="EV299" s="277"/>
      <c r="EW299" s="277"/>
      <c r="EX299" s="277"/>
      <c r="EY299" s="277"/>
      <c r="EZ299" s="277"/>
      <c r="FA299" s="277">
        <v>20</v>
      </c>
      <c r="FB299" s="277"/>
      <c r="FC299" s="277">
        <v>1</v>
      </c>
      <c r="FD299" s="277"/>
      <c r="FE299" s="288">
        <v>3</v>
      </c>
      <c r="FF299" s="288"/>
      <c r="FG299" s="277">
        <v>40</v>
      </c>
      <c r="FH299" s="277"/>
      <c r="FI299" s="277">
        <v>190</v>
      </c>
      <c r="FJ299" s="277"/>
      <c r="FK299" s="277">
        <v>8</v>
      </c>
      <c r="FL299" s="277"/>
      <c r="FM299" s="277"/>
      <c r="FN299" s="277"/>
      <c r="FO299" s="42"/>
      <c r="FP299" s="42"/>
      <c r="FQ299" s="277">
        <v>8</v>
      </c>
      <c r="FR299" s="277"/>
      <c r="FS299" s="277"/>
      <c r="FT299" s="277"/>
      <c r="FU299" s="277">
        <v>4</v>
      </c>
      <c r="FV299" s="277"/>
      <c r="FW299" s="288">
        <v>3</v>
      </c>
      <c r="FX299" s="288"/>
      <c r="FY299" s="277"/>
      <c r="FZ299" s="277"/>
      <c r="GA299" s="277">
        <v>3</v>
      </c>
      <c r="GB299" s="277"/>
      <c r="GC299" s="62"/>
      <c r="GD299" s="62"/>
      <c r="GE299" s="277">
        <v>34</v>
      </c>
      <c r="GF299" s="277"/>
      <c r="GG299" s="277"/>
      <c r="GH299" s="277"/>
      <c r="GI299" s="277">
        <v>22</v>
      </c>
      <c r="GJ299" s="277"/>
      <c r="GK299" s="277"/>
      <c r="GL299" s="277"/>
    </row>
    <row r="300" spans="1:194" s="286" customFormat="1" ht="14.25" customHeight="1" x14ac:dyDescent="0.3">
      <c r="A300" s="277">
        <v>266</v>
      </c>
      <c r="B300" s="277" t="s">
        <v>792</v>
      </c>
      <c r="C300" s="277" t="s">
        <v>793</v>
      </c>
      <c r="D300" s="277">
        <v>1.62</v>
      </c>
      <c r="E300" s="277"/>
      <c r="F300" s="277"/>
      <c r="G300" s="277"/>
      <c r="H300" s="277"/>
      <c r="I300" s="277"/>
      <c r="J300" s="277">
        <v>1</v>
      </c>
      <c r="K300" s="277">
        <v>0</v>
      </c>
      <c r="L300" s="277"/>
      <c r="M300" s="277"/>
      <c r="N300" s="277"/>
      <c r="O300" s="277"/>
      <c r="P300" s="277"/>
      <c r="Q300" s="277"/>
      <c r="R300" s="277"/>
      <c r="S300" s="277"/>
      <c r="T300" s="277">
        <v>2</v>
      </c>
      <c r="U300" s="277"/>
      <c r="V300" s="277"/>
      <c r="W300" s="277"/>
      <c r="X300" s="277"/>
      <c r="Y300" s="277"/>
      <c r="Z300" s="277"/>
      <c r="AA300" s="277"/>
      <c r="AB300" s="277">
        <v>8</v>
      </c>
      <c r="AC300" s="277"/>
      <c r="AD300" s="277"/>
      <c r="AE300" s="277"/>
      <c r="AF300" s="277">
        <v>75</v>
      </c>
      <c r="AG300" s="277"/>
      <c r="AH300" s="277">
        <v>2</v>
      </c>
      <c r="AI300" s="277"/>
      <c r="AJ300" s="277"/>
      <c r="AK300" s="277"/>
      <c r="AL300" s="277"/>
      <c r="AM300" s="277"/>
      <c r="AN300" s="277"/>
      <c r="AO300" s="277"/>
      <c r="AP300" s="277"/>
      <c r="AQ300" s="277"/>
      <c r="AR300" s="278"/>
      <c r="AS300" s="278"/>
      <c r="AT300" s="278"/>
      <c r="AU300" s="278"/>
      <c r="AV300" s="277"/>
      <c r="AW300" s="277"/>
      <c r="AX300" s="277"/>
      <c r="AY300" s="277"/>
      <c r="AZ300" s="42"/>
      <c r="BA300" s="42"/>
      <c r="BB300" s="277"/>
      <c r="BC300" s="277"/>
      <c r="BD300" s="277"/>
      <c r="BE300" s="277"/>
      <c r="BF300" s="288"/>
      <c r="BG300" s="277"/>
      <c r="BH300" s="277"/>
      <c r="BI300" s="277"/>
      <c r="BJ300" s="277">
        <v>1</v>
      </c>
      <c r="BK300" s="277"/>
      <c r="BL300" s="277"/>
      <c r="BM300" s="277"/>
      <c r="BN300" s="277"/>
      <c r="BO300" s="277"/>
      <c r="BP300" s="277"/>
      <c r="BQ300" s="277"/>
      <c r="BR300" s="277"/>
      <c r="BS300" s="277"/>
      <c r="BT300" s="277">
        <v>1</v>
      </c>
      <c r="BU300" s="277"/>
      <c r="BV300" s="277"/>
      <c r="BW300" s="277"/>
      <c r="BX300" s="277"/>
      <c r="BY300" s="277"/>
      <c r="BZ300" s="277"/>
      <c r="CA300" s="277"/>
      <c r="CB300" s="277"/>
      <c r="CC300" s="277"/>
      <c r="CD300" s="277"/>
      <c r="CE300" s="277"/>
      <c r="CF300" s="277"/>
      <c r="CG300" s="277"/>
      <c r="CH300" s="287">
        <v>3</v>
      </c>
      <c r="CI300" s="287"/>
      <c r="CJ300" s="277"/>
      <c r="CK300" s="277"/>
      <c r="CL300" s="277"/>
      <c r="CM300" s="277"/>
      <c r="CN300" s="277"/>
      <c r="CO300" s="277"/>
      <c r="CP300" s="277"/>
      <c r="CQ300" s="277"/>
      <c r="CR300" s="277"/>
      <c r="CS300" s="277"/>
      <c r="CT300" s="277"/>
      <c r="CU300" s="277"/>
      <c r="CV300" s="277"/>
      <c r="CW300" s="277"/>
      <c r="CX300" s="277"/>
      <c r="CY300" s="277"/>
      <c r="CZ300" s="277"/>
      <c r="DA300" s="277"/>
      <c r="DB300" s="277"/>
      <c r="DC300" s="277"/>
      <c r="DD300" s="271"/>
      <c r="DE300" s="271"/>
      <c r="DF300" s="277"/>
      <c r="DG300" s="277"/>
      <c r="DH300" s="279">
        <v>0</v>
      </c>
      <c r="DI300" s="279">
        <v>0</v>
      </c>
      <c r="DJ300" s="277"/>
      <c r="DK300" s="277"/>
      <c r="DL300" s="277">
        <v>7</v>
      </c>
      <c r="DM300" s="277"/>
      <c r="DN300" s="277"/>
      <c r="DO300" s="277"/>
      <c r="DP300" s="277"/>
      <c r="DQ300" s="277"/>
      <c r="DR300" s="277"/>
      <c r="DS300" s="277">
        <v>548</v>
      </c>
      <c r="DT300" s="277"/>
      <c r="DU300" s="277">
        <v>2</v>
      </c>
      <c r="DV300" s="277"/>
      <c r="DW300" s="277">
        <v>2</v>
      </c>
      <c r="DX300" s="277"/>
      <c r="DY300" s="277"/>
      <c r="DZ300" s="277"/>
      <c r="EA300" s="277"/>
      <c r="EB300" s="277"/>
      <c r="EC300" s="272">
        <v>150</v>
      </c>
      <c r="ED300" s="272"/>
      <c r="EE300" s="277"/>
      <c r="EF300" s="277"/>
      <c r="EG300" s="277">
        <v>3</v>
      </c>
      <c r="EH300" s="277"/>
      <c r="EI300" s="277"/>
      <c r="EJ300" s="277"/>
      <c r="EK300" s="277">
        <v>1</v>
      </c>
      <c r="EL300" s="277"/>
      <c r="EM300" s="277">
        <v>1</v>
      </c>
      <c r="EN300" s="277"/>
      <c r="EO300" s="277"/>
      <c r="EP300" s="277"/>
      <c r="EQ300" s="277">
        <v>4</v>
      </c>
      <c r="ER300" s="277"/>
      <c r="ES300" s="277">
        <v>1</v>
      </c>
      <c r="ET300" s="277"/>
      <c r="EU300" s="277"/>
      <c r="EV300" s="277"/>
      <c r="EW300" s="277"/>
      <c r="EX300" s="277"/>
      <c r="EY300" s="277"/>
      <c r="EZ300" s="277"/>
      <c r="FA300" s="277">
        <v>1</v>
      </c>
      <c r="FB300" s="277"/>
      <c r="FC300" s="277"/>
      <c r="FD300" s="277"/>
      <c r="FE300" s="288">
        <v>3</v>
      </c>
      <c r="FF300" s="288"/>
      <c r="FG300" s="277">
        <v>3</v>
      </c>
      <c r="FH300" s="277"/>
      <c r="FI300" s="277">
        <v>200</v>
      </c>
      <c r="FJ300" s="277"/>
      <c r="FK300" s="277"/>
      <c r="FL300" s="277"/>
      <c r="FM300" s="277"/>
      <c r="FN300" s="277"/>
      <c r="FO300" s="42"/>
      <c r="FP300" s="42"/>
      <c r="FQ300" s="277"/>
      <c r="FR300" s="277"/>
      <c r="FS300" s="277">
        <v>3</v>
      </c>
      <c r="FT300" s="277"/>
      <c r="FU300" s="277">
        <v>3</v>
      </c>
      <c r="FV300" s="277"/>
      <c r="FW300" s="288">
        <v>3</v>
      </c>
      <c r="FX300" s="288"/>
      <c r="FY300" s="277"/>
      <c r="FZ300" s="277"/>
      <c r="GA300" s="277"/>
      <c r="GB300" s="277"/>
      <c r="GC300" s="62">
        <v>3</v>
      </c>
      <c r="GD300" s="62"/>
      <c r="GE300" s="277">
        <v>3</v>
      </c>
      <c r="GF300" s="277"/>
      <c r="GG300" s="277"/>
      <c r="GH300" s="277"/>
      <c r="GI300" s="277">
        <v>60</v>
      </c>
      <c r="GJ300" s="277"/>
      <c r="GK300" s="277"/>
      <c r="GL300" s="277"/>
    </row>
    <row r="301" spans="1:194" s="286" customFormat="1" ht="14.25" customHeight="1" x14ac:dyDescent="0.3">
      <c r="A301" s="277">
        <v>267</v>
      </c>
      <c r="B301" s="277" t="s">
        <v>794</v>
      </c>
      <c r="C301" s="277" t="s">
        <v>795</v>
      </c>
      <c r="D301" s="277">
        <v>1.95</v>
      </c>
      <c r="E301" s="277"/>
      <c r="F301" s="277"/>
      <c r="G301" s="277"/>
      <c r="H301" s="277">
        <v>2</v>
      </c>
      <c r="I301" s="277"/>
      <c r="J301" s="277">
        <v>0</v>
      </c>
      <c r="K301" s="277">
        <v>0</v>
      </c>
      <c r="L301" s="277">
        <v>1</v>
      </c>
      <c r="M301" s="277"/>
      <c r="N301" s="277"/>
      <c r="O301" s="277"/>
      <c r="P301" s="277"/>
      <c r="Q301" s="277"/>
      <c r="R301" s="277"/>
      <c r="S301" s="277"/>
      <c r="T301" s="277"/>
      <c r="U301" s="277"/>
      <c r="V301" s="277"/>
      <c r="W301" s="277"/>
      <c r="X301" s="277"/>
      <c r="Y301" s="277"/>
      <c r="Z301" s="277"/>
      <c r="AA301" s="277"/>
      <c r="AB301" s="277">
        <v>4</v>
      </c>
      <c r="AC301" s="277"/>
      <c r="AD301" s="277"/>
      <c r="AE301" s="277"/>
      <c r="AF301" s="277">
        <v>15</v>
      </c>
      <c r="AG301" s="277"/>
      <c r="AH301" s="277"/>
      <c r="AI301" s="277"/>
      <c r="AJ301" s="277"/>
      <c r="AK301" s="277"/>
      <c r="AL301" s="277"/>
      <c r="AM301" s="277"/>
      <c r="AN301" s="277">
        <v>15</v>
      </c>
      <c r="AO301" s="277"/>
      <c r="AP301" s="277"/>
      <c r="AQ301" s="277"/>
      <c r="AR301" s="278"/>
      <c r="AS301" s="278"/>
      <c r="AT301" s="278"/>
      <c r="AU301" s="278"/>
      <c r="AV301" s="277"/>
      <c r="AW301" s="277"/>
      <c r="AX301" s="277"/>
      <c r="AY301" s="277"/>
      <c r="AZ301" s="42"/>
      <c r="BA301" s="42"/>
      <c r="BB301" s="277"/>
      <c r="BC301" s="277"/>
      <c r="BD301" s="277"/>
      <c r="BE301" s="277"/>
      <c r="BF301" s="288"/>
      <c r="BG301" s="277"/>
      <c r="BH301" s="277"/>
      <c r="BI301" s="277"/>
      <c r="BJ301" s="277"/>
      <c r="BK301" s="277"/>
      <c r="BL301" s="277"/>
      <c r="BM301" s="277"/>
      <c r="BN301" s="277">
        <v>1</v>
      </c>
      <c r="BO301" s="277"/>
      <c r="BP301" s="277"/>
      <c r="BQ301" s="277"/>
      <c r="BR301" s="277"/>
      <c r="BS301" s="277"/>
      <c r="BT301" s="277"/>
      <c r="BU301" s="277"/>
      <c r="BV301" s="277"/>
      <c r="BW301" s="277"/>
      <c r="BX301" s="277">
        <v>1</v>
      </c>
      <c r="BY301" s="277"/>
      <c r="BZ301" s="277"/>
      <c r="CA301" s="277"/>
      <c r="CB301" s="277"/>
      <c r="CC301" s="277"/>
      <c r="CD301" s="277"/>
      <c r="CE301" s="277"/>
      <c r="CF301" s="277"/>
      <c r="CG301" s="277"/>
      <c r="CH301" s="287"/>
      <c r="CI301" s="287"/>
      <c r="CJ301" s="277"/>
      <c r="CK301" s="277"/>
      <c r="CL301" s="277"/>
      <c r="CM301" s="277"/>
      <c r="CN301" s="277"/>
      <c r="CO301" s="277"/>
      <c r="CP301" s="277"/>
      <c r="CQ301" s="277"/>
      <c r="CR301" s="277"/>
      <c r="CS301" s="277"/>
      <c r="CT301" s="277"/>
      <c r="CU301" s="277"/>
      <c r="CV301" s="277"/>
      <c r="CW301" s="277"/>
      <c r="CX301" s="277"/>
      <c r="CY301" s="277"/>
      <c r="CZ301" s="277"/>
      <c r="DA301" s="277"/>
      <c r="DB301" s="277"/>
      <c r="DC301" s="277"/>
      <c r="DD301" s="271"/>
      <c r="DE301" s="271"/>
      <c r="DF301" s="277"/>
      <c r="DG301" s="277"/>
      <c r="DH301" s="279">
        <v>0</v>
      </c>
      <c r="DI301" s="279">
        <v>0</v>
      </c>
      <c r="DJ301" s="277"/>
      <c r="DK301" s="277"/>
      <c r="DL301" s="277">
        <v>1</v>
      </c>
      <c r="DM301" s="277"/>
      <c r="DN301" s="277"/>
      <c r="DO301" s="277"/>
      <c r="DP301" s="277"/>
      <c r="DQ301" s="277"/>
      <c r="DR301" s="277"/>
      <c r="DS301" s="277">
        <v>53</v>
      </c>
      <c r="DT301" s="277"/>
      <c r="DU301" s="277"/>
      <c r="DV301" s="277"/>
      <c r="DW301" s="277"/>
      <c r="DX301" s="277"/>
      <c r="DY301" s="277">
        <v>1</v>
      </c>
      <c r="DZ301" s="277"/>
      <c r="EA301" s="277"/>
      <c r="EB301" s="277"/>
      <c r="EC301" s="272">
        <v>115</v>
      </c>
      <c r="ED301" s="272"/>
      <c r="EE301" s="277"/>
      <c r="EF301" s="277"/>
      <c r="EG301" s="277"/>
      <c r="EH301" s="277"/>
      <c r="EI301" s="277"/>
      <c r="EJ301" s="277"/>
      <c r="EK301" s="277"/>
      <c r="EL301" s="277"/>
      <c r="EM301" s="277">
        <v>1</v>
      </c>
      <c r="EN301" s="277"/>
      <c r="EO301" s="277"/>
      <c r="EP301" s="277"/>
      <c r="EQ301" s="277">
        <v>12</v>
      </c>
      <c r="ER301" s="277"/>
      <c r="ES301" s="277">
        <v>1</v>
      </c>
      <c r="ET301" s="277"/>
      <c r="EU301" s="277"/>
      <c r="EV301" s="277"/>
      <c r="EW301" s="277"/>
      <c r="EX301" s="277"/>
      <c r="EY301" s="277"/>
      <c r="EZ301" s="277"/>
      <c r="FA301" s="277">
        <v>1</v>
      </c>
      <c r="FB301" s="277"/>
      <c r="FC301" s="277"/>
      <c r="FD301" s="277"/>
      <c r="FE301" s="288"/>
      <c r="FF301" s="288"/>
      <c r="FG301" s="277">
        <v>5</v>
      </c>
      <c r="FH301" s="277"/>
      <c r="FI301" s="277">
        <v>45</v>
      </c>
      <c r="FJ301" s="277"/>
      <c r="FK301" s="277"/>
      <c r="FL301" s="277"/>
      <c r="FM301" s="277"/>
      <c r="FN301" s="277"/>
      <c r="FO301" s="42"/>
      <c r="FP301" s="42"/>
      <c r="FQ301" s="277"/>
      <c r="FR301" s="277"/>
      <c r="FS301" s="277"/>
      <c r="FT301" s="277"/>
      <c r="FU301" s="277">
        <v>1</v>
      </c>
      <c r="FV301" s="277"/>
      <c r="FW301" s="288"/>
      <c r="FX301" s="288"/>
      <c r="FY301" s="277"/>
      <c r="FZ301" s="277"/>
      <c r="GA301" s="277"/>
      <c r="GB301" s="277"/>
      <c r="GC301" s="62">
        <v>0</v>
      </c>
      <c r="GD301" s="62"/>
      <c r="GE301" s="277"/>
      <c r="GF301" s="277"/>
      <c r="GG301" s="277"/>
      <c r="GH301" s="277"/>
      <c r="GI301" s="277">
        <v>3</v>
      </c>
      <c r="GJ301" s="277"/>
      <c r="GK301" s="277"/>
      <c r="GL301" s="277"/>
    </row>
    <row r="302" spans="1:194" s="286" customFormat="1" ht="14.25" customHeight="1" x14ac:dyDescent="0.3">
      <c r="A302" s="277">
        <v>268</v>
      </c>
      <c r="B302" s="277" t="s">
        <v>796</v>
      </c>
      <c r="C302" s="277" t="s">
        <v>797</v>
      </c>
      <c r="D302" s="277">
        <v>2.14</v>
      </c>
      <c r="E302" s="277"/>
      <c r="F302" s="277"/>
      <c r="G302" s="277"/>
      <c r="H302" s="277"/>
      <c r="I302" s="277"/>
      <c r="J302" s="277">
        <v>0</v>
      </c>
      <c r="K302" s="277">
        <v>0</v>
      </c>
      <c r="L302" s="277"/>
      <c r="M302" s="277"/>
      <c r="N302" s="277"/>
      <c r="O302" s="277"/>
      <c r="P302" s="277"/>
      <c r="Q302" s="277"/>
      <c r="R302" s="277"/>
      <c r="S302" s="277"/>
      <c r="T302" s="277"/>
      <c r="U302" s="277"/>
      <c r="V302" s="277"/>
      <c r="W302" s="277"/>
      <c r="X302" s="277"/>
      <c r="Y302" s="277"/>
      <c r="Z302" s="277"/>
      <c r="AA302" s="277"/>
      <c r="AB302" s="277"/>
      <c r="AC302" s="277"/>
      <c r="AD302" s="277"/>
      <c r="AE302" s="277"/>
      <c r="AF302" s="277">
        <v>110</v>
      </c>
      <c r="AG302" s="277"/>
      <c r="AH302" s="277">
        <v>2</v>
      </c>
      <c r="AI302" s="277"/>
      <c r="AJ302" s="277"/>
      <c r="AK302" s="277"/>
      <c r="AL302" s="277"/>
      <c r="AM302" s="277"/>
      <c r="AN302" s="277"/>
      <c r="AO302" s="277"/>
      <c r="AP302" s="277"/>
      <c r="AQ302" s="277"/>
      <c r="AR302" s="278"/>
      <c r="AS302" s="278"/>
      <c r="AT302" s="278"/>
      <c r="AU302" s="278"/>
      <c r="AV302" s="277"/>
      <c r="AW302" s="277"/>
      <c r="AX302" s="277"/>
      <c r="AY302" s="277"/>
      <c r="AZ302" s="42"/>
      <c r="BA302" s="42"/>
      <c r="BB302" s="277"/>
      <c r="BC302" s="277"/>
      <c r="BD302" s="277"/>
      <c r="BE302" s="277"/>
      <c r="BF302" s="288"/>
      <c r="BG302" s="277"/>
      <c r="BH302" s="277"/>
      <c r="BI302" s="277"/>
      <c r="BJ302" s="277"/>
      <c r="BK302" s="277"/>
      <c r="BL302" s="277"/>
      <c r="BM302" s="277"/>
      <c r="BN302" s="277"/>
      <c r="BO302" s="277"/>
      <c r="BP302" s="277"/>
      <c r="BQ302" s="277"/>
      <c r="BR302" s="277"/>
      <c r="BS302" s="277"/>
      <c r="BT302" s="277"/>
      <c r="BU302" s="277"/>
      <c r="BV302" s="277"/>
      <c r="BW302" s="277"/>
      <c r="BX302" s="277"/>
      <c r="BY302" s="277"/>
      <c r="BZ302" s="277"/>
      <c r="CA302" s="277"/>
      <c r="CB302" s="277"/>
      <c r="CC302" s="277"/>
      <c r="CD302" s="277"/>
      <c r="CE302" s="277"/>
      <c r="CF302" s="277"/>
      <c r="CG302" s="277"/>
      <c r="CH302" s="287">
        <v>83</v>
      </c>
      <c r="CI302" s="287"/>
      <c r="CJ302" s="277"/>
      <c r="CK302" s="277"/>
      <c r="CL302" s="277"/>
      <c r="CM302" s="277"/>
      <c r="CN302" s="277"/>
      <c r="CO302" s="277"/>
      <c r="CP302" s="277"/>
      <c r="CQ302" s="277"/>
      <c r="CR302" s="277"/>
      <c r="CS302" s="277"/>
      <c r="CT302" s="277"/>
      <c r="CU302" s="277"/>
      <c r="CV302" s="277"/>
      <c r="CW302" s="277"/>
      <c r="CX302" s="277"/>
      <c r="CY302" s="277"/>
      <c r="CZ302" s="277"/>
      <c r="DA302" s="277"/>
      <c r="DB302" s="277"/>
      <c r="DC302" s="277"/>
      <c r="DD302" s="271"/>
      <c r="DE302" s="271"/>
      <c r="DF302" s="277"/>
      <c r="DG302" s="277"/>
      <c r="DH302" s="279">
        <v>0</v>
      </c>
      <c r="DI302" s="279">
        <v>0</v>
      </c>
      <c r="DJ302" s="277"/>
      <c r="DK302" s="277"/>
      <c r="DL302" s="277"/>
      <c r="DM302" s="277"/>
      <c r="DN302" s="277"/>
      <c r="DO302" s="277"/>
      <c r="DP302" s="277"/>
      <c r="DQ302" s="277"/>
      <c r="DR302" s="277"/>
      <c r="DS302" s="277">
        <v>315</v>
      </c>
      <c r="DT302" s="277"/>
      <c r="DU302" s="277"/>
      <c r="DV302" s="277"/>
      <c r="DW302" s="277"/>
      <c r="DX302" s="277"/>
      <c r="DY302" s="277"/>
      <c r="DZ302" s="277"/>
      <c r="EA302" s="277"/>
      <c r="EB302" s="277"/>
      <c r="EC302" s="272">
        <v>195</v>
      </c>
      <c r="ED302" s="272"/>
      <c r="EE302" s="277"/>
      <c r="EF302" s="277"/>
      <c r="EG302" s="277"/>
      <c r="EH302" s="277"/>
      <c r="EI302" s="277"/>
      <c r="EJ302" s="277"/>
      <c r="EK302" s="277"/>
      <c r="EL302" s="277"/>
      <c r="EM302" s="277">
        <v>1</v>
      </c>
      <c r="EN302" s="277"/>
      <c r="EO302" s="277"/>
      <c r="EP302" s="277"/>
      <c r="EQ302" s="277">
        <v>1</v>
      </c>
      <c r="ER302" s="277"/>
      <c r="ES302" s="277"/>
      <c r="ET302" s="277"/>
      <c r="EU302" s="277"/>
      <c r="EV302" s="277"/>
      <c r="EW302" s="277"/>
      <c r="EX302" s="277"/>
      <c r="EY302" s="277"/>
      <c r="EZ302" s="277"/>
      <c r="FA302" s="277">
        <v>1</v>
      </c>
      <c r="FB302" s="277"/>
      <c r="FC302" s="277"/>
      <c r="FD302" s="277"/>
      <c r="FE302" s="288"/>
      <c r="FF302" s="288"/>
      <c r="FG302" s="277"/>
      <c r="FH302" s="277"/>
      <c r="FI302" s="277">
        <v>300</v>
      </c>
      <c r="FJ302" s="277"/>
      <c r="FK302" s="277"/>
      <c r="FL302" s="277"/>
      <c r="FM302" s="277"/>
      <c r="FN302" s="277"/>
      <c r="FO302" s="42"/>
      <c r="FP302" s="42"/>
      <c r="FQ302" s="277"/>
      <c r="FR302" s="277"/>
      <c r="FS302" s="277"/>
      <c r="FT302" s="277"/>
      <c r="FU302" s="277"/>
      <c r="FV302" s="277"/>
      <c r="FW302" s="288"/>
      <c r="FX302" s="288"/>
      <c r="FY302" s="277"/>
      <c r="FZ302" s="277"/>
      <c r="GA302" s="277"/>
      <c r="GB302" s="277"/>
      <c r="GC302" s="62"/>
      <c r="GD302" s="62"/>
      <c r="GE302" s="277"/>
      <c r="GF302" s="277"/>
      <c r="GG302" s="277"/>
      <c r="GH302" s="277"/>
      <c r="GI302" s="277"/>
      <c r="GJ302" s="277"/>
      <c r="GK302" s="277"/>
      <c r="GL302" s="277"/>
    </row>
    <row r="303" spans="1:194" s="286" customFormat="1" ht="14.25" customHeight="1" x14ac:dyDescent="0.3">
      <c r="A303" s="277">
        <v>269</v>
      </c>
      <c r="B303" s="277" t="s">
        <v>798</v>
      </c>
      <c r="C303" s="277" t="s">
        <v>799</v>
      </c>
      <c r="D303" s="277">
        <v>4.13</v>
      </c>
      <c r="E303" s="277"/>
      <c r="F303" s="277"/>
      <c r="G303" s="277"/>
      <c r="H303" s="277">
        <v>2</v>
      </c>
      <c r="I303" s="277"/>
      <c r="J303" s="277">
        <v>0</v>
      </c>
      <c r="K303" s="277">
        <v>0</v>
      </c>
      <c r="L303" s="277"/>
      <c r="M303" s="277"/>
      <c r="N303" s="277"/>
      <c r="O303" s="277"/>
      <c r="P303" s="277">
        <v>1</v>
      </c>
      <c r="Q303" s="277"/>
      <c r="R303" s="277"/>
      <c r="S303" s="277"/>
      <c r="T303" s="277"/>
      <c r="U303" s="277"/>
      <c r="V303" s="277"/>
      <c r="W303" s="277"/>
      <c r="X303" s="277"/>
      <c r="Y303" s="277"/>
      <c r="Z303" s="277"/>
      <c r="AA303" s="277"/>
      <c r="AB303" s="277"/>
      <c r="AC303" s="277"/>
      <c r="AD303" s="277"/>
      <c r="AE303" s="277"/>
      <c r="AF303" s="277">
        <v>3</v>
      </c>
      <c r="AG303" s="277"/>
      <c r="AH303" s="277">
        <v>2</v>
      </c>
      <c r="AI303" s="277"/>
      <c r="AJ303" s="277"/>
      <c r="AK303" s="277"/>
      <c r="AL303" s="277"/>
      <c r="AM303" s="277"/>
      <c r="AN303" s="277"/>
      <c r="AO303" s="277"/>
      <c r="AP303" s="277"/>
      <c r="AQ303" s="277"/>
      <c r="AR303" s="278"/>
      <c r="AS303" s="278"/>
      <c r="AT303" s="278"/>
      <c r="AU303" s="278"/>
      <c r="AV303" s="277"/>
      <c r="AW303" s="277"/>
      <c r="AX303" s="277"/>
      <c r="AY303" s="277"/>
      <c r="AZ303" s="42"/>
      <c r="BA303" s="42"/>
      <c r="BB303" s="277"/>
      <c r="BC303" s="277"/>
      <c r="BD303" s="277"/>
      <c r="BE303" s="277"/>
      <c r="BF303" s="288"/>
      <c r="BG303" s="277"/>
      <c r="BH303" s="277"/>
      <c r="BI303" s="277"/>
      <c r="BJ303" s="277"/>
      <c r="BK303" s="277"/>
      <c r="BL303" s="277"/>
      <c r="BM303" s="277"/>
      <c r="BN303" s="277"/>
      <c r="BO303" s="277"/>
      <c r="BP303" s="277"/>
      <c r="BQ303" s="277"/>
      <c r="BR303" s="277"/>
      <c r="BS303" s="277"/>
      <c r="BT303" s="277"/>
      <c r="BU303" s="277"/>
      <c r="BV303" s="277"/>
      <c r="BW303" s="277"/>
      <c r="BX303" s="277"/>
      <c r="BY303" s="277"/>
      <c r="BZ303" s="277"/>
      <c r="CA303" s="277"/>
      <c r="CB303" s="277"/>
      <c r="CC303" s="277"/>
      <c r="CD303" s="277"/>
      <c r="CE303" s="277"/>
      <c r="CF303" s="277"/>
      <c r="CG303" s="277"/>
      <c r="CH303" s="287"/>
      <c r="CI303" s="287"/>
      <c r="CJ303" s="277"/>
      <c r="CK303" s="277"/>
      <c r="CL303" s="277"/>
      <c r="CM303" s="277"/>
      <c r="CN303" s="277"/>
      <c r="CO303" s="277"/>
      <c r="CP303" s="277"/>
      <c r="CQ303" s="277"/>
      <c r="CR303" s="277"/>
      <c r="CS303" s="277"/>
      <c r="CT303" s="277"/>
      <c r="CU303" s="277"/>
      <c r="CV303" s="277"/>
      <c r="CW303" s="277"/>
      <c r="CX303" s="277"/>
      <c r="CY303" s="277"/>
      <c r="CZ303" s="277"/>
      <c r="DA303" s="277"/>
      <c r="DB303" s="277"/>
      <c r="DC303" s="277"/>
      <c r="DD303" s="271"/>
      <c r="DE303" s="271"/>
      <c r="DF303" s="277"/>
      <c r="DG303" s="277"/>
      <c r="DH303" s="279">
        <v>0</v>
      </c>
      <c r="DI303" s="279">
        <v>0</v>
      </c>
      <c r="DJ303" s="277"/>
      <c r="DK303" s="277"/>
      <c r="DL303" s="277"/>
      <c r="DM303" s="277"/>
      <c r="DN303" s="277"/>
      <c r="DO303" s="277"/>
      <c r="DP303" s="277"/>
      <c r="DQ303" s="277"/>
      <c r="DR303" s="277"/>
      <c r="DS303" s="277">
        <v>58</v>
      </c>
      <c r="DT303" s="277"/>
      <c r="DU303" s="277"/>
      <c r="DV303" s="277"/>
      <c r="DW303" s="277"/>
      <c r="DX303" s="277"/>
      <c r="DY303" s="277"/>
      <c r="DZ303" s="277"/>
      <c r="EA303" s="277"/>
      <c r="EB303" s="277"/>
      <c r="EC303" s="272">
        <v>237</v>
      </c>
      <c r="ED303" s="272"/>
      <c r="EE303" s="277"/>
      <c r="EF303" s="277"/>
      <c r="EG303" s="277"/>
      <c r="EH303" s="277"/>
      <c r="EI303" s="277"/>
      <c r="EJ303" s="277"/>
      <c r="EK303" s="277"/>
      <c r="EL303" s="277"/>
      <c r="EM303" s="277"/>
      <c r="EN303" s="277"/>
      <c r="EO303" s="277"/>
      <c r="EP303" s="277"/>
      <c r="EQ303" s="277">
        <v>50</v>
      </c>
      <c r="ER303" s="277"/>
      <c r="ES303" s="277"/>
      <c r="ET303" s="277"/>
      <c r="EU303" s="277"/>
      <c r="EV303" s="277"/>
      <c r="EW303" s="277"/>
      <c r="EX303" s="277"/>
      <c r="EY303" s="277"/>
      <c r="EZ303" s="277"/>
      <c r="FA303" s="277"/>
      <c r="FB303" s="277"/>
      <c r="FC303" s="277"/>
      <c r="FD303" s="277"/>
      <c r="FE303" s="288"/>
      <c r="FF303" s="288"/>
      <c r="FG303" s="277"/>
      <c r="FH303" s="277"/>
      <c r="FI303" s="277"/>
      <c r="FJ303" s="277"/>
      <c r="FK303" s="277"/>
      <c r="FL303" s="277"/>
      <c r="FM303" s="277"/>
      <c r="FN303" s="277"/>
      <c r="FO303" s="42"/>
      <c r="FP303" s="42"/>
      <c r="FQ303" s="277"/>
      <c r="FR303" s="277"/>
      <c r="FS303" s="277"/>
      <c r="FT303" s="277"/>
      <c r="FU303" s="277"/>
      <c r="FV303" s="277"/>
      <c r="FW303" s="288"/>
      <c r="FX303" s="288"/>
      <c r="FY303" s="277"/>
      <c r="FZ303" s="277"/>
      <c r="GA303" s="277"/>
      <c r="GB303" s="277"/>
      <c r="GC303" s="62"/>
      <c r="GD303" s="62"/>
      <c r="GE303" s="277"/>
      <c r="GF303" s="277"/>
      <c r="GG303" s="277"/>
      <c r="GH303" s="277"/>
      <c r="GI303" s="277"/>
      <c r="GJ303" s="277"/>
      <c r="GK303" s="277"/>
      <c r="GL303" s="277"/>
    </row>
    <row r="304" spans="1:194" s="286" customFormat="1" ht="14.25" customHeight="1" x14ac:dyDescent="0.3">
      <c r="A304" s="277">
        <v>31</v>
      </c>
      <c r="B304" s="277" t="s">
        <v>800</v>
      </c>
      <c r="C304" s="277" t="s">
        <v>185</v>
      </c>
      <c r="D304" s="277">
        <v>0.9</v>
      </c>
      <c r="E304" s="277"/>
      <c r="F304" s="277">
        <v>150</v>
      </c>
      <c r="G304" s="277"/>
      <c r="H304" s="277">
        <v>2</v>
      </c>
      <c r="I304" s="277"/>
      <c r="J304" s="277">
        <v>86</v>
      </c>
      <c r="K304" s="277">
        <v>14</v>
      </c>
      <c r="L304" s="277">
        <v>104</v>
      </c>
      <c r="M304" s="277">
        <v>4</v>
      </c>
      <c r="N304" s="277">
        <f>SUM(N305:N323)</f>
        <v>46</v>
      </c>
      <c r="O304" s="277"/>
      <c r="P304" s="277">
        <v>34</v>
      </c>
      <c r="Q304" s="277">
        <v>26</v>
      </c>
      <c r="R304" s="277">
        <v>5</v>
      </c>
      <c r="S304" s="277"/>
      <c r="T304" s="277"/>
      <c r="U304" s="277"/>
      <c r="V304" s="277">
        <v>64</v>
      </c>
      <c r="W304" s="277"/>
      <c r="X304" s="277"/>
      <c r="Y304" s="277"/>
      <c r="Z304" s="277">
        <v>80</v>
      </c>
      <c r="AA304" s="277"/>
      <c r="AB304" s="277">
        <v>124</v>
      </c>
      <c r="AC304" s="277"/>
      <c r="AD304" s="277">
        <v>103</v>
      </c>
      <c r="AE304" s="277">
        <v>25</v>
      </c>
      <c r="AF304" s="277"/>
      <c r="AG304" s="277"/>
      <c r="AH304" s="277"/>
      <c r="AI304" s="277"/>
      <c r="AJ304" s="277"/>
      <c r="AK304" s="277"/>
      <c r="AL304" s="277">
        <v>123</v>
      </c>
      <c r="AM304" s="277">
        <v>26</v>
      </c>
      <c r="AN304" s="277">
        <f>SUM(AN305:AN323)</f>
        <v>65</v>
      </c>
      <c r="AO304" s="277"/>
      <c r="AP304" s="277"/>
      <c r="AQ304" s="277"/>
      <c r="AR304" s="278">
        <v>12</v>
      </c>
      <c r="AS304" s="278"/>
      <c r="AT304" s="278"/>
      <c r="AU304" s="278"/>
      <c r="AV304" s="277">
        <v>91</v>
      </c>
      <c r="AW304" s="277">
        <v>11</v>
      </c>
      <c r="AX304" s="277">
        <f>AX305+AX306+AX307+AX308+AX309+AX310+AX311+AX312+AX313+AX314+AX315+AX316+AX317+AX318+AX319+AX320+AX321+AX322+AX323</f>
        <v>130</v>
      </c>
      <c r="AY304" s="277">
        <f>AY305+AY306+AY307+AY308+AY309+AY310+AY311+AY312+AY313+AY314+AY315+AY316+AY317+AY318+AY319+AY320+AY321+AY322+AY323</f>
        <v>28</v>
      </c>
      <c r="AZ304" s="42"/>
      <c r="BA304" s="42"/>
      <c r="BB304" s="279">
        <v>164</v>
      </c>
      <c r="BC304" s="279">
        <v>29</v>
      </c>
      <c r="BD304" s="279">
        <v>228</v>
      </c>
      <c r="BE304" s="279">
        <v>0</v>
      </c>
      <c r="BF304" s="284"/>
      <c r="BG304" s="279"/>
      <c r="BH304" s="279"/>
      <c r="BI304" s="279"/>
      <c r="BJ304" s="279">
        <v>157</v>
      </c>
      <c r="BK304" s="279">
        <v>43</v>
      </c>
      <c r="BL304" s="279">
        <f>BL305+BL306+BL307+BL311+BL316+BL320+BL322+BL323</f>
        <v>246</v>
      </c>
      <c r="BM304" s="279"/>
      <c r="BN304" s="277">
        <v>167</v>
      </c>
      <c r="BO304" s="277">
        <v>30</v>
      </c>
      <c r="BP304" s="279"/>
      <c r="BQ304" s="279"/>
      <c r="BR304" s="279"/>
      <c r="BS304" s="279"/>
      <c r="BT304" s="279">
        <f>SUM(BT305:BT323)</f>
        <v>678</v>
      </c>
      <c r="BU304" s="279"/>
      <c r="BV304" s="279">
        <v>60</v>
      </c>
      <c r="BW304" s="279">
        <v>15</v>
      </c>
      <c r="BX304" s="280">
        <v>515</v>
      </c>
      <c r="BY304" s="280">
        <v>163</v>
      </c>
      <c r="BZ304" s="279"/>
      <c r="CA304" s="279"/>
      <c r="CB304" s="279"/>
      <c r="CC304" s="279"/>
      <c r="CD304" s="279">
        <v>151</v>
      </c>
      <c r="CE304" s="279"/>
      <c r="CF304" s="279"/>
      <c r="CG304" s="279"/>
      <c r="CH304" s="281">
        <f>SUM(CH305:CH323)</f>
        <v>233</v>
      </c>
      <c r="CI304" s="281">
        <f>SUM(CI305:CI323)</f>
        <v>118</v>
      </c>
      <c r="CJ304" s="279"/>
      <c r="CK304" s="279">
        <v>901</v>
      </c>
      <c r="CL304" s="279"/>
      <c r="CM304" s="279"/>
      <c r="CN304" s="279"/>
      <c r="CO304" s="279"/>
      <c r="CP304" s="279">
        <v>33</v>
      </c>
      <c r="CQ304" s="279"/>
      <c r="CR304" s="279"/>
      <c r="CS304" s="279"/>
      <c r="CT304" s="279"/>
      <c r="CU304" s="279"/>
      <c r="CV304" s="279">
        <v>257</v>
      </c>
      <c r="CW304" s="279"/>
      <c r="CX304" s="279"/>
      <c r="CY304" s="279"/>
      <c r="CZ304" s="279">
        <v>48</v>
      </c>
      <c r="DA304" s="279">
        <v>8</v>
      </c>
      <c r="DB304" s="279"/>
      <c r="DC304" s="279"/>
      <c r="DD304" s="271"/>
      <c r="DE304" s="271"/>
      <c r="DF304" s="279">
        <v>133</v>
      </c>
      <c r="DG304" s="279"/>
      <c r="DH304" s="279">
        <v>0</v>
      </c>
      <c r="DI304" s="279">
        <v>0</v>
      </c>
      <c r="DJ304" s="279"/>
      <c r="DK304" s="279"/>
      <c r="DL304" s="279">
        <v>189</v>
      </c>
      <c r="DM304" s="279"/>
      <c r="DN304" s="279"/>
      <c r="DO304" s="279"/>
      <c r="DP304" s="277"/>
      <c r="DQ304" s="279">
        <v>173</v>
      </c>
      <c r="DR304" s="279"/>
      <c r="DS304" s="279">
        <v>880</v>
      </c>
      <c r="DT304" s="279"/>
      <c r="DU304" s="279">
        <v>477</v>
      </c>
      <c r="DV304" s="279"/>
      <c r="DW304" s="277"/>
      <c r="DX304" s="277"/>
      <c r="DY304" s="279"/>
      <c r="DZ304" s="279"/>
      <c r="EA304" s="279">
        <v>70</v>
      </c>
      <c r="EB304" s="279"/>
      <c r="EC304" s="272"/>
      <c r="ED304" s="272"/>
      <c r="EE304" s="279">
        <v>48</v>
      </c>
      <c r="EF304" s="279">
        <v>8</v>
      </c>
      <c r="EG304" s="279">
        <v>188</v>
      </c>
      <c r="EH304" s="279">
        <v>50</v>
      </c>
      <c r="EI304" s="279"/>
      <c r="EJ304" s="279"/>
      <c r="EK304" s="279"/>
      <c r="EL304" s="279"/>
      <c r="EM304" s="279"/>
      <c r="EN304" s="279"/>
      <c r="EO304" s="279">
        <v>94</v>
      </c>
      <c r="EP304" s="279">
        <v>9</v>
      </c>
      <c r="EQ304" s="279"/>
      <c r="ER304" s="279"/>
      <c r="ES304" s="279">
        <v>457</v>
      </c>
      <c r="ET304" s="279">
        <v>7</v>
      </c>
      <c r="EU304" s="279"/>
      <c r="EV304" s="279"/>
      <c r="EW304" s="279"/>
      <c r="EX304" s="279"/>
      <c r="EY304" s="279"/>
      <c r="EZ304" s="279"/>
      <c r="FA304" s="279"/>
      <c r="FB304" s="279"/>
      <c r="FC304" s="279"/>
      <c r="FD304" s="279"/>
      <c r="FE304" s="283">
        <v>121</v>
      </c>
      <c r="FF304" s="283">
        <v>25</v>
      </c>
      <c r="FG304" s="279">
        <v>384</v>
      </c>
      <c r="FH304" s="279">
        <v>79</v>
      </c>
      <c r="FI304" s="279">
        <v>1302</v>
      </c>
      <c r="FJ304" s="279">
        <v>445</v>
      </c>
      <c r="FK304" s="279">
        <v>151</v>
      </c>
      <c r="FL304" s="279">
        <v>26</v>
      </c>
      <c r="FM304" s="279"/>
      <c r="FN304" s="279"/>
      <c r="FO304" s="42"/>
      <c r="FP304" s="42"/>
      <c r="FQ304" s="279"/>
      <c r="FR304" s="279"/>
      <c r="FS304" s="279">
        <v>1</v>
      </c>
      <c r="FT304" s="279"/>
      <c r="FU304" s="279"/>
      <c r="FV304" s="279"/>
      <c r="FW304" s="283">
        <v>121</v>
      </c>
      <c r="FX304" s="283">
        <v>25</v>
      </c>
      <c r="FY304" s="279"/>
      <c r="FZ304" s="279"/>
      <c r="GA304" s="279"/>
      <c r="GB304" s="279"/>
      <c r="GC304" s="62">
        <v>30</v>
      </c>
      <c r="GD304" s="62"/>
      <c r="GE304" s="279"/>
      <c r="GF304" s="279"/>
      <c r="GG304" s="285"/>
      <c r="GH304" s="285"/>
      <c r="GI304" s="279"/>
      <c r="GJ304" s="279"/>
      <c r="GK304" s="279"/>
      <c r="GL304" s="279"/>
    </row>
    <row r="305" spans="1:194" s="286" customFormat="1" ht="14.25" customHeight="1" x14ac:dyDescent="0.3">
      <c r="A305" s="277">
        <v>270</v>
      </c>
      <c r="B305" s="277" t="s">
        <v>801</v>
      </c>
      <c r="C305" s="277" t="s">
        <v>802</v>
      </c>
      <c r="D305" s="277">
        <v>0.61</v>
      </c>
      <c r="E305" s="277"/>
      <c r="F305" s="277"/>
      <c r="G305" s="277"/>
      <c r="H305" s="277"/>
      <c r="I305" s="277"/>
      <c r="J305" s="277">
        <v>1</v>
      </c>
      <c r="K305" s="277">
        <v>1</v>
      </c>
      <c r="L305" s="277">
        <v>1</v>
      </c>
      <c r="M305" s="277"/>
      <c r="N305" s="277"/>
      <c r="O305" s="277"/>
      <c r="P305" s="277"/>
      <c r="Q305" s="277">
        <v>1</v>
      </c>
      <c r="R305" s="277"/>
      <c r="S305" s="277"/>
      <c r="T305" s="277"/>
      <c r="U305" s="277"/>
      <c r="V305" s="277">
        <v>1</v>
      </c>
      <c r="W305" s="277"/>
      <c r="X305" s="277"/>
      <c r="Y305" s="277"/>
      <c r="Z305" s="277"/>
      <c r="AA305" s="277"/>
      <c r="AB305" s="277"/>
      <c r="AC305" s="277"/>
      <c r="AD305" s="277">
        <v>1</v>
      </c>
      <c r="AE305" s="277">
        <v>1</v>
      </c>
      <c r="AF305" s="277">
        <v>10</v>
      </c>
      <c r="AG305" s="277"/>
      <c r="AH305" s="277"/>
      <c r="AI305" s="277"/>
      <c r="AJ305" s="277"/>
      <c r="AK305" s="277"/>
      <c r="AL305" s="277">
        <v>2</v>
      </c>
      <c r="AM305" s="277">
        <v>2</v>
      </c>
      <c r="AN305" s="277"/>
      <c r="AO305" s="277"/>
      <c r="AP305" s="277"/>
      <c r="AQ305" s="277"/>
      <c r="AR305" s="278"/>
      <c r="AS305" s="278"/>
      <c r="AT305" s="278"/>
      <c r="AU305" s="278"/>
      <c r="AV305" s="277"/>
      <c r="AW305" s="277">
        <v>5</v>
      </c>
      <c r="AX305" s="277">
        <v>1</v>
      </c>
      <c r="AY305" s="277">
        <v>2</v>
      </c>
      <c r="AZ305" s="42">
        <v>3</v>
      </c>
      <c r="BA305" s="42">
        <v>1</v>
      </c>
      <c r="BB305" s="277"/>
      <c r="BC305" s="277"/>
      <c r="BD305" s="277">
        <v>3</v>
      </c>
      <c r="BE305" s="277">
        <v>0</v>
      </c>
      <c r="BF305" s="288"/>
      <c r="BG305" s="277"/>
      <c r="BH305" s="277"/>
      <c r="BI305" s="277"/>
      <c r="BJ305" s="277">
        <v>1</v>
      </c>
      <c r="BK305" s="277">
        <v>1</v>
      </c>
      <c r="BL305" s="277">
        <v>1</v>
      </c>
      <c r="BM305" s="277"/>
      <c r="BN305" s="279">
        <v>2</v>
      </c>
      <c r="BO305" s="279">
        <v>7</v>
      </c>
      <c r="BP305" s="277">
        <v>1</v>
      </c>
      <c r="BQ305" s="277"/>
      <c r="BR305" s="277"/>
      <c r="BS305" s="277"/>
      <c r="BT305" s="277">
        <v>9</v>
      </c>
      <c r="BU305" s="277"/>
      <c r="BV305" s="277">
        <v>1</v>
      </c>
      <c r="BW305" s="277"/>
      <c r="BX305" s="277">
        <v>1</v>
      </c>
      <c r="BY305" s="277"/>
      <c r="BZ305" s="277"/>
      <c r="CA305" s="277"/>
      <c r="CB305" s="277">
        <v>1</v>
      </c>
      <c r="CC305" s="277"/>
      <c r="CD305" s="277">
        <v>6</v>
      </c>
      <c r="CE305" s="277"/>
      <c r="CF305" s="277"/>
      <c r="CG305" s="277">
        <v>2</v>
      </c>
      <c r="CH305" s="287"/>
      <c r="CI305" s="287"/>
      <c r="CJ305" s="277"/>
      <c r="CK305" s="277">
        <v>5</v>
      </c>
      <c r="CL305" s="277"/>
      <c r="CM305" s="277"/>
      <c r="CN305" s="277"/>
      <c r="CO305" s="277"/>
      <c r="CP305" s="277"/>
      <c r="CQ305" s="277"/>
      <c r="CR305" s="277">
        <v>3</v>
      </c>
      <c r="CS305" s="277">
        <v>4</v>
      </c>
      <c r="CT305" s="277"/>
      <c r="CU305" s="277"/>
      <c r="CV305" s="277">
        <v>3</v>
      </c>
      <c r="CW305" s="277"/>
      <c r="CX305" s="277">
        <v>2</v>
      </c>
      <c r="CY305" s="277">
        <v>3</v>
      </c>
      <c r="CZ305" s="277">
        <v>2</v>
      </c>
      <c r="DA305" s="277">
        <v>1</v>
      </c>
      <c r="DB305" s="277"/>
      <c r="DC305" s="277"/>
      <c r="DD305" s="271"/>
      <c r="DE305" s="271"/>
      <c r="DF305" s="277">
        <v>6</v>
      </c>
      <c r="DG305" s="277"/>
      <c r="DH305" s="279">
        <v>0</v>
      </c>
      <c r="DI305" s="279">
        <v>0</v>
      </c>
      <c r="DJ305" s="277"/>
      <c r="DK305" s="277"/>
      <c r="DL305" s="277">
        <v>3</v>
      </c>
      <c r="DM305" s="277"/>
      <c r="DN305" s="277"/>
      <c r="DO305" s="277"/>
      <c r="DP305" s="277"/>
      <c r="DQ305" s="277">
        <v>4</v>
      </c>
      <c r="DR305" s="277"/>
      <c r="DS305" s="277"/>
      <c r="DT305" s="277"/>
      <c r="DU305" s="277"/>
      <c r="DV305" s="277"/>
      <c r="DW305" s="279">
        <v>120</v>
      </c>
      <c r="DX305" s="279">
        <v>23</v>
      </c>
      <c r="DY305" s="277">
        <v>1</v>
      </c>
      <c r="DZ305" s="277">
        <v>3</v>
      </c>
      <c r="EA305" s="277"/>
      <c r="EB305" s="277"/>
      <c r="EC305" s="272">
        <v>3</v>
      </c>
      <c r="ED305" s="272"/>
      <c r="EE305" s="277">
        <v>4</v>
      </c>
      <c r="EF305" s="277">
        <v>2</v>
      </c>
      <c r="EG305" s="277">
        <v>7</v>
      </c>
      <c r="EH305" s="277">
        <v>8</v>
      </c>
      <c r="EI305" s="277"/>
      <c r="EJ305" s="277"/>
      <c r="EK305" s="277">
        <v>14</v>
      </c>
      <c r="EL305" s="277">
        <v>3</v>
      </c>
      <c r="EM305" s="277">
        <v>15</v>
      </c>
      <c r="EN305" s="277">
        <v>4</v>
      </c>
      <c r="EO305" s="277">
        <v>3</v>
      </c>
      <c r="EP305" s="277"/>
      <c r="EQ305" s="277"/>
      <c r="ER305" s="277"/>
      <c r="ES305" s="277"/>
      <c r="ET305" s="277"/>
      <c r="EU305" s="277"/>
      <c r="EV305" s="277"/>
      <c r="EW305" s="277"/>
      <c r="EX305" s="277"/>
      <c r="EY305" s="277">
        <v>1</v>
      </c>
      <c r="EZ305" s="277"/>
      <c r="FA305" s="277">
        <v>15</v>
      </c>
      <c r="FB305" s="277">
        <v>4</v>
      </c>
      <c r="FC305" s="277">
        <v>3</v>
      </c>
      <c r="FD305" s="277">
        <v>4</v>
      </c>
      <c r="FE305" s="288"/>
      <c r="FF305" s="288"/>
      <c r="FG305" s="277">
        <v>7</v>
      </c>
      <c r="FH305" s="277">
        <v>4</v>
      </c>
      <c r="FI305" s="277">
        <v>46</v>
      </c>
      <c r="FJ305" s="277">
        <v>45</v>
      </c>
      <c r="FK305" s="277">
        <v>3</v>
      </c>
      <c r="FL305" s="277">
        <v>3</v>
      </c>
      <c r="FM305" s="277"/>
      <c r="FN305" s="277"/>
      <c r="FO305" s="42"/>
      <c r="FP305" s="42"/>
      <c r="FQ305" s="277">
        <v>17</v>
      </c>
      <c r="FR305" s="277"/>
      <c r="FS305" s="277"/>
      <c r="FT305" s="277"/>
      <c r="FU305" s="277">
        <v>7</v>
      </c>
      <c r="FV305" s="277">
        <v>8</v>
      </c>
      <c r="FW305" s="288"/>
      <c r="FX305" s="288"/>
      <c r="FY305" s="277"/>
      <c r="FZ305" s="277">
        <v>48</v>
      </c>
      <c r="GA305" s="277">
        <v>2</v>
      </c>
      <c r="GB305" s="277">
        <v>2</v>
      </c>
      <c r="GC305" s="62">
        <v>0</v>
      </c>
      <c r="GD305" s="62"/>
      <c r="GE305" s="277">
        <v>9</v>
      </c>
      <c r="GF305" s="277">
        <v>5</v>
      </c>
      <c r="GG305" s="277">
        <v>2</v>
      </c>
      <c r="GH305" s="277">
        <v>3</v>
      </c>
      <c r="GI305" s="277">
        <v>8</v>
      </c>
      <c r="GJ305" s="277">
        <v>3</v>
      </c>
      <c r="GK305" s="277"/>
      <c r="GL305" s="277"/>
    </row>
    <row r="306" spans="1:194" s="286" customFormat="1" ht="14.25" customHeight="1" x14ac:dyDescent="0.3">
      <c r="A306" s="277">
        <v>271</v>
      </c>
      <c r="B306" s="277" t="s">
        <v>803</v>
      </c>
      <c r="C306" s="277" t="s">
        <v>804</v>
      </c>
      <c r="D306" s="277">
        <v>0.55000000000000004</v>
      </c>
      <c r="E306" s="277"/>
      <c r="F306" s="277"/>
      <c r="G306" s="277"/>
      <c r="H306" s="277"/>
      <c r="I306" s="277"/>
      <c r="J306" s="277">
        <v>1</v>
      </c>
      <c r="K306" s="277">
        <v>0</v>
      </c>
      <c r="L306" s="277">
        <v>3</v>
      </c>
      <c r="M306" s="277">
        <v>1</v>
      </c>
      <c r="N306" s="277"/>
      <c r="O306" s="277"/>
      <c r="P306" s="277">
        <v>2</v>
      </c>
      <c r="Q306" s="277"/>
      <c r="R306" s="277"/>
      <c r="S306" s="277"/>
      <c r="T306" s="277">
        <v>6</v>
      </c>
      <c r="U306" s="277">
        <v>4</v>
      </c>
      <c r="V306" s="277">
        <v>3</v>
      </c>
      <c r="W306" s="277"/>
      <c r="X306" s="277"/>
      <c r="Y306" s="277"/>
      <c r="Z306" s="277"/>
      <c r="AA306" s="277"/>
      <c r="AB306" s="277">
        <v>6</v>
      </c>
      <c r="AC306" s="277"/>
      <c r="AD306" s="277">
        <v>1</v>
      </c>
      <c r="AE306" s="277"/>
      <c r="AF306" s="277"/>
      <c r="AG306" s="277"/>
      <c r="AH306" s="277">
        <v>1</v>
      </c>
      <c r="AI306" s="277"/>
      <c r="AJ306" s="277"/>
      <c r="AK306" s="277"/>
      <c r="AL306" s="277">
        <v>7</v>
      </c>
      <c r="AM306" s="277">
        <v>1</v>
      </c>
      <c r="AN306" s="277"/>
      <c r="AO306" s="277"/>
      <c r="AP306" s="277">
        <v>7</v>
      </c>
      <c r="AQ306" s="277">
        <v>4</v>
      </c>
      <c r="AR306" s="278"/>
      <c r="AS306" s="278"/>
      <c r="AT306" s="278">
        <v>11</v>
      </c>
      <c r="AU306" s="278">
        <v>3</v>
      </c>
      <c r="AV306" s="277">
        <v>3</v>
      </c>
      <c r="AW306" s="277"/>
      <c r="AX306" s="277">
        <v>4</v>
      </c>
      <c r="AY306" s="277">
        <v>1</v>
      </c>
      <c r="AZ306" s="42">
        <v>2</v>
      </c>
      <c r="BA306" s="42">
        <v>1</v>
      </c>
      <c r="BB306" s="277">
        <v>5</v>
      </c>
      <c r="BC306" s="277">
        <v>3</v>
      </c>
      <c r="BD306" s="277">
        <v>40</v>
      </c>
      <c r="BE306" s="277">
        <v>0</v>
      </c>
      <c r="BF306" s="288"/>
      <c r="BG306" s="277"/>
      <c r="BH306" s="277"/>
      <c r="BI306" s="277"/>
      <c r="BJ306" s="277">
        <v>6</v>
      </c>
      <c r="BK306" s="277">
        <v>2</v>
      </c>
      <c r="BL306" s="277">
        <v>7</v>
      </c>
      <c r="BM306" s="277"/>
      <c r="BN306" s="277">
        <v>9</v>
      </c>
      <c r="BO306" s="277">
        <v>4</v>
      </c>
      <c r="BP306" s="277">
        <v>7</v>
      </c>
      <c r="BQ306" s="277"/>
      <c r="BR306" s="277"/>
      <c r="BS306" s="277"/>
      <c r="BT306" s="277">
        <v>16</v>
      </c>
      <c r="BU306" s="277"/>
      <c r="BV306" s="277">
        <v>5</v>
      </c>
      <c r="BW306" s="277">
        <v>2</v>
      </c>
      <c r="BX306" s="277">
        <v>47</v>
      </c>
      <c r="BY306" s="277">
        <v>46</v>
      </c>
      <c r="BZ306" s="277"/>
      <c r="CA306" s="277"/>
      <c r="CB306" s="277">
        <v>5</v>
      </c>
      <c r="CC306" s="277"/>
      <c r="CD306" s="277">
        <v>26</v>
      </c>
      <c r="CE306" s="277"/>
      <c r="CF306" s="277"/>
      <c r="CG306" s="277"/>
      <c r="CH306" s="287">
        <v>56</v>
      </c>
      <c r="CI306" s="287">
        <v>65</v>
      </c>
      <c r="CJ306" s="277"/>
      <c r="CK306" s="277">
        <v>60</v>
      </c>
      <c r="CL306" s="277"/>
      <c r="CM306" s="277"/>
      <c r="CN306" s="277"/>
      <c r="CO306" s="277"/>
      <c r="CP306" s="277"/>
      <c r="CQ306" s="277"/>
      <c r="CR306" s="277">
        <v>8</v>
      </c>
      <c r="CS306" s="277">
        <v>2</v>
      </c>
      <c r="CT306" s="277"/>
      <c r="CU306" s="277"/>
      <c r="CV306" s="277">
        <v>17</v>
      </c>
      <c r="CW306" s="277"/>
      <c r="CX306" s="277">
        <v>4</v>
      </c>
      <c r="CY306" s="277">
        <v>2</v>
      </c>
      <c r="CZ306" s="277">
        <v>1</v>
      </c>
      <c r="DA306" s="277"/>
      <c r="DB306" s="277"/>
      <c r="DC306" s="277"/>
      <c r="DD306" s="271"/>
      <c r="DE306" s="271"/>
      <c r="DF306" s="277"/>
      <c r="DG306" s="277"/>
      <c r="DH306" s="279">
        <v>0</v>
      </c>
      <c r="DI306" s="279">
        <v>0</v>
      </c>
      <c r="DJ306" s="277"/>
      <c r="DK306" s="277"/>
      <c r="DL306" s="277">
        <v>31</v>
      </c>
      <c r="DM306" s="277"/>
      <c r="DN306" s="277"/>
      <c r="DO306" s="277"/>
      <c r="DP306" s="277"/>
      <c r="DQ306" s="277">
        <v>25</v>
      </c>
      <c r="DR306" s="277"/>
      <c r="DS306" s="277">
        <v>5</v>
      </c>
      <c r="DT306" s="277"/>
      <c r="DU306" s="277">
        <v>30</v>
      </c>
      <c r="DV306" s="277"/>
      <c r="DW306" s="277"/>
      <c r="DX306" s="277"/>
      <c r="DY306" s="277">
        <v>2</v>
      </c>
      <c r="DZ306" s="277">
        <v>2</v>
      </c>
      <c r="EA306" s="277">
        <v>10</v>
      </c>
      <c r="EB306" s="277"/>
      <c r="EC306" s="272"/>
      <c r="ED306" s="272"/>
      <c r="EE306" s="277"/>
      <c r="EF306" s="277">
        <v>2</v>
      </c>
      <c r="EG306" s="277">
        <v>3</v>
      </c>
      <c r="EH306" s="277">
        <v>3</v>
      </c>
      <c r="EI306" s="277"/>
      <c r="EJ306" s="277"/>
      <c r="EK306" s="277">
        <v>15</v>
      </c>
      <c r="EL306" s="277">
        <v>2</v>
      </c>
      <c r="EM306" s="277">
        <v>15</v>
      </c>
      <c r="EN306" s="277">
        <v>20</v>
      </c>
      <c r="EO306" s="277">
        <v>5</v>
      </c>
      <c r="EP306" s="277"/>
      <c r="EQ306" s="277">
        <v>2</v>
      </c>
      <c r="ER306" s="277"/>
      <c r="ES306" s="277">
        <v>3</v>
      </c>
      <c r="ET306" s="277">
        <v>1</v>
      </c>
      <c r="EU306" s="277"/>
      <c r="EV306" s="277"/>
      <c r="EW306" s="277"/>
      <c r="EX306" s="277"/>
      <c r="EY306" s="277">
        <v>8</v>
      </c>
      <c r="EZ306" s="277">
        <v>4</v>
      </c>
      <c r="FA306" s="277">
        <v>15</v>
      </c>
      <c r="FB306" s="277">
        <v>20</v>
      </c>
      <c r="FC306" s="277">
        <v>10</v>
      </c>
      <c r="FD306" s="277">
        <v>3</v>
      </c>
      <c r="FE306" s="288">
        <v>5</v>
      </c>
      <c r="FF306" s="288">
        <v>8</v>
      </c>
      <c r="FG306" s="277">
        <v>16</v>
      </c>
      <c r="FH306" s="277">
        <v>23</v>
      </c>
      <c r="FI306" s="277">
        <v>50</v>
      </c>
      <c r="FJ306" s="277">
        <v>60</v>
      </c>
      <c r="FK306" s="277">
        <v>4</v>
      </c>
      <c r="FL306" s="277">
        <v>3</v>
      </c>
      <c r="FM306" s="277"/>
      <c r="FN306" s="277"/>
      <c r="FO306" s="42"/>
      <c r="FP306" s="42"/>
      <c r="FQ306" s="277"/>
      <c r="FR306" s="277"/>
      <c r="FS306" s="277">
        <v>1</v>
      </c>
      <c r="FT306" s="277"/>
      <c r="FU306" s="277">
        <v>7</v>
      </c>
      <c r="FV306" s="277">
        <v>3</v>
      </c>
      <c r="FW306" s="288">
        <v>5</v>
      </c>
      <c r="FX306" s="288">
        <v>8</v>
      </c>
      <c r="FY306" s="277"/>
      <c r="FZ306" s="277">
        <v>128</v>
      </c>
      <c r="GA306" s="277">
        <v>8</v>
      </c>
      <c r="GB306" s="277">
        <v>3</v>
      </c>
      <c r="GC306" s="62">
        <v>0</v>
      </c>
      <c r="GD306" s="62"/>
      <c r="GE306" s="277">
        <v>12</v>
      </c>
      <c r="GF306" s="277">
        <v>1</v>
      </c>
      <c r="GG306" s="277">
        <v>0</v>
      </c>
      <c r="GH306" s="277">
        <v>1</v>
      </c>
      <c r="GI306" s="277">
        <v>100</v>
      </c>
      <c r="GJ306" s="277">
        <v>5</v>
      </c>
      <c r="GK306" s="277"/>
      <c r="GL306" s="277"/>
    </row>
    <row r="307" spans="1:194" s="286" customFormat="1" ht="14.25" customHeight="1" x14ac:dyDescent="0.3">
      <c r="A307" s="277">
        <v>272</v>
      </c>
      <c r="B307" s="277" t="s">
        <v>805</v>
      </c>
      <c r="C307" s="277" t="s">
        <v>806</v>
      </c>
      <c r="D307" s="277">
        <v>0.71</v>
      </c>
      <c r="E307" s="277"/>
      <c r="F307" s="277"/>
      <c r="G307" s="277"/>
      <c r="H307" s="277">
        <v>1</v>
      </c>
      <c r="I307" s="277"/>
      <c r="J307" s="277">
        <v>39</v>
      </c>
      <c r="K307" s="277">
        <v>3</v>
      </c>
      <c r="L307" s="277">
        <v>39</v>
      </c>
      <c r="M307" s="277">
        <v>1</v>
      </c>
      <c r="N307" s="277">
        <v>6</v>
      </c>
      <c r="O307" s="277"/>
      <c r="P307" s="277">
        <v>8</v>
      </c>
      <c r="Q307" s="277">
        <v>10</v>
      </c>
      <c r="R307" s="277"/>
      <c r="S307" s="277"/>
      <c r="T307" s="277">
        <v>14</v>
      </c>
      <c r="U307" s="277">
        <v>5</v>
      </c>
      <c r="V307" s="277">
        <v>10</v>
      </c>
      <c r="W307" s="277"/>
      <c r="X307" s="277"/>
      <c r="Y307" s="277"/>
      <c r="Z307" s="277"/>
      <c r="AA307" s="277"/>
      <c r="AB307" s="277">
        <v>10</v>
      </c>
      <c r="AC307" s="277"/>
      <c r="AD307" s="277">
        <v>33</v>
      </c>
      <c r="AE307" s="277">
        <v>7</v>
      </c>
      <c r="AF307" s="277">
        <v>120</v>
      </c>
      <c r="AG307" s="277"/>
      <c r="AH307" s="277">
        <v>2</v>
      </c>
      <c r="AI307" s="277"/>
      <c r="AJ307" s="277"/>
      <c r="AK307" s="277"/>
      <c r="AL307" s="277">
        <v>58</v>
      </c>
      <c r="AM307" s="277">
        <v>18</v>
      </c>
      <c r="AN307" s="277">
        <v>50</v>
      </c>
      <c r="AO307" s="277"/>
      <c r="AP307" s="277">
        <v>23</v>
      </c>
      <c r="AQ307" s="277">
        <v>6</v>
      </c>
      <c r="AR307" s="278"/>
      <c r="AS307" s="278"/>
      <c r="AT307" s="278">
        <v>15</v>
      </c>
      <c r="AU307" s="278">
        <v>3</v>
      </c>
      <c r="AV307" s="277">
        <v>34</v>
      </c>
      <c r="AW307" s="277"/>
      <c r="AX307" s="277">
        <v>42</v>
      </c>
      <c r="AY307" s="277">
        <v>18</v>
      </c>
      <c r="AZ307" s="42">
        <v>47</v>
      </c>
      <c r="BA307" s="42">
        <v>20</v>
      </c>
      <c r="BB307" s="277">
        <v>59</v>
      </c>
      <c r="BC307" s="277">
        <v>9</v>
      </c>
      <c r="BD307" s="277">
        <v>65</v>
      </c>
      <c r="BE307" s="277">
        <v>0</v>
      </c>
      <c r="BF307" s="288"/>
      <c r="BG307" s="277"/>
      <c r="BH307" s="277"/>
      <c r="BI307" s="277"/>
      <c r="BJ307" s="277">
        <v>32</v>
      </c>
      <c r="BK307" s="277">
        <v>17</v>
      </c>
      <c r="BL307" s="277">
        <v>82</v>
      </c>
      <c r="BM307" s="277"/>
      <c r="BN307" s="277">
        <v>50</v>
      </c>
      <c r="BO307" s="277">
        <v>4</v>
      </c>
      <c r="BP307" s="277">
        <v>6</v>
      </c>
      <c r="BQ307" s="277"/>
      <c r="BR307" s="277"/>
      <c r="BS307" s="277"/>
      <c r="BT307" s="277">
        <v>177</v>
      </c>
      <c r="BU307" s="277"/>
      <c r="BV307" s="277"/>
      <c r="BW307" s="277"/>
      <c r="BX307" s="277">
        <v>87</v>
      </c>
      <c r="BY307" s="277">
        <v>51</v>
      </c>
      <c r="BZ307" s="277"/>
      <c r="CA307" s="277"/>
      <c r="CB307" s="277">
        <v>14</v>
      </c>
      <c r="CC307" s="277"/>
      <c r="CD307" s="277">
        <v>33</v>
      </c>
      <c r="CE307" s="277"/>
      <c r="CF307" s="277"/>
      <c r="CG307" s="277">
        <v>2</v>
      </c>
      <c r="CH307" s="287">
        <v>85</v>
      </c>
      <c r="CI307" s="287">
        <v>41</v>
      </c>
      <c r="CJ307" s="277"/>
      <c r="CK307" s="277">
        <v>254</v>
      </c>
      <c r="CL307" s="277"/>
      <c r="CM307" s="277"/>
      <c r="CN307" s="277"/>
      <c r="CO307" s="277"/>
      <c r="CP307" s="277"/>
      <c r="CQ307" s="277"/>
      <c r="CR307" s="277">
        <v>44</v>
      </c>
      <c r="CS307" s="277">
        <v>3</v>
      </c>
      <c r="CT307" s="277"/>
      <c r="CU307" s="277"/>
      <c r="CV307" s="277">
        <v>68</v>
      </c>
      <c r="CW307" s="277"/>
      <c r="CX307" s="277">
        <v>58</v>
      </c>
      <c r="CY307" s="277">
        <v>10</v>
      </c>
      <c r="CZ307" s="277">
        <v>18</v>
      </c>
      <c r="DA307" s="277">
        <v>3</v>
      </c>
      <c r="DB307" s="277"/>
      <c r="DC307" s="277"/>
      <c r="DD307" s="271"/>
      <c r="DE307" s="271"/>
      <c r="DF307" s="277">
        <v>51</v>
      </c>
      <c r="DG307" s="277"/>
      <c r="DH307" s="279">
        <v>0</v>
      </c>
      <c r="DI307" s="279">
        <v>0</v>
      </c>
      <c r="DJ307" s="277"/>
      <c r="DK307" s="277"/>
      <c r="DL307" s="277">
        <v>72</v>
      </c>
      <c r="DM307" s="277"/>
      <c r="DN307" s="277"/>
      <c r="DO307" s="277"/>
      <c r="DP307" s="277"/>
      <c r="DQ307" s="277">
        <v>74</v>
      </c>
      <c r="DR307" s="277"/>
      <c r="DS307" s="277">
        <v>39</v>
      </c>
      <c r="DT307" s="277"/>
      <c r="DU307" s="277">
        <v>90</v>
      </c>
      <c r="DV307" s="277"/>
      <c r="DW307" s="277">
        <v>8</v>
      </c>
      <c r="DX307" s="277">
        <v>2</v>
      </c>
      <c r="DY307" s="277">
        <v>18</v>
      </c>
      <c r="DZ307" s="277">
        <v>5</v>
      </c>
      <c r="EA307" s="277">
        <v>10</v>
      </c>
      <c r="EB307" s="277"/>
      <c r="EC307" s="272">
        <v>70</v>
      </c>
      <c r="ED307" s="272"/>
      <c r="EE307" s="277">
        <v>10</v>
      </c>
      <c r="EF307" s="277">
        <v>2</v>
      </c>
      <c r="EG307" s="277">
        <v>60</v>
      </c>
      <c r="EH307" s="277">
        <v>24</v>
      </c>
      <c r="EI307" s="277"/>
      <c r="EJ307" s="277"/>
      <c r="EK307" s="277">
        <v>30</v>
      </c>
      <c r="EL307" s="277">
        <v>3</v>
      </c>
      <c r="EM307" s="277">
        <v>140</v>
      </c>
      <c r="EN307" s="277">
        <v>20</v>
      </c>
      <c r="EO307" s="277">
        <v>30</v>
      </c>
      <c r="EP307" s="277">
        <v>7</v>
      </c>
      <c r="EQ307" s="277">
        <v>6</v>
      </c>
      <c r="ER307" s="277"/>
      <c r="ES307" s="277">
        <v>101</v>
      </c>
      <c r="ET307" s="277">
        <v>2</v>
      </c>
      <c r="EU307" s="277">
        <v>19</v>
      </c>
      <c r="EV307" s="277">
        <v>3</v>
      </c>
      <c r="EW307" s="277"/>
      <c r="EX307" s="277"/>
      <c r="EY307" s="277">
        <v>40</v>
      </c>
      <c r="EZ307" s="277">
        <v>12</v>
      </c>
      <c r="FA307" s="277">
        <v>140</v>
      </c>
      <c r="FB307" s="277">
        <v>20</v>
      </c>
      <c r="FC307" s="277">
        <v>33</v>
      </c>
      <c r="FD307" s="277">
        <v>4</v>
      </c>
      <c r="FE307" s="288">
        <v>40</v>
      </c>
      <c r="FF307" s="288">
        <v>12</v>
      </c>
      <c r="FG307" s="277">
        <v>100</v>
      </c>
      <c r="FH307" s="277">
        <v>30</v>
      </c>
      <c r="FI307" s="277">
        <v>257</v>
      </c>
      <c r="FJ307" s="277">
        <v>80</v>
      </c>
      <c r="FK307" s="277">
        <v>51</v>
      </c>
      <c r="FL307" s="277">
        <v>10</v>
      </c>
      <c r="FM307" s="277"/>
      <c r="FN307" s="277"/>
      <c r="FO307" s="42"/>
      <c r="FP307" s="42"/>
      <c r="FQ307" s="277">
        <v>30</v>
      </c>
      <c r="FR307" s="277"/>
      <c r="FS307" s="277"/>
      <c r="FT307" s="277"/>
      <c r="FU307" s="277">
        <v>47</v>
      </c>
      <c r="FV307" s="277">
        <v>15</v>
      </c>
      <c r="FW307" s="288">
        <v>40</v>
      </c>
      <c r="FX307" s="288">
        <v>12</v>
      </c>
      <c r="FY307" s="277"/>
      <c r="FZ307" s="277">
        <v>185</v>
      </c>
      <c r="GA307" s="277">
        <v>35</v>
      </c>
      <c r="GB307" s="277">
        <v>12</v>
      </c>
      <c r="GC307" s="62">
        <v>13</v>
      </c>
      <c r="GD307" s="62"/>
      <c r="GE307" s="277">
        <v>123</v>
      </c>
      <c r="GF307" s="277">
        <v>6</v>
      </c>
      <c r="GG307" s="277">
        <v>25</v>
      </c>
      <c r="GH307" s="277">
        <v>5</v>
      </c>
      <c r="GI307" s="277">
        <v>176</v>
      </c>
      <c r="GJ307" s="277">
        <v>24</v>
      </c>
      <c r="GK307" s="277"/>
      <c r="GL307" s="277"/>
    </row>
    <row r="308" spans="1:194" s="286" customFormat="1" ht="14.25" customHeight="1" x14ac:dyDescent="0.3">
      <c r="A308" s="277">
        <v>273</v>
      </c>
      <c r="B308" s="277" t="s">
        <v>807</v>
      </c>
      <c r="C308" s="277" t="s">
        <v>808</v>
      </c>
      <c r="D308" s="277">
        <v>1.38</v>
      </c>
      <c r="E308" s="277"/>
      <c r="F308" s="277"/>
      <c r="G308" s="277"/>
      <c r="H308" s="277">
        <v>2</v>
      </c>
      <c r="I308" s="277"/>
      <c r="J308" s="277">
        <v>0</v>
      </c>
      <c r="K308" s="277">
        <v>0</v>
      </c>
      <c r="L308" s="277"/>
      <c r="M308" s="277"/>
      <c r="N308" s="277"/>
      <c r="O308" s="277"/>
      <c r="P308" s="277">
        <v>1</v>
      </c>
      <c r="Q308" s="277"/>
      <c r="R308" s="277"/>
      <c r="S308" s="277"/>
      <c r="T308" s="277">
        <v>19</v>
      </c>
      <c r="U308" s="277">
        <v>1</v>
      </c>
      <c r="V308" s="277"/>
      <c r="W308" s="277"/>
      <c r="X308" s="277"/>
      <c r="Y308" s="277"/>
      <c r="Z308" s="277"/>
      <c r="AA308" s="277"/>
      <c r="AB308" s="277"/>
      <c r="AC308" s="277"/>
      <c r="AD308" s="277"/>
      <c r="AE308" s="277"/>
      <c r="AF308" s="277">
        <v>45</v>
      </c>
      <c r="AG308" s="277"/>
      <c r="AH308" s="277"/>
      <c r="AI308" s="277"/>
      <c r="AJ308" s="277"/>
      <c r="AK308" s="277"/>
      <c r="AL308" s="277"/>
      <c r="AM308" s="277"/>
      <c r="AN308" s="277"/>
      <c r="AO308" s="277"/>
      <c r="AP308" s="277"/>
      <c r="AQ308" s="277"/>
      <c r="AR308" s="278"/>
      <c r="AS308" s="278"/>
      <c r="AT308" s="278"/>
      <c r="AU308" s="278"/>
      <c r="AV308" s="277"/>
      <c r="AW308" s="277"/>
      <c r="AX308" s="277"/>
      <c r="AY308" s="277"/>
      <c r="AZ308" s="42"/>
      <c r="BA308" s="42"/>
      <c r="BB308" s="277"/>
      <c r="BC308" s="277"/>
      <c r="BD308" s="277"/>
      <c r="BE308" s="277"/>
      <c r="BF308" s="288"/>
      <c r="BG308" s="277"/>
      <c r="BH308" s="277"/>
      <c r="BI308" s="277"/>
      <c r="BJ308" s="277"/>
      <c r="BK308" s="277"/>
      <c r="BL308" s="277"/>
      <c r="BM308" s="277"/>
      <c r="BN308" s="277"/>
      <c r="BO308" s="277"/>
      <c r="BP308" s="277"/>
      <c r="BQ308" s="277"/>
      <c r="BR308" s="277"/>
      <c r="BS308" s="277"/>
      <c r="BT308" s="277"/>
      <c r="BU308" s="277"/>
      <c r="BV308" s="277"/>
      <c r="BW308" s="277"/>
      <c r="BX308" s="277"/>
      <c r="BY308" s="277"/>
      <c r="BZ308" s="277"/>
      <c r="CA308" s="277"/>
      <c r="CB308" s="277"/>
      <c r="CC308" s="277"/>
      <c r="CD308" s="277"/>
      <c r="CE308" s="277"/>
      <c r="CF308" s="277"/>
      <c r="CG308" s="277"/>
      <c r="CH308" s="287"/>
      <c r="CI308" s="287"/>
      <c r="CJ308" s="277"/>
      <c r="CK308" s="277">
        <v>6</v>
      </c>
      <c r="CL308" s="277"/>
      <c r="CM308" s="277"/>
      <c r="CN308" s="277"/>
      <c r="CO308" s="277"/>
      <c r="CP308" s="277"/>
      <c r="CQ308" s="277"/>
      <c r="CR308" s="277">
        <v>3</v>
      </c>
      <c r="CS308" s="277"/>
      <c r="CT308" s="277"/>
      <c r="CU308" s="277"/>
      <c r="CV308" s="277"/>
      <c r="CW308" s="277"/>
      <c r="CX308" s="277"/>
      <c r="CY308" s="277"/>
      <c r="CZ308" s="277"/>
      <c r="DA308" s="277"/>
      <c r="DB308" s="277"/>
      <c r="DC308" s="277"/>
      <c r="DD308" s="271"/>
      <c r="DE308" s="271"/>
      <c r="DF308" s="277"/>
      <c r="DG308" s="277"/>
      <c r="DH308" s="279">
        <v>0</v>
      </c>
      <c r="DI308" s="279">
        <v>0</v>
      </c>
      <c r="DJ308" s="277"/>
      <c r="DK308" s="277"/>
      <c r="DL308" s="277"/>
      <c r="DM308" s="277"/>
      <c r="DN308" s="277"/>
      <c r="DO308" s="277"/>
      <c r="DP308" s="277"/>
      <c r="DQ308" s="277"/>
      <c r="DR308" s="277"/>
      <c r="DS308" s="277">
        <v>3</v>
      </c>
      <c r="DT308" s="277"/>
      <c r="DU308" s="277">
        <v>12</v>
      </c>
      <c r="DV308" s="277"/>
      <c r="DW308" s="277">
        <v>18</v>
      </c>
      <c r="DX308" s="277">
        <v>10</v>
      </c>
      <c r="DY308" s="277"/>
      <c r="DZ308" s="277"/>
      <c r="EA308" s="277"/>
      <c r="EB308" s="277"/>
      <c r="EC308" s="272"/>
      <c r="ED308" s="272"/>
      <c r="EE308" s="277"/>
      <c r="EF308" s="277"/>
      <c r="EG308" s="277"/>
      <c r="EH308" s="277"/>
      <c r="EI308" s="277"/>
      <c r="EJ308" s="277"/>
      <c r="EK308" s="277"/>
      <c r="EL308" s="277"/>
      <c r="EM308" s="277"/>
      <c r="EN308" s="277">
        <v>1</v>
      </c>
      <c r="EO308" s="277"/>
      <c r="EP308" s="277"/>
      <c r="EQ308" s="277">
        <v>6</v>
      </c>
      <c r="ER308" s="277"/>
      <c r="ES308" s="277"/>
      <c r="ET308" s="277"/>
      <c r="EU308" s="277"/>
      <c r="EV308" s="277"/>
      <c r="EW308" s="277"/>
      <c r="EX308" s="277"/>
      <c r="EY308" s="277"/>
      <c r="EZ308" s="277"/>
      <c r="FA308" s="277"/>
      <c r="FB308" s="277">
        <v>1</v>
      </c>
      <c r="FC308" s="277"/>
      <c r="FD308" s="277"/>
      <c r="FE308" s="288"/>
      <c r="FF308" s="288"/>
      <c r="FG308" s="277"/>
      <c r="FH308" s="277"/>
      <c r="FI308" s="277">
        <v>20</v>
      </c>
      <c r="FJ308" s="277">
        <v>8</v>
      </c>
      <c r="FK308" s="277"/>
      <c r="FL308" s="277"/>
      <c r="FM308" s="277"/>
      <c r="FN308" s="277"/>
      <c r="FO308" s="42"/>
      <c r="FP308" s="42"/>
      <c r="FQ308" s="277"/>
      <c r="FR308" s="277"/>
      <c r="FS308" s="277"/>
      <c r="FT308" s="277"/>
      <c r="FU308" s="277"/>
      <c r="FV308" s="277"/>
      <c r="FW308" s="288"/>
      <c r="FX308" s="288"/>
      <c r="FY308" s="277"/>
      <c r="FZ308" s="277">
        <v>19</v>
      </c>
      <c r="GA308" s="277"/>
      <c r="GB308" s="277"/>
      <c r="GC308" s="62"/>
      <c r="GD308" s="62"/>
      <c r="GE308" s="277"/>
      <c r="GF308" s="277"/>
      <c r="GG308" s="277"/>
      <c r="GH308" s="277"/>
      <c r="GI308" s="277"/>
      <c r="GJ308" s="277"/>
      <c r="GK308" s="277"/>
      <c r="GL308" s="277"/>
    </row>
    <row r="309" spans="1:194" s="286" customFormat="1" ht="14.25" customHeight="1" x14ac:dyDescent="0.3">
      <c r="A309" s="277">
        <v>274</v>
      </c>
      <c r="B309" s="277" t="s">
        <v>809</v>
      </c>
      <c r="C309" s="277" t="s">
        <v>810</v>
      </c>
      <c r="D309" s="277">
        <v>2.41</v>
      </c>
      <c r="E309" s="277"/>
      <c r="F309" s="277"/>
      <c r="G309" s="277"/>
      <c r="H309" s="277"/>
      <c r="I309" s="277"/>
      <c r="J309" s="277">
        <v>8</v>
      </c>
      <c r="K309" s="277">
        <v>1</v>
      </c>
      <c r="L309" s="277"/>
      <c r="M309" s="277"/>
      <c r="N309" s="277">
        <v>10</v>
      </c>
      <c r="O309" s="277"/>
      <c r="P309" s="277">
        <v>1</v>
      </c>
      <c r="Q309" s="277"/>
      <c r="R309" s="277"/>
      <c r="S309" s="277"/>
      <c r="T309" s="277"/>
      <c r="U309" s="277"/>
      <c r="V309" s="277"/>
      <c r="W309" s="277"/>
      <c r="X309" s="277"/>
      <c r="Y309" s="277"/>
      <c r="Z309" s="277"/>
      <c r="AA309" s="277"/>
      <c r="AB309" s="277"/>
      <c r="AC309" s="277"/>
      <c r="AD309" s="277"/>
      <c r="AE309" s="277"/>
      <c r="AF309" s="277">
        <v>11</v>
      </c>
      <c r="AG309" s="277"/>
      <c r="AH309" s="277">
        <v>5</v>
      </c>
      <c r="AI309" s="277"/>
      <c r="AJ309" s="277"/>
      <c r="AK309" s="277"/>
      <c r="AL309" s="277"/>
      <c r="AM309" s="277"/>
      <c r="AN309" s="277"/>
      <c r="AO309" s="277"/>
      <c r="AP309" s="277"/>
      <c r="AQ309" s="277"/>
      <c r="AR309" s="278"/>
      <c r="AS309" s="278"/>
      <c r="AT309" s="278"/>
      <c r="AU309" s="278"/>
      <c r="AV309" s="277"/>
      <c r="AW309" s="277">
        <v>3</v>
      </c>
      <c r="AX309" s="277"/>
      <c r="AY309" s="277"/>
      <c r="AZ309" s="42">
        <v>3</v>
      </c>
      <c r="BA309" s="42"/>
      <c r="BB309" s="277">
        <v>6</v>
      </c>
      <c r="BC309" s="277"/>
      <c r="BD309" s="277"/>
      <c r="BE309" s="277"/>
      <c r="BF309" s="288"/>
      <c r="BG309" s="277"/>
      <c r="BH309" s="277"/>
      <c r="BI309" s="277"/>
      <c r="BJ309" s="277"/>
      <c r="BK309" s="277"/>
      <c r="BL309" s="277"/>
      <c r="BM309" s="277"/>
      <c r="BN309" s="277"/>
      <c r="BO309" s="277"/>
      <c r="BP309" s="277"/>
      <c r="BQ309" s="277"/>
      <c r="BR309" s="277"/>
      <c r="BS309" s="277"/>
      <c r="BT309" s="277">
        <v>20</v>
      </c>
      <c r="BU309" s="277"/>
      <c r="BV309" s="277"/>
      <c r="BW309" s="277"/>
      <c r="BX309" s="277">
        <v>4</v>
      </c>
      <c r="BY309" s="277"/>
      <c r="BZ309" s="277"/>
      <c r="CA309" s="277"/>
      <c r="CB309" s="277"/>
      <c r="CC309" s="277"/>
      <c r="CD309" s="277">
        <v>1</v>
      </c>
      <c r="CE309" s="277"/>
      <c r="CF309" s="277"/>
      <c r="CG309" s="277"/>
      <c r="CH309" s="287">
        <v>3</v>
      </c>
      <c r="CI309" s="287"/>
      <c r="CJ309" s="277"/>
      <c r="CK309" s="277">
        <v>20</v>
      </c>
      <c r="CL309" s="277"/>
      <c r="CM309" s="277"/>
      <c r="CN309" s="277"/>
      <c r="CO309" s="277"/>
      <c r="CP309" s="277"/>
      <c r="CQ309" s="277"/>
      <c r="CR309" s="277">
        <v>1</v>
      </c>
      <c r="CS309" s="277"/>
      <c r="CT309" s="277"/>
      <c r="CU309" s="277"/>
      <c r="CV309" s="277"/>
      <c r="CW309" s="277"/>
      <c r="CX309" s="277"/>
      <c r="CY309" s="277"/>
      <c r="CZ309" s="277"/>
      <c r="DA309" s="277"/>
      <c r="DB309" s="277"/>
      <c r="DC309" s="277"/>
      <c r="DD309" s="271"/>
      <c r="DE309" s="271"/>
      <c r="DF309" s="277">
        <v>3</v>
      </c>
      <c r="DG309" s="277"/>
      <c r="DH309" s="279">
        <v>0</v>
      </c>
      <c r="DI309" s="279">
        <v>0</v>
      </c>
      <c r="DJ309" s="277"/>
      <c r="DK309" s="277"/>
      <c r="DL309" s="277">
        <v>3</v>
      </c>
      <c r="DM309" s="277"/>
      <c r="DN309" s="277"/>
      <c r="DO309" s="277"/>
      <c r="DP309" s="277"/>
      <c r="DQ309" s="277">
        <v>1</v>
      </c>
      <c r="DR309" s="277"/>
      <c r="DS309" s="277">
        <v>171</v>
      </c>
      <c r="DT309" s="277"/>
      <c r="DU309" s="277">
        <v>44</v>
      </c>
      <c r="DV309" s="277"/>
      <c r="DW309" s="277"/>
      <c r="DX309" s="277"/>
      <c r="DY309" s="277"/>
      <c r="DZ309" s="277">
        <v>1</v>
      </c>
      <c r="EA309" s="277"/>
      <c r="EB309" s="277"/>
      <c r="EC309" s="272">
        <v>5</v>
      </c>
      <c r="ED309" s="272"/>
      <c r="EE309" s="277"/>
      <c r="EF309" s="277"/>
      <c r="EG309" s="277"/>
      <c r="EH309" s="277"/>
      <c r="EI309" s="277"/>
      <c r="EJ309" s="277"/>
      <c r="EK309" s="277">
        <v>1</v>
      </c>
      <c r="EL309" s="277">
        <v>1</v>
      </c>
      <c r="EM309" s="277"/>
      <c r="EN309" s="277"/>
      <c r="EO309" s="277">
        <v>3</v>
      </c>
      <c r="EP309" s="277"/>
      <c r="EQ309" s="277">
        <v>150</v>
      </c>
      <c r="ER309" s="277"/>
      <c r="ES309" s="277">
        <v>8</v>
      </c>
      <c r="ET309" s="277"/>
      <c r="EU309" s="277"/>
      <c r="EV309" s="277"/>
      <c r="EW309" s="277"/>
      <c r="EX309" s="277"/>
      <c r="EY309" s="277"/>
      <c r="EZ309" s="277"/>
      <c r="FA309" s="277"/>
      <c r="FB309" s="277"/>
      <c r="FC309" s="277"/>
      <c r="FD309" s="277"/>
      <c r="FE309" s="288"/>
      <c r="FF309" s="288"/>
      <c r="FG309" s="277">
        <v>2</v>
      </c>
      <c r="FH309" s="277"/>
      <c r="FI309" s="277">
        <v>110</v>
      </c>
      <c r="FJ309" s="277">
        <v>8</v>
      </c>
      <c r="FK309" s="277"/>
      <c r="FL309" s="277"/>
      <c r="FM309" s="277"/>
      <c r="FN309" s="277"/>
      <c r="FO309" s="42"/>
      <c r="FP309" s="42"/>
      <c r="FQ309" s="277"/>
      <c r="FR309" s="277"/>
      <c r="FS309" s="277"/>
      <c r="FT309" s="277"/>
      <c r="FU309" s="277">
        <v>2</v>
      </c>
      <c r="FV309" s="277"/>
      <c r="FW309" s="288"/>
      <c r="FX309" s="288"/>
      <c r="FY309" s="277"/>
      <c r="FZ309" s="277">
        <v>52</v>
      </c>
      <c r="GA309" s="277">
        <v>2</v>
      </c>
      <c r="GB309" s="277"/>
      <c r="GC309" s="62"/>
      <c r="GD309" s="62"/>
      <c r="GE309" s="277"/>
      <c r="GF309" s="277"/>
      <c r="GG309" s="277">
        <v>3</v>
      </c>
      <c r="GH309" s="277"/>
      <c r="GI309" s="277">
        <v>1</v>
      </c>
      <c r="GJ309" s="277"/>
      <c r="GK309" s="277"/>
      <c r="GL309" s="277"/>
    </row>
    <row r="310" spans="1:194" s="286" customFormat="1" ht="14.25" customHeight="1" x14ac:dyDescent="0.3">
      <c r="A310" s="277">
        <v>275</v>
      </c>
      <c r="B310" s="277" t="s">
        <v>811</v>
      </c>
      <c r="C310" s="277" t="s">
        <v>812</v>
      </c>
      <c r="D310" s="277">
        <v>1.43</v>
      </c>
      <c r="E310" s="277"/>
      <c r="F310" s="277"/>
      <c r="G310" s="277"/>
      <c r="H310" s="277">
        <v>5</v>
      </c>
      <c r="I310" s="277"/>
      <c r="J310" s="277">
        <v>0</v>
      </c>
      <c r="K310" s="277">
        <v>0</v>
      </c>
      <c r="L310" s="277"/>
      <c r="M310" s="277"/>
      <c r="N310" s="277"/>
      <c r="O310" s="277"/>
      <c r="P310" s="277"/>
      <c r="Q310" s="277"/>
      <c r="R310" s="277"/>
      <c r="S310" s="277"/>
      <c r="T310" s="277">
        <v>1</v>
      </c>
      <c r="U310" s="277"/>
      <c r="V310" s="277"/>
      <c r="W310" s="277"/>
      <c r="X310" s="277"/>
      <c r="Y310" s="277"/>
      <c r="Z310" s="277"/>
      <c r="AA310" s="277"/>
      <c r="AB310" s="277"/>
      <c r="AC310" s="277"/>
      <c r="AD310" s="277"/>
      <c r="AE310" s="277"/>
      <c r="AF310" s="277">
        <v>20</v>
      </c>
      <c r="AG310" s="277"/>
      <c r="AH310" s="277">
        <v>2</v>
      </c>
      <c r="AI310" s="277"/>
      <c r="AJ310" s="277"/>
      <c r="AK310" s="277"/>
      <c r="AL310" s="277"/>
      <c r="AM310" s="277"/>
      <c r="AN310" s="277"/>
      <c r="AO310" s="277"/>
      <c r="AP310" s="277"/>
      <c r="AQ310" s="277"/>
      <c r="AR310" s="278"/>
      <c r="AS310" s="278"/>
      <c r="AT310" s="278"/>
      <c r="AU310" s="278"/>
      <c r="AV310" s="277"/>
      <c r="AW310" s="277"/>
      <c r="AX310" s="277"/>
      <c r="AY310" s="277">
        <v>1</v>
      </c>
      <c r="AZ310" s="42"/>
      <c r="BA310" s="42"/>
      <c r="BB310" s="277"/>
      <c r="BC310" s="277"/>
      <c r="BD310" s="277"/>
      <c r="BE310" s="277"/>
      <c r="BF310" s="288"/>
      <c r="BG310" s="277"/>
      <c r="BH310" s="277"/>
      <c r="BI310" s="277"/>
      <c r="BJ310" s="277"/>
      <c r="BK310" s="277"/>
      <c r="BL310" s="277"/>
      <c r="BM310" s="277"/>
      <c r="BN310" s="277">
        <v>2</v>
      </c>
      <c r="BO310" s="277"/>
      <c r="BP310" s="277"/>
      <c r="BQ310" s="277"/>
      <c r="BR310" s="277"/>
      <c r="BS310" s="277"/>
      <c r="BT310" s="277"/>
      <c r="BU310" s="277"/>
      <c r="BV310" s="277"/>
      <c r="BW310" s="277"/>
      <c r="BX310" s="277">
        <v>1</v>
      </c>
      <c r="BY310" s="277">
        <v>2</v>
      </c>
      <c r="BZ310" s="277"/>
      <c r="CA310" s="277"/>
      <c r="CB310" s="277"/>
      <c r="CC310" s="277"/>
      <c r="CD310" s="277">
        <v>1</v>
      </c>
      <c r="CE310" s="277"/>
      <c r="CF310" s="277"/>
      <c r="CG310" s="277"/>
      <c r="CH310" s="287"/>
      <c r="CI310" s="287"/>
      <c r="CJ310" s="277"/>
      <c r="CK310" s="277">
        <v>3</v>
      </c>
      <c r="CL310" s="277"/>
      <c r="CM310" s="277"/>
      <c r="CN310" s="277"/>
      <c r="CO310" s="277"/>
      <c r="CP310" s="277"/>
      <c r="CQ310" s="277"/>
      <c r="CR310" s="277"/>
      <c r="CS310" s="277"/>
      <c r="CT310" s="277"/>
      <c r="CU310" s="277"/>
      <c r="CV310" s="277"/>
      <c r="CW310" s="277"/>
      <c r="CX310" s="277"/>
      <c r="CY310" s="277"/>
      <c r="CZ310" s="277"/>
      <c r="DA310" s="277"/>
      <c r="DB310" s="277"/>
      <c r="DC310" s="277"/>
      <c r="DD310" s="271"/>
      <c r="DE310" s="271"/>
      <c r="DF310" s="277"/>
      <c r="DG310" s="277"/>
      <c r="DH310" s="279">
        <v>0</v>
      </c>
      <c r="DI310" s="279">
        <v>0</v>
      </c>
      <c r="DJ310" s="277"/>
      <c r="DK310" s="277"/>
      <c r="DL310" s="277"/>
      <c r="DM310" s="277"/>
      <c r="DN310" s="277"/>
      <c r="DO310" s="277"/>
      <c r="DP310" s="277"/>
      <c r="DQ310" s="277"/>
      <c r="DR310" s="277"/>
      <c r="DS310" s="277">
        <v>2</v>
      </c>
      <c r="DT310" s="277"/>
      <c r="DU310" s="277">
        <v>3</v>
      </c>
      <c r="DV310" s="277"/>
      <c r="DW310" s="277">
        <v>2</v>
      </c>
      <c r="DX310" s="277"/>
      <c r="DY310" s="277"/>
      <c r="DZ310" s="277"/>
      <c r="EA310" s="277"/>
      <c r="EB310" s="277"/>
      <c r="EC310" s="272">
        <v>3</v>
      </c>
      <c r="ED310" s="272"/>
      <c r="EE310" s="277"/>
      <c r="EF310" s="277"/>
      <c r="EG310" s="277"/>
      <c r="EH310" s="277"/>
      <c r="EI310" s="277"/>
      <c r="EJ310" s="277"/>
      <c r="EK310" s="277"/>
      <c r="EL310" s="277"/>
      <c r="EM310" s="277">
        <v>1</v>
      </c>
      <c r="EN310" s="277"/>
      <c r="EO310" s="277"/>
      <c r="EP310" s="277"/>
      <c r="EQ310" s="277">
        <v>190</v>
      </c>
      <c r="ER310" s="277"/>
      <c r="ES310" s="277"/>
      <c r="ET310" s="277"/>
      <c r="EU310" s="277"/>
      <c r="EV310" s="277"/>
      <c r="EW310" s="277"/>
      <c r="EX310" s="277"/>
      <c r="EY310" s="277"/>
      <c r="EZ310" s="277"/>
      <c r="FA310" s="277">
        <v>1</v>
      </c>
      <c r="FB310" s="277"/>
      <c r="FC310" s="277"/>
      <c r="FD310" s="277"/>
      <c r="FE310" s="288"/>
      <c r="FF310" s="288"/>
      <c r="FG310" s="277">
        <v>2</v>
      </c>
      <c r="FH310" s="277"/>
      <c r="FI310" s="277">
        <v>12</v>
      </c>
      <c r="FJ310" s="277">
        <v>3</v>
      </c>
      <c r="FK310" s="277"/>
      <c r="FL310" s="277"/>
      <c r="FM310" s="277"/>
      <c r="FN310" s="277"/>
      <c r="FO310" s="42"/>
      <c r="FP310" s="42"/>
      <c r="FQ310" s="277"/>
      <c r="FR310" s="277"/>
      <c r="FS310" s="277"/>
      <c r="FT310" s="277"/>
      <c r="FU310" s="277">
        <v>1</v>
      </c>
      <c r="FV310" s="277"/>
      <c r="FW310" s="288"/>
      <c r="FX310" s="288"/>
      <c r="FY310" s="277"/>
      <c r="FZ310" s="277">
        <v>20</v>
      </c>
      <c r="GA310" s="277"/>
      <c r="GB310" s="277"/>
      <c r="GC310" s="62"/>
      <c r="GD310" s="62"/>
      <c r="GE310" s="277"/>
      <c r="GF310" s="277"/>
      <c r="GG310" s="277"/>
      <c r="GH310" s="277"/>
      <c r="GI310" s="277">
        <v>5</v>
      </c>
      <c r="GJ310" s="277"/>
      <c r="GK310" s="277"/>
      <c r="GL310" s="277"/>
    </row>
    <row r="311" spans="1:194" s="286" customFormat="1" ht="14.25" customHeight="1" x14ac:dyDescent="0.3">
      <c r="A311" s="277">
        <v>276</v>
      </c>
      <c r="B311" s="277" t="s">
        <v>813</v>
      </c>
      <c r="C311" s="277" t="s">
        <v>814</v>
      </c>
      <c r="D311" s="277">
        <v>1.83</v>
      </c>
      <c r="E311" s="277"/>
      <c r="F311" s="277"/>
      <c r="G311" s="277"/>
      <c r="H311" s="277">
        <v>2</v>
      </c>
      <c r="I311" s="277"/>
      <c r="J311" s="277">
        <v>1</v>
      </c>
      <c r="K311" s="277">
        <v>0</v>
      </c>
      <c r="L311" s="277">
        <v>1</v>
      </c>
      <c r="M311" s="277"/>
      <c r="N311" s="277"/>
      <c r="O311" s="277"/>
      <c r="P311" s="277"/>
      <c r="Q311" s="277">
        <v>1</v>
      </c>
      <c r="R311" s="277"/>
      <c r="S311" s="277"/>
      <c r="T311" s="277"/>
      <c r="U311" s="277"/>
      <c r="V311" s="277"/>
      <c r="W311" s="277"/>
      <c r="X311" s="277"/>
      <c r="Y311" s="277"/>
      <c r="Z311" s="277"/>
      <c r="AA311" s="277"/>
      <c r="AB311" s="277"/>
      <c r="AC311" s="277"/>
      <c r="AD311" s="277"/>
      <c r="AE311" s="277"/>
      <c r="AF311" s="277">
        <v>2</v>
      </c>
      <c r="AG311" s="277"/>
      <c r="AH311" s="277"/>
      <c r="AI311" s="277"/>
      <c r="AJ311" s="277"/>
      <c r="AK311" s="277"/>
      <c r="AL311" s="277"/>
      <c r="AM311" s="277"/>
      <c r="AN311" s="277"/>
      <c r="AO311" s="277"/>
      <c r="AP311" s="277"/>
      <c r="AQ311" s="277"/>
      <c r="AR311" s="278"/>
      <c r="AS311" s="278"/>
      <c r="AT311" s="278"/>
      <c r="AU311" s="278"/>
      <c r="AV311" s="277"/>
      <c r="AW311" s="277"/>
      <c r="AX311" s="277"/>
      <c r="AY311" s="277"/>
      <c r="AZ311" s="42"/>
      <c r="BA311" s="42"/>
      <c r="BB311" s="277">
        <v>6</v>
      </c>
      <c r="BC311" s="277"/>
      <c r="BD311" s="277"/>
      <c r="BE311" s="277"/>
      <c r="BF311" s="288"/>
      <c r="BG311" s="277"/>
      <c r="BH311" s="277"/>
      <c r="BI311" s="277"/>
      <c r="BJ311" s="277">
        <v>3</v>
      </c>
      <c r="BK311" s="277"/>
      <c r="BL311" s="277">
        <v>2</v>
      </c>
      <c r="BM311" s="277"/>
      <c r="BN311" s="277">
        <v>3</v>
      </c>
      <c r="BO311" s="277"/>
      <c r="BP311" s="277"/>
      <c r="BQ311" s="277"/>
      <c r="BR311" s="277"/>
      <c r="BS311" s="277"/>
      <c r="BT311" s="277"/>
      <c r="BU311" s="277"/>
      <c r="BV311" s="277"/>
      <c r="BW311" s="277"/>
      <c r="BX311" s="277">
        <v>1</v>
      </c>
      <c r="BY311" s="277"/>
      <c r="BZ311" s="277"/>
      <c r="CA311" s="277"/>
      <c r="CB311" s="277"/>
      <c r="CC311" s="277"/>
      <c r="CD311" s="277"/>
      <c r="CE311" s="277"/>
      <c r="CF311" s="277"/>
      <c r="CG311" s="277"/>
      <c r="CH311" s="287">
        <v>3</v>
      </c>
      <c r="CI311" s="287"/>
      <c r="CJ311" s="277"/>
      <c r="CK311" s="277">
        <v>1</v>
      </c>
      <c r="CL311" s="277"/>
      <c r="CM311" s="277"/>
      <c r="CN311" s="277"/>
      <c r="CO311" s="277"/>
      <c r="CP311" s="277"/>
      <c r="CQ311" s="277"/>
      <c r="CR311" s="277"/>
      <c r="CS311" s="277"/>
      <c r="CT311" s="277"/>
      <c r="CU311" s="277"/>
      <c r="CV311" s="277"/>
      <c r="CW311" s="277"/>
      <c r="CX311" s="277">
        <v>3</v>
      </c>
      <c r="CY311" s="277"/>
      <c r="CZ311" s="277"/>
      <c r="DA311" s="277"/>
      <c r="DB311" s="277"/>
      <c r="DC311" s="277"/>
      <c r="DD311" s="271"/>
      <c r="DE311" s="271"/>
      <c r="DF311" s="277"/>
      <c r="DG311" s="277"/>
      <c r="DH311" s="279">
        <v>0</v>
      </c>
      <c r="DI311" s="279">
        <v>0</v>
      </c>
      <c r="DJ311" s="277"/>
      <c r="DK311" s="277"/>
      <c r="DL311" s="277"/>
      <c r="DM311" s="277"/>
      <c r="DN311" s="277"/>
      <c r="DO311" s="277"/>
      <c r="DP311" s="277"/>
      <c r="DQ311" s="277"/>
      <c r="DR311" s="277"/>
      <c r="DS311" s="277">
        <v>5</v>
      </c>
      <c r="DT311" s="277"/>
      <c r="DU311" s="277">
        <v>4</v>
      </c>
      <c r="DV311" s="277"/>
      <c r="DW311" s="277">
        <v>2</v>
      </c>
      <c r="DX311" s="277"/>
      <c r="DY311" s="277"/>
      <c r="DZ311" s="277"/>
      <c r="EA311" s="277"/>
      <c r="EB311" s="277"/>
      <c r="EC311" s="272"/>
      <c r="ED311" s="272"/>
      <c r="EE311" s="277"/>
      <c r="EF311" s="277"/>
      <c r="EG311" s="277"/>
      <c r="EH311" s="277"/>
      <c r="EI311" s="277"/>
      <c r="EJ311" s="277"/>
      <c r="EK311" s="277">
        <v>1</v>
      </c>
      <c r="EL311" s="277"/>
      <c r="EM311" s="277">
        <v>4</v>
      </c>
      <c r="EN311" s="277">
        <v>3</v>
      </c>
      <c r="EO311" s="277"/>
      <c r="EP311" s="277"/>
      <c r="EQ311" s="277">
        <v>20</v>
      </c>
      <c r="ER311" s="277"/>
      <c r="ES311" s="277">
        <v>1</v>
      </c>
      <c r="ET311" s="277"/>
      <c r="EU311" s="277"/>
      <c r="EV311" s="277"/>
      <c r="EW311" s="277"/>
      <c r="EX311" s="277"/>
      <c r="EY311" s="277">
        <v>1</v>
      </c>
      <c r="EZ311" s="277"/>
      <c r="FA311" s="277">
        <v>4</v>
      </c>
      <c r="FB311" s="277">
        <v>3</v>
      </c>
      <c r="FC311" s="277"/>
      <c r="FD311" s="277"/>
      <c r="FE311" s="288"/>
      <c r="FF311" s="288"/>
      <c r="FG311" s="277">
        <v>2</v>
      </c>
      <c r="FH311" s="277"/>
      <c r="FI311" s="277">
        <v>8</v>
      </c>
      <c r="FJ311" s="277">
        <v>3</v>
      </c>
      <c r="FK311" s="277"/>
      <c r="FL311" s="277"/>
      <c r="FM311" s="277"/>
      <c r="FN311" s="277"/>
      <c r="FO311" s="42"/>
      <c r="FP311" s="42"/>
      <c r="FQ311" s="277"/>
      <c r="FR311" s="277"/>
      <c r="FS311" s="277"/>
      <c r="FT311" s="277"/>
      <c r="FU311" s="277">
        <v>1</v>
      </c>
      <c r="FV311" s="277"/>
      <c r="FW311" s="288"/>
      <c r="FX311" s="288"/>
      <c r="FY311" s="277"/>
      <c r="FZ311" s="277">
        <v>4</v>
      </c>
      <c r="GA311" s="277">
        <v>1</v>
      </c>
      <c r="GB311" s="277"/>
      <c r="GC311" s="62">
        <v>3</v>
      </c>
      <c r="GD311" s="62"/>
      <c r="GE311" s="277">
        <v>3</v>
      </c>
      <c r="GF311" s="277"/>
      <c r="GG311" s="277"/>
      <c r="GH311" s="277"/>
      <c r="GI311" s="277">
        <v>5</v>
      </c>
      <c r="GJ311" s="277"/>
      <c r="GK311" s="277"/>
      <c r="GL311" s="277"/>
    </row>
    <row r="312" spans="1:194" s="286" customFormat="1" ht="14.25" customHeight="1" x14ac:dyDescent="0.3">
      <c r="A312" s="277">
        <v>277</v>
      </c>
      <c r="B312" s="277" t="s">
        <v>815</v>
      </c>
      <c r="C312" s="277" t="s">
        <v>816</v>
      </c>
      <c r="D312" s="277">
        <v>2.16</v>
      </c>
      <c r="E312" s="277"/>
      <c r="F312" s="277"/>
      <c r="G312" s="277"/>
      <c r="H312" s="277"/>
      <c r="I312" s="277"/>
      <c r="J312" s="277">
        <v>0</v>
      </c>
      <c r="K312" s="277">
        <v>0</v>
      </c>
      <c r="L312" s="277"/>
      <c r="M312" s="277"/>
      <c r="N312" s="277"/>
      <c r="O312" s="277"/>
      <c r="P312" s="277"/>
      <c r="Q312" s="277"/>
      <c r="R312" s="277"/>
      <c r="S312" s="277"/>
      <c r="T312" s="277"/>
      <c r="U312" s="277"/>
      <c r="V312" s="277"/>
      <c r="W312" s="277"/>
      <c r="X312" s="277"/>
      <c r="Y312" s="277"/>
      <c r="Z312" s="277"/>
      <c r="AA312" s="277"/>
      <c r="AB312" s="277"/>
      <c r="AC312" s="277"/>
      <c r="AD312" s="277"/>
      <c r="AE312" s="277"/>
      <c r="AF312" s="277">
        <v>2</v>
      </c>
      <c r="AG312" s="277"/>
      <c r="AH312" s="277"/>
      <c r="AI312" s="277"/>
      <c r="AJ312" s="277"/>
      <c r="AK312" s="277"/>
      <c r="AL312" s="277"/>
      <c r="AM312" s="277"/>
      <c r="AN312" s="277"/>
      <c r="AO312" s="277"/>
      <c r="AP312" s="277"/>
      <c r="AQ312" s="277"/>
      <c r="AR312" s="278"/>
      <c r="AS312" s="278"/>
      <c r="AT312" s="278"/>
      <c r="AU312" s="278"/>
      <c r="AV312" s="277"/>
      <c r="AW312" s="277"/>
      <c r="AX312" s="277"/>
      <c r="AY312" s="277"/>
      <c r="AZ312" s="42"/>
      <c r="BA312" s="42"/>
      <c r="BB312" s="277"/>
      <c r="BC312" s="277"/>
      <c r="BD312" s="277"/>
      <c r="BE312" s="277"/>
      <c r="BF312" s="288"/>
      <c r="BG312" s="277"/>
      <c r="BH312" s="277"/>
      <c r="BI312" s="277"/>
      <c r="BJ312" s="277"/>
      <c r="BK312" s="277"/>
      <c r="BL312" s="277"/>
      <c r="BM312" s="277"/>
      <c r="BN312" s="277"/>
      <c r="BO312" s="277"/>
      <c r="BP312" s="277"/>
      <c r="BQ312" s="277"/>
      <c r="BR312" s="277"/>
      <c r="BS312" s="277"/>
      <c r="BT312" s="277"/>
      <c r="BU312" s="277"/>
      <c r="BV312" s="277"/>
      <c r="BW312" s="277"/>
      <c r="BX312" s="277"/>
      <c r="BY312" s="277"/>
      <c r="BZ312" s="277"/>
      <c r="CA312" s="277"/>
      <c r="CB312" s="277"/>
      <c r="CC312" s="277"/>
      <c r="CD312" s="277"/>
      <c r="CE312" s="277"/>
      <c r="CF312" s="277"/>
      <c r="CG312" s="277"/>
      <c r="CH312" s="287"/>
      <c r="CI312" s="287"/>
      <c r="CJ312" s="277"/>
      <c r="CK312" s="277"/>
      <c r="CL312" s="277"/>
      <c r="CM312" s="277"/>
      <c r="CN312" s="277"/>
      <c r="CO312" s="277"/>
      <c r="CP312" s="277"/>
      <c r="CQ312" s="277"/>
      <c r="CR312" s="277"/>
      <c r="CS312" s="277"/>
      <c r="CT312" s="277"/>
      <c r="CU312" s="277"/>
      <c r="CV312" s="277"/>
      <c r="CW312" s="277"/>
      <c r="CX312" s="277"/>
      <c r="CY312" s="277"/>
      <c r="CZ312" s="277"/>
      <c r="DA312" s="277"/>
      <c r="DB312" s="277"/>
      <c r="DC312" s="277"/>
      <c r="DD312" s="271"/>
      <c r="DE312" s="271"/>
      <c r="DF312" s="277"/>
      <c r="DG312" s="277"/>
      <c r="DH312" s="279">
        <v>0</v>
      </c>
      <c r="DI312" s="279">
        <v>0</v>
      </c>
      <c r="DJ312" s="277"/>
      <c r="DK312" s="277"/>
      <c r="DL312" s="277"/>
      <c r="DM312" s="277"/>
      <c r="DN312" s="277"/>
      <c r="DO312" s="277"/>
      <c r="DP312" s="277"/>
      <c r="DQ312" s="277"/>
      <c r="DR312" s="277"/>
      <c r="DS312" s="277">
        <v>5</v>
      </c>
      <c r="DT312" s="277"/>
      <c r="DU312" s="277">
        <v>1</v>
      </c>
      <c r="DV312" s="277"/>
      <c r="DW312" s="277"/>
      <c r="DX312" s="277"/>
      <c r="DY312" s="277"/>
      <c r="DZ312" s="277"/>
      <c r="EA312" s="277"/>
      <c r="EB312" s="277"/>
      <c r="EC312" s="272">
        <v>3</v>
      </c>
      <c r="ED312" s="272"/>
      <c r="EE312" s="277"/>
      <c r="EF312" s="277"/>
      <c r="EG312" s="277"/>
      <c r="EH312" s="277"/>
      <c r="EI312" s="277"/>
      <c r="EJ312" s="277"/>
      <c r="EK312" s="277"/>
      <c r="EL312" s="277"/>
      <c r="EM312" s="277"/>
      <c r="EN312" s="277"/>
      <c r="EO312" s="277"/>
      <c r="EP312" s="277"/>
      <c r="EQ312" s="277"/>
      <c r="ER312" s="277"/>
      <c r="ES312" s="277"/>
      <c r="ET312" s="277"/>
      <c r="EU312" s="277"/>
      <c r="EV312" s="277"/>
      <c r="EW312" s="277"/>
      <c r="EX312" s="277"/>
      <c r="EY312" s="277"/>
      <c r="EZ312" s="277"/>
      <c r="FA312" s="277"/>
      <c r="FB312" s="277"/>
      <c r="FC312" s="277"/>
      <c r="FD312" s="277"/>
      <c r="FE312" s="288"/>
      <c r="FF312" s="288"/>
      <c r="FG312" s="277"/>
      <c r="FH312" s="277"/>
      <c r="FI312" s="277"/>
      <c r="FJ312" s="277"/>
      <c r="FK312" s="277"/>
      <c r="FL312" s="277"/>
      <c r="FM312" s="277"/>
      <c r="FN312" s="277"/>
      <c r="FO312" s="42"/>
      <c r="FP312" s="42"/>
      <c r="FQ312" s="277"/>
      <c r="FR312" s="277"/>
      <c r="FS312" s="277"/>
      <c r="FT312" s="277"/>
      <c r="FU312" s="277"/>
      <c r="FV312" s="277"/>
      <c r="FW312" s="288"/>
      <c r="FX312" s="288"/>
      <c r="FY312" s="277"/>
      <c r="FZ312" s="277">
        <v>4</v>
      </c>
      <c r="GA312" s="277"/>
      <c r="GB312" s="277"/>
      <c r="GC312" s="62">
        <v>0</v>
      </c>
      <c r="GD312" s="62"/>
      <c r="GE312" s="277"/>
      <c r="GF312" s="277"/>
      <c r="GG312" s="277"/>
      <c r="GH312" s="277"/>
      <c r="GI312" s="277"/>
      <c r="GJ312" s="277"/>
      <c r="GK312" s="277"/>
      <c r="GL312" s="277"/>
    </row>
    <row r="313" spans="1:194" s="286" customFormat="1" ht="14.25" customHeight="1" x14ac:dyDescent="0.3">
      <c r="A313" s="277">
        <v>278</v>
      </c>
      <c r="B313" s="277" t="s">
        <v>817</v>
      </c>
      <c r="C313" s="277" t="s">
        <v>818</v>
      </c>
      <c r="D313" s="277">
        <v>1.81</v>
      </c>
      <c r="E313" s="277"/>
      <c r="F313" s="277"/>
      <c r="G313" s="277"/>
      <c r="H313" s="277"/>
      <c r="I313" s="277"/>
      <c r="J313" s="277">
        <v>0</v>
      </c>
      <c r="K313" s="277">
        <v>0</v>
      </c>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v>74</v>
      </c>
      <c r="AG313" s="277"/>
      <c r="AH313" s="277"/>
      <c r="AI313" s="277"/>
      <c r="AJ313" s="277"/>
      <c r="AK313" s="277"/>
      <c r="AL313" s="277"/>
      <c r="AM313" s="277"/>
      <c r="AN313" s="277"/>
      <c r="AO313" s="277"/>
      <c r="AP313" s="277"/>
      <c r="AQ313" s="277"/>
      <c r="AR313" s="278"/>
      <c r="AS313" s="278"/>
      <c r="AT313" s="278"/>
      <c r="AU313" s="278"/>
      <c r="AV313" s="277"/>
      <c r="AW313" s="277"/>
      <c r="AX313" s="277"/>
      <c r="AY313" s="277"/>
      <c r="AZ313" s="42"/>
      <c r="BA313" s="42"/>
      <c r="BB313" s="277"/>
      <c r="BC313" s="277"/>
      <c r="BD313" s="277"/>
      <c r="BE313" s="277"/>
      <c r="BF313" s="288"/>
      <c r="BG313" s="277"/>
      <c r="BH313" s="277"/>
      <c r="BI313" s="277"/>
      <c r="BJ313" s="277"/>
      <c r="BK313" s="277"/>
      <c r="BL313" s="277"/>
      <c r="BM313" s="277"/>
      <c r="BN313" s="277"/>
      <c r="BO313" s="277"/>
      <c r="BP313" s="277"/>
      <c r="BQ313" s="277"/>
      <c r="BR313" s="277"/>
      <c r="BS313" s="277"/>
      <c r="BT313" s="277"/>
      <c r="BU313" s="277"/>
      <c r="BV313" s="277"/>
      <c r="BW313" s="277"/>
      <c r="BX313" s="277">
        <v>7</v>
      </c>
      <c r="BY313" s="277"/>
      <c r="BZ313" s="277"/>
      <c r="CA313" s="277"/>
      <c r="CB313" s="277"/>
      <c r="CC313" s="277"/>
      <c r="CD313" s="277"/>
      <c r="CE313" s="277"/>
      <c r="CF313" s="277"/>
      <c r="CG313" s="277"/>
      <c r="CH313" s="287"/>
      <c r="CI313" s="287"/>
      <c r="CJ313" s="277"/>
      <c r="CK313" s="277"/>
      <c r="CL313" s="277"/>
      <c r="CM313" s="277"/>
      <c r="CN313" s="277"/>
      <c r="CO313" s="277"/>
      <c r="CP313" s="277"/>
      <c r="CQ313" s="277"/>
      <c r="CR313" s="277"/>
      <c r="CS313" s="277"/>
      <c r="CT313" s="277"/>
      <c r="CU313" s="277"/>
      <c r="CV313" s="277"/>
      <c r="CW313" s="277"/>
      <c r="CX313" s="277"/>
      <c r="CY313" s="277"/>
      <c r="CZ313" s="277"/>
      <c r="DA313" s="277"/>
      <c r="DB313" s="277"/>
      <c r="DC313" s="277"/>
      <c r="DD313" s="271"/>
      <c r="DE313" s="271"/>
      <c r="DF313" s="277"/>
      <c r="DG313" s="277"/>
      <c r="DH313" s="279">
        <v>0</v>
      </c>
      <c r="DI313" s="279">
        <v>0</v>
      </c>
      <c r="DJ313" s="277"/>
      <c r="DK313" s="277"/>
      <c r="DL313" s="277"/>
      <c r="DM313" s="277"/>
      <c r="DN313" s="277"/>
      <c r="DO313" s="277"/>
      <c r="DP313" s="277"/>
      <c r="DQ313" s="277"/>
      <c r="DR313" s="277"/>
      <c r="DS313" s="277">
        <v>308</v>
      </c>
      <c r="DT313" s="277"/>
      <c r="DU313" s="277">
        <v>150</v>
      </c>
      <c r="DV313" s="277"/>
      <c r="DW313" s="277"/>
      <c r="DX313" s="277"/>
      <c r="DY313" s="277"/>
      <c r="DZ313" s="277"/>
      <c r="EA313" s="277"/>
      <c r="EB313" s="277"/>
      <c r="EC313" s="272">
        <v>87</v>
      </c>
      <c r="ED313" s="272"/>
      <c r="EE313" s="277"/>
      <c r="EF313" s="277"/>
      <c r="EG313" s="277"/>
      <c r="EH313" s="277"/>
      <c r="EI313" s="277"/>
      <c r="EJ313" s="277"/>
      <c r="EK313" s="277"/>
      <c r="EL313" s="277"/>
      <c r="EM313" s="277">
        <v>5</v>
      </c>
      <c r="EN313" s="277"/>
      <c r="EO313" s="277"/>
      <c r="EP313" s="277"/>
      <c r="EQ313" s="277">
        <v>100</v>
      </c>
      <c r="ER313" s="277"/>
      <c r="ES313" s="277"/>
      <c r="ET313" s="277"/>
      <c r="EU313" s="277"/>
      <c r="EV313" s="277"/>
      <c r="EW313" s="277"/>
      <c r="EX313" s="277"/>
      <c r="EY313" s="277"/>
      <c r="EZ313" s="277"/>
      <c r="FA313" s="277">
        <v>5</v>
      </c>
      <c r="FB313" s="277"/>
      <c r="FC313" s="277"/>
      <c r="FD313" s="277"/>
      <c r="FE313" s="288"/>
      <c r="FF313" s="288"/>
      <c r="FG313" s="277">
        <v>2</v>
      </c>
      <c r="FH313" s="277"/>
      <c r="FI313" s="277">
        <v>20</v>
      </c>
      <c r="FJ313" s="277"/>
      <c r="FK313" s="277"/>
      <c r="FL313" s="277"/>
      <c r="FM313" s="277"/>
      <c r="FN313" s="277"/>
      <c r="FO313" s="42"/>
      <c r="FP313" s="42"/>
      <c r="FQ313" s="277"/>
      <c r="FR313" s="277"/>
      <c r="FS313" s="277"/>
      <c r="FT313" s="277"/>
      <c r="FU313" s="277"/>
      <c r="FV313" s="277"/>
      <c r="FW313" s="288"/>
      <c r="FX313" s="288"/>
      <c r="FY313" s="277"/>
      <c r="FZ313" s="277">
        <v>2</v>
      </c>
      <c r="GA313" s="277"/>
      <c r="GB313" s="277"/>
      <c r="GC313" s="62"/>
      <c r="GD313" s="62"/>
      <c r="GE313" s="277"/>
      <c r="GF313" s="277"/>
      <c r="GG313" s="277"/>
      <c r="GH313" s="277"/>
      <c r="GI313" s="277">
        <v>5</v>
      </c>
      <c r="GJ313" s="277"/>
      <c r="GK313" s="277"/>
      <c r="GL313" s="277"/>
    </row>
    <row r="314" spans="1:194" s="286" customFormat="1" ht="14.25" customHeight="1" x14ac:dyDescent="0.3">
      <c r="A314" s="277">
        <v>279</v>
      </c>
      <c r="B314" s="277" t="s">
        <v>819</v>
      </c>
      <c r="C314" s="277" t="s">
        <v>820</v>
      </c>
      <c r="D314" s="277">
        <v>2.67</v>
      </c>
      <c r="E314" s="277"/>
      <c r="F314" s="277">
        <v>50</v>
      </c>
      <c r="G314" s="277"/>
      <c r="H314" s="277"/>
      <c r="I314" s="277"/>
      <c r="J314" s="277">
        <v>0</v>
      </c>
      <c r="K314" s="277">
        <v>0</v>
      </c>
      <c r="L314" s="277"/>
      <c r="M314" s="277"/>
      <c r="N314" s="277"/>
      <c r="O314" s="277"/>
      <c r="P314" s="277"/>
      <c r="Q314" s="277"/>
      <c r="R314" s="277"/>
      <c r="S314" s="277"/>
      <c r="T314" s="277"/>
      <c r="U314" s="277"/>
      <c r="V314" s="277"/>
      <c r="W314" s="277"/>
      <c r="X314" s="277"/>
      <c r="Y314" s="277"/>
      <c r="Z314" s="277"/>
      <c r="AA314" s="277"/>
      <c r="AB314" s="277"/>
      <c r="AC314" s="277"/>
      <c r="AD314" s="277"/>
      <c r="AE314" s="277"/>
      <c r="AF314" s="277">
        <v>4</v>
      </c>
      <c r="AG314" s="277"/>
      <c r="AH314" s="277"/>
      <c r="AI314" s="277"/>
      <c r="AJ314" s="277"/>
      <c r="AK314" s="277"/>
      <c r="AL314" s="277"/>
      <c r="AM314" s="277"/>
      <c r="AN314" s="277"/>
      <c r="AO314" s="277"/>
      <c r="AP314" s="277"/>
      <c r="AQ314" s="277"/>
      <c r="AR314" s="278"/>
      <c r="AS314" s="278"/>
      <c r="AT314" s="278"/>
      <c r="AU314" s="278"/>
      <c r="AV314" s="277"/>
      <c r="AW314" s="277"/>
      <c r="AX314" s="277"/>
      <c r="AY314" s="277"/>
      <c r="AZ314" s="42"/>
      <c r="BA314" s="42"/>
      <c r="BB314" s="277"/>
      <c r="BC314" s="277"/>
      <c r="BD314" s="277"/>
      <c r="BE314" s="277"/>
      <c r="BF314" s="288"/>
      <c r="BG314" s="277"/>
      <c r="BH314" s="277"/>
      <c r="BI314" s="277"/>
      <c r="BJ314" s="277"/>
      <c r="BK314" s="277"/>
      <c r="BL314" s="277"/>
      <c r="BM314" s="277"/>
      <c r="BN314" s="277"/>
      <c r="BO314" s="277"/>
      <c r="BP314" s="277"/>
      <c r="BQ314" s="277"/>
      <c r="BR314" s="277"/>
      <c r="BS314" s="277"/>
      <c r="BT314" s="277"/>
      <c r="BU314" s="277"/>
      <c r="BV314" s="277"/>
      <c r="BW314" s="277"/>
      <c r="BX314" s="277"/>
      <c r="BY314" s="277"/>
      <c r="BZ314" s="277"/>
      <c r="CA314" s="277"/>
      <c r="CB314" s="277"/>
      <c r="CC314" s="277"/>
      <c r="CD314" s="277"/>
      <c r="CE314" s="277"/>
      <c r="CF314" s="277"/>
      <c r="CG314" s="277"/>
      <c r="CH314" s="287"/>
      <c r="CI314" s="287"/>
      <c r="CJ314" s="277"/>
      <c r="CK314" s="277"/>
      <c r="CL314" s="277"/>
      <c r="CM314" s="277"/>
      <c r="CN314" s="277"/>
      <c r="CO314" s="277"/>
      <c r="CP314" s="277"/>
      <c r="CQ314" s="277"/>
      <c r="CR314" s="277"/>
      <c r="CS314" s="277"/>
      <c r="CT314" s="277"/>
      <c r="CU314" s="277"/>
      <c r="CV314" s="277"/>
      <c r="CW314" s="277"/>
      <c r="CX314" s="277"/>
      <c r="CY314" s="277"/>
      <c r="CZ314" s="277"/>
      <c r="DA314" s="277"/>
      <c r="DB314" s="277"/>
      <c r="DC314" s="277"/>
      <c r="DD314" s="271"/>
      <c r="DE314" s="271"/>
      <c r="DF314" s="277"/>
      <c r="DG314" s="277"/>
      <c r="DH314" s="279">
        <v>0</v>
      </c>
      <c r="DI314" s="279">
        <v>0</v>
      </c>
      <c r="DJ314" s="277"/>
      <c r="DK314" s="277"/>
      <c r="DL314" s="277"/>
      <c r="DM314" s="277"/>
      <c r="DN314" s="277"/>
      <c r="DO314" s="277"/>
      <c r="DP314" s="277"/>
      <c r="DQ314" s="277"/>
      <c r="DR314" s="277"/>
      <c r="DS314" s="277">
        <v>44</v>
      </c>
      <c r="DT314" s="277"/>
      <c r="DU314" s="277">
        <v>30</v>
      </c>
      <c r="DV314" s="277"/>
      <c r="DW314" s="277"/>
      <c r="DX314" s="277"/>
      <c r="DY314" s="277"/>
      <c r="DZ314" s="277"/>
      <c r="EA314" s="277"/>
      <c r="EB314" s="277"/>
      <c r="EC314" s="272">
        <v>5</v>
      </c>
      <c r="ED314" s="272"/>
      <c r="EE314" s="277"/>
      <c r="EF314" s="277"/>
      <c r="EG314" s="277"/>
      <c r="EH314" s="277"/>
      <c r="EI314" s="277"/>
      <c r="EJ314" s="277"/>
      <c r="EK314" s="277"/>
      <c r="EL314" s="277"/>
      <c r="EM314" s="277"/>
      <c r="EN314" s="277"/>
      <c r="EO314" s="277"/>
      <c r="EP314" s="277"/>
      <c r="EQ314" s="277"/>
      <c r="ER314" s="277"/>
      <c r="ES314" s="277"/>
      <c r="ET314" s="277"/>
      <c r="EU314" s="277"/>
      <c r="EV314" s="277"/>
      <c r="EW314" s="277"/>
      <c r="EX314" s="277"/>
      <c r="EY314" s="277"/>
      <c r="EZ314" s="277"/>
      <c r="FA314" s="277"/>
      <c r="FB314" s="277"/>
      <c r="FC314" s="277"/>
      <c r="FD314" s="277"/>
      <c r="FE314" s="288"/>
      <c r="FF314" s="288"/>
      <c r="FG314" s="277"/>
      <c r="FH314" s="277"/>
      <c r="FI314" s="277"/>
      <c r="FJ314" s="277"/>
      <c r="FK314" s="277"/>
      <c r="FL314" s="277"/>
      <c r="FM314" s="277"/>
      <c r="FN314" s="277"/>
      <c r="FO314" s="42"/>
      <c r="FP314" s="42"/>
      <c r="FQ314" s="277"/>
      <c r="FR314" s="277"/>
      <c r="FS314" s="277"/>
      <c r="FT314" s="277"/>
      <c r="FU314" s="277"/>
      <c r="FV314" s="277"/>
      <c r="FW314" s="288"/>
      <c r="FX314" s="288"/>
      <c r="FY314" s="277"/>
      <c r="FZ314" s="277">
        <v>2</v>
      </c>
      <c r="GA314" s="277"/>
      <c r="GB314" s="277"/>
      <c r="GC314" s="62"/>
      <c r="GD314" s="62"/>
      <c r="GE314" s="277"/>
      <c r="GF314" s="277"/>
      <c r="GG314" s="277"/>
      <c r="GH314" s="277"/>
      <c r="GI314" s="277"/>
      <c r="GJ314" s="277"/>
      <c r="GK314" s="277"/>
      <c r="GL314" s="277"/>
    </row>
    <row r="315" spans="1:194" s="286" customFormat="1" ht="14.25" customHeight="1" x14ac:dyDescent="0.3">
      <c r="A315" s="277">
        <v>280</v>
      </c>
      <c r="B315" s="277" t="s">
        <v>821</v>
      </c>
      <c r="C315" s="277" t="s">
        <v>822</v>
      </c>
      <c r="D315" s="277">
        <v>0.73</v>
      </c>
      <c r="E315" s="277"/>
      <c r="F315" s="277"/>
      <c r="G315" s="277"/>
      <c r="H315" s="277"/>
      <c r="I315" s="277"/>
      <c r="J315" s="277">
        <v>3</v>
      </c>
      <c r="K315" s="277">
        <v>0</v>
      </c>
      <c r="L315" s="277">
        <v>1</v>
      </c>
      <c r="M315" s="277"/>
      <c r="N315" s="277"/>
      <c r="O315" s="277"/>
      <c r="P315" s="277">
        <v>2</v>
      </c>
      <c r="Q315" s="277"/>
      <c r="R315" s="277"/>
      <c r="S315" s="277"/>
      <c r="T315" s="277">
        <v>1</v>
      </c>
      <c r="U315" s="277"/>
      <c r="V315" s="277"/>
      <c r="W315" s="277"/>
      <c r="X315" s="277"/>
      <c r="Y315" s="277"/>
      <c r="Z315" s="277"/>
      <c r="AA315" s="277"/>
      <c r="AB315" s="277"/>
      <c r="AC315" s="277"/>
      <c r="AD315" s="277">
        <v>1</v>
      </c>
      <c r="AE315" s="277"/>
      <c r="AF315" s="277">
        <v>8</v>
      </c>
      <c r="AG315" s="277"/>
      <c r="AH315" s="277"/>
      <c r="AI315" s="277"/>
      <c r="AJ315" s="277"/>
      <c r="AK315" s="277"/>
      <c r="AL315" s="277">
        <v>1</v>
      </c>
      <c r="AM315" s="277"/>
      <c r="AN315" s="277"/>
      <c r="AO315" s="277"/>
      <c r="AP315" s="277">
        <v>2</v>
      </c>
      <c r="AQ315" s="277"/>
      <c r="AR315" s="278"/>
      <c r="AS315" s="278"/>
      <c r="AT315" s="278">
        <v>2</v>
      </c>
      <c r="AU315" s="278"/>
      <c r="AV315" s="277"/>
      <c r="AW315" s="277"/>
      <c r="AX315" s="277"/>
      <c r="AY315" s="277"/>
      <c r="AZ315" s="42">
        <v>1</v>
      </c>
      <c r="BA315" s="42"/>
      <c r="BB315" s="277">
        <v>4</v>
      </c>
      <c r="BC315" s="277"/>
      <c r="BD315" s="277"/>
      <c r="BE315" s="277"/>
      <c r="BF315" s="288"/>
      <c r="BG315" s="277"/>
      <c r="BH315" s="277"/>
      <c r="BI315" s="277"/>
      <c r="BJ315" s="277"/>
      <c r="BK315" s="277"/>
      <c r="BL315" s="277"/>
      <c r="BM315" s="277"/>
      <c r="BN315" s="277">
        <v>1</v>
      </c>
      <c r="BO315" s="277"/>
      <c r="BP315" s="277">
        <v>1</v>
      </c>
      <c r="BQ315" s="277"/>
      <c r="BR315" s="277"/>
      <c r="BS315" s="277"/>
      <c r="BT315" s="277"/>
      <c r="BU315" s="277"/>
      <c r="BV315" s="277">
        <v>1</v>
      </c>
      <c r="BW315" s="277"/>
      <c r="BX315" s="277">
        <v>5</v>
      </c>
      <c r="BY315" s="277">
        <v>1</v>
      </c>
      <c r="BZ315" s="277"/>
      <c r="CA315" s="277"/>
      <c r="CB315" s="277">
        <v>2</v>
      </c>
      <c r="CC315" s="277"/>
      <c r="CD315" s="277">
        <v>3</v>
      </c>
      <c r="CE315" s="277"/>
      <c r="CF315" s="277"/>
      <c r="CG315" s="277"/>
      <c r="CH315" s="287"/>
      <c r="CI315" s="287"/>
      <c r="CJ315" s="277"/>
      <c r="CK315" s="277"/>
      <c r="CL315" s="277"/>
      <c r="CM315" s="277"/>
      <c r="CN315" s="277"/>
      <c r="CO315" s="277"/>
      <c r="CP315" s="277"/>
      <c r="CQ315" s="277"/>
      <c r="CR315" s="277">
        <v>6</v>
      </c>
      <c r="CS315" s="277">
        <v>1</v>
      </c>
      <c r="CT315" s="277"/>
      <c r="CU315" s="277"/>
      <c r="CV315" s="277"/>
      <c r="CW315" s="277"/>
      <c r="CX315" s="277">
        <v>3</v>
      </c>
      <c r="CY315" s="277">
        <v>3</v>
      </c>
      <c r="CZ315" s="277"/>
      <c r="DA315" s="277"/>
      <c r="DB315" s="277"/>
      <c r="DC315" s="277"/>
      <c r="DD315" s="271"/>
      <c r="DE315" s="271"/>
      <c r="DF315" s="277">
        <v>1</v>
      </c>
      <c r="DG315" s="277"/>
      <c r="DH315" s="279">
        <v>0</v>
      </c>
      <c r="DI315" s="279">
        <v>0</v>
      </c>
      <c r="DJ315" s="277"/>
      <c r="DK315" s="277"/>
      <c r="DL315" s="277">
        <v>2</v>
      </c>
      <c r="DM315" s="277"/>
      <c r="DN315" s="277"/>
      <c r="DO315" s="277"/>
      <c r="DP315" s="277"/>
      <c r="DQ315" s="277">
        <v>1</v>
      </c>
      <c r="DR315" s="277"/>
      <c r="DS315" s="277">
        <v>3</v>
      </c>
      <c r="DT315" s="277"/>
      <c r="DU315" s="277">
        <v>4</v>
      </c>
      <c r="DV315" s="277"/>
      <c r="DW315" s="277"/>
      <c r="DX315" s="277"/>
      <c r="DY315" s="277"/>
      <c r="DZ315" s="277"/>
      <c r="EA315" s="277"/>
      <c r="EB315" s="277"/>
      <c r="EC315" s="272">
        <v>3</v>
      </c>
      <c r="ED315" s="272"/>
      <c r="EE315" s="277"/>
      <c r="EF315" s="277"/>
      <c r="EG315" s="277"/>
      <c r="EH315" s="277"/>
      <c r="EI315" s="277"/>
      <c r="EJ315" s="277"/>
      <c r="EK315" s="277">
        <v>5</v>
      </c>
      <c r="EL315" s="277"/>
      <c r="EM315" s="277">
        <v>1</v>
      </c>
      <c r="EN315" s="277">
        <v>1</v>
      </c>
      <c r="EO315" s="277"/>
      <c r="EP315" s="277"/>
      <c r="EQ315" s="277"/>
      <c r="ER315" s="277"/>
      <c r="ES315" s="277">
        <v>4</v>
      </c>
      <c r="ET315" s="277"/>
      <c r="EU315" s="277"/>
      <c r="EV315" s="277"/>
      <c r="EW315" s="277"/>
      <c r="EX315" s="277"/>
      <c r="EY315" s="277"/>
      <c r="EZ315" s="277"/>
      <c r="FA315" s="277">
        <v>1</v>
      </c>
      <c r="FB315" s="277">
        <v>1</v>
      </c>
      <c r="FC315" s="277"/>
      <c r="FD315" s="277"/>
      <c r="FE315" s="288"/>
      <c r="FF315" s="288"/>
      <c r="FG315" s="277">
        <v>3</v>
      </c>
      <c r="FH315" s="277">
        <v>1</v>
      </c>
      <c r="FI315" s="277"/>
      <c r="FJ315" s="277">
        <v>8</v>
      </c>
      <c r="FK315" s="277"/>
      <c r="FL315" s="277"/>
      <c r="FM315" s="277"/>
      <c r="FN315" s="277"/>
      <c r="FO315" s="42"/>
      <c r="FP315" s="42"/>
      <c r="FQ315" s="277"/>
      <c r="FR315" s="277"/>
      <c r="FS315" s="277"/>
      <c r="FT315" s="277"/>
      <c r="FU315" s="277">
        <v>3</v>
      </c>
      <c r="FV315" s="277">
        <v>1</v>
      </c>
      <c r="FW315" s="288"/>
      <c r="FX315" s="288"/>
      <c r="FY315" s="277"/>
      <c r="FZ315" s="277">
        <v>9</v>
      </c>
      <c r="GA315" s="277">
        <v>3</v>
      </c>
      <c r="GB315" s="277"/>
      <c r="GC315" s="62"/>
      <c r="GD315" s="62"/>
      <c r="GE315" s="277">
        <v>3</v>
      </c>
      <c r="GF315" s="277"/>
      <c r="GG315" s="277">
        <v>3</v>
      </c>
      <c r="GH315" s="277"/>
      <c r="GI315" s="277">
        <v>5</v>
      </c>
      <c r="GJ315" s="277">
        <v>2</v>
      </c>
      <c r="GK315" s="277"/>
      <c r="GL315" s="277"/>
    </row>
    <row r="316" spans="1:194" s="286" customFormat="1" ht="14.25" customHeight="1" x14ac:dyDescent="0.3">
      <c r="A316" s="277">
        <v>281</v>
      </c>
      <c r="B316" s="277" t="s">
        <v>823</v>
      </c>
      <c r="C316" s="277" t="s">
        <v>824</v>
      </c>
      <c r="D316" s="277">
        <v>0.76</v>
      </c>
      <c r="E316" s="277"/>
      <c r="F316" s="277"/>
      <c r="G316" s="277"/>
      <c r="H316" s="277"/>
      <c r="I316" s="277"/>
      <c r="J316" s="277">
        <v>24</v>
      </c>
      <c r="K316" s="277">
        <v>8</v>
      </c>
      <c r="L316" s="277">
        <v>54</v>
      </c>
      <c r="M316" s="277">
        <v>1</v>
      </c>
      <c r="N316" s="277">
        <v>26</v>
      </c>
      <c r="O316" s="277"/>
      <c r="P316" s="277">
        <v>8</v>
      </c>
      <c r="Q316" s="277">
        <v>7</v>
      </c>
      <c r="R316" s="277">
        <v>5</v>
      </c>
      <c r="S316" s="277"/>
      <c r="T316" s="277">
        <v>120</v>
      </c>
      <c r="U316" s="277">
        <v>7</v>
      </c>
      <c r="V316" s="277">
        <v>42</v>
      </c>
      <c r="W316" s="277"/>
      <c r="X316" s="277"/>
      <c r="Y316" s="277"/>
      <c r="Z316" s="277">
        <v>80</v>
      </c>
      <c r="AA316" s="277"/>
      <c r="AB316" s="277">
        <v>77</v>
      </c>
      <c r="AC316" s="277"/>
      <c r="AD316" s="277">
        <v>38</v>
      </c>
      <c r="AE316" s="277">
        <v>6</v>
      </c>
      <c r="AF316" s="277">
        <v>73</v>
      </c>
      <c r="AG316" s="277"/>
      <c r="AH316" s="277">
        <v>12</v>
      </c>
      <c r="AI316" s="277"/>
      <c r="AJ316" s="277"/>
      <c r="AK316" s="277"/>
      <c r="AL316" s="277">
        <v>40</v>
      </c>
      <c r="AM316" s="277">
        <v>4</v>
      </c>
      <c r="AN316" s="277"/>
      <c r="AO316" s="277"/>
      <c r="AP316" s="277">
        <v>60</v>
      </c>
      <c r="AQ316" s="277"/>
      <c r="AR316" s="278">
        <v>12</v>
      </c>
      <c r="AS316" s="278"/>
      <c r="AT316" s="278"/>
      <c r="AU316" s="278"/>
      <c r="AV316" s="277">
        <v>37</v>
      </c>
      <c r="AW316" s="277">
        <v>3</v>
      </c>
      <c r="AX316" s="277">
        <v>78</v>
      </c>
      <c r="AY316" s="277">
        <v>6</v>
      </c>
      <c r="AZ316" s="42">
        <v>46</v>
      </c>
      <c r="BA316" s="42">
        <v>2</v>
      </c>
      <c r="BB316" s="277">
        <v>58</v>
      </c>
      <c r="BC316" s="277">
        <v>17</v>
      </c>
      <c r="BD316" s="277">
        <v>51</v>
      </c>
      <c r="BE316" s="277">
        <v>0</v>
      </c>
      <c r="BF316" s="288">
        <v>35</v>
      </c>
      <c r="BG316" s="277"/>
      <c r="BH316" s="277"/>
      <c r="BI316" s="277"/>
      <c r="BJ316" s="277">
        <v>96</v>
      </c>
      <c r="BK316" s="277">
        <v>17</v>
      </c>
      <c r="BL316" s="277">
        <v>140</v>
      </c>
      <c r="BM316" s="277"/>
      <c r="BN316" s="277">
        <v>79</v>
      </c>
      <c r="BO316" s="277">
        <v>7</v>
      </c>
      <c r="BP316" s="277">
        <v>122</v>
      </c>
      <c r="BQ316" s="277">
        <v>1</v>
      </c>
      <c r="BR316" s="277"/>
      <c r="BS316" s="277"/>
      <c r="BT316" s="277">
        <v>414</v>
      </c>
      <c r="BU316" s="277"/>
      <c r="BV316" s="277">
        <v>43</v>
      </c>
      <c r="BW316" s="277"/>
      <c r="BX316" s="277">
        <v>212</v>
      </c>
      <c r="BY316" s="277">
        <v>22</v>
      </c>
      <c r="BZ316" s="277"/>
      <c r="CA316" s="277"/>
      <c r="CB316" s="277">
        <v>92</v>
      </c>
      <c r="CC316" s="277"/>
      <c r="CD316" s="277">
        <v>68</v>
      </c>
      <c r="CE316" s="277"/>
      <c r="CF316" s="277">
        <v>10</v>
      </c>
      <c r="CG316" s="277"/>
      <c r="CH316" s="287">
        <v>46</v>
      </c>
      <c r="CI316" s="287">
        <v>5</v>
      </c>
      <c r="CJ316" s="277"/>
      <c r="CK316" s="277">
        <v>250</v>
      </c>
      <c r="CL316" s="277">
        <v>3</v>
      </c>
      <c r="CM316" s="277"/>
      <c r="CN316" s="277"/>
      <c r="CO316" s="277"/>
      <c r="CP316" s="277">
        <v>27</v>
      </c>
      <c r="CQ316" s="277"/>
      <c r="CR316" s="277">
        <v>85</v>
      </c>
      <c r="CS316" s="277">
        <v>3</v>
      </c>
      <c r="CT316" s="277"/>
      <c r="CU316" s="277"/>
      <c r="CV316" s="277">
        <v>122</v>
      </c>
      <c r="CW316" s="277"/>
      <c r="CX316" s="277">
        <v>89</v>
      </c>
      <c r="CY316" s="277">
        <v>16</v>
      </c>
      <c r="CZ316" s="277">
        <v>25</v>
      </c>
      <c r="DA316" s="277">
        <v>3</v>
      </c>
      <c r="DB316" s="277"/>
      <c r="DC316" s="277"/>
      <c r="DD316" s="271"/>
      <c r="DE316" s="271"/>
      <c r="DF316" s="277">
        <v>47</v>
      </c>
      <c r="DG316" s="277"/>
      <c r="DH316" s="279">
        <v>0</v>
      </c>
      <c r="DI316" s="279">
        <v>0</v>
      </c>
      <c r="DJ316" s="277"/>
      <c r="DK316" s="277"/>
      <c r="DL316" s="277">
        <v>28</v>
      </c>
      <c r="DM316" s="277"/>
      <c r="DN316" s="277"/>
      <c r="DO316" s="277"/>
      <c r="DP316" s="277"/>
      <c r="DQ316" s="277">
        <v>52</v>
      </c>
      <c r="DR316" s="277"/>
      <c r="DS316" s="277">
        <v>87</v>
      </c>
      <c r="DT316" s="277"/>
      <c r="DU316" s="277">
        <v>2</v>
      </c>
      <c r="DV316" s="277"/>
      <c r="DW316" s="277"/>
      <c r="DX316" s="277"/>
      <c r="DY316" s="277">
        <v>74</v>
      </c>
      <c r="DZ316" s="277">
        <v>9</v>
      </c>
      <c r="EA316" s="277">
        <v>30</v>
      </c>
      <c r="EB316" s="277"/>
      <c r="EC316" s="272">
        <v>30</v>
      </c>
      <c r="ED316" s="272"/>
      <c r="EE316" s="277">
        <v>24</v>
      </c>
      <c r="EF316" s="277">
        <v>2</v>
      </c>
      <c r="EG316" s="277">
        <v>65</v>
      </c>
      <c r="EH316" s="277"/>
      <c r="EI316" s="277"/>
      <c r="EJ316" s="277"/>
      <c r="EK316" s="277">
        <v>55</v>
      </c>
      <c r="EL316" s="277">
        <v>1</v>
      </c>
      <c r="EM316" s="277">
        <v>150</v>
      </c>
      <c r="EN316" s="277">
        <v>25</v>
      </c>
      <c r="EO316" s="277">
        <v>32</v>
      </c>
      <c r="EP316" s="277"/>
      <c r="EQ316" s="277"/>
      <c r="ER316" s="277"/>
      <c r="ES316" s="277">
        <v>265</v>
      </c>
      <c r="ET316" s="277">
        <v>1</v>
      </c>
      <c r="EU316" s="277">
        <v>34</v>
      </c>
      <c r="EV316" s="277">
        <v>2</v>
      </c>
      <c r="EW316" s="277"/>
      <c r="EX316" s="277"/>
      <c r="EY316" s="277">
        <v>78</v>
      </c>
      <c r="EZ316" s="277">
        <v>3</v>
      </c>
      <c r="FA316" s="277">
        <v>150</v>
      </c>
      <c r="FB316" s="277">
        <v>25</v>
      </c>
      <c r="FC316" s="277">
        <v>33</v>
      </c>
      <c r="FD316" s="277">
        <v>3</v>
      </c>
      <c r="FE316" s="288">
        <v>40</v>
      </c>
      <c r="FF316" s="288">
        <v>5</v>
      </c>
      <c r="FG316" s="277">
        <v>206</v>
      </c>
      <c r="FH316" s="277">
        <v>16</v>
      </c>
      <c r="FI316" s="277">
        <v>299</v>
      </c>
      <c r="FJ316" s="277">
        <v>40</v>
      </c>
      <c r="FK316" s="277">
        <v>58</v>
      </c>
      <c r="FL316" s="277"/>
      <c r="FM316" s="277"/>
      <c r="FN316" s="277"/>
      <c r="FO316" s="42"/>
      <c r="FP316" s="42"/>
      <c r="FQ316" s="277">
        <v>15</v>
      </c>
      <c r="FR316" s="277"/>
      <c r="FS316" s="277"/>
      <c r="FT316" s="277"/>
      <c r="FU316" s="277">
        <v>104</v>
      </c>
      <c r="FV316" s="277">
        <v>8</v>
      </c>
      <c r="FW316" s="288">
        <v>40</v>
      </c>
      <c r="FX316" s="288">
        <v>5</v>
      </c>
      <c r="FY316" s="277"/>
      <c r="FZ316" s="277">
        <v>163</v>
      </c>
      <c r="GA316" s="277">
        <v>50</v>
      </c>
      <c r="GB316" s="277">
        <v>7</v>
      </c>
      <c r="GC316" s="62">
        <v>5</v>
      </c>
      <c r="GD316" s="62"/>
      <c r="GE316" s="277">
        <v>127</v>
      </c>
      <c r="GF316" s="277">
        <v>5</v>
      </c>
      <c r="GG316" s="277">
        <v>43</v>
      </c>
      <c r="GH316" s="277">
        <v>2</v>
      </c>
      <c r="GI316" s="277">
        <v>160</v>
      </c>
      <c r="GJ316" s="277">
        <v>5</v>
      </c>
      <c r="GK316" s="277"/>
      <c r="GL316" s="277"/>
    </row>
    <row r="317" spans="1:194" s="286" customFormat="1" ht="14.25" customHeight="1" x14ac:dyDescent="0.3">
      <c r="A317" s="277">
        <v>282</v>
      </c>
      <c r="B317" s="277" t="s">
        <v>825</v>
      </c>
      <c r="C317" s="277" t="s">
        <v>826</v>
      </c>
      <c r="D317" s="277">
        <v>2.42</v>
      </c>
      <c r="E317" s="277"/>
      <c r="F317" s="277"/>
      <c r="G317" s="277"/>
      <c r="H317" s="277">
        <v>12</v>
      </c>
      <c r="I317" s="277"/>
      <c r="J317" s="277">
        <v>1</v>
      </c>
      <c r="K317" s="277">
        <v>0</v>
      </c>
      <c r="L317" s="277">
        <v>1</v>
      </c>
      <c r="M317" s="277"/>
      <c r="N317" s="277"/>
      <c r="O317" s="277"/>
      <c r="P317" s="277"/>
      <c r="Q317" s="277"/>
      <c r="R317" s="277"/>
      <c r="S317" s="277"/>
      <c r="T317" s="277"/>
      <c r="U317" s="277"/>
      <c r="V317" s="277"/>
      <c r="W317" s="277"/>
      <c r="X317" s="277"/>
      <c r="Y317" s="277"/>
      <c r="Z317" s="277"/>
      <c r="AA317" s="277"/>
      <c r="AB317" s="277"/>
      <c r="AC317" s="277"/>
      <c r="AD317" s="277"/>
      <c r="AE317" s="277"/>
      <c r="AF317" s="277">
        <v>1</v>
      </c>
      <c r="AG317" s="277"/>
      <c r="AH317" s="277"/>
      <c r="AI317" s="277"/>
      <c r="AJ317" s="277"/>
      <c r="AK317" s="277"/>
      <c r="AL317" s="277"/>
      <c r="AM317" s="277"/>
      <c r="AN317" s="277"/>
      <c r="AO317" s="277"/>
      <c r="AP317" s="277"/>
      <c r="AQ317" s="277"/>
      <c r="AR317" s="278"/>
      <c r="AS317" s="278"/>
      <c r="AT317" s="278"/>
      <c r="AU317" s="278"/>
      <c r="AV317" s="277">
        <v>1</v>
      </c>
      <c r="AW317" s="277"/>
      <c r="AX317" s="277"/>
      <c r="AY317" s="277"/>
      <c r="AZ317" s="42"/>
      <c r="BA317" s="42"/>
      <c r="BB317" s="277">
        <v>5</v>
      </c>
      <c r="BC317" s="277"/>
      <c r="BD317" s="277"/>
      <c r="BE317" s="277"/>
      <c r="BF317" s="288"/>
      <c r="BG317" s="277"/>
      <c r="BH317" s="277"/>
      <c r="BI317" s="277"/>
      <c r="BJ317" s="277">
        <v>8</v>
      </c>
      <c r="BK317" s="277"/>
      <c r="BL317" s="277"/>
      <c r="BM317" s="277"/>
      <c r="BN317" s="277">
        <v>2</v>
      </c>
      <c r="BO317" s="277"/>
      <c r="BP317" s="277"/>
      <c r="BQ317" s="277"/>
      <c r="BR317" s="277"/>
      <c r="BS317" s="277"/>
      <c r="BT317" s="277"/>
      <c r="BU317" s="277"/>
      <c r="BV317" s="277"/>
      <c r="BW317" s="277"/>
      <c r="BX317" s="277">
        <v>1</v>
      </c>
      <c r="BY317" s="277"/>
      <c r="BZ317" s="277"/>
      <c r="CA317" s="277"/>
      <c r="CB317" s="277"/>
      <c r="CC317" s="277"/>
      <c r="CD317" s="277"/>
      <c r="CE317" s="277"/>
      <c r="CF317" s="277"/>
      <c r="CG317" s="277"/>
      <c r="CH317" s="287"/>
      <c r="CI317" s="287"/>
      <c r="CJ317" s="277"/>
      <c r="CK317" s="277">
        <v>5</v>
      </c>
      <c r="CL317" s="277"/>
      <c r="CM317" s="277"/>
      <c r="CN317" s="277"/>
      <c r="CO317" s="277"/>
      <c r="CP317" s="277"/>
      <c r="CQ317" s="277"/>
      <c r="CR317" s="277"/>
      <c r="CS317" s="277"/>
      <c r="CT317" s="277"/>
      <c r="CU317" s="277"/>
      <c r="CV317" s="277"/>
      <c r="CW317" s="277"/>
      <c r="CX317" s="277"/>
      <c r="CY317" s="277"/>
      <c r="CZ317" s="277"/>
      <c r="DA317" s="277"/>
      <c r="DB317" s="277"/>
      <c r="DC317" s="277"/>
      <c r="DD317" s="271"/>
      <c r="DE317" s="271"/>
      <c r="DF317" s="277">
        <v>1</v>
      </c>
      <c r="DG317" s="277"/>
      <c r="DH317" s="279">
        <v>0</v>
      </c>
      <c r="DI317" s="279">
        <v>0</v>
      </c>
      <c r="DJ317" s="277"/>
      <c r="DK317" s="277"/>
      <c r="DL317" s="277"/>
      <c r="DM317" s="277"/>
      <c r="DN317" s="277"/>
      <c r="DO317" s="277"/>
      <c r="DP317" s="277"/>
      <c r="DQ317" s="277"/>
      <c r="DR317" s="277"/>
      <c r="DS317" s="277"/>
      <c r="DT317" s="277"/>
      <c r="DU317" s="277">
        <v>66</v>
      </c>
      <c r="DV317" s="277"/>
      <c r="DW317" s="277">
        <v>76</v>
      </c>
      <c r="DX317" s="277">
        <v>8</v>
      </c>
      <c r="DY317" s="277"/>
      <c r="DZ317" s="277"/>
      <c r="EA317" s="277">
        <v>20</v>
      </c>
      <c r="EB317" s="277"/>
      <c r="EC317" s="272">
        <v>10</v>
      </c>
      <c r="ED317" s="272"/>
      <c r="EE317" s="277"/>
      <c r="EF317" s="277"/>
      <c r="EG317" s="277"/>
      <c r="EH317" s="277"/>
      <c r="EI317" s="277"/>
      <c r="EJ317" s="277"/>
      <c r="EK317" s="277"/>
      <c r="EL317" s="277"/>
      <c r="EM317" s="277">
        <v>1</v>
      </c>
      <c r="EN317" s="277">
        <v>1</v>
      </c>
      <c r="EO317" s="277"/>
      <c r="EP317" s="277"/>
      <c r="EQ317" s="277"/>
      <c r="ER317" s="277"/>
      <c r="ES317" s="277">
        <v>1</v>
      </c>
      <c r="ET317" s="277"/>
      <c r="EU317" s="277"/>
      <c r="EV317" s="277"/>
      <c r="EW317" s="277"/>
      <c r="EX317" s="277"/>
      <c r="EY317" s="277"/>
      <c r="EZ317" s="277"/>
      <c r="FA317" s="277">
        <v>1</v>
      </c>
      <c r="FB317" s="277">
        <v>1</v>
      </c>
      <c r="FC317" s="277"/>
      <c r="FD317" s="277"/>
      <c r="FE317" s="288"/>
      <c r="FF317" s="288"/>
      <c r="FG317" s="277">
        <v>1</v>
      </c>
      <c r="FH317" s="277"/>
      <c r="FI317" s="277"/>
      <c r="FJ317" s="277"/>
      <c r="FK317" s="277"/>
      <c r="FL317" s="277"/>
      <c r="FM317" s="277"/>
      <c r="FN317" s="277"/>
      <c r="FO317" s="42"/>
      <c r="FP317" s="42"/>
      <c r="FQ317" s="277"/>
      <c r="FR317" s="277"/>
      <c r="FS317" s="277"/>
      <c r="FT317" s="277"/>
      <c r="FU317" s="277">
        <v>12</v>
      </c>
      <c r="FV317" s="277"/>
      <c r="FW317" s="288"/>
      <c r="FX317" s="288"/>
      <c r="FY317" s="277"/>
      <c r="FZ317" s="277">
        <v>43</v>
      </c>
      <c r="GA317" s="277"/>
      <c r="GB317" s="277"/>
      <c r="GC317" s="62"/>
      <c r="GD317" s="62"/>
      <c r="GE317" s="277"/>
      <c r="GF317" s="277"/>
      <c r="GG317" s="277"/>
      <c r="GH317" s="277"/>
      <c r="GI317" s="277">
        <v>2</v>
      </c>
      <c r="GJ317" s="277">
        <v>1</v>
      </c>
      <c r="GK317" s="277"/>
      <c r="GL317" s="277"/>
    </row>
    <row r="318" spans="1:194" s="286" customFormat="1" ht="14.25" customHeight="1" x14ac:dyDescent="0.3">
      <c r="A318" s="277">
        <v>283</v>
      </c>
      <c r="B318" s="277" t="s">
        <v>827</v>
      </c>
      <c r="C318" s="277" t="s">
        <v>828</v>
      </c>
      <c r="D318" s="277">
        <v>3.51</v>
      </c>
      <c r="E318" s="277"/>
      <c r="F318" s="277"/>
      <c r="G318" s="277"/>
      <c r="H318" s="277"/>
      <c r="I318" s="277"/>
      <c r="J318" s="277">
        <v>8</v>
      </c>
      <c r="K318" s="277">
        <v>0</v>
      </c>
      <c r="L318" s="277"/>
      <c r="M318" s="277"/>
      <c r="N318" s="277"/>
      <c r="O318" s="277"/>
      <c r="P318" s="277">
        <v>3</v>
      </c>
      <c r="Q318" s="277"/>
      <c r="R318" s="277"/>
      <c r="S318" s="277"/>
      <c r="T318" s="277"/>
      <c r="U318" s="277"/>
      <c r="V318" s="277"/>
      <c r="W318" s="277"/>
      <c r="X318" s="277"/>
      <c r="Y318" s="277"/>
      <c r="Z318" s="277"/>
      <c r="AA318" s="277"/>
      <c r="AB318" s="277">
        <v>14</v>
      </c>
      <c r="AC318" s="277"/>
      <c r="AD318" s="277"/>
      <c r="AE318" s="277"/>
      <c r="AF318" s="277">
        <v>25</v>
      </c>
      <c r="AG318" s="277"/>
      <c r="AH318" s="277"/>
      <c r="AI318" s="277"/>
      <c r="AJ318" s="277"/>
      <c r="AK318" s="277"/>
      <c r="AL318" s="277"/>
      <c r="AM318" s="277"/>
      <c r="AN318" s="277"/>
      <c r="AO318" s="277"/>
      <c r="AP318" s="277"/>
      <c r="AQ318" s="277"/>
      <c r="AR318" s="278"/>
      <c r="AS318" s="278"/>
      <c r="AT318" s="278"/>
      <c r="AU318" s="278"/>
      <c r="AV318" s="277"/>
      <c r="AW318" s="277"/>
      <c r="AX318" s="277"/>
      <c r="AY318" s="277"/>
      <c r="AZ318" s="42"/>
      <c r="BA318" s="42"/>
      <c r="BB318" s="277"/>
      <c r="BC318" s="277"/>
      <c r="BD318" s="277"/>
      <c r="BE318" s="277"/>
      <c r="BF318" s="277"/>
      <c r="BG318" s="277"/>
      <c r="BH318" s="277"/>
      <c r="BI318" s="277"/>
      <c r="BJ318" s="277"/>
      <c r="BK318" s="277"/>
      <c r="BL318" s="277"/>
      <c r="BM318" s="277"/>
      <c r="BN318" s="277"/>
      <c r="BO318" s="277"/>
      <c r="BP318" s="277"/>
      <c r="BQ318" s="277"/>
      <c r="BR318" s="277"/>
      <c r="BS318" s="277"/>
      <c r="BT318" s="277"/>
      <c r="BU318" s="277"/>
      <c r="BV318" s="277"/>
      <c r="BW318" s="277"/>
      <c r="BX318" s="277">
        <v>13</v>
      </c>
      <c r="BY318" s="277"/>
      <c r="BZ318" s="277"/>
      <c r="CA318" s="277"/>
      <c r="CB318" s="277"/>
      <c r="CC318" s="277"/>
      <c r="CD318" s="277"/>
      <c r="CE318" s="277"/>
      <c r="CF318" s="277"/>
      <c r="CG318" s="277"/>
      <c r="CH318" s="287"/>
      <c r="CI318" s="287"/>
      <c r="CJ318" s="277"/>
      <c r="CK318" s="277">
        <v>5</v>
      </c>
      <c r="CL318" s="277"/>
      <c r="CM318" s="277"/>
      <c r="CN318" s="277"/>
      <c r="CO318" s="277"/>
      <c r="CP318" s="277"/>
      <c r="CQ318" s="277"/>
      <c r="CR318" s="277"/>
      <c r="CS318" s="277"/>
      <c r="CT318" s="277"/>
      <c r="CU318" s="277"/>
      <c r="CV318" s="277"/>
      <c r="CW318" s="277"/>
      <c r="CX318" s="277"/>
      <c r="CY318" s="277"/>
      <c r="CZ318" s="277"/>
      <c r="DA318" s="277"/>
      <c r="DB318" s="277"/>
      <c r="DC318" s="277"/>
      <c r="DD318" s="271"/>
      <c r="DE318" s="271"/>
      <c r="DF318" s="277"/>
      <c r="DG318" s="277"/>
      <c r="DH318" s="279">
        <v>0</v>
      </c>
      <c r="DI318" s="279">
        <v>0</v>
      </c>
      <c r="DJ318" s="277"/>
      <c r="DK318" s="277"/>
      <c r="DL318" s="277">
        <v>8</v>
      </c>
      <c r="DM318" s="277"/>
      <c r="DN318" s="277"/>
      <c r="DO318" s="277"/>
      <c r="DP318" s="277"/>
      <c r="DQ318" s="277"/>
      <c r="DR318" s="277"/>
      <c r="DS318" s="277">
        <v>161</v>
      </c>
      <c r="DT318" s="277"/>
      <c r="DU318" s="277">
        <v>40</v>
      </c>
      <c r="DV318" s="277"/>
      <c r="DW318" s="277"/>
      <c r="DX318" s="277"/>
      <c r="DY318" s="277"/>
      <c r="DZ318" s="277"/>
      <c r="EA318" s="277"/>
      <c r="EB318" s="277"/>
      <c r="EC318" s="272">
        <v>17</v>
      </c>
      <c r="ED318" s="272"/>
      <c r="EE318" s="277"/>
      <c r="EF318" s="277"/>
      <c r="EG318" s="277">
        <v>22</v>
      </c>
      <c r="EH318" s="277"/>
      <c r="EI318" s="277"/>
      <c r="EJ318" s="277"/>
      <c r="EK318" s="277"/>
      <c r="EL318" s="277"/>
      <c r="EM318" s="277">
        <v>20</v>
      </c>
      <c r="EN318" s="277"/>
      <c r="EO318" s="277"/>
      <c r="EP318" s="277"/>
      <c r="EQ318" s="277"/>
      <c r="ER318" s="277"/>
      <c r="ES318" s="277"/>
      <c r="ET318" s="277"/>
      <c r="EU318" s="277"/>
      <c r="EV318" s="277"/>
      <c r="EW318" s="277"/>
      <c r="EX318" s="277"/>
      <c r="EY318" s="277"/>
      <c r="EZ318" s="277"/>
      <c r="FA318" s="277">
        <v>20</v>
      </c>
      <c r="FB318" s="277"/>
      <c r="FC318" s="277"/>
      <c r="FD318" s="277"/>
      <c r="FE318" s="288">
        <v>14</v>
      </c>
      <c r="FF318" s="288"/>
      <c r="FG318" s="277">
        <v>5</v>
      </c>
      <c r="FH318" s="277"/>
      <c r="FI318" s="277">
        <v>50</v>
      </c>
      <c r="FJ318" s="277"/>
      <c r="FK318" s="277"/>
      <c r="FL318" s="277"/>
      <c r="FM318" s="277"/>
      <c r="FN318" s="277"/>
      <c r="FO318" s="42"/>
      <c r="FP318" s="42"/>
      <c r="FQ318" s="277"/>
      <c r="FR318" s="277"/>
      <c r="FS318" s="277"/>
      <c r="FT318" s="277"/>
      <c r="FU318" s="277"/>
      <c r="FV318" s="277"/>
      <c r="FW318" s="288">
        <v>14</v>
      </c>
      <c r="FX318" s="288"/>
      <c r="FY318" s="277"/>
      <c r="FZ318" s="277">
        <v>20</v>
      </c>
      <c r="GA318" s="277"/>
      <c r="GB318" s="277"/>
      <c r="GC318" s="62"/>
      <c r="GD318" s="62"/>
      <c r="GE318" s="277"/>
      <c r="GF318" s="277"/>
      <c r="GG318" s="277"/>
      <c r="GH318" s="277"/>
      <c r="GI318" s="277">
        <v>30</v>
      </c>
      <c r="GJ318" s="277">
        <v>1</v>
      </c>
      <c r="GK318" s="277"/>
      <c r="GL318" s="277"/>
    </row>
    <row r="319" spans="1:194" s="286" customFormat="1" ht="14.25" customHeight="1" x14ac:dyDescent="0.3">
      <c r="A319" s="277">
        <v>284</v>
      </c>
      <c r="B319" s="277" t="s">
        <v>829</v>
      </c>
      <c r="C319" s="277" t="s">
        <v>830</v>
      </c>
      <c r="D319" s="277">
        <v>4.0199999999999996</v>
      </c>
      <c r="E319" s="277"/>
      <c r="F319" s="277"/>
      <c r="G319" s="277"/>
      <c r="H319" s="277"/>
      <c r="I319" s="277"/>
      <c r="J319" s="277">
        <v>0</v>
      </c>
      <c r="K319" s="277">
        <v>0</v>
      </c>
      <c r="L319" s="277"/>
      <c r="M319" s="277"/>
      <c r="N319" s="277"/>
      <c r="O319" s="277"/>
      <c r="P319" s="277"/>
      <c r="Q319" s="277"/>
      <c r="R319" s="277"/>
      <c r="S319" s="277"/>
      <c r="T319" s="277"/>
      <c r="U319" s="277"/>
      <c r="V319" s="277"/>
      <c r="W319" s="277"/>
      <c r="X319" s="277"/>
      <c r="Y319" s="277"/>
      <c r="Z319" s="277"/>
      <c r="AA319" s="277"/>
      <c r="AB319" s="277"/>
      <c r="AC319" s="277"/>
      <c r="AD319" s="277"/>
      <c r="AE319" s="277"/>
      <c r="AF319" s="277"/>
      <c r="AG319" s="277"/>
      <c r="AH319" s="277"/>
      <c r="AI319" s="277"/>
      <c r="AJ319" s="277"/>
      <c r="AK319" s="277"/>
      <c r="AL319" s="277"/>
      <c r="AM319" s="277"/>
      <c r="AN319" s="277"/>
      <c r="AO319" s="277"/>
      <c r="AP319" s="277"/>
      <c r="AQ319" s="277"/>
      <c r="AR319" s="278"/>
      <c r="AS319" s="278"/>
      <c r="AT319" s="278"/>
      <c r="AU319" s="278"/>
      <c r="AV319" s="277"/>
      <c r="AW319" s="277"/>
      <c r="AX319" s="277"/>
      <c r="AY319" s="277"/>
      <c r="AZ319" s="42"/>
      <c r="BA319" s="42"/>
      <c r="BB319" s="277"/>
      <c r="BC319" s="277"/>
      <c r="BD319" s="277"/>
      <c r="BE319" s="277"/>
      <c r="BF319" s="277"/>
      <c r="BG319" s="277"/>
      <c r="BH319" s="277"/>
      <c r="BI319" s="277"/>
      <c r="BJ319" s="277"/>
      <c r="BK319" s="277"/>
      <c r="BL319" s="277"/>
      <c r="BM319" s="277"/>
      <c r="BN319" s="277"/>
      <c r="BO319" s="277"/>
      <c r="BP319" s="277"/>
      <c r="BQ319" s="277"/>
      <c r="BR319" s="277"/>
      <c r="BS319" s="277"/>
      <c r="BT319" s="277"/>
      <c r="BU319" s="277"/>
      <c r="BV319" s="277"/>
      <c r="BW319" s="277"/>
      <c r="BX319" s="277"/>
      <c r="BY319" s="277"/>
      <c r="BZ319" s="277"/>
      <c r="CA319" s="277"/>
      <c r="CB319" s="277"/>
      <c r="CC319" s="277"/>
      <c r="CD319" s="277"/>
      <c r="CE319" s="277"/>
      <c r="CF319" s="277"/>
      <c r="CG319" s="277"/>
      <c r="CH319" s="287"/>
      <c r="CI319" s="287"/>
      <c r="CJ319" s="277"/>
      <c r="CK319" s="277"/>
      <c r="CL319" s="277"/>
      <c r="CM319" s="277"/>
      <c r="CN319" s="277"/>
      <c r="CO319" s="277"/>
      <c r="CP319" s="277"/>
      <c r="CQ319" s="277"/>
      <c r="CR319" s="277"/>
      <c r="CS319" s="277"/>
      <c r="CT319" s="277"/>
      <c r="CU319" s="277"/>
      <c r="CV319" s="277"/>
      <c r="CW319" s="277"/>
      <c r="CX319" s="277"/>
      <c r="CY319" s="277"/>
      <c r="CZ319" s="277"/>
      <c r="DA319" s="277"/>
      <c r="DB319" s="277"/>
      <c r="DC319" s="277"/>
      <c r="DD319" s="271"/>
      <c r="DE319" s="271"/>
      <c r="DF319" s="277"/>
      <c r="DG319" s="277"/>
      <c r="DH319" s="279">
        <v>0</v>
      </c>
      <c r="DI319" s="279">
        <v>0</v>
      </c>
      <c r="DJ319" s="277"/>
      <c r="DK319" s="277"/>
      <c r="DL319" s="277"/>
      <c r="DM319" s="277"/>
      <c r="DN319" s="277"/>
      <c r="DO319" s="277"/>
      <c r="DP319" s="277"/>
      <c r="DQ319" s="277"/>
      <c r="DR319" s="277"/>
      <c r="DS319" s="277"/>
      <c r="DT319" s="277"/>
      <c r="DU319" s="277"/>
      <c r="DV319" s="277"/>
      <c r="DW319" s="277"/>
      <c r="DX319" s="277"/>
      <c r="DY319" s="277"/>
      <c r="DZ319" s="277"/>
      <c r="EA319" s="277"/>
      <c r="EB319" s="277"/>
      <c r="EC319" s="272">
        <v>3</v>
      </c>
      <c r="ED319" s="272"/>
      <c r="EE319" s="277"/>
      <c r="EF319" s="277"/>
      <c r="EG319" s="277"/>
      <c r="EH319" s="277"/>
      <c r="EI319" s="277"/>
      <c r="EJ319" s="277"/>
      <c r="EK319" s="277"/>
      <c r="EL319" s="277"/>
      <c r="EM319" s="277"/>
      <c r="EN319" s="277"/>
      <c r="EO319" s="277"/>
      <c r="EP319" s="277"/>
      <c r="EQ319" s="277"/>
      <c r="ER319" s="277"/>
      <c r="ES319" s="277"/>
      <c r="ET319" s="277"/>
      <c r="EU319" s="277"/>
      <c r="EV319" s="277"/>
      <c r="EW319" s="277"/>
      <c r="EX319" s="277"/>
      <c r="EY319" s="277"/>
      <c r="EZ319" s="277"/>
      <c r="FA319" s="277"/>
      <c r="FB319" s="277"/>
      <c r="FC319" s="277"/>
      <c r="FD319" s="277"/>
      <c r="FE319" s="288"/>
      <c r="FF319" s="288"/>
      <c r="FG319" s="277"/>
      <c r="FH319" s="277"/>
      <c r="FI319" s="277"/>
      <c r="FJ319" s="277"/>
      <c r="FK319" s="277"/>
      <c r="FL319" s="277"/>
      <c r="FM319" s="277"/>
      <c r="FN319" s="277"/>
      <c r="FO319" s="42"/>
      <c r="FP319" s="42"/>
      <c r="FQ319" s="277"/>
      <c r="FR319" s="277"/>
      <c r="FS319" s="277"/>
      <c r="FT319" s="277"/>
      <c r="FU319" s="277"/>
      <c r="FV319" s="277"/>
      <c r="FW319" s="288"/>
      <c r="FX319" s="288"/>
      <c r="FY319" s="277"/>
      <c r="FZ319" s="277"/>
      <c r="GA319" s="277"/>
      <c r="GB319" s="277"/>
      <c r="GC319" s="62"/>
      <c r="GD319" s="62"/>
      <c r="GE319" s="277"/>
      <c r="GF319" s="277"/>
      <c r="GG319" s="277"/>
      <c r="GH319" s="277"/>
      <c r="GI319" s="277"/>
      <c r="GJ319" s="277"/>
      <c r="GK319" s="277"/>
      <c r="GL319" s="277"/>
    </row>
    <row r="320" spans="1:194" s="286" customFormat="1" ht="14.25" customHeight="1" x14ac:dyDescent="0.3">
      <c r="A320" s="277">
        <v>285</v>
      </c>
      <c r="B320" s="277" t="s">
        <v>831</v>
      </c>
      <c r="C320" s="277" t="s">
        <v>832</v>
      </c>
      <c r="D320" s="277">
        <v>0.84</v>
      </c>
      <c r="E320" s="277"/>
      <c r="F320" s="277"/>
      <c r="G320" s="277"/>
      <c r="H320" s="277"/>
      <c r="I320" s="277"/>
      <c r="J320" s="277">
        <v>0</v>
      </c>
      <c r="K320" s="277">
        <v>0</v>
      </c>
      <c r="L320" s="277">
        <v>2</v>
      </c>
      <c r="M320" s="277">
        <v>1</v>
      </c>
      <c r="N320" s="277"/>
      <c r="O320" s="277"/>
      <c r="P320" s="277">
        <v>2</v>
      </c>
      <c r="Q320" s="277"/>
      <c r="R320" s="277"/>
      <c r="S320" s="277"/>
      <c r="T320" s="277"/>
      <c r="U320" s="277"/>
      <c r="V320" s="277">
        <v>4</v>
      </c>
      <c r="W320" s="277"/>
      <c r="X320" s="277"/>
      <c r="Y320" s="277"/>
      <c r="Z320" s="277"/>
      <c r="AA320" s="277"/>
      <c r="AB320" s="277"/>
      <c r="AC320" s="277"/>
      <c r="AD320" s="277">
        <v>3</v>
      </c>
      <c r="AE320" s="277">
        <v>1</v>
      </c>
      <c r="AF320" s="277">
        <v>29</v>
      </c>
      <c r="AG320" s="277"/>
      <c r="AH320" s="277"/>
      <c r="AI320" s="277"/>
      <c r="AJ320" s="277"/>
      <c r="AK320" s="277"/>
      <c r="AL320" s="277"/>
      <c r="AM320" s="277"/>
      <c r="AN320" s="277"/>
      <c r="AO320" s="277"/>
      <c r="AP320" s="277">
        <v>8</v>
      </c>
      <c r="AQ320" s="277"/>
      <c r="AR320" s="278"/>
      <c r="AS320" s="278"/>
      <c r="AT320" s="278"/>
      <c r="AU320" s="278"/>
      <c r="AV320" s="277">
        <v>3</v>
      </c>
      <c r="AW320" s="277"/>
      <c r="AX320" s="277">
        <v>2</v>
      </c>
      <c r="AY320" s="277"/>
      <c r="AZ320" s="42">
        <v>1</v>
      </c>
      <c r="BA320" s="42">
        <v>1</v>
      </c>
      <c r="BB320" s="277"/>
      <c r="BC320" s="277"/>
      <c r="BD320" s="277">
        <v>64</v>
      </c>
      <c r="BE320" s="277">
        <v>0</v>
      </c>
      <c r="BF320" s="277"/>
      <c r="BG320" s="277"/>
      <c r="BH320" s="277"/>
      <c r="BI320" s="277"/>
      <c r="BJ320" s="277">
        <v>3</v>
      </c>
      <c r="BK320" s="277"/>
      <c r="BL320" s="277">
        <v>5</v>
      </c>
      <c r="BM320" s="277"/>
      <c r="BN320" s="277">
        <v>1</v>
      </c>
      <c r="BO320" s="277"/>
      <c r="BP320" s="277">
        <v>11</v>
      </c>
      <c r="BQ320" s="277"/>
      <c r="BR320" s="277"/>
      <c r="BS320" s="277"/>
      <c r="BT320" s="277">
        <v>7</v>
      </c>
      <c r="BU320" s="277"/>
      <c r="BV320" s="277">
        <v>2</v>
      </c>
      <c r="BW320" s="277"/>
      <c r="BX320" s="277">
        <v>13</v>
      </c>
      <c r="BY320" s="277">
        <v>9</v>
      </c>
      <c r="BZ320" s="277"/>
      <c r="CA320" s="277"/>
      <c r="CB320" s="277"/>
      <c r="CC320" s="277"/>
      <c r="CD320" s="277">
        <v>3</v>
      </c>
      <c r="CE320" s="277"/>
      <c r="CF320" s="277"/>
      <c r="CG320" s="277"/>
      <c r="CH320" s="287">
        <v>8</v>
      </c>
      <c r="CI320" s="287">
        <v>2</v>
      </c>
      <c r="CJ320" s="277"/>
      <c r="CK320" s="277">
        <v>50</v>
      </c>
      <c r="CL320" s="277"/>
      <c r="CM320" s="277"/>
      <c r="CN320" s="277"/>
      <c r="CO320" s="277"/>
      <c r="CP320" s="277"/>
      <c r="CQ320" s="277"/>
      <c r="CR320" s="277">
        <v>2</v>
      </c>
      <c r="CS320" s="277"/>
      <c r="CT320" s="277"/>
      <c r="CU320" s="277"/>
      <c r="CV320" s="277"/>
      <c r="CW320" s="277"/>
      <c r="CX320" s="277"/>
      <c r="CY320" s="277"/>
      <c r="CZ320" s="277">
        <v>1</v>
      </c>
      <c r="DA320" s="277"/>
      <c r="DB320" s="277"/>
      <c r="DC320" s="277"/>
      <c r="DD320" s="271"/>
      <c r="DE320" s="271"/>
      <c r="DF320" s="277"/>
      <c r="DG320" s="277"/>
      <c r="DH320" s="279">
        <v>0</v>
      </c>
      <c r="DI320" s="279">
        <v>0</v>
      </c>
      <c r="DJ320" s="277"/>
      <c r="DK320" s="277"/>
      <c r="DL320" s="277">
        <v>5</v>
      </c>
      <c r="DM320" s="277"/>
      <c r="DN320" s="277"/>
      <c r="DO320" s="277"/>
      <c r="DP320" s="277"/>
      <c r="DQ320" s="277">
        <v>7</v>
      </c>
      <c r="DR320" s="277"/>
      <c r="DS320" s="277">
        <v>15</v>
      </c>
      <c r="DT320" s="277"/>
      <c r="DU320" s="277"/>
      <c r="DV320" s="277"/>
      <c r="DW320" s="277"/>
      <c r="DX320" s="277"/>
      <c r="DY320" s="277">
        <v>2</v>
      </c>
      <c r="DZ320" s="277"/>
      <c r="EA320" s="277"/>
      <c r="EB320" s="277"/>
      <c r="EC320" s="272">
        <v>2</v>
      </c>
      <c r="ED320" s="272"/>
      <c r="EE320" s="277"/>
      <c r="EF320" s="277"/>
      <c r="EG320" s="277"/>
      <c r="EH320" s="277"/>
      <c r="EI320" s="277"/>
      <c r="EJ320" s="277"/>
      <c r="EK320" s="277">
        <v>4</v>
      </c>
      <c r="EL320" s="277"/>
      <c r="EM320" s="277">
        <v>1</v>
      </c>
      <c r="EN320" s="277"/>
      <c r="EO320" s="277">
        <v>1</v>
      </c>
      <c r="EP320" s="277"/>
      <c r="EQ320" s="277">
        <v>2</v>
      </c>
      <c r="ER320" s="277"/>
      <c r="ES320" s="277">
        <v>32</v>
      </c>
      <c r="ET320" s="277">
        <v>1</v>
      </c>
      <c r="EU320" s="277"/>
      <c r="EV320" s="277"/>
      <c r="EW320" s="277"/>
      <c r="EX320" s="277"/>
      <c r="EY320" s="277">
        <v>2</v>
      </c>
      <c r="EZ320" s="277"/>
      <c r="FA320" s="277">
        <v>1</v>
      </c>
      <c r="FB320" s="277"/>
      <c r="FC320" s="277">
        <v>2</v>
      </c>
      <c r="FD320" s="277"/>
      <c r="FE320" s="288">
        <v>5</v>
      </c>
      <c r="FF320" s="288"/>
      <c r="FG320" s="277">
        <v>5</v>
      </c>
      <c r="FH320" s="277">
        <v>1</v>
      </c>
      <c r="FI320" s="277">
        <v>55</v>
      </c>
      <c r="FJ320" s="277">
        <v>20</v>
      </c>
      <c r="FK320" s="277">
        <v>7</v>
      </c>
      <c r="FL320" s="277"/>
      <c r="FM320" s="277"/>
      <c r="FN320" s="277"/>
      <c r="FO320" s="42"/>
      <c r="FP320" s="42"/>
      <c r="FQ320" s="277"/>
      <c r="FR320" s="277"/>
      <c r="FS320" s="277"/>
      <c r="FT320" s="277"/>
      <c r="FU320" s="277"/>
      <c r="FV320" s="277"/>
      <c r="FW320" s="288">
        <v>5</v>
      </c>
      <c r="FX320" s="288"/>
      <c r="FY320" s="277"/>
      <c r="FZ320" s="277">
        <v>32</v>
      </c>
      <c r="GA320" s="277"/>
      <c r="GB320" s="277"/>
      <c r="GC320" s="62">
        <v>0</v>
      </c>
      <c r="GD320" s="62"/>
      <c r="GE320" s="277">
        <v>6</v>
      </c>
      <c r="GF320" s="277"/>
      <c r="GG320" s="277">
        <v>3</v>
      </c>
      <c r="GH320" s="277"/>
      <c r="GI320" s="277">
        <v>22</v>
      </c>
      <c r="GJ320" s="277">
        <v>1</v>
      </c>
      <c r="GK320" s="277"/>
      <c r="GL320" s="277"/>
    </row>
    <row r="321" spans="1:194" s="286" customFormat="1" ht="30" customHeight="1" x14ac:dyDescent="0.3">
      <c r="A321" s="277">
        <v>286</v>
      </c>
      <c r="B321" s="277" t="s">
        <v>833</v>
      </c>
      <c r="C321" s="277" t="s">
        <v>834</v>
      </c>
      <c r="D321" s="277">
        <v>0.5</v>
      </c>
      <c r="E321" s="277"/>
      <c r="F321" s="277"/>
      <c r="G321" s="277"/>
      <c r="H321" s="277"/>
      <c r="I321" s="277"/>
      <c r="J321" s="277">
        <v>0</v>
      </c>
      <c r="K321" s="277">
        <v>0</v>
      </c>
      <c r="L321" s="277"/>
      <c r="M321" s="277"/>
      <c r="N321" s="277"/>
      <c r="O321" s="277"/>
      <c r="P321" s="277">
        <v>2</v>
      </c>
      <c r="Q321" s="277"/>
      <c r="R321" s="277"/>
      <c r="S321" s="277"/>
      <c r="T321" s="277"/>
      <c r="U321" s="277"/>
      <c r="V321" s="277"/>
      <c r="W321" s="277"/>
      <c r="X321" s="277"/>
      <c r="Y321" s="277"/>
      <c r="Z321" s="277"/>
      <c r="AA321" s="277"/>
      <c r="AB321" s="277"/>
      <c r="AC321" s="277"/>
      <c r="AD321" s="277">
        <v>2</v>
      </c>
      <c r="AE321" s="277">
        <v>1</v>
      </c>
      <c r="AF321" s="277">
        <v>2</v>
      </c>
      <c r="AG321" s="277"/>
      <c r="AH321" s="277"/>
      <c r="AI321" s="277"/>
      <c r="AJ321" s="277"/>
      <c r="AK321" s="277"/>
      <c r="AL321" s="277">
        <v>1</v>
      </c>
      <c r="AM321" s="277"/>
      <c r="AN321" s="277"/>
      <c r="AO321" s="277"/>
      <c r="AP321" s="277">
        <v>2</v>
      </c>
      <c r="AQ321" s="277">
        <v>1</v>
      </c>
      <c r="AR321" s="278"/>
      <c r="AS321" s="278"/>
      <c r="AT321" s="278"/>
      <c r="AU321" s="278"/>
      <c r="AV321" s="277"/>
      <c r="AW321" s="277"/>
      <c r="AX321" s="277"/>
      <c r="AY321" s="277"/>
      <c r="AZ321" s="42"/>
      <c r="BA321" s="42"/>
      <c r="BB321" s="277">
        <v>2</v>
      </c>
      <c r="BC321" s="277"/>
      <c r="BD321" s="277"/>
      <c r="BE321" s="277"/>
      <c r="BF321" s="277"/>
      <c r="BG321" s="277"/>
      <c r="BH321" s="277"/>
      <c r="BI321" s="277"/>
      <c r="BJ321" s="277"/>
      <c r="BK321" s="277"/>
      <c r="BL321" s="277">
        <v>5</v>
      </c>
      <c r="BM321" s="277"/>
      <c r="BN321" s="277">
        <v>2</v>
      </c>
      <c r="BO321" s="277"/>
      <c r="BP321" s="277"/>
      <c r="BQ321" s="277"/>
      <c r="BR321" s="277"/>
      <c r="BS321" s="277"/>
      <c r="BT321" s="277"/>
      <c r="BU321" s="277"/>
      <c r="BV321" s="277"/>
      <c r="BW321" s="277"/>
      <c r="BX321" s="277">
        <v>20</v>
      </c>
      <c r="BY321" s="277"/>
      <c r="BZ321" s="277"/>
      <c r="CA321" s="277"/>
      <c r="CB321" s="277">
        <v>7</v>
      </c>
      <c r="CC321" s="277"/>
      <c r="CD321" s="277">
        <v>4</v>
      </c>
      <c r="CE321" s="277"/>
      <c r="CF321" s="277"/>
      <c r="CG321" s="277"/>
      <c r="CH321" s="287">
        <v>8</v>
      </c>
      <c r="CI321" s="287"/>
      <c r="CJ321" s="277"/>
      <c r="CK321" s="277">
        <v>6</v>
      </c>
      <c r="CL321" s="277"/>
      <c r="CM321" s="277"/>
      <c r="CN321" s="277"/>
      <c r="CO321" s="277"/>
      <c r="CP321" s="277">
        <v>6</v>
      </c>
      <c r="CQ321" s="277"/>
      <c r="CR321" s="277">
        <v>4</v>
      </c>
      <c r="CS321" s="277"/>
      <c r="CT321" s="277"/>
      <c r="CU321" s="277"/>
      <c r="CV321" s="277">
        <v>4</v>
      </c>
      <c r="CW321" s="277"/>
      <c r="CX321" s="277">
        <v>5</v>
      </c>
      <c r="CY321" s="277"/>
      <c r="CZ321" s="277"/>
      <c r="DA321" s="277"/>
      <c r="DB321" s="277"/>
      <c r="DC321" s="277"/>
      <c r="DD321" s="271"/>
      <c r="DE321" s="271"/>
      <c r="DF321" s="277">
        <v>3</v>
      </c>
      <c r="DG321" s="277"/>
      <c r="DH321" s="279">
        <v>0</v>
      </c>
      <c r="DI321" s="279">
        <v>0</v>
      </c>
      <c r="DJ321" s="277"/>
      <c r="DK321" s="277"/>
      <c r="DL321" s="277">
        <v>3</v>
      </c>
      <c r="DM321" s="277"/>
      <c r="DN321" s="277"/>
      <c r="DO321" s="277"/>
      <c r="DP321" s="277"/>
      <c r="DQ321" s="277">
        <v>4</v>
      </c>
      <c r="DR321" s="277"/>
      <c r="DS321" s="277">
        <v>3</v>
      </c>
      <c r="DT321" s="277"/>
      <c r="DU321" s="277"/>
      <c r="DV321" s="277"/>
      <c r="DW321" s="277">
        <v>3</v>
      </c>
      <c r="DX321" s="277">
        <v>1</v>
      </c>
      <c r="DY321" s="277">
        <v>7</v>
      </c>
      <c r="DZ321" s="277"/>
      <c r="EA321" s="277"/>
      <c r="EB321" s="277"/>
      <c r="EC321" s="272"/>
      <c r="ED321" s="272"/>
      <c r="EE321" s="277">
        <v>5</v>
      </c>
      <c r="EF321" s="277"/>
      <c r="EG321" s="277">
        <v>8</v>
      </c>
      <c r="EH321" s="277"/>
      <c r="EI321" s="277"/>
      <c r="EJ321" s="277"/>
      <c r="EK321" s="277">
        <v>3</v>
      </c>
      <c r="EL321" s="277"/>
      <c r="EM321" s="277">
        <v>10</v>
      </c>
      <c r="EN321" s="277">
        <v>3</v>
      </c>
      <c r="EO321" s="277">
        <v>1</v>
      </c>
      <c r="EP321" s="277"/>
      <c r="EQ321" s="277">
        <v>1</v>
      </c>
      <c r="ER321" s="277"/>
      <c r="ES321" s="277">
        <v>3</v>
      </c>
      <c r="ET321" s="277"/>
      <c r="EU321" s="277"/>
      <c r="EV321" s="277"/>
      <c r="EW321" s="277"/>
      <c r="EX321" s="277"/>
      <c r="EY321" s="277"/>
      <c r="EZ321" s="277"/>
      <c r="FA321" s="277">
        <v>10</v>
      </c>
      <c r="FB321" s="277">
        <v>3</v>
      </c>
      <c r="FC321" s="277">
        <v>2</v>
      </c>
      <c r="FD321" s="277"/>
      <c r="FE321" s="288"/>
      <c r="FF321" s="288"/>
      <c r="FG321" s="277">
        <v>6</v>
      </c>
      <c r="FH321" s="277">
        <v>1</v>
      </c>
      <c r="FI321" s="277">
        <v>25</v>
      </c>
      <c r="FJ321" s="277">
        <v>5</v>
      </c>
      <c r="FK321" s="277">
        <v>4</v>
      </c>
      <c r="FL321" s="277">
        <v>0</v>
      </c>
      <c r="FM321" s="277"/>
      <c r="FN321" s="277"/>
      <c r="FO321" s="42"/>
      <c r="FP321" s="42"/>
      <c r="FQ321" s="277"/>
      <c r="FR321" s="277"/>
      <c r="FS321" s="277"/>
      <c r="FT321" s="277"/>
      <c r="FU321" s="277">
        <v>3</v>
      </c>
      <c r="FV321" s="277">
        <v>1</v>
      </c>
      <c r="FW321" s="288"/>
      <c r="FX321" s="288"/>
      <c r="FY321" s="277"/>
      <c r="FZ321" s="277">
        <v>233</v>
      </c>
      <c r="GA321" s="277">
        <v>3</v>
      </c>
      <c r="GB321" s="277">
        <v>2</v>
      </c>
      <c r="GC321" s="62"/>
      <c r="GD321" s="62"/>
      <c r="GE321" s="277">
        <v>12</v>
      </c>
      <c r="GF321" s="277">
        <v>2</v>
      </c>
      <c r="GG321" s="277">
        <v>2</v>
      </c>
      <c r="GH321" s="277"/>
      <c r="GI321" s="277">
        <v>15</v>
      </c>
      <c r="GJ321" s="277">
        <v>3</v>
      </c>
      <c r="GK321" s="277"/>
      <c r="GL321" s="277"/>
    </row>
    <row r="322" spans="1:194" s="286" customFormat="1" ht="14.25" customHeight="1" x14ac:dyDescent="0.3">
      <c r="A322" s="277">
        <v>287</v>
      </c>
      <c r="B322" s="277" t="s">
        <v>835</v>
      </c>
      <c r="C322" s="277" t="s">
        <v>836</v>
      </c>
      <c r="D322" s="277">
        <v>0.37</v>
      </c>
      <c r="E322" s="277"/>
      <c r="F322" s="277"/>
      <c r="G322" s="277"/>
      <c r="H322" s="277"/>
      <c r="I322" s="277"/>
      <c r="J322" s="277">
        <v>0</v>
      </c>
      <c r="K322" s="277">
        <v>1</v>
      </c>
      <c r="L322" s="277">
        <v>2</v>
      </c>
      <c r="M322" s="277"/>
      <c r="N322" s="277">
        <v>4</v>
      </c>
      <c r="O322" s="277"/>
      <c r="P322" s="277">
        <v>3</v>
      </c>
      <c r="Q322" s="277">
        <v>7</v>
      </c>
      <c r="R322" s="277"/>
      <c r="S322" s="277"/>
      <c r="T322" s="277"/>
      <c r="U322" s="277"/>
      <c r="V322" s="277">
        <v>4</v>
      </c>
      <c r="W322" s="277"/>
      <c r="X322" s="277"/>
      <c r="Y322" s="277"/>
      <c r="Z322" s="277"/>
      <c r="AA322" s="277"/>
      <c r="AB322" s="277">
        <v>4</v>
      </c>
      <c r="AC322" s="277"/>
      <c r="AD322" s="277">
        <v>22</v>
      </c>
      <c r="AE322" s="277">
        <v>8</v>
      </c>
      <c r="AF322" s="277"/>
      <c r="AG322" s="277"/>
      <c r="AH322" s="277"/>
      <c r="AI322" s="277"/>
      <c r="AJ322" s="277"/>
      <c r="AK322" s="277"/>
      <c r="AL322" s="277">
        <v>14</v>
      </c>
      <c r="AM322" s="277">
        <v>1</v>
      </c>
      <c r="AN322" s="277"/>
      <c r="AO322" s="277"/>
      <c r="AP322" s="277">
        <v>1</v>
      </c>
      <c r="AQ322" s="277"/>
      <c r="AR322" s="278"/>
      <c r="AS322" s="278"/>
      <c r="AT322" s="278">
        <v>13</v>
      </c>
      <c r="AU322" s="278">
        <v>7</v>
      </c>
      <c r="AV322" s="277">
        <v>10</v>
      </c>
      <c r="AW322" s="277"/>
      <c r="AX322" s="277">
        <v>3</v>
      </c>
      <c r="AY322" s="277"/>
      <c r="AZ322" s="42">
        <v>1</v>
      </c>
      <c r="BA322" s="42">
        <v>1</v>
      </c>
      <c r="BB322" s="277">
        <v>6</v>
      </c>
      <c r="BC322" s="277"/>
      <c r="BD322" s="277"/>
      <c r="BE322" s="277"/>
      <c r="BF322" s="277"/>
      <c r="BG322" s="277"/>
      <c r="BH322" s="277"/>
      <c r="BI322" s="277"/>
      <c r="BJ322" s="277">
        <v>4</v>
      </c>
      <c r="BK322" s="277">
        <v>5</v>
      </c>
      <c r="BL322" s="277">
        <v>4</v>
      </c>
      <c r="BM322" s="277"/>
      <c r="BN322" s="277">
        <v>15</v>
      </c>
      <c r="BO322" s="277">
        <v>8</v>
      </c>
      <c r="BP322" s="277">
        <v>7</v>
      </c>
      <c r="BQ322" s="277">
        <v>1</v>
      </c>
      <c r="BR322" s="277"/>
      <c r="BS322" s="277"/>
      <c r="BT322" s="277">
        <v>30</v>
      </c>
      <c r="BU322" s="277"/>
      <c r="BV322" s="277">
        <v>8</v>
      </c>
      <c r="BW322" s="277"/>
      <c r="BX322" s="277">
        <v>20</v>
      </c>
      <c r="BY322" s="277">
        <v>32</v>
      </c>
      <c r="BZ322" s="277"/>
      <c r="CA322" s="277"/>
      <c r="CB322" s="277">
        <v>5</v>
      </c>
      <c r="CC322" s="277"/>
      <c r="CD322" s="277">
        <v>6</v>
      </c>
      <c r="CE322" s="277"/>
      <c r="CF322" s="277"/>
      <c r="CG322" s="277"/>
      <c r="CH322" s="287">
        <f>6+3</f>
        <v>9</v>
      </c>
      <c r="CI322" s="287">
        <v>5</v>
      </c>
      <c r="CJ322" s="277"/>
      <c r="CK322" s="277">
        <v>231</v>
      </c>
      <c r="CL322" s="277"/>
      <c r="CM322" s="277"/>
      <c r="CN322" s="277"/>
      <c r="CO322" s="277"/>
      <c r="CP322" s="277"/>
      <c r="CQ322" s="277"/>
      <c r="CR322" s="277">
        <v>3</v>
      </c>
      <c r="CS322" s="277"/>
      <c r="CT322" s="277"/>
      <c r="CU322" s="277"/>
      <c r="CV322" s="277">
        <v>43</v>
      </c>
      <c r="CW322" s="277"/>
      <c r="CX322" s="277">
        <v>34</v>
      </c>
      <c r="CY322" s="277">
        <v>4</v>
      </c>
      <c r="CZ322" s="277">
        <v>1</v>
      </c>
      <c r="DA322" s="277">
        <v>1</v>
      </c>
      <c r="DB322" s="277"/>
      <c r="DC322" s="277"/>
      <c r="DD322" s="271"/>
      <c r="DE322" s="271"/>
      <c r="DF322" s="277">
        <v>20</v>
      </c>
      <c r="DG322" s="277"/>
      <c r="DH322" s="279">
        <v>0</v>
      </c>
      <c r="DI322" s="279">
        <v>0</v>
      </c>
      <c r="DJ322" s="277"/>
      <c r="DK322" s="277"/>
      <c r="DL322" s="277">
        <v>21</v>
      </c>
      <c r="DM322" s="277"/>
      <c r="DN322" s="277"/>
      <c r="DO322" s="277"/>
      <c r="DP322" s="277"/>
      <c r="DQ322" s="277">
        <v>3</v>
      </c>
      <c r="DR322" s="277"/>
      <c r="DS322" s="277">
        <v>2</v>
      </c>
      <c r="DT322" s="277"/>
      <c r="DU322" s="277"/>
      <c r="DV322" s="277"/>
      <c r="DW322" s="277">
        <v>1</v>
      </c>
      <c r="DX322" s="277">
        <v>1</v>
      </c>
      <c r="DY322" s="277">
        <v>32</v>
      </c>
      <c r="DZ322" s="277">
        <v>1</v>
      </c>
      <c r="EA322" s="277"/>
      <c r="EB322" s="277"/>
      <c r="EC322" s="272"/>
      <c r="ED322" s="272"/>
      <c r="EE322" s="277">
        <v>5</v>
      </c>
      <c r="EF322" s="277"/>
      <c r="EG322" s="277">
        <v>20</v>
      </c>
      <c r="EH322" s="277">
        <v>12</v>
      </c>
      <c r="EI322" s="277"/>
      <c r="EJ322" s="277"/>
      <c r="EK322" s="277">
        <v>10</v>
      </c>
      <c r="EL322" s="277">
        <v>5</v>
      </c>
      <c r="EM322" s="277">
        <v>80</v>
      </c>
      <c r="EN322" s="277">
        <v>25</v>
      </c>
      <c r="EO322" s="277">
        <v>4</v>
      </c>
      <c r="EP322" s="277"/>
      <c r="EQ322" s="277"/>
      <c r="ER322" s="277"/>
      <c r="ES322" s="277">
        <v>39</v>
      </c>
      <c r="ET322" s="277">
        <v>2</v>
      </c>
      <c r="EU322" s="277">
        <v>5</v>
      </c>
      <c r="EV322" s="277"/>
      <c r="EW322" s="277"/>
      <c r="EX322" s="277"/>
      <c r="EY322" s="277">
        <v>5</v>
      </c>
      <c r="EZ322" s="277">
        <v>1</v>
      </c>
      <c r="FA322" s="277">
        <v>80</v>
      </c>
      <c r="FB322" s="277">
        <v>25</v>
      </c>
      <c r="FC322" s="277">
        <v>11</v>
      </c>
      <c r="FD322" s="277">
        <v>1</v>
      </c>
      <c r="FE322" s="288">
        <v>5</v>
      </c>
      <c r="FF322" s="288"/>
      <c r="FG322" s="277">
        <v>8</v>
      </c>
      <c r="FH322" s="277">
        <v>2</v>
      </c>
      <c r="FI322" s="277">
        <v>70</v>
      </c>
      <c r="FJ322" s="277">
        <v>160</v>
      </c>
      <c r="FK322" s="277">
        <v>20</v>
      </c>
      <c r="FL322" s="277">
        <v>10</v>
      </c>
      <c r="FM322" s="277"/>
      <c r="FN322" s="277"/>
      <c r="FO322" s="42"/>
      <c r="FP322" s="42"/>
      <c r="FQ322" s="277">
        <v>6</v>
      </c>
      <c r="FR322" s="277"/>
      <c r="FS322" s="277"/>
      <c r="FT322" s="277"/>
      <c r="FU322" s="277">
        <v>30</v>
      </c>
      <c r="FV322" s="277">
        <v>4</v>
      </c>
      <c r="FW322" s="288">
        <v>5</v>
      </c>
      <c r="FX322" s="288"/>
      <c r="FY322" s="277"/>
      <c r="FZ322" s="277">
        <v>32</v>
      </c>
      <c r="GA322" s="277">
        <v>15</v>
      </c>
      <c r="GB322" s="277">
        <v>3</v>
      </c>
      <c r="GC322" s="62"/>
      <c r="GD322" s="62"/>
      <c r="GE322" s="277">
        <v>123</v>
      </c>
      <c r="GF322" s="277">
        <v>24</v>
      </c>
      <c r="GG322" s="277">
        <v>3</v>
      </c>
      <c r="GH322" s="277"/>
      <c r="GI322" s="277">
        <v>5</v>
      </c>
      <c r="GJ322" s="277"/>
      <c r="GK322" s="277"/>
      <c r="GL322" s="277"/>
    </row>
    <row r="323" spans="1:194" s="286" customFormat="1" ht="14.25" customHeight="1" x14ac:dyDescent="0.3">
      <c r="A323" s="277">
        <v>288</v>
      </c>
      <c r="B323" s="277" t="s">
        <v>837</v>
      </c>
      <c r="C323" s="277" t="s">
        <v>838</v>
      </c>
      <c r="D323" s="277">
        <v>1.19</v>
      </c>
      <c r="E323" s="277"/>
      <c r="F323" s="277"/>
      <c r="G323" s="277"/>
      <c r="H323" s="277"/>
      <c r="I323" s="277"/>
      <c r="J323" s="277">
        <v>0</v>
      </c>
      <c r="K323" s="277">
        <v>0</v>
      </c>
      <c r="L323" s="277"/>
      <c r="M323" s="277"/>
      <c r="N323" s="277"/>
      <c r="O323" s="277"/>
      <c r="P323" s="277">
        <v>2</v>
      </c>
      <c r="Q323" s="277"/>
      <c r="R323" s="277"/>
      <c r="S323" s="277"/>
      <c r="T323" s="277"/>
      <c r="U323" s="277"/>
      <c r="V323" s="277"/>
      <c r="W323" s="277"/>
      <c r="X323" s="277"/>
      <c r="Y323" s="277"/>
      <c r="Z323" s="277"/>
      <c r="AA323" s="277"/>
      <c r="AB323" s="277">
        <v>13</v>
      </c>
      <c r="AC323" s="277"/>
      <c r="AD323" s="277">
        <v>2</v>
      </c>
      <c r="AE323" s="277">
        <v>1</v>
      </c>
      <c r="AF323" s="277">
        <v>52</v>
      </c>
      <c r="AG323" s="277"/>
      <c r="AH323" s="277">
        <v>2</v>
      </c>
      <c r="AI323" s="277"/>
      <c r="AJ323" s="277"/>
      <c r="AK323" s="277"/>
      <c r="AL323" s="277"/>
      <c r="AM323" s="277"/>
      <c r="AN323" s="277">
        <v>15</v>
      </c>
      <c r="AO323" s="277"/>
      <c r="AP323" s="277"/>
      <c r="AQ323" s="277"/>
      <c r="AR323" s="278"/>
      <c r="AS323" s="278"/>
      <c r="AT323" s="278">
        <v>2</v>
      </c>
      <c r="AU323" s="278"/>
      <c r="AV323" s="277">
        <v>3</v>
      </c>
      <c r="AW323" s="277"/>
      <c r="AX323" s="277"/>
      <c r="AY323" s="277"/>
      <c r="AZ323" s="42"/>
      <c r="BA323" s="42"/>
      <c r="BB323" s="277">
        <v>13</v>
      </c>
      <c r="BC323" s="277"/>
      <c r="BD323" s="277">
        <v>5</v>
      </c>
      <c r="BE323" s="277">
        <v>0</v>
      </c>
      <c r="BF323" s="277"/>
      <c r="BG323" s="277"/>
      <c r="BH323" s="277"/>
      <c r="BI323" s="277"/>
      <c r="BJ323" s="277">
        <v>4</v>
      </c>
      <c r="BK323" s="277">
        <v>1</v>
      </c>
      <c r="BL323" s="277">
        <v>5</v>
      </c>
      <c r="BM323" s="277"/>
      <c r="BN323" s="277">
        <v>1</v>
      </c>
      <c r="BO323" s="277"/>
      <c r="BP323" s="277"/>
      <c r="BQ323" s="277"/>
      <c r="BR323" s="277"/>
      <c r="BS323" s="277"/>
      <c r="BT323" s="277">
        <v>5</v>
      </c>
      <c r="BU323" s="277"/>
      <c r="BV323" s="277"/>
      <c r="BW323" s="277"/>
      <c r="BX323" s="277">
        <v>83</v>
      </c>
      <c r="BY323" s="277"/>
      <c r="BZ323" s="277"/>
      <c r="CA323" s="277"/>
      <c r="CB323" s="277"/>
      <c r="CC323" s="277"/>
      <c r="CD323" s="277"/>
      <c r="CE323" s="277"/>
      <c r="CF323" s="277"/>
      <c r="CG323" s="277"/>
      <c r="CH323" s="287">
        <f>6+9</f>
        <v>15</v>
      </c>
      <c r="CI323" s="287"/>
      <c r="CJ323" s="277"/>
      <c r="CK323" s="277">
        <v>5</v>
      </c>
      <c r="CL323" s="277"/>
      <c r="CM323" s="277"/>
      <c r="CN323" s="277"/>
      <c r="CO323" s="277"/>
      <c r="CP323" s="277"/>
      <c r="CQ323" s="277"/>
      <c r="CR323" s="277">
        <v>9</v>
      </c>
      <c r="CS323" s="277"/>
      <c r="CT323" s="277"/>
      <c r="CU323" s="277"/>
      <c r="CV323" s="277"/>
      <c r="CW323" s="277"/>
      <c r="CX323" s="277">
        <v>6</v>
      </c>
      <c r="CY323" s="277"/>
      <c r="CZ323" s="277"/>
      <c r="DA323" s="277"/>
      <c r="DB323" s="277"/>
      <c r="DC323" s="277"/>
      <c r="DD323" s="271"/>
      <c r="DE323" s="271"/>
      <c r="DF323" s="277">
        <v>1</v>
      </c>
      <c r="DG323" s="277"/>
      <c r="DH323" s="279">
        <v>0</v>
      </c>
      <c r="DI323" s="279">
        <v>0</v>
      </c>
      <c r="DJ323" s="277"/>
      <c r="DK323" s="277"/>
      <c r="DL323" s="277">
        <v>13</v>
      </c>
      <c r="DM323" s="277"/>
      <c r="DN323" s="277"/>
      <c r="DO323" s="277"/>
      <c r="DP323" s="277"/>
      <c r="DQ323" s="277">
        <v>2</v>
      </c>
      <c r="DR323" s="277"/>
      <c r="DS323" s="277">
        <v>27</v>
      </c>
      <c r="DT323" s="277"/>
      <c r="DU323" s="277"/>
      <c r="DV323" s="277"/>
      <c r="DW323" s="277">
        <v>10</v>
      </c>
      <c r="DX323" s="277">
        <v>1</v>
      </c>
      <c r="DY323" s="277">
        <v>1</v>
      </c>
      <c r="DZ323" s="277"/>
      <c r="EA323" s="277"/>
      <c r="EB323" s="277"/>
      <c r="EC323" s="272">
        <v>15</v>
      </c>
      <c r="ED323" s="272"/>
      <c r="EE323" s="277"/>
      <c r="EF323" s="277"/>
      <c r="EG323" s="277">
        <v>3</v>
      </c>
      <c r="EH323" s="277"/>
      <c r="EI323" s="277"/>
      <c r="EJ323" s="277"/>
      <c r="EK323" s="277">
        <v>3</v>
      </c>
      <c r="EL323" s="277"/>
      <c r="EM323" s="277">
        <v>100</v>
      </c>
      <c r="EN323" s="277"/>
      <c r="EO323" s="277">
        <v>17</v>
      </c>
      <c r="EP323" s="277"/>
      <c r="EQ323" s="277">
        <v>40</v>
      </c>
      <c r="ER323" s="277"/>
      <c r="ES323" s="277"/>
      <c r="ET323" s="277"/>
      <c r="EU323" s="277"/>
      <c r="EV323" s="277"/>
      <c r="EW323" s="277"/>
      <c r="EX323" s="277"/>
      <c r="EY323" s="277">
        <v>2</v>
      </c>
      <c r="EZ323" s="277"/>
      <c r="FA323" s="277">
        <v>100</v>
      </c>
      <c r="FB323" s="277"/>
      <c r="FC323" s="277"/>
      <c r="FD323" s="277"/>
      <c r="FE323" s="288">
        <v>12</v>
      </c>
      <c r="FF323" s="288"/>
      <c r="FG323" s="277">
        <v>19</v>
      </c>
      <c r="FH323" s="277">
        <v>1</v>
      </c>
      <c r="FI323" s="277">
        <v>280</v>
      </c>
      <c r="FJ323" s="277">
        <v>5</v>
      </c>
      <c r="FK323" s="277">
        <v>4</v>
      </c>
      <c r="FL323" s="277"/>
      <c r="FM323" s="277"/>
      <c r="FN323" s="277"/>
      <c r="FO323" s="42"/>
      <c r="FP323" s="42"/>
      <c r="FQ323" s="277"/>
      <c r="FR323" s="277"/>
      <c r="FS323" s="277"/>
      <c r="FT323" s="277"/>
      <c r="FU323" s="277">
        <v>5</v>
      </c>
      <c r="FV323" s="277">
        <v>3</v>
      </c>
      <c r="FW323" s="288">
        <v>12</v>
      </c>
      <c r="FX323" s="288"/>
      <c r="FY323" s="277"/>
      <c r="FZ323" s="277">
        <v>7</v>
      </c>
      <c r="GA323" s="277"/>
      <c r="GB323" s="277"/>
      <c r="GC323" s="62">
        <v>9</v>
      </c>
      <c r="GD323" s="62"/>
      <c r="GE323" s="277">
        <v>3</v>
      </c>
      <c r="GF323" s="277">
        <v>1</v>
      </c>
      <c r="GG323" s="277"/>
      <c r="GH323" s="277"/>
      <c r="GI323" s="277">
        <v>33</v>
      </c>
      <c r="GJ323" s="277">
        <v>5</v>
      </c>
      <c r="GK323" s="277"/>
      <c r="GL323" s="277"/>
    </row>
    <row r="324" spans="1:194" s="286" customFormat="1" ht="14.25" customHeight="1" x14ac:dyDescent="0.3">
      <c r="A324" s="277">
        <v>32</v>
      </c>
      <c r="B324" s="277" t="s">
        <v>839</v>
      </c>
      <c r="C324" s="277" t="s">
        <v>840</v>
      </c>
      <c r="D324" s="277">
        <v>1.2</v>
      </c>
      <c r="E324" s="277"/>
      <c r="F324" s="277"/>
      <c r="G324" s="277"/>
      <c r="H324" s="277">
        <v>2</v>
      </c>
      <c r="I324" s="277"/>
      <c r="J324" s="277">
        <v>173</v>
      </c>
      <c r="K324" s="277">
        <v>11</v>
      </c>
      <c r="L324" s="277">
        <v>85</v>
      </c>
      <c r="M324" s="277"/>
      <c r="N324" s="277"/>
      <c r="O324" s="277"/>
      <c r="P324" s="277">
        <v>128</v>
      </c>
      <c r="Q324" s="277"/>
      <c r="R324" s="277"/>
      <c r="S324" s="277"/>
      <c r="T324" s="277"/>
      <c r="U324" s="277"/>
      <c r="V324" s="277">
        <v>221</v>
      </c>
      <c r="W324" s="277"/>
      <c r="X324" s="277"/>
      <c r="Y324" s="277"/>
      <c r="Z324" s="277"/>
      <c r="AA324" s="277"/>
      <c r="AB324" s="277">
        <v>263</v>
      </c>
      <c r="AC324" s="277"/>
      <c r="AD324" s="277">
        <v>111</v>
      </c>
      <c r="AE324" s="277">
        <v>0</v>
      </c>
      <c r="AF324" s="277"/>
      <c r="AG324" s="277"/>
      <c r="AH324" s="277"/>
      <c r="AI324" s="277"/>
      <c r="AJ324" s="277"/>
      <c r="AK324" s="277"/>
      <c r="AL324" s="277">
        <v>43</v>
      </c>
      <c r="AM324" s="277"/>
      <c r="AN324" s="277">
        <f>SUM(AN325:AN342)</f>
        <v>120</v>
      </c>
      <c r="AO324" s="277">
        <f>SUM(AO325:AO342)</f>
        <v>0</v>
      </c>
      <c r="AP324" s="277"/>
      <c r="AQ324" s="277"/>
      <c r="AR324" s="278"/>
      <c r="AS324" s="278"/>
      <c r="AT324" s="278"/>
      <c r="AU324" s="278"/>
      <c r="AV324" s="277">
        <v>131</v>
      </c>
      <c r="AW324" s="277"/>
      <c r="AX324" s="277">
        <f>AX325+AX326+AX327+AX328+AX329+AX330+AX331+AX332+AX333+AX334+AX335+AX336+AX337+AX338+AX339+AX340+AX341+AX342</f>
        <v>123</v>
      </c>
      <c r="AY324" s="277"/>
      <c r="AZ324" s="42"/>
      <c r="BA324" s="42"/>
      <c r="BB324" s="279">
        <v>140</v>
      </c>
      <c r="BC324" s="279"/>
      <c r="BD324" s="279">
        <v>47</v>
      </c>
      <c r="BE324" s="279">
        <v>0</v>
      </c>
      <c r="BF324" s="279"/>
      <c r="BG324" s="279"/>
      <c r="BH324" s="279"/>
      <c r="BI324" s="279"/>
      <c r="BJ324" s="279">
        <v>183</v>
      </c>
      <c r="BK324" s="279">
        <v>48</v>
      </c>
      <c r="BL324" s="279">
        <f>BL325+BL326+BL329+BL333+BL335+BL337+BL339+BL341</f>
        <v>200</v>
      </c>
      <c r="BM324" s="279"/>
      <c r="BN324" s="277">
        <v>183</v>
      </c>
      <c r="BO324" s="277"/>
      <c r="BP324" s="279"/>
      <c r="BQ324" s="279"/>
      <c r="BR324" s="279"/>
      <c r="BS324" s="279"/>
      <c r="BT324" s="279">
        <f>SUM(BT325:BT342)</f>
        <v>559</v>
      </c>
      <c r="BU324" s="279"/>
      <c r="BV324" s="279">
        <v>42</v>
      </c>
      <c r="BW324" s="279"/>
      <c r="BX324" s="280">
        <v>740</v>
      </c>
      <c r="BY324" s="280">
        <v>5</v>
      </c>
      <c r="BZ324" s="279"/>
      <c r="CA324" s="279"/>
      <c r="CB324" s="279"/>
      <c r="CC324" s="279"/>
      <c r="CD324" s="279">
        <v>104</v>
      </c>
      <c r="CE324" s="279"/>
      <c r="CF324" s="279"/>
      <c r="CG324" s="279"/>
      <c r="CH324" s="281">
        <f>SUM(CH325:CH342)</f>
        <v>556</v>
      </c>
      <c r="CI324" s="281">
        <f>SUM(CI325:CI342)</f>
        <v>1</v>
      </c>
      <c r="CJ324" s="279"/>
      <c r="CK324" s="279">
        <v>74</v>
      </c>
      <c r="CL324" s="279"/>
      <c r="CM324" s="279"/>
      <c r="CN324" s="279"/>
      <c r="CO324" s="279"/>
      <c r="CP324" s="279"/>
      <c r="CQ324" s="279"/>
      <c r="CR324" s="279"/>
      <c r="CS324" s="279"/>
      <c r="CT324" s="279"/>
      <c r="CU324" s="279"/>
      <c r="CV324" s="279">
        <v>367</v>
      </c>
      <c r="CW324" s="279"/>
      <c r="CX324" s="279"/>
      <c r="CY324" s="279"/>
      <c r="CZ324" s="279">
        <v>39</v>
      </c>
      <c r="DA324" s="279">
        <v>0</v>
      </c>
      <c r="DB324" s="279"/>
      <c r="DC324" s="279"/>
      <c r="DD324" s="271"/>
      <c r="DE324" s="271"/>
      <c r="DF324" s="279">
        <v>93</v>
      </c>
      <c r="DG324" s="279"/>
      <c r="DH324" s="279">
        <v>0</v>
      </c>
      <c r="DI324" s="279">
        <v>0</v>
      </c>
      <c r="DJ324" s="279"/>
      <c r="DK324" s="279"/>
      <c r="DL324" s="279">
        <v>410</v>
      </c>
      <c r="DM324" s="279"/>
      <c r="DN324" s="279"/>
      <c r="DO324" s="279"/>
      <c r="DP324" s="277"/>
      <c r="DQ324" s="279">
        <v>159</v>
      </c>
      <c r="DR324" s="279"/>
      <c r="DS324" s="279">
        <v>2016</v>
      </c>
      <c r="DT324" s="279"/>
      <c r="DU324" s="279">
        <v>823</v>
      </c>
      <c r="DV324" s="279"/>
      <c r="DW324" s="277"/>
      <c r="DX324" s="277"/>
      <c r="DY324" s="279"/>
      <c r="DZ324" s="279"/>
      <c r="EA324" s="279">
        <v>159</v>
      </c>
      <c r="EB324" s="279"/>
      <c r="EC324" s="272"/>
      <c r="ED324" s="272"/>
      <c r="EE324" s="279">
        <v>54</v>
      </c>
      <c r="EF324" s="279"/>
      <c r="EG324" s="279">
        <v>329</v>
      </c>
      <c r="EH324" s="279"/>
      <c r="EI324" s="279"/>
      <c r="EJ324" s="279"/>
      <c r="EK324" s="279"/>
      <c r="EL324" s="279"/>
      <c r="EM324" s="279"/>
      <c r="EN324" s="279"/>
      <c r="EO324" s="279">
        <v>179</v>
      </c>
      <c r="EP324" s="279"/>
      <c r="EQ324" s="279"/>
      <c r="ER324" s="279"/>
      <c r="ES324" s="279">
        <v>696</v>
      </c>
      <c r="ET324" s="279">
        <v>3</v>
      </c>
      <c r="EU324" s="279"/>
      <c r="EV324" s="279"/>
      <c r="EW324" s="279"/>
      <c r="EX324" s="279"/>
      <c r="EY324" s="279"/>
      <c r="EZ324" s="279"/>
      <c r="FA324" s="279"/>
      <c r="FB324" s="279"/>
      <c r="FC324" s="279"/>
      <c r="FD324" s="279"/>
      <c r="FE324" s="283">
        <v>230</v>
      </c>
      <c r="FF324" s="283"/>
      <c r="FG324" s="279">
        <v>560</v>
      </c>
      <c r="FH324" s="279">
        <v>2</v>
      </c>
      <c r="FI324" s="279">
        <v>1209</v>
      </c>
      <c r="FJ324" s="279">
        <v>9</v>
      </c>
      <c r="FK324" s="279">
        <v>207</v>
      </c>
      <c r="FL324" s="279">
        <v>0</v>
      </c>
      <c r="FM324" s="279"/>
      <c r="FN324" s="279"/>
      <c r="FO324" s="42"/>
      <c r="FP324" s="42"/>
      <c r="FQ324" s="279"/>
      <c r="FR324" s="279"/>
      <c r="FS324" s="279">
        <v>10</v>
      </c>
      <c r="FT324" s="279"/>
      <c r="FU324" s="279"/>
      <c r="FV324" s="279"/>
      <c r="FW324" s="283">
        <v>230</v>
      </c>
      <c r="FX324" s="283"/>
      <c r="FY324" s="279"/>
      <c r="FZ324" s="279"/>
      <c r="GA324" s="279"/>
      <c r="GB324" s="279"/>
      <c r="GC324" s="62">
        <v>909</v>
      </c>
      <c r="GD324" s="62"/>
      <c r="GE324" s="279"/>
      <c r="GF324" s="279"/>
      <c r="GG324" s="285"/>
      <c r="GH324" s="285"/>
      <c r="GI324" s="279"/>
      <c r="GJ324" s="279"/>
      <c r="GK324" s="279"/>
      <c r="GL324" s="279"/>
    </row>
    <row r="325" spans="1:194" s="286" customFormat="1" ht="14.25" customHeight="1" x14ac:dyDescent="0.3">
      <c r="A325" s="277">
        <v>289</v>
      </c>
      <c r="B325" s="277" t="s">
        <v>841</v>
      </c>
      <c r="C325" s="277" t="s">
        <v>842</v>
      </c>
      <c r="D325" s="277">
        <v>1.1499999999999999</v>
      </c>
      <c r="E325" s="277"/>
      <c r="F325" s="277"/>
      <c r="G325" s="277"/>
      <c r="H325" s="277"/>
      <c r="I325" s="277"/>
      <c r="J325" s="277">
        <v>38</v>
      </c>
      <c r="K325" s="277">
        <v>0</v>
      </c>
      <c r="L325" s="277">
        <v>8</v>
      </c>
      <c r="M325" s="277"/>
      <c r="N325" s="277"/>
      <c r="O325" s="277"/>
      <c r="P325" s="277"/>
      <c r="Q325" s="277"/>
      <c r="R325" s="277"/>
      <c r="S325" s="277"/>
      <c r="T325" s="277"/>
      <c r="U325" s="277"/>
      <c r="V325" s="277"/>
      <c r="W325" s="277"/>
      <c r="X325" s="277"/>
      <c r="Y325" s="277"/>
      <c r="Z325" s="277"/>
      <c r="AA325" s="277"/>
      <c r="AB325" s="277">
        <v>2</v>
      </c>
      <c r="AC325" s="277"/>
      <c r="AD325" s="277">
        <v>15</v>
      </c>
      <c r="AE325" s="277"/>
      <c r="AF325" s="277">
        <v>12</v>
      </c>
      <c r="AG325" s="277"/>
      <c r="AH325" s="277"/>
      <c r="AI325" s="277"/>
      <c r="AJ325" s="277"/>
      <c r="AK325" s="277"/>
      <c r="AL325" s="277">
        <v>1</v>
      </c>
      <c r="AM325" s="277"/>
      <c r="AN325" s="277"/>
      <c r="AO325" s="277"/>
      <c r="AP325" s="277">
        <v>14</v>
      </c>
      <c r="AQ325" s="277"/>
      <c r="AR325" s="278"/>
      <c r="AS325" s="278"/>
      <c r="AT325" s="278">
        <v>1</v>
      </c>
      <c r="AU325" s="278"/>
      <c r="AV325" s="277">
        <v>2</v>
      </c>
      <c r="AW325" s="277"/>
      <c r="AX325" s="277">
        <v>3</v>
      </c>
      <c r="AY325" s="277"/>
      <c r="AZ325" s="42">
        <v>2</v>
      </c>
      <c r="BA325" s="42"/>
      <c r="BB325" s="277">
        <v>2</v>
      </c>
      <c r="BC325" s="277"/>
      <c r="BD325" s="277"/>
      <c r="BE325" s="277"/>
      <c r="BF325" s="277"/>
      <c r="BG325" s="277"/>
      <c r="BH325" s="277"/>
      <c r="BI325" s="277"/>
      <c r="BJ325" s="277"/>
      <c r="BK325" s="277"/>
      <c r="BL325" s="277">
        <v>5</v>
      </c>
      <c r="BM325" s="277"/>
      <c r="BN325" s="279">
        <v>3</v>
      </c>
      <c r="BO325" s="279"/>
      <c r="BP325" s="277">
        <v>0</v>
      </c>
      <c r="BQ325" s="277"/>
      <c r="BR325" s="277"/>
      <c r="BS325" s="277"/>
      <c r="BT325" s="277">
        <v>16</v>
      </c>
      <c r="BU325" s="277"/>
      <c r="BV325" s="277"/>
      <c r="BW325" s="277"/>
      <c r="BX325" s="277">
        <v>23</v>
      </c>
      <c r="BY325" s="277"/>
      <c r="BZ325" s="277"/>
      <c r="CA325" s="277"/>
      <c r="CB325" s="277">
        <v>12</v>
      </c>
      <c r="CC325" s="277"/>
      <c r="CD325" s="277">
        <v>8</v>
      </c>
      <c r="CE325" s="277"/>
      <c r="CF325" s="277"/>
      <c r="CG325" s="277"/>
      <c r="CH325" s="287">
        <f>1+3</f>
        <v>4</v>
      </c>
      <c r="CI325" s="287"/>
      <c r="CJ325" s="277"/>
      <c r="CK325" s="277"/>
      <c r="CL325" s="277"/>
      <c r="CM325" s="277"/>
      <c r="CN325" s="277"/>
      <c r="CO325" s="277"/>
      <c r="CP325" s="277"/>
      <c r="CQ325" s="277"/>
      <c r="CR325" s="277">
        <v>6</v>
      </c>
      <c r="CS325" s="277"/>
      <c r="CT325" s="277"/>
      <c r="CU325" s="277"/>
      <c r="CV325" s="277">
        <v>83</v>
      </c>
      <c r="CW325" s="277"/>
      <c r="CX325" s="277">
        <v>9</v>
      </c>
      <c r="CY325" s="277"/>
      <c r="CZ325" s="277">
        <v>9</v>
      </c>
      <c r="DA325" s="277"/>
      <c r="DB325" s="277"/>
      <c r="DC325" s="277"/>
      <c r="DD325" s="271"/>
      <c r="DE325" s="271"/>
      <c r="DF325" s="277">
        <v>6</v>
      </c>
      <c r="DG325" s="277"/>
      <c r="DH325" s="279">
        <v>0</v>
      </c>
      <c r="DI325" s="279">
        <v>0</v>
      </c>
      <c r="DJ325" s="277"/>
      <c r="DK325" s="277"/>
      <c r="DL325" s="277">
        <v>3</v>
      </c>
      <c r="DM325" s="277"/>
      <c r="DN325" s="277"/>
      <c r="DO325" s="277"/>
      <c r="DP325" s="277"/>
      <c r="DQ325" s="277">
        <v>3</v>
      </c>
      <c r="DR325" s="277"/>
      <c r="DS325" s="277">
        <v>20</v>
      </c>
      <c r="DT325" s="277"/>
      <c r="DU325" s="277">
        <v>25</v>
      </c>
      <c r="DV325" s="277"/>
      <c r="DW325" s="279">
        <v>127</v>
      </c>
      <c r="DX325" s="279">
        <v>1</v>
      </c>
      <c r="DY325" s="277">
        <v>17</v>
      </c>
      <c r="DZ325" s="277"/>
      <c r="EA325" s="277">
        <v>35</v>
      </c>
      <c r="EB325" s="277"/>
      <c r="EC325" s="272">
        <v>35</v>
      </c>
      <c r="ED325" s="272"/>
      <c r="EE325" s="277"/>
      <c r="EF325" s="277"/>
      <c r="EG325" s="277">
        <v>5</v>
      </c>
      <c r="EH325" s="277"/>
      <c r="EI325" s="277"/>
      <c r="EJ325" s="277"/>
      <c r="EK325" s="277">
        <v>3</v>
      </c>
      <c r="EL325" s="277"/>
      <c r="EM325" s="277">
        <v>20</v>
      </c>
      <c r="EN325" s="277"/>
      <c r="EO325" s="277">
        <v>13</v>
      </c>
      <c r="EP325" s="277"/>
      <c r="EQ325" s="277">
        <v>2</v>
      </c>
      <c r="ER325" s="277"/>
      <c r="ES325" s="277">
        <v>34</v>
      </c>
      <c r="ET325" s="277"/>
      <c r="EU325" s="277"/>
      <c r="EV325" s="277"/>
      <c r="EW325" s="277"/>
      <c r="EX325" s="277"/>
      <c r="EY325" s="277">
        <v>30</v>
      </c>
      <c r="EZ325" s="277"/>
      <c r="FA325" s="277">
        <v>20</v>
      </c>
      <c r="FB325" s="277"/>
      <c r="FC325" s="277">
        <v>3</v>
      </c>
      <c r="FD325" s="277"/>
      <c r="FE325" s="288">
        <v>2</v>
      </c>
      <c r="FF325" s="288"/>
      <c r="FG325" s="277">
        <v>35</v>
      </c>
      <c r="FH325" s="277"/>
      <c r="FI325" s="277">
        <v>60</v>
      </c>
      <c r="FJ325" s="277"/>
      <c r="FK325" s="277">
        <v>3</v>
      </c>
      <c r="FL325" s="277"/>
      <c r="FM325" s="277"/>
      <c r="FN325" s="277"/>
      <c r="FO325" s="42"/>
      <c r="FP325" s="42"/>
      <c r="FQ325" s="277">
        <v>22</v>
      </c>
      <c r="FR325" s="277"/>
      <c r="FS325" s="277"/>
      <c r="FT325" s="277"/>
      <c r="FU325" s="277">
        <v>12</v>
      </c>
      <c r="FV325" s="277"/>
      <c r="FW325" s="288">
        <v>2</v>
      </c>
      <c r="FX325" s="288"/>
      <c r="FY325" s="277"/>
      <c r="FZ325" s="277">
        <v>2</v>
      </c>
      <c r="GA325" s="277">
        <v>37</v>
      </c>
      <c r="GB325" s="277"/>
      <c r="GC325" s="62">
        <v>17</v>
      </c>
      <c r="GD325" s="62"/>
      <c r="GE325" s="277">
        <v>57</v>
      </c>
      <c r="GF325" s="277"/>
      <c r="GG325" s="277">
        <v>1</v>
      </c>
      <c r="GH325" s="277"/>
      <c r="GI325" s="277">
        <v>5</v>
      </c>
      <c r="GJ325" s="277"/>
      <c r="GK325" s="277"/>
      <c r="GL325" s="277"/>
    </row>
    <row r="326" spans="1:194" s="286" customFormat="1" ht="14.25" customHeight="1" x14ac:dyDescent="0.3">
      <c r="A326" s="277">
        <v>290</v>
      </c>
      <c r="B326" s="277" t="s">
        <v>843</v>
      </c>
      <c r="C326" s="277" t="s">
        <v>844</v>
      </c>
      <c r="D326" s="277">
        <v>1.43</v>
      </c>
      <c r="E326" s="277"/>
      <c r="F326" s="277"/>
      <c r="G326" s="277"/>
      <c r="H326" s="277"/>
      <c r="I326" s="277"/>
      <c r="J326" s="277">
        <v>1</v>
      </c>
      <c r="K326" s="277">
        <v>0</v>
      </c>
      <c r="L326" s="277"/>
      <c r="M326" s="277"/>
      <c r="N326" s="277"/>
      <c r="O326" s="277"/>
      <c r="P326" s="277">
        <v>40</v>
      </c>
      <c r="Q326" s="277"/>
      <c r="R326" s="277"/>
      <c r="S326" s="277"/>
      <c r="T326" s="277">
        <v>56</v>
      </c>
      <c r="U326" s="277"/>
      <c r="V326" s="277">
        <v>90</v>
      </c>
      <c r="W326" s="277"/>
      <c r="X326" s="277"/>
      <c r="Y326" s="277"/>
      <c r="Z326" s="277"/>
      <c r="AA326" s="277"/>
      <c r="AB326" s="277">
        <v>28</v>
      </c>
      <c r="AC326" s="277"/>
      <c r="AD326" s="277"/>
      <c r="AE326" s="277"/>
      <c r="AF326" s="277">
        <v>500</v>
      </c>
      <c r="AG326" s="277"/>
      <c r="AH326" s="277">
        <v>10</v>
      </c>
      <c r="AI326" s="277"/>
      <c r="AJ326" s="277"/>
      <c r="AK326" s="277"/>
      <c r="AL326" s="277"/>
      <c r="AM326" s="277"/>
      <c r="AN326" s="277"/>
      <c r="AO326" s="277"/>
      <c r="AP326" s="277">
        <v>11</v>
      </c>
      <c r="AQ326" s="277"/>
      <c r="AR326" s="278"/>
      <c r="AS326" s="278"/>
      <c r="AT326" s="278"/>
      <c r="AU326" s="278"/>
      <c r="AV326" s="277">
        <v>29</v>
      </c>
      <c r="AW326" s="277"/>
      <c r="AX326" s="277">
        <v>24</v>
      </c>
      <c r="AY326" s="277"/>
      <c r="AZ326" s="42">
        <v>8</v>
      </c>
      <c r="BA326" s="42"/>
      <c r="BB326" s="277">
        <v>23</v>
      </c>
      <c r="BC326" s="277"/>
      <c r="BD326" s="277"/>
      <c r="BE326" s="277"/>
      <c r="BF326" s="277"/>
      <c r="BG326" s="277"/>
      <c r="BH326" s="277"/>
      <c r="BI326" s="277"/>
      <c r="BJ326" s="277">
        <v>6</v>
      </c>
      <c r="BK326" s="277"/>
      <c r="BL326" s="277">
        <v>40</v>
      </c>
      <c r="BM326" s="277"/>
      <c r="BN326" s="277">
        <v>10</v>
      </c>
      <c r="BO326" s="277"/>
      <c r="BP326" s="277">
        <v>22</v>
      </c>
      <c r="BQ326" s="277"/>
      <c r="BR326" s="277"/>
      <c r="BS326" s="277"/>
      <c r="BT326" s="277">
        <v>90</v>
      </c>
      <c r="BU326" s="277"/>
      <c r="BV326" s="277"/>
      <c r="BW326" s="277"/>
      <c r="BX326" s="277">
        <v>259</v>
      </c>
      <c r="BY326" s="277"/>
      <c r="BZ326" s="277"/>
      <c r="CA326" s="277"/>
      <c r="CB326" s="277">
        <v>7</v>
      </c>
      <c r="CC326" s="277"/>
      <c r="CD326" s="277">
        <v>1</v>
      </c>
      <c r="CE326" s="277"/>
      <c r="CF326" s="277"/>
      <c r="CG326" s="277"/>
      <c r="CH326" s="287">
        <v>203</v>
      </c>
      <c r="CI326" s="287">
        <v>1</v>
      </c>
      <c r="CJ326" s="277"/>
      <c r="CK326" s="277"/>
      <c r="CL326" s="277"/>
      <c r="CM326" s="277"/>
      <c r="CN326" s="277"/>
      <c r="CO326" s="277"/>
      <c r="CP326" s="277"/>
      <c r="CQ326" s="277"/>
      <c r="CR326" s="277">
        <v>27</v>
      </c>
      <c r="CS326" s="277"/>
      <c r="CT326" s="277"/>
      <c r="CU326" s="277"/>
      <c r="CV326" s="277">
        <v>44</v>
      </c>
      <c r="CW326" s="277"/>
      <c r="CX326" s="277">
        <v>10</v>
      </c>
      <c r="CY326" s="277"/>
      <c r="CZ326" s="277"/>
      <c r="DA326" s="277"/>
      <c r="DB326" s="277"/>
      <c r="DC326" s="277"/>
      <c r="DD326" s="271"/>
      <c r="DE326" s="271"/>
      <c r="DF326" s="277"/>
      <c r="DG326" s="277"/>
      <c r="DH326" s="279">
        <v>0</v>
      </c>
      <c r="DI326" s="279">
        <v>0</v>
      </c>
      <c r="DJ326" s="277">
        <v>30</v>
      </c>
      <c r="DK326" s="277"/>
      <c r="DL326" s="277">
        <v>102</v>
      </c>
      <c r="DM326" s="277"/>
      <c r="DN326" s="277"/>
      <c r="DO326" s="277"/>
      <c r="DP326" s="277"/>
      <c r="DQ326" s="277">
        <v>55</v>
      </c>
      <c r="DR326" s="277"/>
      <c r="DS326" s="277">
        <v>516</v>
      </c>
      <c r="DT326" s="277"/>
      <c r="DU326" s="277">
        <v>220</v>
      </c>
      <c r="DV326" s="277"/>
      <c r="DW326" s="277">
        <v>15</v>
      </c>
      <c r="DX326" s="277"/>
      <c r="DY326" s="277"/>
      <c r="DZ326" s="277"/>
      <c r="EA326" s="277">
        <v>30</v>
      </c>
      <c r="EB326" s="277"/>
      <c r="EC326" s="272">
        <v>400</v>
      </c>
      <c r="ED326" s="272"/>
      <c r="EE326" s="277"/>
      <c r="EF326" s="277"/>
      <c r="EG326" s="277">
        <v>140</v>
      </c>
      <c r="EH326" s="277"/>
      <c r="EI326" s="277"/>
      <c r="EJ326" s="277"/>
      <c r="EK326" s="277">
        <v>15</v>
      </c>
      <c r="EL326" s="277"/>
      <c r="EM326" s="277">
        <v>280</v>
      </c>
      <c r="EN326" s="277"/>
      <c r="EO326" s="277">
        <v>2</v>
      </c>
      <c r="EP326" s="277"/>
      <c r="EQ326" s="277">
        <v>1</v>
      </c>
      <c r="ER326" s="277"/>
      <c r="ES326" s="277">
        <v>233</v>
      </c>
      <c r="ET326" s="277"/>
      <c r="EU326" s="277"/>
      <c r="EV326" s="277"/>
      <c r="EW326" s="277"/>
      <c r="EX326" s="277"/>
      <c r="EY326" s="277">
        <v>20</v>
      </c>
      <c r="EZ326" s="277"/>
      <c r="FA326" s="277">
        <v>280</v>
      </c>
      <c r="FB326" s="277"/>
      <c r="FC326" s="277">
        <v>9</v>
      </c>
      <c r="FD326" s="277"/>
      <c r="FE326" s="288">
        <v>75</v>
      </c>
      <c r="FF326" s="288"/>
      <c r="FG326" s="277">
        <v>115</v>
      </c>
      <c r="FH326" s="277"/>
      <c r="FI326" s="277">
        <v>265</v>
      </c>
      <c r="FJ326" s="277"/>
      <c r="FK326" s="277">
        <v>60</v>
      </c>
      <c r="FL326" s="277"/>
      <c r="FM326" s="277"/>
      <c r="FN326" s="277"/>
      <c r="FO326" s="42"/>
      <c r="FP326" s="42"/>
      <c r="FQ326" s="277"/>
      <c r="FR326" s="277"/>
      <c r="FS326" s="277"/>
      <c r="FT326" s="277"/>
      <c r="FU326" s="277">
        <v>34</v>
      </c>
      <c r="FV326" s="277"/>
      <c r="FW326" s="288">
        <v>75</v>
      </c>
      <c r="FX326" s="288"/>
      <c r="FY326" s="277"/>
      <c r="FZ326" s="277">
        <v>5</v>
      </c>
      <c r="GA326" s="277">
        <v>1</v>
      </c>
      <c r="GB326" s="277"/>
      <c r="GC326" s="62">
        <v>193</v>
      </c>
      <c r="GD326" s="62"/>
      <c r="GE326" s="277">
        <v>3</v>
      </c>
      <c r="GF326" s="277"/>
      <c r="GG326" s="277">
        <v>20</v>
      </c>
      <c r="GH326" s="277"/>
      <c r="GI326" s="277">
        <v>267</v>
      </c>
      <c r="GJ326" s="277"/>
      <c r="GK326" s="277"/>
      <c r="GL326" s="277"/>
    </row>
    <row r="327" spans="1:194" s="286" customFormat="1" ht="14.25" customHeight="1" x14ac:dyDescent="0.3">
      <c r="A327" s="277">
        <v>291</v>
      </c>
      <c r="B327" s="277" t="s">
        <v>845</v>
      </c>
      <c r="C327" s="277" t="s">
        <v>846</v>
      </c>
      <c r="D327" s="277">
        <v>3</v>
      </c>
      <c r="E327" s="277"/>
      <c r="F327" s="277"/>
      <c r="G327" s="277"/>
      <c r="H327" s="277">
        <v>10</v>
      </c>
      <c r="I327" s="277"/>
      <c r="J327" s="277">
        <v>0</v>
      </c>
      <c r="K327" s="277">
        <v>0</v>
      </c>
      <c r="L327" s="277"/>
      <c r="M327" s="277"/>
      <c r="N327" s="277"/>
      <c r="O327" s="277"/>
      <c r="P327" s="277"/>
      <c r="Q327" s="277"/>
      <c r="R327" s="277"/>
      <c r="S327" s="277"/>
      <c r="T327" s="277"/>
      <c r="U327" s="277"/>
      <c r="V327" s="277"/>
      <c r="W327" s="277"/>
      <c r="X327" s="277"/>
      <c r="Y327" s="277"/>
      <c r="Z327" s="277"/>
      <c r="AA327" s="277"/>
      <c r="AB327" s="277"/>
      <c r="AC327" s="277"/>
      <c r="AD327" s="277"/>
      <c r="AE327" s="277"/>
      <c r="AF327" s="277">
        <v>100</v>
      </c>
      <c r="AG327" s="277"/>
      <c r="AH327" s="277"/>
      <c r="AI327" s="277"/>
      <c r="AJ327" s="277"/>
      <c r="AK327" s="277"/>
      <c r="AL327" s="277"/>
      <c r="AM327" s="277"/>
      <c r="AN327" s="277">
        <v>30</v>
      </c>
      <c r="AO327" s="277"/>
      <c r="AP327" s="277"/>
      <c r="AQ327" s="277"/>
      <c r="AR327" s="278"/>
      <c r="AS327" s="278"/>
      <c r="AT327" s="278"/>
      <c r="AU327" s="278"/>
      <c r="AV327" s="277"/>
      <c r="AW327" s="277"/>
      <c r="AX327" s="277"/>
      <c r="AY327" s="277"/>
      <c r="AZ327" s="42"/>
      <c r="BA327" s="42"/>
      <c r="BB327" s="277"/>
      <c r="BC327" s="277"/>
      <c r="BD327" s="277"/>
      <c r="BE327" s="277"/>
      <c r="BF327" s="277"/>
      <c r="BG327" s="277"/>
      <c r="BH327" s="277"/>
      <c r="BI327" s="277"/>
      <c r="BJ327" s="277"/>
      <c r="BK327" s="277"/>
      <c r="BL327" s="277"/>
      <c r="BM327" s="277"/>
      <c r="BN327" s="277"/>
      <c r="BO327" s="277"/>
      <c r="BP327" s="277"/>
      <c r="BQ327" s="277"/>
      <c r="BR327" s="277"/>
      <c r="BS327" s="277"/>
      <c r="BT327" s="277"/>
      <c r="BU327" s="277"/>
      <c r="BV327" s="277"/>
      <c r="BW327" s="277"/>
      <c r="BX327" s="277">
        <v>2</v>
      </c>
      <c r="BY327" s="277"/>
      <c r="BZ327" s="277"/>
      <c r="CA327" s="277"/>
      <c r="CB327" s="277"/>
      <c r="CC327" s="277"/>
      <c r="CD327" s="277"/>
      <c r="CE327" s="277"/>
      <c r="CF327" s="277"/>
      <c r="CG327" s="277"/>
      <c r="CH327" s="287"/>
      <c r="CI327" s="287"/>
      <c r="CJ327" s="277"/>
      <c r="CK327" s="277"/>
      <c r="CL327" s="277"/>
      <c r="CM327" s="277"/>
      <c r="CN327" s="277"/>
      <c r="CO327" s="277"/>
      <c r="CP327" s="277"/>
      <c r="CQ327" s="277"/>
      <c r="CR327" s="277"/>
      <c r="CS327" s="277"/>
      <c r="CT327" s="277"/>
      <c r="CU327" s="277"/>
      <c r="CV327" s="277"/>
      <c r="CW327" s="277"/>
      <c r="CX327" s="277"/>
      <c r="CY327" s="277"/>
      <c r="CZ327" s="277"/>
      <c r="DA327" s="277"/>
      <c r="DB327" s="277"/>
      <c r="DC327" s="277"/>
      <c r="DD327" s="271"/>
      <c r="DE327" s="271"/>
      <c r="DF327" s="277"/>
      <c r="DG327" s="277"/>
      <c r="DH327" s="279">
        <v>0</v>
      </c>
      <c r="DI327" s="279">
        <v>0</v>
      </c>
      <c r="DJ327" s="277"/>
      <c r="DK327" s="277"/>
      <c r="DL327" s="277"/>
      <c r="DM327" s="277"/>
      <c r="DN327" s="277"/>
      <c r="DO327" s="277"/>
      <c r="DP327" s="277"/>
      <c r="DQ327" s="277"/>
      <c r="DR327" s="277"/>
      <c r="DS327" s="277">
        <v>154</v>
      </c>
      <c r="DT327" s="277"/>
      <c r="DU327" s="277">
        <v>15</v>
      </c>
      <c r="DV327" s="277"/>
      <c r="DW327" s="277">
        <v>21</v>
      </c>
      <c r="DX327" s="277"/>
      <c r="DY327" s="277"/>
      <c r="DZ327" s="277"/>
      <c r="EA327" s="277"/>
      <c r="EB327" s="277"/>
      <c r="EC327" s="272">
        <v>80</v>
      </c>
      <c r="ED327" s="272"/>
      <c r="EE327" s="277"/>
      <c r="EF327" s="277"/>
      <c r="EG327" s="277"/>
      <c r="EH327" s="277"/>
      <c r="EI327" s="277"/>
      <c r="EJ327" s="277"/>
      <c r="EK327" s="277"/>
      <c r="EL327" s="277"/>
      <c r="EM327" s="277"/>
      <c r="EN327" s="277"/>
      <c r="EO327" s="277"/>
      <c r="EP327" s="277"/>
      <c r="EQ327" s="277"/>
      <c r="ER327" s="277"/>
      <c r="ES327" s="277"/>
      <c r="ET327" s="277"/>
      <c r="EU327" s="277"/>
      <c r="EV327" s="277"/>
      <c r="EW327" s="277"/>
      <c r="EX327" s="277"/>
      <c r="EY327" s="277"/>
      <c r="EZ327" s="277"/>
      <c r="FA327" s="277"/>
      <c r="FB327" s="277"/>
      <c r="FC327" s="277"/>
      <c r="FD327" s="277"/>
      <c r="FE327" s="288"/>
      <c r="FF327" s="288"/>
      <c r="FG327" s="277"/>
      <c r="FH327" s="277"/>
      <c r="FI327" s="277"/>
      <c r="FJ327" s="277"/>
      <c r="FK327" s="277"/>
      <c r="FL327" s="277"/>
      <c r="FM327" s="277"/>
      <c r="FN327" s="277"/>
      <c r="FO327" s="42"/>
      <c r="FP327" s="42"/>
      <c r="FQ327" s="277"/>
      <c r="FR327" s="277"/>
      <c r="FS327" s="277"/>
      <c r="FT327" s="277"/>
      <c r="FU327" s="277"/>
      <c r="FV327" s="277"/>
      <c r="FW327" s="288"/>
      <c r="FX327" s="288"/>
      <c r="FY327" s="277"/>
      <c r="FZ327" s="277"/>
      <c r="GA327" s="277"/>
      <c r="GB327" s="277"/>
      <c r="GC327" s="62">
        <v>0</v>
      </c>
      <c r="GD327" s="62"/>
      <c r="GE327" s="277"/>
      <c r="GF327" s="277"/>
      <c r="GG327" s="277"/>
      <c r="GH327" s="277"/>
      <c r="GI327" s="277"/>
      <c r="GJ327" s="277"/>
      <c r="GK327" s="277"/>
      <c r="GL327" s="277"/>
    </row>
    <row r="328" spans="1:194" s="286" customFormat="1" ht="14.25" customHeight="1" x14ac:dyDescent="0.3">
      <c r="A328" s="277">
        <v>292</v>
      </c>
      <c r="B328" s="277" t="s">
        <v>847</v>
      </c>
      <c r="C328" s="277" t="s">
        <v>848</v>
      </c>
      <c r="D328" s="277">
        <v>4.3</v>
      </c>
      <c r="E328" s="277"/>
      <c r="F328" s="277"/>
      <c r="G328" s="277"/>
      <c r="H328" s="277"/>
      <c r="I328" s="277"/>
      <c r="J328" s="277">
        <v>0</v>
      </c>
      <c r="K328" s="277">
        <v>0</v>
      </c>
      <c r="L328" s="277"/>
      <c r="M328" s="277"/>
      <c r="N328" s="277"/>
      <c r="O328" s="277"/>
      <c r="P328" s="277"/>
      <c r="Q328" s="277"/>
      <c r="R328" s="277"/>
      <c r="S328" s="277"/>
      <c r="T328" s="277"/>
      <c r="U328" s="277"/>
      <c r="V328" s="277"/>
      <c r="W328" s="277"/>
      <c r="X328" s="277"/>
      <c r="Y328" s="277"/>
      <c r="Z328" s="277"/>
      <c r="AA328" s="277"/>
      <c r="AB328" s="277"/>
      <c r="AC328" s="277"/>
      <c r="AD328" s="277"/>
      <c r="AE328" s="277"/>
      <c r="AF328" s="277">
        <v>36</v>
      </c>
      <c r="AG328" s="277"/>
      <c r="AH328" s="277"/>
      <c r="AI328" s="277"/>
      <c r="AJ328" s="277"/>
      <c r="AK328" s="277"/>
      <c r="AL328" s="277"/>
      <c r="AM328" s="277"/>
      <c r="AN328" s="277"/>
      <c r="AO328" s="277"/>
      <c r="AP328" s="277"/>
      <c r="AQ328" s="277"/>
      <c r="AR328" s="278"/>
      <c r="AS328" s="278"/>
      <c r="AT328" s="278"/>
      <c r="AU328" s="278"/>
      <c r="AV328" s="277"/>
      <c r="AW328" s="277"/>
      <c r="AX328" s="277"/>
      <c r="AY328" s="277"/>
      <c r="AZ328" s="42"/>
      <c r="BA328" s="42"/>
      <c r="BB328" s="277"/>
      <c r="BC328" s="277"/>
      <c r="BD328" s="277"/>
      <c r="BE328" s="277"/>
      <c r="BF328" s="277"/>
      <c r="BG328" s="277"/>
      <c r="BH328" s="277"/>
      <c r="BI328" s="277"/>
      <c r="BJ328" s="277"/>
      <c r="BK328" s="277"/>
      <c r="BL328" s="277"/>
      <c r="BM328" s="277"/>
      <c r="BN328" s="277"/>
      <c r="BO328" s="277"/>
      <c r="BP328" s="277"/>
      <c r="BQ328" s="277"/>
      <c r="BR328" s="277"/>
      <c r="BS328" s="277"/>
      <c r="BT328" s="277"/>
      <c r="BU328" s="277"/>
      <c r="BV328" s="277"/>
      <c r="BW328" s="277"/>
      <c r="BX328" s="277"/>
      <c r="BY328" s="277"/>
      <c r="BZ328" s="277"/>
      <c r="CA328" s="277"/>
      <c r="CB328" s="277"/>
      <c r="CC328" s="277"/>
      <c r="CD328" s="277"/>
      <c r="CE328" s="277"/>
      <c r="CF328" s="277"/>
      <c r="CG328" s="277"/>
      <c r="CH328" s="287"/>
      <c r="CI328" s="287"/>
      <c r="CJ328" s="277"/>
      <c r="CK328" s="277"/>
      <c r="CL328" s="277"/>
      <c r="CM328" s="277"/>
      <c r="CN328" s="277"/>
      <c r="CO328" s="277"/>
      <c r="CP328" s="277"/>
      <c r="CQ328" s="277"/>
      <c r="CR328" s="277"/>
      <c r="CS328" s="277"/>
      <c r="CT328" s="277"/>
      <c r="CU328" s="277"/>
      <c r="CV328" s="277"/>
      <c r="CW328" s="277"/>
      <c r="CX328" s="277"/>
      <c r="CY328" s="277"/>
      <c r="CZ328" s="277"/>
      <c r="DA328" s="277"/>
      <c r="DB328" s="277"/>
      <c r="DC328" s="277"/>
      <c r="DD328" s="271"/>
      <c r="DE328" s="271"/>
      <c r="DF328" s="277"/>
      <c r="DG328" s="277"/>
      <c r="DH328" s="279">
        <v>0</v>
      </c>
      <c r="DI328" s="279">
        <v>0</v>
      </c>
      <c r="DJ328" s="277"/>
      <c r="DK328" s="277"/>
      <c r="DL328" s="277"/>
      <c r="DM328" s="277"/>
      <c r="DN328" s="277"/>
      <c r="DO328" s="277"/>
      <c r="DP328" s="277"/>
      <c r="DQ328" s="277"/>
      <c r="DR328" s="277"/>
      <c r="DS328" s="277">
        <v>308</v>
      </c>
      <c r="DT328" s="277"/>
      <c r="DU328" s="277">
        <v>2</v>
      </c>
      <c r="DV328" s="277"/>
      <c r="DW328" s="277"/>
      <c r="DX328" s="277"/>
      <c r="DY328" s="277"/>
      <c r="DZ328" s="277"/>
      <c r="EA328" s="277"/>
      <c r="EB328" s="277"/>
      <c r="EC328" s="272">
        <v>39</v>
      </c>
      <c r="ED328" s="272"/>
      <c r="EE328" s="277"/>
      <c r="EF328" s="277"/>
      <c r="EG328" s="277"/>
      <c r="EH328" s="277"/>
      <c r="EI328" s="277"/>
      <c r="EJ328" s="277"/>
      <c r="EK328" s="277"/>
      <c r="EL328" s="277"/>
      <c r="EM328" s="277"/>
      <c r="EN328" s="277"/>
      <c r="EO328" s="277"/>
      <c r="EP328" s="277"/>
      <c r="EQ328" s="277"/>
      <c r="ER328" s="277"/>
      <c r="ES328" s="277"/>
      <c r="ET328" s="277"/>
      <c r="EU328" s="277"/>
      <c r="EV328" s="277"/>
      <c r="EW328" s="277"/>
      <c r="EX328" s="277"/>
      <c r="EY328" s="277"/>
      <c r="EZ328" s="277"/>
      <c r="FA328" s="277"/>
      <c r="FB328" s="277"/>
      <c r="FC328" s="277"/>
      <c r="FD328" s="277"/>
      <c r="FE328" s="288"/>
      <c r="FF328" s="288"/>
      <c r="FG328" s="277"/>
      <c r="FH328" s="277"/>
      <c r="FI328" s="277"/>
      <c r="FJ328" s="277"/>
      <c r="FK328" s="277"/>
      <c r="FL328" s="277"/>
      <c r="FM328" s="277"/>
      <c r="FN328" s="277"/>
      <c r="FO328" s="42"/>
      <c r="FP328" s="42"/>
      <c r="FQ328" s="277"/>
      <c r="FR328" s="277"/>
      <c r="FS328" s="277"/>
      <c r="FT328" s="277"/>
      <c r="FU328" s="277"/>
      <c r="FV328" s="277"/>
      <c r="FW328" s="288"/>
      <c r="FX328" s="288"/>
      <c r="FY328" s="277"/>
      <c r="FZ328" s="277">
        <v>1</v>
      </c>
      <c r="GA328" s="277"/>
      <c r="GB328" s="277"/>
      <c r="GC328" s="62">
        <v>0</v>
      </c>
      <c r="GD328" s="62"/>
      <c r="GE328" s="277"/>
      <c r="GF328" s="277"/>
      <c r="GG328" s="277"/>
      <c r="GH328" s="277"/>
      <c r="GI328" s="277"/>
      <c r="GJ328" s="277"/>
      <c r="GK328" s="277"/>
      <c r="GL328" s="277"/>
    </row>
    <row r="329" spans="1:194" s="286" customFormat="1" ht="14.25" customHeight="1" x14ac:dyDescent="0.3">
      <c r="A329" s="277">
        <v>293</v>
      </c>
      <c r="B329" s="277" t="s">
        <v>849</v>
      </c>
      <c r="C329" s="277" t="s">
        <v>850</v>
      </c>
      <c r="D329" s="277">
        <v>2.42</v>
      </c>
      <c r="E329" s="277"/>
      <c r="F329" s="277"/>
      <c r="G329" s="277"/>
      <c r="H329" s="277"/>
      <c r="I329" s="277"/>
      <c r="J329" s="277">
        <v>0</v>
      </c>
      <c r="K329" s="277">
        <v>0</v>
      </c>
      <c r="L329" s="277">
        <v>1</v>
      </c>
      <c r="M329" s="277"/>
      <c r="N329" s="277"/>
      <c r="O329" s="277"/>
      <c r="P329" s="277">
        <v>1</v>
      </c>
      <c r="Q329" s="277"/>
      <c r="R329" s="277"/>
      <c r="S329" s="277"/>
      <c r="T329" s="277">
        <v>2</v>
      </c>
      <c r="U329" s="277"/>
      <c r="V329" s="277"/>
      <c r="W329" s="277"/>
      <c r="X329" s="277"/>
      <c r="Y329" s="277"/>
      <c r="Z329" s="277"/>
      <c r="AA329" s="277"/>
      <c r="AB329" s="277"/>
      <c r="AC329" s="277"/>
      <c r="AD329" s="277">
        <v>1</v>
      </c>
      <c r="AE329" s="277"/>
      <c r="AF329" s="277">
        <v>6</v>
      </c>
      <c r="AG329" s="277"/>
      <c r="AH329" s="277"/>
      <c r="AI329" s="277"/>
      <c r="AJ329" s="277"/>
      <c r="AK329" s="277"/>
      <c r="AL329" s="277"/>
      <c r="AM329" s="277"/>
      <c r="AN329" s="277"/>
      <c r="AO329" s="277"/>
      <c r="AP329" s="277"/>
      <c r="AQ329" s="277"/>
      <c r="AR329" s="278"/>
      <c r="AS329" s="278"/>
      <c r="AT329" s="278"/>
      <c r="AU329" s="278"/>
      <c r="AV329" s="277">
        <v>1</v>
      </c>
      <c r="AW329" s="277"/>
      <c r="AX329" s="277">
        <v>2</v>
      </c>
      <c r="AY329" s="277"/>
      <c r="AZ329" s="42"/>
      <c r="BA329" s="42"/>
      <c r="BB329" s="277"/>
      <c r="BC329" s="277"/>
      <c r="BD329" s="277"/>
      <c r="BE329" s="277"/>
      <c r="BF329" s="277"/>
      <c r="BG329" s="277"/>
      <c r="BH329" s="277"/>
      <c r="BI329" s="277"/>
      <c r="BJ329" s="277"/>
      <c r="BK329" s="277"/>
      <c r="BL329" s="277">
        <v>1</v>
      </c>
      <c r="BM329" s="277"/>
      <c r="BN329" s="277">
        <v>1</v>
      </c>
      <c r="BO329" s="277"/>
      <c r="BP329" s="277"/>
      <c r="BQ329" s="277"/>
      <c r="BR329" s="277"/>
      <c r="BS329" s="277"/>
      <c r="BT329" s="277">
        <v>3</v>
      </c>
      <c r="BU329" s="277"/>
      <c r="BV329" s="277">
        <v>3</v>
      </c>
      <c r="BW329" s="277"/>
      <c r="BX329" s="277">
        <v>4</v>
      </c>
      <c r="BY329" s="277"/>
      <c r="BZ329" s="277"/>
      <c r="CA329" s="277"/>
      <c r="CB329" s="277"/>
      <c r="CC329" s="277"/>
      <c r="CD329" s="277">
        <v>2</v>
      </c>
      <c r="CE329" s="277"/>
      <c r="CF329" s="277"/>
      <c r="CG329" s="277"/>
      <c r="CH329" s="287"/>
      <c r="CI329" s="287"/>
      <c r="CJ329" s="277"/>
      <c r="CK329" s="277"/>
      <c r="CL329" s="277"/>
      <c r="CM329" s="277"/>
      <c r="CN329" s="277"/>
      <c r="CO329" s="277"/>
      <c r="CP329" s="277"/>
      <c r="CQ329" s="277"/>
      <c r="CR329" s="277"/>
      <c r="CS329" s="277"/>
      <c r="CT329" s="277"/>
      <c r="CU329" s="277"/>
      <c r="CV329" s="277"/>
      <c r="CW329" s="277"/>
      <c r="CX329" s="277">
        <v>3</v>
      </c>
      <c r="CY329" s="277"/>
      <c r="CZ329" s="277"/>
      <c r="DA329" s="277"/>
      <c r="DB329" s="277"/>
      <c r="DC329" s="277"/>
      <c r="DD329" s="271"/>
      <c r="DE329" s="271"/>
      <c r="DF329" s="277">
        <v>1</v>
      </c>
      <c r="DG329" s="277"/>
      <c r="DH329" s="279">
        <v>0</v>
      </c>
      <c r="DI329" s="279">
        <v>0</v>
      </c>
      <c r="DJ329" s="277"/>
      <c r="DK329" s="277"/>
      <c r="DL329" s="277">
        <v>1</v>
      </c>
      <c r="DM329" s="277"/>
      <c r="DN329" s="277"/>
      <c r="DO329" s="277"/>
      <c r="DP329" s="277"/>
      <c r="DQ329" s="277">
        <v>2</v>
      </c>
      <c r="DR329" s="277"/>
      <c r="DS329" s="277">
        <v>80</v>
      </c>
      <c r="DT329" s="277"/>
      <c r="DU329" s="277">
        <v>13</v>
      </c>
      <c r="DV329" s="277"/>
      <c r="DW329" s="277"/>
      <c r="DX329" s="277"/>
      <c r="DY329" s="277"/>
      <c r="DZ329" s="277"/>
      <c r="EA329" s="277"/>
      <c r="EB329" s="277"/>
      <c r="EC329" s="272">
        <v>10</v>
      </c>
      <c r="ED329" s="272"/>
      <c r="EE329" s="277"/>
      <c r="EF329" s="277"/>
      <c r="EG329" s="277"/>
      <c r="EH329" s="277"/>
      <c r="EI329" s="277"/>
      <c r="EJ329" s="277"/>
      <c r="EK329" s="277"/>
      <c r="EL329" s="277"/>
      <c r="EM329" s="277">
        <v>5</v>
      </c>
      <c r="EN329" s="277"/>
      <c r="EO329" s="277"/>
      <c r="EP329" s="277"/>
      <c r="EQ329" s="277">
        <v>3</v>
      </c>
      <c r="ER329" s="277"/>
      <c r="ES329" s="277">
        <v>1</v>
      </c>
      <c r="ET329" s="277">
        <v>1</v>
      </c>
      <c r="EU329" s="277"/>
      <c r="EV329" s="277"/>
      <c r="EW329" s="277"/>
      <c r="EX329" s="277"/>
      <c r="EY329" s="277">
        <v>1</v>
      </c>
      <c r="EZ329" s="277"/>
      <c r="FA329" s="277">
        <v>5</v>
      </c>
      <c r="FB329" s="277"/>
      <c r="FC329" s="277"/>
      <c r="FD329" s="277"/>
      <c r="FE329" s="288"/>
      <c r="FF329" s="288"/>
      <c r="FG329" s="277">
        <v>3</v>
      </c>
      <c r="FH329" s="277"/>
      <c r="FI329" s="277">
        <v>5</v>
      </c>
      <c r="FJ329" s="277"/>
      <c r="FK329" s="277">
        <v>5</v>
      </c>
      <c r="FL329" s="277"/>
      <c r="FM329" s="277"/>
      <c r="FN329" s="277"/>
      <c r="FO329" s="42"/>
      <c r="FP329" s="42"/>
      <c r="FQ329" s="277"/>
      <c r="FR329" s="277"/>
      <c r="FS329" s="277"/>
      <c r="FT329" s="277"/>
      <c r="FU329" s="277"/>
      <c r="FV329" s="277"/>
      <c r="FW329" s="288"/>
      <c r="FX329" s="288"/>
      <c r="FY329" s="277"/>
      <c r="FZ329" s="277">
        <v>1</v>
      </c>
      <c r="GA329" s="277">
        <v>2</v>
      </c>
      <c r="GB329" s="277"/>
      <c r="GC329" s="62">
        <v>3</v>
      </c>
      <c r="GD329" s="62"/>
      <c r="GE329" s="277">
        <v>1</v>
      </c>
      <c r="GF329" s="277"/>
      <c r="GG329" s="277">
        <v>1</v>
      </c>
      <c r="GH329" s="277"/>
      <c r="GI329" s="277">
        <v>10</v>
      </c>
      <c r="GJ329" s="277"/>
      <c r="GK329" s="277"/>
      <c r="GL329" s="277"/>
    </row>
    <row r="330" spans="1:194" s="286" customFormat="1" ht="14.25" customHeight="1" x14ac:dyDescent="0.3">
      <c r="A330" s="277">
        <v>294</v>
      </c>
      <c r="B330" s="277" t="s">
        <v>851</v>
      </c>
      <c r="C330" s="277" t="s">
        <v>852</v>
      </c>
      <c r="D330" s="277">
        <v>2.69</v>
      </c>
      <c r="E330" s="277"/>
      <c r="F330" s="277"/>
      <c r="G330" s="277"/>
      <c r="H330" s="277"/>
      <c r="I330" s="277"/>
      <c r="J330" s="277">
        <v>0</v>
      </c>
      <c r="K330" s="277">
        <v>0</v>
      </c>
      <c r="L330" s="277"/>
      <c r="M330" s="277"/>
      <c r="N330" s="277"/>
      <c r="O330" s="277"/>
      <c r="P330" s="277"/>
      <c r="Q330" s="277"/>
      <c r="R330" s="277"/>
      <c r="S330" s="277"/>
      <c r="T330" s="277"/>
      <c r="U330" s="277"/>
      <c r="V330" s="277"/>
      <c r="W330" s="277"/>
      <c r="X330" s="277"/>
      <c r="Y330" s="277"/>
      <c r="Z330" s="277"/>
      <c r="AA330" s="277"/>
      <c r="AB330" s="277"/>
      <c r="AC330" s="277"/>
      <c r="AD330" s="277"/>
      <c r="AE330" s="277"/>
      <c r="AF330" s="277">
        <v>12</v>
      </c>
      <c r="AG330" s="277"/>
      <c r="AH330" s="277"/>
      <c r="AI330" s="277"/>
      <c r="AJ330" s="277"/>
      <c r="AK330" s="277"/>
      <c r="AL330" s="277"/>
      <c r="AM330" s="277"/>
      <c r="AN330" s="277"/>
      <c r="AO330" s="277"/>
      <c r="AP330" s="277"/>
      <c r="AQ330" s="277"/>
      <c r="AR330" s="278"/>
      <c r="AS330" s="278"/>
      <c r="AT330" s="278"/>
      <c r="AU330" s="278"/>
      <c r="AV330" s="277"/>
      <c r="AW330" s="277"/>
      <c r="AX330" s="277"/>
      <c r="AY330" s="277"/>
      <c r="AZ330" s="42"/>
      <c r="BA330" s="42"/>
      <c r="BB330" s="277"/>
      <c r="BC330" s="277"/>
      <c r="BD330" s="277"/>
      <c r="BE330" s="277"/>
      <c r="BF330" s="277"/>
      <c r="BG330" s="277"/>
      <c r="BH330" s="277"/>
      <c r="BI330" s="277"/>
      <c r="BJ330" s="277"/>
      <c r="BK330" s="277"/>
      <c r="BL330" s="277"/>
      <c r="BM330" s="277"/>
      <c r="BN330" s="277"/>
      <c r="BO330" s="277"/>
      <c r="BP330" s="277"/>
      <c r="BQ330" s="277"/>
      <c r="BR330" s="277"/>
      <c r="BS330" s="277"/>
      <c r="BT330" s="277"/>
      <c r="BU330" s="277"/>
      <c r="BV330" s="277"/>
      <c r="BW330" s="277"/>
      <c r="BX330" s="277"/>
      <c r="BY330" s="277"/>
      <c r="BZ330" s="277"/>
      <c r="CA330" s="277"/>
      <c r="CB330" s="277"/>
      <c r="CC330" s="277"/>
      <c r="CD330" s="277"/>
      <c r="CE330" s="277"/>
      <c r="CF330" s="277"/>
      <c r="CG330" s="277"/>
      <c r="CH330" s="287"/>
      <c r="CI330" s="287"/>
      <c r="CJ330" s="277"/>
      <c r="CK330" s="277"/>
      <c r="CL330" s="277"/>
      <c r="CM330" s="277"/>
      <c r="CN330" s="277"/>
      <c r="CO330" s="277"/>
      <c r="CP330" s="277"/>
      <c r="CQ330" s="277"/>
      <c r="CR330" s="277"/>
      <c r="CS330" s="277"/>
      <c r="CT330" s="277"/>
      <c r="CU330" s="277"/>
      <c r="CV330" s="277"/>
      <c r="CW330" s="277"/>
      <c r="CX330" s="277"/>
      <c r="CY330" s="277"/>
      <c r="CZ330" s="277"/>
      <c r="DA330" s="277"/>
      <c r="DB330" s="277"/>
      <c r="DC330" s="277"/>
      <c r="DD330" s="271"/>
      <c r="DE330" s="271"/>
      <c r="DF330" s="277"/>
      <c r="DG330" s="277"/>
      <c r="DH330" s="279">
        <v>0</v>
      </c>
      <c r="DI330" s="279">
        <v>0</v>
      </c>
      <c r="DJ330" s="277"/>
      <c r="DK330" s="277"/>
      <c r="DL330" s="277"/>
      <c r="DM330" s="277"/>
      <c r="DN330" s="277"/>
      <c r="DO330" s="277"/>
      <c r="DP330" s="277"/>
      <c r="DQ330" s="277"/>
      <c r="DR330" s="277"/>
      <c r="DS330" s="277">
        <v>12</v>
      </c>
      <c r="DT330" s="277"/>
      <c r="DU330" s="277">
        <v>5</v>
      </c>
      <c r="DV330" s="277"/>
      <c r="DW330" s="277">
        <v>1</v>
      </c>
      <c r="DX330" s="277"/>
      <c r="DY330" s="277"/>
      <c r="DZ330" s="277"/>
      <c r="EA330" s="277"/>
      <c r="EB330" s="277"/>
      <c r="EC330" s="272">
        <v>28</v>
      </c>
      <c r="ED330" s="272"/>
      <c r="EE330" s="277"/>
      <c r="EF330" s="277"/>
      <c r="EG330" s="277"/>
      <c r="EH330" s="277"/>
      <c r="EI330" s="277"/>
      <c r="EJ330" s="277"/>
      <c r="EK330" s="277"/>
      <c r="EL330" s="277"/>
      <c r="EM330" s="277">
        <v>5</v>
      </c>
      <c r="EN330" s="277"/>
      <c r="EO330" s="277"/>
      <c r="EP330" s="277"/>
      <c r="EQ330" s="277">
        <v>60</v>
      </c>
      <c r="ER330" s="277"/>
      <c r="ES330" s="277"/>
      <c r="ET330" s="277"/>
      <c r="EU330" s="277"/>
      <c r="EV330" s="277"/>
      <c r="EW330" s="277"/>
      <c r="EX330" s="277"/>
      <c r="EY330" s="277"/>
      <c r="EZ330" s="277"/>
      <c r="FA330" s="277">
        <v>5</v>
      </c>
      <c r="FB330" s="277"/>
      <c r="FC330" s="277"/>
      <c r="FD330" s="277"/>
      <c r="FE330" s="288"/>
      <c r="FF330" s="288"/>
      <c r="FG330" s="277"/>
      <c r="FH330" s="277"/>
      <c r="FI330" s="277"/>
      <c r="FJ330" s="277"/>
      <c r="FK330" s="277"/>
      <c r="FL330" s="277"/>
      <c r="FM330" s="277"/>
      <c r="FN330" s="277"/>
      <c r="FO330" s="42"/>
      <c r="FP330" s="42"/>
      <c r="FQ330" s="277"/>
      <c r="FR330" s="277"/>
      <c r="FS330" s="277"/>
      <c r="FT330" s="277"/>
      <c r="FU330" s="277"/>
      <c r="FV330" s="277"/>
      <c r="FW330" s="288"/>
      <c r="FX330" s="288"/>
      <c r="FY330" s="277"/>
      <c r="FZ330" s="277">
        <v>8</v>
      </c>
      <c r="GA330" s="277"/>
      <c r="GB330" s="277"/>
      <c r="GC330" s="62">
        <v>0</v>
      </c>
      <c r="GD330" s="62"/>
      <c r="GE330" s="277"/>
      <c r="GF330" s="277"/>
      <c r="GG330" s="277"/>
      <c r="GH330" s="277"/>
      <c r="GI330" s="277"/>
      <c r="GJ330" s="277"/>
      <c r="GK330" s="277"/>
      <c r="GL330" s="277"/>
    </row>
    <row r="331" spans="1:194" s="286" customFormat="1" ht="14.25" customHeight="1" x14ac:dyDescent="0.3">
      <c r="A331" s="277">
        <v>295</v>
      </c>
      <c r="B331" s="277" t="s">
        <v>853</v>
      </c>
      <c r="C331" s="277" t="s">
        <v>854</v>
      </c>
      <c r="D331" s="277">
        <v>4.12</v>
      </c>
      <c r="E331" s="277"/>
      <c r="F331" s="277"/>
      <c r="G331" s="277"/>
      <c r="H331" s="277"/>
      <c r="I331" s="277"/>
      <c r="J331" s="277">
        <v>0</v>
      </c>
      <c r="K331" s="277">
        <v>0</v>
      </c>
      <c r="L331" s="277"/>
      <c r="M331" s="277"/>
      <c r="N331" s="277"/>
      <c r="O331" s="277"/>
      <c r="P331" s="277"/>
      <c r="Q331" s="277"/>
      <c r="R331" s="277"/>
      <c r="S331" s="277"/>
      <c r="T331" s="277">
        <v>3</v>
      </c>
      <c r="U331" s="277"/>
      <c r="V331" s="277"/>
      <c r="W331" s="277"/>
      <c r="X331" s="277"/>
      <c r="Y331" s="277"/>
      <c r="Z331" s="277"/>
      <c r="AA331" s="277"/>
      <c r="AB331" s="277"/>
      <c r="AC331" s="277"/>
      <c r="AD331" s="277"/>
      <c r="AE331" s="277"/>
      <c r="AF331" s="277">
        <v>19</v>
      </c>
      <c r="AG331" s="277"/>
      <c r="AH331" s="277"/>
      <c r="AI331" s="277"/>
      <c r="AJ331" s="277"/>
      <c r="AK331" s="277"/>
      <c r="AL331" s="277"/>
      <c r="AM331" s="277"/>
      <c r="AN331" s="277"/>
      <c r="AO331" s="277"/>
      <c r="AP331" s="277"/>
      <c r="AQ331" s="277"/>
      <c r="AR331" s="278"/>
      <c r="AS331" s="278"/>
      <c r="AT331" s="278"/>
      <c r="AU331" s="278"/>
      <c r="AV331" s="277"/>
      <c r="AW331" s="277"/>
      <c r="AX331" s="277"/>
      <c r="AY331" s="277"/>
      <c r="AZ331" s="42"/>
      <c r="BA331" s="42"/>
      <c r="BB331" s="277">
        <v>1</v>
      </c>
      <c r="BC331" s="277"/>
      <c r="BD331" s="277"/>
      <c r="BE331" s="277"/>
      <c r="BF331" s="277"/>
      <c r="BG331" s="277"/>
      <c r="BH331" s="277"/>
      <c r="BI331" s="277"/>
      <c r="BJ331" s="277"/>
      <c r="BK331" s="277"/>
      <c r="BL331" s="277"/>
      <c r="BM331" s="277"/>
      <c r="BN331" s="277"/>
      <c r="BO331" s="277"/>
      <c r="BP331" s="277"/>
      <c r="BQ331" s="277"/>
      <c r="BR331" s="277"/>
      <c r="BS331" s="277"/>
      <c r="BT331" s="277">
        <v>1</v>
      </c>
      <c r="BU331" s="277"/>
      <c r="BV331" s="277"/>
      <c r="BW331" s="277"/>
      <c r="BX331" s="277">
        <v>1</v>
      </c>
      <c r="BY331" s="277"/>
      <c r="BZ331" s="277"/>
      <c r="CA331" s="277"/>
      <c r="CB331" s="277"/>
      <c r="CC331" s="277"/>
      <c r="CD331" s="277"/>
      <c r="CE331" s="277"/>
      <c r="CF331" s="277"/>
      <c r="CG331" s="277"/>
      <c r="CH331" s="287"/>
      <c r="CI331" s="287"/>
      <c r="CJ331" s="277"/>
      <c r="CK331" s="277"/>
      <c r="CL331" s="277"/>
      <c r="CM331" s="277"/>
      <c r="CN331" s="277"/>
      <c r="CO331" s="277"/>
      <c r="CP331" s="277"/>
      <c r="CQ331" s="277"/>
      <c r="CR331" s="277"/>
      <c r="CS331" s="277"/>
      <c r="CT331" s="277"/>
      <c r="CU331" s="277"/>
      <c r="CV331" s="277"/>
      <c r="CW331" s="277"/>
      <c r="CX331" s="277"/>
      <c r="CY331" s="277"/>
      <c r="CZ331" s="277"/>
      <c r="DA331" s="277"/>
      <c r="DB331" s="277"/>
      <c r="DC331" s="277"/>
      <c r="DD331" s="271"/>
      <c r="DE331" s="271"/>
      <c r="DF331" s="277"/>
      <c r="DG331" s="277"/>
      <c r="DH331" s="279">
        <v>0</v>
      </c>
      <c r="DI331" s="279">
        <v>0</v>
      </c>
      <c r="DJ331" s="277"/>
      <c r="DK331" s="277"/>
      <c r="DL331" s="277"/>
      <c r="DM331" s="277"/>
      <c r="DN331" s="277"/>
      <c r="DO331" s="277"/>
      <c r="DP331" s="277"/>
      <c r="DQ331" s="277"/>
      <c r="DR331" s="277"/>
      <c r="DS331" s="277">
        <v>17</v>
      </c>
      <c r="DT331" s="277"/>
      <c r="DU331" s="277">
        <v>20</v>
      </c>
      <c r="DV331" s="277"/>
      <c r="DW331" s="277"/>
      <c r="DX331" s="277"/>
      <c r="DY331" s="277">
        <v>1</v>
      </c>
      <c r="DZ331" s="277"/>
      <c r="EA331" s="277"/>
      <c r="EB331" s="277"/>
      <c r="EC331" s="272">
        <v>10</v>
      </c>
      <c r="ED331" s="272"/>
      <c r="EE331" s="277"/>
      <c r="EF331" s="277"/>
      <c r="EG331" s="277"/>
      <c r="EH331" s="277"/>
      <c r="EI331" s="277"/>
      <c r="EJ331" s="277"/>
      <c r="EK331" s="277"/>
      <c r="EL331" s="277"/>
      <c r="EM331" s="277">
        <v>3</v>
      </c>
      <c r="EN331" s="277"/>
      <c r="EO331" s="277"/>
      <c r="EP331" s="277"/>
      <c r="EQ331" s="277"/>
      <c r="ER331" s="277"/>
      <c r="ES331" s="277">
        <v>21</v>
      </c>
      <c r="ET331" s="277"/>
      <c r="EU331" s="277"/>
      <c r="EV331" s="277"/>
      <c r="EW331" s="277"/>
      <c r="EX331" s="277"/>
      <c r="EY331" s="277">
        <v>4</v>
      </c>
      <c r="EZ331" s="277"/>
      <c r="FA331" s="277">
        <v>3</v>
      </c>
      <c r="FB331" s="277"/>
      <c r="FC331" s="277">
        <v>1</v>
      </c>
      <c r="FD331" s="277"/>
      <c r="FE331" s="288"/>
      <c r="FF331" s="288"/>
      <c r="FG331" s="277"/>
      <c r="FH331" s="277"/>
      <c r="FI331" s="277">
        <v>2</v>
      </c>
      <c r="FJ331" s="277"/>
      <c r="FK331" s="277">
        <v>1</v>
      </c>
      <c r="FL331" s="277"/>
      <c r="FM331" s="277"/>
      <c r="FN331" s="277"/>
      <c r="FO331" s="42"/>
      <c r="FP331" s="42"/>
      <c r="FQ331" s="277"/>
      <c r="FR331" s="277"/>
      <c r="FS331" s="277"/>
      <c r="FT331" s="277"/>
      <c r="FU331" s="277">
        <v>3</v>
      </c>
      <c r="FV331" s="277"/>
      <c r="FW331" s="288"/>
      <c r="FX331" s="288"/>
      <c r="FY331" s="277"/>
      <c r="FZ331" s="277"/>
      <c r="GA331" s="277">
        <v>1</v>
      </c>
      <c r="GB331" s="277"/>
      <c r="GC331" s="62">
        <v>17</v>
      </c>
      <c r="GD331" s="62"/>
      <c r="GE331" s="277">
        <v>3</v>
      </c>
      <c r="GF331" s="277"/>
      <c r="GG331" s="277"/>
      <c r="GH331" s="277"/>
      <c r="GI331" s="277">
        <v>6</v>
      </c>
      <c r="GJ331" s="277"/>
      <c r="GK331" s="277"/>
      <c r="GL331" s="277"/>
    </row>
    <row r="332" spans="1:194" s="286" customFormat="1" ht="14.25" customHeight="1" x14ac:dyDescent="0.3">
      <c r="A332" s="277">
        <v>296</v>
      </c>
      <c r="B332" s="277" t="s">
        <v>855</v>
      </c>
      <c r="C332" s="277" t="s">
        <v>856</v>
      </c>
      <c r="D332" s="277">
        <v>1.1599999999999999</v>
      </c>
      <c r="E332" s="277"/>
      <c r="F332" s="277"/>
      <c r="G332" s="277"/>
      <c r="H332" s="277"/>
      <c r="I332" s="277"/>
      <c r="J332" s="277">
        <v>0</v>
      </c>
      <c r="K332" s="277">
        <v>0</v>
      </c>
      <c r="L332" s="277"/>
      <c r="M332" s="277"/>
      <c r="N332" s="277"/>
      <c r="O332" s="277"/>
      <c r="P332" s="277"/>
      <c r="Q332" s="277"/>
      <c r="R332" s="277"/>
      <c r="S332" s="277"/>
      <c r="T332" s="277"/>
      <c r="U332" s="277"/>
      <c r="V332" s="277"/>
      <c r="W332" s="277"/>
      <c r="X332" s="277"/>
      <c r="Y332" s="277"/>
      <c r="Z332" s="277"/>
      <c r="AA332" s="277"/>
      <c r="AB332" s="277"/>
      <c r="AC332" s="277"/>
      <c r="AD332" s="277">
        <v>1</v>
      </c>
      <c r="AE332" s="277"/>
      <c r="AF332" s="277">
        <v>10</v>
      </c>
      <c r="AG332" s="277"/>
      <c r="AH332" s="277"/>
      <c r="AI332" s="277"/>
      <c r="AJ332" s="277"/>
      <c r="AK332" s="277"/>
      <c r="AL332" s="277"/>
      <c r="AM332" s="277"/>
      <c r="AN332" s="277"/>
      <c r="AO332" s="277"/>
      <c r="AP332" s="277"/>
      <c r="AQ332" s="277"/>
      <c r="AR332" s="278"/>
      <c r="AS332" s="278"/>
      <c r="AT332" s="278">
        <v>1</v>
      </c>
      <c r="AU332" s="278"/>
      <c r="AV332" s="277"/>
      <c r="AW332" s="277"/>
      <c r="AX332" s="277">
        <v>2</v>
      </c>
      <c r="AY332" s="277"/>
      <c r="AZ332" s="42"/>
      <c r="BA332" s="42"/>
      <c r="BB332" s="277"/>
      <c r="BC332" s="277"/>
      <c r="BD332" s="277"/>
      <c r="BE332" s="277"/>
      <c r="BF332" s="277"/>
      <c r="BG332" s="277"/>
      <c r="BH332" s="277"/>
      <c r="BI332" s="277"/>
      <c r="BJ332" s="277"/>
      <c r="BK332" s="277"/>
      <c r="BL332" s="277"/>
      <c r="BM332" s="277"/>
      <c r="BN332" s="277">
        <v>1</v>
      </c>
      <c r="BO332" s="277"/>
      <c r="BP332" s="277"/>
      <c r="BQ332" s="277"/>
      <c r="BR332" s="277"/>
      <c r="BS332" s="277"/>
      <c r="BT332" s="277"/>
      <c r="BU332" s="277"/>
      <c r="BV332" s="277"/>
      <c r="BW332" s="277"/>
      <c r="BX332" s="277"/>
      <c r="BY332" s="277"/>
      <c r="BZ332" s="277"/>
      <c r="CA332" s="277"/>
      <c r="CB332" s="277"/>
      <c r="CC332" s="277"/>
      <c r="CD332" s="277"/>
      <c r="CE332" s="277"/>
      <c r="CF332" s="277"/>
      <c r="CG332" s="277"/>
      <c r="CH332" s="287">
        <v>2</v>
      </c>
      <c r="CI332" s="287"/>
      <c r="CJ332" s="277"/>
      <c r="CK332" s="277">
        <v>8</v>
      </c>
      <c r="CL332" s="277"/>
      <c r="CM332" s="277"/>
      <c r="CN332" s="277"/>
      <c r="CO332" s="277"/>
      <c r="CP332" s="277"/>
      <c r="CQ332" s="277"/>
      <c r="CR332" s="277"/>
      <c r="CS332" s="277"/>
      <c r="CT332" s="277"/>
      <c r="CU332" s="277"/>
      <c r="CV332" s="277"/>
      <c r="CW332" s="277"/>
      <c r="CX332" s="277"/>
      <c r="CY332" s="277"/>
      <c r="CZ332" s="277"/>
      <c r="DA332" s="277"/>
      <c r="DB332" s="277"/>
      <c r="DC332" s="277"/>
      <c r="DD332" s="271"/>
      <c r="DE332" s="271"/>
      <c r="DF332" s="277"/>
      <c r="DG332" s="277"/>
      <c r="DH332" s="279">
        <v>0</v>
      </c>
      <c r="DI332" s="279">
        <v>0</v>
      </c>
      <c r="DJ332" s="277"/>
      <c r="DK332" s="277"/>
      <c r="DL332" s="277">
        <v>1</v>
      </c>
      <c r="DM332" s="277"/>
      <c r="DN332" s="277"/>
      <c r="DO332" s="277"/>
      <c r="DP332" s="277"/>
      <c r="DQ332" s="277"/>
      <c r="DR332" s="277"/>
      <c r="DS332" s="277">
        <v>27</v>
      </c>
      <c r="DT332" s="277"/>
      <c r="DU332" s="277">
        <v>11</v>
      </c>
      <c r="DV332" s="277"/>
      <c r="DW332" s="277">
        <v>2</v>
      </c>
      <c r="DX332" s="277"/>
      <c r="DY332" s="277"/>
      <c r="DZ332" s="277"/>
      <c r="EA332" s="277"/>
      <c r="EB332" s="277"/>
      <c r="EC332" s="272">
        <v>10</v>
      </c>
      <c r="ED332" s="272"/>
      <c r="EE332" s="277"/>
      <c r="EF332" s="277"/>
      <c r="EG332" s="277"/>
      <c r="EH332" s="277"/>
      <c r="EI332" s="277"/>
      <c r="EJ332" s="277"/>
      <c r="EK332" s="277"/>
      <c r="EL332" s="277"/>
      <c r="EM332" s="277"/>
      <c r="EN332" s="277"/>
      <c r="EO332" s="277"/>
      <c r="EP332" s="277"/>
      <c r="EQ332" s="277"/>
      <c r="ER332" s="277"/>
      <c r="ES332" s="277"/>
      <c r="ET332" s="277"/>
      <c r="EU332" s="277"/>
      <c r="EV332" s="277"/>
      <c r="EW332" s="277"/>
      <c r="EX332" s="277"/>
      <c r="EY332" s="277"/>
      <c r="EZ332" s="277"/>
      <c r="FA332" s="277"/>
      <c r="FB332" s="277"/>
      <c r="FC332" s="277"/>
      <c r="FD332" s="277"/>
      <c r="FE332" s="288"/>
      <c r="FF332" s="288"/>
      <c r="FG332" s="277">
        <v>1</v>
      </c>
      <c r="FH332" s="277"/>
      <c r="FI332" s="277">
        <v>3</v>
      </c>
      <c r="FJ332" s="277">
        <v>2</v>
      </c>
      <c r="FK332" s="277"/>
      <c r="FL332" s="277"/>
      <c r="FM332" s="277"/>
      <c r="FN332" s="277"/>
      <c r="FO332" s="42"/>
      <c r="FP332" s="42"/>
      <c r="FQ332" s="277">
        <v>8</v>
      </c>
      <c r="FR332" s="277"/>
      <c r="FS332" s="277"/>
      <c r="FT332" s="277"/>
      <c r="FU332" s="277">
        <v>1</v>
      </c>
      <c r="FV332" s="277"/>
      <c r="FW332" s="288"/>
      <c r="FX332" s="288"/>
      <c r="FY332" s="277"/>
      <c r="FZ332" s="277">
        <v>55</v>
      </c>
      <c r="GA332" s="277"/>
      <c r="GB332" s="277"/>
      <c r="GC332" s="62">
        <v>3</v>
      </c>
      <c r="GD332" s="62"/>
      <c r="GE332" s="277"/>
      <c r="GF332" s="277"/>
      <c r="GG332" s="277"/>
      <c r="GH332" s="277"/>
      <c r="GI332" s="277"/>
      <c r="GJ332" s="277"/>
      <c r="GK332" s="277"/>
      <c r="GL332" s="277"/>
    </row>
    <row r="333" spans="1:194" s="286" customFormat="1" ht="14.25" customHeight="1" x14ac:dyDescent="0.3">
      <c r="A333" s="277">
        <v>297</v>
      </c>
      <c r="B333" s="277" t="s">
        <v>857</v>
      </c>
      <c r="C333" s="277" t="s">
        <v>858</v>
      </c>
      <c r="D333" s="277">
        <v>1.95</v>
      </c>
      <c r="E333" s="277"/>
      <c r="F333" s="277"/>
      <c r="G333" s="277"/>
      <c r="H333" s="277"/>
      <c r="I333" s="277"/>
      <c r="J333" s="277">
        <v>10</v>
      </c>
      <c r="K333" s="277">
        <v>0</v>
      </c>
      <c r="L333" s="277">
        <v>3</v>
      </c>
      <c r="M333" s="277"/>
      <c r="N333" s="277"/>
      <c r="O333" s="277"/>
      <c r="P333" s="277">
        <v>4</v>
      </c>
      <c r="Q333" s="277"/>
      <c r="R333" s="277"/>
      <c r="S333" s="277"/>
      <c r="T333" s="277"/>
      <c r="U333" s="277"/>
      <c r="V333" s="277"/>
      <c r="W333" s="277"/>
      <c r="X333" s="277"/>
      <c r="Y333" s="277"/>
      <c r="Z333" s="277"/>
      <c r="AA333" s="277"/>
      <c r="AB333" s="277">
        <v>51</v>
      </c>
      <c r="AC333" s="277"/>
      <c r="AD333" s="277">
        <v>1</v>
      </c>
      <c r="AE333" s="277"/>
      <c r="AF333" s="277">
        <v>108</v>
      </c>
      <c r="AG333" s="277"/>
      <c r="AH333" s="277">
        <v>5</v>
      </c>
      <c r="AI333" s="277"/>
      <c r="AJ333" s="277"/>
      <c r="AK333" s="277"/>
      <c r="AL333" s="277"/>
      <c r="AM333" s="277"/>
      <c r="AN333" s="277"/>
      <c r="AO333" s="277"/>
      <c r="AP333" s="277">
        <v>4</v>
      </c>
      <c r="AQ333" s="277"/>
      <c r="AR333" s="278"/>
      <c r="AS333" s="278"/>
      <c r="AT333" s="278"/>
      <c r="AU333" s="278"/>
      <c r="AV333" s="277">
        <v>3</v>
      </c>
      <c r="AW333" s="277"/>
      <c r="AX333" s="277">
        <v>10</v>
      </c>
      <c r="AY333" s="277"/>
      <c r="AZ333" s="42">
        <v>3</v>
      </c>
      <c r="BA333" s="42"/>
      <c r="BB333" s="277">
        <v>8</v>
      </c>
      <c r="BC333" s="277"/>
      <c r="BD333" s="277"/>
      <c r="BE333" s="277"/>
      <c r="BF333" s="277"/>
      <c r="BG333" s="277"/>
      <c r="BH333" s="277"/>
      <c r="BI333" s="277"/>
      <c r="BJ333" s="277">
        <v>15</v>
      </c>
      <c r="BK333" s="277"/>
      <c r="BL333" s="277">
        <v>12</v>
      </c>
      <c r="BM333" s="277"/>
      <c r="BN333" s="277">
        <v>9</v>
      </c>
      <c r="BO333" s="277"/>
      <c r="BP333" s="277">
        <v>6</v>
      </c>
      <c r="BQ333" s="277"/>
      <c r="BR333" s="277"/>
      <c r="BS333" s="277"/>
      <c r="BT333" s="277">
        <v>40</v>
      </c>
      <c r="BU333" s="277"/>
      <c r="BV333" s="277"/>
      <c r="BW333" s="277"/>
      <c r="BX333" s="277">
        <v>16</v>
      </c>
      <c r="BY333" s="277"/>
      <c r="BZ333" s="277"/>
      <c r="CA333" s="277"/>
      <c r="CB333" s="277"/>
      <c r="CC333" s="277"/>
      <c r="CD333" s="277">
        <v>10</v>
      </c>
      <c r="CE333" s="277"/>
      <c r="CF333" s="277"/>
      <c r="CG333" s="277"/>
      <c r="CH333" s="287">
        <v>15</v>
      </c>
      <c r="CI333" s="287"/>
      <c r="CJ333" s="277"/>
      <c r="CK333" s="277">
        <v>8</v>
      </c>
      <c r="CL333" s="277"/>
      <c r="CM333" s="277"/>
      <c r="CN333" s="277"/>
      <c r="CO333" s="277"/>
      <c r="CP333" s="277"/>
      <c r="CQ333" s="277"/>
      <c r="CR333" s="277">
        <v>6</v>
      </c>
      <c r="CS333" s="277"/>
      <c r="CT333" s="277"/>
      <c r="CU333" s="277"/>
      <c r="CV333" s="277">
        <v>8</v>
      </c>
      <c r="CW333" s="277"/>
      <c r="CX333" s="277">
        <v>10</v>
      </c>
      <c r="CY333" s="277"/>
      <c r="CZ333" s="277"/>
      <c r="DA333" s="277"/>
      <c r="DB333" s="277"/>
      <c r="DC333" s="277"/>
      <c r="DD333" s="271"/>
      <c r="DE333" s="271"/>
      <c r="DF333" s="277">
        <v>4</v>
      </c>
      <c r="DG333" s="277"/>
      <c r="DH333" s="279">
        <v>0</v>
      </c>
      <c r="DI333" s="279">
        <v>0</v>
      </c>
      <c r="DJ333" s="277"/>
      <c r="DK333" s="277"/>
      <c r="DL333" s="277">
        <v>15</v>
      </c>
      <c r="DM333" s="277"/>
      <c r="DN333" s="277"/>
      <c r="DO333" s="277"/>
      <c r="DP333" s="277"/>
      <c r="DQ333" s="277">
        <v>2</v>
      </c>
      <c r="DR333" s="277"/>
      <c r="DS333" s="277">
        <v>111</v>
      </c>
      <c r="DT333" s="277"/>
      <c r="DU333" s="277">
        <v>47</v>
      </c>
      <c r="DV333" s="277"/>
      <c r="DW333" s="277">
        <v>1</v>
      </c>
      <c r="DX333" s="277"/>
      <c r="DY333" s="277">
        <v>4</v>
      </c>
      <c r="DZ333" s="277"/>
      <c r="EA333" s="277"/>
      <c r="EB333" s="277"/>
      <c r="EC333" s="272">
        <v>60</v>
      </c>
      <c r="ED333" s="272"/>
      <c r="EE333" s="277">
        <v>2</v>
      </c>
      <c r="EF333" s="277"/>
      <c r="EG333" s="277">
        <v>12</v>
      </c>
      <c r="EH333" s="277"/>
      <c r="EI333" s="277"/>
      <c r="EJ333" s="277"/>
      <c r="EK333" s="277">
        <v>2</v>
      </c>
      <c r="EL333" s="277"/>
      <c r="EM333" s="277">
        <v>30</v>
      </c>
      <c r="EN333" s="277"/>
      <c r="EO333" s="277">
        <v>3</v>
      </c>
      <c r="EP333" s="277"/>
      <c r="EQ333" s="277">
        <v>15</v>
      </c>
      <c r="ER333" s="277"/>
      <c r="ES333" s="277">
        <v>27</v>
      </c>
      <c r="ET333" s="277">
        <v>1</v>
      </c>
      <c r="EU333" s="277"/>
      <c r="EV333" s="277"/>
      <c r="EW333" s="277"/>
      <c r="EX333" s="277"/>
      <c r="EY333" s="277">
        <v>2</v>
      </c>
      <c r="EZ333" s="277"/>
      <c r="FA333" s="277">
        <v>30</v>
      </c>
      <c r="FB333" s="277"/>
      <c r="FC333" s="277">
        <v>3</v>
      </c>
      <c r="FD333" s="277"/>
      <c r="FE333" s="288">
        <v>10</v>
      </c>
      <c r="FF333" s="288"/>
      <c r="FG333" s="277">
        <v>18</v>
      </c>
      <c r="FH333" s="277">
        <v>1</v>
      </c>
      <c r="FI333" s="277">
        <v>75</v>
      </c>
      <c r="FJ333" s="277">
        <v>2</v>
      </c>
      <c r="FK333" s="277">
        <v>12</v>
      </c>
      <c r="FL333" s="277"/>
      <c r="FM333" s="277"/>
      <c r="FN333" s="277"/>
      <c r="FO333" s="42"/>
      <c r="FP333" s="42"/>
      <c r="FQ333" s="277"/>
      <c r="FR333" s="277"/>
      <c r="FS333" s="277"/>
      <c r="FT333" s="277"/>
      <c r="FU333" s="277">
        <v>5</v>
      </c>
      <c r="FV333" s="277"/>
      <c r="FW333" s="288">
        <v>10</v>
      </c>
      <c r="FX333" s="288"/>
      <c r="FY333" s="277"/>
      <c r="FZ333" s="277">
        <v>57</v>
      </c>
      <c r="GA333" s="277">
        <v>7</v>
      </c>
      <c r="GB333" s="277">
        <v>1</v>
      </c>
      <c r="GC333" s="62">
        <v>32</v>
      </c>
      <c r="GD333" s="62"/>
      <c r="GE333" s="277">
        <v>26</v>
      </c>
      <c r="GF333" s="277"/>
      <c r="GG333" s="277">
        <v>1</v>
      </c>
      <c r="GH333" s="277"/>
      <c r="GI333" s="277">
        <v>40</v>
      </c>
      <c r="GJ333" s="277"/>
      <c r="GK333" s="277"/>
      <c r="GL333" s="277"/>
    </row>
    <row r="334" spans="1:194" s="286" customFormat="1" ht="14.25" customHeight="1" x14ac:dyDescent="0.3">
      <c r="A334" s="277">
        <v>298</v>
      </c>
      <c r="B334" s="277" t="s">
        <v>859</v>
      </c>
      <c r="C334" s="277" t="s">
        <v>860</v>
      </c>
      <c r="D334" s="277">
        <v>2.46</v>
      </c>
      <c r="E334" s="277"/>
      <c r="F334" s="277"/>
      <c r="G334" s="277"/>
      <c r="H334" s="277">
        <v>5</v>
      </c>
      <c r="I334" s="277"/>
      <c r="J334" s="277">
        <v>0</v>
      </c>
      <c r="K334" s="277">
        <v>0</v>
      </c>
      <c r="L334" s="277"/>
      <c r="M334" s="277"/>
      <c r="N334" s="277"/>
      <c r="O334" s="277"/>
      <c r="P334" s="277"/>
      <c r="Q334" s="277"/>
      <c r="R334" s="277"/>
      <c r="S334" s="277"/>
      <c r="T334" s="277"/>
      <c r="U334" s="277"/>
      <c r="V334" s="277"/>
      <c r="W334" s="277"/>
      <c r="X334" s="277"/>
      <c r="Y334" s="277"/>
      <c r="Z334" s="277"/>
      <c r="AA334" s="277"/>
      <c r="AB334" s="277"/>
      <c r="AC334" s="277"/>
      <c r="AD334" s="277">
        <v>8</v>
      </c>
      <c r="AE334" s="277"/>
      <c r="AF334" s="277">
        <v>26</v>
      </c>
      <c r="AG334" s="277"/>
      <c r="AH334" s="277"/>
      <c r="AI334" s="277"/>
      <c r="AJ334" s="277"/>
      <c r="AK334" s="277"/>
      <c r="AL334" s="277"/>
      <c r="AM334" s="277"/>
      <c r="AN334" s="277"/>
      <c r="AO334" s="277"/>
      <c r="AP334" s="277"/>
      <c r="AQ334" s="277"/>
      <c r="AR334" s="278"/>
      <c r="AS334" s="278"/>
      <c r="AT334" s="278"/>
      <c r="AU334" s="278"/>
      <c r="AV334" s="277"/>
      <c r="AW334" s="277"/>
      <c r="AX334" s="277"/>
      <c r="AY334" s="277"/>
      <c r="AZ334" s="42"/>
      <c r="BA334" s="42"/>
      <c r="BB334" s="277"/>
      <c r="BC334" s="277"/>
      <c r="BD334" s="277"/>
      <c r="BE334" s="277"/>
      <c r="BF334" s="277"/>
      <c r="BG334" s="277"/>
      <c r="BH334" s="277"/>
      <c r="BI334" s="277"/>
      <c r="BJ334" s="277"/>
      <c r="BK334" s="277"/>
      <c r="BL334" s="277"/>
      <c r="BM334" s="277"/>
      <c r="BN334" s="277"/>
      <c r="BO334" s="277"/>
      <c r="BP334" s="277"/>
      <c r="BQ334" s="277"/>
      <c r="BR334" s="277"/>
      <c r="BS334" s="277"/>
      <c r="BT334" s="277"/>
      <c r="BU334" s="277"/>
      <c r="BV334" s="277"/>
      <c r="BW334" s="277"/>
      <c r="BX334" s="277"/>
      <c r="BY334" s="277"/>
      <c r="BZ334" s="277"/>
      <c r="CA334" s="277"/>
      <c r="CB334" s="277"/>
      <c r="CC334" s="277"/>
      <c r="CD334" s="277"/>
      <c r="CE334" s="277"/>
      <c r="CF334" s="277"/>
      <c r="CG334" s="277"/>
      <c r="CH334" s="287"/>
      <c r="CI334" s="287"/>
      <c r="CJ334" s="277"/>
      <c r="CK334" s="277"/>
      <c r="CL334" s="277"/>
      <c r="CM334" s="277"/>
      <c r="CN334" s="277"/>
      <c r="CO334" s="277"/>
      <c r="CP334" s="277"/>
      <c r="CQ334" s="277"/>
      <c r="CR334" s="277"/>
      <c r="CS334" s="277"/>
      <c r="CT334" s="277"/>
      <c r="CU334" s="277"/>
      <c r="CV334" s="277"/>
      <c r="CW334" s="277"/>
      <c r="CX334" s="277"/>
      <c r="CY334" s="277"/>
      <c r="CZ334" s="277"/>
      <c r="DA334" s="277"/>
      <c r="DB334" s="277"/>
      <c r="DC334" s="277"/>
      <c r="DD334" s="271"/>
      <c r="DE334" s="271"/>
      <c r="DF334" s="277"/>
      <c r="DG334" s="277"/>
      <c r="DH334" s="279">
        <v>0</v>
      </c>
      <c r="DI334" s="279">
        <v>0</v>
      </c>
      <c r="DJ334" s="277"/>
      <c r="DK334" s="277"/>
      <c r="DL334" s="277"/>
      <c r="DM334" s="277"/>
      <c r="DN334" s="277"/>
      <c r="DO334" s="277"/>
      <c r="DP334" s="277"/>
      <c r="DQ334" s="277"/>
      <c r="DR334" s="277"/>
      <c r="DS334" s="277">
        <v>46</v>
      </c>
      <c r="DT334" s="277"/>
      <c r="DU334" s="277"/>
      <c r="DV334" s="277"/>
      <c r="DW334" s="277">
        <v>6</v>
      </c>
      <c r="DX334" s="277"/>
      <c r="DY334" s="277"/>
      <c r="DZ334" s="277"/>
      <c r="EA334" s="277"/>
      <c r="EB334" s="277"/>
      <c r="EC334" s="272">
        <v>90</v>
      </c>
      <c r="ED334" s="272"/>
      <c r="EE334" s="277"/>
      <c r="EF334" s="277"/>
      <c r="EG334" s="277"/>
      <c r="EH334" s="277"/>
      <c r="EI334" s="277"/>
      <c r="EJ334" s="277"/>
      <c r="EK334" s="277"/>
      <c r="EL334" s="277"/>
      <c r="EM334" s="277"/>
      <c r="EN334" s="277"/>
      <c r="EO334" s="277"/>
      <c r="EP334" s="277"/>
      <c r="EQ334" s="277"/>
      <c r="ER334" s="277"/>
      <c r="ES334" s="277"/>
      <c r="ET334" s="277"/>
      <c r="EU334" s="277"/>
      <c r="EV334" s="277"/>
      <c r="EW334" s="277"/>
      <c r="EX334" s="277"/>
      <c r="EY334" s="277"/>
      <c r="EZ334" s="277"/>
      <c r="FA334" s="277"/>
      <c r="FB334" s="277"/>
      <c r="FC334" s="277"/>
      <c r="FD334" s="277"/>
      <c r="FE334" s="288"/>
      <c r="FF334" s="288"/>
      <c r="FG334" s="277"/>
      <c r="FH334" s="277"/>
      <c r="FI334" s="277"/>
      <c r="FJ334" s="277"/>
      <c r="FK334" s="277"/>
      <c r="FL334" s="277"/>
      <c r="FM334" s="277"/>
      <c r="FN334" s="277"/>
      <c r="FO334" s="42"/>
      <c r="FP334" s="42"/>
      <c r="FQ334" s="277"/>
      <c r="FR334" s="277"/>
      <c r="FS334" s="277"/>
      <c r="FT334" s="277"/>
      <c r="FU334" s="277"/>
      <c r="FV334" s="277"/>
      <c r="FW334" s="288"/>
      <c r="FX334" s="288"/>
      <c r="FY334" s="277"/>
      <c r="FZ334" s="277"/>
      <c r="GA334" s="277"/>
      <c r="GB334" s="277"/>
      <c r="GC334" s="62">
        <v>0</v>
      </c>
      <c r="GD334" s="62"/>
      <c r="GE334" s="277"/>
      <c r="GF334" s="277"/>
      <c r="GG334" s="277"/>
      <c r="GH334" s="277"/>
      <c r="GI334" s="277"/>
      <c r="GJ334" s="277"/>
      <c r="GK334" s="277"/>
      <c r="GL334" s="277"/>
    </row>
    <row r="335" spans="1:194" s="286" customFormat="1" ht="14.25" customHeight="1" x14ac:dyDescent="0.3">
      <c r="A335" s="277">
        <v>299</v>
      </c>
      <c r="B335" s="277" t="s">
        <v>861</v>
      </c>
      <c r="C335" s="277" t="s">
        <v>862</v>
      </c>
      <c r="D335" s="277">
        <v>0.73</v>
      </c>
      <c r="E335" s="277"/>
      <c r="F335" s="277">
        <v>20</v>
      </c>
      <c r="G335" s="277"/>
      <c r="H335" s="277"/>
      <c r="I335" s="277"/>
      <c r="J335" s="277">
        <v>10</v>
      </c>
      <c r="K335" s="277">
        <v>0</v>
      </c>
      <c r="L335" s="277">
        <v>25</v>
      </c>
      <c r="M335" s="277"/>
      <c r="N335" s="277"/>
      <c r="O335" s="277"/>
      <c r="P335" s="277">
        <v>50</v>
      </c>
      <c r="Q335" s="277"/>
      <c r="R335" s="277"/>
      <c r="S335" s="277"/>
      <c r="T335" s="277"/>
      <c r="U335" s="277"/>
      <c r="V335" s="277">
        <v>3</v>
      </c>
      <c r="W335" s="277"/>
      <c r="X335" s="277"/>
      <c r="Y335" s="277"/>
      <c r="Z335" s="277"/>
      <c r="AA335" s="277"/>
      <c r="AB335" s="277"/>
      <c r="AC335" s="277"/>
      <c r="AD335" s="277">
        <v>15</v>
      </c>
      <c r="AE335" s="277"/>
      <c r="AF335" s="277">
        <v>5</v>
      </c>
      <c r="AG335" s="277"/>
      <c r="AH335" s="277">
        <v>5</v>
      </c>
      <c r="AI335" s="277"/>
      <c r="AJ335" s="277"/>
      <c r="AK335" s="277"/>
      <c r="AL335" s="277">
        <v>27</v>
      </c>
      <c r="AM335" s="277"/>
      <c r="AN335" s="277"/>
      <c r="AO335" s="277"/>
      <c r="AP335" s="277">
        <v>40</v>
      </c>
      <c r="AQ335" s="277"/>
      <c r="AR335" s="278"/>
      <c r="AS335" s="278"/>
      <c r="AT335" s="278">
        <v>26</v>
      </c>
      <c r="AU335" s="278"/>
      <c r="AV335" s="277">
        <v>20</v>
      </c>
      <c r="AW335" s="277"/>
      <c r="AX335" s="277">
        <v>14</v>
      </c>
      <c r="AY335" s="277"/>
      <c r="AZ335" s="42">
        <v>18</v>
      </c>
      <c r="BA335" s="42"/>
      <c r="BB335" s="277">
        <v>17</v>
      </c>
      <c r="BC335" s="277"/>
      <c r="BD335" s="277"/>
      <c r="BE335" s="277"/>
      <c r="BF335" s="277"/>
      <c r="BG335" s="277"/>
      <c r="BH335" s="277"/>
      <c r="BI335" s="277"/>
      <c r="BJ335" s="277">
        <v>7</v>
      </c>
      <c r="BK335" s="277"/>
      <c r="BL335" s="277">
        <v>20</v>
      </c>
      <c r="BM335" s="277"/>
      <c r="BN335" s="277">
        <v>70</v>
      </c>
      <c r="BO335" s="277"/>
      <c r="BP335" s="277"/>
      <c r="BQ335" s="277"/>
      <c r="BR335" s="277"/>
      <c r="BS335" s="277"/>
      <c r="BT335" s="277">
        <v>158</v>
      </c>
      <c r="BU335" s="277"/>
      <c r="BV335" s="277">
        <v>14</v>
      </c>
      <c r="BW335" s="277"/>
      <c r="BX335" s="277">
        <v>96</v>
      </c>
      <c r="BY335" s="277"/>
      <c r="BZ335" s="277"/>
      <c r="CA335" s="277"/>
      <c r="CB335" s="277">
        <v>18</v>
      </c>
      <c r="CC335" s="277"/>
      <c r="CD335" s="277">
        <v>12</v>
      </c>
      <c r="CE335" s="277"/>
      <c r="CF335" s="277"/>
      <c r="CG335" s="277"/>
      <c r="CH335" s="287">
        <v>85</v>
      </c>
      <c r="CI335" s="287"/>
      <c r="CJ335" s="277"/>
      <c r="CK335" s="277"/>
      <c r="CL335" s="277"/>
      <c r="CM335" s="277"/>
      <c r="CN335" s="277"/>
      <c r="CO335" s="277"/>
      <c r="CP335" s="277"/>
      <c r="CQ335" s="277"/>
      <c r="CR335" s="277">
        <v>33</v>
      </c>
      <c r="CS335" s="277"/>
      <c r="CT335" s="277"/>
      <c r="CU335" s="277"/>
      <c r="CV335" s="277">
        <v>66</v>
      </c>
      <c r="CW335" s="277"/>
      <c r="CX335" s="277">
        <v>54</v>
      </c>
      <c r="CY335" s="277"/>
      <c r="CZ335" s="277">
        <v>11</v>
      </c>
      <c r="DA335" s="277"/>
      <c r="DB335" s="277"/>
      <c r="DC335" s="277"/>
      <c r="DD335" s="271"/>
      <c r="DE335" s="271"/>
      <c r="DF335" s="277">
        <v>39</v>
      </c>
      <c r="DG335" s="277"/>
      <c r="DH335" s="279">
        <v>0</v>
      </c>
      <c r="DI335" s="279">
        <v>0</v>
      </c>
      <c r="DJ335" s="277"/>
      <c r="DK335" s="277"/>
      <c r="DL335" s="277">
        <v>50</v>
      </c>
      <c r="DM335" s="277"/>
      <c r="DN335" s="277"/>
      <c r="DO335" s="277"/>
      <c r="DP335" s="277"/>
      <c r="DQ335" s="277">
        <v>25</v>
      </c>
      <c r="DR335" s="277"/>
      <c r="DS335" s="277">
        <v>22</v>
      </c>
      <c r="DT335" s="277"/>
      <c r="DU335" s="277">
        <v>40</v>
      </c>
      <c r="DV335" s="277"/>
      <c r="DW335" s="277"/>
      <c r="DX335" s="277"/>
      <c r="DY335" s="277">
        <v>32</v>
      </c>
      <c r="DZ335" s="277"/>
      <c r="EA335" s="277">
        <v>24</v>
      </c>
      <c r="EB335" s="277"/>
      <c r="EC335" s="272">
        <v>10</v>
      </c>
      <c r="ED335" s="272"/>
      <c r="EE335" s="277">
        <v>24</v>
      </c>
      <c r="EF335" s="277"/>
      <c r="EG335" s="277">
        <v>27</v>
      </c>
      <c r="EH335" s="277"/>
      <c r="EI335" s="277"/>
      <c r="EJ335" s="277"/>
      <c r="EK335" s="277">
        <v>8</v>
      </c>
      <c r="EL335" s="277"/>
      <c r="EM335" s="277">
        <v>110</v>
      </c>
      <c r="EN335" s="277"/>
      <c r="EO335" s="277">
        <v>45</v>
      </c>
      <c r="EP335" s="277"/>
      <c r="EQ335" s="277"/>
      <c r="ER335" s="277"/>
      <c r="ES335" s="277">
        <v>128</v>
      </c>
      <c r="ET335" s="277"/>
      <c r="EU335" s="277">
        <v>10</v>
      </c>
      <c r="EV335" s="277"/>
      <c r="EW335" s="277"/>
      <c r="EX335" s="277"/>
      <c r="EY335" s="277">
        <v>35</v>
      </c>
      <c r="EZ335" s="277"/>
      <c r="FA335" s="277">
        <v>110</v>
      </c>
      <c r="FB335" s="277"/>
      <c r="FC335" s="277">
        <v>13</v>
      </c>
      <c r="FD335" s="277"/>
      <c r="FE335" s="288">
        <v>20</v>
      </c>
      <c r="FF335" s="288"/>
      <c r="FG335" s="277">
        <v>112</v>
      </c>
      <c r="FH335" s="277"/>
      <c r="FI335" s="277">
        <v>280</v>
      </c>
      <c r="FJ335" s="277"/>
      <c r="FK335" s="277">
        <v>47</v>
      </c>
      <c r="FL335" s="277"/>
      <c r="FM335" s="277"/>
      <c r="FN335" s="277"/>
      <c r="FO335" s="42"/>
      <c r="FP335" s="42"/>
      <c r="FQ335" s="277">
        <v>34</v>
      </c>
      <c r="FR335" s="277"/>
      <c r="FS335" s="277"/>
      <c r="FT335" s="277"/>
      <c r="FU335" s="277">
        <v>76</v>
      </c>
      <c r="FV335" s="277"/>
      <c r="FW335" s="288">
        <v>20</v>
      </c>
      <c r="FX335" s="288"/>
      <c r="FY335" s="277"/>
      <c r="FZ335" s="277"/>
      <c r="GA335" s="277">
        <v>25</v>
      </c>
      <c r="GB335" s="277"/>
      <c r="GC335" s="62">
        <v>11</v>
      </c>
      <c r="GD335" s="62"/>
      <c r="GE335" s="277">
        <v>67</v>
      </c>
      <c r="GF335" s="277"/>
      <c r="GG335" s="277">
        <v>5</v>
      </c>
      <c r="GH335" s="277"/>
      <c r="GI335" s="277">
        <v>166</v>
      </c>
      <c r="GJ335" s="277"/>
      <c r="GK335" s="277"/>
      <c r="GL335" s="277"/>
    </row>
    <row r="336" spans="1:194" s="286" customFormat="1" ht="14.25" customHeight="1" x14ac:dyDescent="0.3">
      <c r="A336" s="277">
        <v>300</v>
      </c>
      <c r="B336" s="277" t="s">
        <v>863</v>
      </c>
      <c r="C336" s="277" t="s">
        <v>864</v>
      </c>
      <c r="D336" s="277">
        <v>0.91</v>
      </c>
      <c r="E336" s="277"/>
      <c r="F336" s="277"/>
      <c r="G336" s="277"/>
      <c r="H336" s="277">
        <v>5</v>
      </c>
      <c r="I336" s="277"/>
      <c r="J336" s="277">
        <v>0</v>
      </c>
      <c r="K336" s="277">
        <v>0</v>
      </c>
      <c r="L336" s="277"/>
      <c r="M336" s="277"/>
      <c r="N336" s="277"/>
      <c r="O336" s="277"/>
      <c r="P336" s="277"/>
      <c r="Q336" s="277"/>
      <c r="R336" s="277"/>
      <c r="S336" s="277"/>
      <c r="T336" s="277"/>
      <c r="U336" s="277"/>
      <c r="V336" s="277"/>
      <c r="W336" s="277"/>
      <c r="X336" s="277"/>
      <c r="Y336" s="277"/>
      <c r="Z336" s="277"/>
      <c r="AA336" s="277"/>
      <c r="AB336" s="277">
        <v>2</v>
      </c>
      <c r="AC336" s="277"/>
      <c r="AD336" s="277"/>
      <c r="AE336" s="277"/>
      <c r="AF336" s="277">
        <v>42</v>
      </c>
      <c r="AG336" s="277"/>
      <c r="AH336" s="277"/>
      <c r="AI336" s="277"/>
      <c r="AJ336" s="277"/>
      <c r="AK336" s="277"/>
      <c r="AL336" s="277"/>
      <c r="AM336" s="277"/>
      <c r="AN336" s="277"/>
      <c r="AO336" s="277"/>
      <c r="AP336" s="277"/>
      <c r="AQ336" s="277"/>
      <c r="AR336" s="278"/>
      <c r="AS336" s="278"/>
      <c r="AT336" s="278"/>
      <c r="AU336" s="278"/>
      <c r="AV336" s="277"/>
      <c r="AW336" s="277"/>
      <c r="AX336" s="277"/>
      <c r="AY336" s="277"/>
      <c r="AZ336" s="42"/>
      <c r="BA336" s="42"/>
      <c r="BB336" s="277"/>
      <c r="BC336" s="277"/>
      <c r="BD336" s="277"/>
      <c r="BE336" s="277"/>
      <c r="BF336" s="277"/>
      <c r="BG336" s="277"/>
      <c r="BH336" s="277"/>
      <c r="BI336" s="277"/>
      <c r="BJ336" s="277"/>
      <c r="BK336" s="277"/>
      <c r="BL336" s="277"/>
      <c r="BM336" s="277"/>
      <c r="BN336" s="277"/>
      <c r="BO336" s="277"/>
      <c r="BP336" s="277"/>
      <c r="BQ336" s="277"/>
      <c r="BR336" s="277"/>
      <c r="BS336" s="277"/>
      <c r="BT336" s="277">
        <v>22</v>
      </c>
      <c r="BU336" s="277"/>
      <c r="BV336" s="277"/>
      <c r="BW336" s="277"/>
      <c r="BX336" s="277">
        <v>3</v>
      </c>
      <c r="BY336" s="277"/>
      <c r="BZ336" s="277"/>
      <c r="CA336" s="277"/>
      <c r="CB336" s="277"/>
      <c r="CC336" s="277"/>
      <c r="CD336" s="277"/>
      <c r="CE336" s="277"/>
      <c r="CF336" s="277">
        <v>30</v>
      </c>
      <c r="CG336" s="277"/>
      <c r="CH336" s="287"/>
      <c r="CI336" s="287"/>
      <c r="CJ336" s="277"/>
      <c r="CK336" s="277"/>
      <c r="CL336" s="277"/>
      <c r="CM336" s="277"/>
      <c r="CN336" s="277"/>
      <c r="CO336" s="277"/>
      <c r="CP336" s="277"/>
      <c r="CQ336" s="277"/>
      <c r="CR336" s="277"/>
      <c r="CS336" s="277"/>
      <c r="CT336" s="277"/>
      <c r="CU336" s="277"/>
      <c r="CV336" s="277"/>
      <c r="CW336" s="277"/>
      <c r="CX336" s="277"/>
      <c r="CY336" s="277"/>
      <c r="CZ336" s="277"/>
      <c r="DA336" s="277"/>
      <c r="DB336" s="277"/>
      <c r="DC336" s="277"/>
      <c r="DD336" s="271"/>
      <c r="DE336" s="271"/>
      <c r="DF336" s="277"/>
      <c r="DG336" s="277"/>
      <c r="DH336" s="279">
        <v>0</v>
      </c>
      <c r="DI336" s="279">
        <v>0</v>
      </c>
      <c r="DJ336" s="277"/>
      <c r="DK336" s="277"/>
      <c r="DL336" s="277"/>
      <c r="DM336" s="277"/>
      <c r="DN336" s="277"/>
      <c r="DO336" s="277"/>
      <c r="DP336" s="277"/>
      <c r="DQ336" s="277"/>
      <c r="DR336" s="277"/>
      <c r="DS336" s="277">
        <v>20</v>
      </c>
      <c r="DT336" s="277"/>
      <c r="DU336" s="277">
        <v>50</v>
      </c>
      <c r="DV336" s="277"/>
      <c r="DW336" s="277">
        <v>24</v>
      </c>
      <c r="DX336" s="277"/>
      <c r="DY336" s="277"/>
      <c r="DZ336" s="277"/>
      <c r="EA336" s="277"/>
      <c r="EB336" s="277"/>
      <c r="EC336" s="272">
        <v>100</v>
      </c>
      <c r="ED336" s="272"/>
      <c r="EE336" s="277"/>
      <c r="EF336" s="277"/>
      <c r="EG336" s="277"/>
      <c r="EH336" s="277"/>
      <c r="EI336" s="277"/>
      <c r="EJ336" s="277"/>
      <c r="EK336" s="277"/>
      <c r="EL336" s="277"/>
      <c r="EM336" s="277"/>
      <c r="EN336" s="277"/>
      <c r="EO336" s="277"/>
      <c r="EP336" s="277"/>
      <c r="EQ336" s="277"/>
      <c r="ER336" s="277"/>
      <c r="ES336" s="277"/>
      <c r="ET336" s="277"/>
      <c r="EU336" s="277"/>
      <c r="EV336" s="277"/>
      <c r="EW336" s="277"/>
      <c r="EX336" s="277"/>
      <c r="EY336" s="277"/>
      <c r="EZ336" s="277"/>
      <c r="FA336" s="277"/>
      <c r="FB336" s="277"/>
      <c r="FC336" s="277">
        <v>1</v>
      </c>
      <c r="FD336" s="277"/>
      <c r="FE336" s="288"/>
      <c r="FF336" s="288"/>
      <c r="FG336" s="277"/>
      <c r="FH336" s="277"/>
      <c r="FI336" s="277">
        <v>1</v>
      </c>
      <c r="FJ336" s="277"/>
      <c r="FK336" s="277"/>
      <c r="FL336" s="277"/>
      <c r="FM336" s="277"/>
      <c r="FN336" s="277"/>
      <c r="FO336" s="42"/>
      <c r="FP336" s="42"/>
      <c r="FQ336" s="277"/>
      <c r="FR336" s="277"/>
      <c r="FS336" s="277"/>
      <c r="FT336" s="277"/>
      <c r="FU336" s="277"/>
      <c r="FV336" s="277"/>
      <c r="FW336" s="288"/>
      <c r="FX336" s="288"/>
      <c r="FY336" s="277"/>
      <c r="FZ336" s="277"/>
      <c r="GA336" s="277"/>
      <c r="GB336" s="277"/>
      <c r="GC336" s="62">
        <v>85</v>
      </c>
      <c r="GD336" s="62"/>
      <c r="GE336" s="277">
        <v>1</v>
      </c>
      <c r="GF336" s="277"/>
      <c r="GG336" s="277"/>
      <c r="GH336" s="277"/>
      <c r="GI336" s="277"/>
      <c r="GJ336" s="277"/>
      <c r="GK336" s="277"/>
      <c r="GL336" s="277"/>
    </row>
    <row r="337" spans="1:194" s="286" customFormat="1" ht="14.25" customHeight="1" x14ac:dyDescent="0.3">
      <c r="A337" s="277">
        <v>301</v>
      </c>
      <c r="B337" s="277" t="s">
        <v>865</v>
      </c>
      <c r="C337" s="277" t="s">
        <v>866</v>
      </c>
      <c r="D337" s="277">
        <v>0.86</v>
      </c>
      <c r="E337" s="277"/>
      <c r="F337" s="277"/>
      <c r="G337" s="277"/>
      <c r="H337" s="277"/>
      <c r="I337" s="277"/>
      <c r="J337" s="277">
        <v>50</v>
      </c>
      <c r="K337" s="277">
        <v>0</v>
      </c>
      <c r="L337" s="277">
        <v>45</v>
      </c>
      <c r="M337" s="277"/>
      <c r="N337" s="277"/>
      <c r="O337" s="277"/>
      <c r="P337" s="277">
        <v>15</v>
      </c>
      <c r="Q337" s="277"/>
      <c r="R337" s="277"/>
      <c r="S337" s="277"/>
      <c r="T337" s="277"/>
      <c r="U337" s="277"/>
      <c r="V337" s="277">
        <v>120</v>
      </c>
      <c r="W337" s="277"/>
      <c r="X337" s="277"/>
      <c r="Y337" s="277"/>
      <c r="Z337" s="277"/>
      <c r="AA337" s="277"/>
      <c r="AB337" s="277"/>
      <c r="AC337" s="277"/>
      <c r="AD337" s="277">
        <v>61</v>
      </c>
      <c r="AE337" s="277"/>
      <c r="AF337" s="277">
        <v>10</v>
      </c>
      <c r="AG337" s="277"/>
      <c r="AH337" s="277">
        <v>1</v>
      </c>
      <c r="AI337" s="277"/>
      <c r="AJ337" s="277"/>
      <c r="AK337" s="277"/>
      <c r="AL337" s="277">
        <v>9</v>
      </c>
      <c r="AM337" s="277"/>
      <c r="AN337" s="277"/>
      <c r="AO337" s="277"/>
      <c r="AP337" s="277"/>
      <c r="AQ337" s="277"/>
      <c r="AR337" s="278"/>
      <c r="AS337" s="278"/>
      <c r="AT337" s="278">
        <v>26</v>
      </c>
      <c r="AU337" s="278"/>
      <c r="AV337" s="277">
        <v>14</v>
      </c>
      <c r="AW337" s="277"/>
      <c r="AX337" s="277">
        <v>12</v>
      </c>
      <c r="AY337" s="277"/>
      <c r="AZ337" s="42">
        <v>10</v>
      </c>
      <c r="BA337" s="42"/>
      <c r="BB337" s="277">
        <v>6</v>
      </c>
      <c r="BC337" s="277"/>
      <c r="BD337" s="277">
        <v>45</v>
      </c>
      <c r="BE337" s="277">
        <v>0</v>
      </c>
      <c r="BF337" s="277"/>
      <c r="BG337" s="277"/>
      <c r="BH337" s="277"/>
      <c r="BI337" s="277"/>
      <c r="BJ337" s="277">
        <v>7</v>
      </c>
      <c r="BK337" s="277"/>
      <c r="BL337" s="277">
        <v>18</v>
      </c>
      <c r="BM337" s="277"/>
      <c r="BN337" s="277">
        <v>75</v>
      </c>
      <c r="BO337" s="277"/>
      <c r="BP337" s="277">
        <v>29</v>
      </c>
      <c r="BQ337" s="277"/>
      <c r="BR337" s="277"/>
      <c r="BS337" s="277"/>
      <c r="BT337" s="277">
        <v>42</v>
      </c>
      <c r="BU337" s="277"/>
      <c r="BV337" s="277">
        <v>24</v>
      </c>
      <c r="BW337" s="277"/>
      <c r="BX337" s="277">
        <v>105</v>
      </c>
      <c r="BY337" s="277"/>
      <c r="BZ337" s="277"/>
      <c r="CA337" s="277"/>
      <c r="CB337" s="277">
        <v>9</v>
      </c>
      <c r="CC337" s="277"/>
      <c r="CD337" s="277">
        <v>23</v>
      </c>
      <c r="CE337" s="277"/>
      <c r="CF337" s="277">
        <v>20</v>
      </c>
      <c r="CG337" s="277"/>
      <c r="CH337" s="287">
        <f>45+108</f>
        <v>153</v>
      </c>
      <c r="CI337" s="287"/>
      <c r="CJ337" s="277"/>
      <c r="CK337" s="277"/>
      <c r="CL337" s="277"/>
      <c r="CM337" s="277"/>
      <c r="CN337" s="277"/>
      <c r="CO337" s="277"/>
      <c r="CP337" s="277"/>
      <c r="CQ337" s="277"/>
      <c r="CR337" s="277">
        <v>31</v>
      </c>
      <c r="CS337" s="277"/>
      <c r="CT337" s="277"/>
      <c r="CU337" s="277"/>
      <c r="CV337" s="277">
        <v>126</v>
      </c>
      <c r="CW337" s="277"/>
      <c r="CX337" s="277">
        <v>68</v>
      </c>
      <c r="CY337" s="277"/>
      <c r="CZ337" s="277">
        <v>6</v>
      </c>
      <c r="DA337" s="277"/>
      <c r="DB337" s="277"/>
      <c r="DC337" s="277"/>
      <c r="DD337" s="271"/>
      <c r="DE337" s="271"/>
      <c r="DF337" s="277">
        <v>35</v>
      </c>
      <c r="DG337" s="277"/>
      <c r="DH337" s="279">
        <v>0</v>
      </c>
      <c r="DI337" s="279">
        <v>0</v>
      </c>
      <c r="DJ337" s="277">
        <v>20</v>
      </c>
      <c r="DK337" s="277"/>
      <c r="DL337" s="277">
        <v>55</v>
      </c>
      <c r="DM337" s="277"/>
      <c r="DN337" s="277"/>
      <c r="DO337" s="277"/>
      <c r="DP337" s="277"/>
      <c r="DQ337" s="277">
        <v>7</v>
      </c>
      <c r="DR337" s="277"/>
      <c r="DS337" s="277">
        <v>12</v>
      </c>
      <c r="DT337" s="277"/>
      <c r="DU337" s="277">
        <v>30</v>
      </c>
      <c r="DV337" s="277"/>
      <c r="DW337" s="277">
        <v>1</v>
      </c>
      <c r="DX337" s="277"/>
      <c r="DY337" s="277">
        <v>43</v>
      </c>
      <c r="DZ337" s="277"/>
      <c r="EA337" s="277">
        <v>25</v>
      </c>
      <c r="EB337" s="277"/>
      <c r="EC337" s="272">
        <v>50</v>
      </c>
      <c r="ED337" s="272"/>
      <c r="EE337" s="277"/>
      <c r="EF337" s="277"/>
      <c r="EG337" s="277">
        <v>5</v>
      </c>
      <c r="EH337" s="277"/>
      <c r="EI337" s="277"/>
      <c r="EJ337" s="277"/>
      <c r="EK337" s="277">
        <v>30</v>
      </c>
      <c r="EL337" s="277"/>
      <c r="EM337" s="277">
        <v>70</v>
      </c>
      <c r="EN337" s="277"/>
      <c r="EO337" s="277">
        <v>66</v>
      </c>
      <c r="EP337" s="277"/>
      <c r="EQ337" s="277"/>
      <c r="ER337" s="277"/>
      <c r="ES337" s="277">
        <v>40</v>
      </c>
      <c r="ET337" s="277"/>
      <c r="EU337" s="277">
        <v>10</v>
      </c>
      <c r="EV337" s="277"/>
      <c r="EW337" s="277"/>
      <c r="EX337" s="277"/>
      <c r="EY337" s="277">
        <v>14</v>
      </c>
      <c r="EZ337" s="277"/>
      <c r="FA337" s="277">
        <v>70</v>
      </c>
      <c r="FB337" s="277"/>
      <c r="FC337" s="277">
        <v>40</v>
      </c>
      <c r="FD337" s="277"/>
      <c r="FE337" s="288">
        <v>80</v>
      </c>
      <c r="FF337" s="288"/>
      <c r="FG337" s="277">
        <v>225</v>
      </c>
      <c r="FH337" s="277"/>
      <c r="FI337" s="277">
        <v>146</v>
      </c>
      <c r="FJ337" s="277"/>
      <c r="FK337" s="277">
        <v>20</v>
      </c>
      <c r="FL337" s="277"/>
      <c r="FM337" s="277"/>
      <c r="FN337" s="277"/>
      <c r="FO337" s="42"/>
      <c r="FP337" s="42"/>
      <c r="FQ337" s="277">
        <v>34</v>
      </c>
      <c r="FR337" s="277">
        <v>5</v>
      </c>
      <c r="FS337" s="277"/>
      <c r="FT337" s="277"/>
      <c r="FU337" s="277">
        <v>32</v>
      </c>
      <c r="FV337" s="277"/>
      <c r="FW337" s="288">
        <v>80</v>
      </c>
      <c r="FX337" s="288"/>
      <c r="FY337" s="277"/>
      <c r="FZ337" s="277"/>
      <c r="GA337" s="277">
        <v>30</v>
      </c>
      <c r="GB337" s="277"/>
      <c r="GC337" s="62">
        <v>4</v>
      </c>
      <c r="GD337" s="62"/>
      <c r="GE337" s="277">
        <v>112</v>
      </c>
      <c r="GF337" s="277"/>
      <c r="GG337" s="277">
        <v>24</v>
      </c>
      <c r="GH337" s="277"/>
      <c r="GI337" s="277">
        <v>161</v>
      </c>
      <c r="GJ337" s="277"/>
      <c r="GK337" s="277"/>
      <c r="GL337" s="277"/>
    </row>
    <row r="338" spans="1:194" s="286" customFormat="1" ht="14.25" customHeight="1" x14ac:dyDescent="0.3">
      <c r="A338" s="277">
        <v>302</v>
      </c>
      <c r="B338" s="277" t="s">
        <v>867</v>
      </c>
      <c r="C338" s="277" t="s">
        <v>868</v>
      </c>
      <c r="D338" s="277">
        <v>1.24</v>
      </c>
      <c r="E338" s="277"/>
      <c r="F338" s="277"/>
      <c r="G338" s="277"/>
      <c r="H338" s="277">
        <v>1</v>
      </c>
      <c r="I338" s="277"/>
      <c r="J338" s="277">
        <v>3</v>
      </c>
      <c r="K338" s="277">
        <v>0</v>
      </c>
      <c r="L338" s="277">
        <v>1</v>
      </c>
      <c r="M338" s="277"/>
      <c r="N338" s="277"/>
      <c r="O338" s="277"/>
      <c r="P338" s="277">
        <v>1</v>
      </c>
      <c r="Q338" s="277"/>
      <c r="R338" s="277"/>
      <c r="S338" s="277"/>
      <c r="T338" s="277"/>
      <c r="U338" s="277"/>
      <c r="V338" s="277">
        <v>8</v>
      </c>
      <c r="W338" s="277"/>
      <c r="X338" s="277"/>
      <c r="Y338" s="277"/>
      <c r="Z338" s="277"/>
      <c r="AA338" s="277"/>
      <c r="AB338" s="277"/>
      <c r="AC338" s="277"/>
      <c r="AD338" s="277">
        <v>6</v>
      </c>
      <c r="AE338" s="277"/>
      <c r="AF338" s="277">
        <v>4</v>
      </c>
      <c r="AG338" s="277"/>
      <c r="AH338" s="277"/>
      <c r="AI338" s="277"/>
      <c r="AJ338" s="277"/>
      <c r="AK338" s="277"/>
      <c r="AL338" s="277"/>
      <c r="AM338" s="277"/>
      <c r="AN338" s="277">
        <v>30</v>
      </c>
      <c r="AO338" s="277"/>
      <c r="AP338" s="277"/>
      <c r="AQ338" s="277"/>
      <c r="AR338" s="278"/>
      <c r="AS338" s="278"/>
      <c r="AT338" s="278">
        <v>3</v>
      </c>
      <c r="AU338" s="278"/>
      <c r="AV338" s="277">
        <v>4</v>
      </c>
      <c r="AW338" s="277"/>
      <c r="AX338" s="277"/>
      <c r="AY338" s="277"/>
      <c r="AZ338" s="42"/>
      <c r="BA338" s="42"/>
      <c r="BB338" s="277"/>
      <c r="BC338" s="277"/>
      <c r="BD338" s="277">
        <v>2</v>
      </c>
      <c r="BE338" s="277">
        <v>0</v>
      </c>
      <c r="BF338" s="277"/>
      <c r="BG338" s="277"/>
      <c r="BH338" s="277"/>
      <c r="BI338" s="277"/>
      <c r="BJ338" s="277">
        <v>3</v>
      </c>
      <c r="BK338" s="277"/>
      <c r="BL338" s="277"/>
      <c r="BM338" s="277"/>
      <c r="BN338" s="277">
        <v>5</v>
      </c>
      <c r="BO338" s="277"/>
      <c r="BP338" s="277">
        <v>2</v>
      </c>
      <c r="BQ338" s="277"/>
      <c r="BR338" s="277"/>
      <c r="BS338" s="277"/>
      <c r="BT338" s="277">
        <v>3</v>
      </c>
      <c r="BU338" s="277"/>
      <c r="BV338" s="277"/>
      <c r="BW338" s="277"/>
      <c r="BX338" s="277">
        <v>24</v>
      </c>
      <c r="BY338" s="277"/>
      <c r="BZ338" s="277"/>
      <c r="CA338" s="277"/>
      <c r="CB338" s="277">
        <v>1</v>
      </c>
      <c r="CC338" s="277"/>
      <c r="CD338" s="277">
        <v>3</v>
      </c>
      <c r="CE338" s="277"/>
      <c r="CF338" s="277">
        <v>21</v>
      </c>
      <c r="CG338" s="277"/>
      <c r="CH338" s="287">
        <v>36</v>
      </c>
      <c r="CI338" s="287"/>
      <c r="CJ338" s="277"/>
      <c r="CK338" s="277"/>
      <c r="CL338" s="277"/>
      <c r="CM338" s="277"/>
      <c r="CN338" s="277"/>
      <c r="CO338" s="277"/>
      <c r="CP338" s="277"/>
      <c r="CQ338" s="277"/>
      <c r="CR338" s="277">
        <v>10</v>
      </c>
      <c r="CS338" s="277"/>
      <c r="CT338" s="277"/>
      <c r="CU338" s="277"/>
      <c r="CV338" s="277">
        <v>7</v>
      </c>
      <c r="CW338" s="277"/>
      <c r="CX338" s="277">
        <v>5</v>
      </c>
      <c r="CY338" s="277"/>
      <c r="CZ338" s="277">
        <v>1</v>
      </c>
      <c r="DA338" s="277"/>
      <c r="DB338" s="277"/>
      <c r="DC338" s="277"/>
      <c r="DD338" s="271"/>
      <c r="DE338" s="271"/>
      <c r="DF338" s="277">
        <v>1</v>
      </c>
      <c r="DG338" s="277"/>
      <c r="DH338" s="279">
        <v>0</v>
      </c>
      <c r="DI338" s="279">
        <v>0</v>
      </c>
      <c r="DJ338" s="277"/>
      <c r="DK338" s="277"/>
      <c r="DL338" s="277">
        <v>13</v>
      </c>
      <c r="DM338" s="277"/>
      <c r="DN338" s="277"/>
      <c r="DO338" s="277"/>
      <c r="DP338" s="277"/>
      <c r="DQ338" s="277">
        <v>1</v>
      </c>
      <c r="DR338" s="277"/>
      <c r="DS338" s="277">
        <v>5</v>
      </c>
      <c r="DT338" s="277"/>
      <c r="DU338" s="277">
        <v>10</v>
      </c>
      <c r="DV338" s="277"/>
      <c r="DW338" s="277">
        <v>20</v>
      </c>
      <c r="DX338" s="277"/>
      <c r="DY338" s="277">
        <v>7</v>
      </c>
      <c r="DZ338" s="277"/>
      <c r="EA338" s="277"/>
      <c r="EB338" s="277"/>
      <c r="EC338" s="272"/>
      <c r="ED338" s="272"/>
      <c r="EE338" s="277"/>
      <c r="EF338" s="277"/>
      <c r="EG338" s="277"/>
      <c r="EH338" s="277"/>
      <c r="EI338" s="277"/>
      <c r="EJ338" s="277"/>
      <c r="EK338" s="277">
        <v>8</v>
      </c>
      <c r="EL338" s="277"/>
      <c r="EM338" s="277">
        <v>15</v>
      </c>
      <c r="EN338" s="277"/>
      <c r="EO338" s="277"/>
      <c r="EP338" s="277"/>
      <c r="EQ338" s="277"/>
      <c r="ER338" s="277"/>
      <c r="ES338" s="277">
        <v>14</v>
      </c>
      <c r="ET338" s="277"/>
      <c r="EU338" s="277"/>
      <c r="EV338" s="277"/>
      <c r="EW338" s="277"/>
      <c r="EX338" s="277"/>
      <c r="EY338" s="277"/>
      <c r="EZ338" s="277"/>
      <c r="FA338" s="277">
        <v>15</v>
      </c>
      <c r="FB338" s="277"/>
      <c r="FC338" s="277">
        <v>5</v>
      </c>
      <c r="FD338" s="277"/>
      <c r="FE338" s="288">
        <v>20</v>
      </c>
      <c r="FF338" s="288"/>
      <c r="FG338" s="277">
        <v>19</v>
      </c>
      <c r="FH338" s="277"/>
      <c r="FI338" s="277">
        <v>40</v>
      </c>
      <c r="FJ338" s="277"/>
      <c r="FK338" s="277">
        <v>11</v>
      </c>
      <c r="FL338" s="277"/>
      <c r="FM338" s="277"/>
      <c r="FN338" s="277"/>
      <c r="FO338" s="42"/>
      <c r="FP338" s="42"/>
      <c r="FQ338" s="277"/>
      <c r="FR338" s="277"/>
      <c r="FS338" s="277"/>
      <c r="FT338" s="277"/>
      <c r="FU338" s="277">
        <v>3</v>
      </c>
      <c r="FV338" s="277"/>
      <c r="FW338" s="288">
        <v>20</v>
      </c>
      <c r="FX338" s="288"/>
      <c r="FY338" s="277"/>
      <c r="FZ338" s="277"/>
      <c r="GA338" s="277">
        <v>5</v>
      </c>
      <c r="GB338" s="277"/>
      <c r="GC338" s="62">
        <v>11</v>
      </c>
      <c r="GD338" s="62"/>
      <c r="GE338" s="277">
        <v>6</v>
      </c>
      <c r="GF338" s="277"/>
      <c r="GG338" s="277">
        <v>3</v>
      </c>
      <c r="GH338" s="277"/>
      <c r="GI338" s="277">
        <v>34</v>
      </c>
      <c r="GJ338" s="277"/>
      <c r="GK338" s="277"/>
      <c r="GL338" s="277"/>
    </row>
    <row r="339" spans="1:194" s="286" customFormat="1" ht="14.25" customHeight="1" x14ac:dyDescent="0.3">
      <c r="A339" s="277">
        <v>303</v>
      </c>
      <c r="B339" s="277" t="s">
        <v>869</v>
      </c>
      <c r="C339" s="277" t="s">
        <v>870</v>
      </c>
      <c r="D339" s="277">
        <v>1.78</v>
      </c>
      <c r="E339" s="277"/>
      <c r="F339" s="277"/>
      <c r="G339" s="277"/>
      <c r="H339" s="277"/>
      <c r="I339" s="277"/>
      <c r="J339" s="277">
        <v>32</v>
      </c>
      <c r="K339" s="277">
        <v>0</v>
      </c>
      <c r="L339" s="277"/>
      <c r="M339" s="277"/>
      <c r="N339" s="277"/>
      <c r="O339" s="277"/>
      <c r="P339" s="277">
        <v>15</v>
      </c>
      <c r="Q339" s="277"/>
      <c r="R339" s="277"/>
      <c r="S339" s="277"/>
      <c r="T339" s="277">
        <v>108</v>
      </c>
      <c r="U339" s="277"/>
      <c r="V339" s="277"/>
      <c r="W339" s="277"/>
      <c r="X339" s="277"/>
      <c r="Y339" s="277"/>
      <c r="Z339" s="277"/>
      <c r="AA339" s="277"/>
      <c r="AB339" s="277">
        <v>110</v>
      </c>
      <c r="AC339" s="277"/>
      <c r="AD339" s="277"/>
      <c r="AE339" s="277"/>
      <c r="AF339" s="277">
        <v>357</v>
      </c>
      <c r="AG339" s="277"/>
      <c r="AH339" s="277">
        <v>15</v>
      </c>
      <c r="AI339" s="277"/>
      <c r="AJ339" s="277"/>
      <c r="AK339" s="277"/>
      <c r="AL339" s="277">
        <v>6</v>
      </c>
      <c r="AM339" s="277"/>
      <c r="AN339" s="277">
        <v>60</v>
      </c>
      <c r="AO339" s="277"/>
      <c r="AP339" s="277">
        <v>51</v>
      </c>
      <c r="AQ339" s="277"/>
      <c r="AR339" s="278"/>
      <c r="AS339" s="278"/>
      <c r="AT339" s="278"/>
      <c r="AU339" s="278"/>
      <c r="AV339" s="277">
        <v>49</v>
      </c>
      <c r="AW339" s="277"/>
      <c r="AX339" s="277">
        <v>52</v>
      </c>
      <c r="AY339" s="277"/>
      <c r="AZ339" s="42">
        <v>33</v>
      </c>
      <c r="BA339" s="42"/>
      <c r="BB339" s="277">
        <v>70</v>
      </c>
      <c r="BC339" s="277"/>
      <c r="BD339" s="277"/>
      <c r="BE339" s="277"/>
      <c r="BF339" s="277"/>
      <c r="BG339" s="277"/>
      <c r="BH339" s="277"/>
      <c r="BI339" s="277"/>
      <c r="BJ339" s="277">
        <v>43</v>
      </c>
      <c r="BK339" s="277"/>
      <c r="BL339" s="277">
        <v>62</v>
      </c>
      <c r="BM339" s="277"/>
      <c r="BN339" s="277"/>
      <c r="BO339" s="277"/>
      <c r="BP339" s="277">
        <v>3</v>
      </c>
      <c r="BQ339" s="277"/>
      <c r="BR339" s="277"/>
      <c r="BS339" s="277"/>
      <c r="BT339" s="277">
        <v>133</v>
      </c>
      <c r="BU339" s="277"/>
      <c r="BV339" s="277"/>
      <c r="BW339" s="277"/>
      <c r="BX339" s="277">
        <v>173</v>
      </c>
      <c r="BY339" s="277"/>
      <c r="BZ339" s="277"/>
      <c r="CA339" s="277"/>
      <c r="CB339" s="277">
        <v>34</v>
      </c>
      <c r="CC339" s="277"/>
      <c r="CD339" s="277">
        <v>36</v>
      </c>
      <c r="CE339" s="277"/>
      <c r="CF339" s="277"/>
      <c r="CG339" s="277"/>
      <c r="CH339" s="287">
        <v>48</v>
      </c>
      <c r="CI339" s="287"/>
      <c r="CJ339" s="277"/>
      <c r="CK339" s="277"/>
      <c r="CL339" s="277"/>
      <c r="CM339" s="277"/>
      <c r="CN339" s="277"/>
      <c r="CO339" s="277"/>
      <c r="CP339" s="277"/>
      <c r="CQ339" s="277"/>
      <c r="CR339" s="277">
        <v>23</v>
      </c>
      <c r="CS339" s="277"/>
      <c r="CT339" s="277"/>
      <c r="CU339" s="277"/>
      <c r="CV339" s="277">
        <v>29</v>
      </c>
      <c r="CW339" s="277"/>
      <c r="CX339" s="277"/>
      <c r="CY339" s="277"/>
      <c r="CZ339" s="277">
        <v>11</v>
      </c>
      <c r="DA339" s="277"/>
      <c r="DB339" s="277"/>
      <c r="DC339" s="277"/>
      <c r="DD339" s="271"/>
      <c r="DE339" s="271"/>
      <c r="DF339" s="277">
        <v>2</v>
      </c>
      <c r="DG339" s="277"/>
      <c r="DH339" s="279">
        <v>0</v>
      </c>
      <c r="DI339" s="279">
        <v>0</v>
      </c>
      <c r="DJ339" s="277">
        <v>20</v>
      </c>
      <c r="DK339" s="277"/>
      <c r="DL339" s="277">
        <v>1</v>
      </c>
      <c r="DM339" s="277"/>
      <c r="DN339" s="277"/>
      <c r="DO339" s="277"/>
      <c r="DP339" s="277"/>
      <c r="DQ339" s="277">
        <v>61</v>
      </c>
      <c r="DR339" s="277"/>
      <c r="DS339" s="277">
        <v>260</v>
      </c>
      <c r="DT339" s="277"/>
      <c r="DU339" s="277">
        <v>190</v>
      </c>
      <c r="DV339" s="277"/>
      <c r="DW339" s="277">
        <v>1</v>
      </c>
      <c r="DX339" s="277"/>
      <c r="DY339" s="277">
        <v>1</v>
      </c>
      <c r="DZ339" s="277"/>
      <c r="EA339" s="277">
        <v>25</v>
      </c>
      <c r="EB339" s="277"/>
      <c r="EC339" s="272">
        <v>300</v>
      </c>
      <c r="ED339" s="272"/>
      <c r="EE339" s="277">
        <v>26</v>
      </c>
      <c r="EF339" s="277"/>
      <c r="EG339" s="277">
        <v>137</v>
      </c>
      <c r="EH339" s="277"/>
      <c r="EI339" s="277"/>
      <c r="EJ339" s="277"/>
      <c r="EK339" s="277">
        <v>10</v>
      </c>
      <c r="EL339" s="277"/>
      <c r="EM339" s="277">
        <v>160</v>
      </c>
      <c r="EN339" s="277"/>
      <c r="EO339" s="277">
        <v>50</v>
      </c>
      <c r="EP339" s="277"/>
      <c r="EQ339" s="277"/>
      <c r="ER339" s="277"/>
      <c r="ES339" s="277">
        <v>178</v>
      </c>
      <c r="ET339" s="277"/>
      <c r="EU339" s="277"/>
      <c r="EV339" s="277"/>
      <c r="EW339" s="277"/>
      <c r="EX339" s="277"/>
      <c r="EY339" s="277">
        <v>43</v>
      </c>
      <c r="EZ339" s="277"/>
      <c r="FA339" s="277">
        <v>160</v>
      </c>
      <c r="FB339" s="277"/>
      <c r="FC339" s="277">
        <v>2</v>
      </c>
      <c r="FD339" s="277"/>
      <c r="FE339" s="288">
        <v>20</v>
      </c>
      <c r="FF339" s="288"/>
      <c r="FG339" s="277">
        <v>12</v>
      </c>
      <c r="FH339" s="277"/>
      <c r="FI339" s="277">
        <v>55</v>
      </c>
      <c r="FJ339" s="277"/>
      <c r="FK339" s="277">
        <v>44</v>
      </c>
      <c r="FL339" s="277"/>
      <c r="FM339" s="277"/>
      <c r="FN339" s="277"/>
      <c r="FO339" s="42"/>
      <c r="FP339" s="42"/>
      <c r="FQ339" s="277"/>
      <c r="FR339" s="277"/>
      <c r="FS339" s="277"/>
      <c r="FT339" s="277"/>
      <c r="FU339" s="277">
        <v>64</v>
      </c>
      <c r="FV339" s="277"/>
      <c r="FW339" s="288">
        <v>20</v>
      </c>
      <c r="FX339" s="288"/>
      <c r="FY339" s="277"/>
      <c r="FZ339" s="277"/>
      <c r="GA339" s="277">
        <v>1</v>
      </c>
      <c r="GB339" s="277"/>
      <c r="GC339" s="62">
        <v>276</v>
      </c>
      <c r="GD339" s="62"/>
      <c r="GE339" s="277">
        <v>118</v>
      </c>
      <c r="GF339" s="277"/>
      <c r="GG339" s="277">
        <v>2</v>
      </c>
      <c r="GH339" s="277"/>
      <c r="GI339" s="277">
        <v>27</v>
      </c>
      <c r="GJ339" s="277"/>
      <c r="GK339" s="277"/>
      <c r="GL339" s="277"/>
    </row>
    <row r="340" spans="1:194" s="286" customFormat="1" ht="14.25" customHeight="1" x14ac:dyDescent="0.3">
      <c r="A340" s="277">
        <v>304</v>
      </c>
      <c r="B340" s="277" t="s">
        <v>871</v>
      </c>
      <c r="C340" s="277" t="s">
        <v>872</v>
      </c>
      <c r="D340" s="277">
        <v>1.1299999999999999</v>
      </c>
      <c r="E340" s="277"/>
      <c r="F340" s="277"/>
      <c r="G340" s="277"/>
      <c r="H340" s="277">
        <v>15</v>
      </c>
      <c r="I340" s="277"/>
      <c r="J340" s="277">
        <v>5</v>
      </c>
      <c r="K340" s="277">
        <v>0</v>
      </c>
      <c r="L340" s="277">
        <v>1</v>
      </c>
      <c r="M340" s="277"/>
      <c r="N340" s="277"/>
      <c r="O340" s="277"/>
      <c r="P340" s="277">
        <v>2</v>
      </c>
      <c r="Q340" s="277"/>
      <c r="R340" s="277"/>
      <c r="S340" s="277"/>
      <c r="T340" s="277">
        <v>1</v>
      </c>
      <c r="U340" s="277"/>
      <c r="V340" s="277"/>
      <c r="W340" s="277"/>
      <c r="X340" s="277"/>
      <c r="Y340" s="277"/>
      <c r="Z340" s="277"/>
      <c r="AA340" s="277"/>
      <c r="AB340" s="277">
        <v>3</v>
      </c>
      <c r="AC340" s="277"/>
      <c r="AD340" s="277">
        <v>2</v>
      </c>
      <c r="AE340" s="277"/>
      <c r="AF340" s="277">
        <v>280</v>
      </c>
      <c r="AG340" s="277"/>
      <c r="AH340" s="277"/>
      <c r="AI340" s="277"/>
      <c r="AJ340" s="277"/>
      <c r="AK340" s="277"/>
      <c r="AL340" s="277"/>
      <c r="AM340" s="277"/>
      <c r="AN340" s="277"/>
      <c r="AO340" s="277"/>
      <c r="AP340" s="277">
        <v>1</v>
      </c>
      <c r="AQ340" s="277"/>
      <c r="AR340" s="278"/>
      <c r="AS340" s="278"/>
      <c r="AT340" s="278">
        <v>5</v>
      </c>
      <c r="AU340" s="278"/>
      <c r="AV340" s="277">
        <v>7</v>
      </c>
      <c r="AW340" s="277"/>
      <c r="AX340" s="277">
        <v>2</v>
      </c>
      <c r="AY340" s="277"/>
      <c r="AZ340" s="42"/>
      <c r="BA340" s="42"/>
      <c r="BB340" s="277"/>
      <c r="BC340" s="277"/>
      <c r="BD340" s="277"/>
      <c r="BE340" s="277"/>
      <c r="BF340" s="277"/>
      <c r="BG340" s="277"/>
      <c r="BH340" s="277"/>
      <c r="BI340" s="277"/>
      <c r="BJ340" s="277">
        <v>0</v>
      </c>
      <c r="BK340" s="277">
        <v>1</v>
      </c>
      <c r="BL340" s="277"/>
      <c r="BM340" s="277"/>
      <c r="BN340" s="277">
        <v>1</v>
      </c>
      <c r="BO340" s="277"/>
      <c r="BP340" s="277">
        <v>28</v>
      </c>
      <c r="BQ340" s="277"/>
      <c r="BR340" s="277"/>
      <c r="BS340" s="277"/>
      <c r="BT340" s="277">
        <v>7</v>
      </c>
      <c r="BU340" s="277"/>
      <c r="BV340" s="277">
        <v>1</v>
      </c>
      <c r="BW340" s="277"/>
      <c r="BX340" s="277">
        <v>14</v>
      </c>
      <c r="BY340" s="277">
        <v>1</v>
      </c>
      <c r="BZ340" s="277"/>
      <c r="CA340" s="277"/>
      <c r="CB340" s="277"/>
      <c r="CC340" s="277"/>
      <c r="CD340" s="277">
        <v>5</v>
      </c>
      <c r="CE340" s="277"/>
      <c r="CF340" s="277">
        <v>7</v>
      </c>
      <c r="CG340" s="277"/>
      <c r="CH340" s="287">
        <f>4+3</f>
        <v>7</v>
      </c>
      <c r="CI340" s="287"/>
      <c r="CJ340" s="277"/>
      <c r="CK340" s="277">
        <v>30</v>
      </c>
      <c r="CL340" s="277"/>
      <c r="CM340" s="277"/>
      <c r="CN340" s="277"/>
      <c r="CO340" s="277"/>
      <c r="CP340" s="277"/>
      <c r="CQ340" s="277"/>
      <c r="CR340" s="277">
        <v>2</v>
      </c>
      <c r="CS340" s="277"/>
      <c r="CT340" s="277"/>
      <c r="CU340" s="277"/>
      <c r="CV340" s="277">
        <v>1</v>
      </c>
      <c r="CW340" s="277"/>
      <c r="CX340" s="277">
        <v>5</v>
      </c>
      <c r="CY340" s="277">
        <v>3</v>
      </c>
      <c r="CZ340" s="277"/>
      <c r="DA340" s="277"/>
      <c r="DB340" s="277"/>
      <c r="DC340" s="277"/>
      <c r="DD340" s="271"/>
      <c r="DE340" s="271"/>
      <c r="DF340" s="277">
        <v>5</v>
      </c>
      <c r="DG340" s="277"/>
      <c r="DH340" s="279">
        <v>0</v>
      </c>
      <c r="DI340" s="279">
        <v>0</v>
      </c>
      <c r="DJ340" s="277"/>
      <c r="DK340" s="277"/>
      <c r="DL340" s="277">
        <v>2</v>
      </c>
      <c r="DM340" s="277"/>
      <c r="DN340" s="277"/>
      <c r="DO340" s="277"/>
      <c r="DP340" s="277"/>
      <c r="DQ340" s="277">
        <v>3</v>
      </c>
      <c r="DR340" s="277"/>
      <c r="DS340" s="277">
        <v>19</v>
      </c>
      <c r="DT340" s="277"/>
      <c r="DU340" s="277">
        <v>90</v>
      </c>
      <c r="DV340" s="277"/>
      <c r="DW340" s="277">
        <v>32</v>
      </c>
      <c r="DX340" s="277"/>
      <c r="DY340" s="277"/>
      <c r="DZ340" s="277"/>
      <c r="EA340" s="277"/>
      <c r="EB340" s="277"/>
      <c r="EC340" s="272">
        <v>60</v>
      </c>
      <c r="ED340" s="272"/>
      <c r="EE340" s="277">
        <v>2</v>
      </c>
      <c r="EF340" s="277"/>
      <c r="EG340" s="277">
        <v>3</v>
      </c>
      <c r="EH340" s="277"/>
      <c r="EI340" s="277"/>
      <c r="EJ340" s="277"/>
      <c r="EK340" s="277">
        <v>5</v>
      </c>
      <c r="EL340" s="277"/>
      <c r="EM340" s="277">
        <v>50</v>
      </c>
      <c r="EN340" s="277">
        <v>3</v>
      </c>
      <c r="EO340" s="277"/>
      <c r="EP340" s="277"/>
      <c r="EQ340" s="277">
        <v>140</v>
      </c>
      <c r="ER340" s="277"/>
      <c r="ES340" s="277">
        <v>11</v>
      </c>
      <c r="ET340" s="277">
        <v>1</v>
      </c>
      <c r="EU340" s="277">
        <v>1</v>
      </c>
      <c r="EV340" s="277"/>
      <c r="EW340" s="277"/>
      <c r="EX340" s="277"/>
      <c r="EY340" s="277">
        <v>3</v>
      </c>
      <c r="EZ340" s="277">
        <v>1</v>
      </c>
      <c r="FA340" s="277">
        <v>50</v>
      </c>
      <c r="FB340" s="277">
        <v>3</v>
      </c>
      <c r="FC340" s="277">
        <v>2</v>
      </c>
      <c r="FD340" s="277"/>
      <c r="FE340" s="288"/>
      <c r="FF340" s="288"/>
      <c r="FG340" s="277">
        <v>14</v>
      </c>
      <c r="FH340" s="277">
        <v>1</v>
      </c>
      <c r="FI340" s="277">
        <v>65</v>
      </c>
      <c r="FJ340" s="277"/>
      <c r="FK340" s="277">
        <v>2</v>
      </c>
      <c r="FL340" s="277"/>
      <c r="FM340" s="277"/>
      <c r="FN340" s="277"/>
      <c r="FO340" s="42"/>
      <c r="FP340" s="42"/>
      <c r="FQ340" s="277">
        <v>12</v>
      </c>
      <c r="FR340" s="277"/>
      <c r="FS340" s="277">
        <v>8</v>
      </c>
      <c r="FT340" s="277"/>
      <c r="FU340" s="277">
        <v>9</v>
      </c>
      <c r="FV340" s="277"/>
      <c r="FW340" s="288"/>
      <c r="FX340" s="288"/>
      <c r="FY340" s="277"/>
      <c r="FZ340" s="277">
        <v>38</v>
      </c>
      <c r="GA340" s="277">
        <v>3</v>
      </c>
      <c r="GB340" s="277">
        <v>2</v>
      </c>
      <c r="GC340" s="62">
        <v>123</v>
      </c>
      <c r="GD340" s="62"/>
      <c r="GE340" s="277">
        <v>9</v>
      </c>
      <c r="GF340" s="277">
        <v>1</v>
      </c>
      <c r="GG340" s="277">
        <v>1</v>
      </c>
      <c r="GH340" s="277"/>
      <c r="GI340" s="277">
        <v>27</v>
      </c>
      <c r="GJ340" s="277"/>
      <c r="GK340" s="277"/>
      <c r="GL340" s="277"/>
    </row>
    <row r="341" spans="1:194" s="286" customFormat="1" ht="14.25" customHeight="1" x14ac:dyDescent="0.3">
      <c r="A341" s="277">
        <v>305</v>
      </c>
      <c r="B341" s="277" t="s">
        <v>873</v>
      </c>
      <c r="C341" s="277" t="s">
        <v>874</v>
      </c>
      <c r="D341" s="277">
        <v>1.19</v>
      </c>
      <c r="E341" s="277"/>
      <c r="F341" s="277"/>
      <c r="G341" s="277"/>
      <c r="H341" s="277"/>
      <c r="I341" s="277"/>
      <c r="J341" s="277">
        <v>24</v>
      </c>
      <c r="K341" s="277">
        <v>11</v>
      </c>
      <c r="L341" s="277">
        <v>1</v>
      </c>
      <c r="M341" s="277"/>
      <c r="N341" s="277"/>
      <c r="O341" s="277"/>
      <c r="P341" s="277"/>
      <c r="Q341" s="277"/>
      <c r="R341" s="277"/>
      <c r="S341" s="277"/>
      <c r="T341" s="277">
        <v>110</v>
      </c>
      <c r="U341" s="277">
        <v>26</v>
      </c>
      <c r="V341" s="277"/>
      <c r="W341" s="277"/>
      <c r="X341" s="277"/>
      <c r="Y341" s="277"/>
      <c r="Z341" s="277"/>
      <c r="AA341" s="277"/>
      <c r="AB341" s="277">
        <v>2</v>
      </c>
      <c r="AC341" s="277"/>
      <c r="AD341" s="277">
        <v>1</v>
      </c>
      <c r="AE341" s="277"/>
      <c r="AF341" s="277">
        <v>20</v>
      </c>
      <c r="AG341" s="277"/>
      <c r="AH341" s="277">
        <v>10</v>
      </c>
      <c r="AI341" s="277"/>
      <c r="AJ341" s="277"/>
      <c r="AK341" s="277"/>
      <c r="AL341" s="277"/>
      <c r="AM341" s="277"/>
      <c r="AN341" s="277"/>
      <c r="AO341" s="277"/>
      <c r="AP341" s="277">
        <v>2</v>
      </c>
      <c r="AQ341" s="277"/>
      <c r="AR341" s="278"/>
      <c r="AS341" s="278"/>
      <c r="AT341" s="278"/>
      <c r="AU341" s="278"/>
      <c r="AV341" s="277">
        <v>1</v>
      </c>
      <c r="AW341" s="277"/>
      <c r="AX341" s="277"/>
      <c r="AY341" s="277"/>
      <c r="AZ341" s="42">
        <v>15</v>
      </c>
      <c r="BA341" s="42">
        <v>2</v>
      </c>
      <c r="BB341" s="277">
        <v>12</v>
      </c>
      <c r="BC341" s="277"/>
      <c r="BD341" s="277"/>
      <c r="BE341" s="277"/>
      <c r="BF341" s="277"/>
      <c r="BG341" s="277"/>
      <c r="BH341" s="277"/>
      <c r="BI341" s="277"/>
      <c r="BJ341" s="277">
        <v>78</v>
      </c>
      <c r="BK341" s="277">
        <v>47</v>
      </c>
      <c r="BL341" s="277">
        <v>42</v>
      </c>
      <c r="BM341" s="277"/>
      <c r="BN341" s="277">
        <v>8</v>
      </c>
      <c r="BO341" s="277"/>
      <c r="BP341" s="277">
        <v>2</v>
      </c>
      <c r="BQ341" s="277"/>
      <c r="BR341" s="277"/>
      <c r="BS341" s="277"/>
      <c r="BT341" s="277">
        <v>44</v>
      </c>
      <c r="BU341" s="277"/>
      <c r="BV341" s="277"/>
      <c r="BW341" s="277"/>
      <c r="BX341" s="277">
        <v>19</v>
      </c>
      <c r="BY341" s="277">
        <v>4</v>
      </c>
      <c r="BZ341" s="277"/>
      <c r="CA341" s="277"/>
      <c r="CB341" s="277">
        <v>1</v>
      </c>
      <c r="CC341" s="277"/>
      <c r="CD341" s="277">
        <v>1</v>
      </c>
      <c r="CE341" s="277"/>
      <c r="CF341" s="277"/>
      <c r="CG341" s="277"/>
      <c r="CH341" s="287">
        <v>3</v>
      </c>
      <c r="CI341" s="287"/>
      <c r="CJ341" s="277"/>
      <c r="CK341" s="277">
        <v>25</v>
      </c>
      <c r="CL341" s="277"/>
      <c r="CM341" s="277"/>
      <c r="CN341" s="277"/>
      <c r="CO341" s="277"/>
      <c r="CP341" s="277"/>
      <c r="CQ341" s="277"/>
      <c r="CR341" s="277">
        <v>3</v>
      </c>
      <c r="CS341" s="277"/>
      <c r="CT341" s="277"/>
      <c r="CU341" s="277"/>
      <c r="CV341" s="277">
        <v>2</v>
      </c>
      <c r="CW341" s="277"/>
      <c r="CX341" s="277">
        <v>27</v>
      </c>
      <c r="CY341" s="277">
        <v>3</v>
      </c>
      <c r="CZ341" s="277"/>
      <c r="DA341" s="277"/>
      <c r="DB341" s="277"/>
      <c r="DC341" s="277"/>
      <c r="DD341" s="271"/>
      <c r="DE341" s="271"/>
      <c r="DF341" s="277"/>
      <c r="DG341" s="277"/>
      <c r="DH341" s="279">
        <v>0</v>
      </c>
      <c r="DI341" s="279">
        <v>0</v>
      </c>
      <c r="DJ341" s="277"/>
      <c r="DK341" s="277"/>
      <c r="DL341" s="277">
        <v>166</v>
      </c>
      <c r="DM341" s="277"/>
      <c r="DN341" s="277"/>
      <c r="DO341" s="277"/>
      <c r="DP341" s="277"/>
      <c r="DQ341" s="277"/>
      <c r="DR341" s="277"/>
      <c r="DS341" s="277">
        <v>355</v>
      </c>
      <c r="DT341" s="277"/>
      <c r="DU341" s="277">
        <v>45</v>
      </c>
      <c r="DV341" s="277"/>
      <c r="DW341" s="277">
        <v>1</v>
      </c>
      <c r="DX341" s="277"/>
      <c r="DY341" s="277">
        <v>1</v>
      </c>
      <c r="DZ341" s="277"/>
      <c r="EA341" s="277">
        <v>20</v>
      </c>
      <c r="EB341" s="277"/>
      <c r="EC341" s="272">
        <v>100</v>
      </c>
      <c r="ED341" s="272"/>
      <c r="EE341" s="277"/>
      <c r="EF341" s="277"/>
      <c r="EG341" s="277"/>
      <c r="EH341" s="277"/>
      <c r="EI341" s="277"/>
      <c r="EJ341" s="277"/>
      <c r="EK341" s="277">
        <v>2</v>
      </c>
      <c r="EL341" s="277"/>
      <c r="EM341" s="277">
        <v>20</v>
      </c>
      <c r="EN341" s="277"/>
      <c r="EO341" s="277"/>
      <c r="EP341" s="277"/>
      <c r="EQ341" s="277">
        <v>60</v>
      </c>
      <c r="ER341" s="277"/>
      <c r="ES341" s="277">
        <v>7</v>
      </c>
      <c r="ET341" s="277"/>
      <c r="EU341" s="277">
        <v>1</v>
      </c>
      <c r="EV341" s="277"/>
      <c r="EW341" s="277"/>
      <c r="EX341" s="277"/>
      <c r="EY341" s="277">
        <v>9</v>
      </c>
      <c r="EZ341" s="277"/>
      <c r="FA341" s="277">
        <v>20</v>
      </c>
      <c r="FB341" s="277"/>
      <c r="FC341" s="277">
        <v>4</v>
      </c>
      <c r="FD341" s="277">
        <v>1</v>
      </c>
      <c r="FE341" s="288">
        <v>3</v>
      </c>
      <c r="FF341" s="288"/>
      <c r="FG341" s="277">
        <v>5</v>
      </c>
      <c r="FH341" s="277"/>
      <c r="FI341" s="277">
        <v>210</v>
      </c>
      <c r="FJ341" s="277">
        <v>5</v>
      </c>
      <c r="FK341" s="277">
        <v>2</v>
      </c>
      <c r="FL341" s="277"/>
      <c r="FM341" s="277"/>
      <c r="FN341" s="277"/>
      <c r="FO341" s="42"/>
      <c r="FP341" s="42"/>
      <c r="FQ341" s="277">
        <v>3</v>
      </c>
      <c r="FR341" s="277"/>
      <c r="FS341" s="277">
        <v>2</v>
      </c>
      <c r="FT341" s="277"/>
      <c r="FU341" s="277">
        <v>6</v>
      </c>
      <c r="FV341" s="277"/>
      <c r="FW341" s="288">
        <v>3</v>
      </c>
      <c r="FX341" s="288"/>
      <c r="FY341" s="277"/>
      <c r="FZ341" s="277">
        <v>19</v>
      </c>
      <c r="GA341" s="277">
        <v>12</v>
      </c>
      <c r="GB341" s="277"/>
      <c r="GC341" s="62">
        <v>128</v>
      </c>
      <c r="GD341" s="62"/>
      <c r="GE341" s="277">
        <v>7</v>
      </c>
      <c r="GF341" s="277"/>
      <c r="GG341" s="277"/>
      <c r="GH341" s="277"/>
      <c r="GI341" s="277">
        <v>10</v>
      </c>
      <c r="GJ341" s="277"/>
      <c r="GK341" s="277"/>
      <c r="GL341" s="277"/>
    </row>
    <row r="342" spans="1:194" s="286" customFormat="1" ht="14.25" customHeight="1" x14ac:dyDescent="0.3">
      <c r="A342" s="277">
        <v>306</v>
      </c>
      <c r="B342" s="277" t="s">
        <v>875</v>
      </c>
      <c r="C342" s="277" t="s">
        <v>876</v>
      </c>
      <c r="D342" s="277">
        <v>2.13</v>
      </c>
      <c r="E342" s="277"/>
      <c r="F342" s="277"/>
      <c r="G342" s="277"/>
      <c r="H342" s="277">
        <v>10</v>
      </c>
      <c r="I342" s="277"/>
      <c r="J342" s="277">
        <v>0</v>
      </c>
      <c r="K342" s="277">
        <v>0</v>
      </c>
      <c r="L342" s="277"/>
      <c r="M342" s="277"/>
      <c r="N342" s="277"/>
      <c r="O342" s="277"/>
      <c r="P342" s="277"/>
      <c r="Q342" s="277"/>
      <c r="R342" s="277"/>
      <c r="S342" s="277"/>
      <c r="T342" s="277">
        <v>1</v>
      </c>
      <c r="U342" s="277"/>
      <c r="V342" s="277"/>
      <c r="W342" s="277"/>
      <c r="X342" s="277"/>
      <c r="Y342" s="277"/>
      <c r="Z342" s="277"/>
      <c r="AA342" s="277"/>
      <c r="AB342" s="277">
        <v>65</v>
      </c>
      <c r="AC342" s="277"/>
      <c r="AD342" s="277"/>
      <c r="AE342" s="277"/>
      <c r="AF342" s="277">
        <v>24</v>
      </c>
      <c r="AG342" s="277"/>
      <c r="AH342" s="277"/>
      <c r="AI342" s="277"/>
      <c r="AJ342" s="277"/>
      <c r="AK342" s="277"/>
      <c r="AL342" s="277"/>
      <c r="AM342" s="277"/>
      <c r="AN342" s="277"/>
      <c r="AO342" s="277"/>
      <c r="AP342" s="277"/>
      <c r="AQ342" s="277"/>
      <c r="AR342" s="278"/>
      <c r="AS342" s="278"/>
      <c r="AT342" s="278"/>
      <c r="AU342" s="278"/>
      <c r="AV342" s="277">
        <v>1</v>
      </c>
      <c r="AW342" s="277"/>
      <c r="AX342" s="277">
        <v>2</v>
      </c>
      <c r="AY342" s="277"/>
      <c r="AZ342" s="42"/>
      <c r="BA342" s="42"/>
      <c r="BB342" s="277">
        <v>1</v>
      </c>
      <c r="BC342" s="277"/>
      <c r="BD342" s="277"/>
      <c r="BE342" s="277"/>
      <c r="BF342" s="277"/>
      <c r="BG342" s="277"/>
      <c r="BH342" s="277"/>
      <c r="BI342" s="277"/>
      <c r="BJ342" s="277">
        <v>24</v>
      </c>
      <c r="BK342" s="277"/>
      <c r="BL342" s="277"/>
      <c r="BM342" s="277"/>
      <c r="BN342" s="277"/>
      <c r="BO342" s="277"/>
      <c r="BP342" s="277"/>
      <c r="BQ342" s="277"/>
      <c r="BR342" s="277"/>
      <c r="BS342" s="277"/>
      <c r="BT342" s="277"/>
      <c r="BU342" s="277"/>
      <c r="BV342" s="277"/>
      <c r="BW342" s="277"/>
      <c r="BX342" s="277">
        <v>1</v>
      </c>
      <c r="BY342" s="277"/>
      <c r="BZ342" s="277"/>
      <c r="CA342" s="277"/>
      <c r="CB342" s="277"/>
      <c r="CC342" s="277"/>
      <c r="CD342" s="277">
        <v>3</v>
      </c>
      <c r="CE342" s="277"/>
      <c r="CF342" s="277"/>
      <c r="CG342" s="277"/>
      <c r="CH342" s="287"/>
      <c r="CI342" s="287"/>
      <c r="CJ342" s="277"/>
      <c r="CK342" s="277">
        <v>3</v>
      </c>
      <c r="CL342" s="277"/>
      <c r="CM342" s="277"/>
      <c r="CN342" s="277"/>
      <c r="CO342" s="277"/>
      <c r="CP342" s="277"/>
      <c r="CQ342" s="277"/>
      <c r="CR342" s="277"/>
      <c r="CS342" s="277"/>
      <c r="CT342" s="277"/>
      <c r="CU342" s="277"/>
      <c r="CV342" s="277">
        <v>1</v>
      </c>
      <c r="CW342" s="277"/>
      <c r="CX342" s="277"/>
      <c r="CY342" s="277"/>
      <c r="CZ342" s="277">
        <v>1</v>
      </c>
      <c r="DA342" s="277"/>
      <c r="DB342" s="277"/>
      <c r="DC342" s="277"/>
      <c r="DD342" s="271"/>
      <c r="DE342" s="271"/>
      <c r="DF342" s="277"/>
      <c r="DG342" s="277"/>
      <c r="DH342" s="279">
        <v>0</v>
      </c>
      <c r="DI342" s="279">
        <v>0</v>
      </c>
      <c r="DJ342" s="277"/>
      <c r="DK342" s="277"/>
      <c r="DL342" s="277">
        <v>1</v>
      </c>
      <c r="DM342" s="277"/>
      <c r="DN342" s="277"/>
      <c r="DO342" s="277"/>
      <c r="DP342" s="277"/>
      <c r="DQ342" s="277"/>
      <c r="DR342" s="277"/>
      <c r="DS342" s="277">
        <v>32</v>
      </c>
      <c r="DT342" s="277"/>
      <c r="DU342" s="277">
        <v>10</v>
      </c>
      <c r="DV342" s="277"/>
      <c r="DW342" s="277">
        <v>2</v>
      </c>
      <c r="DX342" s="277"/>
      <c r="DY342" s="277"/>
      <c r="DZ342" s="277"/>
      <c r="EA342" s="277"/>
      <c r="EB342" s="277"/>
      <c r="EC342" s="272">
        <v>50</v>
      </c>
      <c r="ED342" s="272"/>
      <c r="EE342" s="277"/>
      <c r="EF342" s="277"/>
      <c r="EG342" s="277"/>
      <c r="EH342" s="277"/>
      <c r="EI342" s="277"/>
      <c r="EJ342" s="277"/>
      <c r="EK342" s="277">
        <v>1</v>
      </c>
      <c r="EL342" s="277"/>
      <c r="EM342" s="277">
        <v>1</v>
      </c>
      <c r="EN342" s="277"/>
      <c r="EO342" s="277"/>
      <c r="EP342" s="277"/>
      <c r="EQ342" s="277">
        <v>5</v>
      </c>
      <c r="ER342" s="277"/>
      <c r="ES342" s="277">
        <v>2</v>
      </c>
      <c r="ET342" s="277"/>
      <c r="EU342" s="277"/>
      <c r="EV342" s="277"/>
      <c r="EW342" s="277"/>
      <c r="EX342" s="277"/>
      <c r="EY342" s="277"/>
      <c r="EZ342" s="277"/>
      <c r="FA342" s="277">
        <v>1</v>
      </c>
      <c r="FB342" s="277"/>
      <c r="FC342" s="277"/>
      <c r="FD342" s="277"/>
      <c r="FE342" s="288"/>
      <c r="FF342" s="288"/>
      <c r="FG342" s="277">
        <v>1</v>
      </c>
      <c r="FH342" s="277"/>
      <c r="FI342" s="277">
        <v>2</v>
      </c>
      <c r="FJ342" s="277"/>
      <c r="FK342" s="277"/>
      <c r="FL342" s="277"/>
      <c r="FM342" s="277"/>
      <c r="FN342" s="277"/>
      <c r="FO342" s="42"/>
      <c r="FP342" s="42"/>
      <c r="FQ342" s="277"/>
      <c r="FR342" s="277"/>
      <c r="FS342" s="277"/>
      <c r="FT342" s="277"/>
      <c r="FU342" s="277">
        <v>3</v>
      </c>
      <c r="FV342" s="277"/>
      <c r="FW342" s="288"/>
      <c r="FX342" s="288"/>
      <c r="FY342" s="277"/>
      <c r="FZ342" s="277">
        <v>1</v>
      </c>
      <c r="GA342" s="277"/>
      <c r="GB342" s="277"/>
      <c r="GC342" s="62">
        <v>6</v>
      </c>
      <c r="GD342" s="62"/>
      <c r="GE342" s="277"/>
      <c r="GF342" s="277"/>
      <c r="GG342" s="277"/>
      <c r="GH342" s="277"/>
      <c r="GI342" s="277"/>
      <c r="GJ342" s="277"/>
      <c r="GK342" s="277"/>
      <c r="GL342" s="277"/>
    </row>
    <row r="343" spans="1:194" s="286" customFormat="1" ht="14.25" customHeight="1" x14ac:dyDescent="0.3">
      <c r="A343" s="277">
        <v>33</v>
      </c>
      <c r="B343" s="277" t="s">
        <v>877</v>
      </c>
      <c r="C343" s="277" t="s">
        <v>878</v>
      </c>
      <c r="D343" s="277">
        <v>1.95</v>
      </c>
      <c r="E343" s="277"/>
      <c r="F343" s="277"/>
      <c r="G343" s="277"/>
      <c r="H343" s="277"/>
      <c r="I343" s="277"/>
      <c r="J343" s="277">
        <v>16</v>
      </c>
      <c r="K343" s="277">
        <v>4</v>
      </c>
      <c r="L343" s="277">
        <v>5</v>
      </c>
      <c r="M343" s="277"/>
      <c r="N343" s="277"/>
      <c r="O343" s="277"/>
      <c r="P343" s="277">
        <v>5</v>
      </c>
      <c r="Q343" s="277"/>
      <c r="R343" s="277"/>
      <c r="S343" s="277"/>
      <c r="T343" s="277"/>
      <c r="U343" s="277"/>
      <c r="V343" s="277">
        <v>1</v>
      </c>
      <c r="W343" s="277"/>
      <c r="X343" s="277"/>
      <c r="Y343" s="277"/>
      <c r="Z343" s="277"/>
      <c r="AA343" s="277"/>
      <c r="AB343" s="277"/>
      <c r="AC343" s="277"/>
      <c r="AD343" s="277">
        <v>8</v>
      </c>
      <c r="AE343" s="277">
        <v>0</v>
      </c>
      <c r="AF343" s="277"/>
      <c r="AG343" s="277"/>
      <c r="AH343" s="277"/>
      <c r="AI343" s="277"/>
      <c r="AJ343" s="277"/>
      <c r="AK343" s="277"/>
      <c r="AL343" s="277">
        <v>15</v>
      </c>
      <c r="AM343" s="277">
        <v>3</v>
      </c>
      <c r="AN343" s="277"/>
      <c r="AO343" s="277"/>
      <c r="AP343" s="277"/>
      <c r="AQ343" s="277"/>
      <c r="AR343" s="278"/>
      <c r="AS343" s="278"/>
      <c r="AT343" s="278"/>
      <c r="AU343" s="278"/>
      <c r="AV343" s="277">
        <v>4</v>
      </c>
      <c r="AW343" s="277"/>
      <c r="AX343" s="277">
        <f>AX344+AX345+AX346+AX347+AX348+AX349+AX350+AX351</f>
        <v>10</v>
      </c>
      <c r="AY343" s="277"/>
      <c r="AZ343" s="42"/>
      <c r="BA343" s="42"/>
      <c r="BB343" s="279">
        <v>11</v>
      </c>
      <c r="BC343" s="279"/>
      <c r="BD343" s="279"/>
      <c r="BE343" s="279"/>
      <c r="BF343" s="279"/>
      <c r="BG343" s="279"/>
      <c r="BH343" s="279"/>
      <c r="BI343" s="279"/>
      <c r="BJ343" s="279">
        <v>5</v>
      </c>
      <c r="BK343" s="279"/>
      <c r="BL343" s="279">
        <f>BL344+BL345</f>
        <v>4</v>
      </c>
      <c r="BM343" s="279"/>
      <c r="BN343" s="277">
        <v>13</v>
      </c>
      <c r="BO343" s="277">
        <v>3</v>
      </c>
      <c r="BP343" s="279"/>
      <c r="BQ343" s="279"/>
      <c r="BR343" s="279"/>
      <c r="BS343" s="279"/>
      <c r="BT343" s="279">
        <v>14</v>
      </c>
      <c r="BU343" s="279"/>
      <c r="BV343" s="279">
        <v>1</v>
      </c>
      <c r="BW343" s="279"/>
      <c r="BX343" s="280">
        <v>6</v>
      </c>
      <c r="BY343" s="280">
        <v>3</v>
      </c>
      <c r="BZ343" s="279"/>
      <c r="CA343" s="279"/>
      <c r="CB343" s="279"/>
      <c r="CC343" s="279"/>
      <c r="CD343" s="279">
        <v>8</v>
      </c>
      <c r="CE343" s="279"/>
      <c r="CF343" s="279"/>
      <c r="CG343" s="279"/>
      <c r="CH343" s="281">
        <f>SUM(CH344:CH351)</f>
        <v>22</v>
      </c>
      <c r="CI343" s="281">
        <f>SUM(CI344:CI351)</f>
        <v>8</v>
      </c>
      <c r="CJ343" s="279"/>
      <c r="CK343" s="279"/>
      <c r="CL343" s="279"/>
      <c r="CM343" s="279"/>
      <c r="CN343" s="279"/>
      <c r="CO343" s="279"/>
      <c r="CP343" s="279"/>
      <c r="CQ343" s="279"/>
      <c r="CR343" s="279"/>
      <c r="CS343" s="279"/>
      <c r="CT343" s="279"/>
      <c r="CU343" s="279"/>
      <c r="CV343" s="279"/>
      <c r="CW343" s="279"/>
      <c r="CX343" s="279"/>
      <c r="CY343" s="279"/>
      <c r="CZ343" s="279">
        <v>5</v>
      </c>
      <c r="DA343" s="279">
        <v>0</v>
      </c>
      <c r="DB343" s="279"/>
      <c r="DC343" s="279"/>
      <c r="DD343" s="271"/>
      <c r="DE343" s="271"/>
      <c r="DF343" s="279">
        <v>4</v>
      </c>
      <c r="DG343" s="279"/>
      <c r="DH343" s="279">
        <v>0</v>
      </c>
      <c r="DI343" s="279">
        <v>0</v>
      </c>
      <c r="DJ343" s="279"/>
      <c r="DK343" s="279"/>
      <c r="DL343" s="279">
        <v>21</v>
      </c>
      <c r="DM343" s="279"/>
      <c r="DN343" s="279"/>
      <c r="DO343" s="279"/>
      <c r="DP343" s="277"/>
      <c r="DQ343" s="279">
        <v>9</v>
      </c>
      <c r="DR343" s="279"/>
      <c r="DS343" s="279">
        <v>1</v>
      </c>
      <c r="DT343" s="279"/>
      <c r="DU343" s="279">
        <v>1353</v>
      </c>
      <c r="DV343" s="279"/>
      <c r="DW343" s="277"/>
      <c r="DX343" s="277"/>
      <c r="DY343" s="279"/>
      <c r="DZ343" s="279"/>
      <c r="EA343" s="279">
        <v>17</v>
      </c>
      <c r="EB343" s="279">
        <v>3</v>
      </c>
      <c r="EC343" s="272"/>
      <c r="ED343" s="272"/>
      <c r="EE343" s="279">
        <v>2</v>
      </c>
      <c r="EF343" s="279"/>
      <c r="EG343" s="279">
        <v>5</v>
      </c>
      <c r="EH343" s="279"/>
      <c r="EI343" s="279"/>
      <c r="EJ343" s="279"/>
      <c r="EK343" s="279"/>
      <c r="EL343" s="279"/>
      <c r="EM343" s="279"/>
      <c r="EN343" s="279"/>
      <c r="EO343" s="279">
        <v>5</v>
      </c>
      <c r="EP343" s="279"/>
      <c r="EQ343" s="279"/>
      <c r="ER343" s="279"/>
      <c r="ES343" s="279">
        <v>1</v>
      </c>
      <c r="ET343" s="279"/>
      <c r="EU343" s="279"/>
      <c r="EV343" s="279"/>
      <c r="EW343" s="279"/>
      <c r="EX343" s="279"/>
      <c r="EY343" s="279"/>
      <c r="EZ343" s="279"/>
      <c r="FA343" s="279"/>
      <c r="FB343" s="279"/>
      <c r="FC343" s="279"/>
      <c r="FD343" s="279"/>
      <c r="FE343" s="283">
        <v>21</v>
      </c>
      <c r="FF343" s="283">
        <v>5</v>
      </c>
      <c r="FG343" s="279">
        <v>12</v>
      </c>
      <c r="FH343" s="279">
        <v>3</v>
      </c>
      <c r="FI343" s="279">
        <v>387</v>
      </c>
      <c r="FJ343" s="279">
        <v>153</v>
      </c>
      <c r="FK343" s="279">
        <v>7</v>
      </c>
      <c r="FL343" s="279">
        <v>1</v>
      </c>
      <c r="FM343" s="279"/>
      <c r="FN343" s="279"/>
      <c r="FO343" s="42"/>
      <c r="FP343" s="42"/>
      <c r="FQ343" s="279"/>
      <c r="FR343" s="279"/>
      <c r="FS343" s="279"/>
      <c r="FT343" s="279"/>
      <c r="FU343" s="279"/>
      <c r="FV343" s="279"/>
      <c r="FW343" s="283">
        <v>21</v>
      </c>
      <c r="FX343" s="283">
        <v>5</v>
      </c>
      <c r="FY343" s="279"/>
      <c r="FZ343" s="279"/>
      <c r="GA343" s="279"/>
      <c r="GB343" s="279"/>
      <c r="GC343" s="62">
        <v>0</v>
      </c>
      <c r="GD343" s="62"/>
      <c r="GE343" s="279"/>
      <c r="GF343" s="279"/>
      <c r="GG343" s="285"/>
      <c r="GH343" s="285"/>
      <c r="GI343" s="279"/>
      <c r="GJ343" s="279"/>
      <c r="GK343" s="279"/>
      <c r="GL343" s="279"/>
    </row>
    <row r="344" spans="1:194" s="286" customFormat="1" ht="14.25" customHeight="1" x14ac:dyDescent="0.3">
      <c r="A344" s="277">
        <v>307</v>
      </c>
      <c r="B344" s="277" t="s">
        <v>879</v>
      </c>
      <c r="C344" s="277" t="s">
        <v>880</v>
      </c>
      <c r="D344" s="277">
        <v>1.17</v>
      </c>
      <c r="E344" s="277"/>
      <c r="F344" s="277"/>
      <c r="G344" s="277"/>
      <c r="H344" s="277"/>
      <c r="I344" s="277"/>
      <c r="J344" s="277">
        <v>2</v>
      </c>
      <c r="K344" s="277">
        <v>0</v>
      </c>
      <c r="L344" s="277">
        <v>3</v>
      </c>
      <c r="M344" s="277"/>
      <c r="N344" s="277"/>
      <c r="O344" s="277"/>
      <c r="P344" s="277">
        <v>1</v>
      </c>
      <c r="Q344" s="277"/>
      <c r="R344" s="277"/>
      <c r="S344" s="277"/>
      <c r="T344" s="277">
        <v>1</v>
      </c>
      <c r="U344" s="277"/>
      <c r="V344" s="277">
        <v>1</v>
      </c>
      <c r="W344" s="277"/>
      <c r="X344" s="277"/>
      <c r="Y344" s="277"/>
      <c r="Z344" s="277"/>
      <c r="AA344" s="277"/>
      <c r="AB344" s="277"/>
      <c r="AC344" s="277"/>
      <c r="AD344" s="277">
        <v>3</v>
      </c>
      <c r="AE344" s="277"/>
      <c r="AF344" s="277">
        <v>4</v>
      </c>
      <c r="AG344" s="277"/>
      <c r="AH344" s="277"/>
      <c r="AI344" s="277"/>
      <c r="AJ344" s="277"/>
      <c r="AK344" s="277"/>
      <c r="AL344" s="277">
        <v>3</v>
      </c>
      <c r="AM344" s="277"/>
      <c r="AN344" s="277"/>
      <c r="AO344" s="277"/>
      <c r="AP344" s="277">
        <v>2</v>
      </c>
      <c r="AQ344" s="277"/>
      <c r="AR344" s="278"/>
      <c r="AS344" s="278"/>
      <c r="AT344" s="278">
        <v>3</v>
      </c>
      <c r="AU344" s="278"/>
      <c r="AV344" s="277">
        <v>1</v>
      </c>
      <c r="AW344" s="277"/>
      <c r="AX344" s="277">
        <v>2</v>
      </c>
      <c r="AY344" s="277"/>
      <c r="AZ344" s="42">
        <v>2</v>
      </c>
      <c r="BA344" s="42"/>
      <c r="BB344" s="277"/>
      <c r="BC344" s="277"/>
      <c r="BD344" s="277"/>
      <c r="BE344" s="277"/>
      <c r="BF344" s="277"/>
      <c r="BG344" s="277"/>
      <c r="BH344" s="277"/>
      <c r="BI344" s="277"/>
      <c r="BJ344" s="277">
        <v>2</v>
      </c>
      <c r="BK344" s="277"/>
      <c r="BL344" s="277">
        <v>1</v>
      </c>
      <c r="BM344" s="277"/>
      <c r="BN344" s="279">
        <v>4</v>
      </c>
      <c r="BO344" s="279">
        <v>1</v>
      </c>
      <c r="BP344" s="277">
        <v>1</v>
      </c>
      <c r="BQ344" s="277">
        <v>1</v>
      </c>
      <c r="BR344" s="277"/>
      <c r="BS344" s="277"/>
      <c r="BT344" s="277">
        <v>2</v>
      </c>
      <c r="BU344" s="277"/>
      <c r="BV344" s="277">
        <v>1</v>
      </c>
      <c r="BW344" s="277"/>
      <c r="BX344" s="277">
        <v>4</v>
      </c>
      <c r="BY344" s="277"/>
      <c r="BZ344" s="277"/>
      <c r="CA344" s="277"/>
      <c r="CB344" s="277">
        <v>4</v>
      </c>
      <c r="CC344" s="277"/>
      <c r="CD344" s="277">
        <v>2</v>
      </c>
      <c r="CE344" s="277"/>
      <c r="CF344" s="277">
        <v>5</v>
      </c>
      <c r="CG344" s="277"/>
      <c r="CH344" s="287">
        <f>1+3</f>
        <v>4</v>
      </c>
      <c r="CI344" s="287"/>
      <c r="CJ344" s="277"/>
      <c r="CK344" s="277"/>
      <c r="CL344" s="277"/>
      <c r="CM344" s="277"/>
      <c r="CN344" s="277"/>
      <c r="CO344" s="277"/>
      <c r="CP344" s="277"/>
      <c r="CQ344" s="277"/>
      <c r="CR344" s="277">
        <v>2</v>
      </c>
      <c r="CS344" s="277"/>
      <c r="CT344" s="277"/>
      <c r="CU344" s="277"/>
      <c r="CV344" s="277"/>
      <c r="CW344" s="277"/>
      <c r="CX344" s="277">
        <v>5</v>
      </c>
      <c r="CY344" s="277"/>
      <c r="CZ344" s="277"/>
      <c r="DA344" s="277"/>
      <c r="DB344" s="277"/>
      <c r="DC344" s="277"/>
      <c r="DD344" s="271"/>
      <c r="DE344" s="271"/>
      <c r="DF344" s="277">
        <v>1</v>
      </c>
      <c r="DG344" s="277"/>
      <c r="DH344" s="279">
        <v>0</v>
      </c>
      <c r="DI344" s="279">
        <v>0</v>
      </c>
      <c r="DJ344" s="277"/>
      <c r="DK344" s="277"/>
      <c r="DL344" s="277">
        <v>8</v>
      </c>
      <c r="DM344" s="277"/>
      <c r="DN344" s="277"/>
      <c r="DO344" s="277"/>
      <c r="DP344" s="277"/>
      <c r="DQ344" s="277">
        <v>2</v>
      </c>
      <c r="DR344" s="277"/>
      <c r="DS344" s="277"/>
      <c r="DT344" s="277"/>
      <c r="DU344" s="277">
        <v>1</v>
      </c>
      <c r="DV344" s="277"/>
      <c r="DW344" s="279">
        <v>6</v>
      </c>
      <c r="DX344" s="279">
        <v>4</v>
      </c>
      <c r="DY344" s="277"/>
      <c r="DZ344" s="277"/>
      <c r="EA344" s="277">
        <v>5</v>
      </c>
      <c r="EB344" s="277"/>
      <c r="EC344" s="272"/>
      <c r="ED344" s="272"/>
      <c r="EE344" s="277">
        <v>2</v>
      </c>
      <c r="EF344" s="277"/>
      <c r="EG344" s="277"/>
      <c r="EH344" s="277"/>
      <c r="EI344" s="277"/>
      <c r="EJ344" s="277"/>
      <c r="EK344" s="277">
        <v>3</v>
      </c>
      <c r="EL344" s="277"/>
      <c r="EM344" s="277">
        <v>3</v>
      </c>
      <c r="EN344" s="277">
        <v>3</v>
      </c>
      <c r="EO344" s="277"/>
      <c r="EP344" s="277"/>
      <c r="EQ344" s="277"/>
      <c r="ER344" s="277"/>
      <c r="ES344" s="277"/>
      <c r="ET344" s="277"/>
      <c r="EU344" s="277">
        <v>1</v>
      </c>
      <c r="EV344" s="277"/>
      <c r="EW344" s="277"/>
      <c r="EX344" s="277"/>
      <c r="EY344" s="277">
        <v>1</v>
      </c>
      <c r="EZ344" s="277"/>
      <c r="FA344" s="277">
        <v>3</v>
      </c>
      <c r="FB344" s="277">
        <v>3</v>
      </c>
      <c r="FC344" s="277">
        <v>3</v>
      </c>
      <c r="FD344" s="277"/>
      <c r="FE344" s="288">
        <v>5</v>
      </c>
      <c r="FF344" s="288"/>
      <c r="FG344" s="277">
        <v>2</v>
      </c>
      <c r="FH344" s="277"/>
      <c r="FI344" s="277">
        <v>15</v>
      </c>
      <c r="FJ344" s="277"/>
      <c r="FK344" s="277">
        <v>2</v>
      </c>
      <c r="FL344" s="277"/>
      <c r="FM344" s="277"/>
      <c r="FN344" s="277"/>
      <c r="FO344" s="42"/>
      <c r="FP344" s="42"/>
      <c r="FQ344" s="277">
        <v>6</v>
      </c>
      <c r="FR344" s="277"/>
      <c r="FS344" s="277"/>
      <c r="FT344" s="277"/>
      <c r="FU344" s="277">
        <v>10</v>
      </c>
      <c r="FV344" s="277"/>
      <c r="FW344" s="288">
        <v>5</v>
      </c>
      <c r="FX344" s="288"/>
      <c r="FY344" s="277"/>
      <c r="FZ344" s="277"/>
      <c r="GA344" s="277">
        <v>8</v>
      </c>
      <c r="GB344" s="277"/>
      <c r="GC344" s="62"/>
      <c r="GD344" s="62"/>
      <c r="GE344" s="277">
        <v>3</v>
      </c>
      <c r="GF344" s="277"/>
      <c r="GG344" s="277">
        <v>3</v>
      </c>
      <c r="GH344" s="277"/>
      <c r="GI344" s="277">
        <v>5</v>
      </c>
      <c r="GJ344" s="277"/>
      <c r="GK344" s="277"/>
      <c r="GL344" s="277"/>
    </row>
    <row r="345" spans="1:194" s="286" customFormat="1" ht="14.25" customHeight="1" x14ac:dyDescent="0.3">
      <c r="A345" s="277">
        <v>308</v>
      </c>
      <c r="B345" s="277" t="s">
        <v>881</v>
      </c>
      <c r="C345" s="277" t="s">
        <v>882</v>
      </c>
      <c r="D345" s="277">
        <v>2.91</v>
      </c>
      <c r="E345" s="277"/>
      <c r="F345" s="277"/>
      <c r="G345" s="277"/>
      <c r="H345" s="277"/>
      <c r="I345" s="277"/>
      <c r="J345" s="277">
        <v>5</v>
      </c>
      <c r="K345" s="277">
        <v>0</v>
      </c>
      <c r="L345" s="277">
        <v>2</v>
      </c>
      <c r="M345" s="277"/>
      <c r="N345" s="277"/>
      <c r="O345" s="277"/>
      <c r="P345" s="277">
        <v>4</v>
      </c>
      <c r="Q345" s="277"/>
      <c r="R345" s="277"/>
      <c r="S345" s="277"/>
      <c r="T345" s="277">
        <v>2</v>
      </c>
      <c r="U345" s="277"/>
      <c r="V345" s="277"/>
      <c r="W345" s="277"/>
      <c r="X345" s="277"/>
      <c r="Y345" s="277"/>
      <c r="Z345" s="277"/>
      <c r="AA345" s="277"/>
      <c r="AB345" s="277"/>
      <c r="AC345" s="277"/>
      <c r="AD345" s="277">
        <v>4</v>
      </c>
      <c r="AE345" s="277"/>
      <c r="AF345" s="277">
        <v>8</v>
      </c>
      <c r="AG345" s="277"/>
      <c r="AH345" s="277"/>
      <c r="AI345" s="277"/>
      <c r="AJ345" s="277"/>
      <c r="AK345" s="277"/>
      <c r="AL345" s="277">
        <v>8</v>
      </c>
      <c r="AM345" s="277"/>
      <c r="AN345" s="277"/>
      <c r="AO345" s="277"/>
      <c r="AP345" s="277">
        <v>6</v>
      </c>
      <c r="AQ345" s="277"/>
      <c r="AR345" s="278"/>
      <c r="AS345" s="278"/>
      <c r="AT345" s="278">
        <v>5</v>
      </c>
      <c r="AU345" s="278"/>
      <c r="AV345" s="277">
        <v>3</v>
      </c>
      <c r="AW345" s="277"/>
      <c r="AX345" s="277">
        <v>8</v>
      </c>
      <c r="AY345" s="277"/>
      <c r="AZ345" s="42">
        <v>7</v>
      </c>
      <c r="BA345" s="42"/>
      <c r="BB345" s="277">
        <v>6</v>
      </c>
      <c r="BC345" s="277"/>
      <c r="BD345" s="277"/>
      <c r="BE345" s="277"/>
      <c r="BF345" s="277"/>
      <c r="BG345" s="277"/>
      <c r="BH345" s="277"/>
      <c r="BI345" s="277"/>
      <c r="BJ345" s="277">
        <v>3</v>
      </c>
      <c r="BK345" s="277"/>
      <c r="BL345" s="277">
        <v>3</v>
      </c>
      <c r="BM345" s="277"/>
      <c r="BN345" s="277">
        <v>4</v>
      </c>
      <c r="BO345" s="277"/>
      <c r="BP345" s="277">
        <v>2</v>
      </c>
      <c r="BQ345" s="277"/>
      <c r="BR345" s="277"/>
      <c r="BS345" s="277"/>
      <c r="BT345" s="277">
        <v>12</v>
      </c>
      <c r="BU345" s="277"/>
      <c r="BV345" s="277"/>
      <c r="BW345" s="277"/>
      <c r="BX345" s="277">
        <v>2</v>
      </c>
      <c r="BY345" s="277"/>
      <c r="BZ345" s="277"/>
      <c r="CA345" s="277"/>
      <c r="CB345" s="277">
        <v>7</v>
      </c>
      <c r="CC345" s="277"/>
      <c r="CD345" s="277">
        <v>6</v>
      </c>
      <c r="CE345" s="277"/>
      <c r="CF345" s="277"/>
      <c r="CG345" s="277"/>
      <c r="CH345" s="287">
        <v>3</v>
      </c>
      <c r="CI345" s="287"/>
      <c r="CJ345" s="277"/>
      <c r="CK345" s="277"/>
      <c r="CL345" s="277"/>
      <c r="CM345" s="277"/>
      <c r="CN345" s="277"/>
      <c r="CO345" s="277"/>
      <c r="CP345" s="277"/>
      <c r="CQ345" s="277"/>
      <c r="CR345" s="277">
        <v>4</v>
      </c>
      <c r="CS345" s="277"/>
      <c r="CT345" s="277"/>
      <c r="CU345" s="277"/>
      <c r="CV345" s="277"/>
      <c r="CW345" s="277"/>
      <c r="CX345" s="277">
        <v>8</v>
      </c>
      <c r="CY345" s="277"/>
      <c r="CZ345" s="277">
        <v>5</v>
      </c>
      <c r="DA345" s="277"/>
      <c r="DB345" s="277"/>
      <c r="DC345" s="277"/>
      <c r="DD345" s="271"/>
      <c r="DE345" s="271"/>
      <c r="DF345" s="277">
        <v>3</v>
      </c>
      <c r="DG345" s="277"/>
      <c r="DH345" s="279">
        <v>0</v>
      </c>
      <c r="DI345" s="279">
        <v>0</v>
      </c>
      <c r="DJ345" s="277"/>
      <c r="DK345" s="277"/>
      <c r="DL345" s="277">
        <v>11</v>
      </c>
      <c r="DM345" s="277"/>
      <c r="DN345" s="277"/>
      <c r="DO345" s="277"/>
      <c r="DP345" s="277"/>
      <c r="DQ345" s="277">
        <v>7</v>
      </c>
      <c r="DR345" s="277"/>
      <c r="DS345" s="277">
        <v>1</v>
      </c>
      <c r="DT345" s="277"/>
      <c r="DU345" s="277">
        <v>8</v>
      </c>
      <c r="DV345" s="277"/>
      <c r="DW345" s="277"/>
      <c r="DX345" s="277"/>
      <c r="DY345" s="277"/>
      <c r="DZ345" s="277"/>
      <c r="EA345" s="277">
        <v>5</v>
      </c>
      <c r="EB345" s="277"/>
      <c r="EC345" s="272">
        <v>5</v>
      </c>
      <c r="ED345" s="272"/>
      <c r="EE345" s="277"/>
      <c r="EF345" s="277"/>
      <c r="EG345" s="277">
        <v>5</v>
      </c>
      <c r="EH345" s="277"/>
      <c r="EI345" s="277"/>
      <c r="EJ345" s="277"/>
      <c r="EK345" s="277">
        <v>3</v>
      </c>
      <c r="EL345" s="277"/>
      <c r="EM345" s="277">
        <v>7</v>
      </c>
      <c r="EN345" s="277"/>
      <c r="EO345" s="277">
        <v>5</v>
      </c>
      <c r="EP345" s="277"/>
      <c r="EQ345" s="277"/>
      <c r="ER345" s="277"/>
      <c r="ES345" s="277">
        <v>1</v>
      </c>
      <c r="ET345" s="277"/>
      <c r="EU345" s="277">
        <v>1</v>
      </c>
      <c r="EV345" s="277"/>
      <c r="EW345" s="277"/>
      <c r="EX345" s="277"/>
      <c r="EY345" s="277">
        <v>3</v>
      </c>
      <c r="EZ345" s="277"/>
      <c r="FA345" s="277">
        <v>7</v>
      </c>
      <c r="FB345" s="277"/>
      <c r="FC345" s="277">
        <v>2</v>
      </c>
      <c r="FD345" s="277"/>
      <c r="FE345" s="288">
        <v>6</v>
      </c>
      <c r="FF345" s="288"/>
      <c r="FG345" s="277">
        <v>6</v>
      </c>
      <c r="FH345" s="277"/>
      <c r="FI345" s="277">
        <v>30</v>
      </c>
      <c r="FJ345" s="277"/>
      <c r="FK345" s="277">
        <v>2</v>
      </c>
      <c r="FL345" s="277"/>
      <c r="FM345" s="277"/>
      <c r="FN345" s="277"/>
      <c r="FO345" s="42"/>
      <c r="FP345" s="42"/>
      <c r="FQ345" s="277">
        <v>5</v>
      </c>
      <c r="FR345" s="277"/>
      <c r="FS345" s="277"/>
      <c r="FT345" s="277"/>
      <c r="FU345" s="277">
        <v>26</v>
      </c>
      <c r="FV345" s="277"/>
      <c r="FW345" s="288">
        <v>6</v>
      </c>
      <c r="FX345" s="288"/>
      <c r="FY345" s="277"/>
      <c r="FZ345" s="277"/>
      <c r="GA345" s="277">
        <v>10</v>
      </c>
      <c r="GB345" s="277"/>
      <c r="GC345" s="62"/>
      <c r="GD345" s="62"/>
      <c r="GE345" s="277">
        <v>20</v>
      </c>
      <c r="GF345" s="277"/>
      <c r="GG345" s="277">
        <v>3</v>
      </c>
      <c r="GH345" s="277"/>
      <c r="GI345" s="277">
        <v>22</v>
      </c>
      <c r="GJ345" s="277"/>
      <c r="GK345" s="277"/>
      <c r="GL345" s="277"/>
    </row>
    <row r="346" spans="1:194" s="286" customFormat="1" ht="14.25" customHeight="1" x14ac:dyDescent="0.3">
      <c r="A346" s="277">
        <v>309</v>
      </c>
      <c r="B346" s="277" t="s">
        <v>883</v>
      </c>
      <c r="C346" s="277" t="s">
        <v>884</v>
      </c>
      <c r="D346" s="277">
        <v>1.21</v>
      </c>
      <c r="E346" s="277"/>
      <c r="F346" s="277"/>
      <c r="G346" s="277"/>
      <c r="H346" s="277"/>
      <c r="I346" s="277"/>
      <c r="J346" s="277">
        <v>9</v>
      </c>
      <c r="K346" s="277">
        <v>4</v>
      </c>
      <c r="L346" s="277"/>
      <c r="M346" s="277"/>
      <c r="N346" s="277"/>
      <c r="O346" s="277"/>
      <c r="P346" s="277"/>
      <c r="Q346" s="277"/>
      <c r="R346" s="277"/>
      <c r="S346" s="277"/>
      <c r="T346" s="277">
        <v>28</v>
      </c>
      <c r="U346" s="277">
        <v>13</v>
      </c>
      <c r="V346" s="277"/>
      <c r="W346" s="277"/>
      <c r="X346" s="277"/>
      <c r="Y346" s="277"/>
      <c r="Z346" s="277"/>
      <c r="AA346" s="277"/>
      <c r="AB346" s="277"/>
      <c r="AC346" s="277"/>
      <c r="AD346" s="277">
        <v>1</v>
      </c>
      <c r="AE346" s="277"/>
      <c r="AF346" s="277"/>
      <c r="AG346" s="277"/>
      <c r="AH346" s="277"/>
      <c r="AI346" s="277"/>
      <c r="AJ346" s="277"/>
      <c r="AK346" s="277"/>
      <c r="AL346" s="277">
        <v>4</v>
      </c>
      <c r="AM346" s="277">
        <v>3</v>
      </c>
      <c r="AN346" s="277"/>
      <c r="AO346" s="277"/>
      <c r="AP346" s="277"/>
      <c r="AQ346" s="277"/>
      <c r="AR346" s="278"/>
      <c r="AS346" s="278"/>
      <c r="AT346" s="278"/>
      <c r="AU346" s="278"/>
      <c r="AV346" s="277"/>
      <c r="AW346" s="277"/>
      <c r="AX346" s="277"/>
      <c r="AY346" s="277"/>
      <c r="AZ346" s="42"/>
      <c r="BA346" s="42"/>
      <c r="BB346" s="277">
        <v>5</v>
      </c>
      <c r="BC346" s="277"/>
      <c r="BD346" s="277"/>
      <c r="BE346" s="277"/>
      <c r="BF346" s="277"/>
      <c r="BG346" s="277"/>
      <c r="BH346" s="277"/>
      <c r="BI346" s="277"/>
      <c r="BJ346" s="277"/>
      <c r="BK346" s="277"/>
      <c r="BL346" s="277"/>
      <c r="BM346" s="277"/>
      <c r="BN346" s="277">
        <v>5</v>
      </c>
      <c r="BO346" s="277">
        <v>2</v>
      </c>
      <c r="BP346" s="277"/>
      <c r="BQ346" s="277"/>
      <c r="BR346" s="277"/>
      <c r="BS346" s="277"/>
      <c r="BT346" s="277"/>
      <c r="BU346" s="277"/>
      <c r="BV346" s="277"/>
      <c r="BW346" s="277"/>
      <c r="BX346" s="277"/>
      <c r="BY346" s="277">
        <v>3</v>
      </c>
      <c r="BZ346" s="277"/>
      <c r="CA346" s="277"/>
      <c r="CB346" s="277">
        <v>6</v>
      </c>
      <c r="CC346" s="277"/>
      <c r="CD346" s="277"/>
      <c r="CE346" s="277"/>
      <c r="CF346" s="277"/>
      <c r="CG346" s="277"/>
      <c r="CH346" s="287">
        <v>15</v>
      </c>
      <c r="CI346" s="287">
        <v>8</v>
      </c>
      <c r="CJ346" s="277"/>
      <c r="CK346" s="277"/>
      <c r="CL346" s="277"/>
      <c r="CM346" s="277"/>
      <c r="CN346" s="277"/>
      <c r="CO346" s="277"/>
      <c r="CP346" s="277"/>
      <c r="CQ346" s="277"/>
      <c r="CR346" s="277">
        <v>9</v>
      </c>
      <c r="CS346" s="277">
        <v>3</v>
      </c>
      <c r="CT346" s="277"/>
      <c r="CU346" s="277"/>
      <c r="CV346" s="277"/>
      <c r="CW346" s="277"/>
      <c r="CX346" s="277"/>
      <c r="CY346" s="277"/>
      <c r="CZ346" s="277"/>
      <c r="DA346" s="277"/>
      <c r="DB346" s="277"/>
      <c r="DC346" s="277"/>
      <c r="DD346" s="271"/>
      <c r="DE346" s="271"/>
      <c r="DF346" s="277"/>
      <c r="DG346" s="277"/>
      <c r="DH346" s="279">
        <v>0</v>
      </c>
      <c r="DI346" s="279">
        <v>0</v>
      </c>
      <c r="DJ346" s="277"/>
      <c r="DK346" s="277"/>
      <c r="DL346" s="277">
        <v>2</v>
      </c>
      <c r="DM346" s="277"/>
      <c r="DN346" s="277"/>
      <c r="DO346" s="277"/>
      <c r="DP346" s="277"/>
      <c r="DQ346" s="277"/>
      <c r="DR346" s="277"/>
      <c r="DS346" s="277"/>
      <c r="DT346" s="277"/>
      <c r="DU346" s="277">
        <v>621</v>
      </c>
      <c r="DV346" s="277"/>
      <c r="DW346" s="277">
        <v>3</v>
      </c>
      <c r="DX346" s="277"/>
      <c r="DY346" s="277"/>
      <c r="DZ346" s="277"/>
      <c r="EA346" s="277">
        <v>4</v>
      </c>
      <c r="EB346" s="277">
        <v>1</v>
      </c>
      <c r="EC346" s="272"/>
      <c r="ED346" s="272"/>
      <c r="EE346" s="277"/>
      <c r="EF346" s="277"/>
      <c r="EG346" s="277"/>
      <c r="EH346" s="277"/>
      <c r="EI346" s="277"/>
      <c r="EJ346" s="277"/>
      <c r="EK346" s="277"/>
      <c r="EL346" s="277"/>
      <c r="EM346" s="277">
        <v>14</v>
      </c>
      <c r="EN346" s="277">
        <v>18</v>
      </c>
      <c r="EO346" s="277"/>
      <c r="EP346" s="277"/>
      <c r="EQ346" s="277"/>
      <c r="ER346" s="277"/>
      <c r="ES346" s="277"/>
      <c r="ET346" s="277"/>
      <c r="EU346" s="277"/>
      <c r="EV346" s="277"/>
      <c r="EW346" s="277"/>
      <c r="EX346" s="277"/>
      <c r="EY346" s="277"/>
      <c r="EZ346" s="277"/>
      <c r="FA346" s="277">
        <v>14</v>
      </c>
      <c r="FB346" s="277">
        <v>18</v>
      </c>
      <c r="FC346" s="277">
        <v>3</v>
      </c>
      <c r="FD346" s="277">
        <v>1</v>
      </c>
      <c r="FE346" s="288">
        <v>10</v>
      </c>
      <c r="FF346" s="288">
        <v>5</v>
      </c>
      <c r="FG346" s="277">
        <v>4</v>
      </c>
      <c r="FH346" s="277">
        <v>3</v>
      </c>
      <c r="FI346" s="277">
        <v>137</v>
      </c>
      <c r="FJ346" s="277">
        <v>93</v>
      </c>
      <c r="FK346" s="277">
        <v>3</v>
      </c>
      <c r="FL346" s="277">
        <v>1</v>
      </c>
      <c r="FM346" s="277"/>
      <c r="FN346" s="277"/>
      <c r="FO346" s="42"/>
      <c r="FP346" s="42"/>
      <c r="FQ346" s="277"/>
      <c r="FR346" s="277"/>
      <c r="FS346" s="277"/>
      <c r="FT346" s="277"/>
      <c r="FU346" s="277">
        <v>18</v>
      </c>
      <c r="FV346" s="277">
        <v>21</v>
      </c>
      <c r="FW346" s="288">
        <v>10</v>
      </c>
      <c r="FX346" s="288">
        <v>5</v>
      </c>
      <c r="FY346" s="277"/>
      <c r="FZ346" s="277"/>
      <c r="GA346" s="277">
        <v>8</v>
      </c>
      <c r="GB346" s="277">
        <v>3</v>
      </c>
      <c r="GC346" s="62"/>
      <c r="GD346" s="62"/>
      <c r="GE346" s="277">
        <v>3</v>
      </c>
      <c r="GF346" s="277"/>
      <c r="GG346" s="277">
        <v>1</v>
      </c>
      <c r="GH346" s="277">
        <v>3</v>
      </c>
      <c r="GI346" s="277">
        <v>36</v>
      </c>
      <c r="GJ346" s="277">
        <v>10</v>
      </c>
      <c r="GK346" s="277"/>
      <c r="GL346" s="277"/>
    </row>
    <row r="347" spans="1:194" s="286" customFormat="1" ht="14.25" customHeight="1" x14ac:dyDescent="0.3">
      <c r="A347" s="277">
        <v>310</v>
      </c>
      <c r="B347" s="277" t="s">
        <v>885</v>
      </c>
      <c r="C347" s="277" t="s">
        <v>886</v>
      </c>
      <c r="D347" s="277">
        <v>2.0299999999999998</v>
      </c>
      <c r="E347" s="277"/>
      <c r="F347" s="277"/>
      <c r="G347" s="277"/>
      <c r="H347" s="277"/>
      <c r="I347" s="277"/>
      <c r="J347" s="277">
        <v>0</v>
      </c>
      <c r="K347" s="277">
        <v>0</v>
      </c>
      <c r="L347" s="277"/>
      <c r="M347" s="277"/>
      <c r="N347" s="277"/>
      <c r="O347" s="277"/>
      <c r="P347" s="277"/>
      <c r="Q347" s="277"/>
      <c r="R347" s="277"/>
      <c r="S347" s="277"/>
      <c r="T347" s="277"/>
      <c r="U347" s="277"/>
      <c r="V347" s="277"/>
      <c r="W347" s="277"/>
      <c r="X347" s="277"/>
      <c r="Y347" s="277"/>
      <c r="Z347" s="277"/>
      <c r="AA347" s="277"/>
      <c r="AB347" s="277"/>
      <c r="AC347" s="277"/>
      <c r="AD347" s="277"/>
      <c r="AE347" s="277"/>
      <c r="AF347" s="277"/>
      <c r="AG347" s="277"/>
      <c r="AH347" s="277"/>
      <c r="AI347" s="277"/>
      <c r="AJ347" s="277"/>
      <c r="AK347" s="277"/>
      <c r="AL347" s="277"/>
      <c r="AM347" s="277"/>
      <c r="AN347" s="277"/>
      <c r="AO347" s="277"/>
      <c r="AP347" s="277"/>
      <c r="AQ347" s="277"/>
      <c r="AR347" s="278"/>
      <c r="AS347" s="278"/>
      <c r="AT347" s="278"/>
      <c r="AU347" s="278"/>
      <c r="AV347" s="277"/>
      <c r="AW347" s="277"/>
      <c r="AX347" s="277"/>
      <c r="AY347" s="277"/>
      <c r="AZ347" s="42"/>
      <c r="BA347" s="42"/>
      <c r="BB347" s="277"/>
      <c r="BC347" s="277"/>
      <c r="BD347" s="277"/>
      <c r="BE347" s="277"/>
      <c r="BF347" s="277"/>
      <c r="BG347" s="277"/>
      <c r="BH347" s="277"/>
      <c r="BI347" s="277"/>
      <c r="BJ347" s="277"/>
      <c r="BK347" s="277"/>
      <c r="BL347" s="277"/>
      <c r="BM347" s="277"/>
      <c r="BN347" s="277"/>
      <c r="BO347" s="277"/>
      <c r="BP347" s="277"/>
      <c r="BQ347" s="277"/>
      <c r="BR347" s="277"/>
      <c r="BS347" s="277"/>
      <c r="BT347" s="277"/>
      <c r="BU347" s="277"/>
      <c r="BV347" s="277"/>
      <c r="BW347" s="277"/>
      <c r="BX347" s="277"/>
      <c r="BY347" s="277"/>
      <c r="BZ347" s="277"/>
      <c r="CA347" s="277"/>
      <c r="CB347" s="277"/>
      <c r="CC347" s="277"/>
      <c r="CD347" s="277"/>
      <c r="CE347" s="277"/>
      <c r="CF347" s="277"/>
      <c r="CG347" s="277"/>
      <c r="CH347" s="287"/>
      <c r="CI347" s="287"/>
      <c r="CJ347" s="277"/>
      <c r="CK347" s="277"/>
      <c r="CL347" s="277"/>
      <c r="CM347" s="277"/>
      <c r="CN347" s="277"/>
      <c r="CO347" s="277"/>
      <c r="CP347" s="277"/>
      <c r="CQ347" s="277"/>
      <c r="CR347" s="277"/>
      <c r="CS347" s="277"/>
      <c r="CT347" s="277"/>
      <c r="CU347" s="277"/>
      <c r="CV347" s="277"/>
      <c r="CW347" s="277"/>
      <c r="CX347" s="277"/>
      <c r="CY347" s="277"/>
      <c r="CZ347" s="277"/>
      <c r="DA347" s="277"/>
      <c r="DB347" s="277"/>
      <c r="DC347" s="277"/>
      <c r="DD347" s="271"/>
      <c r="DE347" s="271"/>
      <c r="DF347" s="277"/>
      <c r="DG347" s="277"/>
      <c r="DH347" s="279">
        <v>0</v>
      </c>
      <c r="DI347" s="279">
        <v>0</v>
      </c>
      <c r="DJ347" s="277"/>
      <c r="DK347" s="277"/>
      <c r="DL347" s="277"/>
      <c r="DM347" s="277"/>
      <c r="DN347" s="277"/>
      <c r="DO347" s="277"/>
      <c r="DP347" s="277"/>
      <c r="DQ347" s="277"/>
      <c r="DR347" s="277"/>
      <c r="DS347" s="277"/>
      <c r="DT347" s="277"/>
      <c r="DU347" s="277">
        <v>150</v>
      </c>
      <c r="DV347" s="277"/>
      <c r="DW347" s="277">
        <v>3</v>
      </c>
      <c r="DX347" s="277">
        <v>4</v>
      </c>
      <c r="DY347" s="277"/>
      <c r="DZ347" s="277"/>
      <c r="EA347" s="277">
        <v>3</v>
      </c>
      <c r="EB347" s="277">
        <v>2</v>
      </c>
      <c r="EC347" s="272"/>
      <c r="ED347" s="272"/>
      <c r="EE347" s="277"/>
      <c r="EF347" s="277"/>
      <c r="EG347" s="277"/>
      <c r="EH347" s="277"/>
      <c r="EI347" s="277"/>
      <c r="EJ347" s="277"/>
      <c r="EK347" s="277"/>
      <c r="EL347" s="277"/>
      <c r="EM347" s="277"/>
      <c r="EN347" s="277"/>
      <c r="EO347" s="277"/>
      <c r="EP347" s="277"/>
      <c r="EQ347" s="277"/>
      <c r="ER347" s="277"/>
      <c r="ES347" s="277"/>
      <c r="ET347" s="277"/>
      <c r="EU347" s="277"/>
      <c r="EV347" s="277"/>
      <c r="EW347" s="277"/>
      <c r="EX347" s="277"/>
      <c r="EY347" s="277"/>
      <c r="EZ347" s="277"/>
      <c r="FA347" s="277"/>
      <c r="FB347" s="277"/>
      <c r="FC347" s="277"/>
      <c r="FD347" s="277"/>
      <c r="FE347" s="288"/>
      <c r="FF347" s="288"/>
      <c r="FG347" s="277"/>
      <c r="FH347" s="277"/>
      <c r="FI347" s="277">
        <v>60</v>
      </c>
      <c r="FJ347" s="277">
        <v>40</v>
      </c>
      <c r="FK347" s="277"/>
      <c r="FL347" s="277"/>
      <c r="FM347" s="277"/>
      <c r="FN347" s="277"/>
      <c r="FO347" s="42"/>
      <c r="FP347" s="42"/>
      <c r="FQ347" s="277"/>
      <c r="FR347" s="277"/>
      <c r="FS347" s="277"/>
      <c r="FT347" s="277"/>
      <c r="FU347" s="277"/>
      <c r="FV347" s="277"/>
      <c r="FW347" s="288"/>
      <c r="FX347" s="288"/>
      <c r="FY347" s="277"/>
      <c r="FZ347" s="277"/>
      <c r="GA347" s="277"/>
      <c r="GB347" s="277"/>
      <c r="GC347" s="62"/>
      <c r="GD347" s="62"/>
      <c r="GE347" s="277"/>
      <c r="GF347" s="277"/>
      <c r="GG347" s="277"/>
      <c r="GH347" s="277"/>
      <c r="GI347" s="277"/>
      <c r="GJ347" s="277"/>
      <c r="GK347" s="277"/>
      <c r="GL347" s="277"/>
    </row>
    <row r="348" spans="1:194" s="286" customFormat="1" ht="14.25" customHeight="1" x14ac:dyDescent="0.3">
      <c r="A348" s="277">
        <v>311</v>
      </c>
      <c r="B348" s="277" t="s">
        <v>887</v>
      </c>
      <c r="C348" s="277" t="s">
        <v>888</v>
      </c>
      <c r="D348" s="277">
        <v>3.54</v>
      </c>
      <c r="E348" s="277"/>
      <c r="F348" s="277"/>
      <c r="G348" s="277"/>
      <c r="H348" s="277"/>
      <c r="I348" s="277"/>
      <c r="J348" s="277">
        <v>0</v>
      </c>
      <c r="K348" s="277">
        <v>0</v>
      </c>
      <c r="L348" s="277"/>
      <c r="M348" s="277"/>
      <c r="N348" s="277"/>
      <c r="O348" s="277"/>
      <c r="P348" s="277"/>
      <c r="Q348" s="277"/>
      <c r="R348" s="277"/>
      <c r="S348" s="277"/>
      <c r="T348" s="277"/>
      <c r="U348" s="277"/>
      <c r="V348" s="277"/>
      <c r="W348" s="277"/>
      <c r="X348" s="277"/>
      <c r="Y348" s="277"/>
      <c r="Z348" s="277"/>
      <c r="AA348" s="277"/>
      <c r="AB348" s="277"/>
      <c r="AC348" s="277"/>
      <c r="AD348" s="277"/>
      <c r="AE348" s="277"/>
      <c r="AF348" s="277"/>
      <c r="AG348" s="277"/>
      <c r="AH348" s="277"/>
      <c r="AI348" s="277"/>
      <c r="AJ348" s="277"/>
      <c r="AK348" s="277"/>
      <c r="AL348" s="277"/>
      <c r="AM348" s="277"/>
      <c r="AN348" s="277"/>
      <c r="AO348" s="277"/>
      <c r="AP348" s="277"/>
      <c r="AQ348" s="277"/>
      <c r="AR348" s="278"/>
      <c r="AS348" s="278"/>
      <c r="AT348" s="278"/>
      <c r="AU348" s="278"/>
      <c r="AV348" s="277"/>
      <c r="AW348" s="277"/>
      <c r="AX348" s="277"/>
      <c r="AY348" s="277"/>
      <c r="AZ348" s="42"/>
      <c r="BA348" s="42"/>
      <c r="BB348" s="277"/>
      <c r="BC348" s="277"/>
      <c r="BD348" s="277"/>
      <c r="BE348" s="277"/>
      <c r="BF348" s="277"/>
      <c r="BG348" s="277"/>
      <c r="BH348" s="277"/>
      <c r="BI348" s="277"/>
      <c r="BJ348" s="277"/>
      <c r="BK348" s="277"/>
      <c r="BL348" s="277"/>
      <c r="BM348" s="277"/>
      <c r="BN348" s="277"/>
      <c r="BO348" s="277"/>
      <c r="BP348" s="277"/>
      <c r="BQ348" s="277"/>
      <c r="BR348" s="277"/>
      <c r="BS348" s="277"/>
      <c r="BT348" s="277"/>
      <c r="BU348" s="277"/>
      <c r="BV348" s="277"/>
      <c r="BW348" s="277"/>
      <c r="BX348" s="277"/>
      <c r="BY348" s="277"/>
      <c r="BZ348" s="277"/>
      <c r="CA348" s="277"/>
      <c r="CB348" s="277"/>
      <c r="CC348" s="277"/>
      <c r="CD348" s="277"/>
      <c r="CE348" s="277"/>
      <c r="CF348" s="277"/>
      <c r="CG348" s="277"/>
      <c r="CH348" s="287"/>
      <c r="CI348" s="287"/>
      <c r="CJ348" s="277"/>
      <c r="CK348" s="277"/>
      <c r="CL348" s="277"/>
      <c r="CM348" s="277"/>
      <c r="CN348" s="277"/>
      <c r="CO348" s="277"/>
      <c r="CP348" s="277"/>
      <c r="CQ348" s="277"/>
      <c r="CR348" s="277"/>
      <c r="CS348" s="277"/>
      <c r="CT348" s="277"/>
      <c r="CU348" s="277"/>
      <c r="CV348" s="277"/>
      <c r="CW348" s="277"/>
      <c r="CX348" s="277"/>
      <c r="CY348" s="277"/>
      <c r="CZ348" s="277"/>
      <c r="DA348" s="277"/>
      <c r="DB348" s="277"/>
      <c r="DC348" s="277"/>
      <c r="DD348" s="271"/>
      <c r="DE348" s="271"/>
      <c r="DF348" s="277"/>
      <c r="DG348" s="277"/>
      <c r="DH348" s="279">
        <v>0</v>
      </c>
      <c r="DI348" s="279">
        <v>0</v>
      </c>
      <c r="DJ348" s="277"/>
      <c r="DK348" s="277"/>
      <c r="DL348" s="277"/>
      <c r="DM348" s="277"/>
      <c r="DN348" s="277"/>
      <c r="DO348" s="277"/>
      <c r="DP348" s="277"/>
      <c r="DQ348" s="277"/>
      <c r="DR348" s="277"/>
      <c r="DS348" s="277"/>
      <c r="DT348" s="277"/>
      <c r="DU348" s="277">
        <v>385</v>
      </c>
      <c r="DV348" s="277"/>
      <c r="DW348" s="277"/>
      <c r="DX348" s="277"/>
      <c r="DY348" s="277"/>
      <c r="DZ348" s="277"/>
      <c r="EA348" s="277"/>
      <c r="EB348" s="277"/>
      <c r="EC348" s="272"/>
      <c r="ED348" s="272"/>
      <c r="EE348" s="277"/>
      <c r="EF348" s="277"/>
      <c r="EG348" s="277"/>
      <c r="EH348" s="277"/>
      <c r="EI348" s="277"/>
      <c r="EJ348" s="277"/>
      <c r="EK348" s="277"/>
      <c r="EL348" s="277"/>
      <c r="EM348" s="277"/>
      <c r="EN348" s="277"/>
      <c r="EO348" s="277"/>
      <c r="EP348" s="277"/>
      <c r="EQ348" s="277"/>
      <c r="ER348" s="277"/>
      <c r="ES348" s="277"/>
      <c r="ET348" s="277"/>
      <c r="EU348" s="277"/>
      <c r="EV348" s="277"/>
      <c r="EW348" s="277"/>
      <c r="EX348" s="277"/>
      <c r="EY348" s="277"/>
      <c r="EZ348" s="277"/>
      <c r="FA348" s="277"/>
      <c r="FB348" s="277"/>
      <c r="FC348" s="277"/>
      <c r="FD348" s="277"/>
      <c r="FE348" s="288"/>
      <c r="FF348" s="288"/>
      <c r="FG348" s="277"/>
      <c r="FH348" s="277"/>
      <c r="FI348" s="277">
        <v>70</v>
      </c>
      <c r="FJ348" s="277">
        <v>10</v>
      </c>
      <c r="FK348" s="277"/>
      <c r="FL348" s="277"/>
      <c r="FM348" s="277"/>
      <c r="FN348" s="277"/>
      <c r="FO348" s="42"/>
      <c r="FP348" s="42"/>
      <c r="FQ348" s="277"/>
      <c r="FR348" s="277"/>
      <c r="FS348" s="277"/>
      <c r="FT348" s="277"/>
      <c r="FU348" s="277"/>
      <c r="FV348" s="277"/>
      <c r="FW348" s="288"/>
      <c r="FX348" s="288"/>
      <c r="FY348" s="277"/>
      <c r="FZ348" s="277"/>
      <c r="GA348" s="277"/>
      <c r="GB348" s="277"/>
      <c r="GC348" s="62"/>
      <c r="GD348" s="62"/>
      <c r="GE348" s="277"/>
      <c r="GF348" s="277"/>
      <c r="GG348" s="277"/>
      <c r="GH348" s="277"/>
      <c r="GI348" s="277"/>
      <c r="GJ348" s="277"/>
      <c r="GK348" s="277"/>
      <c r="GL348" s="277"/>
    </row>
    <row r="349" spans="1:194" s="286" customFormat="1" ht="14.25" customHeight="1" x14ac:dyDescent="0.3">
      <c r="A349" s="277">
        <v>312</v>
      </c>
      <c r="B349" s="277" t="s">
        <v>889</v>
      </c>
      <c r="C349" s="277" t="s">
        <v>890</v>
      </c>
      <c r="D349" s="277">
        <v>5.2</v>
      </c>
      <c r="E349" s="277"/>
      <c r="F349" s="277"/>
      <c r="G349" s="277"/>
      <c r="H349" s="277"/>
      <c r="I349" s="277"/>
      <c r="J349" s="277">
        <v>0</v>
      </c>
      <c r="K349" s="277">
        <v>0</v>
      </c>
      <c r="L349" s="277"/>
      <c r="M349" s="277"/>
      <c r="N349" s="277"/>
      <c r="O349" s="277"/>
      <c r="P349" s="277"/>
      <c r="Q349" s="277"/>
      <c r="R349" s="277"/>
      <c r="S349" s="277"/>
      <c r="T349" s="277"/>
      <c r="U349" s="277"/>
      <c r="V349" s="277"/>
      <c r="W349" s="277"/>
      <c r="X349" s="277"/>
      <c r="Y349" s="277"/>
      <c r="Z349" s="277"/>
      <c r="AA349" s="277"/>
      <c r="AB349" s="277"/>
      <c r="AC349" s="277"/>
      <c r="AD349" s="277"/>
      <c r="AE349" s="277"/>
      <c r="AF349" s="277"/>
      <c r="AG349" s="277"/>
      <c r="AH349" s="277"/>
      <c r="AI349" s="277"/>
      <c r="AJ349" s="277"/>
      <c r="AK349" s="277"/>
      <c r="AL349" s="277"/>
      <c r="AM349" s="277"/>
      <c r="AN349" s="277"/>
      <c r="AO349" s="277"/>
      <c r="AP349" s="277"/>
      <c r="AQ349" s="277"/>
      <c r="AR349" s="278"/>
      <c r="AS349" s="278"/>
      <c r="AT349" s="278"/>
      <c r="AU349" s="278"/>
      <c r="AV349" s="277"/>
      <c r="AW349" s="277"/>
      <c r="AX349" s="277"/>
      <c r="AY349" s="277"/>
      <c r="AZ349" s="42"/>
      <c r="BA349" s="42"/>
      <c r="BB349" s="277"/>
      <c r="BC349" s="277"/>
      <c r="BD349" s="277"/>
      <c r="BE349" s="277"/>
      <c r="BF349" s="277"/>
      <c r="BG349" s="277"/>
      <c r="BH349" s="277"/>
      <c r="BI349" s="277"/>
      <c r="BJ349" s="277"/>
      <c r="BK349" s="277"/>
      <c r="BL349" s="277"/>
      <c r="BM349" s="277"/>
      <c r="BN349" s="277"/>
      <c r="BO349" s="277"/>
      <c r="BP349" s="277"/>
      <c r="BQ349" s="277"/>
      <c r="BR349" s="277"/>
      <c r="BS349" s="277"/>
      <c r="BT349" s="277"/>
      <c r="BU349" s="277"/>
      <c r="BV349" s="277"/>
      <c r="BW349" s="277"/>
      <c r="BX349" s="277"/>
      <c r="BY349" s="277"/>
      <c r="BZ349" s="277"/>
      <c r="CA349" s="277"/>
      <c r="CB349" s="277"/>
      <c r="CC349" s="277"/>
      <c r="CD349" s="277"/>
      <c r="CE349" s="277"/>
      <c r="CF349" s="277"/>
      <c r="CG349" s="277"/>
      <c r="CH349" s="287"/>
      <c r="CI349" s="287"/>
      <c r="CJ349" s="277"/>
      <c r="CK349" s="277"/>
      <c r="CL349" s="277"/>
      <c r="CM349" s="277"/>
      <c r="CN349" s="277"/>
      <c r="CO349" s="277"/>
      <c r="CP349" s="277"/>
      <c r="CQ349" s="277"/>
      <c r="CR349" s="277"/>
      <c r="CS349" s="277"/>
      <c r="CT349" s="277"/>
      <c r="CU349" s="277"/>
      <c r="CV349" s="277"/>
      <c r="CW349" s="277"/>
      <c r="CX349" s="277"/>
      <c r="CY349" s="277"/>
      <c r="CZ349" s="277"/>
      <c r="DA349" s="277"/>
      <c r="DB349" s="277"/>
      <c r="DC349" s="277"/>
      <c r="DD349" s="271"/>
      <c r="DE349" s="271"/>
      <c r="DF349" s="277"/>
      <c r="DG349" s="277"/>
      <c r="DH349" s="279">
        <v>0</v>
      </c>
      <c r="DI349" s="279">
        <v>0</v>
      </c>
      <c r="DJ349" s="277"/>
      <c r="DK349" s="277"/>
      <c r="DL349" s="277"/>
      <c r="DM349" s="277"/>
      <c r="DN349" s="277"/>
      <c r="DO349" s="277"/>
      <c r="DP349" s="277"/>
      <c r="DQ349" s="277"/>
      <c r="DR349" s="277"/>
      <c r="DS349" s="277"/>
      <c r="DT349" s="277"/>
      <c r="DU349" s="277">
        <v>156</v>
      </c>
      <c r="DV349" s="277"/>
      <c r="DW349" s="277"/>
      <c r="DX349" s="277"/>
      <c r="DY349" s="277"/>
      <c r="DZ349" s="277"/>
      <c r="EA349" s="277"/>
      <c r="EB349" s="277"/>
      <c r="EC349" s="272"/>
      <c r="ED349" s="272"/>
      <c r="EE349" s="277"/>
      <c r="EF349" s="277"/>
      <c r="EG349" s="277"/>
      <c r="EH349" s="277"/>
      <c r="EI349" s="277"/>
      <c r="EJ349" s="277"/>
      <c r="EK349" s="277"/>
      <c r="EL349" s="277"/>
      <c r="EM349" s="277"/>
      <c r="EN349" s="277"/>
      <c r="EO349" s="277"/>
      <c r="EP349" s="277"/>
      <c r="EQ349" s="277"/>
      <c r="ER349" s="277"/>
      <c r="ES349" s="277"/>
      <c r="ET349" s="277"/>
      <c r="EU349" s="277"/>
      <c r="EV349" s="277"/>
      <c r="EW349" s="277"/>
      <c r="EX349" s="277"/>
      <c r="EY349" s="277"/>
      <c r="EZ349" s="277"/>
      <c r="FA349" s="277"/>
      <c r="FB349" s="277"/>
      <c r="FC349" s="277"/>
      <c r="FD349" s="277"/>
      <c r="FE349" s="288"/>
      <c r="FF349" s="288"/>
      <c r="FG349" s="277"/>
      <c r="FH349" s="277"/>
      <c r="FI349" s="277">
        <v>70</v>
      </c>
      <c r="FJ349" s="277">
        <v>10</v>
      </c>
      <c r="FK349" s="277"/>
      <c r="FL349" s="277"/>
      <c r="FM349" s="277"/>
      <c r="FN349" s="277"/>
      <c r="FO349" s="42"/>
      <c r="FP349" s="42"/>
      <c r="FQ349" s="277"/>
      <c r="FR349" s="277"/>
      <c r="FS349" s="277"/>
      <c r="FT349" s="277"/>
      <c r="FU349" s="277"/>
      <c r="FV349" s="277"/>
      <c r="FW349" s="288"/>
      <c r="FX349" s="288"/>
      <c r="FY349" s="277"/>
      <c r="FZ349" s="277"/>
      <c r="GA349" s="277"/>
      <c r="GB349" s="277"/>
      <c r="GC349" s="62"/>
      <c r="GD349" s="62"/>
      <c r="GE349" s="277"/>
      <c r="GF349" s="277"/>
      <c r="GG349" s="277"/>
      <c r="GH349" s="277"/>
      <c r="GI349" s="277"/>
      <c r="GJ349" s="277"/>
      <c r="GK349" s="277"/>
      <c r="GL349" s="277"/>
    </row>
    <row r="350" spans="1:194" s="286" customFormat="1" ht="14.25" customHeight="1" x14ac:dyDescent="0.3">
      <c r="A350" s="277">
        <v>313</v>
      </c>
      <c r="B350" s="277" t="s">
        <v>891</v>
      </c>
      <c r="C350" s="277" t="s">
        <v>892</v>
      </c>
      <c r="D350" s="277">
        <v>11.11</v>
      </c>
      <c r="E350" s="277"/>
      <c r="F350" s="277"/>
      <c r="G350" s="277"/>
      <c r="H350" s="277"/>
      <c r="I350" s="277"/>
      <c r="J350" s="277">
        <v>0</v>
      </c>
      <c r="K350" s="277">
        <v>0</v>
      </c>
      <c r="L350" s="277"/>
      <c r="M350" s="277"/>
      <c r="N350" s="277"/>
      <c r="O350" s="277"/>
      <c r="P350" s="277"/>
      <c r="Q350" s="277"/>
      <c r="R350" s="277"/>
      <c r="S350" s="277"/>
      <c r="T350" s="277"/>
      <c r="U350" s="277"/>
      <c r="V350" s="277"/>
      <c r="W350" s="277"/>
      <c r="X350" s="277"/>
      <c r="Y350" s="277"/>
      <c r="Z350" s="277"/>
      <c r="AA350" s="277"/>
      <c r="AB350" s="277"/>
      <c r="AC350" s="277"/>
      <c r="AD350" s="277"/>
      <c r="AE350" s="277"/>
      <c r="AF350" s="277"/>
      <c r="AG350" s="277"/>
      <c r="AH350" s="277"/>
      <c r="AI350" s="277"/>
      <c r="AJ350" s="277"/>
      <c r="AK350" s="277"/>
      <c r="AL350" s="277"/>
      <c r="AM350" s="277"/>
      <c r="AN350" s="277"/>
      <c r="AO350" s="277"/>
      <c r="AP350" s="277"/>
      <c r="AQ350" s="277"/>
      <c r="AR350" s="278"/>
      <c r="AS350" s="278"/>
      <c r="AT350" s="278"/>
      <c r="AU350" s="278"/>
      <c r="AV350" s="277"/>
      <c r="AW350" s="277"/>
      <c r="AX350" s="277"/>
      <c r="AY350" s="277"/>
      <c r="AZ350" s="42"/>
      <c r="BA350" s="42"/>
      <c r="BB350" s="277"/>
      <c r="BC350" s="277"/>
      <c r="BD350" s="277"/>
      <c r="BE350" s="277"/>
      <c r="BF350" s="277"/>
      <c r="BG350" s="277"/>
      <c r="BH350" s="277"/>
      <c r="BI350" s="277"/>
      <c r="BJ350" s="277"/>
      <c r="BK350" s="277"/>
      <c r="BL350" s="277"/>
      <c r="BM350" s="277"/>
      <c r="BN350" s="277"/>
      <c r="BO350" s="277"/>
      <c r="BP350" s="277"/>
      <c r="BQ350" s="277"/>
      <c r="BR350" s="277"/>
      <c r="BS350" s="277"/>
      <c r="BT350" s="277"/>
      <c r="BU350" s="277"/>
      <c r="BV350" s="277"/>
      <c r="BW350" s="277"/>
      <c r="BX350" s="277"/>
      <c r="BY350" s="277"/>
      <c r="BZ350" s="277"/>
      <c r="CA350" s="277"/>
      <c r="CB350" s="277"/>
      <c r="CC350" s="277"/>
      <c r="CD350" s="277"/>
      <c r="CE350" s="277"/>
      <c r="CF350" s="277"/>
      <c r="CG350" s="277"/>
      <c r="CH350" s="287"/>
      <c r="CI350" s="287"/>
      <c r="CJ350" s="277"/>
      <c r="CK350" s="277"/>
      <c r="CL350" s="277"/>
      <c r="CM350" s="277"/>
      <c r="CN350" s="277"/>
      <c r="CO350" s="277"/>
      <c r="CP350" s="277"/>
      <c r="CQ350" s="277"/>
      <c r="CR350" s="277"/>
      <c r="CS350" s="277"/>
      <c r="CT350" s="277"/>
      <c r="CU350" s="277"/>
      <c r="CV350" s="277"/>
      <c r="CW350" s="277"/>
      <c r="CX350" s="277"/>
      <c r="CY350" s="277"/>
      <c r="CZ350" s="277"/>
      <c r="DA350" s="277"/>
      <c r="DB350" s="277"/>
      <c r="DC350" s="277"/>
      <c r="DD350" s="271"/>
      <c r="DE350" s="271"/>
      <c r="DF350" s="277"/>
      <c r="DG350" s="277"/>
      <c r="DH350" s="279">
        <v>0</v>
      </c>
      <c r="DI350" s="279">
        <v>0</v>
      </c>
      <c r="DJ350" s="277"/>
      <c r="DK350" s="277"/>
      <c r="DL350" s="277"/>
      <c r="DM350" s="277"/>
      <c r="DN350" s="277"/>
      <c r="DO350" s="277"/>
      <c r="DP350" s="277"/>
      <c r="DQ350" s="277"/>
      <c r="DR350" s="277"/>
      <c r="DS350" s="277"/>
      <c r="DT350" s="277"/>
      <c r="DU350" s="277">
        <v>22</v>
      </c>
      <c r="DV350" s="277"/>
      <c r="DW350" s="277"/>
      <c r="DX350" s="277"/>
      <c r="DY350" s="277"/>
      <c r="DZ350" s="277"/>
      <c r="EA350" s="277"/>
      <c r="EB350" s="277"/>
      <c r="EC350" s="272"/>
      <c r="ED350" s="272"/>
      <c r="EE350" s="277"/>
      <c r="EF350" s="277"/>
      <c r="EG350" s="277"/>
      <c r="EH350" s="277"/>
      <c r="EI350" s="277"/>
      <c r="EJ350" s="277"/>
      <c r="EK350" s="277"/>
      <c r="EL350" s="277"/>
      <c r="EM350" s="277"/>
      <c r="EN350" s="277"/>
      <c r="EO350" s="277"/>
      <c r="EP350" s="277"/>
      <c r="EQ350" s="277"/>
      <c r="ER350" s="277"/>
      <c r="ES350" s="277"/>
      <c r="ET350" s="277"/>
      <c r="EU350" s="277"/>
      <c r="EV350" s="277"/>
      <c r="EW350" s="277"/>
      <c r="EX350" s="277"/>
      <c r="EY350" s="277"/>
      <c r="EZ350" s="277"/>
      <c r="FA350" s="277"/>
      <c r="FB350" s="277"/>
      <c r="FC350" s="277"/>
      <c r="FD350" s="277"/>
      <c r="FE350" s="288"/>
      <c r="FF350" s="288"/>
      <c r="FG350" s="277"/>
      <c r="FH350" s="277"/>
      <c r="FI350" s="277">
        <v>5</v>
      </c>
      <c r="FJ350" s="277"/>
      <c r="FK350" s="277"/>
      <c r="FL350" s="277"/>
      <c r="FM350" s="277"/>
      <c r="FN350" s="277"/>
      <c r="FO350" s="42"/>
      <c r="FP350" s="42"/>
      <c r="FQ350" s="277"/>
      <c r="FR350" s="277"/>
      <c r="FS350" s="277"/>
      <c r="FT350" s="277"/>
      <c r="FU350" s="277"/>
      <c r="FV350" s="277"/>
      <c r="FW350" s="288"/>
      <c r="FX350" s="288"/>
      <c r="FY350" s="277"/>
      <c r="FZ350" s="277"/>
      <c r="GA350" s="277"/>
      <c r="GB350" s="277"/>
      <c r="GC350" s="62"/>
      <c r="GD350" s="62"/>
      <c r="GE350" s="277"/>
      <c r="GF350" s="277"/>
      <c r="GG350" s="277"/>
      <c r="GH350" s="277"/>
      <c r="GI350" s="277"/>
      <c r="GJ350" s="277"/>
      <c r="GK350" s="277"/>
      <c r="GL350" s="277"/>
    </row>
    <row r="351" spans="1:194" s="286" customFormat="1" ht="14.25" customHeight="1" x14ac:dyDescent="0.3">
      <c r="A351" s="277">
        <v>314</v>
      </c>
      <c r="B351" s="277" t="s">
        <v>893</v>
      </c>
      <c r="C351" s="277" t="s">
        <v>894</v>
      </c>
      <c r="D351" s="277">
        <v>14.07</v>
      </c>
      <c r="E351" s="277"/>
      <c r="F351" s="277"/>
      <c r="G351" s="277"/>
      <c r="H351" s="277"/>
      <c r="I351" s="277"/>
      <c r="J351" s="277">
        <v>0</v>
      </c>
      <c r="K351" s="277">
        <v>0</v>
      </c>
      <c r="L351" s="277"/>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c r="AQ351" s="277"/>
      <c r="AR351" s="278"/>
      <c r="AS351" s="278"/>
      <c r="AT351" s="278"/>
      <c r="AU351" s="278"/>
      <c r="AV351" s="277"/>
      <c r="AW351" s="277"/>
      <c r="AX351" s="277"/>
      <c r="AY351" s="277"/>
      <c r="AZ351" s="42"/>
      <c r="BA351" s="42"/>
      <c r="BB351" s="277"/>
      <c r="BC351" s="277"/>
      <c r="BD351" s="277"/>
      <c r="BE351" s="277"/>
      <c r="BF351" s="277"/>
      <c r="BG351" s="277"/>
      <c r="BH351" s="277"/>
      <c r="BI351" s="277"/>
      <c r="BJ351" s="277"/>
      <c r="BK351" s="277"/>
      <c r="BL351" s="277"/>
      <c r="BM351" s="277"/>
      <c r="BN351" s="277"/>
      <c r="BO351" s="277"/>
      <c r="BP351" s="277"/>
      <c r="BQ351" s="277"/>
      <c r="BR351" s="277"/>
      <c r="BS351" s="277"/>
      <c r="BT351" s="277"/>
      <c r="BU351" s="277"/>
      <c r="BV351" s="277"/>
      <c r="BW351" s="277"/>
      <c r="BX351" s="277"/>
      <c r="BY351" s="277"/>
      <c r="BZ351" s="277"/>
      <c r="CA351" s="277"/>
      <c r="CB351" s="277"/>
      <c r="CC351" s="277"/>
      <c r="CD351" s="277"/>
      <c r="CE351" s="277"/>
      <c r="CF351" s="277"/>
      <c r="CG351" s="277"/>
      <c r="CH351" s="287"/>
      <c r="CI351" s="287"/>
      <c r="CJ351" s="277"/>
      <c r="CK351" s="277"/>
      <c r="CL351" s="277"/>
      <c r="CM351" s="277"/>
      <c r="CN351" s="277"/>
      <c r="CO351" s="277"/>
      <c r="CP351" s="277"/>
      <c r="CQ351" s="277"/>
      <c r="CR351" s="277"/>
      <c r="CS351" s="277"/>
      <c r="CT351" s="277"/>
      <c r="CU351" s="277"/>
      <c r="CV351" s="277"/>
      <c r="CW351" s="277"/>
      <c r="CX351" s="277"/>
      <c r="CY351" s="277"/>
      <c r="CZ351" s="277"/>
      <c r="DA351" s="277"/>
      <c r="DB351" s="277"/>
      <c r="DC351" s="277"/>
      <c r="DD351" s="271"/>
      <c r="DE351" s="271"/>
      <c r="DF351" s="277"/>
      <c r="DG351" s="277"/>
      <c r="DH351" s="279">
        <v>0</v>
      </c>
      <c r="DI351" s="279">
        <v>0</v>
      </c>
      <c r="DJ351" s="277"/>
      <c r="DK351" s="277"/>
      <c r="DL351" s="277"/>
      <c r="DM351" s="277"/>
      <c r="DN351" s="277"/>
      <c r="DO351" s="277"/>
      <c r="DP351" s="277"/>
      <c r="DQ351" s="277"/>
      <c r="DR351" s="277"/>
      <c r="DS351" s="277"/>
      <c r="DT351" s="277"/>
      <c r="DU351" s="277">
        <v>10</v>
      </c>
      <c r="DV351" s="277"/>
      <c r="DW351" s="277"/>
      <c r="DX351" s="277"/>
      <c r="DY351" s="277"/>
      <c r="DZ351" s="277"/>
      <c r="EA351" s="277"/>
      <c r="EB351" s="277"/>
      <c r="EC351" s="272"/>
      <c r="ED351" s="272"/>
      <c r="EE351" s="277"/>
      <c r="EF351" s="277"/>
      <c r="EG351" s="277"/>
      <c r="EH351" s="277"/>
      <c r="EI351" s="277"/>
      <c r="EJ351" s="277"/>
      <c r="EK351" s="277"/>
      <c r="EL351" s="277"/>
      <c r="EM351" s="277"/>
      <c r="EN351" s="277"/>
      <c r="EO351" s="277"/>
      <c r="EP351" s="277"/>
      <c r="EQ351" s="277"/>
      <c r="ER351" s="277"/>
      <c r="ES351" s="277"/>
      <c r="ET351" s="277"/>
      <c r="EU351" s="277"/>
      <c r="EV351" s="277"/>
      <c r="EW351" s="277"/>
      <c r="EX351" s="277"/>
      <c r="EY351" s="277"/>
      <c r="EZ351" s="277"/>
      <c r="FA351" s="277"/>
      <c r="FB351" s="277"/>
      <c r="FC351" s="277"/>
      <c r="FD351" s="277"/>
      <c r="FE351" s="288"/>
      <c r="FF351" s="288"/>
      <c r="FG351" s="277"/>
      <c r="FH351" s="277"/>
      <c r="FI351" s="277"/>
      <c r="FJ351" s="277"/>
      <c r="FK351" s="277"/>
      <c r="FL351" s="277"/>
      <c r="FM351" s="277"/>
      <c r="FN351" s="277"/>
      <c r="FO351" s="42"/>
      <c r="FP351" s="42"/>
      <c r="FQ351" s="277"/>
      <c r="FR351" s="277"/>
      <c r="FS351" s="277"/>
      <c r="FT351" s="277"/>
      <c r="FU351" s="277"/>
      <c r="FV351" s="277"/>
      <c r="FW351" s="288"/>
      <c r="FX351" s="288"/>
      <c r="FY351" s="277"/>
      <c r="FZ351" s="277"/>
      <c r="GA351" s="277"/>
      <c r="GB351" s="277"/>
      <c r="GC351" s="62"/>
      <c r="GD351" s="62"/>
      <c r="GE351" s="277"/>
      <c r="GF351" s="277"/>
      <c r="GG351" s="277"/>
      <c r="GH351" s="277"/>
      <c r="GI351" s="277"/>
      <c r="GJ351" s="277"/>
      <c r="GK351" s="277"/>
      <c r="GL351" s="277"/>
    </row>
    <row r="352" spans="1:194" s="286" customFormat="1" ht="14.25" customHeight="1" x14ac:dyDescent="0.3">
      <c r="A352" s="277">
        <v>34</v>
      </c>
      <c r="B352" s="277" t="s">
        <v>895</v>
      </c>
      <c r="C352" s="277" t="s">
        <v>187</v>
      </c>
      <c r="D352" s="277">
        <v>1.18</v>
      </c>
      <c r="E352" s="277"/>
      <c r="F352" s="277"/>
      <c r="G352" s="277"/>
      <c r="H352" s="277"/>
      <c r="I352" s="277"/>
      <c r="J352" s="277">
        <v>13</v>
      </c>
      <c r="K352" s="277">
        <v>1</v>
      </c>
      <c r="L352" s="277">
        <v>1</v>
      </c>
      <c r="M352" s="277"/>
      <c r="N352" s="277"/>
      <c r="O352" s="277"/>
      <c r="P352" s="277">
        <v>2</v>
      </c>
      <c r="Q352" s="277"/>
      <c r="R352" s="277"/>
      <c r="S352" s="277"/>
      <c r="T352" s="277"/>
      <c r="U352" s="277"/>
      <c r="V352" s="277"/>
      <c r="W352" s="277"/>
      <c r="X352" s="277"/>
      <c r="Y352" s="277"/>
      <c r="Z352" s="277"/>
      <c r="AA352" s="277"/>
      <c r="AB352" s="277"/>
      <c r="AC352" s="277"/>
      <c r="AD352" s="277">
        <v>9</v>
      </c>
      <c r="AE352" s="277">
        <v>0</v>
      </c>
      <c r="AF352" s="277"/>
      <c r="AG352" s="277"/>
      <c r="AH352" s="277"/>
      <c r="AI352" s="277"/>
      <c r="AJ352" s="277"/>
      <c r="AK352" s="277"/>
      <c r="AL352" s="277">
        <v>2</v>
      </c>
      <c r="AM352" s="277"/>
      <c r="AN352" s="277">
        <f>SUM(AN353:AN357)</f>
        <v>5</v>
      </c>
      <c r="AO352" s="277">
        <f>SUM(AO353:AO357)</f>
        <v>0</v>
      </c>
      <c r="AP352" s="277"/>
      <c r="AQ352" s="277"/>
      <c r="AR352" s="278"/>
      <c r="AS352" s="278"/>
      <c r="AT352" s="278"/>
      <c r="AU352" s="278"/>
      <c r="AV352" s="277">
        <v>2</v>
      </c>
      <c r="AW352" s="277"/>
      <c r="AX352" s="277">
        <f>AX353+AX354+AX355+AX356+AX357</f>
        <v>5</v>
      </c>
      <c r="AY352" s="277"/>
      <c r="AZ352" s="42"/>
      <c r="BA352" s="42"/>
      <c r="BB352" s="279"/>
      <c r="BC352" s="279"/>
      <c r="BD352" s="279"/>
      <c r="BE352" s="279"/>
      <c r="BF352" s="279"/>
      <c r="BG352" s="279"/>
      <c r="BH352" s="279"/>
      <c r="BI352" s="279"/>
      <c r="BJ352" s="279"/>
      <c r="BK352" s="279"/>
      <c r="BL352" s="279">
        <f>BL353</f>
        <v>1</v>
      </c>
      <c r="BM352" s="279"/>
      <c r="BN352" s="277">
        <v>10</v>
      </c>
      <c r="BO352" s="277"/>
      <c r="BP352" s="279"/>
      <c r="BQ352" s="279"/>
      <c r="BR352" s="279"/>
      <c r="BS352" s="279"/>
      <c r="BT352" s="279">
        <v>0</v>
      </c>
      <c r="BU352" s="279"/>
      <c r="BV352" s="279"/>
      <c r="BW352" s="279"/>
      <c r="BX352" s="280">
        <v>13</v>
      </c>
      <c r="BY352" s="280"/>
      <c r="BZ352" s="279"/>
      <c r="CA352" s="279"/>
      <c r="CB352" s="279"/>
      <c r="CC352" s="279"/>
      <c r="CD352" s="279">
        <v>1</v>
      </c>
      <c r="CE352" s="279"/>
      <c r="CF352" s="279"/>
      <c r="CG352" s="279"/>
      <c r="CH352" s="281">
        <f>SUM(CH353:CH357)</f>
        <v>14</v>
      </c>
      <c r="CI352" s="281">
        <f>SUM(CI353:CI357)</f>
        <v>22</v>
      </c>
      <c r="CJ352" s="279"/>
      <c r="CK352" s="279"/>
      <c r="CL352" s="279"/>
      <c r="CM352" s="279"/>
      <c r="CN352" s="279"/>
      <c r="CO352" s="279"/>
      <c r="CP352" s="279"/>
      <c r="CQ352" s="279"/>
      <c r="CR352" s="279"/>
      <c r="CS352" s="279"/>
      <c r="CT352" s="279"/>
      <c r="CU352" s="279"/>
      <c r="CV352" s="279">
        <v>2</v>
      </c>
      <c r="CW352" s="279"/>
      <c r="CX352" s="279"/>
      <c r="CY352" s="279"/>
      <c r="CZ352" s="279">
        <v>1</v>
      </c>
      <c r="DA352" s="279">
        <v>0</v>
      </c>
      <c r="DB352" s="279"/>
      <c r="DC352" s="279"/>
      <c r="DD352" s="271"/>
      <c r="DE352" s="271"/>
      <c r="DF352" s="279">
        <v>6</v>
      </c>
      <c r="DG352" s="279"/>
      <c r="DH352" s="279">
        <v>0</v>
      </c>
      <c r="DI352" s="279">
        <v>0</v>
      </c>
      <c r="DJ352" s="279"/>
      <c r="DK352" s="279"/>
      <c r="DL352" s="279">
        <v>1</v>
      </c>
      <c r="DM352" s="279"/>
      <c r="DN352" s="279"/>
      <c r="DO352" s="279"/>
      <c r="DP352" s="277"/>
      <c r="DQ352" s="279"/>
      <c r="DR352" s="279"/>
      <c r="DS352" s="279"/>
      <c r="DT352" s="279"/>
      <c r="DU352" s="279"/>
      <c r="DV352" s="279"/>
      <c r="DW352" s="277"/>
      <c r="DX352" s="277"/>
      <c r="DY352" s="279"/>
      <c r="DZ352" s="279"/>
      <c r="EA352" s="279"/>
      <c r="EB352" s="279"/>
      <c r="EC352" s="272"/>
      <c r="ED352" s="272"/>
      <c r="EE352" s="279">
        <v>2</v>
      </c>
      <c r="EF352" s="279"/>
      <c r="EG352" s="279">
        <v>68</v>
      </c>
      <c r="EH352" s="279">
        <v>35</v>
      </c>
      <c r="EI352" s="279"/>
      <c r="EJ352" s="279"/>
      <c r="EK352" s="279"/>
      <c r="EL352" s="279"/>
      <c r="EM352" s="279"/>
      <c r="EN352" s="279"/>
      <c r="EO352" s="279"/>
      <c r="EP352" s="279"/>
      <c r="EQ352" s="279"/>
      <c r="ER352" s="279"/>
      <c r="ES352" s="279">
        <v>1</v>
      </c>
      <c r="ET352" s="279"/>
      <c r="EU352" s="279"/>
      <c r="EV352" s="279"/>
      <c r="EW352" s="279"/>
      <c r="EX352" s="279"/>
      <c r="EY352" s="279"/>
      <c r="EZ352" s="279"/>
      <c r="FA352" s="279"/>
      <c r="FB352" s="279"/>
      <c r="FC352" s="279"/>
      <c r="FD352" s="279"/>
      <c r="FE352" s="283">
        <v>6</v>
      </c>
      <c r="FF352" s="283">
        <v>3</v>
      </c>
      <c r="FG352" s="279">
        <v>10</v>
      </c>
      <c r="FH352" s="279"/>
      <c r="FI352" s="279">
        <v>178</v>
      </c>
      <c r="FJ352" s="279">
        <v>0</v>
      </c>
      <c r="FK352" s="279">
        <v>3</v>
      </c>
      <c r="FL352" s="279">
        <v>0</v>
      </c>
      <c r="FM352" s="279"/>
      <c r="FN352" s="279"/>
      <c r="FO352" s="42"/>
      <c r="FP352" s="42"/>
      <c r="FQ352" s="279"/>
      <c r="FR352" s="279"/>
      <c r="FS352" s="279"/>
      <c r="FT352" s="279"/>
      <c r="FU352" s="279"/>
      <c r="FV352" s="279"/>
      <c r="FW352" s="283">
        <v>6</v>
      </c>
      <c r="FX352" s="283">
        <v>3</v>
      </c>
      <c r="FY352" s="279"/>
      <c r="FZ352" s="279"/>
      <c r="GA352" s="279"/>
      <c r="GB352" s="279"/>
      <c r="GC352" s="62">
        <v>38</v>
      </c>
      <c r="GD352" s="62"/>
      <c r="GE352" s="279"/>
      <c r="GF352" s="279"/>
      <c r="GG352" s="285"/>
      <c r="GH352" s="285"/>
      <c r="GI352" s="279"/>
      <c r="GJ352" s="279"/>
      <c r="GK352" s="279"/>
      <c r="GL352" s="279"/>
    </row>
    <row r="353" spans="1:194" s="286" customFormat="1" ht="30" customHeight="1" x14ac:dyDescent="0.3">
      <c r="A353" s="277">
        <v>315</v>
      </c>
      <c r="B353" s="277" t="s">
        <v>896</v>
      </c>
      <c r="C353" s="277" t="s">
        <v>897</v>
      </c>
      <c r="D353" s="277">
        <v>0.89</v>
      </c>
      <c r="E353" s="277"/>
      <c r="F353" s="277"/>
      <c r="G353" s="277"/>
      <c r="H353" s="277"/>
      <c r="I353" s="277"/>
      <c r="J353" s="277">
        <v>13</v>
      </c>
      <c r="K353" s="277">
        <v>0</v>
      </c>
      <c r="L353" s="277">
        <v>1</v>
      </c>
      <c r="M353" s="277"/>
      <c r="N353" s="277"/>
      <c r="O353" s="277"/>
      <c r="P353" s="277">
        <v>1</v>
      </c>
      <c r="Q353" s="277"/>
      <c r="R353" s="277"/>
      <c r="S353" s="277"/>
      <c r="T353" s="277"/>
      <c r="U353" s="277"/>
      <c r="V353" s="277"/>
      <c r="W353" s="277"/>
      <c r="X353" s="277"/>
      <c r="Y353" s="277"/>
      <c r="Z353" s="277"/>
      <c r="AA353" s="277"/>
      <c r="AB353" s="277"/>
      <c r="AC353" s="277"/>
      <c r="AD353" s="277">
        <v>9</v>
      </c>
      <c r="AE353" s="277"/>
      <c r="AF353" s="277">
        <v>254</v>
      </c>
      <c r="AG353" s="277"/>
      <c r="AH353" s="277"/>
      <c r="AI353" s="277"/>
      <c r="AJ353" s="277"/>
      <c r="AK353" s="277"/>
      <c r="AL353" s="277">
        <v>2</v>
      </c>
      <c r="AM353" s="277"/>
      <c r="AN353" s="277"/>
      <c r="AO353" s="277"/>
      <c r="AP353" s="277"/>
      <c r="AQ353" s="277">
        <v>1</v>
      </c>
      <c r="AR353" s="278"/>
      <c r="AS353" s="278"/>
      <c r="AT353" s="278">
        <v>9</v>
      </c>
      <c r="AU353" s="278"/>
      <c r="AV353" s="277">
        <v>2</v>
      </c>
      <c r="AW353" s="277"/>
      <c r="AX353" s="277">
        <v>5</v>
      </c>
      <c r="AY353" s="277"/>
      <c r="AZ353" s="42">
        <v>3</v>
      </c>
      <c r="BA353" s="42"/>
      <c r="BB353" s="277"/>
      <c r="BC353" s="277"/>
      <c r="BD353" s="277"/>
      <c r="BE353" s="277"/>
      <c r="BF353" s="277"/>
      <c r="BG353" s="277"/>
      <c r="BH353" s="277"/>
      <c r="BI353" s="277"/>
      <c r="BJ353" s="277">
        <v>4</v>
      </c>
      <c r="BK353" s="277"/>
      <c r="BL353" s="277">
        <v>1</v>
      </c>
      <c r="BM353" s="277"/>
      <c r="BN353" s="279">
        <v>10</v>
      </c>
      <c r="BO353" s="279"/>
      <c r="BP353" s="277">
        <v>0</v>
      </c>
      <c r="BQ353" s="277"/>
      <c r="BR353" s="277"/>
      <c r="BS353" s="277"/>
      <c r="BT353" s="277"/>
      <c r="BU353" s="277"/>
      <c r="BV353" s="277"/>
      <c r="BW353" s="277"/>
      <c r="BX353" s="277">
        <v>11</v>
      </c>
      <c r="BY353" s="277"/>
      <c r="BZ353" s="277"/>
      <c r="CA353" s="277"/>
      <c r="CB353" s="277"/>
      <c r="CC353" s="277"/>
      <c r="CD353" s="277">
        <v>1</v>
      </c>
      <c r="CE353" s="277"/>
      <c r="CF353" s="277"/>
      <c r="CG353" s="277"/>
      <c r="CH353" s="287">
        <v>11</v>
      </c>
      <c r="CI353" s="287"/>
      <c r="CJ353" s="277"/>
      <c r="CK353" s="277"/>
      <c r="CL353" s="277"/>
      <c r="CM353" s="277"/>
      <c r="CN353" s="277"/>
      <c r="CO353" s="277"/>
      <c r="CP353" s="277"/>
      <c r="CQ353" s="277"/>
      <c r="CR353" s="277">
        <v>10</v>
      </c>
      <c r="CS353" s="277"/>
      <c r="CT353" s="277"/>
      <c r="CU353" s="277"/>
      <c r="CV353" s="277">
        <v>2</v>
      </c>
      <c r="CW353" s="277"/>
      <c r="CX353" s="277">
        <v>5</v>
      </c>
      <c r="CY353" s="277"/>
      <c r="CZ353" s="277">
        <v>1</v>
      </c>
      <c r="DA353" s="277"/>
      <c r="DB353" s="277"/>
      <c r="DC353" s="277"/>
      <c r="DD353" s="271"/>
      <c r="DE353" s="271"/>
      <c r="DF353" s="277">
        <v>6</v>
      </c>
      <c r="DG353" s="277"/>
      <c r="DH353" s="279">
        <v>0</v>
      </c>
      <c r="DI353" s="279">
        <v>0</v>
      </c>
      <c r="DJ353" s="277"/>
      <c r="DK353" s="277"/>
      <c r="DL353" s="277">
        <v>1</v>
      </c>
      <c r="DM353" s="277"/>
      <c r="DN353" s="277"/>
      <c r="DO353" s="277"/>
      <c r="DP353" s="277"/>
      <c r="DQ353" s="277"/>
      <c r="DR353" s="277"/>
      <c r="DS353" s="277"/>
      <c r="DT353" s="277"/>
      <c r="DU353" s="277"/>
      <c r="DV353" s="277"/>
      <c r="DW353" s="279">
        <v>5</v>
      </c>
      <c r="DX353" s="279">
        <v>2</v>
      </c>
      <c r="DY353" s="277">
        <v>3</v>
      </c>
      <c r="DZ353" s="277"/>
      <c r="EA353" s="277"/>
      <c r="EB353" s="277"/>
      <c r="EC353" s="272">
        <v>5</v>
      </c>
      <c r="ED353" s="272"/>
      <c r="EE353" s="277">
        <v>2</v>
      </c>
      <c r="EF353" s="277"/>
      <c r="EG353" s="277">
        <v>2</v>
      </c>
      <c r="EH353" s="277"/>
      <c r="EI353" s="277"/>
      <c r="EJ353" s="277"/>
      <c r="EK353" s="277">
        <v>2</v>
      </c>
      <c r="EL353" s="277"/>
      <c r="EM353" s="277">
        <v>2</v>
      </c>
      <c r="EN353" s="277"/>
      <c r="EO353" s="277"/>
      <c r="EP353" s="277"/>
      <c r="EQ353" s="277"/>
      <c r="ER353" s="277"/>
      <c r="ES353" s="277">
        <v>1</v>
      </c>
      <c r="ET353" s="277"/>
      <c r="EU353" s="277">
        <v>2</v>
      </c>
      <c r="EV353" s="277"/>
      <c r="EW353" s="277"/>
      <c r="EX353" s="277"/>
      <c r="EY353" s="277"/>
      <c r="EZ353" s="277"/>
      <c r="FA353" s="277">
        <v>2</v>
      </c>
      <c r="FB353" s="277"/>
      <c r="FC353" s="277">
        <v>4</v>
      </c>
      <c r="FD353" s="277"/>
      <c r="FE353" s="288">
        <v>6</v>
      </c>
      <c r="FF353" s="288"/>
      <c r="FG353" s="277">
        <v>9</v>
      </c>
      <c r="FH353" s="277"/>
      <c r="FI353" s="277">
        <v>93</v>
      </c>
      <c r="FJ353" s="277"/>
      <c r="FK353" s="277">
        <v>3</v>
      </c>
      <c r="FL353" s="277"/>
      <c r="FM353" s="277"/>
      <c r="FN353" s="277"/>
      <c r="FO353" s="42"/>
      <c r="FP353" s="42"/>
      <c r="FQ353" s="277">
        <v>8</v>
      </c>
      <c r="FR353" s="277"/>
      <c r="FS353" s="277"/>
      <c r="FT353" s="277"/>
      <c r="FU353" s="277">
        <v>9</v>
      </c>
      <c r="FV353" s="277"/>
      <c r="FW353" s="288">
        <v>6</v>
      </c>
      <c r="FX353" s="288"/>
      <c r="FY353" s="277"/>
      <c r="FZ353" s="277"/>
      <c r="GA353" s="277">
        <v>5</v>
      </c>
      <c r="GB353" s="277"/>
      <c r="GC353" s="62"/>
      <c r="GD353" s="62"/>
      <c r="GE353" s="277">
        <v>4</v>
      </c>
      <c r="GF353" s="277"/>
      <c r="GG353" s="277">
        <v>1</v>
      </c>
      <c r="GH353" s="277"/>
      <c r="GI353" s="277">
        <v>20</v>
      </c>
      <c r="GJ353" s="277"/>
      <c r="GK353" s="277"/>
      <c r="GL353" s="277"/>
    </row>
    <row r="354" spans="1:194" s="286" customFormat="1" ht="14.25" customHeight="1" x14ac:dyDescent="0.3">
      <c r="A354" s="277">
        <v>316</v>
      </c>
      <c r="B354" s="277" t="s">
        <v>898</v>
      </c>
      <c r="C354" s="277" t="s">
        <v>899</v>
      </c>
      <c r="D354" s="277">
        <v>0.74</v>
      </c>
      <c r="E354" s="277"/>
      <c r="F354" s="277"/>
      <c r="G354" s="277"/>
      <c r="H354" s="277"/>
      <c r="I354" s="277"/>
      <c r="J354" s="277">
        <v>0</v>
      </c>
      <c r="K354" s="277">
        <v>1</v>
      </c>
      <c r="L354" s="277"/>
      <c r="M354" s="277"/>
      <c r="N354" s="277"/>
      <c r="O354" s="277"/>
      <c r="P354" s="277">
        <v>1</v>
      </c>
      <c r="Q354" s="277"/>
      <c r="R354" s="277"/>
      <c r="S354" s="277"/>
      <c r="T354" s="277"/>
      <c r="U354" s="277"/>
      <c r="V354" s="277"/>
      <c r="W354" s="277"/>
      <c r="X354" s="277"/>
      <c r="Y354" s="277"/>
      <c r="Z354" s="277"/>
      <c r="AA354" s="277"/>
      <c r="AB354" s="277"/>
      <c r="AC354" s="277"/>
      <c r="AD354" s="277"/>
      <c r="AE354" s="277"/>
      <c r="AF354" s="277">
        <v>10</v>
      </c>
      <c r="AG354" s="277"/>
      <c r="AH354" s="277"/>
      <c r="AI354" s="277"/>
      <c r="AJ354" s="277"/>
      <c r="AK354" s="277"/>
      <c r="AL354" s="277"/>
      <c r="AM354" s="277"/>
      <c r="AN354" s="277"/>
      <c r="AO354" s="277"/>
      <c r="AP354" s="277"/>
      <c r="AQ354" s="277"/>
      <c r="AR354" s="278"/>
      <c r="AS354" s="278"/>
      <c r="AT354" s="278"/>
      <c r="AU354" s="278"/>
      <c r="AV354" s="277"/>
      <c r="AW354" s="277"/>
      <c r="AX354" s="277"/>
      <c r="AY354" s="277"/>
      <c r="AZ354" s="42"/>
      <c r="BA354" s="42"/>
      <c r="BB354" s="277"/>
      <c r="BC354" s="277"/>
      <c r="BD354" s="277"/>
      <c r="BE354" s="277"/>
      <c r="BF354" s="277"/>
      <c r="BG354" s="277"/>
      <c r="BH354" s="277"/>
      <c r="BI354" s="277"/>
      <c r="BJ354" s="277"/>
      <c r="BK354" s="277"/>
      <c r="BL354" s="277"/>
      <c r="BM354" s="277"/>
      <c r="BN354" s="277"/>
      <c r="BO354" s="277"/>
      <c r="BP354" s="277"/>
      <c r="BQ354" s="277"/>
      <c r="BR354" s="277"/>
      <c r="BS354" s="277"/>
      <c r="BT354" s="277"/>
      <c r="BU354" s="277"/>
      <c r="BV354" s="277"/>
      <c r="BW354" s="277"/>
      <c r="BX354" s="277">
        <v>2</v>
      </c>
      <c r="BY354" s="277"/>
      <c r="BZ354" s="277"/>
      <c r="CA354" s="277"/>
      <c r="CB354" s="277"/>
      <c r="CC354" s="277"/>
      <c r="CD354" s="277"/>
      <c r="CE354" s="277"/>
      <c r="CF354" s="277"/>
      <c r="CG354" s="277"/>
      <c r="CH354" s="287">
        <v>3</v>
      </c>
      <c r="CI354" s="287"/>
      <c r="CJ354" s="277"/>
      <c r="CK354" s="277"/>
      <c r="CL354" s="277"/>
      <c r="CM354" s="277"/>
      <c r="CN354" s="277"/>
      <c r="CO354" s="277"/>
      <c r="CP354" s="277"/>
      <c r="CQ354" s="277"/>
      <c r="CR354" s="277"/>
      <c r="CS354" s="277"/>
      <c r="CT354" s="277"/>
      <c r="CU354" s="277"/>
      <c r="CV354" s="277"/>
      <c r="CW354" s="277"/>
      <c r="CX354" s="277"/>
      <c r="CY354" s="277"/>
      <c r="CZ354" s="277"/>
      <c r="DA354" s="277"/>
      <c r="DB354" s="277"/>
      <c r="DC354" s="277"/>
      <c r="DD354" s="271"/>
      <c r="DE354" s="271"/>
      <c r="DF354" s="277"/>
      <c r="DG354" s="277"/>
      <c r="DH354" s="279">
        <v>0</v>
      </c>
      <c r="DI354" s="279">
        <v>0</v>
      </c>
      <c r="DJ354" s="277"/>
      <c r="DK354" s="277"/>
      <c r="DL354" s="277"/>
      <c r="DM354" s="277"/>
      <c r="DN354" s="277"/>
      <c r="DO354" s="277"/>
      <c r="DP354" s="277"/>
      <c r="DQ354" s="277"/>
      <c r="DR354" s="277"/>
      <c r="DS354" s="277"/>
      <c r="DT354" s="277"/>
      <c r="DU354" s="277"/>
      <c r="DV354" s="277"/>
      <c r="DW354" s="277">
        <v>4</v>
      </c>
      <c r="DX354" s="277"/>
      <c r="DY354" s="277"/>
      <c r="DZ354" s="277"/>
      <c r="EA354" s="277"/>
      <c r="EB354" s="277"/>
      <c r="EC354" s="272"/>
      <c r="ED354" s="272"/>
      <c r="EE354" s="277"/>
      <c r="EF354" s="277"/>
      <c r="EG354" s="277">
        <v>3</v>
      </c>
      <c r="EH354" s="277">
        <v>3</v>
      </c>
      <c r="EI354" s="277"/>
      <c r="EJ354" s="277"/>
      <c r="EK354" s="277"/>
      <c r="EL354" s="277"/>
      <c r="EM354" s="277"/>
      <c r="EN354" s="277"/>
      <c r="EO354" s="277"/>
      <c r="EP354" s="277"/>
      <c r="EQ354" s="277"/>
      <c r="ER354" s="277"/>
      <c r="ES354" s="277"/>
      <c r="ET354" s="277"/>
      <c r="EU354" s="277"/>
      <c r="EV354" s="277"/>
      <c r="EW354" s="277"/>
      <c r="EX354" s="277"/>
      <c r="EY354" s="277"/>
      <c r="EZ354" s="277"/>
      <c r="FA354" s="277"/>
      <c r="FB354" s="277"/>
      <c r="FC354" s="277"/>
      <c r="FD354" s="277"/>
      <c r="FE354" s="288"/>
      <c r="FF354" s="288">
        <v>3</v>
      </c>
      <c r="FG354" s="277">
        <v>1</v>
      </c>
      <c r="FH354" s="277"/>
      <c r="FI354" s="277">
        <v>5</v>
      </c>
      <c r="FJ354" s="277"/>
      <c r="FK354" s="277"/>
      <c r="FL354" s="277"/>
      <c r="FM354" s="277"/>
      <c r="FN354" s="277"/>
      <c r="FO354" s="42"/>
      <c r="FP354" s="42"/>
      <c r="FQ354" s="277"/>
      <c r="FR354" s="277"/>
      <c r="FS354" s="277"/>
      <c r="FT354" s="277"/>
      <c r="FU354" s="277"/>
      <c r="FV354" s="277"/>
      <c r="FW354" s="288"/>
      <c r="FX354" s="288">
        <v>3</v>
      </c>
      <c r="FY354" s="277"/>
      <c r="FZ354" s="277">
        <v>163</v>
      </c>
      <c r="GA354" s="277"/>
      <c r="GB354" s="277"/>
      <c r="GC354" s="62"/>
      <c r="GD354" s="62"/>
      <c r="GE354" s="277"/>
      <c r="GF354" s="277"/>
      <c r="GG354" s="277"/>
      <c r="GH354" s="277"/>
      <c r="GI354" s="277">
        <v>10</v>
      </c>
      <c r="GJ354" s="277">
        <v>5</v>
      </c>
      <c r="GK354" s="277"/>
      <c r="GL354" s="277"/>
    </row>
    <row r="355" spans="1:194" s="286" customFormat="1" ht="14.25" customHeight="1" x14ac:dyDescent="0.3">
      <c r="A355" s="277">
        <v>317</v>
      </c>
      <c r="B355" s="277" t="s">
        <v>900</v>
      </c>
      <c r="C355" s="277" t="s">
        <v>901</v>
      </c>
      <c r="D355" s="277">
        <v>1.27</v>
      </c>
      <c r="E355" s="277"/>
      <c r="F355" s="277"/>
      <c r="G355" s="277"/>
      <c r="H355" s="277"/>
      <c r="I355" s="277"/>
      <c r="J355" s="277">
        <v>0</v>
      </c>
      <c r="K355" s="277">
        <v>0</v>
      </c>
      <c r="L355" s="277"/>
      <c r="M355" s="277"/>
      <c r="N355" s="277"/>
      <c r="O355" s="277"/>
      <c r="P355" s="277"/>
      <c r="Q355" s="277"/>
      <c r="R355" s="277"/>
      <c r="S355" s="277"/>
      <c r="T355" s="277"/>
      <c r="U355" s="277"/>
      <c r="V355" s="277"/>
      <c r="W355" s="277"/>
      <c r="X355" s="277"/>
      <c r="Y355" s="277"/>
      <c r="Z355" s="277"/>
      <c r="AA355" s="277"/>
      <c r="AB355" s="277"/>
      <c r="AC355" s="277"/>
      <c r="AD355" s="277"/>
      <c r="AE355" s="277"/>
      <c r="AF355" s="277">
        <v>330</v>
      </c>
      <c r="AG355" s="277"/>
      <c r="AH355" s="277"/>
      <c r="AI355" s="277"/>
      <c r="AJ355" s="277"/>
      <c r="AK355" s="277"/>
      <c r="AL355" s="277"/>
      <c r="AM355" s="277"/>
      <c r="AN355" s="277"/>
      <c r="AO355" s="277"/>
      <c r="AP355" s="277"/>
      <c r="AQ355" s="277"/>
      <c r="AR355" s="278"/>
      <c r="AS355" s="278"/>
      <c r="AT355" s="278"/>
      <c r="AU355" s="278"/>
      <c r="AV355" s="277"/>
      <c r="AW355" s="277"/>
      <c r="AX355" s="277"/>
      <c r="AY355" s="277"/>
      <c r="AZ355" s="42"/>
      <c r="BA355" s="42"/>
      <c r="BB355" s="277"/>
      <c r="BC355" s="277"/>
      <c r="BD355" s="277"/>
      <c r="BE355" s="277"/>
      <c r="BF355" s="277"/>
      <c r="BG355" s="277"/>
      <c r="BH355" s="277"/>
      <c r="BI355" s="277"/>
      <c r="BJ355" s="277"/>
      <c r="BK355" s="277"/>
      <c r="BL355" s="277"/>
      <c r="BM355" s="277"/>
      <c r="BN355" s="277"/>
      <c r="BO355" s="277"/>
      <c r="BP355" s="277"/>
      <c r="BQ355" s="277"/>
      <c r="BR355" s="277"/>
      <c r="BS355" s="277"/>
      <c r="BT355" s="277"/>
      <c r="BU355" s="277"/>
      <c r="BV355" s="277"/>
      <c r="BW355" s="277"/>
      <c r="BX355" s="277"/>
      <c r="BY355" s="277"/>
      <c r="BZ355" s="277"/>
      <c r="CA355" s="277"/>
      <c r="CB355" s="277"/>
      <c r="CC355" s="277"/>
      <c r="CD355" s="277"/>
      <c r="CE355" s="277"/>
      <c r="CF355" s="277"/>
      <c r="CG355" s="277"/>
      <c r="CH355" s="287"/>
      <c r="CI355" s="287">
        <v>22</v>
      </c>
      <c r="CJ355" s="277"/>
      <c r="CK355" s="277"/>
      <c r="CL355" s="277"/>
      <c r="CM355" s="277"/>
      <c r="CN355" s="277"/>
      <c r="CO355" s="277"/>
      <c r="CP355" s="277"/>
      <c r="CQ355" s="277"/>
      <c r="CR355" s="277"/>
      <c r="CS355" s="277"/>
      <c r="CT355" s="277"/>
      <c r="CU355" s="277"/>
      <c r="CV355" s="277"/>
      <c r="CW355" s="277"/>
      <c r="CX355" s="277"/>
      <c r="CY355" s="277"/>
      <c r="CZ355" s="277"/>
      <c r="DA355" s="277"/>
      <c r="DB355" s="277"/>
      <c r="DC355" s="277"/>
      <c r="DD355" s="271"/>
      <c r="DE355" s="271"/>
      <c r="DF355" s="277"/>
      <c r="DG355" s="277"/>
      <c r="DH355" s="279">
        <v>0</v>
      </c>
      <c r="DI355" s="279">
        <v>0</v>
      </c>
      <c r="DJ355" s="277"/>
      <c r="DK355" s="277"/>
      <c r="DL355" s="277"/>
      <c r="DM355" s="277"/>
      <c r="DN355" s="277"/>
      <c r="DO355" s="277"/>
      <c r="DP355" s="277"/>
      <c r="DQ355" s="277"/>
      <c r="DR355" s="277"/>
      <c r="DS355" s="277"/>
      <c r="DT355" s="277"/>
      <c r="DU355" s="277"/>
      <c r="DV355" s="277"/>
      <c r="DW355" s="277"/>
      <c r="DX355" s="277">
        <v>2</v>
      </c>
      <c r="DY355" s="277"/>
      <c r="DZ355" s="277"/>
      <c r="EA355" s="277"/>
      <c r="EB355" s="277"/>
      <c r="EC355" s="272">
        <v>3</v>
      </c>
      <c r="ED355" s="272"/>
      <c r="EE355" s="277"/>
      <c r="EF355" s="277"/>
      <c r="EG355" s="277">
        <v>63</v>
      </c>
      <c r="EH355" s="277">
        <v>32</v>
      </c>
      <c r="EI355" s="277"/>
      <c r="EJ355" s="277"/>
      <c r="EK355" s="277"/>
      <c r="EL355" s="277"/>
      <c r="EM355" s="277">
        <v>1</v>
      </c>
      <c r="EN355" s="277">
        <v>3</v>
      </c>
      <c r="EO355" s="277"/>
      <c r="EP355" s="277"/>
      <c r="EQ355" s="277">
        <v>6</v>
      </c>
      <c r="ER355" s="277"/>
      <c r="ES355" s="277"/>
      <c r="ET355" s="277"/>
      <c r="EU355" s="277"/>
      <c r="EV355" s="277"/>
      <c r="EW355" s="277"/>
      <c r="EX355" s="277"/>
      <c r="EY355" s="277"/>
      <c r="EZ355" s="277"/>
      <c r="FA355" s="277">
        <v>1</v>
      </c>
      <c r="FB355" s="277">
        <v>3</v>
      </c>
      <c r="FC355" s="277"/>
      <c r="FD355" s="277"/>
      <c r="FE355" s="288"/>
      <c r="FF355" s="288"/>
      <c r="FG355" s="277"/>
      <c r="FH355" s="277"/>
      <c r="FI355" s="277">
        <v>65</v>
      </c>
      <c r="FJ355" s="277"/>
      <c r="FK355" s="277"/>
      <c r="FL355" s="277"/>
      <c r="FM355" s="277"/>
      <c r="FN355" s="277"/>
      <c r="FO355" s="42"/>
      <c r="FP355" s="42"/>
      <c r="FQ355" s="277"/>
      <c r="FR355" s="277"/>
      <c r="FS355" s="277"/>
      <c r="FT355" s="277"/>
      <c r="FU355" s="277"/>
      <c r="FV355" s="277"/>
      <c r="FW355" s="288"/>
      <c r="FX355" s="288"/>
      <c r="FY355" s="277"/>
      <c r="FZ355" s="277">
        <v>175</v>
      </c>
      <c r="GA355" s="277"/>
      <c r="GB355" s="277">
        <v>1</v>
      </c>
      <c r="GC355" s="62"/>
      <c r="GD355" s="62"/>
      <c r="GE355" s="277"/>
      <c r="GF355" s="277"/>
      <c r="GG355" s="277"/>
      <c r="GH355" s="277"/>
      <c r="GI355" s="277">
        <v>10</v>
      </c>
      <c r="GJ355" s="277">
        <v>5</v>
      </c>
      <c r="GK355" s="277"/>
      <c r="GL355" s="277"/>
    </row>
    <row r="356" spans="1:194" s="286" customFormat="1" ht="14.25" customHeight="1" x14ac:dyDescent="0.3">
      <c r="A356" s="277">
        <v>318</v>
      </c>
      <c r="B356" s="277" t="s">
        <v>902</v>
      </c>
      <c r="C356" s="277" t="s">
        <v>903</v>
      </c>
      <c r="D356" s="277">
        <v>1.63</v>
      </c>
      <c r="E356" s="277"/>
      <c r="F356" s="277"/>
      <c r="G356" s="277"/>
      <c r="H356" s="277"/>
      <c r="I356" s="277"/>
      <c r="J356" s="277">
        <v>0</v>
      </c>
      <c r="K356" s="277">
        <v>0</v>
      </c>
      <c r="L356" s="277"/>
      <c r="M356" s="277"/>
      <c r="N356" s="277"/>
      <c r="O356" s="277"/>
      <c r="P356" s="277"/>
      <c r="Q356" s="277"/>
      <c r="R356" s="277"/>
      <c r="S356" s="277"/>
      <c r="T356" s="277"/>
      <c r="U356" s="277"/>
      <c r="V356" s="277"/>
      <c r="W356" s="277"/>
      <c r="X356" s="277"/>
      <c r="Y356" s="277"/>
      <c r="Z356" s="277"/>
      <c r="AA356" s="277"/>
      <c r="AB356" s="277"/>
      <c r="AC356" s="277"/>
      <c r="AD356" s="277"/>
      <c r="AE356" s="277"/>
      <c r="AF356" s="277">
        <v>2</v>
      </c>
      <c r="AG356" s="277"/>
      <c r="AH356" s="277"/>
      <c r="AI356" s="277"/>
      <c r="AJ356" s="277"/>
      <c r="AK356" s="277"/>
      <c r="AL356" s="277"/>
      <c r="AM356" s="277"/>
      <c r="AN356" s="277"/>
      <c r="AO356" s="277"/>
      <c r="AP356" s="277"/>
      <c r="AQ356" s="277"/>
      <c r="AR356" s="278"/>
      <c r="AS356" s="278"/>
      <c r="AT356" s="278"/>
      <c r="AU356" s="278"/>
      <c r="AV356" s="277"/>
      <c r="AW356" s="277"/>
      <c r="AX356" s="277"/>
      <c r="AY356" s="277"/>
      <c r="AZ356" s="42"/>
      <c r="BA356" s="42"/>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C356" s="277"/>
      <c r="CD356" s="277"/>
      <c r="CE356" s="277"/>
      <c r="CF356" s="277"/>
      <c r="CG356" s="277"/>
      <c r="CH356" s="287"/>
      <c r="CI356" s="287"/>
      <c r="CJ356" s="277"/>
      <c r="CK356" s="277"/>
      <c r="CL356" s="277"/>
      <c r="CM356" s="277"/>
      <c r="CN356" s="277"/>
      <c r="CO356" s="277"/>
      <c r="CP356" s="277"/>
      <c r="CQ356" s="277"/>
      <c r="CR356" s="277"/>
      <c r="CS356" s="277"/>
      <c r="CT356" s="277"/>
      <c r="CU356" s="277"/>
      <c r="CV356" s="277"/>
      <c r="CW356" s="277"/>
      <c r="CX356" s="277"/>
      <c r="CY356" s="277"/>
      <c r="CZ356" s="277"/>
      <c r="DA356" s="277"/>
      <c r="DB356" s="277"/>
      <c r="DC356" s="277"/>
      <c r="DD356" s="271"/>
      <c r="DE356" s="271"/>
      <c r="DF356" s="277"/>
      <c r="DG356" s="277"/>
      <c r="DH356" s="279">
        <v>0</v>
      </c>
      <c r="DI356" s="279">
        <v>0</v>
      </c>
      <c r="DJ356" s="277"/>
      <c r="DK356" s="277"/>
      <c r="DL356" s="277"/>
      <c r="DM356" s="277"/>
      <c r="DN356" s="277"/>
      <c r="DO356" s="277"/>
      <c r="DP356" s="277"/>
      <c r="DQ356" s="277"/>
      <c r="DR356" s="277"/>
      <c r="DS356" s="277"/>
      <c r="DT356" s="277"/>
      <c r="DU356" s="277"/>
      <c r="DV356" s="277"/>
      <c r="DW356" s="277">
        <v>1</v>
      </c>
      <c r="DX356" s="277"/>
      <c r="DY356" s="277"/>
      <c r="DZ356" s="277"/>
      <c r="EA356" s="277"/>
      <c r="EB356" s="277"/>
      <c r="EC356" s="272"/>
      <c r="ED356" s="272"/>
      <c r="EE356" s="277"/>
      <c r="EF356" s="277"/>
      <c r="EG356" s="277"/>
      <c r="EH356" s="277"/>
      <c r="EI356" s="277"/>
      <c r="EJ356" s="277"/>
      <c r="EK356" s="277">
        <v>1</v>
      </c>
      <c r="EL356" s="277"/>
      <c r="EM356" s="277"/>
      <c r="EN356" s="277"/>
      <c r="EO356" s="277"/>
      <c r="EP356" s="277"/>
      <c r="EQ356" s="277">
        <v>57</v>
      </c>
      <c r="ER356" s="277"/>
      <c r="ES356" s="277"/>
      <c r="ET356" s="277"/>
      <c r="EU356" s="277"/>
      <c r="EV356" s="277"/>
      <c r="EW356" s="277"/>
      <c r="EX356" s="277"/>
      <c r="EY356" s="277"/>
      <c r="EZ356" s="277"/>
      <c r="FA356" s="277"/>
      <c r="FB356" s="277"/>
      <c r="FC356" s="277"/>
      <c r="FD356" s="277"/>
      <c r="FE356" s="288"/>
      <c r="FF356" s="288"/>
      <c r="FG356" s="277"/>
      <c r="FH356" s="277"/>
      <c r="FI356" s="277">
        <v>5</v>
      </c>
      <c r="FJ356" s="277"/>
      <c r="FK356" s="277"/>
      <c r="FL356" s="277"/>
      <c r="FM356" s="277"/>
      <c r="FN356" s="277"/>
      <c r="FO356" s="42"/>
      <c r="FP356" s="42"/>
      <c r="FQ356" s="277"/>
      <c r="FR356" s="277"/>
      <c r="FS356" s="277"/>
      <c r="FT356" s="277"/>
      <c r="FU356" s="277"/>
      <c r="FV356" s="277"/>
      <c r="FW356" s="288"/>
      <c r="FX356" s="288"/>
      <c r="FY356" s="277"/>
      <c r="FZ356" s="277">
        <v>5</v>
      </c>
      <c r="GA356" s="277"/>
      <c r="GB356" s="277"/>
      <c r="GC356" s="62"/>
      <c r="GD356" s="62"/>
      <c r="GE356" s="277"/>
      <c r="GF356" s="277"/>
      <c r="GG356" s="277"/>
      <c r="GH356" s="277"/>
      <c r="GI356" s="277">
        <v>4</v>
      </c>
      <c r="GJ356" s="277"/>
      <c r="GK356" s="277"/>
      <c r="GL356" s="277"/>
    </row>
    <row r="357" spans="1:194" s="286" customFormat="1" ht="14.25" customHeight="1" x14ac:dyDescent="0.3">
      <c r="A357" s="277">
        <v>319</v>
      </c>
      <c r="B357" s="277" t="s">
        <v>904</v>
      </c>
      <c r="C357" s="277" t="s">
        <v>905</v>
      </c>
      <c r="D357" s="277">
        <v>1.9</v>
      </c>
      <c r="E357" s="277"/>
      <c r="F357" s="277"/>
      <c r="G357" s="277"/>
      <c r="H357" s="277"/>
      <c r="I357" s="277"/>
      <c r="J357" s="277">
        <v>0</v>
      </c>
      <c r="K357" s="277">
        <v>0</v>
      </c>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v>27</v>
      </c>
      <c r="AG357" s="277"/>
      <c r="AH357" s="277"/>
      <c r="AI357" s="277"/>
      <c r="AJ357" s="277"/>
      <c r="AK357" s="277"/>
      <c r="AL357" s="277"/>
      <c r="AM357" s="277"/>
      <c r="AN357" s="277">
        <v>5</v>
      </c>
      <c r="AO357" s="277"/>
      <c r="AP357" s="277"/>
      <c r="AQ357" s="277"/>
      <c r="AR357" s="278"/>
      <c r="AS357" s="278"/>
      <c r="AT357" s="278"/>
      <c r="AU357" s="278"/>
      <c r="AV357" s="277"/>
      <c r="AW357" s="277"/>
      <c r="AX357" s="277"/>
      <c r="AY357" s="277"/>
      <c r="AZ357" s="42"/>
      <c r="BA357" s="42"/>
      <c r="BB357" s="277"/>
      <c r="BC357" s="277"/>
      <c r="BD357" s="277"/>
      <c r="BE357" s="277"/>
      <c r="BF357" s="277"/>
      <c r="BG357" s="277"/>
      <c r="BH357" s="277"/>
      <c r="BI357" s="277"/>
      <c r="BJ357" s="277"/>
      <c r="BK357" s="277"/>
      <c r="BL357" s="277"/>
      <c r="BM357" s="277"/>
      <c r="BN357" s="277"/>
      <c r="BO357" s="277"/>
      <c r="BP357" s="277"/>
      <c r="BQ357" s="277"/>
      <c r="BR357" s="277"/>
      <c r="BS357" s="277"/>
      <c r="BT357" s="277"/>
      <c r="BU357" s="277"/>
      <c r="BV357" s="277"/>
      <c r="BW357" s="277"/>
      <c r="BX357" s="277"/>
      <c r="BY357" s="277"/>
      <c r="BZ357" s="277"/>
      <c r="CA357" s="277"/>
      <c r="CB357" s="277"/>
      <c r="CC357" s="277"/>
      <c r="CD357" s="277"/>
      <c r="CE357" s="277"/>
      <c r="CF357" s="277"/>
      <c r="CG357" s="277"/>
      <c r="CH357" s="287"/>
      <c r="CI357" s="287"/>
      <c r="CJ357" s="277"/>
      <c r="CK357" s="277"/>
      <c r="CL357" s="277"/>
      <c r="CM357" s="277"/>
      <c r="CN357" s="277"/>
      <c r="CO357" s="277"/>
      <c r="CP357" s="277"/>
      <c r="CQ357" s="277"/>
      <c r="CR357" s="277"/>
      <c r="CS357" s="277"/>
      <c r="CT357" s="277"/>
      <c r="CU357" s="277"/>
      <c r="CV357" s="277"/>
      <c r="CW357" s="277"/>
      <c r="CX357" s="277"/>
      <c r="CY357" s="277"/>
      <c r="CZ357" s="277"/>
      <c r="DA357" s="277"/>
      <c r="DB357" s="277"/>
      <c r="DC357" s="277"/>
      <c r="DD357" s="271"/>
      <c r="DE357" s="271"/>
      <c r="DF357" s="277"/>
      <c r="DG357" s="277"/>
      <c r="DH357" s="279">
        <v>0</v>
      </c>
      <c r="DI357" s="279">
        <v>0</v>
      </c>
      <c r="DJ357" s="277"/>
      <c r="DK357" s="277"/>
      <c r="DL357" s="277"/>
      <c r="DM357" s="277"/>
      <c r="DN357" s="277"/>
      <c r="DO357" s="277"/>
      <c r="DP357" s="277"/>
      <c r="DQ357" s="277"/>
      <c r="DR357" s="277"/>
      <c r="DS357" s="277"/>
      <c r="DT357" s="277"/>
      <c r="DU357" s="277"/>
      <c r="DV357" s="277"/>
      <c r="DW357" s="277"/>
      <c r="DX357" s="277"/>
      <c r="DY357" s="277"/>
      <c r="DZ357" s="277"/>
      <c r="EA357" s="277"/>
      <c r="EB357" s="277"/>
      <c r="EC357" s="272">
        <v>2</v>
      </c>
      <c r="ED357" s="272"/>
      <c r="EE357" s="277"/>
      <c r="EF357" s="277"/>
      <c r="EG357" s="277"/>
      <c r="EH357" s="277"/>
      <c r="EI357" s="277"/>
      <c r="EJ357" s="277"/>
      <c r="EK357" s="277"/>
      <c r="EL357" s="277"/>
      <c r="EM357" s="277"/>
      <c r="EN357" s="277"/>
      <c r="EO357" s="277"/>
      <c r="EP357" s="277"/>
      <c r="EQ357" s="277">
        <v>56</v>
      </c>
      <c r="ER357" s="277"/>
      <c r="ES357" s="277"/>
      <c r="ET357" s="277"/>
      <c r="EU357" s="277"/>
      <c r="EV357" s="277"/>
      <c r="EW357" s="277"/>
      <c r="EX357" s="277"/>
      <c r="EY357" s="277"/>
      <c r="EZ357" s="277"/>
      <c r="FA357" s="277"/>
      <c r="FB357" s="277"/>
      <c r="FC357" s="277"/>
      <c r="FD357" s="277"/>
      <c r="FE357" s="288"/>
      <c r="FF357" s="288"/>
      <c r="FG357" s="277"/>
      <c r="FH357" s="277"/>
      <c r="FI357" s="277">
        <v>10</v>
      </c>
      <c r="FJ357" s="277"/>
      <c r="FK357" s="277"/>
      <c r="FL357" s="277"/>
      <c r="FM357" s="277"/>
      <c r="FN357" s="277"/>
      <c r="FO357" s="42"/>
      <c r="FP357" s="42"/>
      <c r="FQ357" s="277"/>
      <c r="FR357" s="277"/>
      <c r="FS357" s="277"/>
      <c r="FT357" s="277"/>
      <c r="FU357" s="277"/>
      <c r="FV357" s="277"/>
      <c r="FW357" s="288"/>
      <c r="FX357" s="288"/>
      <c r="FY357" s="277"/>
      <c r="FZ357" s="277">
        <v>16</v>
      </c>
      <c r="GA357" s="277"/>
      <c r="GB357" s="277"/>
      <c r="GC357" s="62">
        <v>38</v>
      </c>
      <c r="GD357" s="62"/>
      <c r="GE357" s="277"/>
      <c r="GF357" s="277"/>
      <c r="GG357" s="277"/>
      <c r="GH357" s="277"/>
      <c r="GI357" s="277">
        <v>10</v>
      </c>
      <c r="GJ357" s="277"/>
      <c r="GK357" s="277"/>
      <c r="GL357" s="277"/>
    </row>
    <row r="358" spans="1:194" s="286" customFormat="1" ht="14.25" customHeight="1" x14ac:dyDescent="0.3">
      <c r="A358" s="277">
        <v>35</v>
      </c>
      <c r="B358" s="277" t="s">
        <v>906</v>
      </c>
      <c r="C358" s="277" t="s">
        <v>188</v>
      </c>
      <c r="D358" s="277">
        <v>1.4</v>
      </c>
      <c r="E358" s="277"/>
      <c r="F358" s="277"/>
      <c r="G358" s="277"/>
      <c r="H358" s="277"/>
      <c r="I358" s="277"/>
      <c r="J358" s="277">
        <v>179</v>
      </c>
      <c r="K358" s="277">
        <v>0</v>
      </c>
      <c r="L358" s="277">
        <v>66</v>
      </c>
      <c r="M358" s="277"/>
      <c r="N358" s="277"/>
      <c r="O358" s="277"/>
      <c r="P358" s="277">
        <v>51</v>
      </c>
      <c r="Q358" s="277"/>
      <c r="R358" s="277">
        <v>4</v>
      </c>
      <c r="S358" s="277"/>
      <c r="T358" s="277"/>
      <c r="U358" s="277"/>
      <c r="V358" s="277">
        <v>131</v>
      </c>
      <c r="W358" s="277"/>
      <c r="X358" s="277"/>
      <c r="Y358" s="277"/>
      <c r="Z358" s="277"/>
      <c r="AA358" s="277"/>
      <c r="AB358" s="277">
        <v>225</v>
      </c>
      <c r="AC358" s="277"/>
      <c r="AD358" s="277">
        <v>240</v>
      </c>
      <c r="AE358" s="277">
        <v>0</v>
      </c>
      <c r="AF358" s="277"/>
      <c r="AG358" s="277"/>
      <c r="AH358" s="277"/>
      <c r="AI358" s="277"/>
      <c r="AJ358" s="277"/>
      <c r="AK358" s="277"/>
      <c r="AL358" s="277">
        <v>56</v>
      </c>
      <c r="AM358" s="277"/>
      <c r="AN358" s="277">
        <f>SUM(AN359:AN367)</f>
        <v>0</v>
      </c>
      <c r="AO358" s="277">
        <f>SUM(AO359:AO367)</f>
        <v>0</v>
      </c>
      <c r="AP358" s="277"/>
      <c r="AQ358" s="277"/>
      <c r="AR358" s="278">
        <v>63</v>
      </c>
      <c r="AS358" s="278"/>
      <c r="AT358" s="278"/>
      <c r="AU358" s="278"/>
      <c r="AV358" s="277">
        <v>115</v>
      </c>
      <c r="AW358" s="277"/>
      <c r="AX358" s="277">
        <f>AX359+AX360+AX361+AX362+AX363+AX364+AX365+AX366+AX367</f>
        <v>134</v>
      </c>
      <c r="AY358" s="277"/>
      <c r="AZ358" s="42"/>
      <c r="BA358" s="42"/>
      <c r="BB358" s="279">
        <v>105</v>
      </c>
      <c r="BC358" s="279"/>
      <c r="BD358" s="279">
        <v>115</v>
      </c>
      <c r="BE358" s="279">
        <v>0</v>
      </c>
      <c r="BF358" s="279"/>
      <c r="BG358" s="279"/>
      <c r="BH358" s="279"/>
      <c r="BI358" s="279"/>
      <c r="BJ358" s="279">
        <v>164</v>
      </c>
      <c r="BK358" s="279"/>
      <c r="BL358" s="279">
        <f>BL359+BL360</f>
        <v>97</v>
      </c>
      <c r="BM358" s="279"/>
      <c r="BN358" s="277">
        <v>99</v>
      </c>
      <c r="BO358" s="277">
        <v>1</v>
      </c>
      <c r="BP358" s="279"/>
      <c r="BQ358" s="279"/>
      <c r="BR358" s="279"/>
      <c r="BS358" s="279"/>
      <c r="BT358" s="279">
        <v>86</v>
      </c>
      <c r="BU358" s="279"/>
      <c r="BV358" s="279">
        <v>14</v>
      </c>
      <c r="BW358" s="279"/>
      <c r="BX358" s="280">
        <v>477</v>
      </c>
      <c r="BY358" s="280">
        <v>1</v>
      </c>
      <c r="BZ358" s="279"/>
      <c r="CA358" s="279"/>
      <c r="CB358" s="279"/>
      <c r="CC358" s="279"/>
      <c r="CD358" s="279">
        <v>90</v>
      </c>
      <c r="CE358" s="279">
        <v>1</v>
      </c>
      <c r="CF358" s="279"/>
      <c r="CG358" s="279"/>
      <c r="CH358" s="281">
        <f>SUM(CH359:CH367)</f>
        <v>404</v>
      </c>
      <c r="CI358" s="281">
        <f>SUM(CI359:CI367)</f>
        <v>0</v>
      </c>
      <c r="CJ358" s="279"/>
      <c r="CK358" s="279">
        <v>3</v>
      </c>
      <c r="CL358" s="279"/>
      <c r="CM358" s="279"/>
      <c r="CN358" s="279"/>
      <c r="CO358" s="279"/>
      <c r="CP358" s="279"/>
      <c r="CQ358" s="279"/>
      <c r="CR358" s="279"/>
      <c r="CS358" s="279"/>
      <c r="CT358" s="279"/>
      <c r="CU358" s="279"/>
      <c r="CV358" s="279">
        <v>200</v>
      </c>
      <c r="CW358" s="279"/>
      <c r="CX358" s="279"/>
      <c r="CY358" s="279"/>
      <c r="CZ358" s="279">
        <v>31</v>
      </c>
      <c r="DA358" s="279">
        <v>0</v>
      </c>
      <c r="DB358" s="279"/>
      <c r="DC358" s="279"/>
      <c r="DD358" s="271"/>
      <c r="DE358" s="271"/>
      <c r="DF358" s="279">
        <v>65</v>
      </c>
      <c r="DG358" s="279"/>
      <c r="DH358" s="279">
        <v>0</v>
      </c>
      <c r="DI358" s="279">
        <v>0</v>
      </c>
      <c r="DJ358" s="279"/>
      <c r="DK358" s="279"/>
      <c r="DL358" s="279">
        <v>300</v>
      </c>
      <c r="DM358" s="279"/>
      <c r="DN358" s="279"/>
      <c r="DO358" s="279"/>
      <c r="DP358" s="277"/>
      <c r="DQ358" s="279">
        <v>85</v>
      </c>
      <c r="DR358" s="279"/>
      <c r="DS358" s="279">
        <v>1642</v>
      </c>
      <c r="DT358" s="279"/>
      <c r="DU358" s="279">
        <v>122</v>
      </c>
      <c r="DV358" s="279"/>
      <c r="DW358" s="277"/>
      <c r="DX358" s="277"/>
      <c r="DY358" s="279"/>
      <c r="DZ358" s="279"/>
      <c r="EA358" s="279">
        <v>175</v>
      </c>
      <c r="EB358" s="279"/>
      <c r="EC358" s="272"/>
      <c r="ED358" s="272"/>
      <c r="EE358" s="279">
        <v>81</v>
      </c>
      <c r="EF358" s="279"/>
      <c r="EG358" s="279">
        <v>89</v>
      </c>
      <c r="EH358" s="279">
        <v>9</v>
      </c>
      <c r="EI358" s="279"/>
      <c r="EJ358" s="279"/>
      <c r="EK358" s="279"/>
      <c r="EL358" s="279"/>
      <c r="EM358" s="279"/>
      <c r="EN358" s="279"/>
      <c r="EO358" s="279">
        <v>133</v>
      </c>
      <c r="EP358" s="279"/>
      <c r="EQ358" s="279"/>
      <c r="ER358" s="279"/>
      <c r="ES358" s="279">
        <v>1142</v>
      </c>
      <c r="ET358" s="279"/>
      <c r="EU358" s="279"/>
      <c r="EV358" s="279"/>
      <c r="EW358" s="279"/>
      <c r="EX358" s="279"/>
      <c r="EY358" s="279"/>
      <c r="EZ358" s="279"/>
      <c r="FA358" s="279"/>
      <c r="FB358" s="279"/>
      <c r="FC358" s="279"/>
      <c r="FD358" s="279"/>
      <c r="FE358" s="283">
        <v>151</v>
      </c>
      <c r="FF358" s="283">
        <v>3</v>
      </c>
      <c r="FG358" s="279">
        <v>362</v>
      </c>
      <c r="FH358" s="279"/>
      <c r="FI358" s="279">
        <v>82</v>
      </c>
      <c r="FJ358" s="279">
        <v>0</v>
      </c>
      <c r="FK358" s="279">
        <v>219</v>
      </c>
      <c r="FL358" s="279">
        <v>5</v>
      </c>
      <c r="FM358" s="279"/>
      <c r="FN358" s="279"/>
      <c r="FO358" s="42"/>
      <c r="FP358" s="42"/>
      <c r="FQ358" s="279"/>
      <c r="FR358" s="279"/>
      <c r="FS358" s="279"/>
      <c r="FT358" s="279"/>
      <c r="FU358" s="279"/>
      <c r="FV358" s="279"/>
      <c r="FW358" s="283">
        <v>151</v>
      </c>
      <c r="FX358" s="283">
        <v>3</v>
      </c>
      <c r="FY358" s="279"/>
      <c r="FZ358" s="279"/>
      <c r="GA358" s="279"/>
      <c r="GB358" s="279"/>
      <c r="GC358" s="62">
        <v>229</v>
      </c>
      <c r="GD358" s="62"/>
      <c r="GE358" s="279"/>
      <c r="GF358" s="279"/>
      <c r="GG358" s="285"/>
      <c r="GH358" s="285"/>
      <c r="GI358" s="279"/>
      <c r="GJ358" s="279"/>
      <c r="GK358" s="279"/>
      <c r="GL358" s="279"/>
    </row>
    <row r="359" spans="1:194" s="286" customFormat="1" ht="14.25" customHeight="1" x14ac:dyDescent="0.3">
      <c r="A359" s="277">
        <v>320</v>
      </c>
      <c r="B359" s="277" t="s">
        <v>907</v>
      </c>
      <c r="C359" s="277" t="s">
        <v>908</v>
      </c>
      <c r="D359" s="277">
        <v>1.02</v>
      </c>
      <c r="E359" s="277"/>
      <c r="F359" s="277"/>
      <c r="G359" s="277"/>
      <c r="H359" s="277"/>
      <c r="I359" s="277"/>
      <c r="J359" s="277">
        <v>3</v>
      </c>
      <c r="K359" s="277">
        <v>0</v>
      </c>
      <c r="L359" s="277">
        <v>10</v>
      </c>
      <c r="M359" s="277"/>
      <c r="N359" s="277"/>
      <c r="O359" s="277"/>
      <c r="P359" s="277">
        <v>2</v>
      </c>
      <c r="Q359" s="277"/>
      <c r="R359" s="277">
        <v>4</v>
      </c>
      <c r="S359" s="277"/>
      <c r="T359" s="277">
        <v>1</v>
      </c>
      <c r="U359" s="277"/>
      <c r="V359" s="277">
        <v>30</v>
      </c>
      <c r="W359" s="277"/>
      <c r="X359" s="277"/>
      <c r="Y359" s="277"/>
      <c r="Z359" s="277"/>
      <c r="AA359" s="277"/>
      <c r="AB359" s="277"/>
      <c r="AC359" s="277"/>
      <c r="AD359" s="277">
        <v>2</v>
      </c>
      <c r="AE359" s="277"/>
      <c r="AF359" s="277">
        <v>37</v>
      </c>
      <c r="AG359" s="277"/>
      <c r="AH359" s="277"/>
      <c r="AI359" s="277"/>
      <c r="AJ359" s="277"/>
      <c r="AK359" s="277"/>
      <c r="AL359" s="277">
        <v>1</v>
      </c>
      <c r="AM359" s="277"/>
      <c r="AN359" s="277"/>
      <c r="AO359" s="277"/>
      <c r="AP359" s="277">
        <v>8</v>
      </c>
      <c r="AQ359" s="277"/>
      <c r="AR359" s="278">
        <v>3</v>
      </c>
      <c r="AS359" s="278"/>
      <c r="AT359" s="278">
        <v>44</v>
      </c>
      <c r="AU359" s="278"/>
      <c r="AV359" s="277">
        <v>5</v>
      </c>
      <c r="AW359" s="277"/>
      <c r="AX359" s="277">
        <v>6</v>
      </c>
      <c r="AY359" s="277"/>
      <c r="AZ359" s="42">
        <v>25</v>
      </c>
      <c r="BA359" s="42"/>
      <c r="BB359" s="277">
        <v>3</v>
      </c>
      <c r="BC359" s="277"/>
      <c r="BD359" s="277"/>
      <c r="BE359" s="277"/>
      <c r="BF359" s="277"/>
      <c r="BG359" s="277"/>
      <c r="BH359" s="277"/>
      <c r="BI359" s="277"/>
      <c r="BJ359" s="277">
        <v>13</v>
      </c>
      <c r="BK359" s="277"/>
      <c r="BL359" s="277">
        <v>2</v>
      </c>
      <c r="BM359" s="277"/>
      <c r="BN359" s="279">
        <v>3</v>
      </c>
      <c r="BO359" s="279"/>
      <c r="BP359" s="277">
        <v>0</v>
      </c>
      <c r="BQ359" s="277"/>
      <c r="BR359" s="277"/>
      <c r="BS359" s="277"/>
      <c r="BT359" s="277">
        <v>6</v>
      </c>
      <c r="BU359" s="277"/>
      <c r="BV359" s="277">
        <v>14</v>
      </c>
      <c r="BW359" s="277"/>
      <c r="BX359" s="277">
        <v>29</v>
      </c>
      <c r="BY359" s="277"/>
      <c r="BZ359" s="277"/>
      <c r="CA359" s="277"/>
      <c r="CB359" s="277"/>
      <c r="CC359" s="277"/>
      <c r="CD359" s="277">
        <v>10</v>
      </c>
      <c r="CE359" s="277"/>
      <c r="CF359" s="277">
        <v>19</v>
      </c>
      <c r="CG359" s="277"/>
      <c r="CH359" s="287">
        <v>106</v>
      </c>
      <c r="CI359" s="287"/>
      <c r="CJ359" s="277"/>
      <c r="CK359" s="277"/>
      <c r="CL359" s="277"/>
      <c r="CM359" s="277"/>
      <c r="CN359" s="277"/>
      <c r="CO359" s="277"/>
      <c r="CP359" s="277"/>
      <c r="CQ359" s="277"/>
      <c r="CR359" s="277">
        <v>15</v>
      </c>
      <c r="CS359" s="277"/>
      <c r="CT359" s="277"/>
      <c r="CU359" s="277"/>
      <c r="CV359" s="277"/>
      <c r="CW359" s="277"/>
      <c r="CX359" s="277">
        <v>10</v>
      </c>
      <c r="CY359" s="277"/>
      <c r="CZ359" s="277">
        <v>5</v>
      </c>
      <c r="DA359" s="277"/>
      <c r="DB359" s="277"/>
      <c r="DC359" s="277"/>
      <c r="DD359" s="271"/>
      <c r="DE359" s="271"/>
      <c r="DF359" s="277">
        <v>4</v>
      </c>
      <c r="DG359" s="277"/>
      <c r="DH359" s="279">
        <v>0</v>
      </c>
      <c r="DI359" s="279">
        <v>0</v>
      </c>
      <c r="DJ359" s="277"/>
      <c r="DK359" s="277"/>
      <c r="DL359" s="277">
        <v>2</v>
      </c>
      <c r="DM359" s="277"/>
      <c r="DN359" s="277"/>
      <c r="DO359" s="277"/>
      <c r="DP359" s="277"/>
      <c r="DQ359" s="277">
        <v>8</v>
      </c>
      <c r="DR359" s="277"/>
      <c r="DS359" s="277"/>
      <c r="DT359" s="277"/>
      <c r="DU359" s="277">
        <v>2</v>
      </c>
      <c r="DV359" s="277"/>
      <c r="DW359" s="279">
        <v>52</v>
      </c>
      <c r="DX359" s="279">
        <v>1</v>
      </c>
      <c r="DY359" s="277">
        <v>13</v>
      </c>
      <c r="DZ359" s="277"/>
      <c r="EA359" s="277">
        <v>10</v>
      </c>
      <c r="EB359" s="277"/>
      <c r="EC359" s="272">
        <v>15</v>
      </c>
      <c r="ED359" s="272"/>
      <c r="EE359" s="277">
        <v>7</v>
      </c>
      <c r="EF359" s="277"/>
      <c r="EG359" s="277">
        <v>79</v>
      </c>
      <c r="EH359" s="277"/>
      <c r="EI359" s="277"/>
      <c r="EJ359" s="277"/>
      <c r="EK359" s="277">
        <v>2</v>
      </c>
      <c r="EL359" s="277"/>
      <c r="EM359" s="277">
        <v>30</v>
      </c>
      <c r="EN359" s="277"/>
      <c r="EO359" s="277">
        <v>2</v>
      </c>
      <c r="EP359" s="277"/>
      <c r="EQ359" s="277"/>
      <c r="ER359" s="277"/>
      <c r="ES359" s="277">
        <v>12</v>
      </c>
      <c r="ET359" s="277"/>
      <c r="EU359" s="277">
        <v>2</v>
      </c>
      <c r="EV359" s="277"/>
      <c r="EW359" s="277"/>
      <c r="EX359" s="277"/>
      <c r="EY359" s="277">
        <v>2</v>
      </c>
      <c r="EZ359" s="277"/>
      <c r="FA359" s="277">
        <v>30</v>
      </c>
      <c r="FB359" s="277"/>
      <c r="FC359" s="277">
        <v>7</v>
      </c>
      <c r="FD359" s="277"/>
      <c r="FE359" s="288">
        <v>3</v>
      </c>
      <c r="FF359" s="288"/>
      <c r="FG359" s="277">
        <v>28</v>
      </c>
      <c r="FH359" s="277"/>
      <c r="FI359" s="277"/>
      <c r="FJ359" s="277"/>
      <c r="FK359" s="277">
        <v>17</v>
      </c>
      <c r="FL359" s="277"/>
      <c r="FM359" s="277"/>
      <c r="FN359" s="277"/>
      <c r="FO359" s="42"/>
      <c r="FP359" s="42"/>
      <c r="FQ359" s="277"/>
      <c r="FR359" s="277"/>
      <c r="FS359" s="277"/>
      <c r="FT359" s="277"/>
      <c r="FU359" s="277">
        <v>16</v>
      </c>
      <c r="FV359" s="277"/>
      <c r="FW359" s="288">
        <v>3</v>
      </c>
      <c r="FX359" s="288"/>
      <c r="FY359" s="277"/>
      <c r="FZ359" s="277"/>
      <c r="GA359" s="277">
        <v>10</v>
      </c>
      <c r="GB359" s="277"/>
      <c r="GC359" s="62">
        <v>0</v>
      </c>
      <c r="GD359" s="62"/>
      <c r="GE359" s="277">
        <v>6</v>
      </c>
      <c r="GF359" s="277"/>
      <c r="GG359" s="277">
        <v>15</v>
      </c>
      <c r="GH359" s="277"/>
      <c r="GI359" s="277">
        <v>10</v>
      </c>
      <c r="GJ359" s="277"/>
      <c r="GK359" s="277"/>
      <c r="GL359" s="277"/>
    </row>
    <row r="360" spans="1:194" s="286" customFormat="1" ht="14.25" customHeight="1" x14ac:dyDescent="0.3">
      <c r="A360" s="277">
        <v>321</v>
      </c>
      <c r="B360" s="277" t="s">
        <v>909</v>
      </c>
      <c r="C360" s="277" t="s">
        <v>910</v>
      </c>
      <c r="D360" s="277">
        <v>1.49</v>
      </c>
      <c r="E360" s="277"/>
      <c r="F360" s="277"/>
      <c r="G360" s="277"/>
      <c r="H360" s="277"/>
      <c r="I360" s="277"/>
      <c r="J360" s="277">
        <v>166</v>
      </c>
      <c r="K360" s="277">
        <v>0</v>
      </c>
      <c r="L360" s="277">
        <v>40</v>
      </c>
      <c r="M360" s="277"/>
      <c r="N360" s="277"/>
      <c r="O360" s="277"/>
      <c r="P360" s="277">
        <v>45</v>
      </c>
      <c r="Q360" s="277"/>
      <c r="R360" s="277"/>
      <c r="S360" s="277"/>
      <c r="T360" s="277">
        <v>257</v>
      </c>
      <c r="U360" s="277"/>
      <c r="V360" s="277">
        <v>100</v>
      </c>
      <c r="W360" s="277"/>
      <c r="X360" s="277"/>
      <c r="Y360" s="277"/>
      <c r="Z360" s="277"/>
      <c r="AA360" s="277"/>
      <c r="AB360" s="277">
        <v>220</v>
      </c>
      <c r="AC360" s="277"/>
      <c r="AD360" s="277">
        <v>236</v>
      </c>
      <c r="AE360" s="277"/>
      <c r="AF360" s="277">
        <v>945</v>
      </c>
      <c r="AG360" s="277"/>
      <c r="AH360" s="277"/>
      <c r="AI360" s="277"/>
      <c r="AJ360" s="277"/>
      <c r="AK360" s="277"/>
      <c r="AL360" s="277">
        <v>53</v>
      </c>
      <c r="AM360" s="277"/>
      <c r="AN360" s="277"/>
      <c r="AO360" s="277"/>
      <c r="AP360" s="277">
        <v>69</v>
      </c>
      <c r="AQ360" s="277"/>
      <c r="AR360" s="278">
        <v>60</v>
      </c>
      <c r="AS360" s="278"/>
      <c r="AT360" s="278"/>
      <c r="AU360" s="278"/>
      <c r="AV360" s="277">
        <v>110</v>
      </c>
      <c r="AW360" s="277"/>
      <c r="AX360" s="277">
        <v>128</v>
      </c>
      <c r="AY360" s="277"/>
      <c r="AZ360" s="42">
        <v>69</v>
      </c>
      <c r="BA360" s="42"/>
      <c r="BB360" s="277">
        <v>98</v>
      </c>
      <c r="BC360" s="277"/>
      <c r="BD360" s="277">
        <v>115</v>
      </c>
      <c r="BE360" s="277">
        <v>0</v>
      </c>
      <c r="BF360" s="277"/>
      <c r="BG360" s="277"/>
      <c r="BH360" s="277"/>
      <c r="BI360" s="277"/>
      <c r="BJ360" s="277">
        <v>151</v>
      </c>
      <c r="BK360" s="277"/>
      <c r="BL360" s="277">
        <v>95</v>
      </c>
      <c r="BM360" s="277"/>
      <c r="BN360" s="277">
        <v>95</v>
      </c>
      <c r="BO360" s="277"/>
      <c r="BP360" s="277">
        <v>74</v>
      </c>
      <c r="BQ360" s="277"/>
      <c r="BR360" s="277"/>
      <c r="BS360" s="277"/>
      <c r="BT360" s="277">
        <v>80</v>
      </c>
      <c r="BU360" s="277"/>
      <c r="BV360" s="277"/>
      <c r="BW360" s="277"/>
      <c r="BX360" s="277">
        <v>440</v>
      </c>
      <c r="BY360" s="277"/>
      <c r="BZ360" s="277"/>
      <c r="CA360" s="277"/>
      <c r="CB360" s="277">
        <v>50</v>
      </c>
      <c r="CC360" s="277"/>
      <c r="CD360" s="277">
        <v>78</v>
      </c>
      <c r="CE360" s="277"/>
      <c r="CF360" s="277">
        <v>106</v>
      </c>
      <c r="CG360" s="277"/>
      <c r="CH360" s="287">
        <v>284</v>
      </c>
      <c r="CI360" s="287"/>
      <c r="CJ360" s="277"/>
      <c r="CK360" s="277"/>
      <c r="CL360" s="277">
        <v>523</v>
      </c>
      <c r="CM360" s="277"/>
      <c r="CN360" s="277"/>
      <c r="CO360" s="277"/>
      <c r="CP360" s="277"/>
      <c r="CQ360" s="277"/>
      <c r="CR360" s="277">
        <v>69</v>
      </c>
      <c r="CS360" s="277"/>
      <c r="CT360" s="277"/>
      <c r="CU360" s="277"/>
      <c r="CV360" s="277">
        <v>200</v>
      </c>
      <c r="CW360" s="277"/>
      <c r="CX360" s="277">
        <v>178</v>
      </c>
      <c r="CY360" s="277"/>
      <c r="CZ360" s="277">
        <v>26</v>
      </c>
      <c r="DA360" s="277"/>
      <c r="DB360" s="277"/>
      <c r="DC360" s="277"/>
      <c r="DD360" s="271"/>
      <c r="DE360" s="271"/>
      <c r="DF360" s="277">
        <v>44</v>
      </c>
      <c r="DG360" s="277"/>
      <c r="DH360" s="279">
        <v>0</v>
      </c>
      <c r="DI360" s="279">
        <v>0</v>
      </c>
      <c r="DJ360" s="277"/>
      <c r="DK360" s="277"/>
      <c r="DL360" s="277">
        <v>235</v>
      </c>
      <c r="DM360" s="277"/>
      <c r="DN360" s="277"/>
      <c r="DO360" s="277"/>
      <c r="DP360" s="277"/>
      <c r="DQ360" s="277">
        <v>72</v>
      </c>
      <c r="DR360" s="277"/>
      <c r="DS360" s="277">
        <v>1548</v>
      </c>
      <c r="DT360" s="277"/>
      <c r="DU360" s="277">
        <v>115</v>
      </c>
      <c r="DV360" s="277"/>
      <c r="DW360" s="277">
        <v>1</v>
      </c>
      <c r="DX360" s="277"/>
      <c r="DY360" s="277">
        <v>80</v>
      </c>
      <c r="DZ360" s="277"/>
      <c r="EA360" s="277">
        <v>158</v>
      </c>
      <c r="EB360" s="277"/>
      <c r="EC360" s="272">
        <v>390</v>
      </c>
      <c r="ED360" s="272"/>
      <c r="EE360" s="277">
        <v>74</v>
      </c>
      <c r="EF360" s="277"/>
      <c r="EG360" s="277"/>
      <c r="EH360" s="277"/>
      <c r="EI360" s="277"/>
      <c r="EJ360" s="277"/>
      <c r="EK360" s="277">
        <v>80</v>
      </c>
      <c r="EL360" s="277"/>
      <c r="EM360" s="277">
        <v>400</v>
      </c>
      <c r="EN360" s="277"/>
      <c r="EO360" s="277">
        <v>126</v>
      </c>
      <c r="EP360" s="277"/>
      <c r="EQ360" s="277"/>
      <c r="ER360" s="277"/>
      <c r="ES360" s="277">
        <v>1032</v>
      </c>
      <c r="ET360" s="277"/>
      <c r="EU360" s="277">
        <v>58</v>
      </c>
      <c r="EV360" s="277"/>
      <c r="EW360" s="277"/>
      <c r="EX360" s="277"/>
      <c r="EY360" s="277">
        <v>90</v>
      </c>
      <c r="EZ360" s="277"/>
      <c r="FA360" s="277">
        <v>400</v>
      </c>
      <c r="FB360" s="277"/>
      <c r="FC360" s="277">
        <v>52</v>
      </c>
      <c r="FD360" s="277"/>
      <c r="FE360" s="288">
        <v>145</v>
      </c>
      <c r="FF360" s="288"/>
      <c r="FG360" s="277">
        <v>330</v>
      </c>
      <c r="FH360" s="277"/>
      <c r="FI360" s="277">
        <v>76</v>
      </c>
      <c r="FJ360" s="277"/>
      <c r="FK360" s="277">
        <v>200</v>
      </c>
      <c r="FL360" s="277"/>
      <c r="FM360" s="277"/>
      <c r="FN360" s="277"/>
      <c r="FO360" s="42"/>
      <c r="FP360" s="42"/>
      <c r="FQ360" s="277"/>
      <c r="FR360" s="277"/>
      <c r="FS360" s="277"/>
      <c r="FT360" s="277"/>
      <c r="FU360" s="277">
        <v>114</v>
      </c>
      <c r="FV360" s="277"/>
      <c r="FW360" s="288">
        <v>145</v>
      </c>
      <c r="FX360" s="288"/>
      <c r="FY360" s="277"/>
      <c r="FZ360" s="277"/>
      <c r="GA360" s="277">
        <v>125</v>
      </c>
      <c r="GB360" s="277"/>
      <c r="GC360" s="62">
        <v>229</v>
      </c>
      <c r="GD360" s="62"/>
      <c r="GE360" s="277">
        <v>252</v>
      </c>
      <c r="GF360" s="277"/>
      <c r="GG360" s="277">
        <v>20</v>
      </c>
      <c r="GH360" s="277"/>
      <c r="GI360" s="277">
        <v>300</v>
      </c>
      <c r="GJ360" s="277"/>
      <c r="GK360" s="277"/>
      <c r="GL360" s="277"/>
    </row>
    <row r="361" spans="1:194" s="286" customFormat="1" ht="14.25" customHeight="1" x14ac:dyDescent="0.3">
      <c r="A361" s="277">
        <v>322</v>
      </c>
      <c r="B361" s="277" t="s">
        <v>911</v>
      </c>
      <c r="C361" s="277" t="s">
        <v>912</v>
      </c>
      <c r="D361" s="277">
        <v>2.14</v>
      </c>
      <c r="E361" s="277"/>
      <c r="F361" s="277"/>
      <c r="G361" s="277"/>
      <c r="H361" s="277"/>
      <c r="I361" s="277"/>
      <c r="J361" s="277">
        <v>0</v>
      </c>
      <c r="K361" s="277">
        <v>0</v>
      </c>
      <c r="L361" s="277"/>
      <c r="M361" s="277"/>
      <c r="N361" s="277"/>
      <c r="O361" s="277"/>
      <c r="P361" s="277"/>
      <c r="Q361" s="277"/>
      <c r="R361" s="277"/>
      <c r="S361" s="277"/>
      <c r="T361" s="277"/>
      <c r="U361" s="277"/>
      <c r="V361" s="277"/>
      <c r="W361" s="277"/>
      <c r="X361" s="277"/>
      <c r="Y361" s="277"/>
      <c r="Z361" s="277"/>
      <c r="AA361" s="277"/>
      <c r="AB361" s="277"/>
      <c r="AC361" s="277"/>
      <c r="AD361" s="277"/>
      <c r="AE361" s="277"/>
      <c r="AF361" s="277">
        <v>5</v>
      </c>
      <c r="AG361" s="277"/>
      <c r="AH361" s="277"/>
      <c r="AI361" s="277"/>
      <c r="AJ361" s="277"/>
      <c r="AK361" s="277"/>
      <c r="AL361" s="277"/>
      <c r="AM361" s="277"/>
      <c r="AN361" s="277"/>
      <c r="AO361" s="277"/>
      <c r="AP361" s="277"/>
      <c r="AQ361" s="277"/>
      <c r="AR361" s="278"/>
      <c r="AS361" s="278"/>
      <c r="AT361" s="278"/>
      <c r="AU361" s="278"/>
      <c r="AV361" s="277"/>
      <c r="AW361" s="277"/>
      <c r="AX361" s="277"/>
      <c r="AY361" s="277"/>
      <c r="AZ361" s="42"/>
      <c r="BA361" s="42"/>
      <c r="BB361" s="277"/>
      <c r="BC361" s="277"/>
      <c r="BD361" s="277"/>
      <c r="BE361" s="277"/>
      <c r="BF361" s="277"/>
      <c r="BG361" s="277"/>
      <c r="BH361" s="277"/>
      <c r="BI361" s="277"/>
      <c r="BJ361" s="277"/>
      <c r="BK361" s="277"/>
      <c r="BL361" s="277"/>
      <c r="BM361" s="277"/>
      <c r="BN361" s="277"/>
      <c r="BO361" s="277"/>
      <c r="BP361" s="277"/>
      <c r="BQ361" s="277"/>
      <c r="BR361" s="277"/>
      <c r="BS361" s="277"/>
      <c r="BT361" s="277"/>
      <c r="BU361" s="277"/>
      <c r="BV361" s="277"/>
      <c r="BW361" s="277"/>
      <c r="BX361" s="277"/>
      <c r="BY361" s="277"/>
      <c r="BZ361" s="277"/>
      <c r="CA361" s="277"/>
      <c r="CB361" s="277"/>
      <c r="CC361" s="277"/>
      <c r="CD361" s="277"/>
      <c r="CE361" s="277"/>
      <c r="CF361" s="277"/>
      <c r="CG361" s="277"/>
      <c r="CH361" s="287"/>
      <c r="CI361" s="287"/>
      <c r="CJ361" s="277"/>
      <c r="CK361" s="277"/>
      <c r="CL361" s="277"/>
      <c r="CM361" s="277"/>
      <c r="CN361" s="277"/>
      <c r="CO361" s="277"/>
      <c r="CP361" s="277"/>
      <c r="CQ361" s="277"/>
      <c r="CR361" s="277"/>
      <c r="CS361" s="277"/>
      <c r="CT361" s="277"/>
      <c r="CU361" s="277"/>
      <c r="CV361" s="277"/>
      <c r="CW361" s="277"/>
      <c r="CX361" s="277"/>
      <c r="CY361" s="277"/>
      <c r="CZ361" s="277"/>
      <c r="DA361" s="277"/>
      <c r="DB361" s="277"/>
      <c r="DC361" s="277"/>
      <c r="DD361" s="271"/>
      <c r="DE361" s="271"/>
      <c r="DF361" s="277"/>
      <c r="DG361" s="277"/>
      <c r="DH361" s="279">
        <v>0</v>
      </c>
      <c r="DI361" s="279">
        <v>0</v>
      </c>
      <c r="DJ361" s="277"/>
      <c r="DK361" s="277"/>
      <c r="DL361" s="277"/>
      <c r="DM361" s="277"/>
      <c r="DN361" s="277"/>
      <c r="DO361" s="277"/>
      <c r="DP361" s="277"/>
      <c r="DQ361" s="277"/>
      <c r="DR361" s="277"/>
      <c r="DS361" s="277">
        <v>8</v>
      </c>
      <c r="DT361" s="277"/>
      <c r="DU361" s="277"/>
      <c r="DV361" s="277"/>
      <c r="DW361" s="277">
        <v>49</v>
      </c>
      <c r="DX361" s="277"/>
      <c r="DY361" s="277"/>
      <c r="DZ361" s="277"/>
      <c r="EA361" s="277"/>
      <c r="EB361" s="277"/>
      <c r="EC361" s="272">
        <v>4</v>
      </c>
      <c r="ED361" s="272"/>
      <c r="EE361" s="277"/>
      <c r="EF361" s="277"/>
      <c r="EG361" s="277"/>
      <c r="EH361" s="277"/>
      <c r="EI361" s="277"/>
      <c r="EJ361" s="277"/>
      <c r="EK361" s="277"/>
      <c r="EL361" s="277"/>
      <c r="EM361" s="277"/>
      <c r="EN361" s="277"/>
      <c r="EO361" s="277"/>
      <c r="EP361" s="277"/>
      <c r="EQ361" s="277"/>
      <c r="ER361" s="277"/>
      <c r="ES361" s="277">
        <v>6</v>
      </c>
      <c r="ET361" s="277"/>
      <c r="EU361" s="277"/>
      <c r="EV361" s="277"/>
      <c r="EW361" s="277"/>
      <c r="EX361" s="277"/>
      <c r="EY361" s="277"/>
      <c r="EZ361" s="277"/>
      <c r="FA361" s="277"/>
      <c r="FB361" s="277"/>
      <c r="FC361" s="277"/>
      <c r="FD361" s="277"/>
      <c r="FE361" s="288"/>
      <c r="FF361" s="288"/>
      <c r="FG361" s="277"/>
      <c r="FH361" s="277"/>
      <c r="FI361" s="277"/>
      <c r="FJ361" s="277"/>
      <c r="FK361" s="277"/>
      <c r="FL361" s="277"/>
      <c r="FM361" s="277"/>
      <c r="FN361" s="277"/>
      <c r="FO361" s="42"/>
      <c r="FP361" s="42"/>
      <c r="FQ361" s="277"/>
      <c r="FR361" s="277"/>
      <c r="FS361" s="277"/>
      <c r="FT361" s="277"/>
      <c r="FU361" s="277"/>
      <c r="FV361" s="277"/>
      <c r="FW361" s="288"/>
      <c r="FX361" s="288"/>
      <c r="FY361" s="277"/>
      <c r="FZ361" s="277"/>
      <c r="GA361" s="277"/>
      <c r="GB361" s="277"/>
      <c r="GC361" s="62"/>
      <c r="GD361" s="62"/>
      <c r="GE361" s="277"/>
      <c r="GF361" s="277"/>
      <c r="GG361" s="277"/>
      <c r="GH361" s="277"/>
      <c r="GI361" s="277"/>
      <c r="GJ361" s="277"/>
      <c r="GK361" s="277"/>
      <c r="GL361" s="277"/>
    </row>
    <row r="362" spans="1:194" s="286" customFormat="1" ht="14.25" customHeight="1" x14ac:dyDescent="0.3">
      <c r="A362" s="277">
        <v>323</v>
      </c>
      <c r="B362" s="277" t="s">
        <v>913</v>
      </c>
      <c r="C362" s="277" t="s">
        <v>914</v>
      </c>
      <c r="D362" s="277">
        <v>1.25</v>
      </c>
      <c r="E362" s="277"/>
      <c r="F362" s="277"/>
      <c r="G362" s="277"/>
      <c r="H362" s="277"/>
      <c r="I362" s="277"/>
      <c r="J362" s="277">
        <v>10</v>
      </c>
      <c r="K362" s="277">
        <v>0</v>
      </c>
      <c r="L362" s="277"/>
      <c r="M362" s="277"/>
      <c r="N362" s="277"/>
      <c r="O362" s="277"/>
      <c r="P362" s="277">
        <v>4</v>
      </c>
      <c r="Q362" s="277"/>
      <c r="R362" s="277"/>
      <c r="S362" s="277"/>
      <c r="T362" s="277"/>
      <c r="U362" s="277"/>
      <c r="V362" s="277">
        <v>1</v>
      </c>
      <c r="W362" s="277"/>
      <c r="X362" s="277"/>
      <c r="Y362" s="277"/>
      <c r="Z362" s="277"/>
      <c r="AA362" s="277"/>
      <c r="AB362" s="277">
        <v>5</v>
      </c>
      <c r="AC362" s="277"/>
      <c r="AD362" s="277">
        <v>2</v>
      </c>
      <c r="AE362" s="277"/>
      <c r="AF362" s="277">
        <v>32</v>
      </c>
      <c r="AG362" s="277"/>
      <c r="AH362" s="277"/>
      <c r="AI362" s="277"/>
      <c r="AJ362" s="277"/>
      <c r="AK362" s="277"/>
      <c r="AL362" s="277">
        <v>2</v>
      </c>
      <c r="AM362" s="277"/>
      <c r="AN362" s="277"/>
      <c r="AO362" s="277"/>
      <c r="AP362" s="277"/>
      <c r="AQ362" s="277"/>
      <c r="AR362" s="278"/>
      <c r="AS362" s="278"/>
      <c r="AT362" s="278"/>
      <c r="AU362" s="278"/>
      <c r="AV362" s="277"/>
      <c r="AW362" s="277"/>
      <c r="AX362" s="277"/>
      <c r="AY362" s="277"/>
      <c r="AZ362" s="42"/>
      <c r="BA362" s="42"/>
      <c r="BB362" s="277"/>
      <c r="BC362" s="277"/>
      <c r="BD362" s="277"/>
      <c r="BE362" s="277"/>
      <c r="BF362" s="277"/>
      <c r="BG362" s="277"/>
      <c r="BH362" s="277"/>
      <c r="BI362" s="277"/>
      <c r="BJ362" s="277"/>
      <c r="BK362" s="277"/>
      <c r="BL362" s="277"/>
      <c r="BM362" s="277"/>
      <c r="BN362" s="277"/>
      <c r="BO362" s="277"/>
      <c r="BP362" s="277"/>
      <c r="BQ362" s="277"/>
      <c r="BR362" s="277"/>
      <c r="BS362" s="277"/>
      <c r="BT362" s="277"/>
      <c r="BU362" s="277"/>
      <c r="BV362" s="277"/>
      <c r="BW362" s="277"/>
      <c r="BX362" s="277">
        <v>5</v>
      </c>
      <c r="BY362" s="277"/>
      <c r="BZ362" s="277"/>
      <c r="CA362" s="277"/>
      <c r="CB362" s="277"/>
      <c r="CC362" s="277"/>
      <c r="CD362" s="277">
        <v>2</v>
      </c>
      <c r="CE362" s="277"/>
      <c r="CF362" s="277">
        <v>1</v>
      </c>
      <c r="CG362" s="277"/>
      <c r="CH362" s="287">
        <f>7+7</f>
        <v>14</v>
      </c>
      <c r="CI362" s="287"/>
      <c r="CJ362" s="277"/>
      <c r="CK362" s="277"/>
      <c r="CL362" s="277">
        <v>1</v>
      </c>
      <c r="CM362" s="277"/>
      <c r="CN362" s="277"/>
      <c r="CO362" s="277"/>
      <c r="CP362" s="277"/>
      <c r="CQ362" s="277"/>
      <c r="CR362" s="277">
        <v>1</v>
      </c>
      <c r="CS362" s="277"/>
      <c r="CT362" s="277"/>
      <c r="CU362" s="277"/>
      <c r="CV362" s="277"/>
      <c r="CW362" s="277"/>
      <c r="CX362" s="277"/>
      <c r="CY362" s="277"/>
      <c r="CZ362" s="277"/>
      <c r="DA362" s="277"/>
      <c r="DB362" s="277"/>
      <c r="DC362" s="277"/>
      <c r="DD362" s="271"/>
      <c r="DE362" s="271"/>
      <c r="DF362" s="277"/>
      <c r="DG362" s="277"/>
      <c r="DH362" s="279">
        <v>0</v>
      </c>
      <c r="DI362" s="279">
        <v>0</v>
      </c>
      <c r="DJ362" s="277"/>
      <c r="DK362" s="277"/>
      <c r="DL362" s="277">
        <v>3</v>
      </c>
      <c r="DM362" s="277"/>
      <c r="DN362" s="277"/>
      <c r="DO362" s="277"/>
      <c r="DP362" s="277"/>
      <c r="DQ362" s="277"/>
      <c r="DR362" s="277"/>
      <c r="DS362" s="277">
        <v>65</v>
      </c>
      <c r="DT362" s="277"/>
      <c r="DU362" s="277">
        <v>8</v>
      </c>
      <c r="DV362" s="277"/>
      <c r="DW362" s="277"/>
      <c r="DX362" s="277"/>
      <c r="DY362" s="277"/>
      <c r="DZ362" s="277"/>
      <c r="EA362" s="277"/>
      <c r="EB362" s="277"/>
      <c r="EC362" s="272">
        <v>25</v>
      </c>
      <c r="ED362" s="272"/>
      <c r="EE362" s="277"/>
      <c r="EF362" s="277"/>
      <c r="EG362" s="277"/>
      <c r="EH362" s="277"/>
      <c r="EI362" s="277"/>
      <c r="EJ362" s="277"/>
      <c r="EK362" s="277">
        <v>2</v>
      </c>
      <c r="EL362" s="277"/>
      <c r="EM362" s="277">
        <v>1</v>
      </c>
      <c r="EN362" s="277"/>
      <c r="EO362" s="277">
        <v>5</v>
      </c>
      <c r="EP362" s="277"/>
      <c r="EQ362" s="277"/>
      <c r="ER362" s="277"/>
      <c r="ES362" s="277">
        <v>70</v>
      </c>
      <c r="ET362" s="277"/>
      <c r="EU362" s="277">
        <v>1</v>
      </c>
      <c r="EV362" s="277"/>
      <c r="EW362" s="277"/>
      <c r="EX362" s="277"/>
      <c r="EY362" s="277">
        <v>2</v>
      </c>
      <c r="EZ362" s="277"/>
      <c r="FA362" s="277">
        <v>1</v>
      </c>
      <c r="FB362" s="277"/>
      <c r="FC362" s="277">
        <v>1</v>
      </c>
      <c r="FD362" s="277"/>
      <c r="FE362" s="288">
        <v>3</v>
      </c>
      <c r="FF362" s="288"/>
      <c r="FG362" s="277">
        <v>1</v>
      </c>
      <c r="FH362" s="277"/>
      <c r="FI362" s="277">
        <v>3</v>
      </c>
      <c r="FJ362" s="277"/>
      <c r="FK362" s="277">
        <v>1</v>
      </c>
      <c r="FL362" s="277"/>
      <c r="FM362" s="277"/>
      <c r="FN362" s="277"/>
      <c r="FO362" s="42"/>
      <c r="FP362" s="42"/>
      <c r="FQ362" s="277"/>
      <c r="FR362" s="277"/>
      <c r="FS362" s="277"/>
      <c r="FT362" s="277"/>
      <c r="FU362" s="277">
        <v>3</v>
      </c>
      <c r="FV362" s="277"/>
      <c r="FW362" s="288">
        <v>3</v>
      </c>
      <c r="FX362" s="288"/>
      <c r="FY362" s="277"/>
      <c r="FZ362" s="277"/>
      <c r="GA362" s="277">
        <v>2</v>
      </c>
      <c r="GB362" s="277"/>
      <c r="GC362" s="62"/>
      <c r="GD362" s="62"/>
      <c r="GE362" s="277">
        <v>4</v>
      </c>
      <c r="GF362" s="277"/>
      <c r="GG362" s="277"/>
      <c r="GH362" s="277"/>
      <c r="GI362" s="277">
        <v>6</v>
      </c>
      <c r="GJ362" s="277"/>
      <c r="GK362" s="277"/>
      <c r="GL362" s="277"/>
    </row>
    <row r="363" spans="1:194" s="286" customFormat="1" ht="14.25" customHeight="1" x14ac:dyDescent="0.3">
      <c r="A363" s="277">
        <v>324</v>
      </c>
      <c r="B363" s="277" t="s">
        <v>915</v>
      </c>
      <c r="C363" s="277" t="s">
        <v>916</v>
      </c>
      <c r="D363" s="277">
        <v>2.76</v>
      </c>
      <c r="E363" s="277"/>
      <c r="F363" s="277"/>
      <c r="G363" s="277"/>
      <c r="H363" s="277"/>
      <c r="I363" s="277"/>
      <c r="J363" s="277">
        <v>0</v>
      </c>
      <c r="K363" s="277">
        <v>0</v>
      </c>
      <c r="L363" s="277"/>
      <c r="M363" s="277"/>
      <c r="N363" s="277"/>
      <c r="O363" s="277"/>
      <c r="P363" s="277"/>
      <c r="Q363" s="277"/>
      <c r="R363" s="277"/>
      <c r="S363" s="277"/>
      <c r="T363" s="277"/>
      <c r="U363" s="277"/>
      <c r="V363" s="277"/>
      <c r="W363" s="277"/>
      <c r="X363" s="277"/>
      <c r="Y363" s="277"/>
      <c r="Z363" s="277"/>
      <c r="AA363" s="277"/>
      <c r="AB363" s="277"/>
      <c r="AC363" s="277"/>
      <c r="AD363" s="277"/>
      <c r="AE363" s="277"/>
      <c r="AF363" s="277">
        <v>5</v>
      </c>
      <c r="AG363" s="277"/>
      <c r="AH363" s="277"/>
      <c r="AI363" s="277"/>
      <c r="AJ363" s="277"/>
      <c r="AK363" s="277"/>
      <c r="AL363" s="277"/>
      <c r="AM363" s="277"/>
      <c r="AN363" s="277"/>
      <c r="AO363" s="277"/>
      <c r="AP363" s="277"/>
      <c r="AQ363" s="277"/>
      <c r="AR363" s="278"/>
      <c r="AS363" s="278"/>
      <c r="AT363" s="278"/>
      <c r="AU363" s="278"/>
      <c r="AV363" s="277"/>
      <c r="AW363" s="277"/>
      <c r="AX363" s="277"/>
      <c r="AY363" s="277"/>
      <c r="AZ363" s="42"/>
      <c r="BA363" s="42"/>
      <c r="BB363" s="277"/>
      <c r="BC363" s="277"/>
      <c r="BD363" s="277"/>
      <c r="BE363" s="277"/>
      <c r="BF363" s="277"/>
      <c r="BG363" s="277"/>
      <c r="BH363" s="277"/>
      <c r="BI363" s="277"/>
      <c r="BJ363" s="277"/>
      <c r="BK363" s="277"/>
      <c r="BL363" s="277"/>
      <c r="BM363" s="277"/>
      <c r="BN363" s="277"/>
      <c r="BO363" s="277"/>
      <c r="BP363" s="277"/>
      <c r="BQ363" s="277"/>
      <c r="BR363" s="277"/>
      <c r="BS363" s="277"/>
      <c r="BT363" s="277"/>
      <c r="BU363" s="277"/>
      <c r="BV363" s="277"/>
      <c r="BW363" s="277"/>
      <c r="BX363" s="277">
        <v>1</v>
      </c>
      <c r="BY363" s="277"/>
      <c r="BZ363" s="277"/>
      <c r="CA363" s="277"/>
      <c r="CB363" s="277"/>
      <c r="CC363" s="277"/>
      <c r="CD363" s="277"/>
      <c r="CE363" s="277"/>
      <c r="CF363" s="277"/>
      <c r="CG363" s="277"/>
      <c r="CH363" s="287"/>
      <c r="CI363" s="287"/>
      <c r="CJ363" s="277"/>
      <c r="CK363" s="277"/>
      <c r="CL363" s="277"/>
      <c r="CM363" s="277"/>
      <c r="CN363" s="277"/>
      <c r="CO363" s="277"/>
      <c r="CP363" s="277"/>
      <c r="CQ363" s="277"/>
      <c r="CR363" s="277"/>
      <c r="CS363" s="277"/>
      <c r="CT363" s="277"/>
      <c r="CU363" s="277"/>
      <c r="CV363" s="277"/>
      <c r="CW363" s="277"/>
      <c r="CX363" s="277"/>
      <c r="CY363" s="277"/>
      <c r="CZ363" s="277"/>
      <c r="DA363" s="277"/>
      <c r="DB363" s="277"/>
      <c r="DC363" s="277"/>
      <c r="DD363" s="271"/>
      <c r="DE363" s="271"/>
      <c r="DF363" s="277"/>
      <c r="DG363" s="277"/>
      <c r="DH363" s="279">
        <v>0</v>
      </c>
      <c r="DI363" s="279">
        <v>0</v>
      </c>
      <c r="DJ363" s="277"/>
      <c r="DK363" s="277"/>
      <c r="DL363" s="277"/>
      <c r="DM363" s="277"/>
      <c r="DN363" s="277"/>
      <c r="DO363" s="277"/>
      <c r="DP363" s="277"/>
      <c r="DQ363" s="277"/>
      <c r="DR363" s="277"/>
      <c r="DS363" s="277">
        <v>10</v>
      </c>
      <c r="DT363" s="277"/>
      <c r="DU363" s="277"/>
      <c r="DV363" s="277"/>
      <c r="DW363" s="277"/>
      <c r="DX363" s="277"/>
      <c r="DY363" s="277"/>
      <c r="DZ363" s="277"/>
      <c r="EA363" s="277"/>
      <c r="EB363" s="277"/>
      <c r="EC363" s="272">
        <v>3</v>
      </c>
      <c r="ED363" s="272"/>
      <c r="EE363" s="277"/>
      <c r="EF363" s="277"/>
      <c r="EG363" s="277"/>
      <c r="EH363" s="277"/>
      <c r="EI363" s="277"/>
      <c r="EJ363" s="277"/>
      <c r="EK363" s="277"/>
      <c r="EL363" s="277"/>
      <c r="EM363" s="277"/>
      <c r="EN363" s="277"/>
      <c r="EO363" s="277"/>
      <c r="EP363" s="277"/>
      <c r="EQ363" s="277"/>
      <c r="ER363" s="277"/>
      <c r="ES363" s="277">
        <v>14</v>
      </c>
      <c r="ET363" s="277"/>
      <c r="EU363" s="277"/>
      <c r="EV363" s="277"/>
      <c r="EW363" s="277"/>
      <c r="EX363" s="277"/>
      <c r="EY363" s="277"/>
      <c r="EZ363" s="277"/>
      <c r="FA363" s="277"/>
      <c r="FB363" s="277"/>
      <c r="FC363" s="277"/>
      <c r="FD363" s="277"/>
      <c r="FE363" s="288"/>
      <c r="FF363" s="288"/>
      <c r="FG363" s="277"/>
      <c r="FH363" s="277"/>
      <c r="FI363" s="277"/>
      <c r="FJ363" s="277"/>
      <c r="FK363" s="277"/>
      <c r="FL363" s="277"/>
      <c r="FM363" s="277"/>
      <c r="FN363" s="277"/>
      <c r="FO363" s="42"/>
      <c r="FP363" s="42"/>
      <c r="FQ363" s="277"/>
      <c r="FR363" s="277"/>
      <c r="FS363" s="277"/>
      <c r="FT363" s="277"/>
      <c r="FU363" s="277"/>
      <c r="FV363" s="277"/>
      <c r="FW363" s="288"/>
      <c r="FX363" s="288"/>
      <c r="FY363" s="277"/>
      <c r="FZ363" s="277"/>
      <c r="GA363" s="277"/>
      <c r="GB363" s="277"/>
      <c r="GC363" s="62"/>
      <c r="GD363" s="62"/>
      <c r="GE363" s="277"/>
      <c r="GF363" s="277"/>
      <c r="GG363" s="277"/>
      <c r="GH363" s="277"/>
      <c r="GI363" s="277"/>
      <c r="GJ363" s="277"/>
      <c r="GK363" s="277"/>
      <c r="GL363" s="277"/>
    </row>
    <row r="364" spans="1:194" s="286" customFormat="1" ht="29.25" customHeight="1" x14ac:dyDescent="0.3">
      <c r="A364" s="277">
        <v>325</v>
      </c>
      <c r="B364" s="277" t="s">
        <v>917</v>
      </c>
      <c r="C364" s="277" t="s">
        <v>918</v>
      </c>
      <c r="D364" s="277">
        <v>0.76</v>
      </c>
      <c r="E364" s="277"/>
      <c r="F364" s="277"/>
      <c r="G364" s="277"/>
      <c r="H364" s="277"/>
      <c r="I364" s="277"/>
      <c r="J364" s="277">
        <v>0</v>
      </c>
      <c r="K364" s="277">
        <v>0</v>
      </c>
      <c r="L364" s="277"/>
      <c r="M364" s="277"/>
      <c r="N364" s="277"/>
      <c r="O364" s="277"/>
      <c r="P364" s="277"/>
      <c r="Q364" s="277"/>
      <c r="R364" s="277"/>
      <c r="S364" s="277"/>
      <c r="T364" s="277"/>
      <c r="U364" s="277"/>
      <c r="V364" s="277"/>
      <c r="W364" s="277"/>
      <c r="X364" s="277"/>
      <c r="Y364" s="277"/>
      <c r="Z364" s="277"/>
      <c r="AA364" s="277"/>
      <c r="AB364" s="277"/>
      <c r="AC364" s="277"/>
      <c r="AD364" s="277"/>
      <c r="AE364" s="277"/>
      <c r="AF364" s="277"/>
      <c r="AG364" s="277"/>
      <c r="AH364" s="277"/>
      <c r="AI364" s="277"/>
      <c r="AJ364" s="277"/>
      <c r="AK364" s="277"/>
      <c r="AL364" s="277"/>
      <c r="AM364" s="277"/>
      <c r="AN364" s="277"/>
      <c r="AO364" s="277"/>
      <c r="AP364" s="277"/>
      <c r="AQ364" s="277"/>
      <c r="AR364" s="278"/>
      <c r="AS364" s="278"/>
      <c r="AT364" s="278"/>
      <c r="AU364" s="278"/>
      <c r="AV364" s="277"/>
      <c r="AW364" s="277"/>
      <c r="AX364" s="277"/>
      <c r="AY364" s="277"/>
      <c r="AZ364" s="42"/>
      <c r="BA364" s="42"/>
      <c r="BB364" s="277"/>
      <c r="BC364" s="277"/>
      <c r="BD364" s="277"/>
      <c r="BE364" s="277"/>
      <c r="BF364" s="277"/>
      <c r="BG364" s="277"/>
      <c r="BH364" s="277"/>
      <c r="BI364" s="277"/>
      <c r="BJ364" s="277"/>
      <c r="BK364" s="277"/>
      <c r="BL364" s="277"/>
      <c r="BM364" s="277"/>
      <c r="BN364" s="277"/>
      <c r="BO364" s="277"/>
      <c r="BP364" s="277"/>
      <c r="BQ364" s="277"/>
      <c r="BR364" s="277"/>
      <c r="BS364" s="277"/>
      <c r="BT364" s="277"/>
      <c r="BU364" s="277"/>
      <c r="BV364" s="277"/>
      <c r="BW364" s="277"/>
      <c r="BX364" s="277"/>
      <c r="BY364" s="277"/>
      <c r="BZ364" s="277"/>
      <c r="CA364" s="277"/>
      <c r="CB364" s="277"/>
      <c r="CC364" s="277"/>
      <c r="CD364" s="277"/>
      <c r="CE364" s="277"/>
      <c r="CF364" s="277"/>
      <c r="CG364" s="277"/>
      <c r="CH364" s="287"/>
      <c r="CI364" s="287"/>
      <c r="CJ364" s="277"/>
      <c r="CK364" s="277"/>
      <c r="CL364" s="277"/>
      <c r="CM364" s="277"/>
      <c r="CN364" s="277"/>
      <c r="CO364" s="277"/>
      <c r="CP364" s="277"/>
      <c r="CQ364" s="277"/>
      <c r="CR364" s="277"/>
      <c r="CS364" s="277"/>
      <c r="CT364" s="277"/>
      <c r="CU364" s="277"/>
      <c r="CV364" s="277"/>
      <c r="CW364" s="277"/>
      <c r="CX364" s="277"/>
      <c r="CY364" s="277"/>
      <c r="CZ364" s="277"/>
      <c r="DA364" s="277"/>
      <c r="DB364" s="277"/>
      <c r="DC364" s="277"/>
      <c r="DD364" s="271"/>
      <c r="DE364" s="271"/>
      <c r="DF364" s="277"/>
      <c r="DG364" s="277"/>
      <c r="DH364" s="279">
        <v>0</v>
      </c>
      <c r="DI364" s="279">
        <v>0</v>
      </c>
      <c r="DJ364" s="277"/>
      <c r="DK364" s="277"/>
      <c r="DL364" s="277"/>
      <c r="DM364" s="277"/>
      <c r="DN364" s="277"/>
      <c r="DO364" s="277"/>
      <c r="DP364" s="277"/>
      <c r="DQ364" s="277"/>
      <c r="DR364" s="277"/>
      <c r="DS364" s="277">
        <v>1</v>
      </c>
      <c r="DT364" s="277"/>
      <c r="DU364" s="277"/>
      <c r="DV364" s="277"/>
      <c r="DW364" s="277"/>
      <c r="DX364" s="277"/>
      <c r="DY364" s="277"/>
      <c r="DZ364" s="277"/>
      <c r="EA364" s="277"/>
      <c r="EB364" s="277"/>
      <c r="EC364" s="272">
        <v>13</v>
      </c>
      <c r="ED364" s="272"/>
      <c r="EE364" s="277"/>
      <c r="EF364" s="277"/>
      <c r="EG364" s="277"/>
      <c r="EH364" s="277"/>
      <c r="EI364" s="277"/>
      <c r="EJ364" s="277"/>
      <c r="EK364" s="277"/>
      <c r="EL364" s="277"/>
      <c r="EM364" s="277"/>
      <c r="EN364" s="277"/>
      <c r="EO364" s="277"/>
      <c r="EP364" s="277"/>
      <c r="EQ364" s="277">
        <v>1</v>
      </c>
      <c r="ER364" s="277"/>
      <c r="ES364" s="277"/>
      <c r="ET364" s="277"/>
      <c r="EU364" s="277"/>
      <c r="EV364" s="277"/>
      <c r="EW364" s="277"/>
      <c r="EX364" s="277"/>
      <c r="EY364" s="277"/>
      <c r="EZ364" s="277"/>
      <c r="FA364" s="277"/>
      <c r="FB364" s="277"/>
      <c r="FC364" s="277">
        <v>2</v>
      </c>
      <c r="FD364" s="277"/>
      <c r="FE364" s="288"/>
      <c r="FF364" s="288"/>
      <c r="FG364" s="277"/>
      <c r="FH364" s="277"/>
      <c r="FI364" s="277">
        <v>1</v>
      </c>
      <c r="FJ364" s="277"/>
      <c r="FK364" s="277"/>
      <c r="FL364" s="277"/>
      <c r="FM364" s="277"/>
      <c r="FN364" s="277"/>
      <c r="FO364" s="42"/>
      <c r="FP364" s="42"/>
      <c r="FQ364" s="277"/>
      <c r="FR364" s="277"/>
      <c r="FS364" s="277"/>
      <c r="FT364" s="277"/>
      <c r="FU364" s="277">
        <v>1</v>
      </c>
      <c r="FV364" s="277"/>
      <c r="FW364" s="288"/>
      <c r="FX364" s="288"/>
      <c r="FY364" s="277"/>
      <c r="FZ364" s="277">
        <v>3</v>
      </c>
      <c r="GA364" s="277"/>
      <c r="GB364" s="277"/>
      <c r="GC364" s="62"/>
      <c r="GD364" s="62"/>
      <c r="GE364" s="277"/>
      <c r="GF364" s="277"/>
      <c r="GG364" s="277"/>
      <c r="GH364" s="277"/>
      <c r="GI364" s="277"/>
      <c r="GJ364" s="277"/>
      <c r="GK364" s="277"/>
      <c r="GL364" s="277"/>
    </row>
    <row r="365" spans="1:194" s="286" customFormat="1" ht="14.25" customHeight="1" x14ac:dyDescent="0.3">
      <c r="A365" s="277">
        <v>326</v>
      </c>
      <c r="B365" s="277" t="s">
        <v>919</v>
      </c>
      <c r="C365" s="277" t="s">
        <v>920</v>
      </c>
      <c r="D365" s="277">
        <v>1.06</v>
      </c>
      <c r="E365" s="277"/>
      <c r="F365" s="277"/>
      <c r="G365" s="277"/>
      <c r="H365" s="277"/>
      <c r="I365" s="277"/>
      <c r="J365" s="277">
        <v>0</v>
      </c>
      <c r="K365" s="277">
        <v>0</v>
      </c>
      <c r="L365" s="277">
        <v>1</v>
      </c>
      <c r="M365" s="277"/>
      <c r="N365" s="277"/>
      <c r="O365" s="277"/>
      <c r="P365" s="277"/>
      <c r="Q365" s="277"/>
      <c r="R365" s="277"/>
      <c r="S365" s="277"/>
      <c r="T365" s="277"/>
      <c r="U365" s="277"/>
      <c r="V365" s="277"/>
      <c r="W365" s="277"/>
      <c r="X365" s="277"/>
      <c r="Y365" s="277"/>
      <c r="Z365" s="277"/>
      <c r="AA365" s="277"/>
      <c r="AB365" s="277"/>
      <c r="AC365" s="277"/>
      <c r="AD365" s="277"/>
      <c r="AE365" s="277"/>
      <c r="AF365" s="277">
        <v>4</v>
      </c>
      <c r="AG365" s="277"/>
      <c r="AH365" s="277"/>
      <c r="AI365" s="277"/>
      <c r="AJ365" s="277"/>
      <c r="AK365" s="277"/>
      <c r="AL365" s="277"/>
      <c r="AM365" s="277"/>
      <c r="AN365" s="277"/>
      <c r="AO365" s="277"/>
      <c r="AP365" s="277"/>
      <c r="AQ365" s="277"/>
      <c r="AR365" s="278"/>
      <c r="AS365" s="278"/>
      <c r="AT365" s="278">
        <v>2</v>
      </c>
      <c r="AU365" s="278"/>
      <c r="AV365" s="277"/>
      <c r="AW365" s="277"/>
      <c r="AX365" s="277"/>
      <c r="AY365" s="277"/>
      <c r="AZ365" s="42"/>
      <c r="BA365" s="42"/>
      <c r="BB365" s="277">
        <v>2</v>
      </c>
      <c r="BC365" s="277"/>
      <c r="BD365" s="277"/>
      <c r="BE365" s="277"/>
      <c r="BF365" s="277"/>
      <c r="BG365" s="277"/>
      <c r="BH365" s="277"/>
      <c r="BI365" s="277"/>
      <c r="BJ365" s="277"/>
      <c r="BK365" s="277"/>
      <c r="BL365" s="277"/>
      <c r="BM365" s="277"/>
      <c r="BN365" s="277"/>
      <c r="BO365" s="277"/>
      <c r="BP365" s="277"/>
      <c r="BQ365" s="277"/>
      <c r="BR365" s="277"/>
      <c r="BS365" s="277"/>
      <c r="BT365" s="277"/>
      <c r="BU365" s="277"/>
      <c r="BV365" s="277"/>
      <c r="BW365" s="277"/>
      <c r="BX365" s="277"/>
      <c r="BY365" s="277">
        <v>1</v>
      </c>
      <c r="BZ365" s="277"/>
      <c r="CA365" s="277"/>
      <c r="CB365" s="277"/>
      <c r="CC365" s="277"/>
      <c r="CD365" s="277"/>
      <c r="CE365" s="277">
        <v>1</v>
      </c>
      <c r="CF365" s="277"/>
      <c r="CG365" s="277"/>
      <c r="CH365" s="287"/>
      <c r="CI365" s="287"/>
      <c r="CJ365" s="277"/>
      <c r="CK365" s="277">
        <v>3</v>
      </c>
      <c r="CL365" s="277"/>
      <c r="CM365" s="277"/>
      <c r="CN365" s="277"/>
      <c r="CO365" s="277"/>
      <c r="CP365" s="277"/>
      <c r="CQ365" s="277"/>
      <c r="CR365" s="277"/>
      <c r="CS365" s="277"/>
      <c r="CT365" s="277"/>
      <c r="CU365" s="277"/>
      <c r="CV365" s="277"/>
      <c r="CW365" s="277"/>
      <c r="CX365" s="277"/>
      <c r="CY365" s="277"/>
      <c r="CZ365" s="277"/>
      <c r="DA365" s="277"/>
      <c r="DB365" s="277"/>
      <c r="DC365" s="277"/>
      <c r="DD365" s="271"/>
      <c r="DE365" s="271"/>
      <c r="DF365" s="277"/>
      <c r="DG365" s="277"/>
      <c r="DH365" s="279">
        <v>0</v>
      </c>
      <c r="DI365" s="279">
        <v>0</v>
      </c>
      <c r="DJ365" s="277"/>
      <c r="DK365" s="277"/>
      <c r="DL365" s="277">
        <v>4</v>
      </c>
      <c r="DM365" s="277"/>
      <c r="DN365" s="277"/>
      <c r="DO365" s="277"/>
      <c r="DP365" s="277"/>
      <c r="DQ365" s="277">
        <v>3</v>
      </c>
      <c r="DR365" s="277"/>
      <c r="DS365" s="277"/>
      <c r="DT365" s="277"/>
      <c r="DU365" s="277"/>
      <c r="DV365" s="277"/>
      <c r="DW365" s="277"/>
      <c r="DX365" s="277"/>
      <c r="DY365" s="277"/>
      <c r="DZ365" s="277"/>
      <c r="EA365" s="277"/>
      <c r="EB365" s="277"/>
      <c r="EC365" s="272">
        <v>5</v>
      </c>
      <c r="ED365" s="272"/>
      <c r="EE365" s="277"/>
      <c r="EF365" s="277"/>
      <c r="EG365" s="277"/>
      <c r="EH365" s="277"/>
      <c r="EI365" s="277"/>
      <c r="EJ365" s="277"/>
      <c r="EK365" s="277"/>
      <c r="EL365" s="277"/>
      <c r="EM365" s="277"/>
      <c r="EN365" s="277">
        <v>2</v>
      </c>
      <c r="EO365" s="277"/>
      <c r="EP365" s="277"/>
      <c r="EQ365" s="277"/>
      <c r="ER365" s="277"/>
      <c r="ES365" s="277">
        <v>2</v>
      </c>
      <c r="ET365" s="277"/>
      <c r="EU365" s="277"/>
      <c r="EV365" s="277"/>
      <c r="EW365" s="277"/>
      <c r="EX365" s="277"/>
      <c r="EY365" s="277"/>
      <c r="EZ365" s="277"/>
      <c r="FA365" s="277"/>
      <c r="FB365" s="277">
        <v>2</v>
      </c>
      <c r="FC365" s="277"/>
      <c r="FD365" s="277"/>
      <c r="FE365" s="288"/>
      <c r="FF365" s="288">
        <v>3</v>
      </c>
      <c r="FG365" s="277"/>
      <c r="FH365" s="277"/>
      <c r="FI365" s="277"/>
      <c r="FJ365" s="277"/>
      <c r="FK365" s="277"/>
      <c r="FL365" s="277"/>
      <c r="FM365" s="277"/>
      <c r="FN365" s="277"/>
      <c r="FO365" s="42"/>
      <c r="FP365" s="42"/>
      <c r="FQ365" s="277"/>
      <c r="FR365" s="277"/>
      <c r="FS365" s="277"/>
      <c r="FT365" s="277"/>
      <c r="FU365" s="277"/>
      <c r="FV365" s="277">
        <v>3</v>
      </c>
      <c r="FW365" s="288"/>
      <c r="FX365" s="288">
        <v>3</v>
      </c>
      <c r="FY365" s="277"/>
      <c r="FZ365" s="277">
        <v>20</v>
      </c>
      <c r="GA365" s="277"/>
      <c r="GB365" s="277"/>
      <c r="GC365" s="62">
        <v>0</v>
      </c>
      <c r="GD365" s="62"/>
      <c r="GE365" s="277">
        <v>2</v>
      </c>
      <c r="GF365" s="277">
        <v>1</v>
      </c>
      <c r="GG365" s="277"/>
      <c r="GH365" s="277"/>
      <c r="GI365" s="277">
        <v>5</v>
      </c>
      <c r="GJ365" s="277">
        <v>3</v>
      </c>
      <c r="GK365" s="277"/>
      <c r="GL365" s="277"/>
    </row>
    <row r="366" spans="1:194" s="286" customFormat="1" ht="14.25" customHeight="1" x14ac:dyDescent="0.3">
      <c r="A366" s="277">
        <v>327</v>
      </c>
      <c r="B366" s="277" t="s">
        <v>921</v>
      </c>
      <c r="C366" s="277" t="s">
        <v>922</v>
      </c>
      <c r="D366" s="277">
        <v>1.1599999999999999</v>
      </c>
      <c r="E366" s="277"/>
      <c r="F366" s="277"/>
      <c r="G366" s="277"/>
      <c r="H366" s="277"/>
      <c r="I366" s="277"/>
      <c r="J366" s="277">
        <v>0</v>
      </c>
      <c r="K366" s="277">
        <v>0</v>
      </c>
      <c r="L366" s="277">
        <v>15</v>
      </c>
      <c r="M366" s="277"/>
      <c r="N366" s="277"/>
      <c r="O366" s="277"/>
      <c r="P366" s="277"/>
      <c r="Q366" s="277"/>
      <c r="R366" s="277"/>
      <c r="S366" s="277"/>
      <c r="T366" s="277"/>
      <c r="U366" s="277"/>
      <c r="V366" s="277"/>
      <c r="W366" s="277"/>
      <c r="X366" s="277"/>
      <c r="Y366" s="277"/>
      <c r="Z366" s="277"/>
      <c r="AA366" s="277"/>
      <c r="AB366" s="277"/>
      <c r="AC366" s="277"/>
      <c r="AD366" s="277"/>
      <c r="AE366" s="277"/>
      <c r="AF366" s="277">
        <v>2</v>
      </c>
      <c r="AG366" s="277"/>
      <c r="AH366" s="277"/>
      <c r="AI366" s="277"/>
      <c r="AJ366" s="277"/>
      <c r="AK366" s="277"/>
      <c r="AL366" s="277"/>
      <c r="AM366" s="277"/>
      <c r="AN366" s="277"/>
      <c r="AO366" s="277"/>
      <c r="AP366" s="277">
        <v>8</v>
      </c>
      <c r="AQ366" s="277"/>
      <c r="AR366" s="278"/>
      <c r="AS366" s="278"/>
      <c r="AT366" s="278"/>
      <c r="AU366" s="278"/>
      <c r="AV366" s="277"/>
      <c r="AW366" s="277"/>
      <c r="AX366" s="277"/>
      <c r="AY366" s="277"/>
      <c r="AZ366" s="42">
        <v>1</v>
      </c>
      <c r="BA366" s="42">
        <v>1</v>
      </c>
      <c r="BB366" s="277">
        <v>2</v>
      </c>
      <c r="BC366" s="277"/>
      <c r="BD366" s="277"/>
      <c r="BE366" s="277"/>
      <c r="BF366" s="277"/>
      <c r="BG366" s="277"/>
      <c r="BH366" s="277"/>
      <c r="BI366" s="277"/>
      <c r="BJ366" s="277"/>
      <c r="BK366" s="277"/>
      <c r="BL366" s="277"/>
      <c r="BM366" s="277"/>
      <c r="BN366" s="277">
        <v>1</v>
      </c>
      <c r="BO366" s="277">
        <v>1</v>
      </c>
      <c r="BP366" s="277"/>
      <c r="BQ366" s="277">
        <v>1</v>
      </c>
      <c r="BR366" s="277"/>
      <c r="BS366" s="277"/>
      <c r="BT366" s="277">
        <v>2</v>
      </c>
      <c r="BU366" s="277"/>
      <c r="BV366" s="277"/>
      <c r="BW366" s="277"/>
      <c r="BX366" s="277">
        <v>2</v>
      </c>
      <c r="BY366" s="277"/>
      <c r="BZ366" s="277"/>
      <c r="CA366" s="277"/>
      <c r="CB366" s="277"/>
      <c r="CC366" s="277"/>
      <c r="CD366" s="277"/>
      <c r="CE366" s="277"/>
      <c r="CF366" s="277"/>
      <c r="CG366" s="277"/>
      <c r="CH366" s="287"/>
      <c r="CI366" s="287"/>
      <c r="CJ366" s="277"/>
      <c r="CK366" s="277"/>
      <c r="CL366" s="277"/>
      <c r="CM366" s="277"/>
      <c r="CN366" s="277"/>
      <c r="CO366" s="277"/>
      <c r="CP366" s="277"/>
      <c r="CQ366" s="277"/>
      <c r="CR366" s="277"/>
      <c r="CS366" s="277"/>
      <c r="CT366" s="277"/>
      <c r="CU366" s="277"/>
      <c r="CV366" s="277"/>
      <c r="CW366" s="277"/>
      <c r="CX366" s="277"/>
      <c r="CY366" s="277"/>
      <c r="CZ366" s="277"/>
      <c r="DA366" s="277"/>
      <c r="DB366" s="277"/>
      <c r="DC366" s="277"/>
      <c r="DD366" s="271"/>
      <c r="DE366" s="271"/>
      <c r="DF366" s="277">
        <v>17</v>
      </c>
      <c r="DG366" s="277"/>
      <c r="DH366" s="279">
        <v>0</v>
      </c>
      <c r="DI366" s="279">
        <v>0</v>
      </c>
      <c r="DJ366" s="277"/>
      <c r="DK366" s="277"/>
      <c r="DL366" s="277">
        <v>56</v>
      </c>
      <c r="DM366" s="277"/>
      <c r="DN366" s="277"/>
      <c r="DO366" s="277"/>
      <c r="DP366" s="277"/>
      <c r="DQ366" s="277">
        <v>2</v>
      </c>
      <c r="DR366" s="277"/>
      <c r="DS366" s="277"/>
      <c r="DT366" s="277"/>
      <c r="DU366" s="277"/>
      <c r="DV366" s="277"/>
      <c r="DW366" s="277"/>
      <c r="DX366" s="277">
        <v>1</v>
      </c>
      <c r="DY366" s="277"/>
      <c r="DZ366" s="277"/>
      <c r="EA366" s="277">
        <v>7</v>
      </c>
      <c r="EB366" s="277"/>
      <c r="EC366" s="272"/>
      <c r="ED366" s="272"/>
      <c r="EE366" s="277"/>
      <c r="EF366" s="277"/>
      <c r="EG366" s="277">
        <v>5</v>
      </c>
      <c r="EH366" s="277"/>
      <c r="EI366" s="277"/>
      <c r="EJ366" s="277"/>
      <c r="EK366" s="277">
        <v>1</v>
      </c>
      <c r="EL366" s="277"/>
      <c r="EM366" s="277">
        <v>1</v>
      </c>
      <c r="EN366" s="277">
        <v>34</v>
      </c>
      <c r="EO366" s="277"/>
      <c r="EP366" s="277"/>
      <c r="EQ366" s="277"/>
      <c r="ER366" s="277"/>
      <c r="ES366" s="277"/>
      <c r="ET366" s="277"/>
      <c r="EU366" s="277"/>
      <c r="EV366" s="277"/>
      <c r="EW366" s="277"/>
      <c r="EX366" s="277"/>
      <c r="EY366" s="277"/>
      <c r="EZ366" s="277"/>
      <c r="FA366" s="277">
        <v>1</v>
      </c>
      <c r="FB366" s="277">
        <v>34</v>
      </c>
      <c r="FC366" s="277"/>
      <c r="FD366" s="277"/>
      <c r="FE366" s="288">
        <v>0</v>
      </c>
      <c r="FF366" s="288"/>
      <c r="FG366" s="277">
        <v>3</v>
      </c>
      <c r="FH366" s="277"/>
      <c r="FI366" s="277">
        <v>2</v>
      </c>
      <c r="FJ366" s="277"/>
      <c r="FK366" s="277">
        <v>1</v>
      </c>
      <c r="FL366" s="277">
        <v>5</v>
      </c>
      <c r="FM366" s="277"/>
      <c r="FN366" s="277"/>
      <c r="FO366" s="42"/>
      <c r="FP366" s="42">
        <v>60</v>
      </c>
      <c r="FQ366" s="277"/>
      <c r="FR366" s="277"/>
      <c r="FS366" s="277"/>
      <c r="FT366" s="277"/>
      <c r="FU366" s="277"/>
      <c r="FV366" s="277"/>
      <c r="FW366" s="288">
        <v>0</v>
      </c>
      <c r="FX366" s="288"/>
      <c r="FY366" s="277"/>
      <c r="FZ366" s="277">
        <v>33</v>
      </c>
      <c r="GA366" s="277"/>
      <c r="GB366" s="277"/>
      <c r="GC366" s="62"/>
      <c r="GD366" s="62"/>
      <c r="GE366" s="277">
        <v>2</v>
      </c>
      <c r="GF366" s="277">
        <v>3</v>
      </c>
      <c r="GG366" s="277"/>
      <c r="GH366" s="277"/>
      <c r="GI366" s="277"/>
      <c r="GJ366" s="277"/>
      <c r="GK366" s="277"/>
      <c r="GL366" s="277"/>
    </row>
    <row r="367" spans="1:194" s="286" customFormat="1" ht="14.25" customHeight="1" x14ac:dyDescent="0.3">
      <c r="A367" s="277">
        <v>328</v>
      </c>
      <c r="B367" s="277" t="s">
        <v>923</v>
      </c>
      <c r="C367" s="277" t="s">
        <v>924</v>
      </c>
      <c r="D367" s="277">
        <v>3.32</v>
      </c>
      <c r="E367" s="277"/>
      <c r="F367" s="277"/>
      <c r="G367" s="277"/>
      <c r="H367" s="277"/>
      <c r="I367" s="277"/>
      <c r="J367" s="277">
        <v>0</v>
      </c>
      <c r="K367" s="277">
        <v>0</v>
      </c>
      <c r="L367" s="277"/>
      <c r="M367" s="277"/>
      <c r="N367" s="277"/>
      <c r="O367" s="277"/>
      <c r="P367" s="277"/>
      <c r="Q367" s="277"/>
      <c r="R367" s="277"/>
      <c r="S367" s="277"/>
      <c r="T367" s="277"/>
      <c r="U367" s="277"/>
      <c r="V367" s="277"/>
      <c r="W367" s="277"/>
      <c r="X367" s="277"/>
      <c r="Y367" s="277"/>
      <c r="Z367" s="277"/>
      <c r="AA367" s="277"/>
      <c r="AB367" s="277"/>
      <c r="AC367" s="277"/>
      <c r="AD367" s="277"/>
      <c r="AE367" s="277"/>
      <c r="AF367" s="277">
        <v>2</v>
      </c>
      <c r="AG367" s="277"/>
      <c r="AH367" s="277"/>
      <c r="AI367" s="277"/>
      <c r="AJ367" s="277"/>
      <c r="AK367" s="277"/>
      <c r="AL367" s="277"/>
      <c r="AM367" s="277"/>
      <c r="AN367" s="277"/>
      <c r="AO367" s="277"/>
      <c r="AP367" s="277"/>
      <c r="AQ367" s="277"/>
      <c r="AR367" s="278"/>
      <c r="AS367" s="278"/>
      <c r="AT367" s="278"/>
      <c r="AU367" s="278"/>
      <c r="AV367" s="277"/>
      <c r="AW367" s="277"/>
      <c r="AX367" s="277"/>
      <c r="AY367" s="277"/>
      <c r="AZ367" s="42"/>
      <c r="BA367" s="42"/>
      <c r="BB367" s="277"/>
      <c r="BC367" s="277"/>
      <c r="BD367" s="277"/>
      <c r="BE367" s="277"/>
      <c r="BF367" s="277"/>
      <c r="BG367" s="277"/>
      <c r="BH367" s="277"/>
      <c r="BI367" s="277"/>
      <c r="BJ367" s="277"/>
      <c r="BK367" s="277"/>
      <c r="BL367" s="277"/>
      <c r="BM367" s="277"/>
      <c r="BN367" s="277"/>
      <c r="BO367" s="277"/>
      <c r="BP367" s="277"/>
      <c r="BQ367" s="277"/>
      <c r="BR367" s="277"/>
      <c r="BS367" s="277"/>
      <c r="BT367" s="277">
        <v>0</v>
      </c>
      <c r="BU367" s="277"/>
      <c r="BV367" s="277"/>
      <c r="BW367" s="277"/>
      <c r="BX367" s="277"/>
      <c r="BY367" s="277"/>
      <c r="BZ367" s="277"/>
      <c r="CA367" s="277"/>
      <c r="CB367" s="277"/>
      <c r="CC367" s="277"/>
      <c r="CD367" s="277"/>
      <c r="CE367" s="277"/>
      <c r="CF367" s="277"/>
      <c r="CG367" s="277"/>
      <c r="CH367" s="287"/>
      <c r="CI367" s="287"/>
      <c r="CJ367" s="277"/>
      <c r="CK367" s="277"/>
      <c r="CL367" s="277"/>
      <c r="CM367" s="277"/>
      <c r="CN367" s="277"/>
      <c r="CO367" s="277"/>
      <c r="CP367" s="277"/>
      <c r="CQ367" s="277"/>
      <c r="CR367" s="277"/>
      <c r="CS367" s="277"/>
      <c r="CT367" s="277"/>
      <c r="CU367" s="277"/>
      <c r="CV367" s="277"/>
      <c r="CW367" s="277"/>
      <c r="CX367" s="277"/>
      <c r="CY367" s="277"/>
      <c r="CZ367" s="277"/>
      <c r="DA367" s="277"/>
      <c r="DB367" s="277"/>
      <c r="DC367" s="277"/>
      <c r="DD367" s="271"/>
      <c r="DE367" s="271"/>
      <c r="DF367" s="277"/>
      <c r="DG367" s="277"/>
      <c r="DH367" s="279">
        <v>0</v>
      </c>
      <c r="DI367" s="279">
        <v>0</v>
      </c>
      <c r="DJ367" s="277"/>
      <c r="DK367" s="277"/>
      <c r="DL367" s="277"/>
      <c r="DM367" s="277"/>
      <c r="DN367" s="277"/>
      <c r="DO367" s="277"/>
      <c r="DP367" s="277"/>
      <c r="DQ367" s="277"/>
      <c r="DR367" s="277"/>
      <c r="DS367" s="277">
        <v>10</v>
      </c>
      <c r="DT367" s="277"/>
      <c r="DU367" s="277"/>
      <c r="DV367" s="277"/>
      <c r="DW367" s="277"/>
      <c r="DX367" s="277"/>
      <c r="DY367" s="277"/>
      <c r="DZ367" s="277"/>
      <c r="EA367" s="277"/>
      <c r="EB367" s="277"/>
      <c r="EC367" s="272"/>
      <c r="ED367" s="272"/>
      <c r="EE367" s="277"/>
      <c r="EF367" s="277"/>
      <c r="EG367" s="277"/>
      <c r="EH367" s="277"/>
      <c r="EI367" s="277"/>
      <c r="EJ367" s="277"/>
      <c r="EK367" s="277"/>
      <c r="EL367" s="277"/>
      <c r="EM367" s="277"/>
      <c r="EN367" s="277"/>
      <c r="EO367" s="277"/>
      <c r="EP367" s="277"/>
      <c r="EQ367" s="277"/>
      <c r="ER367" s="277"/>
      <c r="ES367" s="277"/>
      <c r="ET367" s="277"/>
      <c r="EU367" s="277"/>
      <c r="EV367" s="277"/>
      <c r="EW367" s="277"/>
      <c r="EX367" s="277"/>
      <c r="EY367" s="277"/>
      <c r="EZ367" s="277"/>
      <c r="FA367" s="277"/>
      <c r="FB367" s="277"/>
      <c r="FC367" s="277"/>
      <c r="FD367" s="277"/>
      <c r="FE367" s="288"/>
      <c r="FF367" s="288"/>
      <c r="FG367" s="277"/>
      <c r="FH367" s="277"/>
      <c r="FI367" s="277"/>
      <c r="FJ367" s="277"/>
      <c r="FK367" s="277"/>
      <c r="FL367" s="277"/>
      <c r="FM367" s="277"/>
      <c r="FN367" s="277"/>
      <c r="FO367" s="42"/>
      <c r="FP367" s="42"/>
      <c r="FQ367" s="277"/>
      <c r="FR367" s="277"/>
      <c r="FS367" s="277"/>
      <c r="FT367" s="277"/>
      <c r="FU367" s="277"/>
      <c r="FV367" s="277"/>
      <c r="FW367" s="288"/>
      <c r="FX367" s="288"/>
      <c r="FY367" s="277"/>
      <c r="FZ367" s="277">
        <v>14</v>
      </c>
      <c r="GA367" s="277"/>
      <c r="GB367" s="277"/>
      <c r="GC367" s="62"/>
      <c r="GD367" s="62"/>
      <c r="GE367" s="277"/>
      <c r="GF367" s="277"/>
      <c r="GG367" s="277"/>
      <c r="GH367" s="277"/>
      <c r="GI367" s="277"/>
      <c r="GJ367" s="277"/>
      <c r="GK367" s="277"/>
      <c r="GL367" s="277"/>
    </row>
    <row r="368" spans="1:194" s="286" customFormat="1" ht="14.25" customHeight="1" x14ac:dyDescent="0.3">
      <c r="A368" s="277">
        <v>36</v>
      </c>
      <c r="B368" s="277" t="s">
        <v>925</v>
      </c>
      <c r="C368" s="277" t="s">
        <v>926</v>
      </c>
      <c r="D368" s="277"/>
      <c r="E368" s="277"/>
      <c r="F368" s="277"/>
      <c r="G368" s="277"/>
      <c r="H368" s="277"/>
      <c r="I368" s="277"/>
      <c r="J368" s="277">
        <v>1</v>
      </c>
      <c r="K368" s="277">
        <v>0</v>
      </c>
      <c r="L368" s="277">
        <v>3</v>
      </c>
      <c r="M368" s="277">
        <v>1</v>
      </c>
      <c r="N368" s="277"/>
      <c r="O368" s="277"/>
      <c r="P368" s="277">
        <v>133</v>
      </c>
      <c r="Q368" s="277"/>
      <c r="R368" s="277">
        <v>0</v>
      </c>
      <c r="S368" s="277"/>
      <c r="T368" s="277"/>
      <c r="U368" s="277"/>
      <c r="V368" s="277"/>
      <c r="W368" s="277"/>
      <c r="X368" s="277"/>
      <c r="Y368" s="277"/>
      <c r="Z368" s="277"/>
      <c r="AA368" s="277"/>
      <c r="AB368" s="277"/>
      <c r="AC368" s="277"/>
      <c r="AD368" s="277">
        <v>4</v>
      </c>
      <c r="AE368" s="277">
        <v>0</v>
      </c>
      <c r="AF368" s="277"/>
      <c r="AG368" s="277"/>
      <c r="AH368" s="277"/>
      <c r="AI368" s="277"/>
      <c r="AJ368" s="277"/>
      <c r="AK368" s="277"/>
      <c r="AL368" s="277"/>
      <c r="AM368" s="277"/>
      <c r="AN368" s="277"/>
      <c r="AO368" s="277"/>
      <c r="AP368" s="277"/>
      <c r="AQ368" s="277"/>
      <c r="AR368" s="278"/>
      <c r="AS368" s="278"/>
      <c r="AT368" s="278"/>
      <c r="AU368" s="278"/>
      <c r="AV368" s="277">
        <v>3</v>
      </c>
      <c r="AW368" s="277"/>
      <c r="AX368" s="277"/>
      <c r="AY368" s="277"/>
      <c r="AZ368" s="42"/>
      <c r="BA368" s="42"/>
      <c r="BB368" s="279"/>
      <c r="BC368" s="279"/>
      <c r="BD368" s="279"/>
      <c r="BE368" s="279"/>
      <c r="BF368" s="279"/>
      <c r="BG368" s="279"/>
      <c r="BH368" s="279"/>
      <c r="BI368" s="279"/>
      <c r="BJ368" s="279">
        <v>1</v>
      </c>
      <c r="BK368" s="279">
        <v>1</v>
      </c>
      <c r="BL368" s="279">
        <f>BL372+BL373+BL380</f>
        <v>15</v>
      </c>
      <c r="BM368" s="279">
        <f>BM372+BM373+BM380</f>
        <v>5</v>
      </c>
      <c r="BN368" s="277">
        <v>10</v>
      </c>
      <c r="BO368" s="277"/>
      <c r="BP368" s="279"/>
      <c r="BQ368" s="279"/>
      <c r="BR368" s="279"/>
      <c r="BS368" s="279"/>
      <c r="BT368" s="279"/>
      <c r="BU368" s="279"/>
      <c r="BV368" s="279"/>
      <c r="BW368" s="279"/>
      <c r="BX368" s="280">
        <v>107</v>
      </c>
      <c r="BY368" s="280"/>
      <c r="BZ368" s="279"/>
      <c r="CA368" s="279"/>
      <c r="CB368" s="279"/>
      <c r="CC368" s="279"/>
      <c r="CD368" s="279">
        <v>4</v>
      </c>
      <c r="CE368" s="279"/>
      <c r="CF368" s="279"/>
      <c r="CG368" s="279"/>
      <c r="CH368" s="281">
        <f>SUM(CH369:CH380)</f>
        <v>35</v>
      </c>
      <c r="CI368" s="281">
        <f>SUM(CI369:CI380)</f>
        <v>0</v>
      </c>
      <c r="CJ368" s="279"/>
      <c r="CK368" s="279">
        <v>25</v>
      </c>
      <c r="CL368" s="279"/>
      <c r="CM368" s="279"/>
      <c r="CN368" s="279"/>
      <c r="CO368" s="279"/>
      <c r="CP368" s="279">
        <v>3</v>
      </c>
      <c r="CQ368" s="279"/>
      <c r="CR368" s="279"/>
      <c r="CS368" s="279"/>
      <c r="CT368" s="279"/>
      <c r="CU368" s="279"/>
      <c r="CV368" s="279">
        <v>32</v>
      </c>
      <c r="CW368" s="279"/>
      <c r="CX368" s="279"/>
      <c r="CY368" s="279"/>
      <c r="CZ368" s="279">
        <v>0</v>
      </c>
      <c r="DA368" s="279">
        <v>0</v>
      </c>
      <c r="DB368" s="279"/>
      <c r="DC368" s="279"/>
      <c r="DD368" s="271"/>
      <c r="DE368" s="271"/>
      <c r="DF368" s="279"/>
      <c r="DG368" s="279"/>
      <c r="DH368" s="279">
        <v>0</v>
      </c>
      <c r="DI368" s="279">
        <v>0</v>
      </c>
      <c r="DJ368" s="279"/>
      <c r="DK368" s="279"/>
      <c r="DL368" s="279">
        <v>46</v>
      </c>
      <c r="DM368" s="279"/>
      <c r="DN368" s="279"/>
      <c r="DO368" s="279"/>
      <c r="DP368" s="277"/>
      <c r="DQ368" s="279">
        <v>3</v>
      </c>
      <c r="DR368" s="279"/>
      <c r="DS368" s="279">
        <v>341</v>
      </c>
      <c r="DT368" s="279"/>
      <c r="DU368" s="279">
        <v>3</v>
      </c>
      <c r="DV368" s="279"/>
      <c r="DW368" s="277"/>
      <c r="DX368" s="277"/>
      <c r="DY368" s="279"/>
      <c r="DZ368" s="279"/>
      <c r="EA368" s="279">
        <v>2</v>
      </c>
      <c r="EB368" s="279"/>
      <c r="EC368" s="272"/>
      <c r="ED368" s="272"/>
      <c r="EE368" s="279"/>
      <c r="EF368" s="279"/>
      <c r="EG368" s="279"/>
      <c r="EH368" s="279"/>
      <c r="EI368" s="279"/>
      <c r="EJ368" s="279"/>
      <c r="EK368" s="279"/>
      <c r="EL368" s="279"/>
      <c r="EM368" s="279"/>
      <c r="EN368" s="279"/>
      <c r="EO368" s="279">
        <v>3</v>
      </c>
      <c r="EP368" s="279"/>
      <c r="EQ368" s="279"/>
      <c r="ER368" s="279"/>
      <c r="ES368" s="279">
        <v>6</v>
      </c>
      <c r="ET368" s="279"/>
      <c r="EU368" s="279"/>
      <c r="EV368" s="279"/>
      <c r="EW368" s="279"/>
      <c r="EX368" s="279"/>
      <c r="EY368" s="279"/>
      <c r="EZ368" s="279"/>
      <c r="FA368" s="279"/>
      <c r="FB368" s="279"/>
      <c r="FC368" s="279"/>
      <c r="FD368" s="279"/>
      <c r="FE368" s="283">
        <v>132</v>
      </c>
      <c r="FF368" s="283"/>
      <c r="FG368" s="279">
        <v>63</v>
      </c>
      <c r="FH368" s="279">
        <v>4</v>
      </c>
      <c r="FI368" s="279">
        <v>451</v>
      </c>
      <c r="FJ368" s="279">
        <v>0</v>
      </c>
      <c r="FK368" s="279">
        <v>10</v>
      </c>
      <c r="FL368" s="279">
        <v>2</v>
      </c>
      <c r="FM368" s="279"/>
      <c r="FN368" s="279"/>
      <c r="FO368" s="42"/>
      <c r="FP368" s="42"/>
      <c r="FQ368" s="279"/>
      <c r="FR368" s="279"/>
      <c r="FS368" s="279">
        <v>10</v>
      </c>
      <c r="FT368" s="279"/>
      <c r="FU368" s="279"/>
      <c r="FV368" s="279"/>
      <c r="FW368" s="283">
        <v>132</v>
      </c>
      <c r="FX368" s="283"/>
      <c r="FY368" s="279"/>
      <c r="FZ368" s="279"/>
      <c r="GA368" s="279"/>
      <c r="GB368" s="279"/>
      <c r="GC368" s="62">
        <v>4</v>
      </c>
      <c r="GD368" s="62"/>
      <c r="GE368" s="279"/>
      <c r="GF368" s="279"/>
      <c r="GG368" s="285"/>
      <c r="GH368" s="285"/>
      <c r="GI368" s="279"/>
      <c r="GJ368" s="279"/>
      <c r="GK368" s="279"/>
      <c r="GL368" s="279"/>
    </row>
    <row r="369" spans="1:194" s="286" customFormat="1" ht="14.25" customHeight="1" x14ac:dyDescent="0.3">
      <c r="A369" s="277">
        <v>329</v>
      </c>
      <c r="B369" s="277" t="s">
        <v>927</v>
      </c>
      <c r="C369" s="277" t="s">
        <v>928</v>
      </c>
      <c r="D369" s="277">
        <v>4.32</v>
      </c>
      <c r="E369" s="277"/>
      <c r="F369" s="277"/>
      <c r="G369" s="277"/>
      <c r="H369" s="277"/>
      <c r="I369" s="277"/>
      <c r="J369" s="277">
        <v>0</v>
      </c>
      <c r="K369" s="277">
        <v>0</v>
      </c>
      <c r="L369" s="277"/>
      <c r="M369" s="277"/>
      <c r="N369" s="277"/>
      <c r="O369" s="277"/>
      <c r="P369" s="277"/>
      <c r="Q369" s="277"/>
      <c r="R369" s="277"/>
      <c r="S369" s="277"/>
      <c r="T369" s="277"/>
      <c r="U369" s="277"/>
      <c r="V369" s="277"/>
      <c r="W369" s="277"/>
      <c r="X369" s="277"/>
      <c r="Y369" s="277"/>
      <c r="Z369" s="277"/>
      <c r="AA369" s="277"/>
      <c r="AB369" s="277"/>
      <c r="AC369" s="277"/>
      <c r="AD369" s="277"/>
      <c r="AE369" s="277"/>
      <c r="AF369" s="277"/>
      <c r="AG369" s="277"/>
      <c r="AH369" s="277"/>
      <c r="AI369" s="277"/>
      <c r="AJ369" s="277"/>
      <c r="AK369" s="277"/>
      <c r="AL369" s="277"/>
      <c r="AM369" s="277"/>
      <c r="AN369" s="277"/>
      <c r="AO369" s="277"/>
      <c r="AP369" s="277"/>
      <c r="AQ369" s="277"/>
      <c r="AR369" s="278"/>
      <c r="AS369" s="278"/>
      <c r="AT369" s="278"/>
      <c r="AU369" s="278"/>
      <c r="AV369" s="277"/>
      <c r="AW369" s="277"/>
      <c r="AX369" s="277"/>
      <c r="AY369" s="277"/>
      <c r="AZ369" s="42"/>
      <c r="BA369" s="42"/>
      <c r="BB369" s="277"/>
      <c r="BC369" s="277"/>
      <c r="BD369" s="277"/>
      <c r="BE369" s="277"/>
      <c r="BF369" s="277"/>
      <c r="BG369" s="277"/>
      <c r="BH369" s="277"/>
      <c r="BI369" s="277"/>
      <c r="BJ369" s="277"/>
      <c r="BK369" s="277"/>
      <c r="BL369" s="277"/>
      <c r="BM369" s="277"/>
      <c r="BN369" s="279"/>
      <c r="BO369" s="279"/>
      <c r="BP369" s="277"/>
      <c r="BQ369" s="277"/>
      <c r="BR369" s="277"/>
      <c r="BS369" s="277"/>
      <c r="BT369" s="277"/>
      <c r="BU369" s="277"/>
      <c r="BV369" s="277"/>
      <c r="BW369" s="277"/>
      <c r="BX369" s="277"/>
      <c r="BY369" s="277"/>
      <c r="BZ369" s="277"/>
      <c r="CA369" s="277"/>
      <c r="CB369" s="277"/>
      <c r="CC369" s="277"/>
      <c r="CD369" s="277"/>
      <c r="CE369" s="277"/>
      <c r="CF369" s="277"/>
      <c r="CG369" s="277"/>
      <c r="CH369" s="287"/>
      <c r="CI369" s="287"/>
      <c r="CJ369" s="277"/>
      <c r="CK369" s="277"/>
      <c r="CL369" s="277"/>
      <c r="CM369" s="277"/>
      <c r="CN369" s="277"/>
      <c r="CO369" s="277"/>
      <c r="CP369" s="277"/>
      <c r="CQ369" s="277"/>
      <c r="CR369" s="277"/>
      <c r="CS369" s="277"/>
      <c r="CT369" s="277"/>
      <c r="CU369" s="277"/>
      <c r="CV369" s="277"/>
      <c r="CW369" s="277"/>
      <c r="CX369" s="277"/>
      <c r="CY369" s="277"/>
      <c r="CZ369" s="277"/>
      <c r="DA369" s="277"/>
      <c r="DB369" s="277"/>
      <c r="DC369" s="277"/>
      <c r="DD369" s="271"/>
      <c r="DE369" s="271"/>
      <c r="DF369" s="277"/>
      <c r="DG369" s="277"/>
      <c r="DH369" s="279">
        <v>0</v>
      </c>
      <c r="DI369" s="279">
        <v>0</v>
      </c>
      <c r="DJ369" s="277"/>
      <c r="DK369" s="277"/>
      <c r="DL369" s="277"/>
      <c r="DM369" s="277"/>
      <c r="DN369" s="277"/>
      <c r="DO369" s="277"/>
      <c r="DP369" s="277"/>
      <c r="DQ369" s="277"/>
      <c r="DR369" s="277"/>
      <c r="DS369" s="277">
        <v>3</v>
      </c>
      <c r="DT369" s="277"/>
      <c r="DU369" s="277"/>
      <c r="DV369" s="277"/>
      <c r="DW369" s="279">
        <v>7</v>
      </c>
      <c r="DX369" s="279">
        <v>1</v>
      </c>
      <c r="DY369" s="277"/>
      <c r="DZ369" s="277"/>
      <c r="EA369" s="277"/>
      <c r="EB369" s="277"/>
      <c r="EC369" s="272"/>
      <c r="ED369" s="272"/>
      <c r="EE369" s="277"/>
      <c r="EF369" s="277"/>
      <c r="EG369" s="277"/>
      <c r="EH369" s="277"/>
      <c r="EI369" s="277"/>
      <c r="EJ369" s="277"/>
      <c r="EK369" s="277"/>
      <c r="EL369" s="277"/>
      <c r="EM369" s="277"/>
      <c r="EN369" s="277"/>
      <c r="EO369" s="277"/>
      <c r="EP369" s="277"/>
      <c r="EQ369" s="277"/>
      <c r="ER369" s="277"/>
      <c r="ES369" s="277"/>
      <c r="ET369" s="277"/>
      <c r="EU369" s="277"/>
      <c r="EV369" s="277"/>
      <c r="EW369" s="277"/>
      <c r="EX369" s="277"/>
      <c r="EY369" s="277"/>
      <c r="EZ369" s="277"/>
      <c r="FA369" s="277"/>
      <c r="FB369" s="277"/>
      <c r="FC369" s="277"/>
      <c r="FD369" s="277"/>
      <c r="FE369" s="288"/>
      <c r="FF369" s="288"/>
      <c r="FG369" s="277"/>
      <c r="FH369" s="277"/>
      <c r="FI369" s="277"/>
      <c r="FJ369" s="277"/>
      <c r="FK369" s="277"/>
      <c r="FL369" s="277"/>
      <c r="FM369" s="277"/>
      <c r="FN369" s="277"/>
      <c r="FO369" s="42"/>
      <c r="FP369" s="42"/>
      <c r="FQ369" s="277"/>
      <c r="FR369" s="277"/>
      <c r="FS369" s="277"/>
      <c r="FT369" s="277"/>
      <c r="FU369" s="277"/>
      <c r="FV369" s="277"/>
      <c r="FW369" s="288"/>
      <c r="FX369" s="288"/>
      <c r="FY369" s="277"/>
      <c r="FZ369" s="277"/>
      <c r="GA369" s="277"/>
      <c r="GB369" s="277"/>
      <c r="GC369" s="62"/>
      <c r="GD369" s="62"/>
      <c r="GE369" s="277"/>
      <c r="GF369" s="277"/>
      <c r="GG369" s="277"/>
      <c r="GH369" s="277"/>
      <c r="GI369" s="277"/>
      <c r="GJ369" s="277"/>
      <c r="GK369" s="277"/>
      <c r="GL369" s="277"/>
    </row>
    <row r="370" spans="1:194" s="286" customFormat="1" ht="14.25" customHeight="1" x14ac:dyDescent="0.3">
      <c r="A370" s="277">
        <v>330</v>
      </c>
      <c r="B370" s="277" t="s">
        <v>929</v>
      </c>
      <c r="C370" s="277" t="s">
        <v>930</v>
      </c>
      <c r="D370" s="277">
        <v>3.5</v>
      </c>
      <c r="E370" s="277"/>
      <c r="F370" s="277"/>
      <c r="G370" s="277"/>
      <c r="H370" s="277"/>
      <c r="I370" s="277"/>
      <c r="J370" s="277">
        <v>0</v>
      </c>
      <c r="K370" s="277">
        <v>0</v>
      </c>
      <c r="L370" s="277"/>
      <c r="M370" s="277"/>
      <c r="N370" s="277"/>
      <c r="O370" s="277"/>
      <c r="P370" s="277"/>
      <c r="Q370" s="277"/>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c r="AN370" s="277"/>
      <c r="AO370" s="277"/>
      <c r="AP370" s="277"/>
      <c r="AQ370" s="277"/>
      <c r="AR370" s="278"/>
      <c r="AS370" s="278"/>
      <c r="AT370" s="278"/>
      <c r="AU370" s="278"/>
      <c r="AV370" s="277"/>
      <c r="AW370" s="277"/>
      <c r="AX370" s="277"/>
      <c r="AY370" s="277"/>
      <c r="AZ370" s="42"/>
      <c r="BA370" s="42"/>
      <c r="BB370" s="277"/>
      <c r="BC370" s="277"/>
      <c r="BD370" s="277"/>
      <c r="BE370" s="277"/>
      <c r="BF370" s="277"/>
      <c r="BG370" s="277"/>
      <c r="BH370" s="277"/>
      <c r="BI370" s="277"/>
      <c r="BJ370" s="277"/>
      <c r="BK370" s="277"/>
      <c r="BL370" s="277"/>
      <c r="BM370" s="277"/>
      <c r="BN370" s="277"/>
      <c r="BO370" s="277"/>
      <c r="BP370" s="277"/>
      <c r="BQ370" s="277"/>
      <c r="BR370" s="277"/>
      <c r="BS370" s="277"/>
      <c r="BT370" s="277"/>
      <c r="BU370" s="277"/>
      <c r="BV370" s="277"/>
      <c r="BW370" s="277"/>
      <c r="BX370" s="277">
        <v>9</v>
      </c>
      <c r="BY370" s="277"/>
      <c r="BZ370" s="277"/>
      <c r="CA370" s="277"/>
      <c r="CB370" s="277"/>
      <c r="CC370" s="277"/>
      <c r="CD370" s="277"/>
      <c r="CE370" s="277"/>
      <c r="CF370" s="277"/>
      <c r="CG370" s="277"/>
      <c r="CH370" s="287"/>
      <c r="CI370" s="287"/>
      <c r="CJ370" s="277"/>
      <c r="CK370" s="277">
        <v>25</v>
      </c>
      <c r="CL370" s="277"/>
      <c r="CM370" s="277"/>
      <c r="CN370" s="277"/>
      <c r="CO370" s="277"/>
      <c r="CP370" s="277"/>
      <c r="CQ370" s="277"/>
      <c r="CR370" s="277"/>
      <c r="CS370" s="277"/>
      <c r="CT370" s="277"/>
      <c r="CU370" s="277"/>
      <c r="CV370" s="277"/>
      <c r="CW370" s="277"/>
      <c r="CX370" s="277"/>
      <c r="CY370" s="277"/>
      <c r="CZ370" s="277"/>
      <c r="DA370" s="277"/>
      <c r="DB370" s="277"/>
      <c r="DC370" s="277"/>
      <c r="DD370" s="271"/>
      <c r="DE370" s="271"/>
      <c r="DF370" s="277"/>
      <c r="DG370" s="277"/>
      <c r="DH370" s="279">
        <v>0</v>
      </c>
      <c r="DI370" s="279">
        <v>0</v>
      </c>
      <c r="DJ370" s="277"/>
      <c r="DK370" s="277"/>
      <c r="DL370" s="277"/>
      <c r="DM370" s="277"/>
      <c r="DN370" s="277"/>
      <c r="DO370" s="277"/>
      <c r="DP370" s="277"/>
      <c r="DQ370" s="277"/>
      <c r="DR370" s="277"/>
      <c r="DS370" s="277">
        <v>116</v>
      </c>
      <c r="DT370" s="277"/>
      <c r="DU370" s="277"/>
      <c r="DV370" s="277"/>
      <c r="DW370" s="277"/>
      <c r="DX370" s="277"/>
      <c r="DY370" s="277"/>
      <c r="DZ370" s="277"/>
      <c r="EA370" s="277"/>
      <c r="EB370" s="277"/>
      <c r="EC370" s="272">
        <v>20</v>
      </c>
      <c r="ED370" s="272"/>
      <c r="EE370" s="277"/>
      <c r="EF370" s="277"/>
      <c r="EG370" s="277"/>
      <c r="EH370" s="277"/>
      <c r="EI370" s="277"/>
      <c r="EJ370" s="277"/>
      <c r="EK370" s="277"/>
      <c r="EL370" s="277"/>
      <c r="EM370" s="277">
        <v>10</v>
      </c>
      <c r="EN370" s="277"/>
      <c r="EO370" s="277"/>
      <c r="EP370" s="277"/>
      <c r="EQ370" s="277"/>
      <c r="ER370" s="277"/>
      <c r="ES370" s="277">
        <v>1</v>
      </c>
      <c r="ET370" s="277"/>
      <c r="EU370" s="277"/>
      <c r="EV370" s="277"/>
      <c r="EW370" s="277"/>
      <c r="EX370" s="277"/>
      <c r="EY370" s="277"/>
      <c r="EZ370" s="277"/>
      <c r="FA370" s="277">
        <v>10</v>
      </c>
      <c r="FB370" s="277"/>
      <c r="FC370" s="277"/>
      <c r="FD370" s="277"/>
      <c r="FE370" s="288">
        <v>8</v>
      </c>
      <c r="FF370" s="288"/>
      <c r="FG370" s="277"/>
      <c r="FH370" s="277"/>
      <c r="FI370" s="277"/>
      <c r="FJ370" s="277"/>
      <c r="FK370" s="277"/>
      <c r="FL370" s="277"/>
      <c r="FM370" s="277"/>
      <c r="FN370" s="277"/>
      <c r="FO370" s="42"/>
      <c r="FP370" s="42"/>
      <c r="FQ370" s="277"/>
      <c r="FR370" s="277"/>
      <c r="FS370" s="277">
        <v>3</v>
      </c>
      <c r="FT370" s="277"/>
      <c r="FU370" s="277"/>
      <c r="FV370" s="277"/>
      <c r="FW370" s="288">
        <v>8</v>
      </c>
      <c r="FX370" s="288"/>
      <c r="FY370" s="277"/>
      <c r="FZ370" s="277">
        <v>39</v>
      </c>
      <c r="GA370" s="277"/>
      <c r="GB370" s="277"/>
      <c r="GC370" s="62"/>
      <c r="GD370" s="62"/>
      <c r="GE370" s="277"/>
      <c r="GF370" s="277"/>
      <c r="GG370" s="277"/>
      <c r="GH370" s="277"/>
      <c r="GI370" s="277">
        <v>3</v>
      </c>
      <c r="GJ370" s="277"/>
      <c r="GK370" s="277"/>
      <c r="GL370" s="277"/>
    </row>
    <row r="371" spans="1:194" s="286" customFormat="1" ht="30.75" customHeight="1" x14ac:dyDescent="0.3">
      <c r="A371" s="277">
        <v>331</v>
      </c>
      <c r="B371" s="277" t="s">
        <v>931</v>
      </c>
      <c r="C371" s="277" t="s">
        <v>932</v>
      </c>
      <c r="D371" s="277">
        <v>5.35</v>
      </c>
      <c r="E371" s="277"/>
      <c r="F371" s="277"/>
      <c r="G371" s="277"/>
      <c r="H371" s="277"/>
      <c r="I371" s="277"/>
      <c r="J371" s="277">
        <v>0</v>
      </c>
      <c r="K371" s="277">
        <v>0</v>
      </c>
      <c r="L371" s="277"/>
      <c r="M371" s="277"/>
      <c r="N371" s="277"/>
      <c r="O371" s="277"/>
      <c r="P371" s="277"/>
      <c r="Q371" s="277"/>
      <c r="R371" s="277"/>
      <c r="S371" s="277"/>
      <c r="T371" s="277"/>
      <c r="U371" s="277"/>
      <c r="V371" s="277"/>
      <c r="W371" s="277"/>
      <c r="X371" s="277"/>
      <c r="Y371" s="277"/>
      <c r="Z371" s="277"/>
      <c r="AA371" s="277"/>
      <c r="AB371" s="277"/>
      <c r="AC371" s="277"/>
      <c r="AD371" s="277"/>
      <c r="AE371" s="277"/>
      <c r="AF371" s="277">
        <v>31</v>
      </c>
      <c r="AG371" s="277"/>
      <c r="AH371" s="277"/>
      <c r="AI371" s="277"/>
      <c r="AJ371" s="277"/>
      <c r="AK371" s="277"/>
      <c r="AL371" s="277"/>
      <c r="AM371" s="277"/>
      <c r="AN371" s="277"/>
      <c r="AO371" s="277"/>
      <c r="AP371" s="277"/>
      <c r="AQ371" s="277"/>
      <c r="AR371" s="278"/>
      <c r="AS371" s="278"/>
      <c r="AT371" s="278"/>
      <c r="AU371" s="278"/>
      <c r="AV371" s="277"/>
      <c r="AW371" s="277"/>
      <c r="AX371" s="277"/>
      <c r="AY371" s="277"/>
      <c r="AZ371" s="42"/>
      <c r="BA371" s="42"/>
      <c r="BB371" s="277"/>
      <c r="BC371" s="277"/>
      <c r="BD371" s="277"/>
      <c r="BE371" s="277"/>
      <c r="BF371" s="277"/>
      <c r="BG371" s="277"/>
      <c r="BH371" s="277"/>
      <c r="BI371" s="277"/>
      <c r="BJ371" s="277"/>
      <c r="BK371" s="277"/>
      <c r="BL371" s="277"/>
      <c r="BM371" s="277"/>
      <c r="BN371" s="277"/>
      <c r="BO371" s="277"/>
      <c r="BP371" s="277"/>
      <c r="BQ371" s="277"/>
      <c r="BR371" s="277"/>
      <c r="BS371" s="277"/>
      <c r="BT371" s="277"/>
      <c r="BU371" s="277"/>
      <c r="BV371" s="277"/>
      <c r="BW371" s="277"/>
      <c r="BX371" s="277"/>
      <c r="BY371" s="277"/>
      <c r="BZ371" s="277"/>
      <c r="CA371" s="277"/>
      <c r="CB371" s="277"/>
      <c r="CC371" s="277"/>
      <c r="CD371" s="277"/>
      <c r="CE371" s="277"/>
      <c r="CF371" s="277"/>
      <c r="CG371" s="277"/>
      <c r="CH371" s="287"/>
      <c r="CI371" s="287"/>
      <c r="CJ371" s="277"/>
      <c r="CK371" s="277"/>
      <c r="CL371" s="277"/>
      <c r="CM371" s="277"/>
      <c r="CN371" s="277"/>
      <c r="CO371" s="277"/>
      <c r="CP371" s="277"/>
      <c r="CQ371" s="277"/>
      <c r="CR371" s="277"/>
      <c r="CS371" s="277"/>
      <c r="CT371" s="277"/>
      <c r="CU371" s="277"/>
      <c r="CV371" s="277"/>
      <c r="CW371" s="277"/>
      <c r="CX371" s="277"/>
      <c r="CY371" s="277"/>
      <c r="CZ371" s="277"/>
      <c r="DA371" s="277"/>
      <c r="DB371" s="277"/>
      <c r="DC371" s="277"/>
      <c r="DD371" s="271">
        <v>70</v>
      </c>
      <c r="DE371" s="271"/>
      <c r="DF371" s="277"/>
      <c r="DG371" s="277"/>
      <c r="DH371" s="279">
        <v>0</v>
      </c>
      <c r="DI371" s="279">
        <v>0</v>
      </c>
      <c r="DJ371" s="277"/>
      <c r="DK371" s="277"/>
      <c r="DL371" s="277"/>
      <c r="DM371" s="277"/>
      <c r="DN371" s="277"/>
      <c r="DO371" s="277"/>
      <c r="DP371" s="277"/>
      <c r="DQ371" s="277"/>
      <c r="DR371" s="277"/>
      <c r="DS371" s="277">
        <v>15</v>
      </c>
      <c r="DT371" s="277"/>
      <c r="DU371" s="277"/>
      <c r="DV371" s="277"/>
      <c r="DW371" s="277"/>
      <c r="DX371" s="277"/>
      <c r="DY371" s="277"/>
      <c r="DZ371" s="277"/>
      <c r="EA371" s="277"/>
      <c r="EB371" s="277"/>
      <c r="EC371" s="272">
        <v>150</v>
      </c>
      <c r="ED371" s="272"/>
      <c r="EE371" s="277"/>
      <c r="EF371" s="277"/>
      <c r="EG371" s="277"/>
      <c r="EH371" s="277"/>
      <c r="EI371" s="277"/>
      <c r="EJ371" s="277"/>
      <c r="EK371" s="277"/>
      <c r="EL371" s="277"/>
      <c r="EM371" s="277"/>
      <c r="EN371" s="277"/>
      <c r="EO371" s="277"/>
      <c r="EP371" s="277"/>
      <c r="EQ371" s="277"/>
      <c r="ER371" s="277"/>
      <c r="ES371" s="277"/>
      <c r="ET371" s="277"/>
      <c r="EU371" s="277"/>
      <c r="EV371" s="277"/>
      <c r="EW371" s="277"/>
      <c r="EX371" s="277"/>
      <c r="EY371" s="277"/>
      <c r="EZ371" s="277"/>
      <c r="FA371" s="277"/>
      <c r="FB371" s="277"/>
      <c r="FC371" s="277"/>
      <c r="FD371" s="277"/>
      <c r="FE371" s="288"/>
      <c r="FF371" s="288"/>
      <c r="FG371" s="277"/>
      <c r="FH371" s="277"/>
      <c r="FI371" s="277"/>
      <c r="FJ371" s="277"/>
      <c r="FK371" s="277"/>
      <c r="FL371" s="277"/>
      <c r="FM371" s="277">
        <v>65</v>
      </c>
      <c r="FN371" s="277">
        <v>0</v>
      </c>
      <c r="FO371" s="42"/>
      <c r="FP371" s="42"/>
      <c r="FQ371" s="277"/>
      <c r="FR371" s="277"/>
      <c r="FS371" s="277"/>
      <c r="FT371" s="277"/>
      <c r="FU371" s="277"/>
      <c r="FV371" s="277"/>
      <c r="FW371" s="288"/>
      <c r="FX371" s="288"/>
      <c r="FY371" s="277"/>
      <c r="FZ371" s="277">
        <v>16</v>
      </c>
      <c r="GA371" s="277"/>
      <c r="GB371" s="277"/>
      <c r="GC371" s="62">
        <v>4</v>
      </c>
      <c r="GD371" s="62"/>
      <c r="GE371" s="277"/>
      <c r="GF371" s="277"/>
      <c r="GG371" s="277"/>
      <c r="GH371" s="277"/>
      <c r="GI371" s="277"/>
      <c r="GJ371" s="277"/>
      <c r="GK371" s="277"/>
      <c r="GL371" s="277"/>
    </row>
    <row r="372" spans="1:194" s="286" customFormat="1" ht="29.25" customHeight="1" x14ac:dyDescent="0.3">
      <c r="A372" s="277">
        <v>332</v>
      </c>
      <c r="B372" s="277" t="s">
        <v>933</v>
      </c>
      <c r="C372" s="277" t="s">
        <v>934</v>
      </c>
      <c r="D372" s="277">
        <v>0.32</v>
      </c>
      <c r="E372" s="277"/>
      <c r="F372" s="277"/>
      <c r="G372" s="277"/>
      <c r="H372" s="277"/>
      <c r="I372" s="277"/>
      <c r="J372" s="277">
        <v>0</v>
      </c>
      <c r="K372" s="277">
        <v>0</v>
      </c>
      <c r="L372" s="277">
        <v>2</v>
      </c>
      <c r="M372" s="277">
        <v>1</v>
      </c>
      <c r="N372" s="277"/>
      <c r="O372" s="277"/>
      <c r="P372" s="277">
        <v>2</v>
      </c>
      <c r="Q372" s="277"/>
      <c r="R372" s="277"/>
      <c r="S372" s="277"/>
      <c r="T372" s="277"/>
      <c r="U372" s="277"/>
      <c r="V372" s="277"/>
      <c r="W372" s="277"/>
      <c r="X372" s="277"/>
      <c r="Y372" s="277"/>
      <c r="Z372" s="277"/>
      <c r="AA372" s="277"/>
      <c r="AB372" s="277"/>
      <c r="AC372" s="277"/>
      <c r="AD372" s="277"/>
      <c r="AE372" s="277"/>
      <c r="AF372" s="277"/>
      <c r="AG372" s="277"/>
      <c r="AH372" s="277"/>
      <c r="AI372" s="277"/>
      <c r="AJ372" s="277"/>
      <c r="AK372" s="277"/>
      <c r="AL372" s="277"/>
      <c r="AM372" s="277"/>
      <c r="AN372" s="277"/>
      <c r="AO372" s="277"/>
      <c r="AP372" s="277"/>
      <c r="AQ372" s="277"/>
      <c r="AR372" s="278"/>
      <c r="AS372" s="278"/>
      <c r="AT372" s="278"/>
      <c r="AU372" s="278"/>
      <c r="AV372" s="277"/>
      <c r="AW372" s="277"/>
      <c r="AX372" s="277"/>
      <c r="AY372" s="277"/>
      <c r="AZ372" s="42"/>
      <c r="BA372" s="42"/>
      <c r="BB372" s="277"/>
      <c r="BC372" s="277"/>
      <c r="BD372" s="277"/>
      <c r="BE372" s="277"/>
      <c r="BF372" s="277"/>
      <c r="BG372" s="277"/>
      <c r="BH372" s="277"/>
      <c r="BI372" s="277"/>
      <c r="BJ372" s="277">
        <v>1</v>
      </c>
      <c r="BK372" s="277">
        <v>1</v>
      </c>
      <c r="BL372" s="277">
        <v>4</v>
      </c>
      <c r="BM372" s="277">
        <v>5</v>
      </c>
      <c r="BN372" s="277"/>
      <c r="BO372" s="277"/>
      <c r="BP372" s="277">
        <v>0</v>
      </c>
      <c r="BQ372" s="277"/>
      <c r="BR372" s="277"/>
      <c r="BS372" s="277"/>
      <c r="BT372" s="277">
        <v>1</v>
      </c>
      <c r="BU372" s="277"/>
      <c r="BV372" s="277"/>
      <c r="BW372" s="277"/>
      <c r="BX372" s="277">
        <v>1</v>
      </c>
      <c r="BY372" s="277"/>
      <c r="BZ372" s="277"/>
      <c r="CA372" s="277"/>
      <c r="CB372" s="277"/>
      <c r="CC372" s="277"/>
      <c r="CD372" s="277"/>
      <c r="CE372" s="277"/>
      <c r="CF372" s="277"/>
      <c r="CG372" s="277"/>
      <c r="CH372" s="287"/>
      <c r="CI372" s="287"/>
      <c r="CJ372" s="277"/>
      <c r="CK372" s="277"/>
      <c r="CL372" s="277"/>
      <c r="CM372" s="277"/>
      <c r="CN372" s="277"/>
      <c r="CO372" s="277"/>
      <c r="CP372" s="277"/>
      <c r="CQ372" s="277"/>
      <c r="CR372" s="277"/>
      <c r="CS372" s="277"/>
      <c r="CT372" s="277">
        <v>33</v>
      </c>
      <c r="CU372" s="277"/>
      <c r="CV372" s="277">
        <v>4</v>
      </c>
      <c r="CW372" s="277"/>
      <c r="CX372" s="277"/>
      <c r="CY372" s="277"/>
      <c r="CZ372" s="277"/>
      <c r="DA372" s="277"/>
      <c r="DB372" s="277"/>
      <c r="DC372" s="277"/>
      <c r="DD372" s="271"/>
      <c r="DE372" s="271"/>
      <c r="DF372" s="277"/>
      <c r="DG372" s="277"/>
      <c r="DH372" s="279">
        <v>0</v>
      </c>
      <c r="DI372" s="279">
        <v>0</v>
      </c>
      <c r="DJ372" s="277"/>
      <c r="DK372" s="277"/>
      <c r="DL372" s="277"/>
      <c r="DM372" s="277"/>
      <c r="DN372" s="277"/>
      <c r="DO372" s="277"/>
      <c r="DP372" s="277"/>
      <c r="DQ372" s="277"/>
      <c r="DR372" s="277"/>
      <c r="DS372" s="277"/>
      <c r="DT372" s="277"/>
      <c r="DU372" s="277"/>
      <c r="DV372" s="277"/>
      <c r="DW372" s="277"/>
      <c r="DX372" s="277"/>
      <c r="DY372" s="277"/>
      <c r="DZ372" s="277"/>
      <c r="EA372" s="277"/>
      <c r="EB372" s="277"/>
      <c r="EC372" s="272"/>
      <c r="ED372" s="272"/>
      <c r="EE372" s="277"/>
      <c r="EF372" s="277"/>
      <c r="EG372" s="277"/>
      <c r="EH372" s="277"/>
      <c r="EI372" s="277">
        <v>12</v>
      </c>
      <c r="EJ372" s="277"/>
      <c r="EK372" s="277">
        <v>3</v>
      </c>
      <c r="EL372" s="277"/>
      <c r="EM372" s="277"/>
      <c r="EN372" s="277"/>
      <c r="EO372" s="277"/>
      <c r="EP372" s="277"/>
      <c r="EQ372" s="277"/>
      <c r="ER372" s="277"/>
      <c r="ES372" s="277">
        <v>2</v>
      </c>
      <c r="ET372" s="277"/>
      <c r="EU372" s="277"/>
      <c r="EV372" s="277"/>
      <c r="EW372" s="277"/>
      <c r="EX372" s="277"/>
      <c r="EY372" s="277"/>
      <c r="EZ372" s="277"/>
      <c r="FA372" s="277"/>
      <c r="FB372" s="277"/>
      <c r="FC372" s="277"/>
      <c r="FD372" s="277"/>
      <c r="FE372" s="288"/>
      <c r="FF372" s="288"/>
      <c r="FG372" s="277">
        <v>7</v>
      </c>
      <c r="FH372" s="277">
        <v>4</v>
      </c>
      <c r="FI372" s="277"/>
      <c r="FJ372" s="277"/>
      <c r="FK372" s="277">
        <v>0</v>
      </c>
      <c r="FL372" s="277">
        <v>1</v>
      </c>
      <c r="FM372" s="277"/>
      <c r="FN372" s="277"/>
      <c r="FO372" s="42"/>
      <c r="FP372" s="42"/>
      <c r="FQ372" s="277"/>
      <c r="FR372" s="277"/>
      <c r="FS372" s="277">
        <v>1</v>
      </c>
      <c r="FT372" s="277"/>
      <c r="FU372" s="277">
        <v>1</v>
      </c>
      <c r="FV372" s="277"/>
      <c r="FW372" s="288"/>
      <c r="FX372" s="288"/>
      <c r="FY372" s="277"/>
      <c r="FZ372" s="277">
        <v>4</v>
      </c>
      <c r="GA372" s="277">
        <v>2</v>
      </c>
      <c r="GB372" s="277"/>
      <c r="GC372" s="62">
        <v>0</v>
      </c>
      <c r="GD372" s="62"/>
      <c r="GE372" s="277">
        <v>8</v>
      </c>
      <c r="GF372" s="277">
        <v>2</v>
      </c>
      <c r="GG372" s="277"/>
      <c r="GH372" s="277"/>
      <c r="GI372" s="277"/>
      <c r="GJ372" s="277"/>
      <c r="GK372" s="277"/>
      <c r="GL372" s="277"/>
    </row>
    <row r="373" spans="1:194" s="286" customFormat="1" ht="27" customHeight="1" x14ac:dyDescent="0.3">
      <c r="A373" s="277">
        <v>333</v>
      </c>
      <c r="B373" s="277" t="s">
        <v>935</v>
      </c>
      <c r="C373" s="277" t="s">
        <v>936</v>
      </c>
      <c r="D373" s="277">
        <v>0.46</v>
      </c>
      <c r="E373" s="277"/>
      <c r="F373" s="277"/>
      <c r="G373" s="277"/>
      <c r="H373" s="277"/>
      <c r="I373" s="277"/>
      <c r="J373" s="277">
        <v>0</v>
      </c>
      <c r="K373" s="277">
        <v>0</v>
      </c>
      <c r="L373" s="277"/>
      <c r="M373" s="277"/>
      <c r="N373" s="277"/>
      <c r="O373" s="277"/>
      <c r="P373" s="277"/>
      <c r="Q373" s="277"/>
      <c r="R373" s="277"/>
      <c r="S373" s="277"/>
      <c r="T373" s="277"/>
      <c r="U373" s="277"/>
      <c r="V373" s="277"/>
      <c r="W373" s="277"/>
      <c r="X373" s="277"/>
      <c r="Y373" s="277"/>
      <c r="Z373" s="277"/>
      <c r="AA373" s="277"/>
      <c r="AB373" s="277"/>
      <c r="AC373" s="277"/>
      <c r="AD373" s="277">
        <v>1</v>
      </c>
      <c r="AE373" s="277"/>
      <c r="AF373" s="277">
        <v>1</v>
      </c>
      <c r="AG373" s="277"/>
      <c r="AH373" s="277"/>
      <c r="AI373" s="277"/>
      <c r="AJ373" s="277"/>
      <c r="AK373" s="277"/>
      <c r="AL373" s="277"/>
      <c r="AM373" s="277"/>
      <c r="AN373" s="277"/>
      <c r="AO373" s="277"/>
      <c r="AP373" s="277"/>
      <c r="AQ373" s="277"/>
      <c r="AR373" s="278"/>
      <c r="AS373" s="278"/>
      <c r="AT373" s="278"/>
      <c r="AU373" s="278"/>
      <c r="AV373" s="277"/>
      <c r="AW373" s="277"/>
      <c r="AX373" s="277"/>
      <c r="AY373" s="277"/>
      <c r="AZ373" s="42"/>
      <c r="BA373" s="42"/>
      <c r="BB373" s="277"/>
      <c r="BC373" s="277"/>
      <c r="BD373" s="277"/>
      <c r="BE373" s="277"/>
      <c r="BF373" s="277"/>
      <c r="BG373" s="277"/>
      <c r="BH373" s="277"/>
      <c r="BI373" s="277"/>
      <c r="BJ373" s="277"/>
      <c r="BK373" s="277"/>
      <c r="BL373" s="277">
        <v>6</v>
      </c>
      <c r="BM373" s="277"/>
      <c r="BN373" s="277"/>
      <c r="BO373" s="277"/>
      <c r="BP373" s="277"/>
      <c r="BQ373" s="277"/>
      <c r="BR373" s="277"/>
      <c r="BS373" s="277"/>
      <c r="BT373" s="277"/>
      <c r="BU373" s="277"/>
      <c r="BV373" s="277"/>
      <c r="BW373" s="277"/>
      <c r="BX373" s="277">
        <v>2</v>
      </c>
      <c r="BY373" s="277"/>
      <c r="BZ373" s="277"/>
      <c r="CA373" s="277"/>
      <c r="CB373" s="277"/>
      <c r="CC373" s="277"/>
      <c r="CD373" s="277"/>
      <c r="CE373" s="277"/>
      <c r="CF373" s="277"/>
      <c r="CG373" s="277"/>
      <c r="CH373" s="287"/>
      <c r="CI373" s="287"/>
      <c r="CJ373" s="277"/>
      <c r="CK373" s="277"/>
      <c r="CL373" s="277"/>
      <c r="CM373" s="277"/>
      <c r="CN373" s="277"/>
      <c r="CO373" s="277"/>
      <c r="CP373" s="277"/>
      <c r="CQ373" s="277"/>
      <c r="CR373" s="277"/>
      <c r="CS373" s="277"/>
      <c r="CT373" s="277"/>
      <c r="CU373" s="277"/>
      <c r="CV373" s="277"/>
      <c r="CW373" s="277"/>
      <c r="CX373" s="277"/>
      <c r="CY373" s="277"/>
      <c r="CZ373" s="277"/>
      <c r="DA373" s="277"/>
      <c r="DB373" s="277"/>
      <c r="DC373" s="277"/>
      <c r="DD373" s="271"/>
      <c r="DE373" s="271"/>
      <c r="DF373" s="277"/>
      <c r="DG373" s="277"/>
      <c r="DH373" s="279">
        <v>0</v>
      </c>
      <c r="DI373" s="279">
        <v>0</v>
      </c>
      <c r="DJ373" s="277"/>
      <c r="DK373" s="277"/>
      <c r="DL373" s="277"/>
      <c r="DM373" s="277"/>
      <c r="DN373" s="277"/>
      <c r="DO373" s="277"/>
      <c r="DP373" s="277"/>
      <c r="DQ373" s="277"/>
      <c r="DR373" s="277"/>
      <c r="DS373" s="277"/>
      <c r="DT373" s="277"/>
      <c r="DU373" s="277"/>
      <c r="DV373" s="277"/>
      <c r="DW373" s="277"/>
      <c r="DX373" s="277">
        <v>1</v>
      </c>
      <c r="DY373" s="277"/>
      <c r="DZ373" s="277"/>
      <c r="EA373" s="277"/>
      <c r="EB373" s="277"/>
      <c r="EC373" s="272"/>
      <c r="ED373" s="272"/>
      <c r="EE373" s="277"/>
      <c r="EF373" s="277"/>
      <c r="EG373" s="277"/>
      <c r="EH373" s="277"/>
      <c r="EI373" s="277"/>
      <c r="EJ373" s="277"/>
      <c r="EK373" s="277"/>
      <c r="EL373" s="277"/>
      <c r="EM373" s="277"/>
      <c r="EN373" s="277"/>
      <c r="EO373" s="277"/>
      <c r="EP373" s="277"/>
      <c r="EQ373" s="277"/>
      <c r="ER373" s="277"/>
      <c r="ES373" s="277"/>
      <c r="ET373" s="277"/>
      <c r="EU373" s="277"/>
      <c r="EV373" s="277"/>
      <c r="EW373" s="277"/>
      <c r="EX373" s="277"/>
      <c r="EY373" s="277"/>
      <c r="EZ373" s="277"/>
      <c r="FA373" s="277"/>
      <c r="FB373" s="277"/>
      <c r="FC373" s="277"/>
      <c r="FD373" s="277"/>
      <c r="FE373" s="288"/>
      <c r="FF373" s="288"/>
      <c r="FG373" s="277">
        <v>1</v>
      </c>
      <c r="FH373" s="277"/>
      <c r="FI373" s="277"/>
      <c r="FJ373" s="277"/>
      <c r="FK373" s="277"/>
      <c r="FL373" s="277"/>
      <c r="FM373" s="277"/>
      <c r="FN373" s="277"/>
      <c r="FO373" s="42"/>
      <c r="FP373" s="42"/>
      <c r="FQ373" s="277"/>
      <c r="FR373" s="277"/>
      <c r="FS373" s="277"/>
      <c r="FT373" s="277"/>
      <c r="FU373" s="277">
        <v>1</v>
      </c>
      <c r="FV373" s="277"/>
      <c r="FW373" s="288"/>
      <c r="FX373" s="288"/>
      <c r="FY373" s="277"/>
      <c r="FZ373" s="277"/>
      <c r="GA373" s="277"/>
      <c r="GB373" s="277"/>
      <c r="GC373" s="62"/>
      <c r="GD373" s="62"/>
      <c r="GE373" s="277"/>
      <c r="GF373" s="277"/>
      <c r="GG373" s="277"/>
      <c r="GH373" s="277"/>
      <c r="GI373" s="277"/>
      <c r="GJ373" s="277"/>
      <c r="GK373" s="277"/>
      <c r="GL373" s="277"/>
    </row>
    <row r="374" spans="1:194" s="286" customFormat="1" ht="14.25" customHeight="1" x14ac:dyDescent="0.3">
      <c r="A374" s="277">
        <v>334</v>
      </c>
      <c r="B374" s="277" t="s">
        <v>937</v>
      </c>
      <c r="C374" s="277" t="s">
        <v>938</v>
      </c>
      <c r="D374" s="277">
        <v>8.4</v>
      </c>
      <c r="E374" s="277"/>
      <c r="F374" s="277"/>
      <c r="G374" s="277"/>
      <c r="H374" s="277"/>
      <c r="I374" s="277"/>
      <c r="J374" s="277">
        <v>0</v>
      </c>
      <c r="K374" s="277">
        <v>0</v>
      </c>
      <c r="L374" s="277"/>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8"/>
      <c r="AS374" s="278"/>
      <c r="AT374" s="278"/>
      <c r="AU374" s="278"/>
      <c r="AV374" s="277"/>
      <c r="AW374" s="277"/>
      <c r="AX374" s="277"/>
      <c r="AY374" s="277"/>
      <c r="AZ374" s="42"/>
      <c r="BA374" s="42"/>
      <c r="BB374" s="277"/>
      <c r="BC374" s="277"/>
      <c r="BD374" s="277"/>
      <c r="BE374" s="277"/>
      <c r="BF374" s="277"/>
      <c r="BG374" s="277"/>
      <c r="BH374" s="277"/>
      <c r="BI374" s="277"/>
      <c r="BJ374" s="277"/>
      <c r="BK374" s="277"/>
      <c r="BL374" s="277"/>
      <c r="BM374" s="277"/>
      <c r="BN374" s="277"/>
      <c r="BO374" s="277"/>
      <c r="BP374" s="277"/>
      <c r="BQ374" s="277"/>
      <c r="BR374" s="277"/>
      <c r="BS374" s="277"/>
      <c r="BT374" s="277"/>
      <c r="BU374" s="277"/>
      <c r="BV374" s="277"/>
      <c r="BW374" s="277"/>
      <c r="BX374" s="277"/>
      <c r="BY374" s="277"/>
      <c r="BZ374" s="277"/>
      <c r="CA374" s="277"/>
      <c r="CB374" s="277"/>
      <c r="CC374" s="277"/>
      <c r="CD374" s="277"/>
      <c r="CE374" s="277"/>
      <c r="CF374" s="277"/>
      <c r="CG374" s="277"/>
      <c r="CH374" s="287"/>
      <c r="CI374" s="287"/>
      <c r="CJ374" s="277"/>
      <c r="CK374" s="277"/>
      <c r="CL374" s="277"/>
      <c r="CM374" s="277"/>
      <c r="CN374" s="277"/>
      <c r="CO374" s="277"/>
      <c r="CP374" s="277"/>
      <c r="CQ374" s="277"/>
      <c r="CR374" s="277"/>
      <c r="CS374" s="277"/>
      <c r="CT374" s="277"/>
      <c r="CU374" s="277"/>
      <c r="CV374" s="277"/>
      <c r="CW374" s="277"/>
      <c r="CX374" s="277"/>
      <c r="CY374" s="277"/>
      <c r="CZ374" s="277"/>
      <c r="DA374" s="277"/>
      <c r="DB374" s="277"/>
      <c r="DC374" s="277"/>
      <c r="DD374" s="271"/>
      <c r="DE374" s="271"/>
      <c r="DF374" s="277"/>
      <c r="DG374" s="277"/>
      <c r="DH374" s="279">
        <v>0</v>
      </c>
      <c r="DI374" s="279">
        <v>0</v>
      </c>
      <c r="DJ374" s="277"/>
      <c r="DK374" s="277"/>
      <c r="DL374" s="277"/>
      <c r="DM374" s="277"/>
      <c r="DN374" s="277"/>
      <c r="DO374" s="277"/>
      <c r="DP374" s="277"/>
      <c r="DQ374" s="277"/>
      <c r="DR374" s="277"/>
      <c r="DS374" s="277">
        <v>60</v>
      </c>
      <c r="DT374" s="277"/>
      <c r="DU374" s="277"/>
      <c r="DV374" s="277"/>
      <c r="DW374" s="277"/>
      <c r="DX374" s="277"/>
      <c r="DY374" s="277"/>
      <c r="DZ374" s="277"/>
      <c r="EA374" s="277"/>
      <c r="EB374" s="277"/>
      <c r="EC374" s="272"/>
      <c r="ED374" s="272"/>
      <c r="EE374" s="277"/>
      <c r="EF374" s="277"/>
      <c r="EG374" s="277"/>
      <c r="EH374" s="277"/>
      <c r="EI374" s="277"/>
      <c r="EJ374" s="277"/>
      <c r="EK374" s="277"/>
      <c r="EL374" s="277"/>
      <c r="EM374" s="277"/>
      <c r="EN374" s="277"/>
      <c r="EO374" s="277"/>
      <c r="EP374" s="277"/>
      <c r="EQ374" s="277"/>
      <c r="ER374" s="277"/>
      <c r="ES374" s="277"/>
      <c r="ET374" s="277"/>
      <c r="EU374" s="277"/>
      <c r="EV374" s="277"/>
      <c r="EW374" s="277"/>
      <c r="EX374" s="277"/>
      <c r="EY374" s="277"/>
      <c r="EZ374" s="277"/>
      <c r="FA374" s="277"/>
      <c r="FB374" s="277"/>
      <c r="FC374" s="277"/>
      <c r="FD374" s="277"/>
      <c r="FE374" s="288"/>
      <c r="FF374" s="288"/>
      <c r="FG374" s="277"/>
      <c r="FH374" s="277"/>
      <c r="FI374" s="277"/>
      <c r="FJ374" s="277"/>
      <c r="FK374" s="277"/>
      <c r="FL374" s="277"/>
      <c r="FM374" s="277"/>
      <c r="FN374" s="277"/>
      <c r="FO374" s="42"/>
      <c r="FP374" s="42"/>
      <c r="FQ374" s="277"/>
      <c r="FR374" s="277"/>
      <c r="FS374" s="277"/>
      <c r="FT374" s="277"/>
      <c r="FU374" s="277"/>
      <c r="FV374" s="277"/>
      <c r="FW374" s="288"/>
      <c r="FX374" s="288"/>
      <c r="FY374" s="277"/>
      <c r="FZ374" s="277">
        <v>12</v>
      </c>
      <c r="GA374" s="277"/>
      <c r="GB374" s="277"/>
      <c r="GC374" s="62"/>
      <c r="GD374" s="62"/>
      <c r="GE374" s="277"/>
      <c r="GF374" s="277"/>
      <c r="GG374" s="277"/>
      <c r="GH374" s="277"/>
      <c r="GI374" s="277"/>
      <c r="GJ374" s="277"/>
      <c r="GK374" s="277"/>
      <c r="GL374" s="277"/>
    </row>
    <row r="375" spans="1:194" s="286" customFormat="1" ht="14.25" customHeight="1" x14ac:dyDescent="0.3">
      <c r="A375" s="277">
        <v>335</v>
      </c>
      <c r="B375" s="277" t="s">
        <v>939</v>
      </c>
      <c r="C375" s="277" t="s">
        <v>940</v>
      </c>
      <c r="D375" s="277">
        <v>2.3199999999999998</v>
      </c>
      <c r="E375" s="277"/>
      <c r="F375" s="277"/>
      <c r="G375" s="277"/>
      <c r="H375" s="277"/>
      <c r="I375" s="277"/>
      <c r="J375" s="277">
        <v>0</v>
      </c>
      <c r="K375" s="277">
        <v>0</v>
      </c>
      <c r="L375" s="277"/>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8"/>
      <c r="AS375" s="278"/>
      <c r="AT375" s="278"/>
      <c r="AU375" s="278"/>
      <c r="AV375" s="277"/>
      <c r="AW375" s="277"/>
      <c r="AX375" s="277"/>
      <c r="AY375" s="277"/>
      <c r="AZ375" s="42"/>
      <c r="BA375" s="42"/>
      <c r="BB375" s="277"/>
      <c r="BC375" s="277"/>
      <c r="BD375" s="277"/>
      <c r="BE375" s="277"/>
      <c r="BF375" s="277"/>
      <c r="BG375" s="277"/>
      <c r="BH375" s="277"/>
      <c r="BI375" s="277"/>
      <c r="BJ375" s="277"/>
      <c r="BK375" s="277"/>
      <c r="BL375" s="277"/>
      <c r="BM375" s="277"/>
      <c r="BN375" s="277"/>
      <c r="BO375" s="277"/>
      <c r="BP375" s="277"/>
      <c r="BQ375" s="277"/>
      <c r="BR375" s="277"/>
      <c r="BS375" s="277"/>
      <c r="BT375" s="277"/>
      <c r="BU375" s="277"/>
      <c r="BV375" s="277"/>
      <c r="BW375" s="277"/>
      <c r="BX375" s="277"/>
      <c r="BY375" s="277"/>
      <c r="BZ375" s="277"/>
      <c r="CA375" s="277"/>
      <c r="CB375" s="277"/>
      <c r="CC375" s="277"/>
      <c r="CD375" s="277"/>
      <c r="CE375" s="277"/>
      <c r="CF375" s="277"/>
      <c r="CG375" s="277"/>
      <c r="CH375" s="287"/>
      <c r="CI375" s="287"/>
      <c r="CJ375" s="277"/>
      <c r="CK375" s="277"/>
      <c r="CL375" s="277"/>
      <c r="CM375" s="277"/>
      <c r="CN375" s="277"/>
      <c r="CO375" s="277"/>
      <c r="CP375" s="277"/>
      <c r="CQ375" s="277"/>
      <c r="CR375" s="277"/>
      <c r="CS375" s="277"/>
      <c r="CT375" s="277"/>
      <c r="CU375" s="277"/>
      <c r="CV375" s="277"/>
      <c r="CW375" s="277"/>
      <c r="CX375" s="277"/>
      <c r="CY375" s="277"/>
      <c r="CZ375" s="277"/>
      <c r="DA375" s="277"/>
      <c r="DB375" s="277"/>
      <c r="DC375" s="277"/>
      <c r="DD375" s="271"/>
      <c r="DE375" s="271"/>
      <c r="DF375" s="277"/>
      <c r="DG375" s="277"/>
      <c r="DH375" s="279">
        <v>0</v>
      </c>
      <c r="DI375" s="279">
        <v>0</v>
      </c>
      <c r="DJ375" s="277"/>
      <c r="DK375" s="277"/>
      <c r="DL375" s="277"/>
      <c r="DM375" s="277"/>
      <c r="DN375" s="277"/>
      <c r="DO375" s="277"/>
      <c r="DP375" s="277"/>
      <c r="DQ375" s="277"/>
      <c r="DR375" s="277"/>
      <c r="DS375" s="277">
        <v>54</v>
      </c>
      <c r="DT375" s="277"/>
      <c r="DU375" s="277"/>
      <c r="DV375" s="277"/>
      <c r="DW375" s="277"/>
      <c r="DX375" s="277"/>
      <c r="DY375" s="277"/>
      <c r="DZ375" s="277"/>
      <c r="EA375" s="277"/>
      <c r="EB375" s="277"/>
      <c r="EC375" s="272"/>
      <c r="ED375" s="272"/>
      <c r="EE375" s="277"/>
      <c r="EF375" s="277"/>
      <c r="EG375" s="277"/>
      <c r="EH375" s="277"/>
      <c r="EI375" s="277"/>
      <c r="EJ375" s="277"/>
      <c r="EK375" s="277"/>
      <c r="EL375" s="277"/>
      <c r="EM375" s="277"/>
      <c r="EN375" s="277"/>
      <c r="EO375" s="277"/>
      <c r="EP375" s="277"/>
      <c r="EQ375" s="277"/>
      <c r="ER375" s="277"/>
      <c r="ES375" s="277"/>
      <c r="ET375" s="277"/>
      <c r="EU375" s="277"/>
      <c r="EV375" s="277"/>
      <c r="EW375" s="277"/>
      <c r="EX375" s="277"/>
      <c r="EY375" s="277"/>
      <c r="EZ375" s="277"/>
      <c r="FA375" s="277"/>
      <c r="FB375" s="277"/>
      <c r="FC375" s="277"/>
      <c r="FD375" s="277"/>
      <c r="FE375" s="288"/>
      <c r="FF375" s="288"/>
      <c r="FG375" s="277"/>
      <c r="FH375" s="277"/>
      <c r="FI375" s="277"/>
      <c r="FJ375" s="277"/>
      <c r="FK375" s="277"/>
      <c r="FL375" s="277"/>
      <c r="FM375" s="277"/>
      <c r="FN375" s="277"/>
      <c r="FO375" s="42"/>
      <c r="FP375" s="42"/>
      <c r="FQ375" s="277"/>
      <c r="FR375" s="277"/>
      <c r="FS375" s="277"/>
      <c r="FT375" s="277"/>
      <c r="FU375" s="277"/>
      <c r="FV375" s="277"/>
      <c r="FW375" s="288"/>
      <c r="FX375" s="288"/>
      <c r="FY375" s="277"/>
      <c r="FZ375" s="277">
        <v>177</v>
      </c>
      <c r="GA375" s="277"/>
      <c r="GB375" s="277"/>
      <c r="GC375" s="62"/>
      <c r="GD375" s="62"/>
      <c r="GE375" s="277"/>
      <c r="GF375" s="277"/>
      <c r="GG375" s="277"/>
      <c r="GH375" s="277"/>
      <c r="GI375" s="277"/>
      <c r="GJ375" s="277"/>
      <c r="GK375" s="277"/>
      <c r="GL375" s="277"/>
    </row>
    <row r="376" spans="1:194" s="286" customFormat="1" ht="28.5" customHeight="1" x14ac:dyDescent="0.3">
      <c r="A376" s="277">
        <v>336</v>
      </c>
      <c r="B376" s="277" t="s">
        <v>941</v>
      </c>
      <c r="C376" s="277" t="s">
        <v>942</v>
      </c>
      <c r="D376" s="277">
        <v>18.149999999999999</v>
      </c>
      <c r="E376" s="277"/>
      <c r="F376" s="277"/>
      <c r="G376" s="277"/>
      <c r="H376" s="277"/>
      <c r="I376" s="277"/>
      <c r="J376" s="277">
        <v>0</v>
      </c>
      <c r="K376" s="277">
        <v>0</v>
      </c>
      <c r="L376" s="277"/>
      <c r="M376" s="277"/>
      <c r="N376" s="277"/>
      <c r="O376" s="277"/>
      <c r="P376" s="277">
        <v>1</v>
      </c>
      <c r="Q376" s="277"/>
      <c r="R376" s="277"/>
      <c r="S376" s="277"/>
      <c r="T376" s="277"/>
      <c r="U376" s="277"/>
      <c r="V376" s="277"/>
      <c r="W376" s="277"/>
      <c r="X376" s="277"/>
      <c r="Y376" s="277"/>
      <c r="Z376" s="277"/>
      <c r="AA376" s="277"/>
      <c r="AB376" s="277"/>
      <c r="AC376" s="277"/>
      <c r="AD376" s="277"/>
      <c r="AE376" s="277"/>
      <c r="AF376" s="277">
        <v>1</v>
      </c>
      <c r="AG376" s="277"/>
      <c r="AH376" s="277"/>
      <c r="AI376" s="277"/>
      <c r="AJ376" s="277"/>
      <c r="AK376" s="277"/>
      <c r="AL376" s="277"/>
      <c r="AM376" s="277"/>
      <c r="AN376" s="277"/>
      <c r="AO376" s="277"/>
      <c r="AP376" s="277"/>
      <c r="AQ376" s="277"/>
      <c r="AR376" s="278"/>
      <c r="AS376" s="278"/>
      <c r="AT376" s="278"/>
      <c r="AU376" s="278"/>
      <c r="AV376" s="277"/>
      <c r="AW376" s="277"/>
      <c r="AX376" s="277"/>
      <c r="AY376" s="277"/>
      <c r="AZ376" s="42"/>
      <c r="BA376" s="42"/>
      <c r="BB376" s="277"/>
      <c r="BC376" s="277"/>
      <c r="BD376" s="277"/>
      <c r="BE376" s="277"/>
      <c r="BF376" s="277"/>
      <c r="BG376" s="277"/>
      <c r="BH376" s="277"/>
      <c r="BI376" s="277"/>
      <c r="BJ376" s="277"/>
      <c r="BK376" s="277"/>
      <c r="BL376" s="277"/>
      <c r="BM376" s="277"/>
      <c r="BN376" s="277"/>
      <c r="BO376" s="277"/>
      <c r="BP376" s="277"/>
      <c r="BQ376" s="277"/>
      <c r="BR376" s="277"/>
      <c r="BS376" s="277"/>
      <c r="BT376" s="277"/>
      <c r="BU376" s="277"/>
      <c r="BV376" s="277"/>
      <c r="BW376" s="277"/>
      <c r="BX376" s="277"/>
      <c r="BY376" s="277"/>
      <c r="BZ376" s="277"/>
      <c r="CA376" s="277"/>
      <c r="CB376" s="277"/>
      <c r="CC376" s="277"/>
      <c r="CD376" s="277"/>
      <c r="CE376" s="277"/>
      <c r="CF376" s="277"/>
      <c r="CG376" s="277"/>
      <c r="CH376" s="287"/>
      <c r="CI376" s="287"/>
      <c r="CJ376" s="277"/>
      <c r="CK376" s="277"/>
      <c r="CL376" s="277"/>
      <c r="CM376" s="277"/>
      <c r="CN376" s="277"/>
      <c r="CO376" s="277"/>
      <c r="CP376" s="277"/>
      <c r="CQ376" s="277"/>
      <c r="CR376" s="277"/>
      <c r="CS376" s="277"/>
      <c r="CT376" s="277"/>
      <c r="CU376" s="277"/>
      <c r="CV376" s="277"/>
      <c r="CW376" s="277"/>
      <c r="CX376" s="277"/>
      <c r="CY376" s="277"/>
      <c r="CZ376" s="277"/>
      <c r="DA376" s="277"/>
      <c r="DB376" s="277"/>
      <c r="DC376" s="277"/>
      <c r="DD376" s="271"/>
      <c r="DE376" s="271"/>
      <c r="DF376" s="277"/>
      <c r="DG376" s="277"/>
      <c r="DH376" s="279">
        <v>0</v>
      </c>
      <c r="DI376" s="279">
        <v>0</v>
      </c>
      <c r="DJ376" s="277"/>
      <c r="DK376" s="277"/>
      <c r="DL376" s="277"/>
      <c r="DM376" s="277"/>
      <c r="DN376" s="277"/>
      <c r="DO376" s="277"/>
      <c r="DP376" s="277"/>
      <c r="DQ376" s="277"/>
      <c r="DR376" s="277"/>
      <c r="DS376" s="277">
        <v>5</v>
      </c>
      <c r="DT376" s="277"/>
      <c r="DU376" s="277">
        <v>3</v>
      </c>
      <c r="DV376" s="277"/>
      <c r="DW376" s="277"/>
      <c r="DX376" s="277"/>
      <c r="DY376" s="277"/>
      <c r="DZ376" s="277"/>
      <c r="EA376" s="277"/>
      <c r="EB376" s="277"/>
      <c r="EC376" s="272"/>
      <c r="ED376" s="272"/>
      <c r="EE376" s="277"/>
      <c r="EF376" s="277"/>
      <c r="EG376" s="277"/>
      <c r="EH376" s="277"/>
      <c r="EI376" s="277"/>
      <c r="EJ376" s="277"/>
      <c r="EK376" s="277"/>
      <c r="EL376" s="277"/>
      <c r="EM376" s="277"/>
      <c r="EN376" s="277"/>
      <c r="EO376" s="277"/>
      <c r="EP376" s="277"/>
      <c r="EQ376" s="277"/>
      <c r="ER376" s="277"/>
      <c r="ES376" s="277"/>
      <c r="ET376" s="277"/>
      <c r="EU376" s="277"/>
      <c r="EV376" s="277"/>
      <c r="EW376" s="277"/>
      <c r="EX376" s="277"/>
      <c r="EY376" s="277"/>
      <c r="EZ376" s="277"/>
      <c r="FA376" s="277"/>
      <c r="FB376" s="277"/>
      <c r="FC376" s="277"/>
      <c r="FD376" s="277"/>
      <c r="FE376" s="288">
        <v>4</v>
      </c>
      <c r="FF376" s="288"/>
      <c r="FG376" s="277"/>
      <c r="FH376" s="277"/>
      <c r="FI376" s="277"/>
      <c r="FJ376" s="277"/>
      <c r="FK376" s="277"/>
      <c r="FL376" s="277"/>
      <c r="FM376" s="277"/>
      <c r="FN376" s="277"/>
      <c r="FO376" s="42"/>
      <c r="FP376" s="42"/>
      <c r="FQ376" s="277"/>
      <c r="FR376" s="277"/>
      <c r="FS376" s="277"/>
      <c r="FT376" s="277"/>
      <c r="FU376" s="277"/>
      <c r="FV376" s="277"/>
      <c r="FW376" s="288">
        <v>4</v>
      </c>
      <c r="FX376" s="288"/>
      <c r="FY376" s="277"/>
      <c r="FZ376" s="277"/>
      <c r="GA376" s="277"/>
      <c r="GB376" s="277"/>
      <c r="GC376" s="62"/>
      <c r="GD376" s="62"/>
      <c r="GE376" s="277"/>
      <c r="GF376" s="277"/>
      <c r="GG376" s="277"/>
      <c r="GH376" s="277"/>
      <c r="GI376" s="277">
        <v>3</v>
      </c>
      <c r="GJ376" s="277"/>
      <c r="GK376" s="277"/>
      <c r="GL376" s="277"/>
    </row>
    <row r="377" spans="1:194" s="286" customFormat="1" ht="14.25" customHeight="1" x14ac:dyDescent="0.3">
      <c r="A377" s="277">
        <v>337</v>
      </c>
      <c r="B377" s="277" t="s">
        <v>943</v>
      </c>
      <c r="C377" s="277" t="s">
        <v>944</v>
      </c>
      <c r="D377" s="277">
        <v>2.0499999999999998</v>
      </c>
      <c r="E377" s="277"/>
      <c r="F377" s="277"/>
      <c r="G377" s="277"/>
      <c r="H377" s="277"/>
      <c r="I377" s="277"/>
      <c r="J377" s="277">
        <v>0</v>
      </c>
      <c r="K377" s="277">
        <v>0</v>
      </c>
      <c r="L377" s="277"/>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8"/>
      <c r="AS377" s="278"/>
      <c r="AT377" s="278"/>
      <c r="AU377" s="278"/>
      <c r="AV377" s="277"/>
      <c r="AW377" s="277"/>
      <c r="AX377" s="277"/>
      <c r="AY377" s="277"/>
      <c r="AZ377" s="42"/>
      <c r="BA377" s="42"/>
      <c r="BB377" s="277"/>
      <c r="BC377" s="277"/>
      <c r="BD377" s="277"/>
      <c r="BE377" s="277"/>
      <c r="BF377" s="277"/>
      <c r="BG377" s="277"/>
      <c r="BH377" s="277"/>
      <c r="BI377" s="277"/>
      <c r="BJ377" s="277"/>
      <c r="BK377" s="277"/>
      <c r="BL377" s="277"/>
      <c r="BM377" s="277"/>
      <c r="BN377" s="277"/>
      <c r="BO377" s="277"/>
      <c r="BP377" s="277"/>
      <c r="BQ377" s="277"/>
      <c r="BR377" s="277"/>
      <c r="BS377" s="277"/>
      <c r="BT377" s="277"/>
      <c r="BU377" s="277"/>
      <c r="BV377" s="277"/>
      <c r="BW377" s="277"/>
      <c r="BX377" s="277"/>
      <c r="BY377" s="277"/>
      <c r="BZ377" s="277"/>
      <c r="CA377" s="277"/>
      <c r="CB377" s="277"/>
      <c r="CC377" s="277"/>
      <c r="CD377" s="277"/>
      <c r="CE377" s="277"/>
      <c r="CF377" s="277"/>
      <c r="CG377" s="277"/>
      <c r="CH377" s="287"/>
      <c r="CI377" s="287"/>
      <c r="CJ377" s="277"/>
      <c r="CK377" s="277"/>
      <c r="CL377" s="277"/>
      <c r="CM377" s="277"/>
      <c r="CN377" s="277"/>
      <c r="CO377" s="277"/>
      <c r="CP377" s="277"/>
      <c r="CQ377" s="277"/>
      <c r="CR377" s="277"/>
      <c r="CS377" s="277"/>
      <c r="CT377" s="277">
        <v>50</v>
      </c>
      <c r="CU377" s="277"/>
      <c r="CV377" s="277"/>
      <c r="CW377" s="277"/>
      <c r="CX377" s="277"/>
      <c r="CY377" s="277"/>
      <c r="CZ377" s="277"/>
      <c r="DA377" s="277"/>
      <c r="DB377" s="277"/>
      <c r="DC377" s="277"/>
      <c r="DD377" s="271"/>
      <c r="DE377" s="271"/>
      <c r="DF377" s="277"/>
      <c r="DG377" s="277"/>
      <c r="DH377" s="279">
        <v>0</v>
      </c>
      <c r="DI377" s="279">
        <v>0</v>
      </c>
      <c r="DJ377" s="277"/>
      <c r="DK377" s="277"/>
      <c r="DL377" s="277"/>
      <c r="DM377" s="277"/>
      <c r="DN377" s="277"/>
      <c r="DO377" s="277"/>
      <c r="DP377" s="277"/>
      <c r="DQ377" s="277"/>
      <c r="DR377" s="277"/>
      <c r="DS377" s="277">
        <v>6</v>
      </c>
      <c r="DT377" s="277"/>
      <c r="DU377" s="277"/>
      <c r="DV377" s="277"/>
      <c r="DW377" s="277"/>
      <c r="DX377" s="277"/>
      <c r="DY377" s="277"/>
      <c r="DZ377" s="277"/>
      <c r="EA377" s="277"/>
      <c r="EB377" s="277"/>
      <c r="EC377" s="272"/>
      <c r="ED377" s="272"/>
      <c r="EE377" s="277"/>
      <c r="EF377" s="277"/>
      <c r="EG377" s="277"/>
      <c r="EH377" s="277"/>
      <c r="EI377" s="277"/>
      <c r="EJ377" s="277"/>
      <c r="EK377" s="277"/>
      <c r="EL377" s="277"/>
      <c r="EM377" s="277"/>
      <c r="EN377" s="277"/>
      <c r="EO377" s="277"/>
      <c r="EP377" s="277"/>
      <c r="EQ377" s="277"/>
      <c r="ER377" s="277"/>
      <c r="ES377" s="277"/>
      <c r="ET377" s="277"/>
      <c r="EU377" s="277"/>
      <c r="EV377" s="277"/>
      <c r="EW377" s="277"/>
      <c r="EX377" s="277"/>
      <c r="EY377" s="277"/>
      <c r="EZ377" s="277"/>
      <c r="FA377" s="277"/>
      <c r="FB377" s="277"/>
      <c r="FC377" s="277"/>
      <c r="FD377" s="277"/>
      <c r="FE377" s="288"/>
      <c r="FF377" s="288"/>
      <c r="FG377" s="277"/>
      <c r="FH377" s="277"/>
      <c r="FI377" s="277"/>
      <c r="FJ377" s="277"/>
      <c r="FK377" s="277"/>
      <c r="FL377" s="277"/>
      <c r="FM377" s="277"/>
      <c r="FN377" s="277"/>
      <c r="FO377" s="42"/>
      <c r="FP377" s="42"/>
      <c r="FQ377" s="277"/>
      <c r="FR377" s="277"/>
      <c r="FS377" s="277">
        <v>6</v>
      </c>
      <c r="FT377" s="277"/>
      <c r="FU377" s="277"/>
      <c r="FV377" s="277"/>
      <c r="FW377" s="288"/>
      <c r="FX377" s="288"/>
      <c r="FY377" s="277"/>
      <c r="FZ377" s="277"/>
      <c r="GA377" s="277"/>
      <c r="GB377" s="277"/>
      <c r="GC377" s="62"/>
      <c r="GD377" s="62"/>
      <c r="GE377" s="277"/>
      <c r="GF377" s="277"/>
      <c r="GG377" s="277"/>
      <c r="GH377" s="277"/>
      <c r="GI377" s="277"/>
      <c r="GJ377" s="277"/>
      <c r="GK377" s="277"/>
      <c r="GL377" s="277"/>
    </row>
    <row r="378" spans="1:194" s="286" customFormat="1" ht="14.25" customHeight="1" x14ac:dyDescent="0.3">
      <c r="A378" s="277">
        <v>338</v>
      </c>
      <c r="B378" s="277" t="s">
        <v>945</v>
      </c>
      <c r="C378" s="277" t="s">
        <v>946</v>
      </c>
      <c r="D378" s="277">
        <v>7.81</v>
      </c>
      <c r="E378" s="277"/>
      <c r="F378" s="277"/>
      <c r="G378" s="277"/>
      <c r="H378" s="277"/>
      <c r="I378" s="277"/>
      <c r="J378" s="277">
        <v>0</v>
      </c>
      <c r="K378" s="277">
        <v>0</v>
      </c>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8"/>
      <c r="AS378" s="278"/>
      <c r="AT378" s="278"/>
      <c r="AU378" s="278"/>
      <c r="AV378" s="277"/>
      <c r="AW378" s="277"/>
      <c r="AX378" s="277"/>
      <c r="AY378" s="277"/>
      <c r="AZ378" s="42"/>
      <c r="BA378" s="42"/>
      <c r="BB378" s="277"/>
      <c r="BC378" s="277"/>
      <c r="BD378" s="277"/>
      <c r="BE378" s="277"/>
      <c r="BF378" s="277"/>
      <c r="BG378" s="277"/>
      <c r="BH378" s="277"/>
      <c r="BI378" s="277"/>
      <c r="BJ378" s="277"/>
      <c r="BK378" s="277"/>
      <c r="BL378" s="277"/>
      <c r="BM378" s="277"/>
      <c r="BN378" s="277"/>
      <c r="BO378" s="277"/>
      <c r="BP378" s="277"/>
      <c r="BQ378" s="277"/>
      <c r="BR378" s="277"/>
      <c r="BS378" s="277"/>
      <c r="BT378" s="277"/>
      <c r="BU378" s="277"/>
      <c r="BV378" s="277"/>
      <c r="BW378" s="277"/>
      <c r="BX378" s="277"/>
      <c r="BY378" s="277"/>
      <c r="BZ378" s="277"/>
      <c r="CA378" s="277"/>
      <c r="CB378" s="277"/>
      <c r="CC378" s="277"/>
      <c r="CD378" s="277"/>
      <c r="CE378" s="277"/>
      <c r="CF378" s="277"/>
      <c r="CG378" s="277"/>
      <c r="CH378" s="287"/>
      <c r="CI378" s="287"/>
      <c r="CJ378" s="277"/>
      <c r="CK378" s="277"/>
      <c r="CL378" s="277"/>
      <c r="CM378" s="277"/>
      <c r="CN378" s="277"/>
      <c r="CO378" s="277"/>
      <c r="CP378" s="277"/>
      <c r="CQ378" s="277"/>
      <c r="CR378" s="277"/>
      <c r="CS378" s="277"/>
      <c r="CT378" s="277">
        <v>35</v>
      </c>
      <c r="CU378" s="277"/>
      <c r="CV378" s="277"/>
      <c r="CW378" s="277"/>
      <c r="CX378" s="277"/>
      <c r="CY378" s="277"/>
      <c r="CZ378" s="277"/>
      <c r="DA378" s="277"/>
      <c r="DB378" s="277"/>
      <c r="DC378" s="277"/>
      <c r="DD378" s="271"/>
      <c r="DE378" s="271"/>
      <c r="DF378" s="277"/>
      <c r="DG378" s="277"/>
      <c r="DH378" s="279">
        <v>0</v>
      </c>
      <c r="DI378" s="279">
        <v>0</v>
      </c>
      <c r="DJ378" s="277"/>
      <c r="DK378" s="277"/>
      <c r="DL378" s="277"/>
      <c r="DM378" s="277"/>
      <c r="DN378" s="277"/>
      <c r="DO378" s="277"/>
      <c r="DP378" s="277"/>
      <c r="DQ378" s="277"/>
      <c r="DR378" s="277"/>
      <c r="DS378" s="277"/>
      <c r="DT378" s="277"/>
      <c r="DU378" s="277"/>
      <c r="DV378" s="277"/>
      <c r="DW378" s="277"/>
      <c r="DX378" s="277"/>
      <c r="DY378" s="277"/>
      <c r="DZ378" s="277"/>
      <c r="EA378" s="277"/>
      <c r="EB378" s="277"/>
      <c r="EC378" s="272"/>
      <c r="ED378" s="272"/>
      <c r="EE378" s="277"/>
      <c r="EF378" s="277"/>
      <c r="EG378" s="277"/>
      <c r="EH378" s="277"/>
      <c r="EI378" s="277"/>
      <c r="EJ378" s="277"/>
      <c r="EK378" s="277"/>
      <c r="EL378" s="277"/>
      <c r="EM378" s="277"/>
      <c r="EN378" s="277"/>
      <c r="EO378" s="277"/>
      <c r="EP378" s="277"/>
      <c r="EQ378" s="277"/>
      <c r="ER378" s="277"/>
      <c r="ES378" s="277"/>
      <c r="ET378" s="277"/>
      <c r="EU378" s="277"/>
      <c r="EV378" s="277"/>
      <c r="EW378" s="277"/>
      <c r="EX378" s="277"/>
      <c r="EY378" s="277"/>
      <c r="EZ378" s="277"/>
      <c r="FA378" s="277"/>
      <c r="FB378" s="277"/>
      <c r="FC378" s="277"/>
      <c r="FD378" s="277"/>
      <c r="FE378" s="288"/>
      <c r="FF378" s="288"/>
      <c r="FG378" s="277"/>
      <c r="FH378" s="277"/>
      <c r="FI378" s="277"/>
      <c r="FJ378" s="277"/>
      <c r="FK378" s="277"/>
      <c r="FL378" s="277"/>
      <c r="FM378" s="277"/>
      <c r="FN378" s="277"/>
      <c r="FO378" s="42"/>
      <c r="FP378" s="42"/>
      <c r="FQ378" s="277"/>
      <c r="FR378" s="277"/>
      <c r="FS378" s="277"/>
      <c r="FT378" s="277"/>
      <c r="FU378" s="277"/>
      <c r="FV378" s="277"/>
      <c r="FW378" s="288"/>
      <c r="FX378" s="288"/>
      <c r="FY378" s="277"/>
      <c r="FZ378" s="277"/>
      <c r="GA378" s="277"/>
      <c r="GB378" s="277"/>
      <c r="GC378" s="62"/>
      <c r="GD378" s="62"/>
      <c r="GE378" s="277"/>
      <c r="GF378" s="277"/>
      <c r="GG378" s="277"/>
      <c r="GH378" s="277"/>
      <c r="GI378" s="277"/>
      <c r="GJ378" s="277"/>
      <c r="GK378" s="277"/>
      <c r="GL378" s="277"/>
    </row>
    <row r="379" spans="1:194" s="286" customFormat="1" ht="14.25" customHeight="1" x14ac:dyDescent="0.3">
      <c r="A379" s="277">
        <v>339</v>
      </c>
      <c r="B379" s="277" t="s">
        <v>947</v>
      </c>
      <c r="C379" s="277" t="s">
        <v>948</v>
      </c>
      <c r="D379" s="277">
        <v>15.57</v>
      </c>
      <c r="E379" s="277"/>
      <c r="F379" s="277"/>
      <c r="G379" s="277"/>
      <c r="H379" s="277"/>
      <c r="I379" s="277"/>
      <c r="J379" s="277">
        <v>0</v>
      </c>
      <c r="K379" s="277">
        <v>0</v>
      </c>
      <c r="L379" s="277"/>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8"/>
      <c r="AS379" s="278"/>
      <c r="AT379" s="278"/>
      <c r="AU379" s="278"/>
      <c r="AV379" s="277"/>
      <c r="AW379" s="277"/>
      <c r="AX379" s="277"/>
      <c r="AY379" s="277"/>
      <c r="AZ379" s="42"/>
      <c r="BA379" s="42"/>
      <c r="BB379" s="277"/>
      <c r="BC379" s="277"/>
      <c r="BD379" s="277"/>
      <c r="BE379" s="277"/>
      <c r="BF379" s="277"/>
      <c r="BG379" s="277"/>
      <c r="BH379" s="277"/>
      <c r="BI379" s="277"/>
      <c r="BJ379" s="277"/>
      <c r="BK379" s="277"/>
      <c r="BL379" s="277"/>
      <c r="BM379" s="277"/>
      <c r="BN379" s="277"/>
      <c r="BO379" s="277"/>
      <c r="BP379" s="277"/>
      <c r="BQ379" s="277"/>
      <c r="BR379" s="277"/>
      <c r="BS379" s="277"/>
      <c r="BT379" s="277"/>
      <c r="BU379" s="277"/>
      <c r="BV379" s="277"/>
      <c r="BW379" s="277"/>
      <c r="BX379" s="277"/>
      <c r="BY379" s="277"/>
      <c r="BZ379" s="277"/>
      <c r="CA379" s="277"/>
      <c r="CB379" s="277"/>
      <c r="CC379" s="277"/>
      <c r="CD379" s="277"/>
      <c r="CE379" s="277"/>
      <c r="CF379" s="277"/>
      <c r="CG379" s="277"/>
      <c r="CH379" s="287"/>
      <c r="CI379" s="287"/>
      <c r="CJ379" s="277"/>
      <c r="CK379" s="277"/>
      <c r="CL379" s="277"/>
      <c r="CM379" s="277"/>
      <c r="CN379" s="277"/>
      <c r="CO379" s="277"/>
      <c r="CP379" s="277"/>
      <c r="CQ379" s="277"/>
      <c r="CR379" s="277"/>
      <c r="CS379" s="277"/>
      <c r="CT379" s="277">
        <v>7</v>
      </c>
      <c r="CU379" s="277">
        <v>3</v>
      </c>
      <c r="CV379" s="277"/>
      <c r="CW379" s="277"/>
      <c r="CX379" s="277"/>
      <c r="CY379" s="277"/>
      <c r="CZ379" s="277"/>
      <c r="DA379" s="277"/>
      <c r="DB379" s="277"/>
      <c r="DC379" s="277"/>
      <c r="DD379" s="271"/>
      <c r="DE379" s="271"/>
      <c r="DF379" s="277"/>
      <c r="DG379" s="277"/>
      <c r="DH379" s="279">
        <v>0</v>
      </c>
      <c r="DI379" s="279">
        <v>0</v>
      </c>
      <c r="DJ379" s="277"/>
      <c r="DK379" s="277"/>
      <c r="DL379" s="277"/>
      <c r="DM379" s="277"/>
      <c r="DN379" s="277"/>
      <c r="DO379" s="277"/>
      <c r="DP379" s="277"/>
      <c r="DQ379" s="277"/>
      <c r="DR379" s="277"/>
      <c r="DS379" s="277"/>
      <c r="DT379" s="277"/>
      <c r="DU379" s="277"/>
      <c r="DV379" s="277"/>
      <c r="DW379" s="277"/>
      <c r="DX379" s="277"/>
      <c r="DY379" s="277"/>
      <c r="DZ379" s="277"/>
      <c r="EA379" s="277"/>
      <c r="EB379" s="277"/>
      <c r="EC379" s="272"/>
      <c r="ED379" s="272"/>
      <c r="EE379" s="277"/>
      <c r="EF379" s="277"/>
      <c r="EG379" s="277"/>
      <c r="EH379" s="277"/>
      <c r="EI379" s="277"/>
      <c r="EJ379" s="277"/>
      <c r="EK379" s="277"/>
      <c r="EL379" s="277"/>
      <c r="EM379" s="277"/>
      <c r="EN379" s="277"/>
      <c r="EO379" s="277"/>
      <c r="EP379" s="277"/>
      <c r="EQ379" s="277"/>
      <c r="ER379" s="277"/>
      <c r="ES379" s="277"/>
      <c r="ET379" s="277"/>
      <c r="EU379" s="277"/>
      <c r="EV379" s="277"/>
      <c r="EW379" s="277"/>
      <c r="EX379" s="277"/>
      <c r="EY379" s="277"/>
      <c r="EZ379" s="277"/>
      <c r="FA379" s="277"/>
      <c r="FB379" s="277"/>
      <c r="FC379" s="277"/>
      <c r="FD379" s="277"/>
      <c r="FE379" s="288"/>
      <c r="FF379" s="288"/>
      <c r="FG379" s="277"/>
      <c r="FH379" s="277"/>
      <c r="FI379" s="277"/>
      <c r="FJ379" s="277"/>
      <c r="FK379" s="277"/>
      <c r="FL379" s="277"/>
      <c r="FM379" s="277"/>
      <c r="FN379" s="277"/>
      <c r="FO379" s="42"/>
      <c r="FP379" s="42"/>
      <c r="FQ379" s="277"/>
      <c r="FR379" s="277"/>
      <c r="FS379" s="277"/>
      <c r="FT379" s="277"/>
      <c r="FU379" s="277"/>
      <c r="FV379" s="277"/>
      <c r="FW379" s="288"/>
      <c r="FX379" s="288"/>
      <c r="FY379" s="277"/>
      <c r="FZ379" s="277"/>
      <c r="GA379" s="277"/>
      <c r="GB379" s="277"/>
      <c r="GC379" s="62"/>
      <c r="GD379" s="62"/>
      <c r="GE379" s="277"/>
      <c r="GF379" s="277"/>
      <c r="GG379" s="277"/>
      <c r="GH379" s="277"/>
      <c r="GI379" s="277"/>
      <c r="GJ379" s="277"/>
      <c r="GK379" s="277"/>
      <c r="GL379" s="277"/>
    </row>
    <row r="380" spans="1:194" s="286" customFormat="1" ht="15.75" customHeight="1" x14ac:dyDescent="0.3">
      <c r="A380" s="277">
        <v>340</v>
      </c>
      <c r="B380" s="277" t="s">
        <v>949</v>
      </c>
      <c r="C380" s="277" t="s">
        <v>950</v>
      </c>
      <c r="D380" s="277">
        <v>0.5</v>
      </c>
      <c r="E380" s="277"/>
      <c r="F380" s="277"/>
      <c r="G380" s="277"/>
      <c r="H380" s="277"/>
      <c r="I380" s="277"/>
      <c r="J380" s="277">
        <v>1</v>
      </c>
      <c r="K380" s="277">
        <v>0</v>
      </c>
      <c r="L380" s="277">
        <v>1</v>
      </c>
      <c r="M380" s="277"/>
      <c r="N380" s="277"/>
      <c r="O380" s="277"/>
      <c r="P380" s="277">
        <v>130</v>
      </c>
      <c r="Q380" s="277"/>
      <c r="R380" s="277"/>
      <c r="S380" s="277"/>
      <c r="T380" s="277"/>
      <c r="U380" s="277"/>
      <c r="V380" s="277"/>
      <c r="W380" s="277"/>
      <c r="X380" s="277"/>
      <c r="Y380" s="277"/>
      <c r="Z380" s="277"/>
      <c r="AA380" s="277"/>
      <c r="AB380" s="277"/>
      <c r="AC380" s="277"/>
      <c r="AD380" s="277">
        <v>3</v>
      </c>
      <c r="AE380" s="277"/>
      <c r="AF380" s="277">
        <v>50</v>
      </c>
      <c r="AG380" s="277"/>
      <c r="AH380" s="277">
        <v>10</v>
      </c>
      <c r="AI380" s="277"/>
      <c r="AJ380" s="277"/>
      <c r="AK380" s="277"/>
      <c r="AL380" s="277"/>
      <c r="AM380" s="277"/>
      <c r="AN380" s="277"/>
      <c r="AO380" s="277"/>
      <c r="AP380" s="277"/>
      <c r="AQ380" s="277"/>
      <c r="AR380" s="278"/>
      <c r="AS380" s="278"/>
      <c r="AT380" s="278"/>
      <c r="AU380" s="278"/>
      <c r="AV380" s="277">
        <v>3</v>
      </c>
      <c r="AW380" s="277"/>
      <c r="AX380" s="277"/>
      <c r="AY380" s="277"/>
      <c r="AZ380" s="42"/>
      <c r="BA380" s="42"/>
      <c r="BB380" s="277"/>
      <c r="BC380" s="277"/>
      <c r="BD380" s="277"/>
      <c r="BE380" s="277"/>
      <c r="BF380" s="277"/>
      <c r="BG380" s="277"/>
      <c r="BH380" s="277">
        <v>5</v>
      </c>
      <c r="BI380" s="277"/>
      <c r="BJ380" s="277"/>
      <c r="BK380" s="277"/>
      <c r="BL380" s="277">
        <v>5</v>
      </c>
      <c r="BM380" s="277"/>
      <c r="BN380" s="277">
        <v>10</v>
      </c>
      <c r="BO380" s="277"/>
      <c r="BP380" s="277">
        <v>18</v>
      </c>
      <c r="BQ380" s="277"/>
      <c r="BR380" s="277"/>
      <c r="BS380" s="277"/>
      <c r="BT380" s="277">
        <v>8</v>
      </c>
      <c r="BU380" s="277"/>
      <c r="BV380" s="277"/>
      <c r="BW380" s="277"/>
      <c r="BX380" s="277">
        <v>95</v>
      </c>
      <c r="BY380" s="277"/>
      <c r="BZ380" s="277"/>
      <c r="CA380" s="277"/>
      <c r="CB380" s="277"/>
      <c r="CC380" s="277"/>
      <c r="CD380" s="277">
        <v>4</v>
      </c>
      <c r="CE380" s="277"/>
      <c r="CF380" s="277"/>
      <c r="CG380" s="277"/>
      <c r="CH380" s="287">
        <v>35</v>
      </c>
      <c r="CI380" s="287"/>
      <c r="CJ380" s="277"/>
      <c r="CK380" s="277"/>
      <c r="CL380" s="277"/>
      <c r="CM380" s="277"/>
      <c r="CN380" s="277"/>
      <c r="CO380" s="277"/>
      <c r="CP380" s="277">
        <v>3</v>
      </c>
      <c r="CQ380" s="277"/>
      <c r="CR380" s="277">
        <v>36</v>
      </c>
      <c r="CS380" s="277"/>
      <c r="CT380" s="277"/>
      <c r="CU380" s="277"/>
      <c r="CV380" s="277">
        <v>28</v>
      </c>
      <c r="CW380" s="277"/>
      <c r="CX380" s="277"/>
      <c r="CY380" s="277"/>
      <c r="CZ380" s="277"/>
      <c r="DA380" s="277"/>
      <c r="DB380" s="277"/>
      <c r="DC380" s="277"/>
      <c r="DD380" s="271"/>
      <c r="DE380" s="271"/>
      <c r="DF380" s="277"/>
      <c r="DG380" s="277"/>
      <c r="DH380" s="279">
        <v>0</v>
      </c>
      <c r="DI380" s="279">
        <v>0</v>
      </c>
      <c r="DJ380" s="277"/>
      <c r="DK380" s="277"/>
      <c r="DL380" s="277">
        <v>46</v>
      </c>
      <c r="DM380" s="277"/>
      <c r="DN380" s="277"/>
      <c r="DO380" s="277"/>
      <c r="DP380" s="277"/>
      <c r="DQ380" s="277">
        <v>3</v>
      </c>
      <c r="DR380" s="277"/>
      <c r="DS380" s="277">
        <v>82</v>
      </c>
      <c r="DT380" s="277"/>
      <c r="DU380" s="277"/>
      <c r="DV380" s="277"/>
      <c r="DW380" s="277"/>
      <c r="DX380" s="277"/>
      <c r="DY380" s="277">
        <v>10</v>
      </c>
      <c r="DZ380" s="277"/>
      <c r="EA380" s="277">
        <v>2</v>
      </c>
      <c r="EB380" s="277"/>
      <c r="EC380" s="272">
        <v>397</v>
      </c>
      <c r="ED380" s="272"/>
      <c r="EE380" s="277"/>
      <c r="EF380" s="277"/>
      <c r="EG380" s="277"/>
      <c r="EH380" s="277"/>
      <c r="EI380" s="277"/>
      <c r="EJ380" s="277"/>
      <c r="EK380" s="277"/>
      <c r="EL380" s="277"/>
      <c r="EM380" s="277">
        <v>50</v>
      </c>
      <c r="EN380" s="277"/>
      <c r="EO380" s="277"/>
      <c r="EP380" s="277"/>
      <c r="EQ380" s="277">
        <v>100</v>
      </c>
      <c r="ER380" s="277"/>
      <c r="ES380" s="277">
        <v>3</v>
      </c>
      <c r="ET380" s="277"/>
      <c r="EU380" s="277">
        <v>2</v>
      </c>
      <c r="EV380" s="277"/>
      <c r="EW380" s="277"/>
      <c r="EX380" s="277"/>
      <c r="EY380" s="277"/>
      <c r="EZ380" s="277"/>
      <c r="FA380" s="277">
        <v>50</v>
      </c>
      <c r="FB380" s="277"/>
      <c r="FC380" s="277"/>
      <c r="FD380" s="277"/>
      <c r="FE380" s="288">
        <v>120</v>
      </c>
      <c r="FF380" s="288"/>
      <c r="FG380" s="277">
        <v>55</v>
      </c>
      <c r="FH380" s="277"/>
      <c r="FI380" s="277">
        <v>451</v>
      </c>
      <c r="FJ380" s="277"/>
      <c r="FK380" s="277">
        <v>10</v>
      </c>
      <c r="FL380" s="277">
        <v>1</v>
      </c>
      <c r="FM380" s="277"/>
      <c r="FN380" s="277"/>
      <c r="FO380" s="42"/>
      <c r="FP380" s="42"/>
      <c r="FQ380" s="277"/>
      <c r="FR380" s="277"/>
      <c r="FS380" s="277"/>
      <c r="FT380" s="277"/>
      <c r="FU380" s="277"/>
      <c r="FV380" s="277"/>
      <c r="FW380" s="288">
        <v>120</v>
      </c>
      <c r="FX380" s="288"/>
      <c r="FY380" s="277"/>
      <c r="FZ380" s="277">
        <v>32</v>
      </c>
      <c r="GA380" s="277"/>
      <c r="GB380" s="277"/>
      <c r="GC380" s="62">
        <v>0</v>
      </c>
      <c r="GD380" s="62"/>
      <c r="GE380" s="277">
        <v>57</v>
      </c>
      <c r="GF380" s="277">
        <v>1</v>
      </c>
      <c r="GG380" s="277"/>
      <c r="GH380" s="277"/>
      <c r="GI380" s="277">
        <v>70</v>
      </c>
      <c r="GJ380" s="277"/>
      <c r="GK380" s="277"/>
      <c r="GL380" s="277"/>
    </row>
    <row r="381" spans="1:194" s="286" customFormat="1" ht="14.25" customHeight="1" x14ac:dyDescent="0.3">
      <c r="A381" s="277">
        <v>37</v>
      </c>
      <c r="B381" s="277" t="s">
        <v>951</v>
      </c>
      <c r="C381" s="277" t="s">
        <v>145</v>
      </c>
      <c r="D381" s="277">
        <v>1.74</v>
      </c>
      <c r="E381" s="277"/>
      <c r="F381" s="277"/>
      <c r="G381" s="277"/>
      <c r="H381" s="277">
        <v>10</v>
      </c>
      <c r="I381" s="277"/>
      <c r="J381" s="277">
        <v>0</v>
      </c>
      <c r="K381" s="277">
        <v>0</v>
      </c>
      <c r="L381" s="277"/>
      <c r="M381" s="277"/>
      <c r="N381" s="277">
        <f>SUM(N382:N399)</f>
        <v>1350</v>
      </c>
      <c r="O381" s="277"/>
      <c r="P381" s="277">
        <v>312</v>
      </c>
      <c r="Q381" s="277"/>
      <c r="R381" s="277">
        <v>0</v>
      </c>
      <c r="S381" s="277"/>
      <c r="T381" s="277"/>
      <c r="U381" s="277"/>
      <c r="V381" s="277"/>
      <c r="W381" s="277"/>
      <c r="X381" s="277"/>
      <c r="Y381" s="277"/>
      <c r="Z381" s="277"/>
      <c r="AA381" s="277"/>
      <c r="AB381" s="277">
        <v>600</v>
      </c>
      <c r="AC381" s="277"/>
      <c r="AD381" s="277"/>
      <c r="AE381" s="277"/>
      <c r="AF381" s="277"/>
      <c r="AG381" s="277"/>
      <c r="AH381" s="277"/>
      <c r="AI381" s="277"/>
      <c r="AJ381" s="277"/>
      <c r="AK381" s="277"/>
      <c r="AL381" s="277"/>
      <c r="AM381" s="277"/>
      <c r="AN381" s="277">
        <f>SUM(AN382:AN399)</f>
        <v>0</v>
      </c>
      <c r="AO381" s="277"/>
      <c r="AP381" s="277"/>
      <c r="AQ381" s="277"/>
      <c r="AR381" s="278"/>
      <c r="AS381" s="278"/>
      <c r="AT381" s="278"/>
      <c r="AU381" s="278"/>
      <c r="AV381" s="277"/>
      <c r="AW381" s="277"/>
      <c r="AX381" s="277"/>
      <c r="AY381" s="277"/>
      <c r="AZ381" s="42"/>
      <c r="BA381" s="42"/>
      <c r="BB381" s="279"/>
      <c r="BC381" s="279"/>
      <c r="BD381" s="279"/>
      <c r="BE381" s="279"/>
      <c r="BF381" s="279"/>
      <c r="BG381" s="279"/>
      <c r="BH381" s="279"/>
      <c r="BI381" s="279"/>
      <c r="BJ381" s="279"/>
      <c r="BK381" s="279"/>
      <c r="BL381" s="279"/>
      <c r="BM381" s="279"/>
      <c r="BN381" s="277"/>
      <c r="BO381" s="277"/>
      <c r="BP381" s="279"/>
      <c r="BQ381" s="279"/>
      <c r="BR381" s="279"/>
      <c r="BS381" s="279"/>
      <c r="BT381" s="279">
        <v>0</v>
      </c>
      <c r="BU381" s="279"/>
      <c r="BV381" s="279"/>
      <c r="BW381" s="279"/>
      <c r="BX381" s="280"/>
      <c r="BY381" s="280"/>
      <c r="BZ381" s="279"/>
      <c r="CA381" s="279"/>
      <c r="CB381" s="279"/>
      <c r="CC381" s="279"/>
      <c r="CD381" s="279"/>
      <c r="CE381" s="279"/>
      <c r="CF381" s="279"/>
      <c r="CG381" s="279"/>
      <c r="CH381" s="281">
        <f>SUM(CH382:CH399)</f>
        <v>0</v>
      </c>
      <c r="CI381" s="281">
        <f>SUM(CI382:CI399)</f>
        <v>0</v>
      </c>
      <c r="CJ381" s="279"/>
      <c r="CK381" s="279">
        <v>2000</v>
      </c>
      <c r="CL381" s="279"/>
      <c r="CM381" s="279"/>
      <c r="CN381" s="279"/>
      <c r="CO381" s="279"/>
      <c r="CP381" s="279">
        <v>632</v>
      </c>
      <c r="CQ381" s="279"/>
      <c r="CR381" s="279"/>
      <c r="CS381" s="279"/>
      <c r="CT381" s="279"/>
      <c r="CU381" s="279"/>
      <c r="CV381" s="279"/>
      <c r="CW381" s="279"/>
      <c r="CX381" s="279"/>
      <c r="CY381" s="279"/>
      <c r="CZ381" s="279">
        <v>0</v>
      </c>
      <c r="DA381" s="279">
        <v>0</v>
      </c>
      <c r="DB381" s="279"/>
      <c r="DC381" s="279"/>
      <c r="DD381" s="271"/>
      <c r="DE381" s="271"/>
      <c r="DF381" s="279"/>
      <c r="DG381" s="279"/>
      <c r="DH381" s="279">
        <v>4600</v>
      </c>
      <c r="DI381" s="279">
        <v>0</v>
      </c>
      <c r="DJ381" s="279"/>
      <c r="DK381" s="279"/>
      <c r="DL381" s="279"/>
      <c r="DM381" s="279"/>
      <c r="DN381" s="279"/>
      <c r="DO381" s="279"/>
      <c r="DP381" s="277"/>
      <c r="DQ381" s="279"/>
      <c r="DR381" s="279"/>
      <c r="DS381" s="279">
        <v>831</v>
      </c>
      <c r="DT381" s="279"/>
      <c r="DU381" s="279">
        <v>1300</v>
      </c>
      <c r="DV381" s="279"/>
      <c r="DW381" s="277">
        <v>7</v>
      </c>
      <c r="DX381" s="277"/>
      <c r="DY381" s="279"/>
      <c r="DZ381" s="279"/>
      <c r="EA381" s="279"/>
      <c r="EB381" s="279"/>
      <c r="EC381" s="272"/>
      <c r="ED381" s="272"/>
      <c r="EE381" s="279"/>
      <c r="EF381" s="279"/>
      <c r="EG381" s="279"/>
      <c r="EH381" s="279"/>
      <c r="EI381" s="279"/>
      <c r="EJ381" s="279"/>
      <c r="EK381" s="279"/>
      <c r="EL381" s="279"/>
      <c r="EM381" s="279"/>
      <c r="EN381" s="279"/>
      <c r="EO381" s="279"/>
      <c r="EP381" s="279"/>
      <c r="EQ381" s="279"/>
      <c r="ER381" s="279"/>
      <c r="ES381" s="279"/>
      <c r="ET381" s="279"/>
      <c r="EU381" s="279"/>
      <c r="EV381" s="279"/>
      <c r="EW381" s="279"/>
      <c r="EX381" s="279"/>
      <c r="EY381" s="279"/>
      <c r="EZ381" s="279"/>
      <c r="FA381" s="279"/>
      <c r="FB381" s="279"/>
      <c r="FC381" s="279"/>
      <c r="FD381" s="279"/>
      <c r="FE381" s="283">
        <v>193</v>
      </c>
      <c r="FF381" s="283"/>
      <c r="FG381" s="279"/>
      <c r="FH381" s="279"/>
      <c r="FI381" s="279">
        <v>0</v>
      </c>
      <c r="FJ381" s="279">
        <v>0</v>
      </c>
      <c r="FK381" s="279">
        <v>0</v>
      </c>
      <c r="FL381" s="279">
        <v>0</v>
      </c>
      <c r="FM381" s="279"/>
      <c r="FN381" s="279"/>
      <c r="FO381" s="42"/>
      <c r="FP381" s="42"/>
      <c r="FQ381" s="279"/>
      <c r="FR381" s="279"/>
      <c r="FS381" s="279"/>
      <c r="FT381" s="279"/>
      <c r="FU381" s="279"/>
      <c r="FV381" s="279"/>
      <c r="FW381" s="283">
        <v>193</v>
      </c>
      <c r="FX381" s="283"/>
      <c r="FY381" s="279"/>
      <c r="FZ381" s="279"/>
      <c r="GA381" s="279"/>
      <c r="GB381" s="279"/>
      <c r="GC381" s="62">
        <v>700</v>
      </c>
      <c r="GD381" s="62"/>
      <c r="GE381" s="279"/>
      <c r="GF381" s="279"/>
      <c r="GG381" s="285"/>
      <c r="GH381" s="285"/>
      <c r="GI381" s="279"/>
      <c r="GJ381" s="279"/>
      <c r="GK381" s="279"/>
      <c r="GL381" s="279"/>
    </row>
    <row r="382" spans="1:194" s="286" customFormat="1" ht="29.25" customHeight="1" x14ac:dyDescent="0.3">
      <c r="A382" s="277">
        <v>341</v>
      </c>
      <c r="B382" s="277" t="s">
        <v>952</v>
      </c>
      <c r="C382" s="277" t="s">
        <v>953</v>
      </c>
      <c r="D382" s="277">
        <v>1.31</v>
      </c>
      <c r="E382" s="277"/>
      <c r="F382" s="277"/>
      <c r="G382" s="277"/>
      <c r="H382" s="277"/>
      <c r="I382" s="277"/>
      <c r="J382" s="277">
        <v>0</v>
      </c>
      <c r="K382" s="277">
        <v>0</v>
      </c>
      <c r="L382" s="277"/>
      <c r="M382" s="277"/>
      <c r="N382" s="277"/>
      <c r="O382" s="277"/>
      <c r="P382" s="277">
        <v>49</v>
      </c>
      <c r="Q382" s="277"/>
      <c r="R382" s="277"/>
      <c r="S382" s="277"/>
      <c r="T382" s="277"/>
      <c r="U382" s="277"/>
      <c r="V382" s="277"/>
      <c r="W382" s="277"/>
      <c r="X382" s="277"/>
      <c r="Y382" s="277"/>
      <c r="Z382" s="277"/>
      <c r="AA382" s="277"/>
      <c r="AB382" s="277">
        <v>150</v>
      </c>
      <c r="AC382" s="277"/>
      <c r="AD382" s="277"/>
      <c r="AE382" s="277"/>
      <c r="AF382" s="277">
        <v>297</v>
      </c>
      <c r="AG382" s="277"/>
      <c r="AH382" s="277"/>
      <c r="AI382" s="277"/>
      <c r="AJ382" s="277"/>
      <c r="AK382" s="277"/>
      <c r="AL382" s="277"/>
      <c r="AM382" s="277"/>
      <c r="AN382" s="277"/>
      <c r="AO382" s="277"/>
      <c r="AP382" s="277"/>
      <c r="AQ382" s="277"/>
      <c r="AR382" s="278"/>
      <c r="AS382" s="278"/>
      <c r="AT382" s="278"/>
      <c r="AU382" s="278"/>
      <c r="AV382" s="277"/>
      <c r="AW382" s="277"/>
      <c r="AX382" s="277"/>
      <c r="AY382" s="277"/>
      <c r="AZ382" s="42"/>
      <c r="BA382" s="42"/>
      <c r="BB382" s="277"/>
      <c r="BC382" s="277"/>
      <c r="BD382" s="277"/>
      <c r="BE382" s="277"/>
      <c r="BF382" s="277"/>
      <c r="BG382" s="277"/>
      <c r="BH382" s="277"/>
      <c r="BI382" s="277"/>
      <c r="BJ382" s="277"/>
      <c r="BK382" s="277"/>
      <c r="BL382" s="277"/>
      <c r="BM382" s="277"/>
      <c r="BN382" s="279"/>
      <c r="BO382" s="279"/>
      <c r="BP382" s="277"/>
      <c r="BQ382" s="277"/>
      <c r="BR382" s="277"/>
      <c r="BS382" s="277"/>
      <c r="BT382" s="277"/>
      <c r="BU382" s="277"/>
      <c r="BV382" s="277"/>
      <c r="BW382" s="277"/>
      <c r="BX382" s="277"/>
      <c r="BY382" s="277"/>
      <c r="BZ382" s="277"/>
      <c r="CA382" s="277"/>
      <c r="CB382" s="277"/>
      <c r="CC382" s="277"/>
      <c r="CD382" s="277"/>
      <c r="CE382" s="277"/>
      <c r="CF382" s="277"/>
      <c r="CG382" s="277"/>
      <c r="CH382" s="287"/>
      <c r="CI382" s="287"/>
      <c r="CJ382" s="277"/>
      <c r="CK382" s="277"/>
      <c r="CL382" s="277">
        <v>306</v>
      </c>
      <c r="CM382" s="277"/>
      <c r="CN382" s="277"/>
      <c r="CO382" s="277"/>
      <c r="CP382" s="277">
        <v>296</v>
      </c>
      <c r="CQ382" s="277"/>
      <c r="CR382" s="277"/>
      <c r="CS382" s="277"/>
      <c r="CT382" s="277"/>
      <c r="CU382" s="277"/>
      <c r="CV382" s="277"/>
      <c r="CW382" s="277"/>
      <c r="CX382" s="277"/>
      <c r="CY382" s="277"/>
      <c r="CZ382" s="277"/>
      <c r="DA382" s="277"/>
      <c r="DB382" s="277"/>
      <c r="DC382" s="277"/>
      <c r="DD382" s="271"/>
      <c r="DE382" s="271"/>
      <c r="DF382" s="277"/>
      <c r="DG382" s="277"/>
      <c r="DH382" s="277">
        <v>0</v>
      </c>
      <c r="DI382" s="277">
        <v>0</v>
      </c>
      <c r="DJ382" s="277"/>
      <c r="DK382" s="277"/>
      <c r="DL382" s="277"/>
      <c r="DM382" s="277"/>
      <c r="DN382" s="277"/>
      <c r="DO382" s="277"/>
      <c r="DP382" s="277"/>
      <c r="DQ382" s="277"/>
      <c r="DR382" s="277"/>
      <c r="DS382" s="277">
        <v>325</v>
      </c>
      <c r="DT382" s="277"/>
      <c r="DU382" s="277">
        <v>124</v>
      </c>
      <c r="DV382" s="277"/>
      <c r="DW382" s="279"/>
      <c r="DX382" s="279"/>
      <c r="DY382" s="277"/>
      <c r="DZ382" s="277"/>
      <c r="EA382" s="277"/>
      <c r="EB382" s="277"/>
      <c r="EC382" s="272"/>
      <c r="ED382" s="272"/>
      <c r="EE382" s="277"/>
      <c r="EF382" s="277"/>
      <c r="EG382" s="277"/>
      <c r="EH382" s="277"/>
      <c r="EI382" s="277"/>
      <c r="EJ382" s="277"/>
      <c r="EK382" s="277"/>
      <c r="EL382" s="277"/>
      <c r="EM382" s="277"/>
      <c r="EN382" s="277"/>
      <c r="EO382" s="277"/>
      <c r="EP382" s="277"/>
      <c r="EQ382" s="277"/>
      <c r="ER382" s="277"/>
      <c r="ES382" s="277"/>
      <c r="ET382" s="277"/>
      <c r="EU382" s="277"/>
      <c r="EV382" s="277"/>
      <c r="EW382" s="277"/>
      <c r="EX382" s="277"/>
      <c r="EY382" s="277"/>
      <c r="EZ382" s="277"/>
      <c r="FA382" s="277"/>
      <c r="FB382" s="277"/>
      <c r="FC382" s="277"/>
      <c r="FD382" s="277"/>
      <c r="FE382" s="288">
        <v>47</v>
      </c>
      <c r="FF382" s="288"/>
      <c r="FG382" s="277"/>
      <c r="FH382" s="277"/>
      <c r="FI382" s="277"/>
      <c r="FJ382" s="277"/>
      <c r="FK382" s="277"/>
      <c r="FL382" s="277"/>
      <c r="FM382" s="277"/>
      <c r="FN382" s="277"/>
      <c r="FO382" s="42"/>
      <c r="FP382" s="42"/>
      <c r="FQ382" s="277"/>
      <c r="FR382" s="277"/>
      <c r="FS382" s="277"/>
      <c r="FT382" s="277"/>
      <c r="FU382" s="277"/>
      <c r="FV382" s="277"/>
      <c r="FW382" s="288">
        <v>47</v>
      </c>
      <c r="FX382" s="288"/>
      <c r="FY382" s="277"/>
      <c r="FZ382" s="277"/>
      <c r="GA382" s="277"/>
      <c r="GB382" s="277"/>
      <c r="GC382" s="62">
        <v>120</v>
      </c>
      <c r="GD382" s="62"/>
      <c r="GE382" s="277"/>
      <c r="GF382" s="277"/>
      <c r="GG382" s="277"/>
      <c r="GH382" s="277"/>
      <c r="GI382" s="277">
        <v>54</v>
      </c>
      <c r="GJ382" s="277"/>
      <c r="GK382" s="277"/>
      <c r="GL382" s="277"/>
    </row>
    <row r="383" spans="1:194" s="286" customFormat="1" ht="29.25" customHeight="1" x14ac:dyDescent="0.3">
      <c r="A383" s="277">
        <v>342</v>
      </c>
      <c r="B383" s="277" t="s">
        <v>954</v>
      </c>
      <c r="C383" s="277" t="s">
        <v>955</v>
      </c>
      <c r="D383" s="277">
        <v>1.82</v>
      </c>
      <c r="E383" s="277"/>
      <c r="F383" s="277"/>
      <c r="G383" s="277"/>
      <c r="H383" s="277"/>
      <c r="I383" s="277"/>
      <c r="J383" s="277">
        <v>0</v>
      </c>
      <c r="K383" s="277">
        <v>0</v>
      </c>
      <c r="L383" s="277"/>
      <c r="M383" s="277"/>
      <c r="N383" s="277">
        <v>356</v>
      </c>
      <c r="O383" s="277"/>
      <c r="P383" s="277">
        <v>40</v>
      </c>
      <c r="Q383" s="277"/>
      <c r="R383" s="277"/>
      <c r="S383" s="277"/>
      <c r="T383" s="277"/>
      <c r="U383" s="277"/>
      <c r="V383" s="277"/>
      <c r="W383" s="277"/>
      <c r="X383" s="277"/>
      <c r="Y383" s="277"/>
      <c r="Z383" s="277"/>
      <c r="AA383" s="277"/>
      <c r="AB383" s="277">
        <v>100</v>
      </c>
      <c r="AC383" s="277"/>
      <c r="AD383" s="277"/>
      <c r="AE383" s="277"/>
      <c r="AF383" s="277">
        <v>199</v>
      </c>
      <c r="AG383" s="277"/>
      <c r="AH383" s="277"/>
      <c r="AI383" s="277"/>
      <c r="AJ383" s="277"/>
      <c r="AK383" s="277"/>
      <c r="AL383" s="277"/>
      <c r="AM383" s="277"/>
      <c r="AN383" s="277"/>
      <c r="AO383" s="277"/>
      <c r="AP383" s="277"/>
      <c r="AQ383" s="277"/>
      <c r="AR383" s="278"/>
      <c r="AS383" s="278"/>
      <c r="AT383" s="278"/>
      <c r="AU383" s="278"/>
      <c r="AV383" s="277"/>
      <c r="AW383" s="277"/>
      <c r="AX383" s="277"/>
      <c r="AY383" s="277"/>
      <c r="AZ383" s="42"/>
      <c r="BA383" s="42"/>
      <c r="BB383" s="277"/>
      <c r="BC383" s="277"/>
      <c r="BD383" s="277"/>
      <c r="BE383" s="277"/>
      <c r="BF383" s="277"/>
      <c r="BG383" s="277"/>
      <c r="BH383" s="277"/>
      <c r="BI383" s="277"/>
      <c r="BJ383" s="277"/>
      <c r="BK383" s="277"/>
      <c r="BL383" s="277"/>
      <c r="BM383" s="277"/>
      <c r="BN383" s="277"/>
      <c r="BO383" s="277"/>
      <c r="BP383" s="277"/>
      <c r="BQ383" s="277"/>
      <c r="BR383" s="277"/>
      <c r="BS383" s="277"/>
      <c r="BT383" s="277"/>
      <c r="BU383" s="277"/>
      <c r="BV383" s="277"/>
      <c r="BW383" s="277"/>
      <c r="BX383" s="277"/>
      <c r="BY383" s="277"/>
      <c r="BZ383" s="277"/>
      <c r="CA383" s="277"/>
      <c r="CB383" s="277"/>
      <c r="CC383" s="277"/>
      <c r="CD383" s="277"/>
      <c r="CE383" s="277"/>
      <c r="CF383" s="277"/>
      <c r="CG383" s="277"/>
      <c r="CH383" s="287"/>
      <c r="CI383" s="287"/>
      <c r="CJ383" s="277"/>
      <c r="CK383" s="277">
        <v>350</v>
      </c>
      <c r="CL383" s="277">
        <v>154</v>
      </c>
      <c r="CM383" s="277"/>
      <c r="CN383" s="277"/>
      <c r="CO383" s="277"/>
      <c r="CP383" s="277">
        <v>110</v>
      </c>
      <c r="CQ383" s="277"/>
      <c r="CR383" s="277"/>
      <c r="CS383" s="277"/>
      <c r="CT383" s="277"/>
      <c r="CU383" s="277"/>
      <c r="CV383" s="277"/>
      <c r="CW383" s="277"/>
      <c r="CX383" s="277"/>
      <c r="CY383" s="277"/>
      <c r="CZ383" s="277"/>
      <c r="DA383" s="277"/>
      <c r="DB383" s="277"/>
      <c r="DC383" s="277"/>
      <c r="DD383" s="271"/>
      <c r="DE383" s="271"/>
      <c r="DF383" s="277"/>
      <c r="DG383" s="277"/>
      <c r="DH383" s="277">
        <v>1800</v>
      </c>
      <c r="DI383" s="277">
        <v>0</v>
      </c>
      <c r="DJ383" s="277"/>
      <c r="DK383" s="277"/>
      <c r="DL383" s="277"/>
      <c r="DM383" s="277"/>
      <c r="DN383" s="277"/>
      <c r="DO383" s="277"/>
      <c r="DP383" s="277"/>
      <c r="DQ383" s="277"/>
      <c r="DR383" s="277"/>
      <c r="DS383" s="277">
        <v>227</v>
      </c>
      <c r="DT383" s="277"/>
      <c r="DU383" s="277">
        <v>539</v>
      </c>
      <c r="DV383" s="277"/>
      <c r="DW383" s="277"/>
      <c r="DX383" s="277"/>
      <c r="DY383" s="277"/>
      <c r="DZ383" s="277"/>
      <c r="EA383" s="277"/>
      <c r="EB383" s="277"/>
      <c r="EC383" s="272"/>
      <c r="ED383" s="272"/>
      <c r="EE383" s="277"/>
      <c r="EF383" s="277"/>
      <c r="EG383" s="277"/>
      <c r="EH383" s="277"/>
      <c r="EI383" s="277"/>
      <c r="EJ383" s="277"/>
      <c r="EK383" s="277"/>
      <c r="EL383" s="277"/>
      <c r="EM383" s="277"/>
      <c r="EN383" s="277"/>
      <c r="EO383" s="277"/>
      <c r="EP383" s="277"/>
      <c r="EQ383" s="277"/>
      <c r="ER383" s="277"/>
      <c r="ES383" s="277"/>
      <c r="ET383" s="277"/>
      <c r="EU383" s="277"/>
      <c r="EV383" s="277"/>
      <c r="EW383" s="277"/>
      <c r="EX383" s="277"/>
      <c r="EY383" s="277"/>
      <c r="EZ383" s="277"/>
      <c r="FA383" s="277"/>
      <c r="FB383" s="277"/>
      <c r="FC383" s="277"/>
      <c r="FD383" s="277"/>
      <c r="FE383" s="288">
        <v>20</v>
      </c>
      <c r="FF383" s="288"/>
      <c r="FG383" s="277"/>
      <c r="FH383" s="277"/>
      <c r="FI383" s="277"/>
      <c r="FJ383" s="277"/>
      <c r="FK383" s="277"/>
      <c r="FL383" s="277"/>
      <c r="FM383" s="277"/>
      <c r="FN383" s="277"/>
      <c r="FO383" s="42"/>
      <c r="FP383" s="42"/>
      <c r="FQ383" s="277"/>
      <c r="FR383" s="277"/>
      <c r="FS383" s="277"/>
      <c r="FT383" s="277"/>
      <c r="FU383" s="277"/>
      <c r="FV383" s="277"/>
      <c r="FW383" s="288">
        <v>20</v>
      </c>
      <c r="FX383" s="288"/>
      <c r="FY383" s="277"/>
      <c r="FZ383" s="277"/>
      <c r="GA383" s="277"/>
      <c r="GB383" s="277"/>
      <c r="GC383" s="62">
        <v>110</v>
      </c>
      <c r="GD383" s="62"/>
      <c r="GE383" s="277"/>
      <c r="GF383" s="277"/>
      <c r="GG383" s="277"/>
      <c r="GH383" s="277"/>
      <c r="GI383" s="277">
        <v>36</v>
      </c>
      <c r="GJ383" s="277"/>
      <c r="GK383" s="277"/>
      <c r="GL383" s="277"/>
    </row>
    <row r="384" spans="1:194" s="286" customFormat="1" ht="29.25" customHeight="1" x14ac:dyDescent="0.3">
      <c r="A384" s="277">
        <v>343</v>
      </c>
      <c r="B384" s="277" t="s">
        <v>956</v>
      </c>
      <c r="C384" s="277" t="s">
        <v>957</v>
      </c>
      <c r="D384" s="277">
        <v>3.12</v>
      </c>
      <c r="E384" s="277"/>
      <c r="F384" s="277"/>
      <c r="G384" s="277"/>
      <c r="H384" s="277"/>
      <c r="I384" s="277"/>
      <c r="J384" s="277">
        <v>0</v>
      </c>
      <c r="K384" s="277">
        <v>0</v>
      </c>
      <c r="L384" s="277"/>
      <c r="M384" s="277"/>
      <c r="N384" s="277">
        <v>284</v>
      </c>
      <c r="O384" s="277"/>
      <c r="P384" s="277">
        <v>15</v>
      </c>
      <c r="Q384" s="277"/>
      <c r="R384" s="277"/>
      <c r="S384" s="277"/>
      <c r="T384" s="277"/>
      <c r="U384" s="277"/>
      <c r="V384" s="277"/>
      <c r="W384" s="277"/>
      <c r="X384" s="277"/>
      <c r="Y384" s="277"/>
      <c r="Z384" s="277"/>
      <c r="AA384" s="277"/>
      <c r="AB384" s="277">
        <v>10</v>
      </c>
      <c r="AC384" s="277"/>
      <c r="AD384" s="277"/>
      <c r="AE384" s="277"/>
      <c r="AF384" s="277">
        <v>96</v>
      </c>
      <c r="AG384" s="277"/>
      <c r="AH384" s="277"/>
      <c r="AI384" s="277"/>
      <c r="AJ384" s="277"/>
      <c r="AK384" s="277"/>
      <c r="AL384" s="277"/>
      <c r="AM384" s="277"/>
      <c r="AN384" s="277"/>
      <c r="AO384" s="277"/>
      <c r="AP384" s="277"/>
      <c r="AQ384" s="277"/>
      <c r="AR384" s="278"/>
      <c r="AS384" s="278"/>
      <c r="AT384" s="278"/>
      <c r="AU384" s="278"/>
      <c r="AV384" s="277"/>
      <c r="AW384" s="277"/>
      <c r="AX384" s="277"/>
      <c r="AY384" s="277"/>
      <c r="AZ384" s="42"/>
      <c r="BA384" s="42"/>
      <c r="BB384" s="277"/>
      <c r="BC384" s="277"/>
      <c r="BD384" s="277"/>
      <c r="BE384" s="277"/>
      <c r="BF384" s="277"/>
      <c r="BG384" s="277"/>
      <c r="BH384" s="277"/>
      <c r="BI384" s="277"/>
      <c r="BJ384" s="277"/>
      <c r="BK384" s="277"/>
      <c r="BL384" s="277"/>
      <c r="BM384" s="277"/>
      <c r="BN384" s="277"/>
      <c r="BO384" s="277"/>
      <c r="BP384" s="277"/>
      <c r="BQ384" s="277"/>
      <c r="BR384" s="277"/>
      <c r="BS384" s="277"/>
      <c r="BT384" s="277"/>
      <c r="BU384" s="277"/>
      <c r="BV384" s="277"/>
      <c r="BW384" s="277"/>
      <c r="BX384" s="277"/>
      <c r="BY384" s="277"/>
      <c r="BZ384" s="277"/>
      <c r="CA384" s="277"/>
      <c r="CB384" s="277"/>
      <c r="CC384" s="277"/>
      <c r="CD384" s="277"/>
      <c r="CE384" s="277"/>
      <c r="CF384" s="277"/>
      <c r="CG384" s="277"/>
      <c r="CH384" s="287"/>
      <c r="CI384" s="287"/>
      <c r="CJ384" s="277"/>
      <c r="CK384" s="277">
        <v>50</v>
      </c>
      <c r="CL384" s="277"/>
      <c r="CM384" s="277"/>
      <c r="CN384" s="277"/>
      <c r="CO384" s="277"/>
      <c r="CP384" s="277"/>
      <c r="CQ384" s="277"/>
      <c r="CR384" s="277"/>
      <c r="CS384" s="277"/>
      <c r="CT384" s="277"/>
      <c r="CU384" s="277"/>
      <c r="CV384" s="277"/>
      <c r="CW384" s="277"/>
      <c r="CX384" s="277"/>
      <c r="CY384" s="277"/>
      <c r="CZ384" s="277"/>
      <c r="DA384" s="277"/>
      <c r="DB384" s="277"/>
      <c r="DC384" s="277"/>
      <c r="DD384" s="271"/>
      <c r="DE384" s="271"/>
      <c r="DF384" s="277"/>
      <c r="DG384" s="277"/>
      <c r="DH384" s="277">
        <v>0</v>
      </c>
      <c r="DI384" s="277">
        <v>0</v>
      </c>
      <c r="DJ384" s="277"/>
      <c r="DK384" s="277"/>
      <c r="DL384" s="277"/>
      <c r="DM384" s="277"/>
      <c r="DN384" s="277"/>
      <c r="DO384" s="277"/>
      <c r="DP384" s="277"/>
      <c r="DQ384" s="277"/>
      <c r="DR384" s="277"/>
      <c r="DS384" s="277">
        <v>157</v>
      </c>
      <c r="DT384" s="277"/>
      <c r="DU384" s="277">
        <v>210</v>
      </c>
      <c r="DV384" s="277"/>
      <c r="DW384" s="277"/>
      <c r="DX384" s="277"/>
      <c r="DY384" s="277"/>
      <c r="DZ384" s="277"/>
      <c r="EA384" s="277"/>
      <c r="EB384" s="277"/>
      <c r="EC384" s="272"/>
      <c r="ED384" s="272"/>
      <c r="EE384" s="277"/>
      <c r="EF384" s="277"/>
      <c r="EG384" s="277"/>
      <c r="EH384" s="277"/>
      <c r="EI384" s="277"/>
      <c r="EJ384" s="277"/>
      <c r="EK384" s="277"/>
      <c r="EL384" s="277"/>
      <c r="EM384" s="277"/>
      <c r="EN384" s="277"/>
      <c r="EO384" s="277"/>
      <c r="EP384" s="277"/>
      <c r="EQ384" s="277"/>
      <c r="ER384" s="277"/>
      <c r="ES384" s="277"/>
      <c r="ET384" s="277"/>
      <c r="EU384" s="277"/>
      <c r="EV384" s="277"/>
      <c r="EW384" s="277"/>
      <c r="EX384" s="277"/>
      <c r="EY384" s="277"/>
      <c r="EZ384" s="277"/>
      <c r="FA384" s="277"/>
      <c r="FB384" s="277"/>
      <c r="FC384" s="277"/>
      <c r="FD384" s="277"/>
      <c r="FE384" s="288">
        <v>10</v>
      </c>
      <c r="FF384" s="288"/>
      <c r="FG384" s="277"/>
      <c r="FH384" s="277"/>
      <c r="FI384" s="277"/>
      <c r="FJ384" s="277"/>
      <c r="FK384" s="277"/>
      <c r="FL384" s="277"/>
      <c r="FM384" s="277"/>
      <c r="FN384" s="277"/>
      <c r="FO384" s="42"/>
      <c r="FP384" s="42"/>
      <c r="FQ384" s="277"/>
      <c r="FR384" s="277"/>
      <c r="FS384" s="277"/>
      <c r="FT384" s="277"/>
      <c r="FU384" s="277"/>
      <c r="FV384" s="277"/>
      <c r="FW384" s="288">
        <v>10</v>
      </c>
      <c r="FX384" s="288"/>
      <c r="FY384" s="277"/>
      <c r="FZ384" s="277"/>
      <c r="GA384" s="277"/>
      <c r="GB384" s="277"/>
      <c r="GC384" s="62">
        <v>70</v>
      </c>
      <c r="GD384" s="62"/>
      <c r="GE384" s="277"/>
      <c r="GF384" s="277"/>
      <c r="GG384" s="277"/>
      <c r="GH384" s="277"/>
      <c r="GI384" s="277">
        <v>16</v>
      </c>
      <c r="GJ384" s="277"/>
      <c r="GK384" s="277"/>
      <c r="GL384" s="277"/>
    </row>
    <row r="385" spans="1:194" s="286" customFormat="1" ht="29.25" customHeight="1" x14ac:dyDescent="0.3">
      <c r="A385" s="277">
        <v>344</v>
      </c>
      <c r="B385" s="277" t="s">
        <v>958</v>
      </c>
      <c r="C385" s="277" t="s">
        <v>959</v>
      </c>
      <c r="D385" s="277">
        <v>8.6</v>
      </c>
      <c r="E385" s="277"/>
      <c r="F385" s="277"/>
      <c r="G385" s="277"/>
      <c r="H385" s="277"/>
      <c r="I385" s="277"/>
      <c r="J385" s="277">
        <v>0</v>
      </c>
      <c r="K385" s="277">
        <v>0</v>
      </c>
      <c r="L385" s="277"/>
      <c r="M385" s="277"/>
      <c r="N385" s="277"/>
      <c r="O385" s="277"/>
      <c r="P385" s="277"/>
      <c r="Q385" s="277"/>
      <c r="R385" s="277"/>
      <c r="S385" s="277"/>
      <c r="T385" s="277"/>
      <c r="U385" s="277"/>
      <c r="V385" s="277"/>
      <c r="W385" s="277"/>
      <c r="X385" s="277"/>
      <c r="Y385" s="277"/>
      <c r="Z385" s="277"/>
      <c r="AA385" s="277"/>
      <c r="AB385" s="277"/>
      <c r="AC385" s="277"/>
      <c r="AD385" s="277"/>
      <c r="AE385" s="277"/>
      <c r="AF385" s="277">
        <v>8</v>
      </c>
      <c r="AG385" s="277"/>
      <c r="AH385" s="277"/>
      <c r="AI385" s="277"/>
      <c r="AJ385" s="277"/>
      <c r="AK385" s="277"/>
      <c r="AL385" s="277"/>
      <c r="AM385" s="277"/>
      <c r="AN385" s="277"/>
      <c r="AO385" s="277"/>
      <c r="AP385" s="277"/>
      <c r="AQ385" s="277"/>
      <c r="AR385" s="278"/>
      <c r="AS385" s="278"/>
      <c r="AT385" s="278"/>
      <c r="AU385" s="278"/>
      <c r="AV385" s="277"/>
      <c r="AW385" s="277"/>
      <c r="AX385" s="277"/>
      <c r="AY385" s="277"/>
      <c r="AZ385" s="42"/>
      <c r="BA385" s="42"/>
      <c r="BB385" s="277"/>
      <c r="BC385" s="277"/>
      <c r="BD385" s="277"/>
      <c r="BE385" s="277"/>
      <c r="BF385" s="277"/>
      <c r="BG385" s="277"/>
      <c r="BH385" s="277"/>
      <c r="BI385" s="277"/>
      <c r="BJ385" s="277"/>
      <c r="BK385" s="277"/>
      <c r="BL385" s="277"/>
      <c r="BM385" s="277"/>
      <c r="BN385" s="277"/>
      <c r="BO385" s="277"/>
      <c r="BP385" s="277"/>
      <c r="BQ385" s="277"/>
      <c r="BR385" s="277"/>
      <c r="BS385" s="277"/>
      <c r="BT385" s="277"/>
      <c r="BU385" s="277"/>
      <c r="BV385" s="277"/>
      <c r="BW385" s="277"/>
      <c r="BX385" s="277"/>
      <c r="BY385" s="277"/>
      <c r="BZ385" s="277"/>
      <c r="CA385" s="277"/>
      <c r="CB385" s="277"/>
      <c r="CC385" s="277"/>
      <c r="CD385" s="277"/>
      <c r="CE385" s="277"/>
      <c r="CF385" s="277"/>
      <c r="CG385" s="277"/>
      <c r="CH385" s="287"/>
      <c r="CI385" s="287"/>
      <c r="CJ385" s="277"/>
      <c r="CK385" s="277"/>
      <c r="CL385" s="277"/>
      <c r="CM385" s="277"/>
      <c r="CN385" s="277"/>
      <c r="CO385" s="277"/>
      <c r="CP385" s="277"/>
      <c r="CQ385" s="277"/>
      <c r="CR385" s="277"/>
      <c r="CS385" s="277"/>
      <c r="CT385" s="277"/>
      <c r="CU385" s="277"/>
      <c r="CV385" s="277"/>
      <c r="CW385" s="277"/>
      <c r="CX385" s="277"/>
      <c r="CY385" s="277"/>
      <c r="CZ385" s="277"/>
      <c r="DA385" s="277"/>
      <c r="DB385" s="277"/>
      <c r="DC385" s="277"/>
      <c r="DD385" s="271"/>
      <c r="DE385" s="271"/>
      <c r="DF385" s="277"/>
      <c r="DG385" s="277"/>
      <c r="DH385" s="277">
        <v>0</v>
      </c>
      <c r="DI385" s="277">
        <v>0</v>
      </c>
      <c r="DJ385" s="277"/>
      <c r="DK385" s="277"/>
      <c r="DL385" s="277"/>
      <c r="DM385" s="277"/>
      <c r="DN385" s="277"/>
      <c r="DO385" s="277"/>
      <c r="DP385" s="277"/>
      <c r="DQ385" s="277"/>
      <c r="DR385" s="277"/>
      <c r="DS385" s="277">
        <v>10</v>
      </c>
      <c r="DT385" s="277"/>
      <c r="DU385" s="277">
        <v>15</v>
      </c>
      <c r="DV385" s="277"/>
      <c r="DW385" s="277"/>
      <c r="DX385" s="277"/>
      <c r="DY385" s="277"/>
      <c r="DZ385" s="277"/>
      <c r="EA385" s="277"/>
      <c r="EB385" s="277"/>
      <c r="EC385" s="272"/>
      <c r="ED385" s="272"/>
      <c r="EE385" s="277"/>
      <c r="EF385" s="277"/>
      <c r="EG385" s="277"/>
      <c r="EH385" s="277"/>
      <c r="EI385" s="277"/>
      <c r="EJ385" s="277"/>
      <c r="EK385" s="277"/>
      <c r="EL385" s="277"/>
      <c r="EM385" s="277"/>
      <c r="EN385" s="277"/>
      <c r="EO385" s="277"/>
      <c r="EP385" s="277"/>
      <c r="EQ385" s="277"/>
      <c r="ER385" s="277"/>
      <c r="ES385" s="277"/>
      <c r="ET385" s="277"/>
      <c r="EU385" s="277"/>
      <c r="EV385" s="277"/>
      <c r="EW385" s="277"/>
      <c r="EX385" s="277"/>
      <c r="EY385" s="277"/>
      <c r="EZ385" s="277"/>
      <c r="FA385" s="277"/>
      <c r="FB385" s="277"/>
      <c r="FC385" s="277"/>
      <c r="FD385" s="277"/>
      <c r="FE385" s="288"/>
      <c r="FF385" s="288"/>
      <c r="FG385" s="277"/>
      <c r="FH385" s="277"/>
      <c r="FI385" s="277"/>
      <c r="FJ385" s="277"/>
      <c r="FK385" s="277"/>
      <c r="FL385" s="277"/>
      <c r="FM385" s="277"/>
      <c r="FN385" s="277"/>
      <c r="FO385" s="42"/>
      <c r="FP385" s="42"/>
      <c r="FQ385" s="277"/>
      <c r="FR385" s="277"/>
      <c r="FS385" s="277"/>
      <c r="FT385" s="277"/>
      <c r="FU385" s="277"/>
      <c r="FV385" s="277"/>
      <c r="FW385" s="288"/>
      <c r="FX385" s="288"/>
      <c r="FY385" s="277"/>
      <c r="FZ385" s="277"/>
      <c r="GA385" s="277"/>
      <c r="GB385" s="277"/>
      <c r="GC385" s="62"/>
      <c r="GD385" s="62"/>
      <c r="GE385" s="277"/>
      <c r="GF385" s="277"/>
      <c r="GG385" s="277"/>
      <c r="GH385" s="277"/>
      <c r="GI385" s="277"/>
      <c r="GJ385" s="277"/>
      <c r="GK385" s="277"/>
      <c r="GL385" s="277"/>
    </row>
    <row r="386" spans="1:194" s="286" customFormat="1" ht="29.25" customHeight="1" x14ac:dyDescent="0.3">
      <c r="A386" s="277">
        <v>345</v>
      </c>
      <c r="B386" s="277" t="s">
        <v>960</v>
      </c>
      <c r="C386" s="277" t="s">
        <v>961</v>
      </c>
      <c r="D386" s="277">
        <v>1.24</v>
      </c>
      <c r="E386" s="277"/>
      <c r="F386" s="277"/>
      <c r="G386" s="277"/>
      <c r="H386" s="277"/>
      <c r="I386" s="277"/>
      <c r="J386" s="277">
        <v>0</v>
      </c>
      <c r="K386" s="277">
        <v>0</v>
      </c>
      <c r="L386" s="277"/>
      <c r="M386" s="277"/>
      <c r="N386" s="277"/>
      <c r="O386" s="277"/>
      <c r="P386" s="277">
        <v>64</v>
      </c>
      <c r="Q386" s="277"/>
      <c r="R386" s="277"/>
      <c r="S386" s="277"/>
      <c r="T386" s="277"/>
      <c r="U386" s="277"/>
      <c r="V386" s="277"/>
      <c r="W386" s="277"/>
      <c r="X386" s="277"/>
      <c r="Y386" s="277"/>
      <c r="Z386" s="277"/>
      <c r="AA386" s="277"/>
      <c r="AB386" s="277">
        <v>200</v>
      </c>
      <c r="AC386" s="277"/>
      <c r="AD386" s="277"/>
      <c r="AE386" s="277"/>
      <c r="AF386" s="277">
        <v>110</v>
      </c>
      <c r="AG386" s="277"/>
      <c r="AH386" s="277"/>
      <c r="AI386" s="277"/>
      <c r="AJ386" s="277"/>
      <c r="AK386" s="277"/>
      <c r="AL386" s="277"/>
      <c r="AM386" s="277"/>
      <c r="AN386" s="277"/>
      <c r="AO386" s="277"/>
      <c r="AP386" s="277"/>
      <c r="AQ386" s="277"/>
      <c r="AR386" s="278"/>
      <c r="AS386" s="278"/>
      <c r="AT386" s="278"/>
      <c r="AU386" s="278"/>
      <c r="AV386" s="277"/>
      <c r="AW386" s="277"/>
      <c r="AX386" s="277"/>
      <c r="AY386" s="277"/>
      <c r="AZ386" s="42"/>
      <c r="BA386" s="42"/>
      <c r="BB386" s="277"/>
      <c r="BC386" s="277"/>
      <c r="BD386" s="277"/>
      <c r="BE386" s="277"/>
      <c r="BF386" s="277"/>
      <c r="BG386" s="277"/>
      <c r="BH386" s="277"/>
      <c r="BI386" s="277"/>
      <c r="BJ386" s="277"/>
      <c r="BK386" s="277"/>
      <c r="BL386" s="277"/>
      <c r="BM386" s="277"/>
      <c r="BN386" s="277"/>
      <c r="BO386" s="277"/>
      <c r="BP386" s="277"/>
      <c r="BQ386" s="277"/>
      <c r="BR386" s="277"/>
      <c r="BS386" s="277"/>
      <c r="BT386" s="277"/>
      <c r="BU386" s="277"/>
      <c r="BV386" s="277"/>
      <c r="BW386" s="277"/>
      <c r="BX386" s="277"/>
      <c r="BY386" s="277"/>
      <c r="BZ386" s="277"/>
      <c r="CA386" s="277"/>
      <c r="CB386" s="277"/>
      <c r="CC386" s="277"/>
      <c r="CD386" s="277"/>
      <c r="CE386" s="277"/>
      <c r="CF386" s="277"/>
      <c r="CG386" s="277"/>
      <c r="CH386" s="287"/>
      <c r="CI386" s="287"/>
      <c r="CJ386" s="277"/>
      <c r="CK386" s="277"/>
      <c r="CL386" s="277">
        <v>237</v>
      </c>
      <c r="CM386" s="277"/>
      <c r="CN386" s="277"/>
      <c r="CO386" s="277"/>
      <c r="CP386" s="277">
        <v>170</v>
      </c>
      <c r="CQ386" s="277"/>
      <c r="CR386" s="277"/>
      <c r="CS386" s="277"/>
      <c r="CT386" s="277"/>
      <c r="CU386" s="277"/>
      <c r="CV386" s="277"/>
      <c r="CW386" s="277"/>
      <c r="CX386" s="277"/>
      <c r="CY386" s="277"/>
      <c r="CZ386" s="277"/>
      <c r="DA386" s="277"/>
      <c r="DB386" s="277"/>
      <c r="DC386" s="277"/>
      <c r="DD386" s="271"/>
      <c r="DE386" s="271"/>
      <c r="DF386" s="277"/>
      <c r="DG386" s="277"/>
      <c r="DH386" s="277">
        <v>200</v>
      </c>
      <c r="DI386" s="277">
        <v>0</v>
      </c>
      <c r="DJ386" s="277"/>
      <c r="DK386" s="277"/>
      <c r="DL386" s="277"/>
      <c r="DM386" s="277"/>
      <c r="DN386" s="277"/>
      <c r="DO386" s="277"/>
      <c r="DP386" s="277"/>
      <c r="DQ386" s="277"/>
      <c r="DR386" s="277"/>
      <c r="DS386" s="277">
        <v>20</v>
      </c>
      <c r="DT386" s="277"/>
      <c r="DU386" s="277">
        <v>31</v>
      </c>
      <c r="DV386" s="277"/>
      <c r="DW386" s="277"/>
      <c r="DX386" s="277"/>
      <c r="DY386" s="277"/>
      <c r="DZ386" s="277"/>
      <c r="EA386" s="277"/>
      <c r="EB386" s="277"/>
      <c r="EC386" s="272"/>
      <c r="ED386" s="272"/>
      <c r="EE386" s="277"/>
      <c r="EF386" s="277"/>
      <c r="EG386" s="277"/>
      <c r="EH386" s="277"/>
      <c r="EI386" s="277"/>
      <c r="EJ386" s="277"/>
      <c r="EK386" s="277"/>
      <c r="EL386" s="277"/>
      <c r="EM386" s="277"/>
      <c r="EN386" s="277"/>
      <c r="EO386" s="277"/>
      <c r="EP386" s="277"/>
      <c r="EQ386" s="277"/>
      <c r="ER386" s="277"/>
      <c r="ES386" s="277"/>
      <c r="ET386" s="277"/>
      <c r="EU386" s="277"/>
      <c r="EV386" s="277"/>
      <c r="EW386" s="277"/>
      <c r="EX386" s="277"/>
      <c r="EY386" s="277"/>
      <c r="EZ386" s="277"/>
      <c r="FA386" s="277"/>
      <c r="FB386" s="277"/>
      <c r="FC386" s="277"/>
      <c r="FD386" s="277"/>
      <c r="FE386" s="288">
        <v>27</v>
      </c>
      <c r="FF386" s="288"/>
      <c r="FG386" s="277"/>
      <c r="FH386" s="277"/>
      <c r="FI386" s="277"/>
      <c r="FJ386" s="277"/>
      <c r="FK386" s="277"/>
      <c r="FL386" s="277"/>
      <c r="FM386" s="277"/>
      <c r="FN386" s="277"/>
      <c r="FO386" s="42"/>
      <c r="FP386" s="42"/>
      <c r="FQ386" s="277"/>
      <c r="FR386" s="277"/>
      <c r="FS386" s="277"/>
      <c r="FT386" s="277"/>
      <c r="FU386" s="277"/>
      <c r="FV386" s="277"/>
      <c r="FW386" s="288">
        <v>27</v>
      </c>
      <c r="FX386" s="288"/>
      <c r="FY386" s="277"/>
      <c r="FZ386" s="277"/>
      <c r="GA386" s="277"/>
      <c r="GB386" s="277"/>
      <c r="GC386" s="62">
        <v>70</v>
      </c>
      <c r="GD386" s="62"/>
      <c r="GE386" s="277"/>
      <c r="GF386" s="277"/>
      <c r="GG386" s="277"/>
      <c r="GH386" s="277"/>
      <c r="GI386" s="277">
        <v>54</v>
      </c>
      <c r="GJ386" s="277"/>
      <c r="GK386" s="277"/>
      <c r="GL386" s="277"/>
    </row>
    <row r="387" spans="1:194" s="286" customFormat="1" ht="29.25" customHeight="1" x14ac:dyDescent="0.3">
      <c r="A387" s="277">
        <v>346</v>
      </c>
      <c r="B387" s="277" t="s">
        <v>962</v>
      </c>
      <c r="C387" s="277" t="s">
        <v>963</v>
      </c>
      <c r="D387" s="277">
        <v>1.67</v>
      </c>
      <c r="E387" s="277"/>
      <c r="F387" s="277"/>
      <c r="G387" s="277"/>
      <c r="H387" s="277"/>
      <c r="I387" s="277"/>
      <c r="J387" s="277">
        <v>0</v>
      </c>
      <c r="K387" s="277">
        <v>0</v>
      </c>
      <c r="L387" s="277"/>
      <c r="M387" s="277"/>
      <c r="N387" s="277">
        <v>367</v>
      </c>
      <c r="O387" s="277"/>
      <c r="P387" s="277">
        <v>70</v>
      </c>
      <c r="Q387" s="277"/>
      <c r="R387" s="277"/>
      <c r="S387" s="277"/>
      <c r="T387" s="277"/>
      <c r="U387" s="277"/>
      <c r="V387" s="277"/>
      <c r="W387" s="277"/>
      <c r="X387" s="277"/>
      <c r="Y387" s="277"/>
      <c r="Z387" s="277"/>
      <c r="AA387" s="277"/>
      <c r="AB387" s="277">
        <v>70</v>
      </c>
      <c r="AC387" s="277"/>
      <c r="AD387" s="277"/>
      <c r="AE387" s="277"/>
      <c r="AF387" s="277">
        <v>70</v>
      </c>
      <c r="AG387" s="277"/>
      <c r="AH387" s="277"/>
      <c r="AI387" s="277"/>
      <c r="AJ387" s="277"/>
      <c r="AK387" s="277"/>
      <c r="AL387" s="277"/>
      <c r="AM387" s="277"/>
      <c r="AN387" s="277"/>
      <c r="AO387" s="277"/>
      <c r="AP387" s="277"/>
      <c r="AQ387" s="277"/>
      <c r="AR387" s="278"/>
      <c r="AS387" s="278"/>
      <c r="AT387" s="278"/>
      <c r="AU387" s="278"/>
      <c r="AV387" s="277"/>
      <c r="AW387" s="277"/>
      <c r="AX387" s="277"/>
      <c r="AY387" s="277"/>
      <c r="AZ387" s="42"/>
      <c r="BA387" s="42"/>
      <c r="BB387" s="277"/>
      <c r="BC387" s="277"/>
      <c r="BD387" s="277"/>
      <c r="BE387" s="277"/>
      <c r="BF387" s="277"/>
      <c r="BG387" s="277"/>
      <c r="BH387" s="277"/>
      <c r="BI387" s="277"/>
      <c r="BJ387" s="277"/>
      <c r="BK387" s="277"/>
      <c r="BL387" s="277"/>
      <c r="BM387" s="277"/>
      <c r="BN387" s="277"/>
      <c r="BO387" s="277"/>
      <c r="BP387" s="277"/>
      <c r="BQ387" s="277"/>
      <c r="BR387" s="277"/>
      <c r="BS387" s="277"/>
      <c r="BT387" s="277"/>
      <c r="BU387" s="277"/>
      <c r="BV387" s="277"/>
      <c r="BW387" s="277"/>
      <c r="BX387" s="277"/>
      <c r="BY387" s="277"/>
      <c r="BZ387" s="277"/>
      <c r="CA387" s="277"/>
      <c r="CB387" s="277"/>
      <c r="CC387" s="277"/>
      <c r="CD387" s="277"/>
      <c r="CE387" s="277"/>
      <c r="CF387" s="277"/>
      <c r="CG387" s="277"/>
      <c r="CH387" s="287"/>
      <c r="CI387" s="287"/>
      <c r="CJ387" s="277"/>
      <c r="CK387" s="277">
        <v>500</v>
      </c>
      <c r="CL387" s="277">
        <v>50</v>
      </c>
      <c r="CM387" s="277"/>
      <c r="CN387" s="277"/>
      <c r="CO387" s="277"/>
      <c r="CP387" s="277">
        <v>56</v>
      </c>
      <c r="CQ387" s="277"/>
      <c r="CR387" s="277"/>
      <c r="CS387" s="277"/>
      <c r="CT387" s="277"/>
      <c r="CU387" s="277"/>
      <c r="CV387" s="277"/>
      <c r="CW387" s="277"/>
      <c r="CX387" s="277"/>
      <c r="CY387" s="277"/>
      <c r="CZ387" s="277"/>
      <c r="DA387" s="277"/>
      <c r="DB387" s="277"/>
      <c r="DC387" s="277"/>
      <c r="DD387" s="271"/>
      <c r="DE387" s="271"/>
      <c r="DF387" s="277"/>
      <c r="DG387" s="277"/>
      <c r="DH387" s="277">
        <v>0</v>
      </c>
      <c r="DI387" s="277">
        <v>0</v>
      </c>
      <c r="DJ387" s="277"/>
      <c r="DK387" s="277"/>
      <c r="DL387" s="277"/>
      <c r="DM387" s="277"/>
      <c r="DN387" s="277"/>
      <c r="DO387" s="277"/>
      <c r="DP387" s="277"/>
      <c r="DQ387" s="277"/>
      <c r="DR387" s="277"/>
      <c r="DS387" s="277">
        <v>64</v>
      </c>
      <c r="DT387" s="277"/>
      <c r="DU387" s="277">
        <v>160</v>
      </c>
      <c r="DV387" s="277"/>
      <c r="DW387" s="277"/>
      <c r="DX387" s="277"/>
      <c r="DY387" s="277"/>
      <c r="DZ387" s="277"/>
      <c r="EA387" s="277"/>
      <c r="EB387" s="277"/>
      <c r="EC387" s="272">
        <v>200</v>
      </c>
      <c r="ED387" s="272"/>
      <c r="EE387" s="277"/>
      <c r="EF387" s="277"/>
      <c r="EG387" s="277"/>
      <c r="EH387" s="277"/>
      <c r="EI387" s="277"/>
      <c r="EJ387" s="277"/>
      <c r="EK387" s="277"/>
      <c r="EL387" s="277"/>
      <c r="EM387" s="277"/>
      <c r="EN387" s="277"/>
      <c r="EO387" s="277"/>
      <c r="EP387" s="277"/>
      <c r="EQ387" s="277"/>
      <c r="ER387" s="277"/>
      <c r="ES387" s="277"/>
      <c r="ET387" s="277"/>
      <c r="EU387" s="277"/>
      <c r="EV387" s="277"/>
      <c r="EW387" s="277"/>
      <c r="EX387" s="277"/>
      <c r="EY387" s="277"/>
      <c r="EZ387" s="277"/>
      <c r="FA387" s="277"/>
      <c r="FB387" s="277"/>
      <c r="FC387" s="277"/>
      <c r="FD387" s="277"/>
      <c r="FE387" s="288">
        <v>21</v>
      </c>
      <c r="FF387" s="288"/>
      <c r="FG387" s="277"/>
      <c r="FH387" s="277"/>
      <c r="FI387" s="277"/>
      <c r="FJ387" s="277"/>
      <c r="FK387" s="277"/>
      <c r="FL387" s="277"/>
      <c r="FM387" s="277"/>
      <c r="FN387" s="277"/>
      <c r="FO387" s="42"/>
      <c r="FP387" s="42"/>
      <c r="FQ387" s="277"/>
      <c r="FR387" s="277"/>
      <c r="FS387" s="277"/>
      <c r="FT387" s="277"/>
      <c r="FU387" s="277"/>
      <c r="FV387" s="277"/>
      <c r="FW387" s="288">
        <v>21</v>
      </c>
      <c r="FX387" s="288"/>
      <c r="FY387" s="277"/>
      <c r="FZ387" s="277"/>
      <c r="GA387" s="277"/>
      <c r="GB387" s="277"/>
      <c r="GC387" s="62">
        <v>70</v>
      </c>
      <c r="GD387" s="62"/>
      <c r="GE387" s="277"/>
      <c r="GF387" s="277"/>
      <c r="GG387" s="277"/>
      <c r="GH387" s="277"/>
      <c r="GI387" s="277">
        <v>36</v>
      </c>
      <c r="GJ387" s="277"/>
      <c r="GK387" s="277"/>
      <c r="GL387" s="277"/>
    </row>
    <row r="388" spans="1:194" s="286" customFormat="1" ht="29.25" customHeight="1" x14ac:dyDescent="0.3">
      <c r="A388" s="277">
        <v>347</v>
      </c>
      <c r="B388" s="277" t="s">
        <v>964</v>
      </c>
      <c r="C388" s="277" t="s">
        <v>965</v>
      </c>
      <c r="D388" s="277">
        <v>3.03</v>
      </c>
      <c r="E388" s="277"/>
      <c r="F388" s="277"/>
      <c r="G388" s="277"/>
      <c r="H388" s="277"/>
      <c r="I388" s="277"/>
      <c r="J388" s="277">
        <v>0</v>
      </c>
      <c r="K388" s="277">
        <v>0</v>
      </c>
      <c r="L388" s="277"/>
      <c r="M388" s="277"/>
      <c r="N388" s="277">
        <v>343</v>
      </c>
      <c r="O388" s="277"/>
      <c r="P388" s="277">
        <v>20</v>
      </c>
      <c r="Q388" s="277"/>
      <c r="R388" s="277"/>
      <c r="S388" s="277"/>
      <c r="T388" s="277"/>
      <c r="U388" s="277"/>
      <c r="V388" s="277"/>
      <c r="W388" s="277"/>
      <c r="X388" s="277"/>
      <c r="Y388" s="277"/>
      <c r="Z388" s="277"/>
      <c r="AA388" s="277"/>
      <c r="AB388" s="277">
        <v>20</v>
      </c>
      <c r="AC388" s="277"/>
      <c r="AD388" s="277"/>
      <c r="AE388" s="277"/>
      <c r="AF388" s="277">
        <v>20</v>
      </c>
      <c r="AG388" s="277"/>
      <c r="AH388" s="277"/>
      <c r="AI388" s="277"/>
      <c r="AJ388" s="277"/>
      <c r="AK388" s="277"/>
      <c r="AL388" s="277"/>
      <c r="AM388" s="277"/>
      <c r="AN388" s="277"/>
      <c r="AO388" s="277"/>
      <c r="AP388" s="277"/>
      <c r="AQ388" s="277"/>
      <c r="AR388" s="278"/>
      <c r="AS388" s="278"/>
      <c r="AT388" s="278"/>
      <c r="AU388" s="278"/>
      <c r="AV388" s="277"/>
      <c r="AW388" s="277"/>
      <c r="AX388" s="277"/>
      <c r="AY388" s="277"/>
      <c r="AZ388" s="42"/>
      <c r="BA388" s="42"/>
      <c r="BB388" s="277"/>
      <c r="BC388" s="277"/>
      <c r="BD388" s="277"/>
      <c r="BE388" s="277"/>
      <c r="BF388" s="277"/>
      <c r="BG388" s="277"/>
      <c r="BH388" s="277"/>
      <c r="BI388" s="277"/>
      <c r="BJ388" s="277"/>
      <c r="BK388" s="277"/>
      <c r="BL388" s="277"/>
      <c r="BM388" s="277"/>
      <c r="BN388" s="277"/>
      <c r="BO388" s="277"/>
      <c r="BP388" s="277"/>
      <c r="BQ388" s="277"/>
      <c r="BR388" s="277"/>
      <c r="BS388" s="277"/>
      <c r="BT388" s="277"/>
      <c r="BU388" s="277"/>
      <c r="BV388" s="277"/>
      <c r="BW388" s="277"/>
      <c r="BX388" s="277"/>
      <c r="BY388" s="277"/>
      <c r="BZ388" s="277"/>
      <c r="CA388" s="277"/>
      <c r="CB388" s="277"/>
      <c r="CC388" s="277"/>
      <c r="CD388" s="277"/>
      <c r="CE388" s="277"/>
      <c r="CF388" s="277"/>
      <c r="CG388" s="277"/>
      <c r="CH388" s="287"/>
      <c r="CI388" s="287"/>
      <c r="CJ388" s="277"/>
      <c r="CK388" s="277">
        <v>100</v>
      </c>
      <c r="CL388" s="277"/>
      <c r="CM388" s="277"/>
      <c r="CN388" s="277"/>
      <c r="CO388" s="277"/>
      <c r="CP388" s="277"/>
      <c r="CQ388" s="277"/>
      <c r="CR388" s="277"/>
      <c r="CS388" s="277"/>
      <c r="CT388" s="277"/>
      <c r="CU388" s="277"/>
      <c r="CV388" s="277"/>
      <c r="CW388" s="277"/>
      <c r="CX388" s="277"/>
      <c r="CY388" s="277"/>
      <c r="CZ388" s="277"/>
      <c r="DA388" s="277"/>
      <c r="DB388" s="277"/>
      <c r="DC388" s="277"/>
      <c r="DD388" s="271"/>
      <c r="DE388" s="271"/>
      <c r="DF388" s="277"/>
      <c r="DG388" s="277"/>
      <c r="DH388" s="277">
        <v>0</v>
      </c>
      <c r="DI388" s="277">
        <v>0</v>
      </c>
      <c r="DJ388" s="277"/>
      <c r="DK388" s="277"/>
      <c r="DL388" s="277"/>
      <c r="DM388" s="277"/>
      <c r="DN388" s="277"/>
      <c r="DO388" s="277"/>
      <c r="DP388" s="277"/>
      <c r="DQ388" s="277"/>
      <c r="DR388" s="277"/>
      <c r="DS388" s="277">
        <v>28</v>
      </c>
      <c r="DT388" s="277"/>
      <c r="DU388" s="277">
        <v>221</v>
      </c>
      <c r="DV388" s="277"/>
      <c r="DW388" s="277"/>
      <c r="DX388" s="277"/>
      <c r="DY388" s="277"/>
      <c r="DZ388" s="277"/>
      <c r="EA388" s="277"/>
      <c r="EB388" s="277"/>
      <c r="EC388" s="272">
        <v>130</v>
      </c>
      <c r="ED388" s="272"/>
      <c r="EE388" s="277"/>
      <c r="EF388" s="277"/>
      <c r="EG388" s="277"/>
      <c r="EH388" s="277"/>
      <c r="EI388" s="277"/>
      <c r="EJ388" s="277"/>
      <c r="EK388" s="277"/>
      <c r="EL388" s="277"/>
      <c r="EM388" s="277"/>
      <c r="EN388" s="277"/>
      <c r="EO388" s="277"/>
      <c r="EP388" s="277"/>
      <c r="EQ388" s="277"/>
      <c r="ER388" s="277"/>
      <c r="ES388" s="277"/>
      <c r="ET388" s="277"/>
      <c r="EU388" s="277"/>
      <c r="EV388" s="277"/>
      <c r="EW388" s="277"/>
      <c r="EX388" s="277"/>
      <c r="EY388" s="277"/>
      <c r="EZ388" s="277"/>
      <c r="FA388" s="277"/>
      <c r="FB388" s="277"/>
      <c r="FC388" s="277"/>
      <c r="FD388" s="277"/>
      <c r="FE388" s="288">
        <v>10</v>
      </c>
      <c r="FF388" s="288"/>
      <c r="FG388" s="277"/>
      <c r="FH388" s="277"/>
      <c r="FI388" s="277"/>
      <c r="FJ388" s="277"/>
      <c r="FK388" s="277"/>
      <c r="FL388" s="277"/>
      <c r="FM388" s="277"/>
      <c r="FN388" s="277"/>
      <c r="FO388" s="42"/>
      <c r="FP388" s="42"/>
      <c r="FQ388" s="277"/>
      <c r="FR388" s="277"/>
      <c r="FS388" s="277"/>
      <c r="FT388" s="277"/>
      <c r="FU388" s="277"/>
      <c r="FV388" s="277"/>
      <c r="FW388" s="288">
        <v>10</v>
      </c>
      <c r="FX388" s="288"/>
      <c r="FY388" s="277"/>
      <c r="FZ388" s="277"/>
      <c r="GA388" s="277"/>
      <c r="GB388" s="277"/>
      <c r="GC388" s="62">
        <v>40</v>
      </c>
      <c r="GD388" s="62"/>
      <c r="GE388" s="277"/>
      <c r="GF388" s="277"/>
      <c r="GG388" s="277"/>
      <c r="GH388" s="277"/>
      <c r="GI388" s="277">
        <v>16</v>
      </c>
      <c r="GJ388" s="277"/>
      <c r="GK388" s="277"/>
      <c r="GL388" s="277"/>
    </row>
    <row r="389" spans="1:194" s="286" customFormat="1" ht="14.25" customHeight="1" x14ac:dyDescent="0.3">
      <c r="A389" s="277">
        <v>348</v>
      </c>
      <c r="B389" s="277" t="s">
        <v>966</v>
      </c>
      <c r="C389" s="277" t="s">
        <v>967</v>
      </c>
      <c r="D389" s="277">
        <v>1.02</v>
      </c>
      <c r="E389" s="277"/>
      <c r="F389" s="277"/>
      <c r="G389" s="277"/>
      <c r="H389" s="277"/>
      <c r="I389" s="277"/>
      <c r="J389" s="277">
        <v>0</v>
      </c>
      <c r="K389" s="277">
        <v>0</v>
      </c>
      <c r="L389" s="277"/>
      <c r="M389" s="277"/>
      <c r="N389" s="277"/>
      <c r="O389" s="277"/>
      <c r="P389" s="277">
        <v>24</v>
      </c>
      <c r="Q389" s="277"/>
      <c r="R389" s="277"/>
      <c r="S389" s="277"/>
      <c r="T389" s="277"/>
      <c r="U389" s="277"/>
      <c r="V389" s="277"/>
      <c r="W389" s="277"/>
      <c r="X389" s="277"/>
      <c r="Y389" s="277"/>
      <c r="Z389" s="277"/>
      <c r="AA389" s="277"/>
      <c r="AB389" s="277">
        <v>44</v>
      </c>
      <c r="AC389" s="277"/>
      <c r="AD389" s="277"/>
      <c r="AE389" s="277"/>
      <c r="AF389" s="277"/>
      <c r="AG389" s="277"/>
      <c r="AH389" s="277"/>
      <c r="AI389" s="277"/>
      <c r="AJ389" s="277"/>
      <c r="AK389" s="277"/>
      <c r="AL389" s="277"/>
      <c r="AM389" s="277"/>
      <c r="AN389" s="277"/>
      <c r="AO389" s="277"/>
      <c r="AP389" s="277"/>
      <c r="AQ389" s="277"/>
      <c r="AR389" s="278"/>
      <c r="AS389" s="278"/>
      <c r="AT389" s="278"/>
      <c r="AU389" s="278"/>
      <c r="AV389" s="277"/>
      <c r="AW389" s="277"/>
      <c r="AX389" s="277"/>
      <c r="AY389" s="277"/>
      <c r="AZ389" s="42"/>
      <c r="BA389" s="42"/>
      <c r="BB389" s="277"/>
      <c r="BC389" s="277"/>
      <c r="BD389" s="277"/>
      <c r="BE389" s="277"/>
      <c r="BF389" s="277"/>
      <c r="BG389" s="277"/>
      <c r="BH389" s="277"/>
      <c r="BI389" s="277"/>
      <c r="BJ389" s="277"/>
      <c r="BK389" s="277"/>
      <c r="BL389" s="277"/>
      <c r="BM389" s="277"/>
      <c r="BN389" s="277"/>
      <c r="BO389" s="277"/>
      <c r="BP389" s="277"/>
      <c r="BQ389" s="277"/>
      <c r="BR389" s="277"/>
      <c r="BS389" s="277"/>
      <c r="BT389" s="277"/>
      <c r="BU389" s="277"/>
      <c r="BV389" s="277"/>
      <c r="BW389" s="277"/>
      <c r="BX389" s="277"/>
      <c r="BY389" s="277"/>
      <c r="BZ389" s="277"/>
      <c r="CA389" s="277"/>
      <c r="CB389" s="277"/>
      <c r="CC389" s="277"/>
      <c r="CD389" s="277"/>
      <c r="CE389" s="277"/>
      <c r="CF389" s="277"/>
      <c r="CG389" s="277"/>
      <c r="CH389" s="287"/>
      <c r="CI389" s="287"/>
      <c r="CJ389" s="277"/>
      <c r="CK389" s="277"/>
      <c r="CL389" s="277"/>
      <c r="CM389" s="277"/>
      <c r="CN389" s="277"/>
      <c r="CO389" s="277"/>
      <c r="CP389" s="277"/>
      <c r="CQ389" s="277"/>
      <c r="CR389" s="277"/>
      <c r="CS389" s="277"/>
      <c r="CT389" s="277"/>
      <c r="CU389" s="277"/>
      <c r="CV389" s="277"/>
      <c r="CW389" s="277"/>
      <c r="CX389" s="277"/>
      <c r="CY389" s="277"/>
      <c r="CZ389" s="277"/>
      <c r="DA389" s="277"/>
      <c r="DB389" s="277"/>
      <c r="DC389" s="277"/>
      <c r="DD389" s="271"/>
      <c r="DE389" s="271"/>
      <c r="DF389" s="277"/>
      <c r="DG389" s="277"/>
      <c r="DH389" s="277">
        <v>2600</v>
      </c>
      <c r="DI389" s="277">
        <v>0</v>
      </c>
      <c r="DJ389" s="277"/>
      <c r="DK389" s="277"/>
      <c r="DL389" s="277"/>
      <c r="DM389" s="277"/>
      <c r="DN389" s="277"/>
      <c r="DO389" s="277"/>
      <c r="DP389" s="277"/>
      <c r="DQ389" s="277"/>
      <c r="DR389" s="277"/>
      <c r="DS389" s="277"/>
      <c r="DT389" s="277"/>
      <c r="DU389" s="277"/>
      <c r="DV389" s="277"/>
      <c r="DW389" s="277"/>
      <c r="DX389" s="277"/>
      <c r="DY389" s="277"/>
      <c r="DZ389" s="277"/>
      <c r="EA389" s="277"/>
      <c r="EB389" s="277"/>
      <c r="EC389" s="272"/>
      <c r="ED389" s="272"/>
      <c r="EE389" s="277"/>
      <c r="EF389" s="277"/>
      <c r="EG389" s="277"/>
      <c r="EH389" s="277"/>
      <c r="EI389" s="277"/>
      <c r="EJ389" s="277"/>
      <c r="EK389" s="277"/>
      <c r="EL389" s="277"/>
      <c r="EM389" s="277"/>
      <c r="EN389" s="277"/>
      <c r="EO389" s="277"/>
      <c r="EP389" s="277"/>
      <c r="EQ389" s="277"/>
      <c r="ER389" s="277"/>
      <c r="ES389" s="277"/>
      <c r="ET389" s="277"/>
      <c r="EU389" s="277"/>
      <c r="EV389" s="277"/>
      <c r="EW389" s="277"/>
      <c r="EX389" s="277"/>
      <c r="EY389" s="277"/>
      <c r="EZ389" s="277"/>
      <c r="FA389" s="277"/>
      <c r="FB389" s="277"/>
      <c r="FC389" s="277"/>
      <c r="FD389" s="277"/>
      <c r="FE389" s="288">
        <v>27</v>
      </c>
      <c r="FF389" s="288"/>
      <c r="FG389" s="277"/>
      <c r="FH389" s="277"/>
      <c r="FI389" s="277"/>
      <c r="FJ389" s="277"/>
      <c r="FK389" s="277"/>
      <c r="FL389" s="277"/>
      <c r="FM389" s="277"/>
      <c r="FN389" s="277"/>
      <c r="FO389" s="42"/>
      <c r="FP389" s="42"/>
      <c r="FQ389" s="277"/>
      <c r="FR389" s="277"/>
      <c r="FS389" s="277"/>
      <c r="FT389" s="277"/>
      <c r="FU389" s="277"/>
      <c r="FV389" s="277"/>
      <c r="FW389" s="288">
        <v>27</v>
      </c>
      <c r="FX389" s="288"/>
      <c r="FY389" s="277"/>
      <c r="FZ389" s="277"/>
      <c r="GA389" s="277"/>
      <c r="GB389" s="277"/>
      <c r="GC389" s="62">
        <v>60</v>
      </c>
      <c r="GD389" s="62"/>
      <c r="GE389" s="277"/>
      <c r="GF389" s="277"/>
      <c r="GG389" s="277"/>
      <c r="GH389" s="277"/>
      <c r="GI389" s="277">
        <v>47</v>
      </c>
      <c r="GJ389" s="277"/>
      <c r="GK389" s="277"/>
      <c r="GL389" s="277"/>
    </row>
    <row r="390" spans="1:194" s="286" customFormat="1" ht="14.25" customHeight="1" x14ac:dyDescent="0.3">
      <c r="A390" s="277">
        <v>349</v>
      </c>
      <c r="B390" s="277" t="s">
        <v>968</v>
      </c>
      <c r="C390" s="277" t="s">
        <v>969</v>
      </c>
      <c r="D390" s="277">
        <v>1.38</v>
      </c>
      <c r="E390" s="277"/>
      <c r="F390" s="277"/>
      <c r="G390" s="277"/>
      <c r="H390" s="277"/>
      <c r="I390" s="277"/>
      <c r="J390" s="277">
        <v>0</v>
      </c>
      <c r="K390" s="277">
        <v>0</v>
      </c>
      <c r="L390" s="277"/>
      <c r="M390" s="277"/>
      <c r="N390" s="277"/>
      <c r="O390" s="277"/>
      <c r="P390" s="277">
        <v>30</v>
      </c>
      <c r="Q390" s="277"/>
      <c r="R390" s="277"/>
      <c r="S390" s="277"/>
      <c r="T390" s="277"/>
      <c r="U390" s="277"/>
      <c r="V390" s="277"/>
      <c r="W390" s="277"/>
      <c r="X390" s="277"/>
      <c r="Y390" s="277"/>
      <c r="Z390" s="277"/>
      <c r="AA390" s="277"/>
      <c r="AB390" s="277">
        <v>6</v>
      </c>
      <c r="AC390" s="277"/>
      <c r="AD390" s="277"/>
      <c r="AE390" s="277"/>
      <c r="AF390" s="277"/>
      <c r="AG390" s="277"/>
      <c r="AH390" s="277"/>
      <c r="AI390" s="277"/>
      <c r="AJ390" s="277"/>
      <c r="AK390" s="277"/>
      <c r="AL390" s="277"/>
      <c r="AM390" s="277"/>
      <c r="AN390" s="277"/>
      <c r="AO390" s="277"/>
      <c r="AP390" s="277"/>
      <c r="AQ390" s="277"/>
      <c r="AR390" s="278"/>
      <c r="AS390" s="278"/>
      <c r="AT390" s="278"/>
      <c r="AU390" s="278"/>
      <c r="AV390" s="277"/>
      <c r="AW390" s="277"/>
      <c r="AX390" s="277"/>
      <c r="AY390" s="277"/>
      <c r="AZ390" s="42"/>
      <c r="BA390" s="42"/>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277"/>
      <c r="CA390" s="277"/>
      <c r="CB390" s="277"/>
      <c r="CC390" s="277"/>
      <c r="CD390" s="277"/>
      <c r="CE390" s="277"/>
      <c r="CF390" s="277"/>
      <c r="CG390" s="277"/>
      <c r="CH390" s="287"/>
      <c r="CI390" s="287"/>
      <c r="CJ390" s="277"/>
      <c r="CK390" s="277"/>
      <c r="CL390" s="277"/>
      <c r="CM390" s="277"/>
      <c r="CN390" s="277"/>
      <c r="CO390" s="277"/>
      <c r="CP390" s="277"/>
      <c r="CQ390" s="277"/>
      <c r="CR390" s="277"/>
      <c r="CS390" s="277"/>
      <c r="CT390" s="277">
        <v>424</v>
      </c>
      <c r="CU390" s="277"/>
      <c r="CV390" s="277"/>
      <c r="CW390" s="277"/>
      <c r="CX390" s="277"/>
      <c r="CY390" s="277"/>
      <c r="CZ390" s="277"/>
      <c r="DA390" s="277"/>
      <c r="DB390" s="277"/>
      <c r="DC390" s="277"/>
      <c r="DD390" s="271"/>
      <c r="DE390" s="271"/>
      <c r="DF390" s="277"/>
      <c r="DG390" s="277"/>
      <c r="DH390" s="277">
        <v>0</v>
      </c>
      <c r="DI390" s="277">
        <v>0</v>
      </c>
      <c r="DJ390" s="277"/>
      <c r="DK390" s="277"/>
      <c r="DL390" s="277"/>
      <c r="DM390" s="277"/>
      <c r="DN390" s="277"/>
      <c r="DO390" s="277"/>
      <c r="DP390" s="277"/>
      <c r="DQ390" s="277"/>
      <c r="DR390" s="277"/>
      <c r="DS390" s="277"/>
      <c r="DT390" s="277"/>
      <c r="DU390" s="277"/>
      <c r="DV390" s="277"/>
      <c r="DW390" s="277"/>
      <c r="DX390" s="277"/>
      <c r="DY390" s="277"/>
      <c r="DZ390" s="277"/>
      <c r="EA390" s="277"/>
      <c r="EB390" s="277"/>
      <c r="EC390" s="272">
        <v>170</v>
      </c>
      <c r="ED390" s="272"/>
      <c r="EE390" s="277"/>
      <c r="EF390" s="277"/>
      <c r="EG390" s="277"/>
      <c r="EH390" s="277"/>
      <c r="EI390" s="277"/>
      <c r="EJ390" s="277"/>
      <c r="EK390" s="277"/>
      <c r="EL390" s="277"/>
      <c r="EM390" s="277"/>
      <c r="EN390" s="277"/>
      <c r="EO390" s="277"/>
      <c r="EP390" s="277"/>
      <c r="EQ390" s="277"/>
      <c r="ER390" s="277"/>
      <c r="ES390" s="277"/>
      <c r="ET390" s="277"/>
      <c r="EU390" s="277"/>
      <c r="EV390" s="277"/>
      <c r="EW390" s="277"/>
      <c r="EX390" s="277"/>
      <c r="EY390" s="277"/>
      <c r="EZ390" s="277"/>
      <c r="FA390" s="277"/>
      <c r="FB390" s="277"/>
      <c r="FC390" s="277"/>
      <c r="FD390" s="277"/>
      <c r="FE390" s="288">
        <v>21</v>
      </c>
      <c r="FF390" s="288"/>
      <c r="FG390" s="277"/>
      <c r="FH390" s="277"/>
      <c r="FI390" s="277"/>
      <c r="FJ390" s="277"/>
      <c r="FK390" s="277"/>
      <c r="FL390" s="277"/>
      <c r="FM390" s="277"/>
      <c r="FN390" s="277"/>
      <c r="FO390" s="42"/>
      <c r="FP390" s="42"/>
      <c r="FQ390" s="277"/>
      <c r="FR390" s="277"/>
      <c r="FS390" s="277"/>
      <c r="FT390" s="277"/>
      <c r="FU390" s="277"/>
      <c r="FV390" s="277"/>
      <c r="FW390" s="288">
        <v>21</v>
      </c>
      <c r="FX390" s="288"/>
      <c r="FY390" s="277"/>
      <c r="FZ390" s="277"/>
      <c r="GA390" s="277"/>
      <c r="GB390" s="277"/>
      <c r="GC390" s="62"/>
      <c r="GD390" s="62"/>
      <c r="GE390" s="277"/>
      <c r="GF390" s="277"/>
      <c r="GG390" s="277"/>
      <c r="GH390" s="277"/>
      <c r="GI390" s="277">
        <v>42</v>
      </c>
      <c r="GJ390" s="277"/>
      <c r="GK390" s="277"/>
      <c r="GL390" s="277"/>
    </row>
    <row r="391" spans="1:194" s="286" customFormat="1" ht="14.25" customHeight="1" x14ac:dyDescent="0.3">
      <c r="A391" s="277">
        <v>350</v>
      </c>
      <c r="B391" s="277" t="s">
        <v>970</v>
      </c>
      <c r="C391" s="277" t="s">
        <v>971</v>
      </c>
      <c r="D391" s="277">
        <v>2</v>
      </c>
      <c r="E391" s="277"/>
      <c r="F391" s="277"/>
      <c r="G391" s="277"/>
      <c r="H391" s="277"/>
      <c r="I391" s="277"/>
      <c r="J391" s="277">
        <v>0</v>
      </c>
      <c r="K391" s="277">
        <v>0</v>
      </c>
      <c r="L391" s="277"/>
      <c r="M391" s="277"/>
      <c r="N391" s="277"/>
      <c r="O391" s="277"/>
      <c r="P391" s="277">
        <v>0</v>
      </c>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8"/>
      <c r="AS391" s="278"/>
      <c r="AT391" s="278"/>
      <c r="AU391" s="278"/>
      <c r="AV391" s="277"/>
      <c r="AW391" s="277"/>
      <c r="AX391" s="277"/>
      <c r="AY391" s="277"/>
      <c r="AZ391" s="42"/>
      <c r="BA391" s="42"/>
      <c r="BB391" s="277"/>
      <c r="BC391" s="277"/>
      <c r="BD391" s="277"/>
      <c r="BE391" s="277"/>
      <c r="BF391" s="277"/>
      <c r="BG391" s="277"/>
      <c r="BH391" s="277"/>
      <c r="BI391" s="277"/>
      <c r="BJ391" s="277"/>
      <c r="BK391" s="277"/>
      <c r="BL391" s="277"/>
      <c r="BM391" s="277"/>
      <c r="BN391" s="277"/>
      <c r="BO391" s="277"/>
      <c r="BP391" s="277"/>
      <c r="BQ391" s="277"/>
      <c r="BR391" s="277"/>
      <c r="BS391" s="277"/>
      <c r="BT391" s="277"/>
      <c r="BU391" s="277"/>
      <c r="BV391" s="277"/>
      <c r="BW391" s="277"/>
      <c r="BX391" s="277"/>
      <c r="BY391" s="277"/>
      <c r="BZ391" s="277"/>
      <c r="CA391" s="277"/>
      <c r="CB391" s="277"/>
      <c r="CC391" s="277"/>
      <c r="CD391" s="277"/>
      <c r="CE391" s="277"/>
      <c r="CF391" s="277"/>
      <c r="CG391" s="277"/>
      <c r="CH391" s="287"/>
      <c r="CI391" s="287"/>
      <c r="CJ391" s="277"/>
      <c r="CK391" s="277"/>
      <c r="CL391" s="277"/>
      <c r="CM391" s="277"/>
      <c r="CN391" s="277"/>
      <c r="CO391" s="277"/>
      <c r="CP391" s="277"/>
      <c r="CQ391" s="277"/>
      <c r="CR391" s="277"/>
      <c r="CS391" s="277"/>
      <c r="CT391" s="277">
        <v>200</v>
      </c>
      <c r="CU391" s="277"/>
      <c r="CV391" s="277"/>
      <c r="CW391" s="277"/>
      <c r="CX391" s="277"/>
      <c r="CY391" s="277"/>
      <c r="CZ391" s="277"/>
      <c r="DA391" s="277"/>
      <c r="DB391" s="277"/>
      <c r="DC391" s="277"/>
      <c r="DD391" s="271"/>
      <c r="DE391" s="271"/>
      <c r="DF391" s="277"/>
      <c r="DG391" s="277"/>
      <c r="DH391" s="277">
        <v>0</v>
      </c>
      <c r="DI391" s="277">
        <v>0</v>
      </c>
      <c r="DJ391" s="277"/>
      <c r="DK391" s="277"/>
      <c r="DL391" s="277"/>
      <c r="DM391" s="277"/>
      <c r="DN391" s="277"/>
      <c r="DO391" s="277"/>
      <c r="DP391" s="277"/>
      <c r="DQ391" s="277"/>
      <c r="DR391" s="277"/>
      <c r="DS391" s="277"/>
      <c r="DT391" s="277"/>
      <c r="DU391" s="277"/>
      <c r="DV391" s="277"/>
      <c r="DW391" s="277"/>
      <c r="DX391" s="277"/>
      <c r="DY391" s="277"/>
      <c r="DZ391" s="277"/>
      <c r="EA391" s="277"/>
      <c r="EB391" s="277"/>
      <c r="EC391" s="272">
        <v>170</v>
      </c>
      <c r="ED391" s="272"/>
      <c r="EE391" s="277"/>
      <c r="EF391" s="277"/>
      <c r="EG391" s="277"/>
      <c r="EH391" s="277"/>
      <c r="EI391" s="277"/>
      <c r="EJ391" s="277"/>
      <c r="EK391" s="277"/>
      <c r="EL391" s="277"/>
      <c r="EM391" s="277"/>
      <c r="EN391" s="277"/>
      <c r="EO391" s="277"/>
      <c r="EP391" s="277"/>
      <c r="EQ391" s="277"/>
      <c r="ER391" s="277"/>
      <c r="ES391" s="277"/>
      <c r="ET391" s="277"/>
      <c r="EU391" s="277"/>
      <c r="EV391" s="277"/>
      <c r="EW391" s="277"/>
      <c r="EX391" s="277"/>
      <c r="EY391" s="277"/>
      <c r="EZ391" s="277"/>
      <c r="FA391" s="277"/>
      <c r="FB391" s="277"/>
      <c r="FC391" s="277"/>
      <c r="FD391" s="277"/>
      <c r="FE391" s="288">
        <v>10</v>
      </c>
      <c r="FF391" s="288"/>
      <c r="FG391" s="277"/>
      <c r="FH391" s="277"/>
      <c r="FI391" s="277"/>
      <c r="FJ391" s="277"/>
      <c r="FK391" s="277"/>
      <c r="FL391" s="277"/>
      <c r="FM391" s="277"/>
      <c r="FN391" s="277"/>
      <c r="FO391" s="42"/>
      <c r="FP391" s="42"/>
      <c r="FQ391" s="277"/>
      <c r="FR391" s="277"/>
      <c r="FS391" s="277"/>
      <c r="FT391" s="277"/>
      <c r="FU391" s="277"/>
      <c r="FV391" s="277"/>
      <c r="FW391" s="288">
        <v>10</v>
      </c>
      <c r="FX391" s="288"/>
      <c r="FY391" s="277"/>
      <c r="FZ391" s="277"/>
      <c r="GA391" s="277"/>
      <c r="GB391" s="277"/>
      <c r="GC391" s="62"/>
      <c r="GD391" s="62"/>
      <c r="GE391" s="277"/>
      <c r="GF391" s="277"/>
      <c r="GG391" s="277"/>
      <c r="GH391" s="277"/>
      <c r="GI391" s="277">
        <v>11</v>
      </c>
      <c r="GJ391" s="277"/>
      <c r="GK391" s="277"/>
      <c r="GL391" s="277"/>
    </row>
    <row r="392" spans="1:194" s="286" customFormat="1" ht="30.75" customHeight="1" x14ac:dyDescent="0.3">
      <c r="A392" s="277">
        <v>351</v>
      </c>
      <c r="B392" s="277" t="s">
        <v>972</v>
      </c>
      <c r="C392" s="277" t="s">
        <v>973</v>
      </c>
      <c r="D392" s="277">
        <v>0.59</v>
      </c>
      <c r="E392" s="277"/>
      <c r="F392" s="277"/>
      <c r="G392" s="277"/>
      <c r="H392" s="277"/>
      <c r="I392" s="277"/>
      <c r="J392" s="277">
        <v>0</v>
      </c>
      <c r="K392" s="277">
        <v>0</v>
      </c>
      <c r="L392" s="277"/>
      <c r="M392" s="277"/>
      <c r="N392" s="277"/>
      <c r="O392" s="277"/>
      <c r="P392" s="277"/>
      <c r="Q392" s="277"/>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8"/>
      <c r="AS392" s="278"/>
      <c r="AT392" s="278"/>
      <c r="AU392" s="278"/>
      <c r="AV392" s="277"/>
      <c r="AW392" s="277"/>
      <c r="AX392" s="277"/>
      <c r="AY392" s="277"/>
      <c r="AZ392" s="42"/>
      <c r="BA392" s="42"/>
      <c r="BB392" s="277"/>
      <c r="BC392" s="277"/>
      <c r="BD392" s="277"/>
      <c r="BE392" s="277"/>
      <c r="BF392" s="277"/>
      <c r="BG392" s="277"/>
      <c r="BH392" s="277"/>
      <c r="BI392" s="277"/>
      <c r="BJ392" s="277"/>
      <c r="BK392" s="277"/>
      <c r="BL392" s="277"/>
      <c r="BM392" s="277"/>
      <c r="BN392" s="277"/>
      <c r="BO392" s="277"/>
      <c r="BP392" s="277"/>
      <c r="BQ392" s="277"/>
      <c r="BR392" s="277"/>
      <c r="BS392" s="277"/>
      <c r="BT392" s="277"/>
      <c r="BU392" s="277"/>
      <c r="BV392" s="277"/>
      <c r="BW392" s="277"/>
      <c r="BX392" s="277"/>
      <c r="BY392" s="277"/>
      <c r="BZ392" s="277"/>
      <c r="CA392" s="277"/>
      <c r="CB392" s="277"/>
      <c r="CC392" s="277"/>
      <c r="CD392" s="277"/>
      <c r="CE392" s="277"/>
      <c r="CF392" s="277"/>
      <c r="CG392" s="277"/>
      <c r="CH392" s="287"/>
      <c r="CI392" s="287"/>
      <c r="CJ392" s="277"/>
      <c r="CK392" s="277"/>
      <c r="CL392" s="277"/>
      <c r="CM392" s="277"/>
      <c r="CN392" s="277"/>
      <c r="CO392" s="277"/>
      <c r="CP392" s="277"/>
      <c r="CQ392" s="277"/>
      <c r="CR392" s="277"/>
      <c r="CS392" s="277"/>
      <c r="CT392" s="277"/>
      <c r="CU392" s="277"/>
      <c r="CV392" s="277"/>
      <c r="CW392" s="277"/>
      <c r="CX392" s="277"/>
      <c r="CY392" s="277"/>
      <c r="CZ392" s="277"/>
      <c r="DA392" s="277"/>
      <c r="DB392" s="277"/>
      <c r="DC392" s="277"/>
      <c r="DD392" s="271"/>
      <c r="DE392" s="271"/>
      <c r="DF392" s="277"/>
      <c r="DG392" s="277"/>
      <c r="DH392" s="277">
        <v>0</v>
      </c>
      <c r="DI392" s="277">
        <v>0</v>
      </c>
      <c r="DJ392" s="277"/>
      <c r="DK392" s="277"/>
      <c r="DL392" s="277"/>
      <c r="DM392" s="277"/>
      <c r="DN392" s="277"/>
      <c r="DO392" s="277"/>
      <c r="DP392" s="277"/>
      <c r="DQ392" s="277"/>
      <c r="DR392" s="277"/>
      <c r="DS392" s="277"/>
      <c r="DT392" s="277"/>
      <c r="DU392" s="277"/>
      <c r="DV392" s="277"/>
      <c r="DW392" s="277"/>
      <c r="DX392" s="277"/>
      <c r="DY392" s="277"/>
      <c r="DZ392" s="277"/>
      <c r="EA392" s="277"/>
      <c r="EB392" s="277"/>
      <c r="EC392" s="272"/>
      <c r="ED392" s="272"/>
      <c r="EE392" s="277"/>
      <c r="EF392" s="277"/>
      <c r="EG392" s="277"/>
      <c r="EH392" s="277"/>
      <c r="EI392" s="277"/>
      <c r="EJ392" s="277"/>
      <c r="EK392" s="277"/>
      <c r="EL392" s="277"/>
      <c r="EM392" s="277"/>
      <c r="EN392" s="277"/>
      <c r="EO392" s="277"/>
      <c r="EP392" s="277"/>
      <c r="EQ392" s="277"/>
      <c r="ER392" s="277"/>
      <c r="ES392" s="277"/>
      <c r="ET392" s="277"/>
      <c r="EU392" s="277"/>
      <c r="EV392" s="277"/>
      <c r="EW392" s="277"/>
      <c r="EX392" s="277"/>
      <c r="EY392" s="277"/>
      <c r="EZ392" s="277"/>
      <c r="FA392" s="277"/>
      <c r="FB392" s="277"/>
      <c r="FC392" s="277"/>
      <c r="FD392" s="277"/>
      <c r="FE392" s="288">
        <v>0</v>
      </c>
      <c r="FF392" s="288"/>
      <c r="FG392" s="277"/>
      <c r="FH392" s="277"/>
      <c r="FI392" s="277"/>
      <c r="FJ392" s="277"/>
      <c r="FK392" s="277"/>
      <c r="FL392" s="277"/>
      <c r="FM392" s="277"/>
      <c r="FN392" s="277"/>
      <c r="FO392" s="42"/>
      <c r="FP392" s="42"/>
      <c r="FQ392" s="277"/>
      <c r="FR392" s="277"/>
      <c r="FS392" s="277"/>
      <c r="FT392" s="277"/>
      <c r="FU392" s="277"/>
      <c r="FV392" s="277"/>
      <c r="FW392" s="288">
        <v>0</v>
      </c>
      <c r="FX392" s="288"/>
      <c r="FY392" s="277"/>
      <c r="FZ392" s="277"/>
      <c r="GA392" s="277"/>
      <c r="GB392" s="277"/>
      <c r="GC392" s="62"/>
      <c r="GD392" s="62"/>
      <c r="GE392" s="277"/>
      <c r="GF392" s="277"/>
      <c r="GG392" s="277"/>
      <c r="GH392" s="277"/>
      <c r="GI392" s="277">
        <v>1</v>
      </c>
      <c r="GJ392" s="277"/>
      <c r="GK392" s="277"/>
      <c r="GL392" s="277"/>
    </row>
    <row r="393" spans="1:194" s="286" customFormat="1" ht="27" customHeight="1" x14ac:dyDescent="0.3">
      <c r="A393" s="277">
        <v>352</v>
      </c>
      <c r="B393" s="277" t="s">
        <v>974</v>
      </c>
      <c r="C393" s="277" t="s">
        <v>975</v>
      </c>
      <c r="D393" s="277">
        <v>0.84</v>
      </c>
      <c r="E393" s="277"/>
      <c r="F393" s="277"/>
      <c r="G393" s="277"/>
      <c r="H393" s="277"/>
      <c r="I393" s="277"/>
      <c r="J393" s="277">
        <v>0</v>
      </c>
      <c r="K393" s="277">
        <v>0</v>
      </c>
      <c r="L393" s="277"/>
      <c r="M393" s="277"/>
      <c r="N393" s="277"/>
      <c r="O393" s="277"/>
      <c r="P393" s="277"/>
      <c r="Q393" s="277"/>
      <c r="R393" s="277"/>
      <c r="S393" s="277"/>
      <c r="T393" s="277"/>
      <c r="U393" s="277"/>
      <c r="V393" s="277"/>
      <c r="W393" s="277"/>
      <c r="X393" s="277"/>
      <c r="Y393" s="277"/>
      <c r="Z393" s="277"/>
      <c r="AA393" s="277"/>
      <c r="AB393" s="277">
        <v>5</v>
      </c>
      <c r="AC393" s="277"/>
      <c r="AD393" s="277"/>
      <c r="AE393" s="277"/>
      <c r="AF393" s="277"/>
      <c r="AG393" s="277"/>
      <c r="AH393" s="277"/>
      <c r="AI393" s="277"/>
      <c r="AJ393" s="277"/>
      <c r="AK393" s="277"/>
      <c r="AL393" s="277"/>
      <c r="AM393" s="277"/>
      <c r="AN393" s="277"/>
      <c r="AO393" s="277"/>
      <c r="AP393" s="277"/>
      <c r="AQ393" s="277"/>
      <c r="AR393" s="278"/>
      <c r="AS393" s="278"/>
      <c r="AT393" s="278"/>
      <c r="AU393" s="278"/>
      <c r="AV393" s="277"/>
      <c r="AW393" s="277"/>
      <c r="AX393" s="277"/>
      <c r="AY393" s="277"/>
      <c r="AZ393" s="42"/>
      <c r="BA393" s="42"/>
      <c r="BB393" s="277"/>
      <c r="BC393" s="277"/>
      <c r="BD393" s="277"/>
      <c r="BE393" s="277"/>
      <c r="BF393" s="277"/>
      <c r="BG393" s="277"/>
      <c r="BH393" s="277"/>
      <c r="BI393" s="277"/>
      <c r="BJ393" s="277"/>
      <c r="BK393" s="277"/>
      <c r="BL393" s="277"/>
      <c r="BM393" s="277"/>
      <c r="BN393" s="277"/>
      <c r="BO393" s="277"/>
      <c r="BP393" s="277"/>
      <c r="BQ393" s="277"/>
      <c r="BR393" s="277"/>
      <c r="BS393" s="277"/>
      <c r="BT393" s="277"/>
      <c r="BU393" s="277"/>
      <c r="BV393" s="277"/>
      <c r="BW393" s="277"/>
      <c r="BX393" s="277"/>
      <c r="BY393" s="277"/>
      <c r="BZ393" s="277"/>
      <c r="CA393" s="277"/>
      <c r="CB393" s="277"/>
      <c r="CC393" s="277"/>
      <c r="CD393" s="277"/>
      <c r="CE393" s="277"/>
      <c r="CF393" s="277"/>
      <c r="CG393" s="277"/>
      <c r="CH393" s="287"/>
      <c r="CI393" s="287"/>
      <c r="CJ393" s="277"/>
      <c r="CK393" s="277"/>
      <c r="CL393" s="277"/>
      <c r="CM393" s="277"/>
      <c r="CN393" s="277"/>
      <c r="CO393" s="277"/>
      <c r="CP393" s="277"/>
      <c r="CQ393" s="277"/>
      <c r="CR393" s="277"/>
      <c r="CS393" s="277"/>
      <c r="CT393" s="277"/>
      <c r="CU393" s="277"/>
      <c r="CV393" s="277"/>
      <c r="CW393" s="277"/>
      <c r="CX393" s="277"/>
      <c r="CY393" s="277"/>
      <c r="CZ393" s="277"/>
      <c r="DA393" s="277"/>
      <c r="DB393" s="277"/>
      <c r="DC393" s="277"/>
      <c r="DD393" s="271"/>
      <c r="DE393" s="271"/>
      <c r="DF393" s="277"/>
      <c r="DG393" s="277"/>
      <c r="DH393" s="277">
        <v>0</v>
      </c>
      <c r="DI393" s="277">
        <v>0</v>
      </c>
      <c r="DJ393" s="277"/>
      <c r="DK393" s="277"/>
      <c r="DL393" s="277"/>
      <c r="DM393" s="277"/>
      <c r="DN393" s="277"/>
      <c r="DO393" s="277"/>
      <c r="DP393" s="277"/>
      <c r="DQ393" s="277"/>
      <c r="DR393" s="277"/>
      <c r="DS393" s="277"/>
      <c r="DT393" s="277"/>
      <c r="DU393" s="277"/>
      <c r="DV393" s="277"/>
      <c r="DW393" s="277"/>
      <c r="DX393" s="277"/>
      <c r="DY393" s="277"/>
      <c r="DZ393" s="277"/>
      <c r="EA393" s="277"/>
      <c r="EB393" s="277"/>
      <c r="EC393" s="272"/>
      <c r="ED393" s="272"/>
      <c r="EE393" s="277"/>
      <c r="EF393" s="277"/>
      <c r="EG393" s="277"/>
      <c r="EH393" s="277"/>
      <c r="EI393" s="277"/>
      <c r="EJ393" s="277"/>
      <c r="EK393" s="277"/>
      <c r="EL393" s="277"/>
      <c r="EM393" s="277"/>
      <c r="EN393" s="277"/>
      <c r="EO393" s="277"/>
      <c r="EP393" s="277"/>
      <c r="EQ393" s="277"/>
      <c r="ER393" s="277"/>
      <c r="ES393" s="277"/>
      <c r="ET393" s="277"/>
      <c r="EU393" s="277"/>
      <c r="EV393" s="277"/>
      <c r="EW393" s="277"/>
      <c r="EX393" s="277"/>
      <c r="EY393" s="277"/>
      <c r="EZ393" s="277"/>
      <c r="FA393" s="277"/>
      <c r="FB393" s="277"/>
      <c r="FC393" s="277"/>
      <c r="FD393" s="277"/>
      <c r="FE393" s="288"/>
      <c r="FF393" s="288"/>
      <c r="FG393" s="277"/>
      <c r="FH393" s="277"/>
      <c r="FI393" s="277"/>
      <c r="FJ393" s="277"/>
      <c r="FK393" s="277"/>
      <c r="FL393" s="277"/>
      <c r="FM393" s="277"/>
      <c r="FN393" s="277"/>
      <c r="FO393" s="42"/>
      <c r="FP393" s="42"/>
      <c r="FQ393" s="277"/>
      <c r="FR393" s="277"/>
      <c r="FS393" s="277"/>
      <c r="FT393" s="277"/>
      <c r="FU393" s="277"/>
      <c r="FV393" s="277"/>
      <c r="FW393" s="288"/>
      <c r="FX393" s="288"/>
      <c r="FY393" s="277"/>
      <c r="FZ393" s="277"/>
      <c r="GA393" s="277"/>
      <c r="GB393" s="277"/>
      <c r="GC393" s="62">
        <v>160</v>
      </c>
      <c r="GD393" s="62"/>
      <c r="GE393" s="277"/>
      <c r="GF393" s="277"/>
      <c r="GG393" s="277"/>
      <c r="GH393" s="277"/>
      <c r="GI393" s="277"/>
      <c r="GJ393" s="277"/>
      <c r="GK393" s="277"/>
      <c r="GL393" s="277"/>
    </row>
    <row r="394" spans="1:194" s="286" customFormat="1" ht="26.25" customHeight="1" x14ac:dyDescent="0.3">
      <c r="A394" s="277">
        <v>353</v>
      </c>
      <c r="B394" s="277" t="s">
        <v>976</v>
      </c>
      <c r="C394" s="277" t="s">
        <v>977</v>
      </c>
      <c r="D394" s="277">
        <v>1.17</v>
      </c>
      <c r="E394" s="277"/>
      <c r="F394" s="277"/>
      <c r="G394" s="277"/>
      <c r="H394" s="277"/>
      <c r="I394" s="277"/>
      <c r="J394" s="277">
        <v>0</v>
      </c>
      <c r="K394" s="277">
        <v>0</v>
      </c>
      <c r="L394" s="277"/>
      <c r="M394" s="277"/>
      <c r="N394" s="277"/>
      <c r="O394" s="277"/>
      <c r="P394" s="277"/>
      <c r="Q394" s="277"/>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c r="AN394" s="277"/>
      <c r="AO394" s="277"/>
      <c r="AP394" s="277"/>
      <c r="AQ394" s="277"/>
      <c r="AR394" s="278"/>
      <c r="AS394" s="278"/>
      <c r="AT394" s="278"/>
      <c r="AU394" s="278"/>
      <c r="AV394" s="277"/>
      <c r="AW394" s="277"/>
      <c r="AX394" s="277"/>
      <c r="AY394" s="277"/>
      <c r="AZ394" s="42"/>
      <c r="BA394" s="42"/>
      <c r="BB394" s="277"/>
      <c r="BC394" s="277"/>
      <c r="BD394" s="277"/>
      <c r="BE394" s="277"/>
      <c r="BF394" s="277"/>
      <c r="BG394" s="277"/>
      <c r="BH394" s="277"/>
      <c r="BI394" s="277"/>
      <c r="BJ394" s="277"/>
      <c r="BK394" s="277"/>
      <c r="BL394" s="277"/>
      <c r="BM394" s="277"/>
      <c r="BN394" s="277"/>
      <c r="BO394" s="277"/>
      <c r="BP394" s="277"/>
      <c r="BQ394" s="277"/>
      <c r="BR394" s="277"/>
      <c r="BS394" s="277"/>
      <c r="BT394" s="277"/>
      <c r="BU394" s="277"/>
      <c r="BV394" s="277"/>
      <c r="BW394" s="277"/>
      <c r="BX394" s="277"/>
      <c r="BY394" s="277"/>
      <c r="BZ394" s="277"/>
      <c r="CA394" s="277"/>
      <c r="CB394" s="277"/>
      <c r="CC394" s="277"/>
      <c r="CD394" s="277"/>
      <c r="CE394" s="277"/>
      <c r="CF394" s="277"/>
      <c r="CG394" s="277"/>
      <c r="CH394" s="287"/>
      <c r="CI394" s="287"/>
      <c r="CJ394" s="277"/>
      <c r="CK394" s="277"/>
      <c r="CL394" s="277"/>
      <c r="CM394" s="277"/>
      <c r="CN394" s="277"/>
      <c r="CO394" s="277"/>
      <c r="CP394" s="277"/>
      <c r="CQ394" s="277"/>
      <c r="CR394" s="277"/>
      <c r="CS394" s="277"/>
      <c r="CT394" s="277"/>
      <c r="CU394" s="277"/>
      <c r="CV394" s="277"/>
      <c r="CW394" s="277"/>
      <c r="CX394" s="277"/>
      <c r="CY394" s="277"/>
      <c r="CZ394" s="277"/>
      <c r="DA394" s="277"/>
      <c r="DB394" s="277"/>
      <c r="DC394" s="277"/>
      <c r="DD394" s="271"/>
      <c r="DE394" s="271"/>
      <c r="DF394" s="277"/>
      <c r="DG394" s="277"/>
      <c r="DH394" s="277">
        <v>0</v>
      </c>
      <c r="DI394" s="277">
        <v>0</v>
      </c>
      <c r="DJ394" s="277"/>
      <c r="DK394" s="277"/>
      <c r="DL394" s="277"/>
      <c r="DM394" s="277"/>
      <c r="DN394" s="277"/>
      <c r="DO394" s="277"/>
      <c r="DP394" s="277"/>
      <c r="DQ394" s="277"/>
      <c r="DR394" s="277"/>
      <c r="DS394" s="277"/>
      <c r="DT394" s="277"/>
      <c r="DU394" s="277"/>
      <c r="DV394" s="277"/>
      <c r="DW394" s="277"/>
      <c r="DX394" s="277"/>
      <c r="DY394" s="277"/>
      <c r="DZ394" s="277"/>
      <c r="EA394" s="277"/>
      <c r="EB394" s="277"/>
      <c r="EC394" s="272">
        <v>130</v>
      </c>
      <c r="ED394" s="272"/>
      <c r="EE394" s="277"/>
      <c r="EF394" s="277"/>
      <c r="EG394" s="277"/>
      <c r="EH394" s="277"/>
      <c r="EI394" s="277"/>
      <c r="EJ394" s="277"/>
      <c r="EK394" s="277"/>
      <c r="EL394" s="277"/>
      <c r="EM394" s="277"/>
      <c r="EN394" s="277"/>
      <c r="EO394" s="277"/>
      <c r="EP394" s="277"/>
      <c r="EQ394" s="277"/>
      <c r="ER394" s="277"/>
      <c r="ES394" s="277"/>
      <c r="ET394" s="277"/>
      <c r="EU394" s="277"/>
      <c r="EV394" s="277"/>
      <c r="EW394" s="277"/>
      <c r="EX394" s="277"/>
      <c r="EY394" s="277"/>
      <c r="EZ394" s="277"/>
      <c r="FA394" s="277"/>
      <c r="FB394" s="277"/>
      <c r="FC394" s="277"/>
      <c r="FD394" s="277"/>
      <c r="FE394" s="288"/>
      <c r="FF394" s="288"/>
      <c r="FG394" s="277"/>
      <c r="FH394" s="277"/>
      <c r="FI394" s="277"/>
      <c r="FJ394" s="277"/>
      <c r="FK394" s="277"/>
      <c r="FL394" s="277"/>
      <c r="FM394" s="277"/>
      <c r="FN394" s="277"/>
      <c r="FO394" s="42"/>
      <c r="FP394" s="42"/>
      <c r="FQ394" s="277"/>
      <c r="FR394" s="277"/>
      <c r="FS394" s="277"/>
      <c r="FT394" s="277"/>
      <c r="FU394" s="277"/>
      <c r="FV394" s="277"/>
      <c r="FW394" s="288"/>
      <c r="FX394" s="288"/>
      <c r="FY394" s="277"/>
      <c r="FZ394" s="277"/>
      <c r="GA394" s="277"/>
      <c r="GB394" s="277"/>
      <c r="GC394" s="62"/>
      <c r="GD394" s="62"/>
      <c r="GE394" s="277"/>
      <c r="GF394" s="277"/>
      <c r="GG394" s="277"/>
      <c r="GH394" s="277"/>
      <c r="GI394" s="277"/>
      <c r="GJ394" s="277"/>
      <c r="GK394" s="277"/>
      <c r="GL394" s="277"/>
    </row>
    <row r="395" spans="1:194" s="286" customFormat="1" ht="27" customHeight="1" x14ac:dyDescent="0.3">
      <c r="A395" s="277">
        <v>354</v>
      </c>
      <c r="B395" s="277" t="s">
        <v>978</v>
      </c>
      <c r="C395" s="277" t="s">
        <v>979</v>
      </c>
      <c r="D395" s="277">
        <v>1.5</v>
      </c>
      <c r="E395" s="277"/>
      <c r="F395" s="277"/>
      <c r="G395" s="277"/>
      <c r="H395" s="277"/>
      <c r="I395" s="277"/>
      <c r="J395" s="277">
        <v>0</v>
      </c>
      <c r="K395" s="277">
        <v>0</v>
      </c>
      <c r="L395" s="277"/>
      <c r="M395" s="277"/>
      <c r="N395" s="277"/>
      <c r="O395" s="277"/>
      <c r="P395" s="277"/>
      <c r="Q395" s="277"/>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8"/>
      <c r="AS395" s="278"/>
      <c r="AT395" s="278"/>
      <c r="AU395" s="278"/>
      <c r="AV395" s="277"/>
      <c r="AW395" s="277"/>
      <c r="AX395" s="277"/>
      <c r="AY395" s="277"/>
      <c r="AZ395" s="42"/>
      <c r="BA395" s="42"/>
      <c r="BB395" s="277"/>
      <c r="BC395" s="277"/>
      <c r="BD395" s="277"/>
      <c r="BE395" s="277"/>
      <c r="BF395" s="277"/>
      <c r="BG395" s="277"/>
      <c r="BH395" s="277"/>
      <c r="BI395" s="277"/>
      <c r="BJ395" s="277"/>
      <c r="BK395" s="277"/>
      <c r="BL395" s="277"/>
      <c r="BM395" s="277"/>
      <c r="BN395" s="277"/>
      <c r="BO395" s="277"/>
      <c r="BP395" s="277"/>
      <c r="BQ395" s="277"/>
      <c r="BR395" s="277"/>
      <c r="BS395" s="277"/>
      <c r="BT395" s="277"/>
      <c r="BU395" s="277"/>
      <c r="BV395" s="277"/>
      <c r="BW395" s="277"/>
      <c r="BX395" s="277"/>
      <c r="BY395" s="277"/>
      <c r="BZ395" s="277"/>
      <c r="CA395" s="277"/>
      <c r="CB395" s="277"/>
      <c r="CC395" s="277"/>
      <c r="CD395" s="277"/>
      <c r="CE395" s="277"/>
      <c r="CF395" s="277"/>
      <c r="CG395" s="277"/>
      <c r="CH395" s="287"/>
      <c r="CI395" s="287"/>
      <c r="CJ395" s="277"/>
      <c r="CK395" s="277">
        <v>20</v>
      </c>
      <c r="CL395" s="277"/>
      <c r="CM395" s="277"/>
      <c r="CN395" s="277"/>
      <c r="CO395" s="277"/>
      <c r="CP395" s="277"/>
      <c r="CQ395" s="277"/>
      <c r="CR395" s="277"/>
      <c r="CS395" s="277"/>
      <c r="CT395" s="277"/>
      <c r="CU395" s="277"/>
      <c r="CV395" s="277"/>
      <c r="CW395" s="277"/>
      <c r="CX395" s="277"/>
      <c r="CY395" s="277"/>
      <c r="CZ395" s="277"/>
      <c r="DA395" s="277"/>
      <c r="DB395" s="277"/>
      <c r="DC395" s="277"/>
      <c r="DD395" s="271"/>
      <c r="DE395" s="271"/>
      <c r="DF395" s="277"/>
      <c r="DG395" s="277"/>
      <c r="DH395" s="277">
        <v>0</v>
      </c>
      <c r="DI395" s="277">
        <v>0</v>
      </c>
      <c r="DJ395" s="277"/>
      <c r="DK395" s="277"/>
      <c r="DL395" s="277"/>
      <c r="DM395" s="277"/>
      <c r="DN395" s="277"/>
      <c r="DO395" s="277"/>
      <c r="DP395" s="277"/>
      <c r="DQ395" s="277"/>
      <c r="DR395" s="277"/>
      <c r="DS395" s="277"/>
      <c r="DT395" s="277"/>
      <c r="DU395" s="277"/>
      <c r="DV395" s="277"/>
      <c r="DW395" s="277"/>
      <c r="DX395" s="277"/>
      <c r="DY395" s="277"/>
      <c r="DZ395" s="277"/>
      <c r="EA395" s="277"/>
      <c r="EB395" s="277"/>
      <c r="EC395" s="272"/>
      <c r="ED395" s="272"/>
      <c r="EE395" s="277"/>
      <c r="EF395" s="277"/>
      <c r="EG395" s="277"/>
      <c r="EH395" s="277"/>
      <c r="EI395" s="277"/>
      <c r="EJ395" s="277"/>
      <c r="EK395" s="277"/>
      <c r="EL395" s="277"/>
      <c r="EM395" s="277"/>
      <c r="EN395" s="277"/>
      <c r="EO395" s="277"/>
      <c r="EP395" s="277"/>
      <c r="EQ395" s="277"/>
      <c r="ER395" s="277"/>
      <c r="ES395" s="277"/>
      <c r="ET395" s="277"/>
      <c r="EU395" s="277"/>
      <c r="EV395" s="277"/>
      <c r="EW395" s="277"/>
      <c r="EX395" s="277"/>
      <c r="EY395" s="277"/>
      <c r="EZ395" s="277"/>
      <c r="FA395" s="277"/>
      <c r="FB395" s="277"/>
      <c r="FC395" s="277"/>
      <c r="FD395" s="277"/>
      <c r="FE395" s="288"/>
      <c r="FF395" s="288"/>
      <c r="FG395" s="277"/>
      <c r="FH395" s="277"/>
      <c r="FI395" s="277"/>
      <c r="FJ395" s="277"/>
      <c r="FK395" s="277"/>
      <c r="FL395" s="277"/>
      <c r="FM395" s="277"/>
      <c r="FN395" s="277"/>
      <c r="FO395" s="42"/>
      <c r="FP395" s="42"/>
      <c r="FQ395" s="277"/>
      <c r="FR395" s="277"/>
      <c r="FS395" s="277"/>
      <c r="FT395" s="277"/>
      <c r="FU395" s="277"/>
      <c r="FV395" s="277"/>
      <c r="FW395" s="288"/>
      <c r="FX395" s="288"/>
      <c r="FY395" s="277"/>
      <c r="FZ395" s="277">
        <v>70</v>
      </c>
      <c r="GA395" s="277"/>
      <c r="GB395" s="277"/>
      <c r="GC395" s="62"/>
      <c r="GD395" s="62"/>
      <c r="GE395" s="277"/>
      <c r="GF395" s="277"/>
      <c r="GG395" s="277"/>
      <c r="GH395" s="277"/>
      <c r="GI395" s="277"/>
      <c r="GJ395" s="277"/>
      <c r="GK395" s="277"/>
      <c r="GL395" s="277">
        <v>200</v>
      </c>
    </row>
    <row r="396" spans="1:194" s="286" customFormat="1" ht="30.75" customHeight="1" x14ac:dyDescent="0.3">
      <c r="A396" s="277">
        <v>355</v>
      </c>
      <c r="B396" s="277" t="s">
        <v>980</v>
      </c>
      <c r="C396" s="277" t="s">
        <v>981</v>
      </c>
      <c r="D396" s="277">
        <v>1.8</v>
      </c>
      <c r="E396" s="277"/>
      <c r="F396" s="277"/>
      <c r="G396" s="277"/>
      <c r="H396" s="277"/>
      <c r="I396" s="277"/>
      <c r="J396" s="277">
        <v>0</v>
      </c>
      <c r="K396" s="277">
        <v>0</v>
      </c>
      <c r="L396" s="277"/>
      <c r="M396" s="277"/>
      <c r="N396" s="277"/>
      <c r="O396" s="277"/>
      <c r="P396" s="277"/>
      <c r="Q396" s="277"/>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8"/>
      <c r="AS396" s="278"/>
      <c r="AT396" s="278"/>
      <c r="AU396" s="278"/>
      <c r="AV396" s="277"/>
      <c r="AW396" s="277"/>
      <c r="AX396" s="277"/>
      <c r="AY396" s="277"/>
      <c r="AZ396" s="42"/>
      <c r="BA396" s="42"/>
      <c r="BB396" s="277"/>
      <c r="BC396" s="277"/>
      <c r="BD396" s="277"/>
      <c r="BE396" s="277"/>
      <c r="BF396" s="277"/>
      <c r="BG396" s="277"/>
      <c r="BH396" s="277"/>
      <c r="BI396" s="277"/>
      <c r="BJ396" s="277"/>
      <c r="BK396" s="277"/>
      <c r="BL396" s="277"/>
      <c r="BM396" s="277"/>
      <c r="BN396" s="277"/>
      <c r="BO396" s="277"/>
      <c r="BP396" s="277"/>
      <c r="BQ396" s="277"/>
      <c r="BR396" s="277"/>
      <c r="BS396" s="277"/>
      <c r="BT396" s="277"/>
      <c r="BU396" s="277"/>
      <c r="BV396" s="277"/>
      <c r="BW396" s="277"/>
      <c r="BX396" s="277"/>
      <c r="BY396" s="277"/>
      <c r="BZ396" s="277"/>
      <c r="CA396" s="277"/>
      <c r="CB396" s="277"/>
      <c r="CC396" s="277"/>
      <c r="CD396" s="277"/>
      <c r="CE396" s="277"/>
      <c r="CF396" s="277"/>
      <c r="CG396" s="277"/>
      <c r="CH396" s="287"/>
      <c r="CI396" s="287"/>
      <c r="CJ396" s="277"/>
      <c r="CK396" s="277"/>
      <c r="CL396" s="277"/>
      <c r="CM396" s="277"/>
      <c r="CN396" s="277"/>
      <c r="CO396" s="277"/>
      <c r="CP396" s="277"/>
      <c r="CQ396" s="277"/>
      <c r="CR396" s="277"/>
      <c r="CS396" s="277"/>
      <c r="CT396" s="277"/>
      <c r="CU396" s="277"/>
      <c r="CV396" s="277"/>
      <c r="CW396" s="277"/>
      <c r="CX396" s="277"/>
      <c r="CY396" s="277"/>
      <c r="CZ396" s="277"/>
      <c r="DA396" s="277"/>
      <c r="DB396" s="277"/>
      <c r="DC396" s="277"/>
      <c r="DD396" s="271"/>
      <c r="DE396" s="271"/>
      <c r="DF396" s="277"/>
      <c r="DG396" s="277"/>
      <c r="DH396" s="277">
        <v>0</v>
      </c>
      <c r="DI396" s="277">
        <v>0</v>
      </c>
      <c r="DJ396" s="277"/>
      <c r="DK396" s="277"/>
      <c r="DL396" s="277"/>
      <c r="DM396" s="277"/>
      <c r="DN396" s="277"/>
      <c r="DO396" s="277"/>
      <c r="DP396" s="277"/>
      <c r="DQ396" s="277"/>
      <c r="DR396" s="277"/>
      <c r="DS396" s="277"/>
      <c r="DT396" s="277"/>
      <c r="DU396" s="277"/>
      <c r="DV396" s="277"/>
      <c r="DW396" s="277"/>
      <c r="DX396" s="277"/>
      <c r="DY396" s="277"/>
      <c r="DZ396" s="277"/>
      <c r="EA396" s="277"/>
      <c r="EB396" s="277"/>
      <c r="EC396" s="272"/>
      <c r="ED396" s="272"/>
      <c r="EE396" s="277"/>
      <c r="EF396" s="277"/>
      <c r="EG396" s="277"/>
      <c r="EH396" s="277"/>
      <c r="EI396" s="277"/>
      <c r="EJ396" s="277"/>
      <c r="EK396" s="277"/>
      <c r="EL396" s="277"/>
      <c r="EM396" s="277"/>
      <c r="EN396" s="277"/>
      <c r="EO396" s="277"/>
      <c r="EP396" s="277"/>
      <c r="EQ396" s="277"/>
      <c r="ER396" s="277"/>
      <c r="ES396" s="277"/>
      <c r="ET396" s="277"/>
      <c r="EU396" s="277"/>
      <c r="EV396" s="277"/>
      <c r="EW396" s="277"/>
      <c r="EX396" s="277"/>
      <c r="EY396" s="277"/>
      <c r="EZ396" s="277"/>
      <c r="FA396" s="277"/>
      <c r="FB396" s="277"/>
      <c r="FC396" s="277"/>
      <c r="FD396" s="277"/>
      <c r="FE396" s="288"/>
      <c r="FF396" s="288"/>
      <c r="FG396" s="277"/>
      <c r="FH396" s="277"/>
      <c r="FI396" s="277"/>
      <c r="FJ396" s="277"/>
      <c r="FK396" s="277"/>
      <c r="FL396" s="277"/>
      <c r="FM396" s="277"/>
      <c r="FN396" s="277"/>
      <c r="FO396" s="42"/>
      <c r="FP396" s="42"/>
      <c r="FQ396" s="277"/>
      <c r="FR396" s="277"/>
      <c r="FS396" s="277"/>
      <c r="FT396" s="277"/>
      <c r="FU396" s="277"/>
      <c r="FV396" s="277"/>
      <c r="FW396" s="288"/>
      <c r="FX396" s="288"/>
      <c r="FY396" s="277"/>
      <c r="FZ396" s="277"/>
      <c r="GA396" s="277"/>
      <c r="GB396" s="277"/>
      <c r="GC396" s="62"/>
      <c r="GD396" s="62"/>
      <c r="GE396" s="277"/>
      <c r="GF396" s="277"/>
      <c r="GG396" s="277"/>
      <c r="GH396" s="277"/>
      <c r="GI396" s="277"/>
      <c r="GJ396" s="277"/>
      <c r="GK396" s="277"/>
      <c r="GL396" s="277"/>
    </row>
    <row r="397" spans="1:194" s="286" customFormat="1" ht="36.75" customHeight="1" x14ac:dyDescent="0.3">
      <c r="A397" s="277">
        <v>356</v>
      </c>
      <c r="B397" s="277" t="s">
        <v>982</v>
      </c>
      <c r="C397" s="277" t="s">
        <v>983</v>
      </c>
      <c r="D397" s="277">
        <v>4.8099999999999996</v>
      </c>
      <c r="E397" s="277"/>
      <c r="F397" s="277"/>
      <c r="G397" s="277"/>
      <c r="H397" s="277"/>
      <c r="I397" s="277"/>
      <c r="J397" s="277">
        <v>0</v>
      </c>
      <c r="K397" s="277">
        <v>0</v>
      </c>
      <c r="L397" s="277"/>
      <c r="M397" s="277"/>
      <c r="N397" s="277"/>
      <c r="O397" s="277"/>
      <c r="P397" s="277"/>
      <c r="Q397" s="277"/>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c r="AN397" s="277"/>
      <c r="AO397" s="277"/>
      <c r="AP397" s="277"/>
      <c r="AQ397" s="277"/>
      <c r="AR397" s="278"/>
      <c r="AS397" s="278"/>
      <c r="AT397" s="278"/>
      <c r="AU397" s="278"/>
      <c r="AV397" s="277"/>
      <c r="AW397" s="277"/>
      <c r="AX397" s="277"/>
      <c r="AY397" s="277"/>
      <c r="AZ397" s="42"/>
      <c r="BA397" s="42"/>
      <c r="BB397" s="277"/>
      <c r="BC397" s="277"/>
      <c r="BD397" s="277"/>
      <c r="BE397" s="277"/>
      <c r="BF397" s="277"/>
      <c r="BG397" s="277"/>
      <c r="BH397" s="277"/>
      <c r="BI397" s="277"/>
      <c r="BJ397" s="277"/>
      <c r="BK397" s="277"/>
      <c r="BL397" s="277"/>
      <c r="BM397" s="277"/>
      <c r="BN397" s="277"/>
      <c r="BO397" s="277"/>
      <c r="BP397" s="277"/>
      <c r="BQ397" s="277"/>
      <c r="BR397" s="277"/>
      <c r="BS397" s="277"/>
      <c r="BT397" s="277"/>
      <c r="BU397" s="277"/>
      <c r="BV397" s="277"/>
      <c r="BW397" s="277"/>
      <c r="BX397" s="277"/>
      <c r="BY397" s="277"/>
      <c r="BZ397" s="277"/>
      <c r="CA397" s="277"/>
      <c r="CB397" s="277"/>
      <c r="CC397" s="277"/>
      <c r="CD397" s="277"/>
      <c r="CE397" s="277"/>
      <c r="CF397" s="277"/>
      <c r="CG397" s="277"/>
      <c r="CH397" s="287"/>
      <c r="CI397" s="287"/>
      <c r="CJ397" s="277"/>
      <c r="CK397" s="277"/>
      <c r="CL397" s="277"/>
      <c r="CM397" s="277"/>
      <c r="CN397" s="277"/>
      <c r="CO397" s="277"/>
      <c r="CP397" s="277"/>
      <c r="CQ397" s="277"/>
      <c r="CR397" s="277"/>
      <c r="CS397" s="277"/>
      <c r="CT397" s="277"/>
      <c r="CU397" s="277"/>
      <c r="CV397" s="277"/>
      <c r="CW397" s="277"/>
      <c r="CX397" s="277"/>
      <c r="CY397" s="277"/>
      <c r="CZ397" s="277"/>
      <c r="DA397" s="277"/>
      <c r="DB397" s="277"/>
      <c r="DC397" s="277"/>
      <c r="DD397" s="271"/>
      <c r="DE397" s="271"/>
      <c r="DF397" s="277"/>
      <c r="DG397" s="277"/>
      <c r="DH397" s="277">
        <v>0</v>
      </c>
      <c r="DI397" s="277">
        <v>0</v>
      </c>
      <c r="DJ397" s="277"/>
      <c r="DK397" s="277"/>
      <c r="DL397" s="277"/>
      <c r="DM397" s="277"/>
      <c r="DN397" s="277"/>
      <c r="DO397" s="277"/>
      <c r="DP397" s="277"/>
      <c r="DQ397" s="277"/>
      <c r="DR397" s="277"/>
      <c r="DS397" s="277"/>
      <c r="DT397" s="277"/>
      <c r="DU397" s="277"/>
      <c r="DV397" s="277"/>
      <c r="DW397" s="277"/>
      <c r="DX397" s="277"/>
      <c r="DY397" s="277"/>
      <c r="DZ397" s="277"/>
      <c r="EA397" s="277"/>
      <c r="EB397" s="277"/>
      <c r="EC397" s="272"/>
      <c r="ED397" s="272"/>
      <c r="EE397" s="277"/>
      <c r="EF397" s="277"/>
      <c r="EG397" s="277"/>
      <c r="EH397" s="277"/>
      <c r="EI397" s="277"/>
      <c r="EJ397" s="277"/>
      <c r="EK397" s="277"/>
      <c r="EL397" s="277"/>
      <c r="EM397" s="277"/>
      <c r="EN397" s="277"/>
      <c r="EO397" s="277"/>
      <c r="EP397" s="277"/>
      <c r="EQ397" s="277"/>
      <c r="ER397" s="277"/>
      <c r="ES397" s="277"/>
      <c r="ET397" s="277"/>
      <c r="EU397" s="277"/>
      <c r="EV397" s="277"/>
      <c r="EW397" s="277"/>
      <c r="EX397" s="277"/>
      <c r="EY397" s="277"/>
      <c r="EZ397" s="277"/>
      <c r="FA397" s="277"/>
      <c r="FB397" s="277"/>
      <c r="FC397" s="277"/>
      <c r="FD397" s="277"/>
      <c r="FE397" s="288"/>
      <c r="FF397" s="288"/>
      <c r="FG397" s="277"/>
      <c r="FH397" s="277"/>
      <c r="FI397" s="277"/>
      <c r="FJ397" s="277"/>
      <c r="FK397" s="277"/>
      <c r="FL397" s="277"/>
      <c r="FM397" s="277"/>
      <c r="FN397" s="277"/>
      <c r="FO397" s="42"/>
      <c r="FP397" s="42"/>
      <c r="FQ397" s="277"/>
      <c r="FR397" s="277"/>
      <c r="FS397" s="277"/>
      <c r="FT397" s="277"/>
      <c r="FU397" s="277"/>
      <c r="FV397" s="277"/>
      <c r="FW397" s="288"/>
      <c r="FX397" s="288"/>
      <c r="FY397" s="277"/>
      <c r="FZ397" s="277"/>
      <c r="GA397" s="277"/>
      <c r="GB397" s="277"/>
      <c r="GC397" s="62"/>
      <c r="GD397" s="62"/>
      <c r="GE397" s="277"/>
      <c r="GF397" s="277"/>
      <c r="GG397" s="277"/>
      <c r="GH397" s="277"/>
      <c r="GI397" s="277"/>
      <c r="GJ397" s="277"/>
      <c r="GK397" s="277"/>
      <c r="GL397" s="277"/>
    </row>
    <row r="398" spans="1:194" s="286" customFormat="1" ht="14.25" customHeight="1" x14ac:dyDescent="0.3">
      <c r="A398" s="277">
        <v>357</v>
      </c>
      <c r="B398" s="277" t="s">
        <v>984</v>
      </c>
      <c r="C398" s="277" t="s">
        <v>985</v>
      </c>
      <c r="D398" s="277">
        <v>2.75</v>
      </c>
      <c r="E398" s="277"/>
      <c r="F398" s="277"/>
      <c r="G398" s="277"/>
      <c r="H398" s="277"/>
      <c r="I398" s="277"/>
      <c r="J398" s="277">
        <v>0</v>
      </c>
      <c r="K398" s="277">
        <v>0</v>
      </c>
      <c r="L398" s="277"/>
      <c r="M398" s="277"/>
      <c r="N398" s="277"/>
      <c r="O398" s="277"/>
      <c r="P398" s="277"/>
      <c r="Q398" s="277"/>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c r="AN398" s="277"/>
      <c r="AO398" s="277"/>
      <c r="AP398" s="277"/>
      <c r="AQ398" s="277"/>
      <c r="AR398" s="278"/>
      <c r="AS398" s="278"/>
      <c r="AT398" s="278"/>
      <c r="AU398" s="278"/>
      <c r="AV398" s="277"/>
      <c r="AW398" s="277"/>
      <c r="AX398" s="277"/>
      <c r="AY398" s="277"/>
      <c r="AZ398" s="42"/>
      <c r="BA398" s="42"/>
      <c r="BB398" s="277"/>
      <c r="BC398" s="277"/>
      <c r="BD398" s="277"/>
      <c r="BE398" s="277"/>
      <c r="BF398" s="277"/>
      <c r="BG398" s="277"/>
      <c r="BH398" s="277"/>
      <c r="BI398" s="277"/>
      <c r="BJ398" s="277"/>
      <c r="BK398" s="277"/>
      <c r="BL398" s="277"/>
      <c r="BM398" s="277"/>
      <c r="BN398" s="277"/>
      <c r="BO398" s="277"/>
      <c r="BP398" s="277"/>
      <c r="BQ398" s="277"/>
      <c r="BR398" s="277"/>
      <c r="BS398" s="277"/>
      <c r="BT398" s="277"/>
      <c r="BU398" s="277"/>
      <c r="BV398" s="277"/>
      <c r="BW398" s="277"/>
      <c r="BX398" s="277"/>
      <c r="BY398" s="277"/>
      <c r="BZ398" s="277"/>
      <c r="CA398" s="277"/>
      <c r="CB398" s="277"/>
      <c r="CC398" s="277"/>
      <c r="CD398" s="277"/>
      <c r="CE398" s="277"/>
      <c r="CF398" s="277"/>
      <c r="CG398" s="277"/>
      <c r="CH398" s="287"/>
      <c r="CI398" s="287"/>
      <c r="CJ398" s="277"/>
      <c r="CK398" s="277">
        <v>880</v>
      </c>
      <c r="CL398" s="277"/>
      <c r="CM398" s="277"/>
      <c r="CN398" s="277"/>
      <c r="CO398" s="277"/>
      <c r="CP398" s="277"/>
      <c r="CQ398" s="277"/>
      <c r="CR398" s="277"/>
      <c r="CS398" s="277"/>
      <c r="CT398" s="277"/>
      <c r="CU398" s="277"/>
      <c r="CV398" s="277"/>
      <c r="CW398" s="277"/>
      <c r="CX398" s="277"/>
      <c r="CY398" s="277"/>
      <c r="CZ398" s="277"/>
      <c r="DA398" s="277"/>
      <c r="DB398" s="277"/>
      <c r="DC398" s="277"/>
      <c r="DD398" s="271"/>
      <c r="DE398" s="271"/>
      <c r="DF398" s="277"/>
      <c r="DG398" s="277"/>
      <c r="DH398" s="277">
        <v>0</v>
      </c>
      <c r="DI398" s="277">
        <v>0</v>
      </c>
      <c r="DJ398" s="277"/>
      <c r="DK398" s="277"/>
      <c r="DL398" s="277"/>
      <c r="DM398" s="277"/>
      <c r="DN398" s="277"/>
      <c r="DO398" s="277"/>
      <c r="DP398" s="277"/>
      <c r="DQ398" s="277"/>
      <c r="DR398" s="277"/>
      <c r="DS398" s="277"/>
      <c r="DT398" s="277"/>
      <c r="DU398" s="277"/>
      <c r="DV398" s="277"/>
      <c r="DW398" s="277"/>
      <c r="DX398" s="277"/>
      <c r="DY398" s="277"/>
      <c r="DZ398" s="277"/>
      <c r="EA398" s="277"/>
      <c r="EB398" s="277"/>
      <c r="EC398" s="272"/>
      <c r="ED398" s="272">
        <v>100</v>
      </c>
      <c r="EE398" s="277"/>
      <c r="EF398" s="277"/>
      <c r="EG398" s="277"/>
      <c r="EH398" s="277"/>
      <c r="EI398" s="277"/>
      <c r="EJ398" s="277"/>
      <c r="EK398" s="277"/>
      <c r="EL398" s="277"/>
      <c r="EM398" s="277"/>
      <c r="EN398" s="277"/>
      <c r="EO398" s="277"/>
      <c r="EP398" s="277"/>
      <c r="EQ398" s="277"/>
      <c r="ER398" s="277"/>
      <c r="ES398" s="277"/>
      <c r="ET398" s="277"/>
      <c r="EU398" s="277"/>
      <c r="EV398" s="277"/>
      <c r="EW398" s="277"/>
      <c r="EX398" s="277"/>
      <c r="EY398" s="277"/>
      <c r="EZ398" s="277"/>
      <c r="FA398" s="277"/>
      <c r="FB398" s="277"/>
      <c r="FC398" s="277"/>
      <c r="FD398" s="277"/>
      <c r="FE398" s="288"/>
      <c r="FF398" s="288"/>
      <c r="FG398" s="277"/>
      <c r="FH398" s="277"/>
      <c r="FI398" s="277"/>
      <c r="FJ398" s="277"/>
      <c r="FK398" s="277"/>
      <c r="FL398" s="277"/>
      <c r="FM398" s="277"/>
      <c r="FN398" s="277"/>
      <c r="FO398" s="42"/>
      <c r="FP398" s="42"/>
      <c r="FQ398" s="277"/>
      <c r="FR398" s="277"/>
      <c r="FS398" s="277"/>
      <c r="FT398" s="277"/>
      <c r="FU398" s="277"/>
      <c r="FV398" s="277"/>
      <c r="FW398" s="288"/>
      <c r="FX398" s="288"/>
      <c r="FY398" s="277"/>
      <c r="FZ398" s="277">
        <v>226</v>
      </c>
      <c r="GA398" s="277"/>
      <c r="GB398" s="277"/>
      <c r="GC398" s="62"/>
      <c r="GD398" s="62"/>
      <c r="GE398" s="277"/>
      <c r="GF398" s="277"/>
      <c r="GG398" s="277"/>
      <c r="GH398" s="277"/>
      <c r="GI398" s="277"/>
      <c r="GJ398" s="277"/>
      <c r="GK398" s="277"/>
      <c r="GL398" s="277">
        <v>200</v>
      </c>
    </row>
    <row r="399" spans="1:194" s="286" customFormat="1" ht="28.5" customHeight="1" x14ac:dyDescent="0.3">
      <c r="A399" s="277">
        <v>358</v>
      </c>
      <c r="B399" s="277" t="s">
        <v>986</v>
      </c>
      <c r="C399" s="277" t="s">
        <v>987</v>
      </c>
      <c r="D399" s="277">
        <v>2.35</v>
      </c>
      <c r="E399" s="277"/>
      <c r="F399" s="277"/>
      <c r="G399" s="277"/>
      <c r="H399" s="277"/>
      <c r="I399" s="277"/>
      <c r="J399" s="277">
        <v>0</v>
      </c>
      <c r="K399" s="277">
        <v>0</v>
      </c>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c r="AN399" s="277"/>
      <c r="AO399" s="277"/>
      <c r="AP399" s="277"/>
      <c r="AQ399" s="277"/>
      <c r="AR399" s="278"/>
      <c r="AS399" s="278"/>
      <c r="AT399" s="278"/>
      <c r="AU399" s="278"/>
      <c r="AV399" s="277"/>
      <c r="AW399" s="277"/>
      <c r="AX399" s="277"/>
      <c r="AY399" s="277"/>
      <c r="AZ399" s="42"/>
      <c r="BA399" s="42"/>
      <c r="BB399" s="277"/>
      <c r="BC399" s="277"/>
      <c r="BD399" s="277"/>
      <c r="BE399" s="277"/>
      <c r="BF399" s="277"/>
      <c r="BG399" s="277"/>
      <c r="BH399" s="277"/>
      <c r="BI399" s="277"/>
      <c r="BJ399" s="277"/>
      <c r="BK399" s="277"/>
      <c r="BL399" s="277"/>
      <c r="BM399" s="277"/>
      <c r="BN399" s="277"/>
      <c r="BO399" s="277"/>
      <c r="BP399" s="277"/>
      <c r="BQ399" s="277"/>
      <c r="BR399" s="277"/>
      <c r="BS399" s="277"/>
      <c r="BT399" s="277"/>
      <c r="BU399" s="277"/>
      <c r="BV399" s="277"/>
      <c r="BW399" s="277"/>
      <c r="BX399" s="277"/>
      <c r="BY399" s="277"/>
      <c r="BZ399" s="277"/>
      <c r="CA399" s="277"/>
      <c r="CB399" s="277"/>
      <c r="CC399" s="277"/>
      <c r="CD399" s="277"/>
      <c r="CE399" s="277"/>
      <c r="CF399" s="277"/>
      <c r="CG399" s="277"/>
      <c r="CH399" s="287"/>
      <c r="CI399" s="287"/>
      <c r="CJ399" s="277"/>
      <c r="CK399" s="277">
        <v>100</v>
      </c>
      <c r="CL399" s="277"/>
      <c r="CM399" s="277"/>
      <c r="CN399" s="277"/>
      <c r="CO399" s="277"/>
      <c r="CP399" s="277"/>
      <c r="CQ399" s="277"/>
      <c r="CR399" s="277"/>
      <c r="CS399" s="277"/>
      <c r="CT399" s="277"/>
      <c r="CU399" s="277"/>
      <c r="CV399" s="277"/>
      <c r="CW399" s="277"/>
      <c r="CX399" s="277"/>
      <c r="CY399" s="277"/>
      <c r="CZ399" s="277"/>
      <c r="DA399" s="277"/>
      <c r="DB399" s="277"/>
      <c r="DC399" s="277"/>
      <c r="DD399" s="271"/>
      <c r="DE399" s="271"/>
      <c r="DF399" s="277"/>
      <c r="DG399" s="277"/>
      <c r="DH399" s="277">
        <v>0</v>
      </c>
      <c r="DI399" s="277">
        <v>0</v>
      </c>
      <c r="DJ399" s="277"/>
      <c r="DK399" s="277"/>
      <c r="DL399" s="277"/>
      <c r="DM399" s="277"/>
      <c r="DN399" s="277"/>
      <c r="DO399" s="277"/>
      <c r="DP399" s="277"/>
      <c r="DQ399" s="277"/>
      <c r="DR399" s="277"/>
      <c r="DS399" s="277"/>
      <c r="DT399" s="277"/>
      <c r="DU399" s="277"/>
      <c r="DV399" s="277"/>
      <c r="DW399" s="277"/>
      <c r="DX399" s="277"/>
      <c r="DY399" s="277"/>
      <c r="DZ399" s="277"/>
      <c r="EA399" s="277"/>
      <c r="EB399" s="277"/>
      <c r="EC399" s="272"/>
      <c r="ED399" s="272"/>
      <c r="EE399" s="277"/>
      <c r="EF399" s="277"/>
      <c r="EG399" s="277"/>
      <c r="EH399" s="277"/>
      <c r="EI399" s="277"/>
      <c r="EJ399" s="277"/>
      <c r="EK399" s="277"/>
      <c r="EL399" s="277"/>
      <c r="EM399" s="277"/>
      <c r="EN399" s="277"/>
      <c r="EO399" s="277"/>
      <c r="EP399" s="277"/>
      <c r="EQ399" s="277"/>
      <c r="ER399" s="277"/>
      <c r="ES399" s="277"/>
      <c r="ET399" s="277"/>
      <c r="EU399" s="277"/>
      <c r="EV399" s="277"/>
      <c r="EW399" s="277"/>
      <c r="EX399" s="277"/>
      <c r="EY399" s="277"/>
      <c r="EZ399" s="277"/>
      <c r="FA399" s="277"/>
      <c r="FB399" s="277"/>
      <c r="FC399" s="277"/>
      <c r="FD399" s="277"/>
      <c r="FE399" s="288"/>
      <c r="FF399" s="288"/>
      <c r="FG399" s="277"/>
      <c r="FH399" s="277"/>
      <c r="FI399" s="277"/>
      <c r="FJ399" s="277"/>
      <c r="FK399" s="277"/>
      <c r="FL399" s="277"/>
      <c r="FM399" s="277"/>
      <c r="FN399" s="277"/>
      <c r="FO399" s="42"/>
      <c r="FP399" s="42"/>
      <c r="FQ399" s="277"/>
      <c r="FR399" s="277"/>
      <c r="FS399" s="277"/>
      <c r="FT399" s="277"/>
      <c r="FU399" s="277"/>
      <c r="FV399" s="277"/>
      <c r="FW399" s="288"/>
      <c r="FX399" s="288"/>
      <c r="FY399" s="277"/>
      <c r="FZ399" s="277"/>
      <c r="GA399" s="277"/>
      <c r="GB399" s="277"/>
      <c r="GC399" s="62"/>
      <c r="GD399" s="62"/>
      <c r="GE399" s="277"/>
      <c r="GF399" s="277"/>
      <c r="GG399" s="277"/>
      <c r="GH399" s="277"/>
      <c r="GI399" s="277"/>
      <c r="GJ399" s="277"/>
      <c r="GK399" s="277"/>
      <c r="GL399" s="277"/>
    </row>
    <row r="400" spans="1:194" s="286" customFormat="1" ht="14.25" customHeight="1" x14ac:dyDescent="0.3">
      <c r="A400" s="277">
        <v>38</v>
      </c>
      <c r="B400" s="277" t="s">
        <v>988</v>
      </c>
      <c r="C400" s="277" t="s">
        <v>125</v>
      </c>
      <c r="D400" s="277">
        <v>1.5</v>
      </c>
      <c r="E400" s="277"/>
      <c r="F400" s="277"/>
      <c r="G400" s="277"/>
      <c r="H400" s="277"/>
      <c r="I400" s="277"/>
      <c r="J400" s="277">
        <v>0</v>
      </c>
      <c r="K400" s="277">
        <v>0</v>
      </c>
      <c r="L400" s="277"/>
      <c r="M400" s="277"/>
      <c r="N400" s="277">
        <v>1133</v>
      </c>
      <c r="O400" s="277"/>
      <c r="P400" s="277">
        <v>283</v>
      </c>
      <c r="Q400" s="277"/>
      <c r="R400" s="277">
        <v>0</v>
      </c>
      <c r="S400" s="277"/>
      <c r="T400" s="277"/>
      <c r="U400" s="277"/>
      <c r="V400" s="277"/>
      <c r="W400" s="277"/>
      <c r="X400" s="277"/>
      <c r="Y400" s="277"/>
      <c r="Z400" s="277"/>
      <c r="AA400" s="277"/>
      <c r="AB400" s="277">
        <v>905</v>
      </c>
      <c r="AC400" s="277"/>
      <c r="AD400" s="277"/>
      <c r="AE400" s="277"/>
      <c r="AF400" s="277"/>
      <c r="AG400" s="277"/>
      <c r="AH400" s="277"/>
      <c r="AI400" s="277"/>
      <c r="AJ400" s="277"/>
      <c r="AK400" s="277"/>
      <c r="AL400" s="277"/>
      <c r="AM400" s="277"/>
      <c r="AN400" s="277"/>
      <c r="AO400" s="277">
        <f>AO401</f>
        <v>0</v>
      </c>
      <c r="AP400" s="277"/>
      <c r="AQ400" s="277"/>
      <c r="AR400" s="278"/>
      <c r="AS400" s="278"/>
      <c r="AT400" s="278"/>
      <c r="AU400" s="278"/>
      <c r="AV400" s="277"/>
      <c r="AW400" s="277"/>
      <c r="AX400" s="277"/>
      <c r="AY400" s="277"/>
      <c r="AZ400" s="42"/>
      <c r="BA400" s="42"/>
      <c r="BB400" s="279">
        <v>1</v>
      </c>
      <c r="BC400" s="279"/>
      <c r="BD400" s="279"/>
      <c r="BE400" s="279"/>
      <c r="BF400" s="279"/>
      <c r="BG400" s="279"/>
      <c r="BH400" s="279"/>
      <c r="BI400" s="279"/>
      <c r="BJ400" s="279"/>
      <c r="BK400" s="279"/>
      <c r="BL400" s="279"/>
      <c r="BM400" s="279"/>
      <c r="BN400" s="277"/>
      <c r="BO400" s="277"/>
      <c r="BP400" s="279"/>
      <c r="BQ400" s="279"/>
      <c r="BR400" s="279"/>
      <c r="BS400" s="279"/>
      <c r="BT400" s="279">
        <v>0</v>
      </c>
      <c r="BU400" s="279"/>
      <c r="BV400" s="279"/>
      <c r="BW400" s="279"/>
      <c r="BX400" s="280">
        <v>396</v>
      </c>
      <c r="BY400" s="280"/>
      <c r="BZ400" s="279"/>
      <c r="CA400" s="279"/>
      <c r="CB400" s="279"/>
      <c r="CC400" s="279"/>
      <c r="CD400" s="279"/>
      <c r="CE400" s="279"/>
      <c r="CF400" s="279"/>
      <c r="CG400" s="279"/>
      <c r="CH400" s="281">
        <f>CH401</f>
        <v>0</v>
      </c>
      <c r="CI400" s="281">
        <f>CI401</f>
        <v>0</v>
      </c>
      <c r="CJ400" s="279"/>
      <c r="CK400" s="279"/>
      <c r="CL400" s="279"/>
      <c r="CM400" s="279"/>
      <c r="CN400" s="279"/>
      <c r="CO400" s="279"/>
      <c r="CP400" s="279"/>
      <c r="CQ400" s="279"/>
      <c r="CR400" s="279"/>
      <c r="CS400" s="279"/>
      <c r="CT400" s="279"/>
      <c r="CU400" s="279"/>
      <c r="CV400" s="279"/>
      <c r="CW400" s="279"/>
      <c r="CX400" s="279"/>
      <c r="CY400" s="279"/>
      <c r="CZ400" s="279">
        <v>0</v>
      </c>
      <c r="DA400" s="279">
        <v>0</v>
      </c>
      <c r="DB400" s="279"/>
      <c r="DC400" s="279"/>
      <c r="DD400" s="271"/>
      <c r="DE400" s="271"/>
      <c r="DF400" s="279"/>
      <c r="DG400" s="279"/>
      <c r="DH400" s="279">
        <v>0</v>
      </c>
      <c r="DI400" s="279">
        <v>0</v>
      </c>
      <c r="DJ400" s="279"/>
      <c r="DK400" s="279"/>
      <c r="DL400" s="279"/>
      <c r="DM400" s="279"/>
      <c r="DN400" s="279"/>
      <c r="DO400" s="279"/>
      <c r="DP400" s="277"/>
      <c r="DQ400" s="279"/>
      <c r="DR400" s="279"/>
      <c r="DS400" s="279"/>
      <c r="DT400" s="279"/>
      <c r="DU400" s="279"/>
      <c r="DV400" s="279"/>
      <c r="DW400" s="277"/>
      <c r="DX400" s="277"/>
      <c r="DY400" s="279"/>
      <c r="DZ400" s="279"/>
      <c r="EA400" s="279"/>
      <c r="EB400" s="279"/>
      <c r="EC400" s="272"/>
      <c r="ED400" s="272"/>
      <c r="EE400" s="279"/>
      <c r="EF400" s="279"/>
      <c r="EG400" s="279"/>
      <c r="EH400" s="279"/>
      <c r="EI400" s="279"/>
      <c r="EJ400" s="279"/>
      <c r="EK400" s="279"/>
      <c r="EL400" s="279"/>
      <c r="EM400" s="279"/>
      <c r="EN400" s="279"/>
      <c r="EO400" s="279"/>
      <c r="EP400" s="279"/>
      <c r="EQ400" s="279"/>
      <c r="ER400" s="279"/>
      <c r="ES400" s="279">
        <v>283</v>
      </c>
      <c r="ET400" s="279"/>
      <c r="EU400" s="279"/>
      <c r="EV400" s="279"/>
      <c r="EW400" s="279"/>
      <c r="EX400" s="279"/>
      <c r="EY400" s="279"/>
      <c r="EZ400" s="279"/>
      <c r="FA400" s="279"/>
      <c r="FB400" s="279"/>
      <c r="FC400" s="279"/>
      <c r="FD400" s="279"/>
      <c r="FE400" s="283"/>
      <c r="FF400" s="283"/>
      <c r="FG400" s="279"/>
      <c r="FH400" s="279"/>
      <c r="FI400" s="279">
        <v>0</v>
      </c>
      <c r="FJ400" s="279">
        <v>0</v>
      </c>
      <c r="FK400" s="279">
        <v>0</v>
      </c>
      <c r="FL400" s="279">
        <v>0</v>
      </c>
      <c r="FM400" s="279"/>
      <c r="FN400" s="279"/>
      <c r="FO400" s="42"/>
      <c r="FP400" s="42"/>
      <c r="FQ400" s="279"/>
      <c r="FR400" s="279"/>
      <c r="FS400" s="279"/>
      <c r="FT400" s="279"/>
      <c r="FU400" s="279"/>
      <c r="FV400" s="279"/>
      <c r="FW400" s="283"/>
      <c r="FX400" s="283"/>
      <c r="FY400" s="279"/>
      <c r="FZ400" s="279"/>
      <c r="GA400" s="279"/>
      <c r="GB400" s="279"/>
      <c r="GC400" s="62">
        <v>0</v>
      </c>
      <c r="GD400" s="62"/>
      <c r="GE400" s="279"/>
      <c r="GF400" s="279"/>
      <c r="GG400" s="285"/>
      <c r="GH400" s="285"/>
      <c r="GI400" s="279"/>
      <c r="GJ400" s="279"/>
      <c r="GK400" s="279"/>
      <c r="GL400" s="279"/>
    </row>
    <row r="401" spans="1:194" s="286" customFormat="1" ht="14.25" customHeight="1" x14ac:dyDescent="0.3">
      <c r="A401" s="277">
        <v>359</v>
      </c>
      <c r="B401" s="277" t="s">
        <v>989</v>
      </c>
      <c r="C401" s="277" t="s">
        <v>990</v>
      </c>
      <c r="D401" s="277">
        <v>1.5</v>
      </c>
      <c r="E401" s="277"/>
      <c r="F401" s="277"/>
      <c r="G401" s="277"/>
      <c r="H401" s="277"/>
      <c r="I401" s="277"/>
      <c r="J401" s="277">
        <v>0</v>
      </c>
      <c r="K401" s="277">
        <v>0</v>
      </c>
      <c r="L401" s="277"/>
      <c r="M401" s="277"/>
      <c r="N401" s="277">
        <v>1133</v>
      </c>
      <c r="O401" s="277"/>
      <c r="P401" s="277">
        <v>283</v>
      </c>
      <c r="Q401" s="277"/>
      <c r="R401" s="277"/>
      <c r="S401" s="277"/>
      <c r="T401" s="277"/>
      <c r="U401" s="277"/>
      <c r="V401" s="277"/>
      <c r="W401" s="277"/>
      <c r="X401" s="277"/>
      <c r="Y401" s="277"/>
      <c r="Z401" s="277"/>
      <c r="AA401" s="277"/>
      <c r="AB401" s="277">
        <v>905</v>
      </c>
      <c r="AC401" s="277"/>
      <c r="AD401" s="277"/>
      <c r="AE401" s="277"/>
      <c r="AF401" s="277"/>
      <c r="AG401" s="277"/>
      <c r="AH401" s="277"/>
      <c r="AI401" s="277"/>
      <c r="AJ401" s="277"/>
      <c r="AK401" s="277"/>
      <c r="AL401" s="277"/>
      <c r="AM401" s="277"/>
      <c r="AN401" s="277"/>
      <c r="AO401" s="277"/>
      <c r="AP401" s="277"/>
      <c r="AQ401" s="277"/>
      <c r="AR401" s="278"/>
      <c r="AS401" s="278"/>
      <c r="AT401" s="278"/>
      <c r="AU401" s="278"/>
      <c r="AV401" s="277"/>
      <c r="AW401" s="277"/>
      <c r="AX401" s="277"/>
      <c r="AY401" s="277"/>
      <c r="AZ401" s="42"/>
      <c r="BA401" s="42"/>
      <c r="BB401" s="277">
        <v>1</v>
      </c>
      <c r="BC401" s="277"/>
      <c r="BD401" s="277"/>
      <c r="BE401" s="277"/>
      <c r="BF401" s="277"/>
      <c r="BG401" s="277"/>
      <c r="BH401" s="277"/>
      <c r="BI401" s="277"/>
      <c r="BJ401" s="277"/>
      <c r="BK401" s="277"/>
      <c r="BL401" s="277"/>
      <c r="BM401" s="277"/>
      <c r="BN401" s="279"/>
      <c r="BO401" s="279"/>
      <c r="BP401" s="277"/>
      <c r="BQ401" s="277"/>
      <c r="BR401" s="277"/>
      <c r="BS401" s="277"/>
      <c r="BT401" s="277"/>
      <c r="BU401" s="277"/>
      <c r="BV401" s="277"/>
      <c r="BW401" s="277"/>
      <c r="BX401" s="277">
        <v>396</v>
      </c>
      <c r="BY401" s="277"/>
      <c r="BZ401" s="277"/>
      <c r="CA401" s="277"/>
      <c r="CB401" s="277"/>
      <c r="CC401" s="277"/>
      <c r="CD401" s="277"/>
      <c r="CE401" s="277"/>
      <c r="CF401" s="277"/>
      <c r="CG401" s="277"/>
      <c r="CH401" s="287"/>
      <c r="CI401" s="287"/>
      <c r="CJ401" s="277"/>
      <c r="CK401" s="277"/>
      <c r="CL401" s="277"/>
      <c r="CM401" s="277"/>
      <c r="CN401" s="277"/>
      <c r="CO401" s="277"/>
      <c r="CP401" s="277"/>
      <c r="CQ401" s="277"/>
      <c r="CR401" s="277"/>
      <c r="CS401" s="277"/>
      <c r="CT401" s="277"/>
      <c r="CU401" s="277"/>
      <c r="CV401" s="277"/>
      <c r="CW401" s="277"/>
      <c r="CX401" s="277"/>
      <c r="CY401" s="277"/>
      <c r="CZ401" s="277"/>
      <c r="DA401" s="277"/>
      <c r="DB401" s="277"/>
      <c r="DC401" s="277"/>
      <c r="DD401" s="271"/>
      <c r="DE401" s="271"/>
      <c r="DF401" s="277"/>
      <c r="DG401" s="277"/>
      <c r="DJ401" s="277"/>
      <c r="DK401" s="277"/>
      <c r="DL401" s="277"/>
      <c r="DM401" s="277"/>
      <c r="DN401" s="277"/>
      <c r="DO401" s="277"/>
      <c r="DP401" s="277"/>
      <c r="DQ401" s="277"/>
      <c r="DR401" s="277"/>
      <c r="DS401" s="277"/>
      <c r="DT401" s="277"/>
      <c r="DU401" s="277"/>
      <c r="DV401" s="277"/>
      <c r="DW401" s="279"/>
      <c r="DX401" s="279"/>
      <c r="DY401" s="277"/>
      <c r="DZ401" s="277"/>
      <c r="EA401" s="277"/>
      <c r="EB401" s="277"/>
      <c r="EC401" s="272"/>
      <c r="ED401" s="272"/>
      <c r="EE401" s="277"/>
      <c r="EF401" s="277"/>
      <c r="EG401" s="277"/>
      <c r="EH401" s="277"/>
      <c r="EI401" s="277"/>
      <c r="EJ401" s="277"/>
      <c r="EK401" s="277"/>
      <c r="EL401" s="277"/>
      <c r="EM401" s="277"/>
      <c r="EN401" s="277"/>
      <c r="EO401" s="277"/>
      <c r="EP401" s="277"/>
      <c r="EQ401" s="277"/>
      <c r="ER401" s="277"/>
      <c r="ES401" s="277">
        <v>283</v>
      </c>
      <c r="ET401" s="277"/>
      <c r="EU401" s="277"/>
      <c r="EV401" s="277"/>
      <c r="EW401" s="277"/>
      <c r="EX401" s="277"/>
      <c r="EY401" s="277"/>
      <c r="EZ401" s="277"/>
      <c r="FA401" s="277"/>
      <c r="FB401" s="277"/>
      <c r="FC401" s="277"/>
      <c r="FD401" s="277"/>
      <c r="FE401" s="288"/>
      <c r="FF401" s="288"/>
      <c r="FG401" s="277"/>
      <c r="FH401" s="277"/>
      <c r="FI401" s="277"/>
      <c r="FJ401" s="277"/>
      <c r="FK401" s="277"/>
      <c r="FL401" s="277"/>
      <c r="FM401" s="277"/>
      <c r="FN401" s="277"/>
      <c r="FO401" s="42"/>
      <c r="FP401" s="42"/>
      <c r="FQ401" s="277"/>
      <c r="FR401" s="277"/>
      <c r="FS401" s="277"/>
      <c r="FT401" s="277"/>
      <c r="FU401" s="277"/>
      <c r="FV401" s="277"/>
      <c r="FW401" s="288"/>
      <c r="FX401" s="288"/>
      <c r="FY401" s="277"/>
      <c r="FZ401" s="277"/>
      <c r="GA401" s="277"/>
      <c r="GB401" s="277"/>
      <c r="GC401" s="62"/>
      <c r="GD401" s="62"/>
      <c r="GE401" s="277"/>
      <c r="GF401" s="277"/>
      <c r="GG401" s="277"/>
      <c r="GH401" s="277"/>
      <c r="GI401" s="277"/>
      <c r="GJ401" s="277"/>
      <c r="GK401" s="277"/>
      <c r="GL401" s="277"/>
    </row>
    <row r="402" spans="1:194" s="286" customFormat="1" ht="14.25" customHeight="1" x14ac:dyDescent="0.3">
      <c r="A402" s="277"/>
      <c r="B402" s="277"/>
      <c r="C402" s="277"/>
      <c r="D402" s="277"/>
      <c r="E402" s="277"/>
      <c r="F402" s="277"/>
      <c r="G402" s="277"/>
      <c r="H402" s="277"/>
      <c r="I402" s="277"/>
      <c r="J402" s="277"/>
      <c r="K402" s="277"/>
      <c r="L402" s="277"/>
      <c r="M402" s="277"/>
      <c r="N402" s="277"/>
      <c r="O402" s="277"/>
      <c r="P402" s="277">
        <v>4325</v>
      </c>
      <c r="Q402" s="277">
        <v>759</v>
      </c>
      <c r="R402" s="277"/>
      <c r="S402" s="277"/>
      <c r="T402" s="277"/>
      <c r="U402" s="277"/>
      <c r="V402" s="277"/>
      <c r="W402" s="277"/>
      <c r="X402" s="277"/>
      <c r="Y402" s="277"/>
      <c r="Z402" s="277"/>
      <c r="AA402" s="277"/>
      <c r="AB402" s="277"/>
      <c r="AC402" s="277"/>
      <c r="AD402" s="277"/>
      <c r="AE402" s="277"/>
      <c r="AF402" s="277">
        <v>22923</v>
      </c>
      <c r="AG402" s="277">
        <v>461</v>
      </c>
      <c r="AH402" s="277"/>
      <c r="AI402" s="277"/>
      <c r="AJ402" s="277"/>
      <c r="AK402" s="277"/>
      <c r="AL402" s="277"/>
      <c r="AM402" s="277"/>
      <c r="AN402" s="277"/>
      <c r="AO402" s="277"/>
      <c r="AP402" s="277"/>
      <c r="AQ402" s="277"/>
      <c r="AR402" s="278"/>
      <c r="AS402" s="278"/>
      <c r="AT402" s="278"/>
      <c r="AU402" s="278"/>
      <c r="AV402" s="277"/>
      <c r="AW402" s="277"/>
      <c r="AX402" s="277"/>
      <c r="AY402" s="277"/>
      <c r="AZ402" s="52"/>
      <c r="BA402" s="52"/>
      <c r="CH402" s="292"/>
      <c r="CI402" s="292"/>
      <c r="CT402" s="286">
        <f>SUM(CT3:CT401)</f>
        <v>7302</v>
      </c>
      <c r="CU402" s="286">
        <f>SUM(CU3:CU401)</f>
        <v>1333</v>
      </c>
      <c r="CX402" s="286">
        <f>SUM(CX3:CX401)</f>
        <v>3589</v>
      </c>
      <c r="CY402" s="286">
        <f>SUM(CY3:CY401)</f>
        <v>730</v>
      </c>
      <c r="DD402" s="275"/>
      <c r="DE402" s="275"/>
      <c r="DH402" s="277">
        <v>0</v>
      </c>
      <c r="DI402" s="277">
        <v>0</v>
      </c>
      <c r="DP402" s="277"/>
      <c r="DS402" s="284">
        <v>25501</v>
      </c>
      <c r="DT402" s="284">
        <v>287</v>
      </c>
      <c r="DW402" s="277"/>
      <c r="DX402" s="277"/>
      <c r="EC402" s="293">
        <f>SUM(EC3:EC401)</f>
        <v>22058</v>
      </c>
      <c r="ED402" s="293">
        <f>SUM(ED3:ED401)</f>
        <v>3090</v>
      </c>
      <c r="EG402" s="294">
        <v>7526</v>
      </c>
      <c r="EH402" s="294">
        <v>1769</v>
      </c>
      <c r="EQ402" s="279">
        <f>SUM(EQ3:EQ401)</f>
        <v>18426</v>
      </c>
      <c r="ER402" s="277"/>
      <c r="EY402" s="286">
        <f>SUM(EY4:EY401)</f>
        <v>3029</v>
      </c>
      <c r="EZ402" s="286">
        <f>SUM(EZ4:EZ401)</f>
        <v>670</v>
      </c>
      <c r="FE402" s="295"/>
      <c r="FF402" s="295"/>
      <c r="FK402" s="276">
        <f>FK3+FK5+FK19+FK22+FK29+FK41+FK49+FK60+FK68+FK73+FK88+FK96+FK100+FK118+FK131+FK140+FK200+FK220+FK225+FK232+FK237+FK251+FK253+FK268+FK274+FK288+FK304+FK324+FK343+FK352+FK358+FK368</f>
        <v>4078</v>
      </c>
      <c r="FL402" s="276">
        <f>FL3+FL5+FL19+FL22+FL29+FL41+FL49+FL60+FL68+FL73+FL88+FL96+FL100+FL118+FL131+FL140+FL200+FL220+FL225+FL232+FL237+FL251+FL253+FL268+FL274+FL288+FL304+FL324+FL343+FL352+FL358+FL368</f>
        <v>1347</v>
      </c>
      <c r="FY402" s="277"/>
      <c r="FZ402" s="277">
        <f>SUM(FZ3:FZ401)</f>
        <v>16988</v>
      </c>
      <c r="GC402" s="62">
        <v>14289</v>
      </c>
      <c r="GD402" s="62"/>
    </row>
    <row r="403" spans="1:194" s="286" customFormat="1" ht="14.25" customHeight="1" x14ac:dyDescent="0.3">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c r="AN403" s="277"/>
      <c r="AO403" s="277"/>
      <c r="AP403" s="277"/>
      <c r="AQ403" s="277"/>
      <c r="AR403" s="278"/>
      <c r="AS403" s="278"/>
      <c r="AT403" s="278"/>
      <c r="AU403" s="278"/>
      <c r="AV403" s="277"/>
      <c r="AW403" s="277"/>
      <c r="AX403" s="277"/>
      <c r="AY403" s="277"/>
      <c r="AZ403" s="52"/>
      <c r="BA403" s="52"/>
      <c r="CH403" s="292"/>
      <c r="CI403" s="292"/>
      <c r="DW403" s="286">
        <v>1534</v>
      </c>
      <c r="DX403" s="286">
        <v>575</v>
      </c>
      <c r="DY403" s="286">
        <v>2443</v>
      </c>
      <c r="DZ403" s="286">
        <v>633</v>
      </c>
      <c r="EG403" s="296">
        <v>9295</v>
      </c>
      <c r="EH403" s="297"/>
      <c r="FE403" s="295">
        <f>SUM(FE3,FE5,FE19,FE22,FE29,FE41,FE45,FE47,FE49,FE60,FE68,FE73,FE88,FE96,FE100,FE118,FE131,FE140,FE144,FE200,FE211,FE220,FE225,FE232,FE237,FE251,FE253,FE268,FE274,FE288,FE304,FE324,FE343,FE352,FE358,FE368,FE381,FE400)</f>
        <v>8369</v>
      </c>
      <c r="FF403" s="295">
        <f>SUM(FF3,FF5,FF19,FF22,FF29,FF41,FF45,FF47,FF49,FF60,FF68,FF73,FF88,FF96,FF100,FF118,FF131,FF140,FF144,FF200,FF211,FF220,FF225,FF232,FF237,FF251,FF253,FF268,FF274,FF288,FF304,FF324,FF343,FF352,FF358,FF368,FF381,FF400)</f>
        <v>1875</v>
      </c>
      <c r="FO403" s="52"/>
      <c r="FP403" s="52"/>
      <c r="GA403" s="286">
        <f>SUM(GA4:GA402)</f>
        <v>3129</v>
      </c>
      <c r="GB403" s="286">
        <f>SUM(GB4:GB402)</f>
        <v>1370</v>
      </c>
    </row>
    <row r="404" spans="1:194" ht="14.2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f>AN3+AN5+AN60+AN96+AN200+AN274+AN288+AN324+AN400</f>
        <v>496</v>
      </c>
      <c r="AO404" s="16">
        <f>AO3+AO5+AO60+AO96+AO200+AO274+AO288+AO324+AO400</f>
        <v>32</v>
      </c>
      <c r="AP404" s="16"/>
      <c r="AQ404" s="16"/>
      <c r="AR404" s="64"/>
      <c r="AS404" s="64"/>
      <c r="AT404" s="64"/>
      <c r="AU404" s="64"/>
      <c r="AV404" s="16"/>
      <c r="AW404" s="16"/>
      <c r="AX404" s="16"/>
      <c r="AY404" s="16"/>
      <c r="EG404" s="257"/>
      <c r="EH404" s="258"/>
      <c r="FO404" s="212"/>
      <c r="FP404" s="212"/>
    </row>
    <row r="405" spans="1:194" ht="14.2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64"/>
      <c r="AS405" s="64"/>
      <c r="AT405" s="64"/>
      <c r="AU405" s="64"/>
      <c r="AV405" s="16"/>
      <c r="AW405" s="16"/>
      <c r="AX405" s="16"/>
      <c r="AY405" s="16"/>
      <c r="FO405" s="212"/>
      <c r="FP405" s="212"/>
    </row>
    <row r="406" spans="1:194" ht="14.2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t="s">
        <v>3113</v>
      </c>
      <c r="AO406" s="16"/>
      <c r="AP406" s="16"/>
      <c r="AQ406" s="16"/>
      <c r="AR406" s="64"/>
      <c r="AS406" s="64"/>
      <c r="AT406" s="64"/>
      <c r="AU406" s="64"/>
      <c r="AV406" s="16"/>
      <c r="AW406" s="16"/>
      <c r="AX406" s="16"/>
      <c r="AY406" s="16"/>
      <c r="FO406" s="212"/>
      <c r="FP406" s="212"/>
    </row>
    <row r="407" spans="1:194"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64"/>
      <c r="AS407" s="64"/>
      <c r="AV407" s="16"/>
      <c r="AW407" s="16"/>
      <c r="AX407" s="16"/>
      <c r="AY407" s="16"/>
    </row>
    <row r="408" spans="1:194"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64"/>
      <c r="AS408" s="64"/>
      <c r="AT408" s="64"/>
      <c r="AU408" s="64"/>
      <c r="AV408" s="16"/>
      <c r="AW408" s="16"/>
      <c r="AX408" s="16"/>
      <c r="AY408" s="16"/>
    </row>
    <row r="409" spans="1:194" x14ac:dyDescent="0.3">
      <c r="A409" s="16"/>
      <c r="B409" s="16"/>
      <c r="C409" s="16"/>
      <c r="D409" s="16"/>
      <c r="E409" s="16"/>
      <c r="F409" s="16"/>
      <c r="G409" s="16"/>
      <c r="H409" s="16"/>
      <c r="I409" s="16"/>
      <c r="AT409" s="64"/>
      <c r="AU409" s="64"/>
    </row>
  </sheetData>
  <mergeCells count="94">
    <mergeCell ref="DQ1:DR1"/>
    <mergeCell ref="DS1:DT1"/>
    <mergeCell ref="DB1:DC1"/>
    <mergeCell ref="FE1:FF1"/>
    <mergeCell ref="FG1:FH1"/>
    <mergeCell ref="EG1:EH1"/>
    <mergeCell ref="DN1:DO1"/>
    <mergeCell ref="DH1:DI1"/>
    <mergeCell ref="DL1:DM1"/>
    <mergeCell ref="DJ1:DK1"/>
    <mergeCell ref="EK1:EL1"/>
    <mergeCell ref="EM1:EN1"/>
    <mergeCell ref="EO1:EP1"/>
    <mergeCell ref="EQ1:ER1"/>
    <mergeCell ref="FC1:FD1"/>
    <mergeCell ref="DD1:DE1"/>
    <mergeCell ref="AV1:AW1"/>
    <mergeCell ref="AX1:AY1"/>
    <mergeCell ref="AZ1:BA1"/>
    <mergeCell ref="BP1:BQ1"/>
    <mergeCell ref="BN1:BO1"/>
    <mergeCell ref="BD1:BE1"/>
    <mergeCell ref="BF1:BG1"/>
    <mergeCell ref="BH1:BI1"/>
    <mergeCell ref="BB1:BC1"/>
    <mergeCell ref="R1:S1"/>
    <mergeCell ref="T1:U1"/>
    <mergeCell ref="P1:Q1"/>
    <mergeCell ref="AR1:AS1"/>
    <mergeCell ref="AT1:AU1"/>
    <mergeCell ref="V1:W1"/>
    <mergeCell ref="X1:Y1"/>
    <mergeCell ref="Z1:AA1"/>
    <mergeCell ref="AB1:AC1"/>
    <mergeCell ref="AP1:AQ1"/>
    <mergeCell ref="AD1:AE1"/>
    <mergeCell ref="AF1:AG1"/>
    <mergeCell ref="AN1:AO1"/>
    <mergeCell ref="AJ1:AK1"/>
    <mergeCell ref="AL1:AM1"/>
    <mergeCell ref="AH1:AI1"/>
    <mergeCell ref="F1:G1"/>
    <mergeCell ref="H1:I1"/>
    <mergeCell ref="J1:K1"/>
    <mergeCell ref="L1:M1"/>
    <mergeCell ref="N1:O1"/>
    <mergeCell ref="BT1:BU1"/>
    <mergeCell ref="BJ1:BK1"/>
    <mergeCell ref="BL1:BM1"/>
    <mergeCell ref="BR1:BS1"/>
    <mergeCell ref="FM1:FN1"/>
    <mergeCell ref="CF1:CG1"/>
    <mergeCell ref="CH1:CI1"/>
    <mergeCell ref="BV1:BW1"/>
    <mergeCell ref="BX1:BY1"/>
    <mergeCell ref="BZ1:CA1"/>
    <mergeCell ref="CB1:CC1"/>
    <mergeCell ref="CD1:CE1"/>
    <mergeCell ref="DU1:DV1"/>
    <mergeCell ref="DY1:DZ1"/>
    <mergeCell ref="EA1:EB1"/>
    <mergeCell ref="EC1:ED1"/>
    <mergeCell ref="FO1:FP1"/>
    <mergeCell ref="FQ1:FR1"/>
    <mergeCell ref="FS1:FT1"/>
    <mergeCell ref="CJ1:CK1"/>
    <mergeCell ref="CL1:CM1"/>
    <mergeCell ref="CN1:CO1"/>
    <mergeCell ref="CP1:CQ1"/>
    <mergeCell ref="DF1:DG1"/>
    <mergeCell ref="CZ1:DA1"/>
    <mergeCell ref="CR1:CS1"/>
    <mergeCell ref="CT1:CU1"/>
    <mergeCell ref="CV1:CW1"/>
    <mergeCell ref="CX1:CY1"/>
    <mergeCell ref="EI1:EJ1"/>
    <mergeCell ref="DW1:DX1"/>
    <mergeCell ref="EE1:EF1"/>
    <mergeCell ref="GK1:GL1"/>
    <mergeCell ref="ES1:ET1"/>
    <mergeCell ref="GI1:GJ1"/>
    <mergeCell ref="GA1:GB1"/>
    <mergeCell ref="GC1:GD1"/>
    <mergeCell ref="GE1:GF1"/>
    <mergeCell ref="GG1:GH1"/>
    <mergeCell ref="FU1:FV1"/>
    <mergeCell ref="FW1:FX1"/>
    <mergeCell ref="FY1:FZ1"/>
    <mergeCell ref="FA1:FB1"/>
    <mergeCell ref="EU1:EV1"/>
    <mergeCell ref="EW1:EX1"/>
    <mergeCell ref="EY1:EZ1"/>
    <mergeCell ref="FI1:FJ1"/>
    <mergeCell ref="FK1:FL1"/>
  </mergeCells>
  <pageMargins left="0.70866141732283472" right="0.70866141732283472" top="0.7480314960629921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03"/>
  <sheetViews>
    <sheetView workbookViewId="0">
      <pane xSplit="4" ySplit="1" topLeftCell="IM182" activePane="bottomRight" state="frozen"/>
      <selection pane="topRight" activeCell="E1" sqref="E1"/>
      <selection pane="bottomLeft" activeCell="A2" sqref="A2"/>
      <selection pane="bottomRight" activeCell="IO1" sqref="IO1:IO191"/>
    </sheetView>
  </sheetViews>
  <sheetFormatPr defaultRowHeight="18.75" x14ac:dyDescent="0.3"/>
  <cols>
    <col min="1" max="1" width="3.8984375" customWidth="1"/>
    <col min="2" max="2" width="8.09765625" customWidth="1"/>
    <col min="3" max="3" width="53.09765625" customWidth="1"/>
    <col min="4" max="4" width="12.69921875" customWidth="1"/>
    <col min="12" max="12" width="6.796875" customWidth="1"/>
    <col min="13" max="13" width="9.796875" customWidth="1"/>
    <col min="25" max="25" width="11" customWidth="1"/>
    <col min="30" max="30" width="6.796875" customWidth="1"/>
    <col min="31" max="31" width="9.796875" customWidth="1"/>
    <col min="32" max="32" width="13.296875" customWidth="1"/>
    <col min="33" max="33" width="9.796875" customWidth="1"/>
    <col min="34" max="34" width="6.3984375" customWidth="1"/>
    <col min="35" max="35" width="7.5" customWidth="1"/>
    <col min="36" max="36" width="6.796875" customWidth="1"/>
    <col min="37" max="37" width="9.796875" customWidth="1"/>
    <col min="38" max="38" width="8.69921875" customWidth="1"/>
    <col min="39" max="39" width="11.19921875" customWidth="1"/>
    <col min="44" max="44" width="6.796875" customWidth="1"/>
    <col min="45" max="45" width="9.796875" customWidth="1"/>
    <col min="48" max="48" width="6.796875" customWidth="1"/>
    <col min="49" max="49" width="9.796875" customWidth="1"/>
    <col min="50" max="50" width="6.796875" customWidth="1"/>
    <col min="51" max="51" width="9.796875" customWidth="1"/>
    <col min="52" max="52" width="6.796875" customWidth="1"/>
    <col min="53" max="53" width="9.796875" customWidth="1"/>
    <col min="54" max="54" width="6.796875" customWidth="1"/>
    <col min="55" max="55" width="9.796875" customWidth="1"/>
    <col min="56" max="56" width="6.796875" customWidth="1"/>
    <col min="57" max="57" width="9.796875" customWidth="1"/>
    <col min="58" max="58" width="9" customWidth="1"/>
    <col min="59" max="59" width="9.796875" customWidth="1"/>
    <col min="62" max="62" width="6.796875" customWidth="1"/>
    <col min="63" max="63" width="9.796875" customWidth="1"/>
    <col min="64" max="64" width="6.796875" customWidth="1"/>
    <col min="65" max="65" width="9.796875" customWidth="1"/>
    <col min="66" max="66" width="6.796875" customWidth="1"/>
    <col min="67" max="67" width="9.796875" customWidth="1"/>
    <col min="70" max="70" width="6.796875" customWidth="1"/>
    <col min="71" max="71" width="9.796875" customWidth="1"/>
    <col min="72" max="72" width="6.796875" customWidth="1"/>
    <col min="73" max="73" width="9.796875" customWidth="1"/>
    <col min="74" max="74" width="6.796875" customWidth="1"/>
    <col min="75" max="75" width="9.796875" customWidth="1"/>
    <col min="76" max="76" width="6.796875" style="11" customWidth="1"/>
    <col min="77" max="77" width="9.796875" style="46" customWidth="1"/>
    <col min="78" max="78" width="6.796875" style="11" customWidth="1"/>
    <col min="79" max="79" width="9.796875" style="11" customWidth="1"/>
    <col min="80" max="80" width="6.796875" style="11" customWidth="1"/>
    <col min="81" max="81" width="14.296875" style="11" customWidth="1"/>
    <col min="84" max="84" width="6.796875" style="11" customWidth="1"/>
    <col min="85" max="85" width="9.796875" style="11" customWidth="1"/>
    <col min="86" max="86" width="6.796875" style="11" customWidth="1"/>
    <col min="87" max="87" width="9.796875" style="11" customWidth="1"/>
    <col min="88" max="89" width="8.796875" style="11"/>
    <col min="90" max="91" width="8.796875" style="93"/>
    <col min="92" max="92" width="6.796875" style="11" customWidth="1"/>
    <col min="93" max="93" width="9.796875" style="11" customWidth="1"/>
    <col min="94" max="94" width="6.796875" style="11" customWidth="1"/>
    <col min="95" max="95" width="9.796875" style="11" customWidth="1"/>
    <col min="96" max="96" width="6.796875" style="11" customWidth="1"/>
    <col min="97" max="97" width="9.796875" style="11" customWidth="1"/>
    <col min="98" max="98" width="6.796875" style="11" customWidth="1"/>
    <col min="99" max="99" width="9.796875" style="11" customWidth="1"/>
    <col min="100" max="100" width="6.796875" style="11" customWidth="1"/>
    <col min="101" max="101" width="9.796875" style="11" customWidth="1"/>
    <col min="102" max="102" width="6.796875" style="11" customWidth="1"/>
    <col min="103" max="103" width="9.796875" style="11" customWidth="1"/>
    <col min="104" max="104" width="6.796875" style="11" customWidth="1"/>
    <col min="105" max="105" width="9.796875" style="11" customWidth="1"/>
    <col min="106" max="106" width="6.796875" style="11" customWidth="1"/>
    <col min="107" max="107" width="9.796875" style="11" customWidth="1"/>
    <col min="108" max="108" width="6.796875" style="11" customWidth="1"/>
    <col min="109" max="109" width="9.796875" style="11" customWidth="1"/>
    <col min="110" max="110" width="6.796875" style="11" customWidth="1"/>
    <col min="111" max="111" width="9.796875" style="11" customWidth="1"/>
    <col min="112" max="112" width="6.796875" style="11" customWidth="1"/>
    <col min="113" max="113" width="9.796875" style="11" customWidth="1"/>
    <col min="114" max="114" width="6.796875" style="11" customWidth="1"/>
    <col min="115" max="115" width="9.796875" style="11" customWidth="1"/>
    <col min="116" max="116" width="6.796875" style="11" customWidth="1"/>
    <col min="117" max="117" width="9.796875" style="11" customWidth="1"/>
    <col min="118" max="118" width="6.796875" style="11" customWidth="1"/>
    <col min="119" max="119" width="9.796875" style="11" customWidth="1"/>
    <col min="120" max="120" width="6.796875" style="11" customWidth="1"/>
    <col min="121" max="121" width="9.796875" style="11" customWidth="1"/>
    <col min="122" max="122" width="6.796875" style="11" customWidth="1"/>
    <col min="123" max="123" width="9.796875" style="11" customWidth="1"/>
    <col min="124" max="124" width="6.796875" style="11" customWidth="1"/>
    <col min="125" max="125" width="9.796875" style="11" customWidth="1"/>
    <col min="126" max="126" width="6.796875" style="11" customWidth="1"/>
    <col min="127" max="127" width="9.796875" style="11" customWidth="1"/>
    <col min="128" max="129" width="7.59765625" style="46" customWidth="1"/>
    <col min="130" max="130" width="6.796875" style="11" customWidth="1"/>
    <col min="131" max="131" width="9.796875" style="11" customWidth="1"/>
    <col min="132" max="132" width="6.796875" style="11" customWidth="1"/>
    <col min="133" max="133" width="9.796875" style="46" customWidth="1"/>
    <col min="134" max="134" width="6.796875" style="56" customWidth="1"/>
    <col min="135" max="135" width="9.796875" style="56" customWidth="1"/>
    <col min="136" max="136" width="6.796875" style="11" customWidth="1"/>
    <col min="137" max="137" width="9.796875" style="11" customWidth="1"/>
    <col min="138" max="138" width="6.796875" style="11" customWidth="1"/>
    <col min="139" max="139" width="9.796875" style="11" customWidth="1"/>
    <col min="140" max="140" width="6.796875" style="11" customWidth="1"/>
    <col min="141" max="141" width="9.796875" style="11" customWidth="1"/>
    <col min="142" max="142" width="6.796875" style="11" customWidth="1"/>
    <col min="143" max="143" width="9.796875" style="11" customWidth="1"/>
    <col min="144" max="144" width="7.3984375" style="132" customWidth="1"/>
    <col min="145" max="145" width="7.19921875" style="132" customWidth="1"/>
    <col min="146" max="146" width="6.796875" style="11" customWidth="1"/>
    <col min="147" max="147" width="9.796875" style="11" customWidth="1"/>
    <col min="148" max="148" width="6.796875" style="11" customWidth="1"/>
    <col min="149" max="149" width="9.796875" style="11" customWidth="1"/>
    <col min="150" max="150" width="6.796875" style="11" customWidth="1"/>
    <col min="151" max="151" width="9.796875" style="11" customWidth="1"/>
    <col min="152" max="152" width="6.796875" style="11" customWidth="1"/>
    <col min="153" max="153" width="9.796875" style="11" customWidth="1"/>
    <col min="154" max="154" width="6.796875" style="11" customWidth="1"/>
    <col min="155" max="155" width="9.796875" style="11" customWidth="1"/>
    <col min="156" max="156" width="6.796875" style="56" customWidth="1"/>
    <col min="157" max="157" width="9.796875" style="56" customWidth="1"/>
    <col min="158" max="158" width="6.796875" style="11" customWidth="1"/>
    <col min="159" max="159" width="9.796875" style="11" customWidth="1"/>
    <col min="160" max="160" width="14.8984375" customWidth="1"/>
    <col min="161" max="161" width="6.796875" style="56" customWidth="1"/>
    <col min="162" max="162" width="9.796875" style="56" customWidth="1"/>
    <col min="163" max="163" width="6.796875" style="11" customWidth="1"/>
    <col min="164" max="164" width="9.796875" style="11" customWidth="1"/>
    <col min="165" max="165" width="6.796875" style="11" customWidth="1"/>
    <col min="166" max="166" width="9.796875" style="11" customWidth="1"/>
    <col min="167" max="167" width="6.796875" style="56" customWidth="1"/>
    <col min="168" max="168" width="9.796875" style="56" customWidth="1"/>
    <col min="169" max="169" width="6.796875" style="11" customWidth="1"/>
    <col min="170" max="170" width="9.796875" style="11" customWidth="1"/>
    <col min="171" max="171" width="6.796875" style="11" customWidth="1"/>
    <col min="172" max="172" width="9.796875" style="11" customWidth="1"/>
    <col min="175" max="175" width="6.796875" style="11" customWidth="1"/>
    <col min="176" max="176" width="9.796875" style="11" customWidth="1"/>
    <col min="177" max="177" width="6.796875" style="11" customWidth="1"/>
    <col min="178" max="178" width="9.796875" style="11" customWidth="1"/>
    <col min="179" max="179" width="6.796875" style="11" customWidth="1"/>
    <col min="180" max="180" width="9.796875" style="11" customWidth="1"/>
    <col min="181" max="181" width="6.796875" style="11" customWidth="1"/>
    <col min="182" max="182" width="9.796875" style="11" customWidth="1"/>
    <col min="183" max="183" width="6.796875" style="11" customWidth="1"/>
    <col min="184" max="184" width="9.796875" style="11" customWidth="1"/>
    <col min="185" max="185" width="6.796875" style="11" customWidth="1"/>
    <col min="186" max="186" width="9.796875" style="11" customWidth="1"/>
    <col min="187" max="187" width="6.796875" style="11" customWidth="1"/>
    <col min="188" max="188" width="9.796875" style="11" customWidth="1"/>
    <col min="189" max="189" width="6.796875" style="11" customWidth="1"/>
    <col min="190" max="190" width="9.796875" style="11" customWidth="1"/>
    <col min="191" max="191" width="6.796875" style="56" customWidth="1"/>
    <col min="192" max="192" width="9.796875" style="56" customWidth="1"/>
    <col min="193" max="193" width="6.796875" style="11" customWidth="1"/>
    <col min="194" max="194" width="9.796875" style="11" customWidth="1"/>
    <col min="195" max="195" width="6.796875" style="11" customWidth="1"/>
    <col min="196" max="196" width="9.796875" style="11" customWidth="1"/>
    <col min="197" max="197" width="6.796875" style="11" customWidth="1"/>
    <col min="198" max="198" width="9.796875" style="11" customWidth="1"/>
    <col min="199" max="199" width="6.796875" style="11" customWidth="1"/>
    <col min="200" max="200" width="9.796875" style="11" customWidth="1"/>
    <col min="201" max="201" width="6.796875" style="11" customWidth="1"/>
    <col min="202" max="202" width="9.796875" style="11" customWidth="1"/>
    <col min="203" max="204" width="8.796875" style="195"/>
    <col min="207" max="207" width="6.796875" style="11" customWidth="1"/>
    <col min="208" max="208" width="9.796875" style="11" customWidth="1"/>
    <col min="209" max="209" width="6.796875" style="11" customWidth="1"/>
    <col min="210" max="210" width="9.796875" style="11" customWidth="1"/>
    <col min="211" max="211" width="6.796875" style="11" customWidth="1"/>
    <col min="212" max="212" width="9.796875" style="11" customWidth="1"/>
    <col min="213" max="213" width="6.796875" style="11" customWidth="1"/>
    <col min="214" max="214" width="9.796875" style="11" customWidth="1"/>
    <col min="215" max="215" width="6.796875" style="11" customWidth="1"/>
    <col min="216" max="216" width="9.796875" style="11" customWidth="1"/>
    <col min="217" max="217" width="6.796875" style="11" customWidth="1"/>
    <col min="218" max="218" width="9.796875" style="11" customWidth="1"/>
    <col min="219" max="219" width="7.59765625" style="219" customWidth="1"/>
    <col min="220" max="220" width="11.796875" style="219" customWidth="1"/>
    <col min="221" max="221" width="6.796875" style="11" customWidth="1"/>
    <col min="222" max="222" width="9.796875" style="11" customWidth="1"/>
    <col min="225" max="225" width="6.796875" style="11" customWidth="1"/>
    <col min="226" max="226" width="9.796875" style="11" customWidth="1"/>
    <col min="227" max="227" width="6.796875" style="11" customWidth="1"/>
    <col min="228" max="228" width="7.3984375" style="11" customWidth="1"/>
    <col min="233" max="233" width="6.796875" style="11" customWidth="1"/>
    <col min="234" max="234" width="9.796875" style="11" customWidth="1"/>
    <col min="235" max="235" width="6.796875" style="11" customWidth="1"/>
    <col min="236" max="236" width="9.796875" style="11" customWidth="1"/>
    <col min="237" max="237" width="6.796875" style="11" customWidth="1"/>
    <col min="238" max="238" width="9.796875" style="11" customWidth="1"/>
    <col min="239" max="239" width="6.796875" style="11" customWidth="1"/>
    <col min="240" max="240" width="9.796875" style="11" customWidth="1"/>
    <col min="241" max="241" width="6.796875" style="11" customWidth="1"/>
    <col min="242" max="242" width="9.796875" style="11" customWidth="1"/>
    <col min="243" max="243" width="6.796875" style="11" customWidth="1"/>
    <col min="244" max="244" width="8.09765625" style="11" customWidth="1"/>
    <col min="245" max="245" width="7.69921875" customWidth="1"/>
    <col min="247" max="247" width="6.796875" style="11" customWidth="1"/>
    <col min="248" max="248" width="9.796875" style="11" customWidth="1"/>
    <col min="249" max="249" width="19.3984375" customWidth="1"/>
  </cols>
  <sheetData>
    <row r="1" spans="1:249" s="261" customFormat="1" ht="51.75" customHeight="1" x14ac:dyDescent="0.25">
      <c r="A1" s="300" t="s">
        <v>215</v>
      </c>
      <c r="B1" s="300" t="s">
        <v>216</v>
      </c>
      <c r="C1" s="300" t="s">
        <v>217</v>
      </c>
      <c r="D1" s="300" t="s">
        <v>218</v>
      </c>
      <c r="E1" s="300" t="s">
        <v>1254</v>
      </c>
      <c r="F1" s="1705" t="s">
        <v>1279</v>
      </c>
      <c r="G1" s="1705"/>
      <c r="H1" s="1705" t="s">
        <v>1405</v>
      </c>
      <c r="I1" s="1705"/>
      <c r="J1" s="1705" t="s">
        <v>9551</v>
      </c>
      <c r="K1" s="1705"/>
      <c r="L1" s="1705" t="s">
        <v>1566</v>
      </c>
      <c r="M1" s="1705"/>
      <c r="N1" s="1705" t="s">
        <v>1812</v>
      </c>
      <c r="O1" s="1705"/>
      <c r="P1" s="1705" t="s">
        <v>1847</v>
      </c>
      <c r="Q1" s="1705"/>
      <c r="R1" s="1705" t="s">
        <v>1860</v>
      </c>
      <c r="S1" s="1705"/>
      <c r="T1" s="1705" t="s">
        <v>2031</v>
      </c>
      <c r="U1" s="1705"/>
      <c r="V1" s="1705" t="s">
        <v>2068</v>
      </c>
      <c r="W1" s="1705"/>
      <c r="X1" s="1705" t="s">
        <v>2160</v>
      </c>
      <c r="Y1" s="1705"/>
      <c r="Z1" s="1705" t="s">
        <v>2202</v>
      </c>
      <c r="AA1" s="1705"/>
      <c r="AB1" s="1705" t="s">
        <v>2203</v>
      </c>
      <c r="AC1" s="1705"/>
      <c r="AD1" s="1705" t="s">
        <v>9552</v>
      </c>
      <c r="AE1" s="1705"/>
      <c r="AF1" s="1705" t="s">
        <v>2332</v>
      </c>
      <c r="AG1" s="1705"/>
      <c r="AH1" s="1705" t="s">
        <v>2475</v>
      </c>
      <c r="AI1" s="1705"/>
      <c r="AJ1" s="1705" t="s">
        <v>2477</v>
      </c>
      <c r="AK1" s="1705"/>
      <c r="AL1" s="1705" t="s">
        <v>2827</v>
      </c>
      <c r="AM1" s="1705"/>
      <c r="AN1" s="1705" t="s">
        <v>2861</v>
      </c>
      <c r="AO1" s="1705"/>
      <c r="AP1" s="1705" t="s">
        <v>2871</v>
      </c>
      <c r="AQ1" s="1705"/>
      <c r="AR1" s="1705" t="s">
        <v>2891</v>
      </c>
      <c r="AS1" s="1705"/>
      <c r="AT1" s="1705" t="s">
        <v>2914</v>
      </c>
      <c r="AU1" s="1705"/>
      <c r="AV1" s="1705" t="s">
        <v>9553</v>
      </c>
      <c r="AW1" s="1705"/>
      <c r="AX1" s="1705" t="s">
        <v>2958</v>
      </c>
      <c r="AY1" s="1705"/>
      <c r="AZ1" s="1705" t="s">
        <v>2975</v>
      </c>
      <c r="BA1" s="1705"/>
      <c r="BB1" s="1705" t="s">
        <v>3045</v>
      </c>
      <c r="BC1" s="1705"/>
      <c r="BD1" s="1705" t="s">
        <v>3057</v>
      </c>
      <c r="BE1" s="1705"/>
      <c r="BF1" s="1705" t="s">
        <v>3073</v>
      </c>
      <c r="BG1" s="1705"/>
      <c r="BH1" s="1705" t="s">
        <v>3270</v>
      </c>
      <c r="BI1" s="1705"/>
      <c r="BJ1" s="1705" t="s">
        <v>3300</v>
      </c>
      <c r="BK1" s="1705"/>
      <c r="BL1" s="1705" t="s">
        <v>3314</v>
      </c>
      <c r="BM1" s="1705"/>
      <c r="BN1" s="1705" t="s">
        <v>3387</v>
      </c>
      <c r="BO1" s="1705"/>
      <c r="BP1" s="1705" t="s">
        <v>3547</v>
      </c>
      <c r="BQ1" s="1705"/>
      <c r="BR1" s="1705" t="s">
        <v>3818</v>
      </c>
      <c r="BS1" s="1705"/>
      <c r="BT1" s="1705" t="s">
        <v>3839</v>
      </c>
      <c r="BU1" s="1705"/>
      <c r="BV1" s="1705" t="s">
        <v>3915</v>
      </c>
      <c r="BW1" s="1705"/>
      <c r="BX1" s="1701" t="s">
        <v>4097</v>
      </c>
      <c r="BY1" s="1702"/>
      <c r="BZ1" s="1701" t="s">
        <v>4108</v>
      </c>
      <c r="CA1" s="1702"/>
      <c r="CB1" s="1701" t="s">
        <v>4292</v>
      </c>
      <c r="CC1" s="1702"/>
      <c r="CD1" s="1700" t="s">
        <v>4333</v>
      </c>
      <c r="CE1" s="1700"/>
      <c r="CF1" s="1700" t="s">
        <v>4343</v>
      </c>
      <c r="CG1" s="1700"/>
      <c r="CH1" s="1701" t="s">
        <v>4461</v>
      </c>
      <c r="CI1" s="1702"/>
      <c r="CJ1" s="1700" t="s">
        <v>9554</v>
      </c>
      <c r="CK1" s="1700"/>
      <c r="CL1" s="1700" t="s">
        <v>9555</v>
      </c>
      <c r="CM1" s="1700"/>
      <c r="CN1" s="1700" t="s">
        <v>4698</v>
      </c>
      <c r="CO1" s="1700"/>
      <c r="CP1" s="1701" t="s">
        <v>4699</v>
      </c>
      <c r="CQ1" s="1702"/>
      <c r="CR1" s="1700" t="s">
        <v>4708</v>
      </c>
      <c r="CS1" s="1700"/>
      <c r="CT1" s="1700" t="s">
        <v>4343</v>
      </c>
      <c r="CU1" s="1700"/>
      <c r="CV1" s="1701" t="s">
        <v>4793</v>
      </c>
      <c r="CW1" s="1702"/>
      <c r="CX1" s="1701" t="s">
        <v>5031</v>
      </c>
      <c r="CY1" s="1702"/>
      <c r="CZ1" s="1701" t="s">
        <v>5322</v>
      </c>
      <c r="DA1" s="1702"/>
      <c r="DB1" s="1701" t="s">
        <v>5374</v>
      </c>
      <c r="DC1" s="1702"/>
      <c r="DD1" s="1700" t="s">
        <v>5394</v>
      </c>
      <c r="DE1" s="1700"/>
      <c r="DF1" s="1700" t="s">
        <v>5396</v>
      </c>
      <c r="DG1" s="1700"/>
      <c r="DH1" s="1701" t="s">
        <v>5490</v>
      </c>
      <c r="DI1" s="1702"/>
      <c r="DJ1" s="1707" t="s">
        <v>5532</v>
      </c>
      <c r="DK1" s="1707"/>
      <c r="DL1" s="1700" t="s">
        <v>5750</v>
      </c>
      <c r="DM1" s="1700"/>
      <c r="DN1" s="1701" t="s">
        <v>5767</v>
      </c>
      <c r="DO1" s="1702"/>
      <c r="DP1" s="1701" t="s">
        <v>5779</v>
      </c>
      <c r="DQ1" s="1702"/>
      <c r="DR1" s="1701" t="s">
        <v>5828</v>
      </c>
      <c r="DS1" s="1702"/>
      <c r="DT1" s="1701" t="s">
        <v>6019</v>
      </c>
      <c r="DU1" s="1702"/>
      <c r="DV1" s="1701" t="s">
        <v>6030</v>
      </c>
      <c r="DW1" s="1702"/>
      <c r="DX1" s="1703" t="s">
        <v>6263</v>
      </c>
      <c r="DY1" s="1704"/>
      <c r="DZ1" s="1700" t="s">
        <v>9556</v>
      </c>
      <c r="EA1" s="1700"/>
      <c r="EB1" s="1701" t="s">
        <v>6367</v>
      </c>
      <c r="EC1" s="1702"/>
      <c r="ED1" s="1700" t="s">
        <v>6384</v>
      </c>
      <c r="EE1" s="1700"/>
      <c r="EF1" s="1701" t="s">
        <v>6397</v>
      </c>
      <c r="EG1" s="1702"/>
      <c r="EH1" s="1701" t="s">
        <v>6430</v>
      </c>
      <c r="EI1" s="1702"/>
      <c r="EJ1" s="1701" t="s">
        <v>6440</v>
      </c>
      <c r="EK1" s="1702"/>
      <c r="EL1" s="1701" t="s">
        <v>6648</v>
      </c>
      <c r="EM1" s="1702"/>
      <c r="EN1" s="1703" t="s">
        <v>6685</v>
      </c>
      <c r="EO1" s="1704"/>
      <c r="EP1" s="1701" t="s">
        <v>6700</v>
      </c>
      <c r="EQ1" s="1702"/>
      <c r="ER1" s="1700" t="s">
        <v>6703</v>
      </c>
      <c r="ES1" s="1700"/>
      <c r="ET1" s="1701" t="s">
        <v>6711</v>
      </c>
      <c r="EU1" s="1702"/>
      <c r="EV1" s="1701" t="s">
        <v>6713</v>
      </c>
      <c r="EW1" s="1702"/>
      <c r="EX1" s="1701" t="s">
        <v>6729</v>
      </c>
      <c r="EY1" s="1702"/>
      <c r="EZ1" s="1700" t="s">
        <v>9578</v>
      </c>
      <c r="FA1" s="1700"/>
      <c r="FB1" s="1701" t="s">
        <v>6979</v>
      </c>
      <c r="FC1" s="1702"/>
      <c r="FD1" s="101" t="s">
        <v>7014</v>
      </c>
      <c r="FE1" s="1700" t="s">
        <v>7100</v>
      </c>
      <c r="FF1" s="1700"/>
      <c r="FG1" s="1701" t="s">
        <v>7126</v>
      </c>
      <c r="FH1" s="1702"/>
      <c r="FI1" s="1701" t="s">
        <v>7222</v>
      </c>
      <c r="FJ1" s="1702"/>
      <c r="FK1" s="1700" t="s">
        <v>7271</v>
      </c>
      <c r="FL1" s="1700"/>
      <c r="FM1" s="1701" t="s">
        <v>7465</v>
      </c>
      <c r="FN1" s="1702"/>
      <c r="FO1" s="1701" t="s">
        <v>7485</v>
      </c>
      <c r="FP1" s="1702"/>
      <c r="FQ1" s="1701" t="s">
        <v>7499</v>
      </c>
      <c r="FR1" s="1702"/>
      <c r="FS1" s="1701" t="s">
        <v>7524</v>
      </c>
      <c r="FT1" s="1702"/>
      <c r="FU1" s="1701" t="s">
        <v>7596</v>
      </c>
      <c r="FV1" s="1702"/>
      <c r="FW1" s="1701" t="s">
        <v>7610</v>
      </c>
      <c r="FX1" s="1702"/>
      <c r="FY1" s="1701" t="s">
        <v>7627</v>
      </c>
      <c r="FZ1" s="1702"/>
      <c r="GA1" s="1701" t="s">
        <v>7645</v>
      </c>
      <c r="GB1" s="1702"/>
      <c r="GC1" s="1701" t="s">
        <v>7648</v>
      </c>
      <c r="GD1" s="1702"/>
      <c r="GE1" s="1700" t="s">
        <v>9579</v>
      </c>
      <c r="GF1" s="1700"/>
      <c r="GG1" s="1701" t="s">
        <v>7673</v>
      </c>
      <c r="GH1" s="1702"/>
      <c r="GI1" s="1700" t="s">
        <v>7700</v>
      </c>
      <c r="GJ1" s="1700"/>
      <c r="GK1" s="1701" t="s">
        <v>7715</v>
      </c>
      <c r="GL1" s="1702"/>
      <c r="GM1" s="1701" t="s">
        <v>7717</v>
      </c>
      <c r="GN1" s="1702"/>
      <c r="GO1" s="1701" t="s">
        <v>7870</v>
      </c>
      <c r="GP1" s="1702"/>
      <c r="GQ1" s="1701" t="s">
        <v>7897</v>
      </c>
      <c r="GR1" s="1702"/>
      <c r="GS1" s="1701" t="s">
        <v>8055</v>
      </c>
      <c r="GT1" s="1702"/>
      <c r="GU1" s="1712" t="s">
        <v>4791</v>
      </c>
      <c r="GV1" s="1713"/>
      <c r="GW1" s="1711" t="s">
        <v>8225</v>
      </c>
      <c r="GX1" s="1710"/>
      <c r="GY1" s="1700" t="s">
        <v>8431</v>
      </c>
      <c r="GZ1" s="1700"/>
      <c r="HA1" s="1709" t="s">
        <v>8433</v>
      </c>
      <c r="HB1" s="1710"/>
      <c r="HC1" s="1700" t="s">
        <v>8447</v>
      </c>
      <c r="HD1" s="1700"/>
      <c r="HE1" s="1709" t="s">
        <v>8540</v>
      </c>
      <c r="HF1" s="1710"/>
      <c r="HG1" s="1709" t="s">
        <v>8591</v>
      </c>
      <c r="HH1" s="1710"/>
      <c r="HI1" s="1700" t="s">
        <v>8595</v>
      </c>
      <c r="HJ1" s="1700"/>
      <c r="HK1" s="1700" t="s">
        <v>8597</v>
      </c>
      <c r="HL1" s="1700"/>
      <c r="HM1" s="1709" t="s">
        <v>8659</v>
      </c>
      <c r="HN1" s="1710"/>
      <c r="HO1" s="1700" t="s">
        <v>8914</v>
      </c>
      <c r="HP1" s="1700"/>
      <c r="HQ1" s="1709" t="s">
        <v>8916</v>
      </c>
      <c r="HR1" s="1710"/>
      <c r="HS1" s="1709" t="s">
        <v>8925</v>
      </c>
      <c r="HT1" s="1710"/>
      <c r="HU1" s="1709" t="s">
        <v>8953</v>
      </c>
      <c r="HV1" s="1710"/>
      <c r="HW1" s="1700" t="s">
        <v>8961</v>
      </c>
      <c r="HX1" s="1700"/>
      <c r="HY1" s="1709" t="s">
        <v>8965</v>
      </c>
      <c r="HZ1" s="1710"/>
      <c r="IA1" s="1700" t="s">
        <v>9089</v>
      </c>
      <c r="IB1" s="1700"/>
      <c r="IC1" s="1709" t="s">
        <v>9091</v>
      </c>
      <c r="ID1" s="1710"/>
      <c r="IE1" s="1709" t="s">
        <v>8041</v>
      </c>
      <c r="IF1" s="1710"/>
      <c r="IG1" s="1709" t="s">
        <v>9422</v>
      </c>
      <c r="IH1" s="1710"/>
      <c r="II1" s="1709" t="s">
        <v>9434</v>
      </c>
      <c r="IJ1" s="1710"/>
      <c r="IK1" s="1708" t="s">
        <v>9514</v>
      </c>
      <c r="IL1" s="1708"/>
      <c r="IM1" s="1699" t="s">
        <v>9585</v>
      </c>
      <c r="IN1" s="1699"/>
      <c r="IO1" s="101" t="s">
        <v>14210</v>
      </c>
    </row>
    <row r="2" spans="1:249" s="146" customFormat="1" ht="19.5" customHeight="1" x14ac:dyDescent="0.25">
      <c r="A2" s="10"/>
      <c r="B2" s="10"/>
      <c r="C2" s="10"/>
      <c r="D2" s="10"/>
      <c r="E2" s="10" t="s">
        <v>1301</v>
      </c>
      <c r="F2" s="10" t="s">
        <v>1300</v>
      </c>
      <c r="G2" s="10" t="s">
        <v>1301</v>
      </c>
      <c r="H2" s="10" t="s">
        <v>1300</v>
      </c>
      <c r="I2" s="10" t="s">
        <v>1301</v>
      </c>
      <c r="J2" s="10" t="s">
        <v>1300</v>
      </c>
      <c r="K2" s="10" t="s">
        <v>1301</v>
      </c>
      <c r="L2" s="10" t="s">
        <v>1300</v>
      </c>
      <c r="M2" s="10" t="s">
        <v>1301</v>
      </c>
      <c r="N2" s="10" t="s">
        <v>1300</v>
      </c>
      <c r="O2" s="10" t="s">
        <v>1301</v>
      </c>
      <c r="P2" s="10" t="s">
        <v>1300</v>
      </c>
      <c r="Q2" s="10" t="s">
        <v>1301</v>
      </c>
      <c r="R2" s="10" t="s">
        <v>1300</v>
      </c>
      <c r="S2" s="10" t="s">
        <v>1301</v>
      </c>
      <c r="T2" s="10" t="s">
        <v>1300</v>
      </c>
      <c r="U2" s="10" t="s">
        <v>1301</v>
      </c>
      <c r="V2" s="10" t="s">
        <v>1300</v>
      </c>
      <c r="W2" s="10" t="s">
        <v>1301</v>
      </c>
      <c r="X2" s="10" t="s">
        <v>1300</v>
      </c>
      <c r="Y2" s="10" t="s">
        <v>1301</v>
      </c>
      <c r="Z2" s="10" t="s">
        <v>1300</v>
      </c>
      <c r="AA2" s="10" t="s">
        <v>1301</v>
      </c>
      <c r="AB2" s="10" t="s">
        <v>1300</v>
      </c>
      <c r="AC2" s="10" t="s">
        <v>1301</v>
      </c>
      <c r="AD2" s="10" t="s">
        <v>1300</v>
      </c>
      <c r="AE2" s="10" t="s">
        <v>1301</v>
      </c>
      <c r="AF2" s="10" t="s">
        <v>1300</v>
      </c>
      <c r="AG2" s="10" t="s">
        <v>1301</v>
      </c>
      <c r="AH2" s="10" t="s">
        <v>1300</v>
      </c>
      <c r="AI2" s="10" t="s">
        <v>1301</v>
      </c>
      <c r="AJ2" s="10" t="s">
        <v>1300</v>
      </c>
      <c r="AK2" s="10" t="s">
        <v>1301</v>
      </c>
      <c r="AL2" s="10" t="s">
        <v>1300</v>
      </c>
      <c r="AM2" s="10" t="s">
        <v>1301</v>
      </c>
      <c r="AN2" s="10" t="s">
        <v>1300</v>
      </c>
      <c r="AO2" s="10" t="s">
        <v>1301</v>
      </c>
      <c r="AP2" s="10" t="s">
        <v>1300</v>
      </c>
      <c r="AQ2" s="10" t="s">
        <v>1301</v>
      </c>
      <c r="AR2" s="10" t="s">
        <v>1300</v>
      </c>
      <c r="AS2" s="10" t="s">
        <v>1301</v>
      </c>
      <c r="AT2" s="10" t="s">
        <v>1300</v>
      </c>
      <c r="AU2" s="10" t="s">
        <v>1301</v>
      </c>
      <c r="AV2" s="10" t="s">
        <v>1300</v>
      </c>
      <c r="AW2" s="10" t="s">
        <v>1301</v>
      </c>
      <c r="AX2" s="10" t="s">
        <v>1300</v>
      </c>
      <c r="AY2" s="10" t="s">
        <v>1301</v>
      </c>
      <c r="AZ2" s="10" t="s">
        <v>1300</v>
      </c>
      <c r="BA2" s="10" t="s">
        <v>1301</v>
      </c>
      <c r="BB2" s="10" t="s">
        <v>1300</v>
      </c>
      <c r="BC2" s="10" t="s">
        <v>1301</v>
      </c>
      <c r="BD2" s="10" t="s">
        <v>1300</v>
      </c>
      <c r="BE2" s="10" t="s">
        <v>1301</v>
      </c>
      <c r="BF2" s="10" t="s">
        <v>1300</v>
      </c>
      <c r="BG2" s="10" t="s">
        <v>1301</v>
      </c>
      <c r="BH2" s="10" t="s">
        <v>1300</v>
      </c>
      <c r="BI2" s="10" t="s">
        <v>1301</v>
      </c>
      <c r="BJ2" s="10" t="s">
        <v>1300</v>
      </c>
      <c r="BK2" s="10" t="s">
        <v>1301</v>
      </c>
      <c r="BL2" s="10" t="s">
        <v>1300</v>
      </c>
      <c r="BM2" s="10" t="s">
        <v>1301</v>
      </c>
      <c r="BN2" s="10" t="s">
        <v>1300</v>
      </c>
      <c r="BO2" s="10" t="s">
        <v>1301</v>
      </c>
      <c r="BP2" s="10" t="s">
        <v>1300</v>
      </c>
      <c r="BQ2" s="10" t="s">
        <v>1301</v>
      </c>
      <c r="BR2" s="10" t="s">
        <v>1300</v>
      </c>
      <c r="BS2" s="10" t="s">
        <v>1301</v>
      </c>
      <c r="BT2" s="10" t="s">
        <v>1300</v>
      </c>
      <c r="BU2" s="10" t="s">
        <v>1301</v>
      </c>
      <c r="BV2" s="10" t="s">
        <v>1300</v>
      </c>
      <c r="BW2" s="10" t="s">
        <v>1301</v>
      </c>
      <c r="BX2" s="10" t="s">
        <v>1300</v>
      </c>
      <c r="BY2" s="301" t="s">
        <v>1301</v>
      </c>
      <c r="BZ2" s="10" t="s">
        <v>1300</v>
      </c>
      <c r="CA2" s="55" t="s">
        <v>1301</v>
      </c>
      <c r="CB2" s="10" t="s">
        <v>1300</v>
      </c>
      <c r="CC2" s="55" t="s">
        <v>1301</v>
      </c>
      <c r="CD2" s="10" t="s">
        <v>1300</v>
      </c>
      <c r="CE2" s="55" t="s">
        <v>1301</v>
      </c>
      <c r="CF2" s="10" t="s">
        <v>1300</v>
      </c>
      <c r="CG2" s="55" t="s">
        <v>1301</v>
      </c>
      <c r="CH2" s="10" t="s">
        <v>1300</v>
      </c>
      <c r="CI2" s="55" t="s">
        <v>1301</v>
      </c>
      <c r="CJ2" s="10" t="s">
        <v>1300</v>
      </c>
      <c r="CK2" s="55" t="s">
        <v>1301</v>
      </c>
      <c r="CL2" s="255" t="s">
        <v>1300</v>
      </c>
      <c r="CM2" s="266" t="s">
        <v>1301</v>
      </c>
      <c r="CN2" s="10" t="s">
        <v>1300</v>
      </c>
      <c r="CO2" s="55" t="s">
        <v>1301</v>
      </c>
      <c r="CP2" s="10" t="s">
        <v>1300</v>
      </c>
      <c r="CQ2" s="55" t="s">
        <v>1301</v>
      </c>
      <c r="CR2" s="10" t="s">
        <v>1300</v>
      </c>
      <c r="CS2" s="55" t="s">
        <v>1301</v>
      </c>
      <c r="CT2" s="10" t="s">
        <v>1300</v>
      </c>
      <c r="CU2" s="55" t="s">
        <v>1301</v>
      </c>
      <c r="CV2" s="10" t="s">
        <v>1300</v>
      </c>
      <c r="CW2" s="55" t="s">
        <v>1301</v>
      </c>
      <c r="CX2" s="10" t="s">
        <v>1300</v>
      </c>
      <c r="CY2" s="55" t="s">
        <v>1301</v>
      </c>
      <c r="CZ2" s="10" t="s">
        <v>1300</v>
      </c>
      <c r="DA2" s="55" t="s">
        <v>1301</v>
      </c>
      <c r="DB2" s="1692" t="s">
        <v>5375</v>
      </c>
      <c r="DC2" s="1692"/>
      <c r="DD2" s="10" t="s">
        <v>1300</v>
      </c>
      <c r="DE2" s="55" t="s">
        <v>1301</v>
      </c>
      <c r="DF2" s="10" t="s">
        <v>1300</v>
      </c>
      <c r="DG2" s="55" t="s">
        <v>1301</v>
      </c>
      <c r="DH2" s="10" t="s">
        <v>1300</v>
      </c>
      <c r="DI2" s="55" t="s">
        <v>1301</v>
      </c>
      <c r="DJ2" s="10" t="s">
        <v>1300</v>
      </c>
      <c r="DK2" s="55" t="s">
        <v>1301</v>
      </c>
      <c r="DL2" s="10" t="s">
        <v>1300</v>
      </c>
      <c r="DM2" s="55" t="s">
        <v>1301</v>
      </c>
      <c r="DN2" s="10" t="s">
        <v>1300</v>
      </c>
      <c r="DO2" s="55" t="s">
        <v>1301</v>
      </c>
      <c r="DP2" s="10" t="s">
        <v>1300</v>
      </c>
      <c r="DQ2" s="55" t="s">
        <v>1301</v>
      </c>
      <c r="DR2" s="10" t="s">
        <v>1300</v>
      </c>
      <c r="DS2" s="55" t="s">
        <v>1301</v>
      </c>
      <c r="DT2" s="10" t="s">
        <v>1300</v>
      </c>
      <c r="DU2" s="55" t="s">
        <v>1301</v>
      </c>
      <c r="DV2" s="10" t="s">
        <v>1300</v>
      </c>
      <c r="DW2" s="55" t="s">
        <v>1301</v>
      </c>
      <c r="DX2" s="302" t="s">
        <v>1300</v>
      </c>
      <c r="DY2" s="301" t="s">
        <v>1301</v>
      </c>
      <c r="DZ2" s="10" t="s">
        <v>1300</v>
      </c>
      <c r="EA2" s="55" t="s">
        <v>1301</v>
      </c>
      <c r="EB2" s="10" t="s">
        <v>1300</v>
      </c>
      <c r="EC2" s="301" t="s">
        <v>1301</v>
      </c>
      <c r="ED2" s="10" t="s">
        <v>1300</v>
      </c>
      <c r="EE2" s="55" t="s">
        <v>1301</v>
      </c>
      <c r="EF2" s="10" t="s">
        <v>1300</v>
      </c>
      <c r="EG2" s="55" t="s">
        <v>1301</v>
      </c>
      <c r="EH2" s="10" t="s">
        <v>1300</v>
      </c>
      <c r="EI2" s="55" t="s">
        <v>1301</v>
      </c>
      <c r="EJ2" s="10" t="s">
        <v>1300</v>
      </c>
      <c r="EK2" s="55" t="s">
        <v>1301</v>
      </c>
      <c r="EL2" s="10" t="s">
        <v>1300</v>
      </c>
      <c r="EM2" s="55" t="s">
        <v>1301</v>
      </c>
      <c r="EN2" s="264" t="s">
        <v>1301</v>
      </c>
      <c r="EO2" s="265" t="s">
        <v>1300</v>
      </c>
      <c r="EP2" s="10" t="s">
        <v>1300</v>
      </c>
      <c r="EQ2" s="55" t="s">
        <v>1301</v>
      </c>
      <c r="ER2" s="10" t="s">
        <v>1300</v>
      </c>
      <c r="ES2" s="55" t="s">
        <v>1301</v>
      </c>
      <c r="ET2" s="10" t="s">
        <v>1300</v>
      </c>
      <c r="EU2" s="55" t="s">
        <v>1301</v>
      </c>
      <c r="EV2" s="10" t="s">
        <v>1300</v>
      </c>
      <c r="EW2" s="55" t="s">
        <v>1301</v>
      </c>
      <c r="EX2" s="10" t="s">
        <v>1300</v>
      </c>
      <c r="EY2" s="55" t="s">
        <v>1301</v>
      </c>
      <c r="EZ2" s="10" t="s">
        <v>1300</v>
      </c>
      <c r="FA2" s="55" t="s">
        <v>1301</v>
      </c>
      <c r="FB2" s="10" t="s">
        <v>1300</v>
      </c>
      <c r="FC2" s="55" t="s">
        <v>1301</v>
      </c>
      <c r="FD2" s="256" t="s">
        <v>1304</v>
      </c>
      <c r="FE2" s="10" t="s">
        <v>1300</v>
      </c>
      <c r="FF2" s="55" t="s">
        <v>1301</v>
      </c>
      <c r="FG2" s="10" t="s">
        <v>1300</v>
      </c>
      <c r="FH2" s="55" t="s">
        <v>1301</v>
      </c>
      <c r="FI2" s="10" t="s">
        <v>1300</v>
      </c>
      <c r="FJ2" s="55" t="s">
        <v>1301</v>
      </c>
      <c r="FK2" s="10" t="s">
        <v>1300</v>
      </c>
      <c r="FL2" s="55" t="s">
        <v>1301</v>
      </c>
      <c r="FM2" s="10" t="s">
        <v>1300</v>
      </c>
      <c r="FN2" s="55" t="s">
        <v>1301</v>
      </c>
      <c r="FO2" s="10" t="s">
        <v>1300</v>
      </c>
      <c r="FP2" s="55" t="s">
        <v>1301</v>
      </c>
      <c r="FQ2" s="255" t="s">
        <v>1300</v>
      </c>
      <c r="FR2" s="266" t="s">
        <v>1301</v>
      </c>
      <c r="FS2" s="10" t="s">
        <v>1300</v>
      </c>
      <c r="FT2" s="55" t="s">
        <v>1301</v>
      </c>
      <c r="FU2" s="10" t="s">
        <v>1300</v>
      </c>
      <c r="FV2" s="55" t="s">
        <v>1301</v>
      </c>
      <c r="FW2" s="10"/>
      <c r="FX2" s="55"/>
      <c r="FY2" s="10" t="s">
        <v>1300</v>
      </c>
      <c r="FZ2" s="55" t="s">
        <v>1301</v>
      </c>
      <c r="GA2" s="10" t="s">
        <v>1300</v>
      </c>
      <c r="GB2" s="55" t="s">
        <v>1301</v>
      </c>
      <c r="GC2" s="10" t="s">
        <v>1300</v>
      </c>
      <c r="GD2" s="55" t="s">
        <v>1301</v>
      </c>
      <c r="GE2" s="10" t="s">
        <v>1300</v>
      </c>
      <c r="GF2" s="55" t="s">
        <v>1301</v>
      </c>
      <c r="GG2" s="10" t="s">
        <v>1300</v>
      </c>
      <c r="GH2" s="55" t="s">
        <v>1301</v>
      </c>
      <c r="GI2" s="10" t="s">
        <v>1300</v>
      </c>
      <c r="GJ2" s="55" t="s">
        <v>1301</v>
      </c>
      <c r="GK2" s="10" t="s">
        <v>1300</v>
      </c>
      <c r="GL2" s="55" t="s">
        <v>1301</v>
      </c>
      <c r="GM2" s="10" t="s">
        <v>1300</v>
      </c>
      <c r="GN2" s="55" t="s">
        <v>1301</v>
      </c>
      <c r="GO2" s="10" t="s">
        <v>1300</v>
      </c>
      <c r="GP2" s="55" t="s">
        <v>1301</v>
      </c>
      <c r="GQ2" s="10" t="s">
        <v>1300</v>
      </c>
      <c r="GR2" s="55" t="s">
        <v>1301</v>
      </c>
      <c r="GS2" s="10" t="s">
        <v>1300</v>
      </c>
      <c r="GT2" s="55" t="s">
        <v>1301</v>
      </c>
      <c r="GU2" s="303" t="s">
        <v>1300</v>
      </c>
      <c r="GV2" s="304" t="s">
        <v>1301</v>
      </c>
      <c r="GW2" s="255" t="s">
        <v>1300</v>
      </c>
      <c r="GX2" s="266" t="s">
        <v>1301</v>
      </c>
      <c r="GY2" s="10" t="s">
        <v>1300</v>
      </c>
      <c r="GZ2" s="55" t="s">
        <v>1301</v>
      </c>
      <c r="HA2" s="10" t="s">
        <v>1300</v>
      </c>
      <c r="HB2" s="55" t="s">
        <v>1301</v>
      </c>
      <c r="HC2" s="55" t="s">
        <v>1301</v>
      </c>
      <c r="HD2" s="55" t="s">
        <v>1300</v>
      </c>
      <c r="HE2" s="10" t="s">
        <v>1300</v>
      </c>
      <c r="HF2" s="55" t="s">
        <v>1301</v>
      </c>
      <c r="HG2" s="10" t="s">
        <v>1300</v>
      </c>
      <c r="HH2" s="55" t="s">
        <v>1301</v>
      </c>
      <c r="HI2" s="10" t="s">
        <v>1300</v>
      </c>
      <c r="HJ2" s="55" t="s">
        <v>1301</v>
      </c>
      <c r="HK2" s="10" t="s">
        <v>1300</v>
      </c>
      <c r="HL2" s="55" t="s">
        <v>1301</v>
      </c>
      <c r="HM2" s="10" t="s">
        <v>1300</v>
      </c>
      <c r="HN2" s="55" t="s">
        <v>1301</v>
      </c>
      <c r="HO2" s="255" t="s">
        <v>1300</v>
      </c>
      <c r="HP2" s="266" t="s">
        <v>1301</v>
      </c>
      <c r="HQ2" s="10" t="s">
        <v>1300</v>
      </c>
      <c r="HR2" s="55" t="s">
        <v>1301</v>
      </c>
      <c r="HS2" s="10" t="s">
        <v>1300</v>
      </c>
      <c r="HT2" s="55" t="s">
        <v>1301</v>
      </c>
      <c r="HU2" s="10" t="s">
        <v>1300</v>
      </c>
      <c r="HV2" s="55" t="s">
        <v>1301</v>
      </c>
      <c r="HW2" s="10" t="s">
        <v>1300</v>
      </c>
      <c r="HX2" s="55" t="s">
        <v>1301</v>
      </c>
      <c r="HY2" s="10" t="s">
        <v>1300</v>
      </c>
      <c r="HZ2" s="55" t="s">
        <v>1301</v>
      </c>
      <c r="IA2" s="10" t="s">
        <v>1300</v>
      </c>
      <c r="IB2" s="55" t="s">
        <v>1301</v>
      </c>
      <c r="IC2" s="10" t="s">
        <v>1300</v>
      </c>
      <c r="ID2" s="55" t="s">
        <v>1301</v>
      </c>
      <c r="IE2" s="10" t="s">
        <v>1300</v>
      </c>
      <c r="IF2" s="55" t="s">
        <v>1301</v>
      </c>
      <c r="IG2" s="10" t="s">
        <v>1300</v>
      </c>
      <c r="IH2" s="55" t="s">
        <v>1301</v>
      </c>
      <c r="II2" s="10" t="s">
        <v>1300</v>
      </c>
      <c r="IJ2" s="55" t="s">
        <v>1301</v>
      </c>
      <c r="IK2" s="10" t="s">
        <v>1300</v>
      </c>
      <c r="IL2" s="55" t="s">
        <v>1301</v>
      </c>
      <c r="IM2" s="44" t="s">
        <v>1300</v>
      </c>
      <c r="IN2" s="50" t="s">
        <v>1301</v>
      </c>
      <c r="IO2" s="50" t="s">
        <v>1301</v>
      </c>
    </row>
    <row r="3" spans="1:249" x14ac:dyDescent="0.3">
      <c r="A3" s="12">
        <v>1</v>
      </c>
      <c r="B3" s="12" t="s">
        <v>991</v>
      </c>
      <c r="C3" s="12" t="s">
        <v>220</v>
      </c>
      <c r="D3" s="12">
        <v>0.5</v>
      </c>
      <c r="E3" s="12"/>
      <c r="F3" s="12"/>
      <c r="G3" s="12"/>
      <c r="H3" s="12"/>
      <c r="I3" s="12"/>
      <c r="J3" s="12">
        <v>0</v>
      </c>
      <c r="K3" s="12">
        <v>0</v>
      </c>
      <c r="L3" s="12"/>
      <c r="M3" s="12"/>
      <c r="N3" s="12"/>
      <c r="O3" s="12"/>
      <c r="P3" s="12"/>
      <c r="Q3" s="12"/>
      <c r="R3" s="12"/>
      <c r="S3" s="12"/>
      <c r="T3" s="12"/>
      <c r="U3" s="12"/>
      <c r="V3" s="12"/>
      <c r="W3" s="12"/>
      <c r="X3" s="12"/>
      <c r="Y3" s="12">
        <v>650</v>
      </c>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
      <c r="BY3" s="41"/>
      <c r="BZ3" s="1"/>
      <c r="CA3" s="1"/>
      <c r="CB3" s="1"/>
      <c r="CC3" s="1"/>
      <c r="CD3" s="1"/>
      <c r="CE3" s="1"/>
      <c r="CF3" s="1"/>
      <c r="CG3" s="1"/>
      <c r="CH3" s="1"/>
      <c r="CI3" s="1"/>
      <c r="CJ3" s="1"/>
      <c r="CK3" s="1"/>
      <c r="CL3" s="71"/>
      <c r="CM3" s="71"/>
      <c r="CN3" s="1"/>
      <c r="CO3" s="1"/>
      <c r="CP3" s="1"/>
      <c r="CQ3" s="1"/>
      <c r="CR3" s="1"/>
      <c r="CS3" s="1"/>
      <c r="CT3" s="1"/>
      <c r="CU3" s="1"/>
      <c r="CV3" s="1"/>
      <c r="CW3" s="1">
        <f>CW4</f>
        <v>220</v>
      </c>
      <c r="CX3" s="1"/>
      <c r="CY3" s="1"/>
      <c r="CZ3" s="1"/>
      <c r="DA3" s="1"/>
      <c r="DB3" s="44" t="s">
        <v>1300</v>
      </c>
      <c r="DC3" s="50" t="s">
        <v>1301</v>
      </c>
      <c r="DD3" s="1"/>
      <c r="DE3" s="1"/>
      <c r="DF3" s="1"/>
      <c r="DG3" s="1"/>
      <c r="DH3" s="1"/>
      <c r="DI3" s="1"/>
      <c r="DJ3" s="1">
        <v>1</v>
      </c>
      <c r="DK3" s="1">
        <v>81</v>
      </c>
      <c r="DL3" s="1"/>
      <c r="DM3" s="1"/>
      <c r="DN3" s="1"/>
      <c r="DO3" s="1"/>
      <c r="DP3" s="1"/>
      <c r="DQ3" s="1"/>
      <c r="DR3" s="1"/>
      <c r="DS3" s="1"/>
      <c r="DT3" s="1"/>
      <c r="DU3" s="1"/>
      <c r="DV3" s="1"/>
      <c r="DW3" s="1"/>
      <c r="DX3" s="41"/>
      <c r="DY3" s="41"/>
      <c r="DZ3" s="1"/>
      <c r="EA3" s="1"/>
      <c r="EB3" s="1"/>
      <c r="EC3" s="41"/>
      <c r="ED3" s="54"/>
      <c r="EE3" s="54"/>
      <c r="EF3" s="1"/>
      <c r="EG3" s="1"/>
      <c r="EH3" s="1"/>
      <c r="EI3" s="1"/>
      <c r="EJ3" s="1"/>
      <c r="EK3" s="1"/>
      <c r="EL3" s="1"/>
      <c r="EM3" s="1"/>
      <c r="EN3" s="142">
        <v>4</v>
      </c>
      <c r="EO3" s="143"/>
      <c r="EP3" s="1"/>
      <c r="EQ3" s="1"/>
      <c r="ER3" s="1"/>
      <c r="ES3" s="1"/>
      <c r="ET3" s="1"/>
      <c r="EU3" s="1"/>
      <c r="EV3" s="1">
        <v>0</v>
      </c>
      <c r="EW3" s="1">
        <v>0</v>
      </c>
      <c r="EX3" s="1"/>
      <c r="EY3" s="1"/>
      <c r="EZ3" s="54"/>
      <c r="FA3" s="54"/>
      <c r="FB3" s="1"/>
      <c r="FC3" s="1"/>
      <c r="FD3" s="151"/>
      <c r="FE3" s="54"/>
      <c r="FF3" s="54"/>
      <c r="FG3" s="1"/>
      <c r="FH3" s="1"/>
      <c r="FI3" s="1"/>
      <c r="FK3" s="54"/>
      <c r="FL3" s="54"/>
      <c r="FM3" s="1"/>
      <c r="FN3" s="1"/>
      <c r="FO3" s="1"/>
      <c r="FP3" s="1"/>
      <c r="FQ3" s="160"/>
      <c r="FR3" s="51"/>
      <c r="FS3" s="1"/>
      <c r="FT3" s="1"/>
      <c r="FU3" s="1"/>
      <c r="FV3" s="1"/>
      <c r="FW3" s="1"/>
      <c r="FX3" s="1"/>
      <c r="FY3" s="1"/>
      <c r="FZ3" s="1"/>
      <c r="GA3" s="1"/>
      <c r="GB3" s="1"/>
      <c r="GC3" s="1"/>
      <c r="GD3" s="1"/>
      <c r="GE3" s="1"/>
      <c r="GF3" s="1"/>
      <c r="GG3" s="1"/>
      <c r="GH3" s="1"/>
      <c r="GI3" s="54"/>
      <c r="GJ3" s="54"/>
      <c r="GK3" s="1"/>
      <c r="GL3" s="1"/>
      <c r="GM3" s="1"/>
      <c r="GN3" s="1"/>
      <c r="GO3" s="1"/>
      <c r="GP3" s="1"/>
      <c r="GQ3" s="1"/>
      <c r="GR3" s="1"/>
      <c r="GS3" s="1"/>
      <c r="GT3" s="1"/>
      <c r="GU3" s="194"/>
      <c r="GV3" s="194"/>
      <c r="GW3" s="51"/>
      <c r="GX3" s="51"/>
      <c r="GY3" s="1"/>
      <c r="GZ3" s="1"/>
      <c r="HA3" s="1"/>
      <c r="HB3" s="1"/>
      <c r="HC3" s="1"/>
      <c r="HD3" s="1"/>
      <c r="HE3" s="1"/>
      <c r="HF3" s="1"/>
      <c r="HG3" s="1"/>
      <c r="HH3" s="1"/>
      <c r="HI3" s="1"/>
      <c r="HJ3" s="1"/>
      <c r="HK3" s="94"/>
      <c r="HL3" s="94"/>
      <c r="HM3" s="1"/>
      <c r="HN3" s="1"/>
      <c r="HO3" s="51"/>
      <c r="HP3" s="51"/>
      <c r="HQ3" s="1"/>
      <c r="HR3" s="1"/>
      <c r="HS3" s="1"/>
      <c r="HT3" s="1"/>
      <c r="HU3" s="1"/>
      <c r="HV3" s="1"/>
      <c r="HW3" s="213"/>
      <c r="HX3" s="213"/>
      <c r="HY3" s="1"/>
      <c r="HZ3" s="1">
        <v>50</v>
      </c>
      <c r="IA3" s="230"/>
      <c r="IB3" s="230"/>
      <c r="IC3" s="1"/>
      <c r="ID3" s="1"/>
      <c r="IE3" s="1"/>
      <c r="IF3" s="1"/>
      <c r="IG3" s="1"/>
      <c r="IH3" s="1"/>
      <c r="II3" s="1"/>
      <c r="IJ3" s="1"/>
      <c r="IK3" s="244"/>
      <c r="IL3" s="244"/>
      <c r="IM3" s="1"/>
      <c r="IN3" s="1"/>
      <c r="IO3" s="1361"/>
    </row>
    <row r="4" spans="1:249" x14ac:dyDescent="0.3">
      <c r="A4" s="12">
        <v>2</v>
      </c>
      <c r="B4" s="12" t="s">
        <v>992</v>
      </c>
      <c r="C4" s="12" t="s">
        <v>119</v>
      </c>
      <c r="D4" s="12">
        <v>0.8</v>
      </c>
      <c r="E4" s="12"/>
      <c r="F4" s="12"/>
      <c r="G4" s="12"/>
      <c r="H4" s="12"/>
      <c r="I4" s="12"/>
      <c r="J4" s="12">
        <v>0</v>
      </c>
      <c r="K4" s="12">
        <v>88</v>
      </c>
      <c r="L4" s="12"/>
      <c r="M4" s="12"/>
      <c r="N4" s="12"/>
      <c r="O4" s="12">
        <v>180</v>
      </c>
      <c r="P4" s="12"/>
      <c r="Q4" s="12"/>
      <c r="R4" s="12"/>
      <c r="S4" s="12">
        <v>300</v>
      </c>
      <c r="T4" s="12"/>
      <c r="U4" s="12"/>
      <c r="V4" s="12"/>
      <c r="W4" s="12"/>
      <c r="X4" s="12"/>
      <c r="Y4" s="12"/>
      <c r="Z4" s="12"/>
      <c r="AA4" s="12"/>
      <c r="AB4" s="12"/>
      <c r="AC4" s="12"/>
      <c r="AD4" s="12"/>
      <c r="AE4" s="12"/>
      <c r="AF4" s="12"/>
      <c r="AG4" s="12"/>
      <c r="AH4" s="12"/>
      <c r="AI4" s="12"/>
      <c r="AJ4" s="12">
        <v>0</v>
      </c>
      <c r="AK4" s="12">
        <v>204</v>
      </c>
      <c r="AL4" s="12"/>
      <c r="AM4" s="12"/>
      <c r="AN4" s="12"/>
      <c r="AO4" s="12"/>
      <c r="AP4" s="12"/>
      <c r="AQ4" s="12"/>
      <c r="AR4" s="12"/>
      <c r="AS4" s="12">
        <v>553</v>
      </c>
      <c r="AT4" s="12"/>
      <c r="AU4" s="12"/>
      <c r="AV4" s="12"/>
      <c r="AW4" s="12"/>
      <c r="AX4" s="12"/>
      <c r="AY4" s="12"/>
      <c r="AZ4" s="12"/>
      <c r="BA4" s="12"/>
      <c r="BB4" s="12"/>
      <c r="BC4" s="12"/>
      <c r="BD4" s="12"/>
      <c r="BE4" s="12"/>
      <c r="BF4" s="12"/>
      <c r="BG4" s="12"/>
      <c r="BH4" s="12">
        <f>SUM(BH5:BH11)</f>
        <v>0</v>
      </c>
      <c r="BI4" s="12">
        <f>SUM(BI5:BI11)</f>
        <v>30</v>
      </c>
      <c r="BJ4" s="12"/>
      <c r="BK4" s="12"/>
      <c r="BL4" s="12"/>
      <c r="BM4" s="12"/>
      <c r="BN4" s="12"/>
      <c r="BO4" s="12"/>
      <c r="BP4" s="12"/>
      <c r="BQ4" s="12"/>
      <c r="BR4" s="12"/>
      <c r="BS4" s="12"/>
      <c r="BT4" s="12"/>
      <c r="BU4" s="12">
        <v>132</v>
      </c>
      <c r="BV4" s="12"/>
      <c r="BW4" s="12"/>
      <c r="BX4" s="1"/>
      <c r="BY4" s="41">
        <v>180</v>
      </c>
      <c r="BZ4" s="1"/>
      <c r="CA4" s="1"/>
      <c r="CB4" s="50">
        <v>2</v>
      </c>
      <c r="CC4" s="50">
        <v>120</v>
      </c>
      <c r="CD4" s="1"/>
      <c r="CE4" s="1"/>
      <c r="CF4" s="1"/>
      <c r="CG4" s="1"/>
      <c r="CH4" s="1"/>
      <c r="CI4" s="1">
        <v>850</v>
      </c>
      <c r="CJ4" s="1"/>
      <c r="CK4" s="1"/>
      <c r="CL4" s="71"/>
      <c r="CM4" s="71"/>
      <c r="CN4" s="1"/>
      <c r="CO4" s="1"/>
      <c r="CP4" s="1">
        <v>3</v>
      </c>
      <c r="CQ4" s="1">
        <f>CQ5+CQ6+CQ7+CQ8+CQ11</f>
        <v>214</v>
      </c>
      <c r="CR4" s="1"/>
      <c r="CS4" s="1"/>
      <c r="CT4" s="1"/>
      <c r="CU4" s="1"/>
      <c r="CV4" s="1"/>
      <c r="CW4" s="1">
        <f>CW5+CW6+CW11</f>
        <v>220</v>
      </c>
      <c r="CX4" s="1"/>
      <c r="CY4" s="1"/>
      <c r="CZ4" s="1">
        <v>2</v>
      </c>
      <c r="DA4" s="1">
        <v>162</v>
      </c>
      <c r="DB4" s="1"/>
      <c r="DC4" s="1"/>
      <c r="DD4" s="1"/>
      <c r="DE4" s="1"/>
      <c r="DF4" s="1"/>
      <c r="DG4" s="1"/>
      <c r="DH4" s="1"/>
      <c r="DI4" s="1"/>
      <c r="DJ4" s="1"/>
      <c r="DK4" s="1">
        <v>6</v>
      </c>
      <c r="DL4" s="1"/>
      <c r="DM4" s="1"/>
      <c r="DN4" s="1"/>
      <c r="DO4" s="1"/>
      <c r="DP4" s="1"/>
      <c r="DQ4" s="1"/>
      <c r="DR4" s="1"/>
      <c r="DS4" s="1"/>
      <c r="DT4" s="1"/>
      <c r="DU4" s="1">
        <v>226</v>
      </c>
      <c r="DV4" s="1"/>
      <c r="DW4" s="1"/>
      <c r="DX4" s="45">
        <f>SUM(DX5:DX11)</f>
        <v>0</v>
      </c>
      <c r="DY4" s="45">
        <f>SUM(DY5:DY11)</f>
        <v>593</v>
      </c>
      <c r="DZ4" s="1"/>
      <c r="EA4" s="1"/>
      <c r="EB4" s="1"/>
      <c r="EC4" s="41"/>
      <c r="ED4" s="54"/>
      <c r="EE4" s="54"/>
      <c r="EF4" s="1"/>
      <c r="EG4" s="1"/>
      <c r="EH4" s="1"/>
      <c r="EI4" s="1"/>
      <c r="EJ4" s="1"/>
      <c r="EK4" s="1"/>
      <c r="EL4" s="1"/>
      <c r="EM4" s="1"/>
      <c r="EN4" s="144"/>
      <c r="EO4" s="144"/>
      <c r="EP4" s="50"/>
      <c r="EQ4" s="50">
        <v>794</v>
      </c>
      <c r="ER4" s="1"/>
      <c r="ES4" s="1"/>
      <c r="ET4" s="1"/>
      <c r="EU4" s="1"/>
      <c r="EV4" s="1">
        <v>0</v>
      </c>
      <c r="EW4" s="1">
        <v>144</v>
      </c>
      <c r="EX4" s="1"/>
      <c r="EY4" s="1">
        <v>50</v>
      </c>
      <c r="EZ4" s="54"/>
      <c r="FA4" s="54">
        <v>490</v>
      </c>
      <c r="FB4" s="1"/>
      <c r="FC4" s="1"/>
      <c r="FD4" s="151">
        <v>1000</v>
      </c>
      <c r="FE4" s="54"/>
      <c r="FF4" s="54">
        <v>23</v>
      </c>
      <c r="FG4" s="1"/>
      <c r="FH4" s="1">
        <v>17</v>
      </c>
      <c r="FI4" s="1"/>
      <c r="FJ4" s="1">
        <v>1118</v>
      </c>
      <c r="FK4" s="54"/>
      <c r="FL4" s="54">
        <v>36</v>
      </c>
      <c r="FM4" s="1"/>
      <c r="FN4" s="1"/>
      <c r="FO4" s="1"/>
      <c r="FP4" s="1">
        <v>56</v>
      </c>
      <c r="FQ4" s="160"/>
      <c r="FR4" s="51"/>
      <c r="FS4" s="1"/>
      <c r="FT4" s="1"/>
      <c r="FU4" s="1">
        <v>5</v>
      </c>
      <c r="FV4" s="1">
        <v>350</v>
      </c>
      <c r="FW4" s="1"/>
      <c r="FX4" s="1"/>
      <c r="FY4" s="1"/>
      <c r="FZ4" s="1"/>
      <c r="GA4" s="1"/>
      <c r="GB4" s="1"/>
      <c r="GC4" s="1"/>
      <c r="GD4" s="1"/>
      <c r="GE4" s="1"/>
      <c r="GF4" s="1"/>
      <c r="GG4" s="1"/>
      <c r="GH4" s="1"/>
      <c r="GI4" s="54"/>
      <c r="GJ4" s="54"/>
      <c r="GK4" s="1"/>
      <c r="GL4" s="1"/>
      <c r="GM4" s="1"/>
      <c r="GN4" s="1"/>
      <c r="GO4" s="1"/>
      <c r="GP4" s="1"/>
      <c r="GQ4" s="1"/>
      <c r="GR4" s="1"/>
      <c r="GS4" s="1"/>
      <c r="GT4" s="1"/>
      <c r="GU4" s="194"/>
      <c r="GV4" s="194">
        <v>50</v>
      </c>
      <c r="GW4" s="51"/>
      <c r="GX4" s="51">
        <v>310</v>
      </c>
      <c r="GY4" s="1"/>
      <c r="GZ4" s="50">
        <v>585</v>
      </c>
      <c r="HA4" s="1"/>
      <c r="HB4" s="1"/>
      <c r="HC4" s="50">
        <v>350</v>
      </c>
      <c r="HD4" s="50">
        <v>0</v>
      </c>
      <c r="HE4" s="1"/>
      <c r="HF4" s="1"/>
      <c r="HG4" s="1"/>
      <c r="HH4" s="1"/>
      <c r="HI4" s="1"/>
      <c r="HJ4" s="1"/>
      <c r="HK4" s="94"/>
      <c r="HL4" s="94"/>
      <c r="HM4" s="1"/>
      <c r="HN4" s="1"/>
      <c r="HO4" s="51"/>
      <c r="HP4" s="51">
        <v>310</v>
      </c>
      <c r="HQ4" s="1"/>
      <c r="HR4" s="1"/>
      <c r="HS4" s="1"/>
      <c r="HT4" s="1"/>
      <c r="HU4" s="1"/>
      <c r="HV4" s="50">
        <v>910</v>
      </c>
      <c r="HW4" s="213"/>
      <c r="HX4" s="213"/>
      <c r="HY4" s="1">
        <v>9</v>
      </c>
      <c r="HZ4" s="1">
        <v>180</v>
      </c>
      <c r="IA4" s="230"/>
      <c r="IB4" s="230"/>
      <c r="IC4" s="1"/>
      <c r="ID4" s="2">
        <v>300</v>
      </c>
      <c r="IE4" s="1"/>
      <c r="IF4" s="1"/>
      <c r="IG4" s="1"/>
      <c r="IH4" s="1"/>
      <c r="II4" s="1"/>
      <c r="IJ4" s="1"/>
      <c r="IK4" s="244"/>
      <c r="IL4" s="244"/>
      <c r="IM4" s="1"/>
      <c r="IN4" s="1">
        <v>60</v>
      </c>
      <c r="IO4" s="1361"/>
    </row>
    <row r="5" spans="1:249" x14ac:dyDescent="0.3">
      <c r="A5" s="12">
        <v>1</v>
      </c>
      <c r="B5" s="12" t="s">
        <v>993</v>
      </c>
      <c r="C5" s="125" t="s">
        <v>994</v>
      </c>
      <c r="D5" s="12">
        <v>0.83</v>
      </c>
      <c r="E5" s="12"/>
      <c r="F5" s="12"/>
      <c r="G5" s="12"/>
      <c r="H5" s="12"/>
      <c r="I5" s="12"/>
      <c r="J5" s="12">
        <v>0</v>
      </c>
      <c r="K5" s="12">
        <v>72</v>
      </c>
      <c r="L5" s="12"/>
      <c r="M5" s="12"/>
      <c r="N5" s="12"/>
      <c r="O5" s="12">
        <v>180</v>
      </c>
      <c r="P5" s="12"/>
      <c r="Q5" s="12"/>
      <c r="R5" s="12"/>
      <c r="S5" s="12">
        <v>176</v>
      </c>
      <c r="T5" s="12"/>
      <c r="U5" s="12"/>
      <c r="V5" s="12"/>
      <c r="W5" s="12"/>
      <c r="X5" s="12"/>
      <c r="Y5" s="12">
        <v>650</v>
      </c>
      <c r="Z5" s="12"/>
      <c r="AA5" s="12"/>
      <c r="AB5" s="12"/>
      <c r="AC5" s="12">
        <v>152</v>
      </c>
      <c r="AD5" s="12"/>
      <c r="AE5" s="12"/>
      <c r="AF5" s="12"/>
      <c r="AG5" s="12"/>
      <c r="AH5" s="12"/>
      <c r="AI5" s="12"/>
      <c r="AJ5" s="12"/>
      <c r="AK5" s="12">
        <v>60</v>
      </c>
      <c r="AL5" s="12"/>
      <c r="AM5" s="12">
        <v>455</v>
      </c>
      <c r="AN5" s="12"/>
      <c r="AO5" s="12"/>
      <c r="AP5" s="12"/>
      <c r="AQ5" s="12"/>
      <c r="AR5" s="12"/>
      <c r="AS5" s="12">
        <v>529</v>
      </c>
      <c r="AT5" s="12"/>
      <c r="AU5" s="12"/>
      <c r="AV5" s="12"/>
      <c r="AW5" s="12"/>
      <c r="AX5" s="12"/>
      <c r="AY5" s="12"/>
      <c r="AZ5" s="12"/>
      <c r="BA5" s="12"/>
      <c r="BB5" s="12"/>
      <c r="BC5" s="12"/>
      <c r="BD5" s="12"/>
      <c r="BE5" s="12"/>
      <c r="BF5" s="12"/>
      <c r="BG5" s="12"/>
      <c r="BH5" s="12"/>
      <c r="BI5" s="12"/>
      <c r="BJ5" s="12"/>
      <c r="BK5" s="12"/>
      <c r="BL5" s="12"/>
      <c r="BM5" s="12"/>
      <c r="BN5" s="12"/>
      <c r="BO5" s="12"/>
      <c r="BP5" s="12"/>
      <c r="BQ5" s="12">
        <v>10</v>
      </c>
      <c r="BR5" s="12"/>
      <c r="BS5" s="12"/>
      <c r="BT5" s="12"/>
      <c r="BU5" s="12">
        <v>68</v>
      </c>
      <c r="BV5" s="12"/>
      <c r="BW5" s="12"/>
      <c r="BX5" s="1"/>
      <c r="BY5" s="41">
        <v>180</v>
      </c>
      <c r="BZ5" s="1"/>
      <c r="CA5" s="1"/>
      <c r="CB5" s="1"/>
      <c r="CC5" s="1">
        <v>78</v>
      </c>
      <c r="CD5" s="1"/>
      <c r="CE5" s="1"/>
      <c r="CF5" s="1"/>
      <c r="CG5" s="1"/>
      <c r="CH5" s="1"/>
      <c r="CI5" s="1">
        <v>440</v>
      </c>
      <c r="CJ5" s="1"/>
      <c r="CK5" s="1">
        <v>320</v>
      </c>
      <c r="CL5" s="71"/>
      <c r="CM5" s="71"/>
      <c r="CN5" s="1"/>
      <c r="CO5" s="1"/>
      <c r="CP5" s="1"/>
      <c r="CQ5" s="1">
        <v>52</v>
      </c>
      <c r="CR5" s="1"/>
      <c r="CS5" s="1"/>
      <c r="CT5" s="1"/>
      <c r="CU5" s="1"/>
      <c r="CV5" s="1"/>
      <c r="CW5" s="1">
        <v>130</v>
      </c>
      <c r="CX5" s="1"/>
      <c r="CY5" s="1"/>
      <c r="CZ5" s="1"/>
      <c r="DA5" s="1">
        <v>70</v>
      </c>
      <c r="DB5" s="1"/>
      <c r="DC5" s="1"/>
      <c r="DD5" s="1"/>
      <c r="DE5" s="1"/>
      <c r="DF5" s="1"/>
      <c r="DG5" s="1"/>
      <c r="DH5" s="1">
        <v>1</v>
      </c>
      <c r="DI5" s="1">
        <v>824</v>
      </c>
      <c r="DJ5" s="1">
        <v>1</v>
      </c>
      <c r="DK5" s="1">
        <v>72</v>
      </c>
      <c r="DL5" s="1"/>
      <c r="DM5" s="1">
        <v>183</v>
      </c>
      <c r="DN5" s="1"/>
      <c r="DO5" s="1"/>
      <c r="DP5" s="1"/>
      <c r="DQ5" s="1"/>
      <c r="DR5" s="1"/>
      <c r="DS5" s="1"/>
      <c r="DT5" s="1"/>
      <c r="DU5" s="1">
        <v>75</v>
      </c>
      <c r="DV5" s="1"/>
      <c r="DW5" s="1">
        <v>40</v>
      </c>
      <c r="DX5" s="41"/>
      <c r="DY5" s="41">
        <v>593</v>
      </c>
      <c r="DZ5" s="1"/>
      <c r="EA5" s="1"/>
      <c r="EB5" s="1"/>
      <c r="EC5" s="41">
        <v>647</v>
      </c>
      <c r="ED5" s="54"/>
      <c r="EE5" s="54"/>
      <c r="EF5" s="1"/>
      <c r="EG5" s="1"/>
      <c r="EH5" s="1"/>
      <c r="EI5" s="1"/>
      <c r="EJ5" s="1"/>
      <c r="EK5" s="1"/>
      <c r="EL5" s="1"/>
      <c r="EM5" s="1"/>
      <c r="EN5" s="60"/>
      <c r="EO5" s="60"/>
      <c r="EP5" s="1"/>
      <c r="EQ5" s="1">
        <v>445</v>
      </c>
      <c r="ER5" s="1">
        <v>150</v>
      </c>
      <c r="ES5" s="1">
        <v>3</v>
      </c>
      <c r="ET5" s="1"/>
      <c r="EU5" s="1"/>
      <c r="EV5" s="1"/>
      <c r="EW5" s="1">
        <v>144</v>
      </c>
      <c r="EX5" s="1"/>
      <c r="EY5" s="1">
        <v>50</v>
      </c>
      <c r="EZ5" s="54"/>
      <c r="FA5" s="54">
        <v>250</v>
      </c>
      <c r="FB5" s="1"/>
      <c r="FC5" s="1"/>
      <c r="FD5" s="151"/>
      <c r="FE5" s="54"/>
      <c r="FF5" s="54"/>
      <c r="FG5" s="1"/>
      <c r="FH5" s="1"/>
      <c r="FI5" s="1"/>
      <c r="FJ5" s="1">
        <v>260</v>
      </c>
      <c r="FK5" s="54"/>
      <c r="FL5" s="54">
        <v>30</v>
      </c>
      <c r="FM5" s="1"/>
      <c r="FN5" s="1"/>
      <c r="FO5" s="1"/>
      <c r="FP5" s="1">
        <v>4</v>
      </c>
      <c r="FQ5" s="160"/>
      <c r="FR5" s="51"/>
      <c r="FS5" s="1"/>
      <c r="FT5" s="1"/>
      <c r="FU5" s="1">
        <v>5</v>
      </c>
      <c r="FV5" s="1">
        <v>350</v>
      </c>
      <c r="FW5" s="1"/>
      <c r="FX5" s="1"/>
      <c r="FY5" s="1">
        <v>0</v>
      </c>
      <c r="FZ5" s="1">
        <v>2</v>
      </c>
      <c r="GA5" s="1">
        <v>394</v>
      </c>
      <c r="GB5" s="1"/>
      <c r="GC5" s="1"/>
      <c r="GD5" s="1"/>
      <c r="GE5" s="1"/>
      <c r="GF5" s="1"/>
      <c r="GG5" s="1">
        <v>2</v>
      </c>
      <c r="GH5" s="1">
        <v>275</v>
      </c>
      <c r="GI5" s="54"/>
      <c r="GJ5" s="54"/>
      <c r="GK5" s="1"/>
      <c r="GL5" s="1"/>
      <c r="GM5" s="1"/>
      <c r="GN5" s="1">
        <v>20</v>
      </c>
      <c r="GO5" s="1"/>
      <c r="GP5" s="1"/>
      <c r="GQ5" s="1">
        <v>394</v>
      </c>
      <c r="GR5" s="1"/>
      <c r="GS5" s="1">
        <v>70</v>
      </c>
      <c r="GT5" s="1">
        <v>2</v>
      </c>
      <c r="GU5" s="194"/>
      <c r="GV5" s="194"/>
      <c r="GW5" s="51"/>
      <c r="GX5" s="51">
        <v>310</v>
      </c>
      <c r="GY5" s="1"/>
      <c r="GZ5" s="1">
        <v>210</v>
      </c>
      <c r="HA5" s="1"/>
      <c r="HB5" s="1"/>
      <c r="HC5" s="1">
        <v>58</v>
      </c>
      <c r="HD5" s="1">
        <v>0</v>
      </c>
      <c r="HE5" s="1"/>
      <c r="HF5" s="1"/>
      <c r="HG5" s="1"/>
      <c r="HH5" s="1"/>
      <c r="HI5" s="1"/>
      <c r="HJ5" s="1"/>
      <c r="HK5" s="94"/>
      <c r="HL5" s="94">
        <v>1916</v>
      </c>
      <c r="HM5" s="1">
        <v>78</v>
      </c>
      <c r="HN5" s="1"/>
      <c r="HO5" s="51"/>
      <c r="HP5" s="51">
        <v>310</v>
      </c>
      <c r="HQ5" s="1"/>
      <c r="HR5" s="1"/>
      <c r="HS5" s="1"/>
      <c r="HT5" s="1">
        <v>57</v>
      </c>
      <c r="HU5" s="1"/>
      <c r="HV5" s="1">
        <v>588</v>
      </c>
      <c r="HW5" s="213"/>
      <c r="HX5" s="213"/>
      <c r="HY5" s="1"/>
      <c r="HZ5" s="1"/>
      <c r="IA5" s="230"/>
      <c r="IB5" s="230"/>
      <c r="IC5" s="1"/>
      <c r="ID5" s="2"/>
      <c r="IE5" s="1"/>
      <c r="IF5" s="1"/>
      <c r="IG5" s="1">
        <v>587</v>
      </c>
      <c r="IH5" s="1">
        <v>5</v>
      </c>
      <c r="II5" s="1"/>
      <c r="IJ5" s="1"/>
      <c r="IK5" s="244"/>
      <c r="IL5" s="244"/>
      <c r="IM5" s="1"/>
      <c r="IN5" s="1"/>
      <c r="IO5" s="1361"/>
    </row>
    <row r="6" spans="1:249" x14ac:dyDescent="0.3">
      <c r="A6" s="12">
        <v>2</v>
      </c>
      <c r="B6" s="12" t="s">
        <v>995</v>
      </c>
      <c r="C6" s="12" t="s">
        <v>996</v>
      </c>
      <c r="D6" s="12">
        <v>0.66</v>
      </c>
      <c r="E6" s="12"/>
      <c r="F6" s="12"/>
      <c r="G6" s="12"/>
      <c r="H6" s="12"/>
      <c r="I6" s="12"/>
      <c r="J6" s="12">
        <v>0</v>
      </c>
      <c r="K6" s="12">
        <v>0</v>
      </c>
      <c r="L6" s="12"/>
      <c r="M6" s="12"/>
      <c r="N6" s="12"/>
      <c r="O6" s="12"/>
      <c r="P6" s="12"/>
      <c r="Q6" s="12"/>
      <c r="R6" s="12"/>
      <c r="S6" s="12">
        <v>41</v>
      </c>
      <c r="T6" s="12"/>
      <c r="U6" s="12"/>
      <c r="V6" s="12"/>
      <c r="W6" s="12"/>
      <c r="X6" s="12"/>
      <c r="Y6" s="12"/>
      <c r="Z6" s="12"/>
      <c r="AA6" s="12"/>
      <c r="AB6" s="12"/>
      <c r="AC6" s="12"/>
      <c r="AD6" s="12"/>
      <c r="AE6" s="12"/>
      <c r="AF6" s="12"/>
      <c r="AG6" s="12"/>
      <c r="AH6" s="12"/>
      <c r="AI6" s="12"/>
      <c r="AJ6" s="12"/>
      <c r="AK6" s="12">
        <v>143</v>
      </c>
      <c r="AL6" s="12"/>
      <c r="AM6" s="12">
        <v>182</v>
      </c>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v>37</v>
      </c>
      <c r="BR6" s="12"/>
      <c r="BS6" s="12"/>
      <c r="BT6" s="12"/>
      <c r="BU6" s="12">
        <v>8</v>
      </c>
      <c r="BV6" s="12"/>
      <c r="BW6" s="12"/>
      <c r="BX6" s="1"/>
      <c r="BY6" s="41"/>
      <c r="BZ6" s="1"/>
      <c r="CA6" s="1"/>
      <c r="CB6" s="1">
        <v>2</v>
      </c>
      <c r="CC6" s="1">
        <v>8</v>
      </c>
      <c r="CD6" s="1"/>
      <c r="CE6" s="1">
        <v>300</v>
      </c>
      <c r="CF6" s="1"/>
      <c r="CG6" s="1"/>
      <c r="CH6" s="1"/>
      <c r="CI6" s="1">
        <v>365</v>
      </c>
      <c r="CJ6" s="1"/>
      <c r="CK6" s="1"/>
      <c r="CL6" s="71"/>
      <c r="CM6" s="71"/>
      <c r="CN6" s="1"/>
      <c r="CO6" s="1"/>
      <c r="CP6" s="1">
        <v>3</v>
      </c>
      <c r="CQ6" s="1">
        <v>26</v>
      </c>
      <c r="CR6" s="1"/>
      <c r="CS6" s="1"/>
      <c r="CT6" s="1"/>
      <c r="CU6" s="1"/>
      <c r="CV6" s="1"/>
      <c r="CW6" s="1">
        <v>60</v>
      </c>
      <c r="CX6" s="1"/>
      <c r="CY6" s="1"/>
      <c r="CZ6" s="1">
        <v>2</v>
      </c>
      <c r="DA6" s="1">
        <v>90</v>
      </c>
      <c r="DB6" s="1">
        <v>0</v>
      </c>
      <c r="DC6" s="1">
        <v>117</v>
      </c>
      <c r="DD6" s="1"/>
      <c r="DE6" s="1"/>
      <c r="DF6" s="1"/>
      <c r="DG6" s="1"/>
      <c r="DH6" s="1"/>
      <c r="DI6" s="1">
        <v>12</v>
      </c>
      <c r="DJ6" s="1"/>
      <c r="DK6" s="1">
        <v>2</v>
      </c>
      <c r="DL6" s="1"/>
      <c r="DM6" s="1"/>
      <c r="DN6" s="1"/>
      <c r="DO6" s="54"/>
      <c r="DP6" s="1"/>
      <c r="DQ6" s="1"/>
      <c r="DR6" s="1"/>
      <c r="DS6" s="1"/>
      <c r="DT6" s="1"/>
      <c r="DU6" s="1">
        <v>29</v>
      </c>
      <c r="DV6" s="1"/>
      <c r="DW6" s="1">
        <v>1</v>
      </c>
      <c r="DX6" s="41"/>
      <c r="DY6" s="41"/>
      <c r="DZ6" s="1"/>
      <c r="EA6" s="1"/>
      <c r="EB6" s="1"/>
      <c r="EC6" s="41">
        <v>33</v>
      </c>
      <c r="ED6" s="54"/>
      <c r="EE6" s="54"/>
      <c r="EF6" s="1"/>
      <c r="EG6" s="1"/>
      <c r="EH6" s="1"/>
      <c r="EI6" s="1"/>
      <c r="EJ6" s="1"/>
      <c r="EK6" s="1"/>
      <c r="EL6" s="1"/>
      <c r="EM6" s="1"/>
      <c r="EN6" s="144"/>
      <c r="EO6" s="144"/>
      <c r="EP6" s="1"/>
      <c r="EQ6" s="1">
        <v>252</v>
      </c>
      <c r="ER6" s="1">
        <v>30</v>
      </c>
      <c r="ES6" s="1">
        <v>2</v>
      </c>
      <c r="ET6" s="1"/>
      <c r="EU6" s="1"/>
      <c r="EV6" s="1"/>
      <c r="EW6" s="1"/>
      <c r="EX6" s="1"/>
      <c r="EY6" s="1"/>
      <c r="EZ6" s="54"/>
      <c r="FA6" s="54">
        <v>39</v>
      </c>
      <c r="FB6" s="1"/>
      <c r="FC6" s="1"/>
      <c r="FD6" s="151"/>
      <c r="FE6" s="54"/>
      <c r="FF6" s="54"/>
      <c r="FG6" s="1"/>
      <c r="FH6" s="1"/>
      <c r="FI6" s="1"/>
      <c r="FJ6" s="1">
        <v>58</v>
      </c>
      <c r="FK6" s="54"/>
      <c r="FL6" s="54">
        <v>6</v>
      </c>
      <c r="FM6" s="1"/>
      <c r="FN6" s="1"/>
      <c r="FO6" s="1"/>
      <c r="FP6" s="1">
        <v>52</v>
      </c>
      <c r="FQ6" s="160"/>
      <c r="FR6" s="51"/>
      <c r="FS6" s="1"/>
      <c r="FT6" s="1"/>
      <c r="FU6" s="1"/>
      <c r="FV6" s="1"/>
      <c r="FW6" s="1"/>
      <c r="FX6" s="1"/>
      <c r="FY6" s="1">
        <v>0</v>
      </c>
      <c r="FZ6" s="1">
        <v>11</v>
      </c>
      <c r="GA6" s="1">
        <v>357</v>
      </c>
      <c r="GB6" s="1"/>
      <c r="GC6" s="1"/>
      <c r="GD6" s="1"/>
      <c r="GE6" s="1"/>
      <c r="GF6" s="1"/>
      <c r="GG6" s="1"/>
      <c r="GH6" s="1">
        <v>5</v>
      </c>
      <c r="GI6" s="54"/>
      <c r="GJ6" s="54">
        <v>1</v>
      </c>
      <c r="GK6" s="1"/>
      <c r="GL6" s="1"/>
      <c r="GM6" s="1"/>
      <c r="GN6" s="1">
        <v>110</v>
      </c>
      <c r="GO6" s="1"/>
      <c r="GP6" s="1"/>
      <c r="GQ6" s="1">
        <v>357</v>
      </c>
      <c r="GR6" s="1"/>
      <c r="GS6" s="1"/>
      <c r="GT6" s="1"/>
      <c r="GU6" s="194"/>
      <c r="GV6" s="194"/>
      <c r="GW6" s="51"/>
      <c r="GX6" s="51"/>
      <c r="GY6" s="1"/>
      <c r="GZ6" s="1">
        <v>69</v>
      </c>
      <c r="HA6" s="1"/>
      <c r="HB6" s="1"/>
      <c r="HC6" s="1">
        <v>7</v>
      </c>
      <c r="HD6" s="1"/>
      <c r="HE6" s="1"/>
      <c r="HF6" s="1"/>
      <c r="HG6" s="1"/>
      <c r="HH6" s="1"/>
      <c r="HI6" s="1"/>
      <c r="HJ6" s="1"/>
      <c r="HK6" s="94"/>
      <c r="HL6" s="94">
        <v>721</v>
      </c>
      <c r="HM6" s="1">
        <v>49</v>
      </c>
      <c r="HN6" s="1"/>
      <c r="HO6" s="51"/>
      <c r="HP6" s="51"/>
      <c r="HQ6" s="1">
        <v>120</v>
      </c>
      <c r="HR6" s="1"/>
      <c r="HS6" s="1"/>
      <c r="HT6" s="1">
        <v>13</v>
      </c>
      <c r="HU6" s="1"/>
      <c r="HV6" s="1">
        <v>101</v>
      </c>
      <c r="HW6" s="213"/>
      <c r="HX6" s="213"/>
      <c r="HY6" s="1"/>
      <c r="HZ6" s="1"/>
      <c r="IA6" s="230"/>
      <c r="IB6" s="230"/>
      <c r="IC6" s="1"/>
      <c r="ID6" s="2"/>
      <c r="IE6" s="1"/>
      <c r="IF6" s="1"/>
      <c r="IG6" s="1">
        <v>1</v>
      </c>
      <c r="IH6" s="1"/>
      <c r="II6" s="1"/>
      <c r="IJ6" s="1"/>
      <c r="IK6" s="244"/>
      <c r="IL6" s="244"/>
      <c r="IM6" s="1"/>
      <c r="IN6" s="1"/>
      <c r="IO6" s="1361"/>
    </row>
    <row r="7" spans="1:249" x14ac:dyDescent="0.3">
      <c r="A7" s="12">
        <v>3</v>
      </c>
      <c r="B7" s="12" t="s">
        <v>997</v>
      </c>
      <c r="C7" s="12" t="s">
        <v>243</v>
      </c>
      <c r="D7" s="12">
        <v>0.71</v>
      </c>
      <c r="E7" s="12"/>
      <c r="F7" s="12"/>
      <c r="G7" s="12"/>
      <c r="H7" s="12"/>
      <c r="I7" s="12"/>
      <c r="J7" s="12">
        <v>0</v>
      </c>
      <c r="K7" s="12">
        <v>0</v>
      </c>
      <c r="L7" s="12"/>
      <c r="M7" s="12"/>
      <c r="N7" s="12"/>
      <c r="O7" s="12"/>
      <c r="P7" s="12"/>
      <c r="Q7" s="12"/>
      <c r="R7" s="12"/>
      <c r="S7" s="12">
        <v>10</v>
      </c>
      <c r="T7" s="12"/>
      <c r="U7" s="12"/>
      <c r="V7" s="12"/>
      <c r="W7" s="12"/>
      <c r="X7" s="12"/>
      <c r="Y7" s="12"/>
      <c r="Z7" s="12"/>
      <c r="AA7" s="12"/>
      <c r="AB7" s="12"/>
      <c r="AC7" s="12"/>
      <c r="AD7" s="12"/>
      <c r="AE7" s="12"/>
      <c r="AF7" s="12"/>
      <c r="AG7" s="12"/>
      <c r="AH7" s="12"/>
      <c r="AI7" s="12"/>
      <c r="AJ7" s="12"/>
      <c r="AK7" s="12"/>
      <c r="AL7" s="12"/>
      <c r="AM7" s="12">
        <v>74</v>
      </c>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v>6</v>
      </c>
      <c r="BR7" s="12"/>
      <c r="BS7" s="12"/>
      <c r="BT7" s="12"/>
      <c r="BU7" s="12">
        <v>8</v>
      </c>
      <c r="BV7" s="12"/>
      <c r="BW7" s="12"/>
      <c r="BX7" s="1"/>
      <c r="BY7" s="41"/>
      <c r="BZ7" s="1"/>
      <c r="CA7" s="1"/>
      <c r="CB7" s="1"/>
      <c r="CC7" s="1"/>
      <c r="CD7" s="1"/>
      <c r="CE7" s="1">
        <v>700</v>
      </c>
      <c r="CF7" s="1"/>
      <c r="CG7" s="1"/>
      <c r="CH7" s="1"/>
      <c r="CI7" s="1">
        <v>25</v>
      </c>
      <c r="CJ7" s="1"/>
      <c r="CK7" s="1"/>
      <c r="CL7" s="71"/>
      <c r="CM7" s="71"/>
      <c r="CN7" s="1"/>
      <c r="CO7" s="1"/>
      <c r="CP7" s="1"/>
      <c r="CQ7" s="1">
        <v>18</v>
      </c>
      <c r="CR7" s="1"/>
      <c r="CS7" s="1"/>
      <c r="CT7" s="1"/>
      <c r="CU7" s="1"/>
      <c r="CV7" s="1"/>
      <c r="CW7" s="1"/>
      <c r="CX7" s="1"/>
      <c r="CY7" s="1"/>
      <c r="CZ7" s="1"/>
      <c r="DA7" s="1"/>
      <c r="DB7" s="1">
        <v>0</v>
      </c>
      <c r="DC7" s="1">
        <v>0</v>
      </c>
      <c r="DD7" s="1"/>
      <c r="DE7" s="1"/>
      <c r="DF7" s="1"/>
      <c r="DG7" s="1"/>
      <c r="DH7" s="1"/>
      <c r="DI7" s="1">
        <v>66</v>
      </c>
      <c r="DJ7" s="1"/>
      <c r="DK7" s="1"/>
      <c r="DL7" s="1"/>
      <c r="DM7" s="1"/>
      <c r="DN7" s="1"/>
      <c r="DO7" s="1"/>
      <c r="DP7" s="1"/>
      <c r="DQ7" s="1"/>
      <c r="DR7" s="1"/>
      <c r="DS7" s="1"/>
      <c r="DT7" s="1"/>
      <c r="DU7" s="1">
        <v>110</v>
      </c>
      <c r="DV7" s="1"/>
      <c r="DW7" s="1"/>
      <c r="DX7" s="41"/>
      <c r="DY7" s="41"/>
      <c r="DZ7" s="1"/>
      <c r="EA7" s="1"/>
      <c r="EB7" s="1"/>
      <c r="EC7" s="41"/>
      <c r="ED7" s="54"/>
      <c r="EE7" s="54"/>
      <c r="EF7" s="1"/>
      <c r="EG7" s="1"/>
      <c r="EH7" s="1"/>
      <c r="EI7" s="1"/>
      <c r="EJ7" s="1"/>
      <c r="EK7" s="1"/>
      <c r="EL7" s="1"/>
      <c r="EM7" s="1"/>
      <c r="EN7" s="60"/>
      <c r="EO7" s="60"/>
      <c r="EP7" s="1"/>
      <c r="EQ7" s="1">
        <v>46</v>
      </c>
      <c r="ER7" s="1"/>
      <c r="ES7" s="1"/>
      <c r="ET7" s="1"/>
      <c r="EU7" s="1"/>
      <c r="EV7" s="1"/>
      <c r="EW7" s="1"/>
      <c r="EX7" s="1"/>
      <c r="EY7" s="1"/>
      <c r="EZ7" s="54"/>
      <c r="FA7" s="54">
        <v>115</v>
      </c>
      <c r="FB7" s="1"/>
      <c r="FC7" s="1"/>
      <c r="FD7" s="151"/>
      <c r="FE7" s="54"/>
      <c r="FF7" s="54"/>
      <c r="FG7" s="1"/>
      <c r="FH7" s="1"/>
      <c r="FI7" s="1"/>
      <c r="FJ7" s="1">
        <v>60</v>
      </c>
      <c r="FK7" s="54"/>
      <c r="FL7" s="54"/>
      <c r="FM7" s="1"/>
      <c r="FN7" s="1"/>
      <c r="FO7" s="1"/>
      <c r="FP7" s="1"/>
      <c r="FQ7" s="160"/>
      <c r="FR7" s="51"/>
      <c r="FS7" s="1"/>
      <c r="FT7" s="1"/>
      <c r="FU7" s="1"/>
      <c r="FV7" s="1"/>
      <c r="FW7" s="1"/>
      <c r="FX7" s="1"/>
      <c r="FY7" s="1"/>
      <c r="FZ7" s="1"/>
      <c r="GA7" s="1"/>
      <c r="GB7" s="1"/>
      <c r="GC7" s="1"/>
      <c r="GD7" s="1"/>
      <c r="GE7" s="1"/>
      <c r="GF7" s="1"/>
      <c r="GG7" s="1"/>
      <c r="GH7" s="1">
        <v>170</v>
      </c>
      <c r="GI7" s="54"/>
      <c r="GJ7" s="54"/>
      <c r="GK7" s="1"/>
      <c r="GL7" s="1"/>
      <c r="GM7" s="1"/>
      <c r="GN7" s="1"/>
      <c r="GO7" s="1"/>
      <c r="GP7" s="1"/>
      <c r="GQ7" s="1"/>
      <c r="GR7" s="1"/>
      <c r="GS7" s="1"/>
      <c r="GT7" s="1"/>
      <c r="GU7" s="194"/>
      <c r="GV7" s="194"/>
      <c r="GW7" s="51"/>
      <c r="GX7" s="51"/>
      <c r="GY7" s="1"/>
      <c r="GZ7" s="1">
        <v>40</v>
      </c>
      <c r="HA7" s="1"/>
      <c r="HB7" s="1"/>
      <c r="HC7" s="1"/>
      <c r="HD7" s="1"/>
      <c r="HE7" s="1"/>
      <c r="HF7" s="1"/>
      <c r="HG7" s="1"/>
      <c r="HH7" s="1"/>
      <c r="HI7" s="1"/>
      <c r="HJ7" s="1"/>
      <c r="HK7" s="94"/>
      <c r="HL7" s="94">
        <v>120</v>
      </c>
      <c r="HM7" s="1"/>
      <c r="HN7" s="1"/>
      <c r="HO7" s="51"/>
      <c r="HP7" s="51"/>
      <c r="HQ7" s="1"/>
      <c r="HR7" s="1"/>
      <c r="HS7" s="1"/>
      <c r="HT7" s="1"/>
      <c r="HU7" s="1"/>
      <c r="HV7" s="1">
        <v>197</v>
      </c>
      <c r="HW7" s="213"/>
      <c r="HX7" s="213"/>
      <c r="HY7" s="1"/>
      <c r="HZ7" s="1">
        <v>40</v>
      </c>
      <c r="IA7" s="230"/>
      <c r="IB7" s="230"/>
      <c r="IC7" s="1"/>
      <c r="ID7" s="2"/>
      <c r="IE7" s="1"/>
      <c r="IF7" s="1"/>
      <c r="IG7" s="1"/>
      <c r="IH7" s="1"/>
      <c r="II7" s="1"/>
      <c r="IJ7" s="1"/>
      <c r="IK7" s="244"/>
      <c r="IL7" s="244"/>
      <c r="IM7" s="1"/>
      <c r="IN7" s="1"/>
      <c r="IO7" s="1361"/>
    </row>
    <row r="8" spans="1:249" x14ac:dyDescent="0.3">
      <c r="A8" s="12">
        <v>4</v>
      </c>
      <c r="B8" s="12" t="s">
        <v>998</v>
      </c>
      <c r="C8" s="12" t="s">
        <v>245</v>
      </c>
      <c r="D8" s="12">
        <v>1.06</v>
      </c>
      <c r="E8" s="12"/>
      <c r="F8" s="12"/>
      <c r="G8" s="12"/>
      <c r="H8" s="12"/>
      <c r="I8" s="12"/>
      <c r="J8" s="12">
        <v>0</v>
      </c>
      <c r="K8" s="12">
        <v>0</v>
      </c>
      <c r="L8" s="12"/>
      <c r="M8" s="12"/>
      <c r="N8" s="12"/>
      <c r="O8" s="12"/>
      <c r="P8" s="12"/>
      <c r="Q8" s="12"/>
      <c r="R8" s="12"/>
      <c r="S8" s="12">
        <v>50</v>
      </c>
      <c r="T8" s="12"/>
      <c r="U8" s="12"/>
      <c r="V8" s="12"/>
      <c r="W8" s="12"/>
      <c r="X8" s="12"/>
      <c r="Y8" s="12"/>
      <c r="Z8" s="12"/>
      <c r="AA8" s="12"/>
      <c r="AB8" s="12"/>
      <c r="AC8" s="12"/>
      <c r="AD8" s="12"/>
      <c r="AE8" s="12"/>
      <c r="AF8" s="12"/>
      <c r="AG8" s="12"/>
      <c r="AH8" s="12"/>
      <c r="AI8" s="12"/>
      <c r="AJ8" s="12"/>
      <c r="AK8" s="12"/>
      <c r="AL8" s="12"/>
      <c r="AM8" s="12">
        <v>145</v>
      </c>
      <c r="AN8" s="12"/>
      <c r="AO8" s="12"/>
      <c r="AP8" s="12"/>
      <c r="AQ8" s="12"/>
      <c r="AR8" s="12"/>
      <c r="AS8" s="12"/>
      <c r="AT8" s="12"/>
      <c r="AU8" s="12"/>
      <c r="AV8" s="12"/>
      <c r="AW8" s="12"/>
      <c r="AX8" s="12"/>
      <c r="AY8" s="12"/>
      <c r="AZ8" s="12"/>
      <c r="BA8" s="12"/>
      <c r="BB8" s="12"/>
      <c r="BC8" s="12"/>
      <c r="BD8" s="12"/>
      <c r="BE8" s="12">
        <v>100</v>
      </c>
      <c r="BF8" s="12"/>
      <c r="BG8" s="12"/>
      <c r="BH8" s="12"/>
      <c r="BI8" s="12">
        <v>30</v>
      </c>
      <c r="BJ8" s="12"/>
      <c r="BK8" s="12"/>
      <c r="BL8" s="12"/>
      <c r="BM8" s="12"/>
      <c r="BN8" s="12"/>
      <c r="BO8" s="12"/>
      <c r="BP8" s="12"/>
      <c r="BQ8" s="12"/>
      <c r="BR8" s="12"/>
      <c r="BS8" s="12"/>
      <c r="BT8" s="12"/>
      <c r="BU8" s="12">
        <v>44</v>
      </c>
      <c r="BV8" s="12"/>
      <c r="BW8" s="12"/>
      <c r="BX8" s="1"/>
      <c r="BY8" s="41"/>
      <c r="BZ8" s="51"/>
      <c r="CA8" s="51"/>
      <c r="CB8" s="1"/>
      <c r="CC8" s="1">
        <v>24</v>
      </c>
      <c r="CD8" s="1"/>
      <c r="CE8" s="1"/>
      <c r="CF8" s="1"/>
      <c r="CG8" s="1"/>
      <c r="CH8" s="1"/>
      <c r="CI8" s="1">
        <v>17</v>
      </c>
      <c r="CJ8" s="1"/>
      <c r="CK8" s="1"/>
      <c r="CL8" s="71"/>
      <c r="CM8" s="71"/>
      <c r="CN8" s="1"/>
      <c r="CO8" s="1"/>
      <c r="CP8" s="1"/>
      <c r="CQ8" s="1">
        <v>84</v>
      </c>
      <c r="CR8" s="1"/>
      <c r="CS8" s="1"/>
      <c r="CT8" s="1"/>
      <c r="CU8" s="1"/>
      <c r="CV8" s="1"/>
      <c r="CW8" s="1"/>
      <c r="CX8" s="1"/>
      <c r="CY8" s="1"/>
      <c r="CZ8" s="1"/>
      <c r="DA8" s="1"/>
      <c r="DB8" s="1"/>
      <c r="DC8" s="1">
        <v>0</v>
      </c>
      <c r="DD8" s="1"/>
      <c r="DE8" s="1"/>
      <c r="DF8" s="1"/>
      <c r="DG8" s="1"/>
      <c r="DH8" s="1"/>
      <c r="DI8" s="1">
        <v>4</v>
      </c>
      <c r="DJ8" s="1"/>
      <c r="DK8" s="1"/>
      <c r="DL8" s="1"/>
      <c r="DM8" s="1"/>
      <c r="DN8" s="1"/>
      <c r="DO8" s="1"/>
      <c r="DP8" s="1"/>
      <c r="DQ8" s="1"/>
      <c r="DR8" s="1"/>
      <c r="DS8" s="1"/>
      <c r="DT8" s="1"/>
      <c r="DU8" s="1"/>
      <c r="DV8" s="1"/>
      <c r="DW8" s="1"/>
      <c r="DX8" s="41"/>
      <c r="DY8" s="41"/>
      <c r="DZ8" s="1"/>
      <c r="EA8" s="1"/>
      <c r="EB8" s="1"/>
      <c r="EC8" s="41"/>
      <c r="ED8" s="54"/>
      <c r="EE8" s="54"/>
      <c r="EF8" s="1"/>
      <c r="EG8" s="1"/>
      <c r="EH8" s="1"/>
      <c r="EI8" s="1"/>
      <c r="EJ8" s="1"/>
      <c r="EK8" s="1"/>
      <c r="EL8" s="1"/>
      <c r="EM8" s="1"/>
      <c r="EN8" s="60"/>
      <c r="EO8" s="60"/>
      <c r="EP8" s="1"/>
      <c r="EQ8" s="1"/>
      <c r="ER8" s="1"/>
      <c r="ES8" s="1"/>
      <c r="ET8" s="1"/>
      <c r="EU8" s="1"/>
      <c r="EV8" s="1"/>
      <c r="EW8" s="1"/>
      <c r="EX8" s="1"/>
      <c r="EY8" s="1"/>
      <c r="EZ8" s="54"/>
      <c r="FA8" s="54">
        <v>20</v>
      </c>
      <c r="FB8" s="1"/>
      <c r="FC8" s="1"/>
      <c r="FD8" s="151"/>
      <c r="FE8" s="54"/>
      <c r="FF8" s="54"/>
      <c r="FG8" s="1"/>
      <c r="FH8" s="1"/>
      <c r="FI8" s="1"/>
      <c r="FJ8" s="1">
        <v>693</v>
      </c>
      <c r="FK8" s="54"/>
      <c r="FL8" s="54"/>
      <c r="FM8" s="1"/>
      <c r="FN8" s="1"/>
      <c r="FO8" s="1"/>
      <c r="FP8" s="1"/>
      <c r="FQ8" s="160"/>
      <c r="FR8" s="51"/>
      <c r="FS8" s="1"/>
      <c r="FT8" s="1"/>
      <c r="FU8" s="1"/>
      <c r="FV8" s="1"/>
      <c r="FW8" s="1"/>
      <c r="FX8" s="1"/>
      <c r="FY8" s="1"/>
      <c r="FZ8" s="1"/>
      <c r="GA8" s="1">
        <v>57</v>
      </c>
      <c r="GB8" s="1"/>
      <c r="GC8" s="1"/>
      <c r="GD8" s="1"/>
      <c r="GE8" s="1"/>
      <c r="GF8" s="1"/>
      <c r="GG8" s="1"/>
      <c r="GH8" s="1"/>
      <c r="GI8" s="54"/>
      <c r="GJ8" s="54"/>
      <c r="GK8" s="1"/>
      <c r="GL8" s="1"/>
      <c r="GM8" s="1"/>
      <c r="GN8" s="1"/>
      <c r="GO8" s="1"/>
      <c r="GP8" s="1"/>
      <c r="GQ8" s="1">
        <v>57</v>
      </c>
      <c r="GR8" s="1"/>
      <c r="GS8" s="1"/>
      <c r="GT8" s="1"/>
      <c r="GU8" s="194"/>
      <c r="GV8" s="194">
        <v>40</v>
      </c>
      <c r="GW8" s="51"/>
      <c r="GX8" s="51"/>
      <c r="GY8" s="1"/>
      <c r="GZ8" s="1">
        <v>190</v>
      </c>
      <c r="HA8" s="1"/>
      <c r="HB8" s="1"/>
      <c r="HC8" s="1">
        <v>26</v>
      </c>
      <c r="HD8" s="1"/>
      <c r="HE8" s="1"/>
      <c r="HF8" s="1"/>
      <c r="HG8" s="1"/>
      <c r="HH8" s="1"/>
      <c r="HI8" s="1"/>
      <c r="HJ8" s="1"/>
      <c r="HK8" s="94"/>
      <c r="HL8" s="94">
        <v>135</v>
      </c>
      <c r="HM8" s="1"/>
      <c r="HN8" s="1"/>
      <c r="HO8" s="51"/>
      <c r="HP8" s="51"/>
      <c r="HQ8" s="1"/>
      <c r="HR8" s="1"/>
      <c r="HS8" s="1"/>
      <c r="HT8" s="1"/>
      <c r="HU8" s="1"/>
      <c r="HV8" s="1">
        <v>18</v>
      </c>
      <c r="HW8" s="213"/>
      <c r="HX8" s="213"/>
      <c r="HY8" s="1"/>
      <c r="HZ8" s="1"/>
      <c r="IA8" s="230"/>
      <c r="IB8" s="230"/>
      <c r="IC8" s="1"/>
      <c r="ID8" s="2"/>
      <c r="IE8" s="1"/>
      <c r="IF8" s="1"/>
      <c r="IG8" s="1">
        <v>1</v>
      </c>
      <c r="IH8" s="1"/>
      <c r="II8" s="1"/>
      <c r="IJ8" s="1"/>
      <c r="IK8" s="244"/>
      <c r="IL8" s="244"/>
      <c r="IM8" s="1"/>
      <c r="IN8" s="1"/>
      <c r="IO8" s="1361"/>
    </row>
    <row r="9" spans="1:249" x14ac:dyDescent="0.3">
      <c r="A9" s="12">
        <v>5</v>
      </c>
      <c r="B9" s="12" t="s">
        <v>999</v>
      </c>
      <c r="C9" s="12" t="s">
        <v>1000</v>
      </c>
      <c r="D9" s="12">
        <v>9.7899999999999991</v>
      </c>
      <c r="E9" s="12"/>
      <c r="F9" s="12"/>
      <c r="G9" s="12">
        <v>700</v>
      </c>
      <c r="H9" s="12"/>
      <c r="I9" s="12"/>
      <c r="J9" s="12">
        <v>0</v>
      </c>
      <c r="K9" s="12">
        <v>0</v>
      </c>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v>1000</v>
      </c>
      <c r="BF9" s="12"/>
      <c r="BG9" s="12"/>
      <c r="BH9" s="12"/>
      <c r="BI9" s="12"/>
      <c r="BJ9" s="12"/>
      <c r="BK9" s="12"/>
      <c r="BL9" s="12"/>
      <c r="BM9" s="12"/>
      <c r="BN9" s="12"/>
      <c r="BO9" s="12"/>
      <c r="BP9" s="12"/>
      <c r="BQ9" s="12"/>
      <c r="BR9" s="12"/>
      <c r="BS9" s="12"/>
      <c r="BT9" s="12"/>
      <c r="BU9" s="12"/>
      <c r="BV9" s="12"/>
      <c r="BW9" s="12"/>
      <c r="BX9" s="1"/>
      <c r="BY9" s="41"/>
      <c r="BZ9" s="51"/>
      <c r="CA9" s="51"/>
      <c r="CB9" s="1"/>
      <c r="CC9" s="1"/>
      <c r="CD9" s="1"/>
      <c r="CE9" s="1">
        <v>875</v>
      </c>
      <c r="CF9" s="1"/>
      <c r="CG9" s="1"/>
      <c r="CH9" s="1"/>
      <c r="CI9" s="1"/>
      <c r="CJ9" s="1"/>
      <c r="CK9" s="1"/>
      <c r="CL9" s="71"/>
      <c r="CM9" s="71"/>
      <c r="CN9" s="1"/>
      <c r="CO9" s="1"/>
      <c r="CP9" s="1"/>
      <c r="CQ9" s="1"/>
      <c r="CR9" s="1"/>
      <c r="CS9" s="1"/>
      <c r="CT9" s="1"/>
      <c r="CU9" s="1"/>
      <c r="CV9" s="1"/>
      <c r="CW9" s="1"/>
      <c r="CX9" s="1"/>
      <c r="CY9" s="1"/>
      <c r="CZ9" s="1"/>
      <c r="DA9" s="1"/>
      <c r="DB9" s="1"/>
      <c r="DC9" s="1">
        <v>0</v>
      </c>
      <c r="DD9" s="1"/>
      <c r="DE9" s="1"/>
      <c r="DF9" s="1"/>
      <c r="DG9" s="1"/>
      <c r="DH9" s="1"/>
      <c r="DI9" s="1"/>
      <c r="DJ9" s="1"/>
      <c r="DK9" s="1"/>
      <c r="DL9" s="1"/>
      <c r="DM9" s="1"/>
      <c r="DN9" s="1"/>
      <c r="DO9" s="1"/>
      <c r="DP9" s="1"/>
      <c r="DQ9" s="1"/>
      <c r="DR9" s="1"/>
      <c r="DS9" s="1"/>
      <c r="DT9" s="1"/>
      <c r="DU9" s="1"/>
      <c r="DV9" s="1"/>
      <c r="DW9" s="1"/>
      <c r="DX9" s="41"/>
      <c r="DY9" s="41"/>
      <c r="DZ9" s="1"/>
      <c r="EA9" s="1"/>
      <c r="EB9" s="1"/>
      <c r="EC9" s="41"/>
      <c r="ED9" s="54"/>
      <c r="EE9" s="54"/>
      <c r="EF9" s="1"/>
      <c r="EG9" s="1"/>
      <c r="EH9" s="1"/>
      <c r="EI9" s="1"/>
      <c r="EJ9" s="1"/>
      <c r="EK9" s="1"/>
      <c r="EL9" s="1"/>
      <c r="EM9" s="1"/>
      <c r="EN9" s="60"/>
      <c r="EO9" s="60"/>
      <c r="EP9" s="1"/>
      <c r="EQ9" s="1"/>
      <c r="ER9" s="1"/>
      <c r="ES9" s="1"/>
      <c r="ET9" s="1"/>
      <c r="EU9" s="1"/>
      <c r="EV9" s="1"/>
      <c r="EW9" s="1"/>
      <c r="EX9" s="1"/>
      <c r="EY9" s="1"/>
      <c r="EZ9" s="54"/>
      <c r="FA9" s="54"/>
      <c r="FB9" s="1"/>
      <c r="FC9" s="1"/>
      <c r="FD9" s="151">
        <v>1000</v>
      </c>
      <c r="FE9" s="54"/>
      <c r="FF9" s="54"/>
      <c r="FG9" s="1"/>
      <c r="FH9" s="1"/>
      <c r="FI9" s="1"/>
      <c r="FJ9" s="1"/>
      <c r="FK9" s="54"/>
      <c r="FL9" s="54"/>
      <c r="FM9" s="1"/>
      <c r="FN9" s="1"/>
      <c r="FO9" s="1"/>
      <c r="FP9" s="1"/>
      <c r="FQ9" s="160"/>
      <c r="FR9" s="51"/>
      <c r="FS9" s="1"/>
      <c r="FT9" s="1"/>
      <c r="FU9" s="1"/>
      <c r="FV9" s="1"/>
      <c r="FW9" s="1"/>
      <c r="FX9" s="1"/>
      <c r="FY9" s="1"/>
      <c r="FZ9" s="1"/>
      <c r="GA9" s="1"/>
      <c r="GB9" s="1"/>
      <c r="GC9" s="1"/>
      <c r="GD9" s="1"/>
      <c r="GE9" s="1"/>
      <c r="GF9" s="1"/>
      <c r="GG9" s="1"/>
      <c r="GH9" s="1"/>
      <c r="GI9" s="54"/>
      <c r="GJ9" s="54"/>
      <c r="GK9" s="1"/>
      <c r="GL9" s="1"/>
      <c r="GM9" s="1"/>
      <c r="GN9" s="1"/>
      <c r="GO9" s="1"/>
      <c r="GP9" s="1"/>
      <c r="GQ9" s="1"/>
      <c r="GR9" s="1"/>
      <c r="GS9" s="1"/>
      <c r="GT9" s="1"/>
      <c r="GU9" s="194"/>
      <c r="GV9" s="194"/>
      <c r="GW9" s="51"/>
      <c r="GX9" s="51"/>
      <c r="GY9" s="1"/>
      <c r="GZ9" s="1"/>
      <c r="HA9" s="1"/>
      <c r="HB9" s="1"/>
      <c r="HC9" s="1"/>
      <c r="HD9" s="1"/>
      <c r="HE9" s="1"/>
      <c r="HF9" s="1"/>
      <c r="HG9" s="1"/>
      <c r="HH9" s="1"/>
      <c r="HI9" s="1"/>
      <c r="HJ9" s="1"/>
      <c r="HK9" s="94"/>
      <c r="HL9" s="94"/>
      <c r="HM9" s="1"/>
      <c r="HN9" s="1"/>
      <c r="HO9" s="51"/>
      <c r="HP9" s="51"/>
      <c r="HQ9" s="1"/>
      <c r="HR9" s="1"/>
      <c r="HS9" s="1"/>
      <c r="HT9" s="1"/>
      <c r="HU9" s="1"/>
      <c r="HV9" s="1">
        <v>0</v>
      </c>
      <c r="HW9" s="213"/>
      <c r="HX9" s="213"/>
      <c r="HY9" s="1"/>
      <c r="HZ9" s="1"/>
      <c r="IA9" s="230"/>
      <c r="IB9" s="230"/>
      <c r="IC9" s="1"/>
      <c r="ID9" s="2">
        <v>300</v>
      </c>
      <c r="IE9" s="1"/>
      <c r="IF9" s="1"/>
      <c r="IG9" s="1"/>
      <c r="IH9" s="1"/>
      <c r="II9" s="1"/>
      <c r="IJ9" s="1"/>
      <c r="IK9" s="244"/>
      <c r="IL9" s="244"/>
      <c r="IM9" s="1"/>
      <c r="IN9" s="1"/>
      <c r="IO9" s="1361"/>
    </row>
    <row r="10" spans="1:249" x14ac:dyDescent="0.3">
      <c r="A10" s="12">
        <v>6</v>
      </c>
      <c r="B10" s="12" t="s">
        <v>1001</v>
      </c>
      <c r="C10" s="12" t="s">
        <v>1002</v>
      </c>
      <c r="D10" s="12">
        <v>0.33</v>
      </c>
      <c r="E10" s="12"/>
      <c r="F10" s="12"/>
      <c r="G10" s="12"/>
      <c r="H10" s="12"/>
      <c r="I10" s="12"/>
      <c r="J10" s="12">
        <v>0</v>
      </c>
      <c r="K10" s="12">
        <v>0</v>
      </c>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v>36</v>
      </c>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v>7</v>
      </c>
      <c r="BR10" s="12"/>
      <c r="BS10" s="12"/>
      <c r="BT10" s="12"/>
      <c r="BU10" s="12">
        <v>4</v>
      </c>
      <c r="BV10" s="12"/>
      <c r="BW10" s="12"/>
      <c r="BX10" s="1"/>
      <c r="BY10" s="41"/>
      <c r="BZ10" s="51"/>
      <c r="CA10" s="51"/>
      <c r="CB10" s="1"/>
      <c r="CC10" s="1"/>
      <c r="CD10" s="1"/>
      <c r="CE10" s="1"/>
      <c r="CF10" s="1"/>
      <c r="CG10" s="1"/>
      <c r="CH10" s="1"/>
      <c r="CI10" s="1"/>
      <c r="CJ10" s="1"/>
      <c r="CK10" s="1"/>
      <c r="CL10" s="71"/>
      <c r="CM10" s="71"/>
      <c r="CN10" s="1"/>
      <c r="CO10" s="1"/>
      <c r="CP10" s="1"/>
      <c r="CQ10" s="1"/>
      <c r="CR10" s="1"/>
      <c r="CS10" s="1"/>
      <c r="CT10" s="1"/>
      <c r="CU10" s="1"/>
      <c r="CV10" s="1"/>
      <c r="CW10" s="1"/>
      <c r="CX10" s="1"/>
      <c r="CY10" s="1"/>
      <c r="CZ10" s="1"/>
      <c r="DA10" s="1"/>
      <c r="DB10" s="1"/>
      <c r="DC10" s="1"/>
      <c r="DD10" s="1"/>
      <c r="DE10" s="1"/>
      <c r="DF10" s="1"/>
      <c r="DG10" s="1"/>
      <c r="DH10" s="1"/>
      <c r="DI10" s="1">
        <v>2</v>
      </c>
      <c r="DJ10" s="1"/>
      <c r="DK10" s="1">
        <v>1</v>
      </c>
      <c r="DL10" s="1">
        <v>4</v>
      </c>
      <c r="DM10" s="1">
        <v>110</v>
      </c>
      <c r="DN10" s="1"/>
      <c r="DO10" s="1"/>
      <c r="DP10" s="1"/>
      <c r="DQ10" s="1"/>
      <c r="DR10" s="1"/>
      <c r="DS10" s="1"/>
      <c r="DT10" s="1"/>
      <c r="DU10" s="1"/>
      <c r="DV10" s="1"/>
      <c r="DW10" s="1"/>
      <c r="DX10" s="41"/>
      <c r="DY10" s="41"/>
      <c r="DZ10" s="1"/>
      <c r="EA10" s="1"/>
      <c r="EB10" s="1"/>
      <c r="EC10" s="41"/>
      <c r="ED10" s="54"/>
      <c r="EE10" s="54"/>
      <c r="EF10" s="1"/>
      <c r="EG10" s="1"/>
      <c r="EH10" s="1"/>
      <c r="EI10" s="1"/>
      <c r="EJ10" s="1"/>
      <c r="EK10" s="1"/>
      <c r="EL10" s="1"/>
      <c r="EM10" s="1"/>
      <c r="EN10" s="60"/>
      <c r="EO10" s="60"/>
      <c r="EP10" s="1"/>
      <c r="EQ10" s="1">
        <v>34</v>
      </c>
      <c r="ER10" s="1"/>
      <c r="ES10" s="1"/>
      <c r="ET10" s="1"/>
      <c r="EU10" s="1"/>
      <c r="EV10" s="1"/>
      <c r="EW10" s="1"/>
      <c r="EX10" s="1"/>
      <c r="EY10" s="1"/>
      <c r="EZ10" s="54"/>
      <c r="FA10" s="54">
        <v>30</v>
      </c>
      <c r="FB10" s="1"/>
      <c r="FC10" s="1"/>
      <c r="FD10" s="151"/>
      <c r="FE10" s="54"/>
      <c r="FF10" s="54"/>
      <c r="FG10" s="1"/>
      <c r="FH10" s="1"/>
      <c r="FI10" s="1"/>
      <c r="FJ10" s="1"/>
      <c r="FK10" s="54"/>
      <c r="FL10" s="54"/>
      <c r="FM10" s="1"/>
      <c r="FN10" s="1"/>
      <c r="FO10" s="1"/>
      <c r="FP10" s="1"/>
      <c r="FQ10" s="160"/>
      <c r="FR10" s="51"/>
      <c r="FS10" s="1"/>
      <c r="FT10" s="1"/>
      <c r="FU10" s="1"/>
      <c r="FV10" s="1"/>
      <c r="FW10" s="1"/>
      <c r="FX10" s="1"/>
      <c r="FY10" s="1"/>
      <c r="FZ10" s="1"/>
      <c r="GA10" s="1"/>
      <c r="GB10" s="1"/>
      <c r="GC10" s="1"/>
      <c r="GD10" s="1"/>
      <c r="GE10" s="1"/>
      <c r="GF10" s="1"/>
      <c r="GG10" s="1"/>
      <c r="GH10" s="1"/>
      <c r="GI10" s="54"/>
      <c r="GJ10" s="54"/>
      <c r="GK10" s="1"/>
      <c r="GL10" s="1"/>
      <c r="GM10" s="1"/>
      <c r="GN10" s="1"/>
      <c r="GO10" s="1"/>
      <c r="GP10" s="1"/>
      <c r="GQ10" s="1"/>
      <c r="GR10" s="1"/>
      <c r="GS10" s="1"/>
      <c r="GT10" s="1"/>
      <c r="GU10" s="194"/>
      <c r="GV10" s="194"/>
      <c r="GW10" s="51"/>
      <c r="GX10" s="51"/>
      <c r="GY10" s="1"/>
      <c r="GZ10" s="1">
        <v>50</v>
      </c>
      <c r="HA10" s="1"/>
      <c r="HB10" s="1"/>
      <c r="HC10" s="1"/>
      <c r="HD10" s="1"/>
      <c r="HE10" s="1"/>
      <c r="HF10" s="1"/>
      <c r="HG10" s="1"/>
      <c r="HH10" s="1"/>
      <c r="HI10" s="1"/>
      <c r="HJ10" s="1"/>
      <c r="HK10" s="94"/>
      <c r="HL10" s="94"/>
      <c r="HM10" s="1">
        <v>60</v>
      </c>
      <c r="HN10" s="1"/>
      <c r="HO10" s="51"/>
      <c r="HP10" s="51"/>
      <c r="HQ10" s="1"/>
      <c r="HR10" s="1"/>
      <c r="HS10" s="1"/>
      <c r="HT10" s="1"/>
      <c r="HU10" s="1"/>
      <c r="HV10" s="1"/>
      <c r="HW10" s="213"/>
      <c r="HX10" s="213"/>
      <c r="HY10" s="1"/>
      <c r="HZ10" s="1"/>
      <c r="IA10" s="230"/>
      <c r="IB10" s="230"/>
      <c r="IC10" s="1"/>
      <c r="ID10" s="1"/>
      <c r="IE10" s="1"/>
      <c r="IF10" s="1"/>
      <c r="IG10" s="1"/>
      <c r="IH10" s="1"/>
      <c r="II10" s="1"/>
      <c r="IJ10" s="1"/>
      <c r="IK10" s="244"/>
      <c r="IL10" s="244"/>
      <c r="IM10" s="1"/>
      <c r="IN10" s="1"/>
      <c r="IO10" s="1361"/>
    </row>
    <row r="11" spans="1:249" x14ac:dyDescent="0.3">
      <c r="A11" s="12">
        <v>7</v>
      </c>
      <c r="B11" s="12" t="s">
        <v>1003</v>
      </c>
      <c r="C11" s="12" t="s">
        <v>1004</v>
      </c>
      <c r="D11" s="12">
        <v>1.04</v>
      </c>
      <c r="E11" s="12"/>
      <c r="F11" s="12"/>
      <c r="G11" s="12"/>
      <c r="H11" s="12"/>
      <c r="I11" s="12"/>
      <c r="J11" s="12">
        <v>0</v>
      </c>
      <c r="K11" s="12">
        <v>16</v>
      </c>
      <c r="L11" s="12"/>
      <c r="M11" s="12"/>
      <c r="N11" s="12"/>
      <c r="O11" s="12"/>
      <c r="P11" s="12"/>
      <c r="Q11" s="12"/>
      <c r="R11" s="12"/>
      <c r="S11" s="12">
        <v>23</v>
      </c>
      <c r="T11" s="12"/>
      <c r="U11" s="12"/>
      <c r="V11" s="12"/>
      <c r="W11" s="12"/>
      <c r="X11" s="12"/>
      <c r="Y11" s="12"/>
      <c r="Z11" s="12"/>
      <c r="AA11" s="12"/>
      <c r="AB11" s="12"/>
      <c r="AC11" s="12">
        <v>4</v>
      </c>
      <c r="AD11" s="12"/>
      <c r="AE11" s="12"/>
      <c r="AF11" s="12"/>
      <c r="AG11" s="12"/>
      <c r="AH11" s="12"/>
      <c r="AI11" s="12"/>
      <c r="AJ11" s="12"/>
      <c r="AK11" s="12">
        <v>1</v>
      </c>
      <c r="AL11" s="12"/>
      <c r="AM11" s="12"/>
      <c r="AN11" s="12"/>
      <c r="AO11" s="12"/>
      <c r="AP11" s="12"/>
      <c r="AQ11" s="12"/>
      <c r="AR11" s="12"/>
      <c r="AS11" s="12">
        <v>24</v>
      </c>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v>20</v>
      </c>
      <c r="BR11" s="12"/>
      <c r="BS11" s="12"/>
      <c r="BT11" s="12"/>
      <c r="BU11" s="12"/>
      <c r="BV11" s="12"/>
      <c r="BW11" s="12"/>
      <c r="BX11" s="1"/>
      <c r="BY11" s="41"/>
      <c r="BZ11" s="51"/>
      <c r="CA11" s="51"/>
      <c r="CB11" s="1"/>
      <c r="CC11" s="1">
        <v>10</v>
      </c>
      <c r="CD11" s="1"/>
      <c r="CE11" s="1"/>
      <c r="CF11" s="1"/>
      <c r="CG11" s="1"/>
      <c r="CH11" s="1"/>
      <c r="CI11" s="1">
        <v>3</v>
      </c>
      <c r="CJ11" s="1"/>
      <c r="CK11" s="1"/>
      <c r="CL11" s="71"/>
      <c r="CM11" s="71"/>
      <c r="CN11" s="1"/>
      <c r="CO11" s="1"/>
      <c r="CP11" s="1"/>
      <c r="CQ11" s="1">
        <v>34</v>
      </c>
      <c r="CR11" s="1"/>
      <c r="CS11" s="1"/>
      <c r="CT11" s="1"/>
      <c r="CU11" s="1"/>
      <c r="CV11" s="1"/>
      <c r="CW11" s="1">
        <v>30</v>
      </c>
      <c r="CX11" s="1"/>
      <c r="CY11" s="1"/>
      <c r="CZ11" s="1"/>
      <c r="DA11" s="1">
        <v>2</v>
      </c>
      <c r="DB11" s="1"/>
      <c r="DC11" s="1">
        <v>0</v>
      </c>
      <c r="DD11" s="1"/>
      <c r="DE11" s="1"/>
      <c r="DF11" s="1"/>
      <c r="DG11" s="1"/>
      <c r="DH11" s="1"/>
      <c r="DI11" s="1">
        <v>61</v>
      </c>
      <c r="DJ11" s="1"/>
      <c r="DK11" s="1"/>
      <c r="DL11" s="1"/>
      <c r="DM11" s="1">
        <v>5</v>
      </c>
      <c r="DN11" s="1"/>
      <c r="DO11" s="1"/>
      <c r="DP11" s="1"/>
      <c r="DQ11" s="1"/>
      <c r="DR11" s="1"/>
      <c r="DS11" s="1"/>
      <c r="DT11" s="1"/>
      <c r="DU11" s="1">
        <v>12</v>
      </c>
      <c r="DV11" s="1"/>
      <c r="DW11" s="1"/>
      <c r="DX11" s="41"/>
      <c r="DY11" s="41"/>
      <c r="DZ11" s="1"/>
      <c r="EA11" s="1"/>
      <c r="EB11" s="1"/>
      <c r="EC11" s="41">
        <v>3</v>
      </c>
      <c r="ED11" s="54"/>
      <c r="EE11" s="54"/>
      <c r="EF11" s="1"/>
      <c r="EG11" s="1"/>
      <c r="EH11" s="1"/>
      <c r="EI11" s="1"/>
      <c r="EJ11" s="1"/>
      <c r="EK11" s="1"/>
      <c r="EL11" s="1"/>
      <c r="EM11" s="1"/>
      <c r="EN11" s="60"/>
      <c r="EO11" s="60"/>
      <c r="EP11" s="1"/>
      <c r="EQ11" s="1">
        <v>17</v>
      </c>
      <c r="ER11" s="1">
        <v>20</v>
      </c>
      <c r="ES11" s="1"/>
      <c r="ET11" s="1"/>
      <c r="EU11" s="1"/>
      <c r="EV11" s="1"/>
      <c r="EW11" s="1"/>
      <c r="EX11" s="1"/>
      <c r="EY11" s="1"/>
      <c r="EZ11" s="54"/>
      <c r="FA11" s="54">
        <v>36</v>
      </c>
      <c r="FB11" s="1"/>
      <c r="FC11" s="1"/>
      <c r="FD11" s="151"/>
      <c r="FE11" s="54"/>
      <c r="FF11" s="54"/>
      <c r="FG11" s="1"/>
      <c r="FH11" s="1">
        <v>17</v>
      </c>
      <c r="FI11" s="1"/>
      <c r="FJ11" s="1">
        <v>1</v>
      </c>
      <c r="FK11" s="54"/>
      <c r="FL11" s="54"/>
      <c r="FM11" s="1"/>
      <c r="FN11" s="1"/>
      <c r="FO11" s="1"/>
      <c r="FP11" s="1"/>
      <c r="FQ11" s="160"/>
      <c r="FR11" s="51"/>
      <c r="FS11" s="1"/>
      <c r="FT11" s="1"/>
      <c r="FU11" s="1"/>
      <c r="FV11" s="1"/>
      <c r="FW11" s="1"/>
      <c r="FX11" s="1"/>
      <c r="FY11" s="1"/>
      <c r="FZ11" s="1"/>
      <c r="GA11" s="1">
        <v>200</v>
      </c>
      <c r="GB11" s="1"/>
      <c r="GC11" s="1"/>
      <c r="GD11" s="1"/>
      <c r="GE11" s="1"/>
      <c r="GF11" s="1"/>
      <c r="GG11" s="1"/>
      <c r="GH11" s="1"/>
      <c r="GI11" s="54"/>
      <c r="GJ11" s="54"/>
      <c r="GK11" s="1"/>
      <c r="GL11" s="1"/>
      <c r="GM11" s="1"/>
      <c r="GN11" s="1"/>
      <c r="GO11" s="1"/>
      <c r="GP11" s="1"/>
      <c r="GQ11" s="1">
        <v>200</v>
      </c>
      <c r="GR11" s="1"/>
      <c r="GS11" s="1"/>
      <c r="GT11" s="1"/>
      <c r="GU11" s="194"/>
      <c r="GV11" s="194">
        <v>10</v>
      </c>
      <c r="GW11" s="51"/>
      <c r="GX11" s="51"/>
      <c r="GY11" s="1"/>
      <c r="GZ11" s="1">
        <v>26</v>
      </c>
      <c r="HA11" s="1"/>
      <c r="HB11" s="1"/>
      <c r="HC11" s="1">
        <v>259</v>
      </c>
      <c r="HD11" s="1"/>
      <c r="HE11" s="1"/>
      <c r="HF11" s="1"/>
      <c r="HG11" s="1"/>
      <c r="HH11" s="1"/>
      <c r="HI11" s="1"/>
      <c r="HJ11" s="1"/>
      <c r="HK11" s="94"/>
      <c r="HL11" s="94">
        <v>200</v>
      </c>
      <c r="HM11" s="1">
        <v>2</v>
      </c>
      <c r="HN11" s="1"/>
      <c r="HO11" s="51"/>
      <c r="HP11" s="51"/>
      <c r="HQ11" s="1"/>
      <c r="HR11" s="1"/>
      <c r="HS11" s="1"/>
      <c r="HT11" s="1">
        <v>20</v>
      </c>
      <c r="HU11" s="1"/>
      <c r="HV11" s="1">
        <v>6</v>
      </c>
      <c r="HW11" s="213"/>
      <c r="HX11" s="213"/>
      <c r="HY11" s="1"/>
      <c r="HZ11" s="1"/>
      <c r="IA11" s="230"/>
      <c r="IB11" s="230"/>
      <c r="IC11" s="1"/>
      <c r="ID11" s="1"/>
      <c r="IE11" s="1"/>
      <c r="IF11" s="1"/>
      <c r="IG11" s="1">
        <v>100</v>
      </c>
      <c r="IH11" s="1">
        <v>5</v>
      </c>
      <c r="II11" s="1"/>
      <c r="IJ11" s="1"/>
      <c r="IK11" s="244"/>
      <c r="IL11" s="244"/>
      <c r="IM11" s="1"/>
      <c r="IN11" s="1"/>
      <c r="IO11" s="1361"/>
    </row>
    <row r="12" spans="1:249" x14ac:dyDescent="0.3">
      <c r="A12" s="12">
        <v>3</v>
      </c>
      <c r="B12" s="12" t="s">
        <v>1005</v>
      </c>
      <c r="C12" s="12" t="s">
        <v>120</v>
      </c>
      <c r="D12" s="12">
        <v>0.98</v>
      </c>
      <c r="E12" s="12"/>
      <c r="F12" s="12"/>
      <c r="G12" s="12"/>
      <c r="H12" s="12"/>
      <c r="I12" s="12"/>
      <c r="J12" s="12">
        <v>0</v>
      </c>
      <c r="K12" s="12">
        <v>0</v>
      </c>
      <c r="L12" s="12"/>
      <c r="M12" s="12">
        <v>5</v>
      </c>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f>BH13</f>
        <v>36</v>
      </c>
      <c r="BI12" s="12">
        <f>BI13</f>
        <v>10</v>
      </c>
      <c r="BJ12" s="12"/>
      <c r="BK12" s="12"/>
      <c r="BL12" s="12"/>
      <c r="BM12" s="12"/>
      <c r="BN12" s="12"/>
      <c r="BO12" s="12"/>
      <c r="BP12" s="12"/>
      <c r="BQ12" s="12"/>
      <c r="BR12" s="12"/>
      <c r="BS12" s="12"/>
      <c r="BT12" s="12"/>
      <c r="BU12" s="12">
        <v>1</v>
      </c>
      <c r="BV12" s="12"/>
      <c r="BW12" s="12"/>
      <c r="BX12" s="1"/>
      <c r="BY12" s="41"/>
      <c r="BZ12" s="51"/>
      <c r="CA12" s="51"/>
      <c r="CB12" s="1"/>
      <c r="CC12" s="1"/>
      <c r="CD12" s="1"/>
      <c r="CE12" s="1"/>
      <c r="CF12" s="1"/>
      <c r="CG12" s="1"/>
      <c r="CH12" s="1"/>
      <c r="CI12" s="1"/>
      <c r="CJ12" s="1"/>
      <c r="CK12" s="1"/>
      <c r="CL12" s="71"/>
      <c r="CM12" s="71"/>
      <c r="CN12" s="1"/>
      <c r="CO12" s="1"/>
      <c r="CP12" s="1">
        <v>4</v>
      </c>
      <c r="CQ12" s="1">
        <v>1</v>
      </c>
      <c r="CR12" s="1"/>
      <c r="CS12" s="1"/>
      <c r="CT12" s="1"/>
      <c r="CU12" s="1"/>
      <c r="CV12" s="1"/>
      <c r="CW12" s="1"/>
      <c r="CX12" s="1"/>
      <c r="CY12" s="1"/>
      <c r="CZ12" s="1">
        <v>4</v>
      </c>
      <c r="DA12" s="1"/>
      <c r="DB12" s="1"/>
      <c r="DC12" s="1"/>
      <c r="DD12" s="1"/>
      <c r="DE12" s="1"/>
      <c r="DF12" s="1"/>
      <c r="DG12" s="1"/>
      <c r="DH12" s="1"/>
      <c r="DI12" s="1"/>
      <c r="DJ12" s="1"/>
      <c r="DK12" s="1"/>
      <c r="DL12" s="1"/>
      <c r="DM12" s="1"/>
      <c r="DN12" s="1"/>
      <c r="DO12" s="1"/>
      <c r="DP12" s="1"/>
      <c r="DQ12" s="1"/>
      <c r="DR12" s="1"/>
      <c r="DS12" s="1"/>
      <c r="DT12" s="1"/>
      <c r="DU12" s="1">
        <v>1</v>
      </c>
      <c r="DV12" s="1"/>
      <c r="DW12" s="1"/>
      <c r="DX12" s="41"/>
      <c r="DY12" s="41"/>
      <c r="DZ12" s="1"/>
      <c r="EA12" s="1"/>
      <c r="EB12" s="1"/>
      <c r="EC12" s="41"/>
      <c r="ED12" s="54"/>
      <c r="EE12" s="54"/>
      <c r="EF12" s="1"/>
      <c r="EG12" s="1"/>
      <c r="EH12" s="1"/>
      <c r="EI12" s="1"/>
      <c r="EJ12" s="1"/>
      <c r="EK12" s="1"/>
      <c r="EL12" s="1"/>
      <c r="EM12" s="1"/>
      <c r="EN12" s="60"/>
      <c r="EO12" s="60"/>
      <c r="EP12" s="1"/>
      <c r="EQ12" s="1"/>
      <c r="ER12" s="1"/>
      <c r="ES12" s="1"/>
      <c r="ET12" s="1"/>
      <c r="EU12" s="1"/>
      <c r="EV12" s="1">
        <v>0</v>
      </c>
      <c r="EW12" s="1">
        <v>0</v>
      </c>
      <c r="EX12" s="1"/>
      <c r="EY12" s="1"/>
      <c r="EZ12" s="54"/>
      <c r="FA12" s="54">
        <v>10</v>
      </c>
      <c r="FB12" s="1"/>
      <c r="FC12" s="1"/>
      <c r="FD12" s="151"/>
      <c r="FE12" s="54"/>
      <c r="FF12" s="54"/>
      <c r="FG12" s="1"/>
      <c r="FH12" s="1"/>
      <c r="FI12" s="1"/>
      <c r="FJ12" s="1"/>
      <c r="FK12" s="54"/>
      <c r="FL12" s="54"/>
      <c r="FM12" s="1"/>
      <c r="FN12" s="1"/>
      <c r="FO12" s="1"/>
      <c r="FP12" s="1"/>
      <c r="FQ12" s="160"/>
      <c r="FR12" s="51"/>
      <c r="FS12" s="1"/>
      <c r="FT12" s="1"/>
      <c r="FU12" s="1"/>
      <c r="FV12" s="1"/>
      <c r="FW12" s="1"/>
      <c r="FX12" s="1"/>
      <c r="FY12" s="1"/>
      <c r="FZ12" s="1"/>
      <c r="GA12" s="1"/>
      <c r="GB12" s="1"/>
      <c r="GC12" s="1"/>
      <c r="GD12" s="1"/>
      <c r="GE12" s="1"/>
      <c r="GF12" s="1"/>
      <c r="GG12" s="1"/>
      <c r="GH12" s="1"/>
      <c r="GI12" s="54"/>
      <c r="GJ12" s="54"/>
      <c r="GK12" s="1"/>
      <c r="GL12" s="1"/>
      <c r="GM12" s="1"/>
      <c r="GN12" s="1"/>
      <c r="GO12" s="1"/>
      <c r="GP12" s="1"/>
      <c r="GQ12" s="1"/>
      <c r="GR12" s="1"/>
      <c r="GS12" s="1"/>
      <c r="GT12" s="1"/>
      <c r="GU12" s="194"/>
      <c r="GV12" s="194"/>
      <c r="GW12" s="51">
        <v>0</v>
      </c>
      <c r="GX12" s="51">
        <v>0</v>
      </c>
      <c r="GY12" s="1"/>
      <c r="GZ12" s="1"/>
      <c r="HA12" s="1"/>
      <c r="HB12" s="1"/>
      <c r="HC12" s="50">
        <v>0</v>
      </c>
      <c r="HD12" s="50">
        <v>0</v>
      </c>
      <c r="HE12" s="1"/>
      <c r="HF12" s="1"/>
      <c r="HG12" s="1"/>
      <c r="HH12" s="1"/>
      <c r="HI12" s="1"/>
      <c r="HJ12" s="1"/>
      <c r="HK12" s="94"/>
      <c r="HL12" s="94"/>
      <c r="HM12" s="1"/>
      <c r="HN12" s="1"/>
      <c r="HO12" s="51">
        <v>0</v>
      </c>
      <c r="HP12" s="51">
        <v>0</v>
      </c>
      <c r="HQ12" s="1"/>
      <c r="HR12" s="1"/>
      <c r="HS12" s="1"/>
      <c r="HT12" s="1"/>
      <c r="HU12" s="1"/>
      <c r="HV12" s="50">
        <v>0</v>
      </c>
      <c r="HW12" s="213"/>
      <c r="HX12" s="213"/>
      <c r="HY12" s="1"/>
      <c r="HZ12" s="1"/>
      <c r="IA12" s="230"/>
      <c r="IB12" s="230"/>
      <c r="IC12" s="1"/>
      <c r="ID12" s="1"/>
      <c r="IE12" s="1"/>
      <c r="IF12" s="1"/>
      <c r="IG12" s="1"/>
      <c r="IH12" s="1"/>
      <c r="II12" s="1"/>
      <c r="IJ12" s="1"/>
      <c r="IK12" s="244"/>
      <c r="IL12" s="244"/>
      <c r="IM12" s="1"/>
      <c r="IN12" s="1"/>
      <c r="IO12" s="1361"/>
    </row>
    <row r="13" spans="1:249" x14ac:dyDescent="0.3">
      <c r="A13" s="12">
        <v>8</v>
      </c>
      <c r="B13" s="12" t="s">
        <v>1006</v>
      </c>
      <c r="C13" s="12" t="s">
        <v>252</v>
      </c>
      <c r="D13" s="12">
        <v>0.98</v>
      </c>
      <c r="E13" s="12"/>
      <c r="F13" s="12"/>
      <c r="G13" s="12"/>
      <c r="H13" s="12"/>
      <c r="I13" s="12">
        <v>47</v>
      </c>
      <c r="J13" s="12">
        <v>0</v>
      </c>
      <c r="K13" s="12">
        <v>0</v>
      </c>
      <c r="L13" s="12"/>
      <c r="M13" s="12">
        <v>5</v>
      </c>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v>5</v>
      </c>
      <c r="AN13" s="12"/>
      <c r="AO13" s="12"/>
      <c r="AP13" s="12"/>
      <c r="AQ13" s="12"/>
      <c r="AR13" s="12"/>
      <c r="AS13" s="12"/>
      <c r="AT13" s="12"/>
      <c r="AU13" s="12">
        <v>47</v>
      </c>
      <c r="AV13" s="12"/>
      <c r="AW13" s="12"/>
      <c r="AX13" s="12"/>
      <c r="AY13" s="12"/>
      <c r="AZ13" s="12"/>
      <c r="BA13" s="12"/>
      <c r="BB13" s="12"/>
      <c r="BC13" s="12"/>
      <c r="BD13" s="12"/>
      <c r="BE13" s="12"/>
      <c r="BF13" s="12"/>
      <c r="BG13" s="12"/>
      <c r="BH13" s="12">
        <v>36</v>
      </c>
      <c r="BI13" s="12">
        <v>10</v>
      </c>
      <c r="BJ13" s="12"/>
      <c r="BK13" s="12"/>
      <c r="BL13" s="12"/>
      <c r="BM13" s="12"/>
      <c r="BN13" s="12"/>
      <c r="BO13" s="12"/>
      <c r="BP13" s="12"/>
      <c r="BQ13" s="12"/>
      <c r="BR13" s="12"/>
      <c r="BS13" s="12"/>
      <c r="BT13" s="12"/>
      <c r="BU13" s="12">
        <v>1</v>
      </c>
      <c r="BV13" s="12"/>
      <c r="BW13" s="12"/>
      <c r="BX13" s="1"/>
      <c r="BY13" s="41"/>
      <c r="BZ13" s="51"/>
      <c r="CA13" s="51"/>
      <c r="CB13" s="1"/>
      <c r="CC13" s="1"/>
      <c r="CD13" s="1"/>
      <c r="CE13" s="1"/>
      <c r="CF13" s="1"/>
      <c r="CG13" s="1"/>
      <c r="CH13" s="1"/>
      <c r="CI13" s="1"/>
      <c r="CJ13" s="1"/>
      <c r="CK13" s="1"/>
      <c r="CL13" s="71"/>
      <c r="CM13" s="71"/>
      <c r="CN13" s="1"/>
      <c r="CO13" s="1"/>
      <c r="CP13" s="1">
        <v>4</v>
      </c>
      <c r="CQ13" s="1">
        <v>1</v>
      </c>
      <c r="CR13" s="1"/>
      <c r="CS13" s="1"/>
      <c r="CT13" s="1"/>
      <c r="CU13" s="1"/>
      <c r="CV13" s="1"/>
      <c r="CW13" s="1"/>
      <c r="CX13" s="1"/>
      <c r="CY13" s="1"/>
      <c r="CZ13" s="1">
        <v>4</v>
      </c>
      <c r="DA13" s="1"/>
      <c r="DB13" s="1"/>
      <c r="DC13" s="1"/>
      <c r="DD13" s="1"/>
      <c r="DE13" s="1"/>
      <c r="DF13" s="1"/>
      <c r="DG13" s="1"/>
      <c r="DH13" s="1"/>
      <c r="DI13" s="1"/>
      <c r="DJ13" s="1"/>
      <c r="DK13" s="1"/>
      <c r="DL13" s="1"/>
      <c r="DM13" s="1"/>
      <c r="DN13" s="1"/>
      <c r="DO13" s="1"/>
      <c r="DP13" s="1"/>
      <c r="DQ13" s="1"/>
      <c r="DR13" s="1"/>
      <c r="DS13" s="1"/>
      <c r="DT13" s="1"/>
      <c r="DU13" s="1">
        <v>1</v>
      </c>
      <c r="DV13" s="1"/>
      <c r="DW13" s="1"/>
      <c r="DX13" s="41"/>
      <c r="DY13" s="41"/>
      <c r="DZ13" s="1"/>
      <c r="EA13" s="1"/>
      <c r="EB13" s="1"/>
      <c r="EC13" s="41"/>
      <c r="ED13" s="54"/>
      <c r="EE13" s="54"/>
      <c r="EF13" s="1"/>
      <c r="EG13" s="1"/>
      <c r="EH13" s="1"/>
      <c r="EI13" s="1"/>
      <c r="EJ13" s="1">
        <v>1</v>
      </c>
      <c r="EK13" s="1"/>
      <c r="EL13" s="1"/>
      <c r="EM13" s="1"/>
      <c r="EN13" s="60"/>
      <c r="EO13" s="60"/>
      <c r="EP13" s="1"/>
      <c r="EQ13" s="1"/>
      <c r="ER13" s="1"/>
      <c r="ES13" s="1"/>
      <c r="ET13" s="1"/>
      <c r="EU13" s="1"/>
      <c r="EV13" s="1"/>
      <c r="EW13" s="1"/>
      <c r="EX13" s="1"/>
      <c r="EY13" s="1"/>
      <c r="EZ13" s="54"/>
      <c r="FA13" s="54">
        <v>10</v>
      </c>
      <c r="FB13" s="1"/>
      <c r="FC13" s="1"/>
      <c r="FD13" s="151"/>
      <c r="FE13" s="54"/>
      <c r="FF13" s="54"/>
      <c r="FG13" s="1"/>
      <c r="FH13" s="1"/>
      <c r="FI13" s="1"/>
      <c r="FJ13" s="1"/>
      <c r="FK13" s="54"/>
      <c r="FL13" s="54"/>
      <c r="FM13" s="1"/>
      <c r="FN13" s="1"/>
      <c r="FO13" s="1"/>
      <c r="FP13" s="1"/>
      <c r="FQ13" s="160"/>
      <c r="FR13" s="51"/>
      <c r="FS13" s="1"/>
      <c r="FT13" s="1"/>
      <c r="FU13" s="1"/>
      <c r="FV13" s="1"/>
      <c r="FW13" s="1"/>
      <c r="FX13" s="1"/>
      <c r="FY13" s="1"/>
      <c r="FZ13" s="1"/>
      <c r="GA13" s="1"/>
      <c r="GB13" s="1"/>
      <c r="GC13" s="1"/>
      <c r="GD13" s="1"/>
      <c r="GE13" s="1"/>
      <c r="GF13" s="1"/>
      <c r="GG13" s="1"/>
      <c r="GH13" s="1"/>
      <c r="GI13" s="54"/>
      <c r="GJ13" s="54"/>
      <c r="GK13" s="1"/>
      <c r="GL13" s="1"/>
      <c r="GM13" s="1"/>
      <c r="GN13" s="1"/>
      <c r="GO13" s="1"/>
      <c r="GP13" s="1"/>
      <c r="GQ13" s="1"/>
      <c r="GR13" s="1"/>
      <c r="GS13" s="1"/>
      <c r="GT13" s="1"/>
      <c r="GU13" s="194"/>
      <c r="GV13" s="194"/>
      <c r="GW13" s="51"/>
      <c r="GX13" s="51"/>
      <c r="GY13" s="1"/>
      <c r="GZ13" s="1"/>
      <c r="HA13" s="1"/>
      <c r="HB13" s="1"/>
      <c r="HC13" s="1"/>
      <c r="HD13" s="1"/>
      <c r="HE13" s="1"/>
      <c r="HF13" s="1"/>
      <c r="HG13" s="1"/>
      <c r="HH13" s="1"/>
      <c r="HI13" s="1"/>
      <c r="HJ13" s="1"/>
      <c r="HK13" s="94"/>
      <c r="HL13" s="94"/>
      <c r="HM13" s="1">
        <v>4</v>
      </c>
      <c r="HN13" s="1"/>
      <c r="HO13" s="51"/>
      <c r="HP13" s="51"/>
      <c r="HQ13" s="1"/>
      <c r="HR13" s="1"/>
      <c r="HS13" s="1"/>
      <c r="HT13" s="1"/>
      <c r="HU13" s="1"/>
      <c r="HV13" s="1">
        <v>0</v>
      </c>
      <c r="HW13" s="213"/>
      <c r="HX13" s="213"/>
      <c r="HY13" s="1"/>
      <c r="HZ13" s="1"/>
      <c r="IA13" s="230"/>
      <c r="IB13" s="230"/>
      <c r="IC13" s="1"/>
      <c r="ID13" s="1"/>
      <c r="IE13" s="1"/>
      <c r="IF13" s="1"/>
      <c r="IG13" s="1">
        <v>2</v>
      </c>
      <c r="IH13" s="1"/>
      <c r="II13" s="1"/>
      <c r="IJ13" s="1"/>
      <c r="IK13" s="244"/>
      <c r="IL13" s="244"/>
      <c r="IM13" s="1"/>
      <c r="IN13" s="1"/>
      <c r="IO13" s="1361"/>
    </row>
    <row r="14" spans="1:249" x14ac:dyDescent="0.3">
      <c r="A14" s="12">
        <v>4</v>
      </c>
      <c r="B14" s="12" t="s">
        <v>1007</v>
      </c>
      <c r="C14" s="12" t="s">
        <v>123</v>
      </c>
      <c r="D14" s="12">
        <v>0.89</v>
      </c>
      <c r="E14" s="12"/>
      <c r="F14" s="12"/>
      <c r="G14" s="12"/>
      <c r="H14" s="12"/>
      <c r="I14" s="12"/>
      <c r="J14" s="12">
        <v>0</v>
      </c>
      <c r="K14" s="12">
        <v>46</v>
      </c>
      <c r="L14" s="12"/>
      <c r="M14" s="12">
        <v>75</v>
      </c>
      <c r="N14" s="12"/>
      <c r="O14" s="12">
        <v>60</v>
      </c>
      <c r="P14" s="12"/>
      <c r="Q14" s="12">
        <v>31</v>
      </c>
      <c r="R14" s="12"/>
      <c r="S14" s="12">
        <v>30</v>
      </c>
      <c r="T14" s="12"/>
      <c r="U14" s="12">
        <v>50</v>
      </c>
      <c r="V14" s="12"/>
      <c r="W14" s="12">
        <v>25</v>
      </c>
      <c r="X14" s="12"/>
      <c r="Y14" s="12">
        <v>250</v>
      </c>
      <c r="Z14" s="12">
        <v>0</v>
      </c>
      <c r="AA14" s="12">
        <v>96</v>
      </c>
      <c r="AB14" s="12"/>
      <c r="AC14" s="12"/>
      <c r="AD14" s="12"/>
      <c r="AE14" s="12"/>
      <c r="AF14" s="12"/>
      <c r="AG14" s="12"/>
      <c r="AH14" s="12"/>
      <c r="AI14" s="12">
        <v>26</v>
      </c>
      <c r="AJ14" s="12">
        <v>0</v>
      </c>
      <c r="AK14" s="12">
        <v>130</v>
      </c>
      <c r="AL14" s="12"/>
      <c r="AM14" s="12"/>
      <c r="AN14" s="12"/>
      <c r="AO14" s="12"/>
      <c r="AP14" s="12"/>
      <c r="AQ14" s="12"/>
      <c r="AR14" s="12"/>
      <c r="AS14" s="12">
        <v>360</v>
      </c>
      <c r="AT14" s="12"/>
      <c r="AU14" s="12"/>
      <c r="AV14" s="12"/>
      <c r="AW14" s="12">
        <v>58</v>
      </c>
      <c r="AX14" s="12"/>
      <c r="AY14" s="12"/>
      <c r="AZ14" s="12"/>
      <c r="BA14" s="12">
        <v>95</v>
      </c>
      <c r="BB14" s="12"/>
      <c r="BC14" s="12"/>
      <c r="BD14" s="12"/>
      <c r="BE14" s="12"/>
      <c r="BF14" s="12"/>
      <c r="BG14" s="12">
        <v>54</v>
      </c>
      <c r="BH14" s="12">
        <f>BH15</f>
        <v>0</v>
      </c>
      <c r="BI14" s="12">
        <v>20</v>
      </c>
      <c r="BJ14" s="12"/>
      <c r="BK14" s="12"/>
      <c r="BL14" s="12"/>
      <c r="BM14" s="12">
        <v>340</v>
      </c>
      <c r="BN14" s="12"/>
      <c r="BO14" s="12">
        <v>30</v>
      </c>
      <c r="BP14" s="12"/>
      <c r="BQ14" s="12"/>
      <c r="BR14" s="12"/>
      <c r="BS14" s="12">
        <v>41</v>
      </c>
      <c r="BT14" s="12"/>
      <c r="BU14" s="12">
        <v>140</v>
      </c>
      <c r="BV14" s="12"/>
      <c r="BW14" s="12"/>
      <c r="BX14" s="1"/>
      <c r="BY14" s="41">
        <v>120</v>
      </c>
      <c r="BZ14" s="51"/>
      <c r="CA14" s="51"/>
      <c r="CB14" s="1"/>
      <c r="CC14" s="50">
        <v>89</v>
      </c>
      <c r="CD14" s="1"/>
      <c r="CE14" s="1"/>
      <c r="CF14" s="1"/>
      <c r="CG14" s="1">
        <v>55</v>
      </c>
      <c r="CH14" s="1"/>
      <c r="CI14" s="1">
        <v>20</v>
      </c>
      <c r="CJ14" s="1"/>
      <c r="CK14" s="1"/>
      <c r="CL14" s="71"/>
      <c r="CM14" s="71"/>
      <c r="CN14" s="1"/>
      <c r="CO14" s="1"/>
      <c r="CP14" s="1"/>
      <c r="CQ14" s="1">
        <v>150</v>
      </c>
      <c r="CR14" s="1"/>
      <c r="CS14" s="1"/>
      <c r="CT14" s="1"/>
      <c r="CU14" s="1">
        <v>55</v>
      </c>
      <c r="CV14" s="1"/>
      <c r="CW14" s="1">
        <f>CW15</f>
        <v>240</v>
      </c>
      <c r="CX14" s="1"/>
      <c r="CY14" s="1">
        <v>460</v>
      </c>
      <c r="CZ14" s="1"/>
      <c r="DA14" s="1">
        <v>130</v>
      </c>
      <c r="DB14" s="1"/>
      <c r="DC14" s="1"/>
      <c r="DD14" s="1"/>
      <c r="DE14" s="1"/>
      <c r="DF14" s="1"/>
      <c r="DG14" s="1"/>
      <c r="DH14" s="1"/>
      <c r="DI14" s="1"/>
      <c r="DJ14" s="1"/>
      <c r="DK14" s="1">
        <v>35</v>
      </c>
      <c r="DL14" s="1"/>
      <c r="DM14" s="1"/>
      <c r="DN14" s="1"/>
      <c r="DO14" s="1"/>
      <c r="DP14" s="1"/>
      <c r="DQ14" s="1"/>
      <c r="DR14" s="1"/>
      <c r="DS14" s="1"/>
      <c r="DT14" s="1"/>
      <c r="DU14" s="1">
        <v>85</v>
      </c>
      <c r="DV14" s="1"/>
      <c r="DW14" s="1">
        <v>73</v>
      </c>
      <c r="DX14" s="45">
        <f>DX15</f>
        <v>0</v>
      </c>
      <c r="DY14" s="45">
        <f>DY15</f>
        <v>182</v>
      </c>
      <c r="DZ14" s="1"/>
      <c r="EA14" s="1"/>
      <c r="EB14" s="1"/>
      <c r="EC14" s="41"/>
      <c r="ED14" s="54"/>
      <c r="EE14" s="54"/>
      <c r="EF14" s="1"/>
      <c r="EG14" s="1"/>
      <c r="EH14" s="1"/>
      <c r="EI14" s="50">
        <v>101</v>
      </c>
      <c r="EJ14" s="1"/>
      <c r="EK14" s="1"/>
      <c r="EL14" s="1"/>
      <c r="EM14" s="1"/>
      <c r="EN14" s="60"/>
      <c r="EO14" s="60"/>
      <c r="EP14" s="50"/>
      <c r="EQ14" s="50">
        <v>221</v>
      </c>
      <c r="ER14" s="1"/>
      <c r="ES14" s="1"/>
      <c r="ET14" s="1"/>
      <c r="EU14" s="1"/>
      <c r="EV14" s="1">
        <v>0</v>
      </c>
      <c r="EW14" s="1">
        <v>63</v>
      </c>
      <c r="EX14" s="1"/>
      <c r="EY14" s="1">
        <v>312</v>
      </c>
      <c r="EZ14" s="54"/>
      <c r="FA14" s="54">
        <v>170</v>
      </c>
      <c r="FB14" s="1"/>
      <c r="FC14" s="1"/>
      <c r="FD14" s="151"/>
      <c r="FE14" s="54"/>
      <c r="FF14" s="54">
        <v>89</v>
      </c>
      <c r="FG14" s="1"/>
      <c r="FH14" s="1">
        <v>3</v>
      </c>
      <c r="FI14" s="1"/>
      <c r="FJ14" s="1">
        <v>64</v>
      </c>
      <c r="FK14" s="54"/>
      <c r="FL14" s="54">
        <v>38</v>
      </c>
      <c r="FM14" s="50"/>
      <c r="FN14" s="50">
        <v>45</v>
      </c>
      <c r="FO14" s="1"/>
      <c r="FP14" s="1">
        <v>79</v>
      </c>
      <c r="FQ14" s="160"/>
      <c r="FR14" s="51"/>
      <c r="FS14" s="1"/>
      <c r="FT14" s="1">
        <v>88</v>
      </c>
      <c r="FU14" s="1">
        <v>0</v>
      </c>
      <c r="FV14" s="1">
        <v>450</v>
      </c>
      <c r="FW14" s="1"/>
      <c r="FX14" s="1"/>
      <c r="FY14" s="1"/>
      <c r="FZ14" s="1"/>
      <c r="GA14" s="1"/>
      <c r="GB14" s="1"/>
      <c r="GC14" s="1"/>
      <c r="GD14" s="1"/>
      <c r="GE14" s="1"/>
      <c r="GF14" s="1"/>
      <c r="GG14" s="1"/>
      <c r="GH14" s="1"/>
      <c r="GI14" s="54"/>
      <c r="GJ14" s="54"/>
      <c r="GK14" s="1"/>
      <c r="GL14" s="1"/>
      <c r="GM14" s="1"/>
      <c r="GN14" s="1"/>
      <c r="GO14" s="1"/>
      <c r="GP14" s="50">
        <v>172</v>
      </c>
      <c r="GQ14" s="1"/>
      <c r="GR14" s="1"/>
      <c r="GS14" s="1"/>
      <c r="GT14" s="1"/>
      <c r="GU14" s="194"/>
      <c r="GV14" s="194"/>
      <c r="GW14" s="51">
        <v>0</v>
      </c>
      <c r="GX14" s="51">
        <v>62</v>
      </c>
      <c r="GY14" s="1"/>
      <c r="GZ14" s="50">
        <v>135</v>
      </c>
      <c r="HA14" s="1"/>
      <c r="HB14" s="50">
        <v>156</v>
      </c>
      <c r="HC14" s="50">
        <v>50</v>
      </c>
      <c r="HD14" s="1">
        <v>0</v>
      </c>
      <c r="HE14" s="1"/>
      <c r="HF14" s="1"/>
      <c r="HG14" s="1"/>
      <c r="HH14" s="1"/>
      <c r="HI14" s="1"/>
      <c r="HJ14" s="1"/>
      <c r="HK14" s="94"/>
      <c r="HL14" s="94"/>
      <c r="HM14" s="1"/>
      <c r="HN14" s="1"/>
      <c r="HO14" s="51">
        <v>0</v>
      </c>
      <c r="HP14" s="51">
        <v>62</v>
      </c>
      <c r="HQ14" s="1"/>
      <c r="HR14" s="1"/>
      <c r="HS14" s="1"/>
      <c r="HT14" s="1"/>
      <c r="HU14" s="1"/>
      <c r="HV14" s="50">
        <v>352</v>
      </c>
      <c r="HW14" s="213"/>
      <c r="HX14" s="213"/>
      <c r="HY14" s="1"/>
      <c r="HZ14" s="1"/>
      <c r="IA14" s="230"/>
      <c r="IB14" s="230"/>
      <c r="IC14" s="1"/>
      <c r="ID14" s="1"/>
      <c r="IE14" s="1"/>
      <c r="IF14" s="1"/>
      <c r="IG14" s="1"/>
      <c r="IH14" s="1"/>
      <c r="II14" s="1"/>
      <c r="IJ14" s="1"/>
      <c r="IK14" s="244"/>
      <c r="IL14" s="244"/>
      <c r="IM14" s="1"/>
      <c r="IN14" s="1"/>
      <c r="IO14" s="1361"/>
    </row>
    <row r="15" spans="1:249" x14ac:dyDescent="0.3">
      <c r="A15" s="12">
        <v>9</v>
      </c>
      <c r="B15" s="12" t="s">
        <v>1008</v>
      </c>
      <c r="C15" s="12" t="s">
        <v>1009</v>
      </c>
      <c r="D15" s="12">
        <v>0.89</v>
      </c>
      <c r="E15" s="12"/>
      <c r="F15" s="12"/>
      <c r="G15" s="12"/>
      <c r="H15" s="12"/>
      <c r="I15" s="12"/>
      <c r="J15" s="12">
        <v>0</v>
      </c>
      <c r="K15" s="12">
        <v>46</v>
      </c>
      <c r="L15" s="12"/>
      <c r="M15" s="12">
        <v>75</v>
      </c>
      <c r="N15" s="12"/>
      <c r="O15" s="12">
        <v>60</v>
      </c>
      <c r="P15" s="12"/>
      <c r="Q15" s="12">
        <v>31</v>
      </c>
      <c r="R15" s="12"/>
      <c r="S15" s="12">
        <v>30</v>
      </c>
      <c r="T15" s="12"/>
      <c r="U15" s="12">
        <v>50</v>
      </c>
      <c r="V15" s="12"/>
      <c r="W15" s="12">
        <v>25</v>
      </c>
      <c r="X15" s="12"/>
      <c r="Y15" s="12">
        <v>250</v>
      </c>
      <c r="Z15" s="12">
        <v>0</v>
      </c>
      <c r="AA15" s="12">
        <v>96</v>
      </c>
      <c r="AB15" s="12"/>
      <c r="AC15" s="12">
        <v>77</v>
      </c>
      <c r="AD15" s="12"/>
      <c r="AE15" s="12">
        <v>40</v>
      </c>
      <c r="AF15" s="12"/>
      <c r="AG15" s="12"/>
      <c r="AH15" s="12"/>
      <c r="AI15" s="12">
        <v>26</v>
      </c>
      <c r="AJ15" s="12"/>
      <c r="AK15" s="12">
        <v>130</v>
      </c>
      <c r="AL15" s="12"/>
      <c r="AM15" s="12">
        <v>468</v>
      </c>
      <c r="AN15" s="12"/>
      <c r="AO15" s="12"/>
      <c r="AP15" s="12"/>
      <c r="AQ15" s="12">
        <v>35</v>
      </c>
      <c r="AR15" s="12"/>
      <c r="AS15" s="12">
        <v>360</v>
      </c>
      <c r="AT15" s="12"/>
      <c r="AU15" s="12"/>
      <c r="AV15" s="12"/>
      <c r="AW15" s="12">
        <v>58</v>
      </c>
      <c r="AX15" s="12"/>
      <c r="AY15" s="12"/>
      <c r="AZ15" s="12"/>
      <c r="BA15" s="12"/>
      <c r="BB15" s="12"/>
      <c r="BC15" s="12"/>
      <c r="BD15" s="12"/>
      <c r="BE15" s="12"/>
      <c r="BF15" s="12"/>
      <c r="BG15" s="12">
        <v>54</v>
      </c>
      <c r="BH15" s="12"/>
      <c r="BI15" s="12">
        <v>20</v>
      </c>
      <c r="BJ15" s="12"/>
      <c r="BK15" s="12">
        <v>66</v>
      </c>
      <c r="BL15" s="12"/>
      <c r="BM15" s="12">
        <v>340</v>
      </c>
      <c r="BN15" s="12"/>
      <c r="BO15" s="12">
        <v>30</v>
      </c>
      <c r="BP15" s="12"/>
      <c r="BQ15" s="12">
        <v>30</v>
      </c>
      <c r="BR15" s="12"/>
      <c r="BS15" s="12">
        <v>41</v>
      </c>
      <c r="BT15" s="12"/>
      <c r="BU15" s="12">
        <v>140</v>
      </c>
      <c r="BV15" s="12"/>
      <c r="BW15" s="12"/>
      <c r="BX15" s="1"/>
      <c r="BY15" s="46">
        <v>120</v>
      </c>
      <c r="BZ15" s="51"/>
      <c r="CA15" s="51">
        <v>69</v>
      </c>
      <c r="CB15" s="1"/>
      <c r="CC15" s="1">
        <v>89</v>
      </c>
      <c r="CD15" s="1"/>
      <c r="CE15" s="1"/>
      <c r="CF15" s="1"/>
      <c r="CG15" s="1">
        <v>55</v>
      </c>
      <c r="CH15" s="1"/>
      <c r="CI15" s="1">
        <v>20</v>
      </c>
      <c r="CJ15" s="1"/>
      <c r="CK15" s="1">
        <v>120</v>
      </c>
      <c r="CL15" s="71"/>
      <c r="CM15" s="71">
        <v>160</v>
      </c>
      <c r="CN15" s="1"/>
      <c r="CO15" s="1"/>
      <c r="CP15" s="1"/>
      <c r="CQ15" s="1">
        <v>150</v>
      </c>
      <c r="CR15" s="1"/>
      <c r="CS15" s="1"/>
      <c r="CT15" s="1"/>
      <c r="CU15" s="1">
        <v>55</v>
      </c>
      <c r="CV15" s="1"/>
      <c r="CW15" s="1">
        <v>240</v>
      </c>
      <c r="CX15" s="1"/>
      <c r="CY15" s="1">
        <v>460</v>
      </c>
      <c r="CZ15" s="1"/>
      <c r="DA15" s="1">
        <v>130</v>
      </c>
      <c r="DB15" s="1"/>
      <c r="DC15" s="1"/>
      <c r="DD15" s="1"/>
      <c r="DE15" s="1"/>
      <c r="DF15" s="1"/>
      <c r="DG15" s="1"/>
      <c r="DH15" s="1"/>
      <c r="DI15" s="1">
        <v>90</v>
      </c>
      <c r="DJ15" s="1"/>
      <c r="DK15" s="1">
        <v>35</v>
      </c>
      <c r="DL15" s="1"/>
      <c r="DM15" s="1">
        <v>36</v>
      </c>
      <c r="DN15" s="1"/>
      <c r="DO15" s="1"/>
      <c r="DP15" s="1"/>
      <c r="DQ15" s="1">
        <v>1</v>
      </c>
      <c r="DR15" s="1"/>
      <c r="DS15" s="1"/>
      <c r="DT15" s="1"/>
      <c r="DU15" s="1">
        <v>85</v>
      </c>
      <c r="DV15" s="1"/>
      <c r="DW15" s="1">
        <v>14</v>
      </c>
      <c r="DX15" s="41"/>
      <c r="DY15" s="41">
        <f>115+2+10+55</f>
        <v>182</v>
      </c>
      <c r="DZ15" s="1"/>
      <c r="EA15" s="1"/>
      <c r="EB15" s="1"/>
      <c r="EC15" s="41">
        <v>40</v>
      </c>
      <c r="ED15" s="54"/>
      <c r="EE15" s="54"/>
      <c r="EF15" s="1"/>
      <c r="EG15" s="1"/>
      <c r="EH15" s="1"/>
      <c r="EI15" s="1">
        <v>101</v>
      </c>
      <c r="EJ15" s="1"/>
      <c r="EK15" s="1">
        <v>75</v>
      </c>
      <c r="EL15" s="1"/>
      <c r="EM15" s="1"/>
      <c r="EN15" s="60"/>
      <c r="EO15" s="60"/>
      <c r="EP15" s="1"/>
      <c r="EQ15" s="1">
        <v>221</v>
      </c>
      <c r="ER15" s="1">
        <v>130</v>
      </c>
      <c r="ES15" s="1"/>
      <c r="ET15" s="1"/>
      <c r="EU15" s="1"/>
      <c r="EV15" s="1"/>
      <c r="EW15" s="1">
        <v>63</v>
      </c>
      <c r="EX15" s="1"/>
      <c r="EY15" s="1">
        <v>312</v>
      </c>
      <c r="EZ15" s="54"/>
      <c r="FA15" s="54">
        <v>170</v>
      </c>
      <c r="FB15" s="1"/>
      <c r="FC15" s="1"/>
      <c r="FD15" s="151"/>
      <c r="FE15" s="54"/>
      <c r="FF15" s="54">
        <v>89</v>
      </c>
      <c r="FG15" s="1"/>
      <c r="FH15" s="1">
        <v>3</v>
      </c>
      <c r="FI15" s="1"/>
      <c r="FJ15" s="1">
        <v>64</v>
      </c>
      <c r="FK15" s="54"/>
      <c r="FL15" s="54">
        <v>38</v>
      </c>
      <c r="FM15" s="1"/>
      <c r="FN15" s="1">
        <v>45</v>
      </c>
      <c r="FO15" s="1"/>
      <c r="FP15" s="1">
        <v>79</v>
      </c>
      <c r="FQ15" s="160"/>
      <c r="FR15" s="51"/>
      <c r="FS15" s="1"/>
      <c r="FT15" s="1">
        <v>88</v>
      </c>
      <c r="FU15" s="1">
        <v>0</v>
      </c>
      <c r="FV15" s="1">
        <v>450</v>
      </c>
      <c r="FW15" s="1"/>
      <c r="FX15" s="1"/>
      <c r="FY15" s="1">
        <v>0</v>
      </c>
      <c r="FZ15" s="1">
        <v>12</v>
      </c>
      <c r="GA15" s="1">
        <v>160</v>
      </c>
      <c r="GB15" s="1"/>
      <c r="GC15" s="1"/>
      <c r="GD15" s="1">
        <v>114</v>
      </c>
      <c r="GE15" s="1"/>
      <c r="GF15" s="1"/>
      <c r="GG15" s="1"/>
      <c r="GH15" s="1">
        <v>206</v>
      </c>
      <c r="GI15" s="54"/>
      <c r="GJ15" s="54">
        <v>38</v>
      </c>
      <c r="GK15" s="1"/>
      <c r="GL15" s="1"/>
      <c r="GM15" s="1"/>
      <c r="GN15" s="1">
        <v>130</v>
      </c>
      <c r="GO15" s="1"/>
      <c r="GP15" s="1">
        <v>172</v>
      </c>
      <c r="GQ15" s="1">
        <v>160</v>
      </c>
      <c r="GR15" s="1"/>
      <c r="GS15" s="1">
        <v>28</v>
      </c>
      <c r="GT15" s="1"/>
      <c r="GU15" s="194"/>
      <c r="GV15" s="194"/>
      <c r="GW15" s="51"/>
      <c r="GX15" s="51">
        <v>62</v>
      </c>
      <c r="GY15" s="1"/>
      <c r="GZ15" s="1">
        <v>135</v>
      </c>
      <c r="HA15" s="1"/>
      <c r="HB15" s="1">
        <v>156</v>
      </c>
      <c r="HC15" s="1">
        <v>50</v>
      </c>
      <c r="HD15" s="1"/>
      <c r="HE15" s="1"/>
      <c r="HF15" s="1"/>
      <c r="HG15" s="1"/>
      <c r="HH15" s="1"/>
      <c r="HI15" s="1"/>
      <c r="HJ15" s="1">
        <v>51</v>
      </c>
      <c r="HK15" s="94"/>
      <c r="HL15" s="94"/>
      <c r="HM15" s="1">
        <v>181</v>
      </c>
      <c r="HN15" s="1"/>
      <c r="HO15" s="51"/>
      <c r="HP15" s="51">
        <v>62</v>
      </c>
      <c r="HQ15" s="1"/>
      <c r="HR15" s="1"/>
      <c r="HS15" s="1"/>
      <c r="HT15" s="1">
        <v>217</v>
      </c>
      <c r="HU15" s="1"/>
      <c r="HV15" s="1">
        <v>352</v>
      </c>
      <c r="HW15" s="213"/>
      <c r="HX15" s="213"/>
      <c r="HY15" s="1"/>
      <c r="HZ15" s="1">
        <v>150</v>
      </c>
      <c r="IA15" s="230"/>
      <c r="IB15" s="230">
        <v>57</v>
      </c>
      <c r="IC15" s="1"/>
      <c r="ID15" s="1"/>
      <c r="IE15" s="1"/>
      <c r="IF15" s="1"/>
      <c r="IG15" s="1">
        <v>78</v>
      </c>
      <c r="IH15" s="1"/>
      <c r="II15" s="1"/>
      <c r="IJ15" s="1"/>
      <c r="IK15" s="244"/>
      <c r="IL15" s="244"/>
      <c r="IM15" s="1"/>
      <c r="IN15" s="1"/>
      <c r="IO15" s="1361"/>
    </row>
    <row r="16" spans="1:249" x14ac:dyDescent="0.3">
      <c r="A16" s="12">
        <v>5</v>
      </c>
      <c r="B16" s="12" t="s">
        <v>1010</v>
      </c>
      <c r="C16" s="12" t="s">
        <v>124</v>
      </c>
      <c r="D16" s="12">
        <v>5.45</v>
      </c>
      <c r="E16" s="12"/>
      <c r="F16" s="12"/>
      <c r="G16" s="12"/>
      <c r="H16" s="12"/>
      <c r="I16" s="12"/>
      <c r="J16" s="12">
        <v>0</v>
      </c>
      <c r="K16" s="12">
        <v>0</v>
      </c>
      <c r="L16" s="12"/>
      <c r="M16" s="12">
        <v>1</v>
      </c>
      <c r="N16" s="12"/>
      <c r="O16" s="12">
        <v>2</v>
      </c>
      <c r="P16" s="12"/>
      <c r="Q16" s="12"/>
      <c r="R16" s="12"/>
      <c r="S16" s="12">
        <v>11</v>
      </c>
      <c r="T16" s="12"/>
      <c r="U16" s="12"/>
      <c r="V16" s="12"/>
      <c r="W16" s="12">
        <v>1</v>
      </c>
      <c r="X16" s="12"/>
      <c r="Y16" s="12"/>
      <c r="Z16" s="12">
        <v>0</v>
      </c>
      <c r="AA16" s="12">
        <v>8</v>
      </c>
      <c r="AB16" s="12"/>
      <c r="AC16" s="12"/>
      <c r="AD16" s="12"/>
      <c r="AE16" s="12"/>
      <c r="AF16" s="12"/>
      <c r="AG16" s="12"/>
      <c r="AH16" s="12"/>
      <c r="AI16" s="12">
        <v>3</v>
      </c>
      <c r="AJ16" s="12"/>
      <c r="AK16" s="12"/>
      <c r="AL16" s="12"/>
      <c r="AM16" s="12"/>
      <c r="AN16" s="12"/>
      <c r="AO16" s="12"/>
      <c r="AP16" s="12"/>
      <c r="AQ16" s="12"/>
      <c r="AR16" s="12"/>
      <c r="AS16" s="12">
        <v>55</v>
      </c>
      <c r="AT16" s="12"/>
      <c r="AU16" s="12"/>
      <c r="AV16" s="12"/>
      <c r="AW16" s="12"/>
      <c r="AX16" s="12"/>
      <c r="AY16" s="12"/>
      <c r="AZ16" s="12"/>
      <c r="BA16" s="12"/>
      <c r="BB16" s="12"/>
      <c r="BC16" s="12"/>
      <c r="BD16" s="12"/>
      <c r="BE16" s="12"/>
      <c r="BF16" s="12"/>
      <c r="BG16" s="12">
        <v>8</v>
      </c>
      <c r="BH16" s="12">
        <f>SUM(BH17:BH24)</f>
        <v>0</v>
      </c>
      <c r="BI16" s="12">
        <f>SUM(BI17:BI24)</f>
        <v>0</v>
      </c>
      <c r="BJ16" s="12"/>
      <c r="BK16" s="12"/>
      <c r="BL16" s="12"/>
      <c r="BM16" s="12">
        <v>5</v>
      </c>
      <c r="BN16" s="12"/>
      <c r="BO16" s="12"/>
      <c r="BP16" s="12"/>
      <c r="BQ16" s="12"/>
      <c r="BR16" s="12">
        <v>10</v>
      </c>
      <c r="BS16" s="12">
        <v>2</v>
      </c>
      <c r="BT16" s="12">
        <v>4</v>
      </c>
      <c r="BU16" s="12">
        <v>3</v>
      </c>
      <c r="BV16" s="12"/>
      <c r="BW16" s="12"/>
      <c r="BX16" s="1"/>
      <c r="BY16" s="41">
        <v>5</v>
      </c>
      <c r="BZ16" s="51"/>
      <c r="CA16" s="51">
        <v>0</v>
      </c>
      <c r="CB16" s="50">
        <v>3</v>
      </c>
      <c r="CC16" s="50">
        <v>4</v>
      </c>
      <c r="CD16" s="1"/>
      <c r="CE16" s="1"/>
      <c r="CF16" s="1"/>
      <c r="CG16" s="1"/>
      <c r="CH16" s="1"/>
      <c r="CI16" s="1"/>
      <c r="CJ16" s="1"/>
      <c r="CK16" s="1"/>
      <c r="CL16" s="71"/>
      <c r="CM16" s="71"/>
      <c r="CN16" s="1"/>
      <c r="CO16" s="1"/>
      <c r="CP16" s="1">
        <v>2</v>
      </c>
      <c r="CQ16" s="1">
        <v>22</v>
      </c>
      <c r="CR16" s="1"/>
      <c r="CS16" s="1"/>
      <c r="CT16" s="1"/>
      <c r="CU16" s="1"/>
      <c r="CV16" s="1">
        <f>CV17</f>
        <v>1</v>
      </c>
      <c r="CW16" s="1"/>
      <c r="CX16" s="1"/>
      <c r="CY16" s="1">
        <v>0</v>
      </c>
      <c r="CZ16" s="1">
        <v>10</v>
      </c>
      <c r="DA16" s="1">
        <v>4</v>
      </c>
      <c r="DB16" s="1">
        <v>0</v>
      </c>
      <c r="DC16" s="1">
        <v>69</v>
      </c>
      <c r="DD16" s="1"/>
      <c r="DE16" s="1"/>
      <c r="DF16" s="1"/>
      <c r="DG16" s="1"/>
      <c r="DH16" s="1"/>
      <c r="DI16" s="1"/>
      <c r="DJ16" s="1">
        <v>2</v>
      </c>
      <c r="DK16" s="1">
        <v>1</v>
      </c>
      <c r="DL16" s="1"/>
      <c r="DM16" s="1"/>
      <c r="DN16" s="1"/>
      <c r="DO16" s="1"/>
      <c r="DP16" s="1"/>
      <c r="DQ16" s="1"/>
      <c r="DR16" s="1"/>
      <c r="DS16" s="1"/>
      <c r="DT16" s="1"/>
      <c r="DU16" s="1">
        <v>5</v>
      </c>
      <c r="DV16" s="1"/>
      <c r="DW16" s="1"/>
      <c r="DX16" s="45">
        <f>SUM(DX17:DX24)</f>
        <v>0</v>
      </c>
      <c r="DY16" s="45">
        <f>SUM(DY17:DY24)</f>
        <v>13</v>
      </c>
      <c r="DZ16" s="1"/>
      <c r="EA16" s="1"/>
      <c r="EB16" s="1"/>
      <c r="EC16" s="41"/>
      <c r="ED16" s="54"/>
      <c r="EE16" s="54"/>
      <c r="EF16" s="1"/>
      <c r="EG16" s="1"/>
      <c r="EH16" s="1"/>
      <c r="EI16" s="1"/>
      <c r="EJ16" s="1"/>
      <c r="EK16" s="1"/>
      <c r="EL16" s="1"/>
      <c r="EM16" s="1"/>
      <c r="EN16" s="60"/>
      <c r="EO16" s="60"/>
      <c r="EP16" s="50"/>
      <c r="EQ16" s="50">
        <v>17</v>
      </c>
      <c r="ER16" s="1"/>
      <c r="ES16" s="1"/>
      <c r="ET16" s="1"/>
      <c r="EU16" s="1"/>
      <c r="EV16" s="1">
        <v>0</v>
      </c>
      <c r="EW16" s="1">
        <v>6</v>
      </c>
      <c r="EX16" s="1"/>
      <c r="EY16" s="1">
        <v>13</v>
      </c>
      <c r="EZ16" s="54"/>
      <c r="FA16" s="54">
        <v>40</v>
      </c>
      <c r="FB16" s="1"/>
      <c r="FC16" s="1"/>
      <c r="FD16" s="151"/>
      <c r="FE16" s="54">
        <v>19</v>
      </c>
      <c r="FF16" s="54">
        <v>12</v>
      </c>
      <c r="FG16" s="1"/>
      <c r="FH16" s="1"/>
      <c r="FI16" s="1"/>
      <c r="FJ16" s="1">
        <v>11</v>
      </c>
      <c r="FK16" s="54"/>
      <c r="FL16" s="54">
        <v>7</v>
      </c>
      <c r="FM16" s="50">
        <v>6</v>
      </c>
      <c r="FN16" s="50">
        <v>18</v>
      </c>
      <c r="FO16" s="1"/>
      <c r="FP16" s="1">
        <v>3</v>
      </c>
      <c r="FQ16" s="160"/>
      <c r="FR16" s="51"/>
      <c r="FS16" s="1"/>
      <c r="FT16" s="1">
        <v>22</v>
      </c>
      <c r="FU16" s="1"/>
      <c r="FV16" s="1"/>
      <c r="FW16" s="1"/>
      <c r="FX16" s="1"/>
      <c r="FY16" s="1">
        <v>0</v>
      </c>
      <c r="FZ16" s="1">
        <v>2</v>
      </c>
      <c r="GA16" s="1"/>
      <c r="GB16" s="1"/>
      <c r="GC16" s="1"/>
      <c r="GD16" s="1"/>
      <c r="GE16" s="1"/>
      <c r="GF16" s="1"/>
      <c r="GG16" s="1"/>
      <c r="GH16" s="1"/>
      <c r="GI16" s="54"/>
      <c r="GJ16" s="54"/>
      <c r="GK16" s="1"/>
      <c r="GL16" s="1"/>
      <c r="GM16" s="1"/>
      <c r="GN16" s="1"/>
      <c r="GO16" s="1"/>
      <c r="GP16" s="50">
        <v>1</v>
      </c>
      <c r="GQ16" s="1"/>
      <c r="GR16" s="1"/>
      <c r="GS16" s="1"/>
      <c r="GT16" s="1"/>
      <c r="GU16" s="194"/>
      <c r="GV16" s="194"/>
      <c r="GW16" s="51">
        <v>10</v>
      </c>
      <c r="GX16" s="51">
        <v>5</v>
      </c>
      <c r="GY16" s="1"/>
      <c r="GZ16" s="1"/>
      <c r="HA16" s="1"/>
      <c r="HB16" s="1"/>
      <c r="HC16" s="50">
        <v>12</v>
      </c>
      <c r="HD16" s="50">
        <v>0</v>
      </c>
      <c r="HE16" s="1"/>
      <c r="HF16" s="1"/>
      <c r="HG16" s="1"/>
      <c r="HH16" s="1"/>
      <c r="HI16" s="1"/>
      <c r="HJ16" s="1"/>
      <c r="HK16" s="94"/>
      <c r="HL16" s="94"/>
      <c r="HM16" s="1"/>
      <c r="HN16" s="1"/>
      <c r="HO16" s="51">
        <v>10</v>
      </c>
      <c r="HP16" s="51">
        <v>5</v>
      </c>
      <c r="HQ16" s="1"/>
      <c r="HR16" s="1"/>
      <c r="HS16" s="1"/>
      <c r="HT16" s="1"/>
      <c r="HU16" s="1"/>
      <c r="HV16" s="50">
        <v>366</v>
      </c>
      <c r="HW16" s="213"/>
      <c r="HX16" s="213"/>
      <c r="HY16" s="1"/>
      <c r="HZ16" s="1"/>
      <c r="IA16" s="230"/>
      <c r="IB16" s="230"/>
      <c r="IC16" s="1"/>
      <c r="ID16" s="1"/>
      <c r="IE16" s="1"/>
      <c r="IF16" s="1"/>
      <c r="IG16" s="1"/>
      <c r="IH16" s="1"/>
      <c r="II16" s="1"/>
      <c r="IJ16" s="1"/>
      <c r="IK16" s="244"/>
      <c r="IL16" s="244"/>
      <c r="IM16" s="1"/>
      <c r="IN16" s="1"/>
      <c r="IO16" s="1361"/>
    </row>
    <row r="17" spans="1:249" x14ac:dyDescent="0.3">
      <c r="A17" s="12">
        <v>10</v>
      </c>
      <c r="B17" s="12" t="s">
        <v>1011</v>
      </c>
      <c r="C17" s="12" t="s">
        <v>1012</v>
      </c>
      <c r="D17" s="12">
        <v>0.91</v>
      </c>
      <c r="E17" s="12"/>
      <c r="F17" s="12"/>
      <c r="G17" s="12"/>
      <c r="H17" s="12"/>
      <c r="I17" s="12">
        <v>10</v>
      </c>
      <c r="J17" s="12">
        <v>0</v>
      </c>
      <c r="K17" s="12">
        <v>0</v>
      </c>
      <c r="L17" s="12"/>
      <c r="M17" s="12">
        <v>1</v>
      </c>
      <c r="N17" s="12"/>
      <c r="O17" s="12">
        <v>2</v>
      </c>
      <c r="P17" s="12"/>
      <c r="Q17" s="12"/>
      <c r="R17" s="12"/>
      <c r="S17" s="12">
        <v>6</v>
      </c>
      <c r="T17" s="12"/>
      <c r="U17" s="12"/>
      <c r="V17" s="12"/>
      <c r="W17" s="12">
        <v>1</v>
      </c>
      <c r="X17" s="12"/>
      <c r="Y17" s="12"/>
      <c r="Z17" s="12">
        <v>0</v>
      </c>
      <c r="AA17" s="12">
        <v>8</v>
      </c>
      <c r="AB17" s="12"/>
      <c r="AC17" s="12">
        <v>4</v>
      </c>
      <c r="AD17" s="12"/>
      <c r="AE17" s="12">
        <v>15</v>
      </c>
      <c r="AF17" s="12"/>
      <c r="AG17" s="12"/>
      <c r="AH17" s="12"/>
      <c r="AI17" s="12">
        <v>3</v>
      </c>
      <c r="AJ17" s="12"/>
      <c r="AK17" s="12"/>
      <c r="AL17" s="12"/>
      <c r="AM17" s="12">
        <v>5</v>
      </c>
      <c r="AN17" s="12"/>
      <c r="AO17" s="12"/>
      <c r="AP17" s="12"/>
      <c r="AQ17" s="12"/>
      <c r="AR17" s="12"/>
      <c r="AS17" s="12">
        <v>1</v>
      </c>
      <c r="AT17" s="12"/>
      <c r="AU17" s="12">
        <v>10</v>
      </c>
      <c r="AV17" s="12"/>
      <c r="AW17" s="12"/>
      <c r="AX17" s="12"/>
      <c r="AY17" s="12"/>
      <c r="AZ17" s="12"/>
      <c r="BA17" s="12"/>
      <c r="BB17" s="12"/>
      <c r="BC17" s="12"/>
      <c r="BD17" s="12"/>
      <c r="BE17" s="12"/>
      <c r="BF17" s="12"/>
      <c r="BG17" s="12">
        <v>6</v>
      </c>
      <c r="BH17" s="12"/>
      <c r="BI17" s="12"/>
      <c r="BJ17" s="12"/>
      <c r="BK17" s="12">
        <v>13</v>
      </c>
      <c r="BL17" s="12"/>
      <c r="BM17" s="12">
        <v>5</v>
      </c>
      <c r="BN17" s="12"/>
      <c r="BO17" s="12"/>
      <c r="BP17" s="12">
        <v>9</v>
      </c>
      <c r="BQ17" s="12">
        <v>10</v>
      </c>
      <c r="BR17" s="12">
        <v>10</v>
      </c>
      <c r="BS17" s="12">
        <v>2</v>
      </c>
      <c r="BT17" s="12">
        <v>4</v>
      </c>
      <c r="BU17" s="12">
        <v>3</v>
      </c>
      <c r="BV17" s="12">
        <v>12</v>
      </c>
      <c r="BW17" s="12"/>
      <c r="BX17" s="1"/>
      <c r="BY17" s="41">
        <v>5</v>
      </c>
      <c r="BZ17" s="51">
        <v>6</v>
      </c>
      <c r="CA17" s="51">
        <v>4</v>
      </c>
      <c r="CB17" s="1">
        <v>3</v>
      </c>
      <c r="CC17" s="1">
        <v>3</v>
      </c>
      <c r="CD17" s="1"/>
      <c r="CE17" s="1"/>
      <c r="CF17" s="1"/>
      <c r="CG17" s="1"/>
      <c r="CH17" s="1"/>
      <c r="CI17" s="1"/>
      <c r="CJ17" s="1"/>
      <c r="CK17" s="1"/>
      <c r="CL17" s="71"/>
      <c r="CM17" s="71"/>
      <c r="CN17" s="1"/>
      <c r="CO17" s="1"/>
      <c r="CP17" s="1">
        <v>2</v>
      </c>
      <c r="CQ17" s="1">
        <v>22</v>
      </c>
      <c r="CR17" s="1"/>
      <c r="CS17" s="1"/>
      <c r="CT17" s="1"/>
      <c r="CU17" s="1"/>
      <c r="CV17" s="1">
        <v>1</v>
      </c>
      <c r="CW17" s="1"/>
      <c r="CX17" s="1"/>
      <c r="CY17" s="1">
        <v>0</v>
      </c>
      <c r="CZ17" s="1">
        <v>10</v>
      </c>
      <c r="DA17" s="1">
        <v>4</v>
      </c>
      <c r="DB17" s="1"/>
      <c r="DC17" s="1"/>
      <c r="DD17" s="1"/>
      <c r="DE17" s="1"/>
      <c r="DF17" s="1"/>
      <c r="DG17" s="1"/>
      <c r="DH17" s="1"/>
      <c r="DI17" s="1">
        <v>1</v>
      </c>
      <c r="DJ17" s="1">
        <v>2</v>
      </c>
      <c r="DK17" s="1">
        <v>1</v>
      </c>
      <c r="DL17" s="1"/>
      <c r="DM17" s="1">
        <v>1</v>
      </c>
      <c r="DN17" s="1"/>
      <c r="DO17" s="1"/>
      <c r="DP17" s="1"/>
      <c r="DQ17" s="1"/>
      <c r="DR17" s="1"/>
      <c r="DS17" s="1"/>
      <c r="DT17" s="1"/>
      <c r="DU17" s="1">
        <v>5</v>
      </c>
      <c r="DV17" s="1"/>
      <c r="DW17" s="1"/>
      <c r="DX17" s="41"/>
      <c r="DY17" s="41">
        <v>13</v>
      </c>
      <c r="DZ17" s="1"/>
      <c r="EA17" s="1"/>
      <c r="EB17" s="1"/>
      <c r="EC17" s="41"/>
      <c r="ED17" s="54"/>
      <c r="EE17" s="54"/>
      <c r="EF17" s="1"/>
      <c r="EG17" s="1"/>
      <c r="EH17" s="1"/>
      <c r="EI17" s="1"/>
      <c r="EJ17" s="1">
        <v>1</v>
      </c>
      <c r="EK17" s="1">
        <v>3</v>
      </c>
      <c r="EL17" s="1"/>
      <c r="EM17" s="1"/>
      <c r="EN17" s="60"/>
      <c r="EO17" s="60"/>
      <c r="EP17" s="1"/>
      <c r="EQ17" s="1">
        <v>17</v>
      </c>
      <c r="ER17" s="1">
        <v>9</v>
      </c>
      <c r="ES17" s="1">
        <v>9</v>
      </c>
      <c r="ET17" s="1"/>
      <c r="EU17" s="1"/>
      <c r="EV17" s="1"/>
      <c r="EW17" s="1">
        <v>6</v>
      </c>
      <c r="EX17" s="1"/>
      <c r="EY17" s="1">
        <v>13</v>
      </c>
      <c r="EZ17" s="54"/>
      <c r="FA17" s="54">
        <v>38</v>
      </c>
      <c r="FB17" s="1"/>
      <c r="FC17" s="1"/>
      <c r="FD17" s="151"/>
      <c r="FE17" s="54">
        <v>19</v>
      </c>
      <c r="FF17" s="54">
        <v>12</v>
      </c>
      <c r="FG17" s="1"/>
      <c r="FH17" s="1"/>
      <c r="FI17" s="1"/>
      <c r="FJ17" s="1">
        <v>1</v>
      </c>
      <c r="FK17" s="54"/>
      <c r="FL17" s="54">
        <v>7</v>
      </c>
      <c r="FM17" s="1">
        <v>6</v>
      </c>
      <c r="FN17" s="1">
        <v>18</v>
      </c>
      <c r="FO17" s="1"/>
      <c r="FP17" s="1">
        <v>3</v>
      </c>
      <c r="FQ17" s="160"/>
      <c r="FR17" s="51"/>
      <c r="FS17" s="1"/>
      <c r="FT17" s="1">
        <v>22</v>
      </c>
      <c r="FU17" s="1">
        <v>3</v>
      </c>
      <c r="FV17" s="1">
        <v>0</v>
      </c>
      <c r="FW17" s="1"/>
      <c r="FX17" s="1"/>
      <c r="FY17" s="1"/>
      <c r="FZ17" s="1"/>
      <c r="GA17" s="1">
        <v>16</v>
      </c>
      <c r="GB17" s="1">
        <v>20</v>
      </c>
      <c r="GC17" s="1"/>
      <c r="GD17" s="1">
        <v>6</v>
      </c>
      <c r="GE17" s="1"/>
      <c r="GF17" s="1"/>
      <c r="GG17" s="1"/>
      <c r="GH17" s="1">
        <v>10</v>
      </c>
      <c r="GI17" s="54"/>
      <c r="GJ17" s="54">
        <v>1</v>
      </c>
      <c r="GK17" s="1"/>
      <c r="GL17" s="1"/>
      <c r="GM17" s="1">
        <v>14</v>
      </c>
      <c r="GN17" s="1">
        <v>10</v>
      </c>
      <c r="GO17" s="1"/>
      <c r="GP17" s="1">
        <v>1</v>
      </c>
      <c r="GQ17" s="1">
        <v>16</v>
      </c>
      <c r="GR17" s="1">
        <v>20</v>
      </c>
      <c r="GS17" s="1">
        <v>3</v>
      </c>
      <c r="GT17" s="1"/>
      <c r="GU17" s="194"/>
      <c r="GV17" s="194"/>
      <c r="GW17" s="51">
        <v>10</v>
      </c>
      <c r="GX17" s="51">
        <v>5</v>
      </c>
      <c r="GY17" s="1"/>
      <c r="GZ17" s="1"/>
      <c r="HA17" s="1"/>
      <c r="HB17" s="1"/>
      <c r="HC17" s="1">
        <v>12</v>
      </c>
      <c r="HD17" s="1"/>
      <c r="HE17" s="1"/>
      <c r="HF17" s="1"/>
      <c r="HG17" s="1"/>
      <c r="HH17" s="1"/>
      <c r="HI17" s="1"/>
      <c r="HJ17" s="1"/>
      <c r="HK17" s="94"/>
      <c r="HL17" s="94"/>
      <c r="HM17" s="1">
        <v>45</v>
      </c>
      <c r="HN17" s="1">
        <v>72</v>
      </c>
      <c r="HO17" s="51">
        <v>10</v>
      </c>
      <c r="HP17" s="51">
        <v>5</v>
      </c>
      <c r="HQ17" s="1">
        <v>15</v>
      </c>
      <c r="HR17" s="1"/>
      <c r="HS17" s="1">
        <v>5</v>
      </c>
      <c r="HT17" s="1">
        <v>20</v>
      </c>
      <c r="HU17" s="1"/>
      <c r="HV17" s="1">
        <v>120</v>
      </c>
      <c r="HW17" s="213"/>
      <c r="HX17" s="213"/>
      <c r="HY17" s="1">
        <v>9</v>
      </c>
      <c r="HZ17" s="1">
        <v>16</v>
      </c>
      <c r="IA17" s="230"/>
      <c r="IB17" s="230">
        <v>3</v>
      </c>
      <c r="IC17" s="1"/>
      <c r="ID17" s="1"/>
      <c r="IE17" s="1"/>
      <c r="IF17" s="1"/>
      <c r="IG17" s="1">
        <v>13</v>
      </c>
      <c r="IH17" s="1">
        <v>24</v>
      </c>
      <c r="II17" s="1"/>
      <c r="IJ17" s="1"/>
      <c r="IK17" s="244"/>
      <c r="IL17" s="244"/>
      <c r="IM17" s="1"/>
      <c r="IN17" s="1"/>
      <c r="IO17" s="1361"/>
    </row>
    <row r="18" spans="1:249" x14ac:dyDescent="0.3">
      <c r="A18" s="12">
        <v>11</v>
      </c>
      <c r="B18" s="12" t="s">
        <v>1013</v>
      </c>
      <c r="C18" s="12" t="s">
        <v>1014</v>
      </c>
      <c r="D18" s="12">
        <v>2.41</v>
      </c>
      <c r="E18" s="12"/>
      <c r="F18" s="12"/>
      <c r="G18" s="12"/>
      <c r="H18" s="12"/>
      <c r="I18" s="12"/>
      <c r="J18" s="12">
        <v>0</v>
      </c>
      <c r="K18" s="12">
        <v>0</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v>2</v>
      </c>
      <c r="BH18" s="12"/>
      <c r="BI18" s="12"/>
      <c r="BJ18" s="12"/>
      <c r="BK18" s="12"/>
      <c r="BL18" s="12"/>
      <c r="BM18" s="12"/>
      <c r="BN18" s="12"/>
      <c r="BO18" s="12"/>
      <c r="BP18" s="12"/>
      <c r="BQ18" s="12"/>
      <c r="BR18" s="12"/>
      <c r="BS18" s="12"/>
      <c r="BT18" s="12"/>
      <c r="BU18" s="12"/>
      <c r="BV18" s="12"/>
      <c r="BW18" s="12"/>
      <c r="BX18" s="1"/>
      <c r="BY18" s="41"/>
      <c r="BZ18" s="51"/>
      <c r="CA18" s="51"/>
      <c r="CB18" s="1"/>
      <c r="CC18" s="1">
        <v>1</v>
      </c>
      <c r="CD18" s="1"/>
      <c r="CE18" s="1"/>
      <c r="CF18" s="1"/>
      <c r="CG18" s="1"/>
      <c r="CH18" s="1"/>
      <c r="CI18" s="1"/>
      <c r="CJ18" s="1"/>
      <c r="CK18" s="1"/>
      <c r="CL18" s="71"/>
      <c r="CM18" s="71"/>
      <c r="CN18" s="1"/>
      <c r="CO18" s="1"/>
      <c r="CP18" s="1"/>
      <c r="CQ18" s="1"/>
      <c r="CR18" s="1"/>
      <c r="CS18" s="1"/>
      <c r="CT18" s="1"/>
      <c r="CU18" s="1"/>
      <c r="CV18" s="1"/>
      <c r="CW18" s="1"/>
      <c r="CX18" s="1"/>
      <c r="CY18" s="1"/>
      <c r="CZ18" s="1"/>
      <c r="DA18" s="1"/>
      <c r="DB18" s="1">
        <v>0</v>
      </c>
      <c r="DC18" s="1"/>
      <c r="DD18" s="1"/>
      <c r="DE18" s="1"/>
      <c r="DF18" s="1"/>
      <c r="DG18" s="1"/>
      <c r="DH18" s="1"/>
      <c r="DI18" s="1"/>
      <c r="DJ18" s="1"/>
      <c r="DK18" s="1"/>
      <c r="DL18" s="1"/>
      <c r="DM18" s="1"/>
      <c r="DN18" s="1"/>
      <c r="DO18" s="1"/>
      <c r="DP18" s="1"/>
      <c r="DQ18" s="1"/>
      <c r="DR18" s="1"/>
      <c r="DS18" s="1"/>
      <c r="DT18" s="1"/>
      <c r="DU18" s="1"/>
      <c r="DV18" s="1"/>
      <c r="DW18" s="1"/>
      <c r="DX18" s="41"/>
      <c r="DY18" s="41"/>
      <c r="DZ18" s="1"/>
      <c r="EA18" s="1"/>
      <c r="EB18" s="1"/>
      <c r="EC18" s="41"/>
      <c r="ED18" s="54"/>
      <c r="EE18" s="54"/>
      <c r="EF18" s="1"/>
      <c r="EG18" s="1"/>
      <c r="EH18" s="1"/>
      <c r="EI18" s="1"/>
      <c r="EJ18" s="1"/>
      <c r="EK18" s="1"/>
      <c r="EL18" s="1"/>
      <c r="EM18" s="1"/>
      <c r="EN18" s="60"/>
      <c r="EO18" s="60"/>
      <c r="EP18" s="1"/>
      <c r="EQ18" s="1"/>
      <c r="ER18" s="1">
        <v>3</v>
      </c>
      <c r="ES18" s="1"/>
      <c r="ET18" s="1"/>
      <c r="EU18" s="1"/>
      <c r="EV18" s="1"/>
      <c r="EW18" s="1"/>
      <c r="EX18" s="1"/>
      <c r="EY18" s="1"/>
      <c r="EZ18" s="54"/>
      <c r="FA18" s="54">
        <v>2</v>
      </c>
      <c r="FB18" s="1"/>
      <c r="FC18" s="1"/>
      <c r="FD18" s="151"/>
      <c r="FE18" s="54"/>
      <c r="FF18" s="54"/>
      <c r="FG18" s="1"/>
      <c r="FH18" s="1"/>
      <c r="FI18" s="1"/>
      <c r="FJ18" s="1"/>
      <c r="FK18" s="54"/>
      <c r="FL18" s="54"/>
      <c r="FM18" s="1"/>
      <c r="FN18" s="1"/>
      <c r="FO18" s="1"/>
      <c r="FP18" s="1"/>
      <c r="FQ18" s="160"/>
      <c r="FR18" s="51"/>
      <c r="FS18" s="1"/>
      <c r="FT18" s="1"/>
      <c r="FU18" s="1"/>
      <c r="FV18" s="1"/>
      <c r="FW18" s="1"/>
      <c r="FX18" s="1"/>
      <c r="FY18" s="1"/>
      <c r="FZ18" s="1"/>
      <c r="GA18" s="1">
        <v>2</v>
      </c>
      <c r="GB18" s="1">
        <v>2</v>
      </c>
      <c r="GC18" s="1"/>
      <c r="GD18" s="1"/>
      <c r="GE18" s="1"/>
      <c r="GF18" s="1"/>
      <c r="GG18" s="1"/>
      <c r="GH18" s="1"/>
      <c r="GI18" s="54"/>
      <c r="GJ18" s="54"/>
      <c r="GK18" s="1"/>
      <c r="GL18" s="1"/>
      <c r="GM18" s="1">
        <v>1</v>
      </c>
      <c r="GN18" s="1"/>
      <c r="GO18" s="1"/>
      <c r="GP18" s="1"/>
      <c r="GQ18" s="1">
        <v>2</v>
      </c>
      <c r="GR18" s="1">
        <v>2</v>
      </c>
      <c r="GS18" s="1"/>
      <c r="GT18" s="1"/>
      <c r="GU18" s="194"/>
      <c r="GV18" s="194"/>
      <c r="GW18" s="51"/>
      <c r="GX18" s="51"/>
      <c r="GY18" s="1"/>
      <c r="GZ18" s="1"/>
      <c r="HA18" s="1"/>
      <c r="HB18" s="1"/>
      <c r="HC18" s="1"/>
      <c r="HD18" s="1"/>
      <c r="HE18" s="1"/>
      <c r="HF18" s="1"/>
      <c r="HG18" s="1"/>
      <c r="HH18" s="1"/>
      <c r="HI18" s="1"/>
      <c r="HJ18" s="1"/>
      <c r="HK18" s="94"/>
      <c r="HL18" s="94"/>
      <c r="HM18" s="1">
        <v>2</v>
      </c>
      <c r="HN18" s="1"/>
      <c r="HO18" s="51"/>
      <c r="HP18" s="51"/>
      <c r="HQ18" s="1">
        <v>3</v>
      </c>
      <c r="HR18" s="1"/>
      <c r="HS18" s="1"/>
      <c r="HT18" s="1"/>
      <c r="HU18" s="1"/>
      <c r="HV18" s="1">
        <v>106</v>
      </c>
      <c r="HW18" s="213"/>
      <c r="HX18" s="213"/>
      <c r="HY18" s="1"/>
      <c r="HZ18" s="1"/>
      <c r="IA18" s="230"/>
      <c r="IB18" s="230"/>
      <c r="IC18" s="1"/>
      <c r="ID18" s="1"/>
      <c r="IE18" s="1"/>
      <c r="IF18" s="1"/>
      <c r="IG18" s="1">
        <v>3</v>
      </c>
      <c r="IH18" s="1"/>
      <c r="II18" s="1"/>
      <c r="IJ18" s="1"/>
      <c r="IK18" s="244"/>
      <c r="IL18" s="244"/>
      <c r="IM18" s="1"/>
      <c r="IN18" s="1"/>
      <c r="IO18" s="1361"/>
    </row>
    <row r="19" spans="1:249" x14ac:dyDescent="0.3">
      <c r="A19" s="12">
        <v>12</v>
      </c>
      <c r="B19" s="12" t="s">
        <v>1015</v>
      </c>
      <c r="C19" s="12" t="s">
        <v>280</v>
      </c>
      <c r="D19" s="12">
        <v>7.77</v>
      </c>
      <c r="E19" s="12"/>
      <c r="F19" s="12"/>
      <c r="G19" s="12"/>
      <c r="H19" s="12"/>
      <c r="I19" s="12"/>
      <c r="J19" s="12">
        <v>0</v>
      </c>
      <c r="K19" s="12">
        <v>0</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
      <c r="BY19" s="41"/>
      <c r="BZ19" s="51"/>
      <c r="CA19" s="51"/>
      <c r="CB19" s="1"/>
      <c r="CC19" s="1"/>
      <c r="CD19" s="1"/>
      <c r="CE19" s="1"/>
      <c r="CF19" s="1"/>
      <c r="CG19" s="1"/>
      <c r="CH19" s="1"/>
      <c r="CI19" s="1"/>
      <c r="CJ19" s="1"/>
      <c r="CK19" s="1"/>
      <c r="CL19" s="71"/>
      <c r="CM19" s="7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41"/>
      <c r="DY19" s="41"/>
      <c r="DZ19" s="1"/>
      <c r="EA19" s="1"/>
      <c r="EB19" s="1"/>
      <c r="EC19" s="41"/>
      <c r="ED19" s="54"/>
      <c r="EE19" s="54"/>
      <c r="EF19" s="1"/>
      <c r="EG19" s="1"/>
      <c r="EH19" s="1"/>
      <c r="EI19" s="1"/>
      <c r="EJ19" s="1"/>
      <c r="EK19" s="1"/>
      <c r="EL19" s="1"/>
      <c r="EM19" s="1"/>
      <c r="EN19" s="60"/>
      <c r="EO19" s="60"/>
      <c r="EP19" s="1"/>
      <c r="EQ19" s="1"/>
      <c r="ER19" s="1"/>
      <c r="ES19" s="1"/>
      <c r="ET19" s="1"/>
      <c r="EU19" s="1"/>
      <c r="EV19" s="1"/>
      <c r="EW19" s="1"/>
      <c r="EX19" s="1"/>
      <c r="EY19" s="1"/>
      <c r="EZ19" s="54"/>
      <c r="FA19" s="54"/>
      <c r="FB19" s="1"/>
      <c r="FC19" s="1"/>
      <c r="FD19" s="151"/>
      <c r="FE19" s="54"/>
      <c r="FF19" s="54"/>
      <c r="FG19" s="1"/>
      <c r="FH19" s="1"/>
      <c r="FI19" s="1"/>
      <c r="FJ19" s="1"/>
      <c r="FK19" s="54"/>
      <c r="FL19" s="54"/>
      <c r="FM19" s="1"/>
      <c r="FN19" s="1"/>
      <c r="FO19" s="1"/>
      <c r="FP19" s="1"/>
      <c r="FQ19" s="160"/>
      <c r="FR19" s="51"/>
      <c r="FS19" s="1"/>
      <c r="FT19" s="1"/>
      <c r="FU19" s="1"/>
      <c r="FV19" s="1"/>
      <c r="FW19" s="1"/>
      <c r="FX19" s="1"/>
      <c r="FY19" s="1"/>
      <c r="FZ19" s="1"/>
      <c r="GA19" s="1"/>
      <c r="GB19" s="1"/>
      <c r="GC19" s="1"/>
      <c r="GD19" s="1"/>
      <c r="GE19" s="1"/>
      <c r="GF19" s="1"/>
      <c r="GG19" s="1"/>
      <c r="GH19" s="1"/>
      <c r="GI19" s="54"/>
      <c r="GJ19" s="54"/>
      <c r="GK19" s="1"/>
      <c r="GL19" s="1"/>
      <c r="GM19" s="1"/>
      <c r="GN19" s="1"/>
      <c r="GO19" s="1"/>
      <c r="GP19" s="1"/>
      <c r="GQ19" s="1"/>
      <c r="GR19" s="1"/>
      <c r="GS19" s="1"/>
      <c r="GT19" s="1"/>
      <c r="GU19" s="194"/>
      <c r="GV19" s="194"/>
      <c r="GW19" s="51"/>
      <c r="GX19" s="51"/>
      <c r="GY19" s="1"/>
      <c r="GZ19" s="1"/>
      <c r="HA19" s="1"/>
      <c r="HB19" s="1"/>
      <c r="HC19" s="1"/>
      <c r="HD19" s="1"/>
      <c r="HE19" s="1"/>
      <c r="HF19" s="1"/>
      <c r="HG19" s="1"/>
      <c r="HH19" s="1"/>
      <c r="HI19" s="1"/>
      <c r="HJ19" s="1"/>
      <c r="HK19" s="94"/>
      <c r="HL19" s="94"/>
      <c r="HM19" s="1"/>
      <c r="HN19" s="1"/>
      <c r="HO19" s="51"/>
      <c r="HP19" s="51"/>
      <c r="HQ19" s="1"/>
      <c r="HR19" s="1"/>
      <c r="HS19" s="1"/>
      <c r="HT19" s="1"/>
      <c r="HU19" s="1"/>
      <c r="HV19" s="1">
        <v>27</v>
      </c>
      <c r="HW19" s="213"/>
      <c r="HX19" s="213"/>
      <c r="HY19" s="1"/>
      <c r="HZ19" s="1"/>
      <c r="IA19" s="230"/>
      <c r="IB19" s="230"/>
      <c r="IC19" s="1"/>
      <c r="ID19" s="1"/>
      <c r="IE19" s="1"/>
      <c r="IF19" s="1"/>
      <c r="IG19" s="1"/>
      <c r="IH19" s="1"/>
      <c r="II19" s="1"/>
      <c r="IJ19" s="1"/>
      <c r="IK19" s="244"/>
      <c r="IL19" s="244"/>
      <c r="IM19" s="1"/>
      <c r="IN19" s="1"/>
      <c r="IO19" s="1361"/>
    </row>
    <row r="20" spans="1:249" ht="31.5" x14ac:dyDescent="0.3">
      <c r="A20" s="12">
        <v>13</v>
      </c>
      <c r="B20" s="12" t="s">
        <v>1016</v>
      </c>
      <c r="C20" s="12" t="s">
        <v>282</v>
      </c>
      <c r="D20" s="12">
        <v>6.3</v>
      </c>
      <c r="E20" s="12"/>
      <c r="F20" s="12"/>
      <c r="G20" s="12"/>
      <c r="H20" s="12"/>
      <c r="I20" s="12"/>
      <c r="J20" s="12">
        <v>0</v>
      </c>
      <c r="K20" s="12">
        <v>0</v>
      </c>
      <c r="L20" s="12"/>
      <c r="M20" s="12"/>
      <c r="N20" s="12"/>
      <c r="O20" s="12"/>
      <c r="P20" s="12"/>
      <c r="Q20" s="12"/>
      <c r="R20" s="12"/>
      <c r="S20" s="12">
        <v>5</v>
      </c>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v>54</v>
      </c>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
      <c r="BY20" s="41"/>
      <c r="BZ20" s="51"/>
      <c r="CA20" s="51"/>
      <c r="CB20" s="1"/>
      <c r="CC20" s="1"/>
      <c r="CD20" s="1"/>
      <c r="CE20" s="1"/>
      <c r="CF20" s="1"/>
      <c r="CG20" s="1"/>
      <c r="CH20" s="1"/>
      <c r="CI20" s="1"/>
      <c r="CJ20" s="1"/>
      <c r="CK20" s="1"/>
      <c r="CL20" s="71"/>
      <c r="CM20" s="7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41"/>
      <c r="DY20" s="41"/>
      <c r="DZ20" s="1"/>
      <c r="EA20" s="1"/>
      <c r="EB20" s="1"/>
      <c r="EC20" s="41"/>
      <c r="ED20" s="54"/>
      <c r="EE20" s="54"/>
      <c r="EF20" s="1"/>
      <c r="EG20" s="1"/>
      <c r="EH20" s="1"/>
      <c r="EI20" s="1"/>
      <c r="EJ20" s="1"/>
      <c r="EK20" s="1"/>
      <c r="EL20" s="1"/>
      <c r="EM20" s="1"/>
      <c r="EN20" s="144"/>
      <c r="EO20" s="144"/>
      <c r="EP20" s="1"/>
      <c r="EQ20" s="1"/>
      <c r="ER20" s="1"/>
      <c r="ES20" s="1"/>
      <c r="ET20" s="1"/>
      <c r="EU20" s="1"/>
      <c r="EV20" s="1"/>
      <c r="EW20" s="1"/>
      <c r="EX20" s="1"/>
      <c r="EY20" s="1"/>
      <c r="EZ20" s="54"/>
      <c r="FA20" s="54"/>
      <c r="FB20" s="1"/>
      <c r="FC20" s="1"/>
      <c r="FD20" s="151"/>
      <c r="FE20" s="54"/>
      <c r="FF20" s="54"/>
      <c r="FG20" s="1"/>
      <c r="FH20" s="1"/>
      <c r="FI20" s="1"/>
      <c r="FJ20" s="1">
        <v>10</v>
      </c>
      <c r="FK20" s="54"/>
      <c r="FL20" s="54"/>
      <c r="FM20" s="1"/>
      <c r="FN20" s="1"/>
      <c r="FO20" s="1"/>
      <c r="FP20" s="1"/>
      <c r="FQ20" s="160"/>
      <c r="FR20" s="51"/>
      <c r="FS20" s="1"/>
      <c r="FT20" s="1"/>
      <c r="FU20" s="1"/>
      <c r="FV20" s="1"/>
      <c r="FW20" s="1"/>
      <c r="FX20" s="1"/>
      <c r="FY20" s="1"/>
      <c r="FZ20" s="1"/>
      <c r="GA20" s="1">
        <v>20</v>
      </c>
      <c r="GB20" s="1"/>
      <c r="GC20" s="1"/>
      <c r="GD20" s="1"/>
      <c r="GE20" s="1"/>
      <c r="GF20" s="1"/>
      <c r="GG20" s="1"/>
      <c r="GH20" s="1"/>
      <c r="GI20" s="54"/>
      <c r="GJ20" s="54"/>
      <c r="GK20" s="1"/>
      <c r="GL20" s="1"/>
      <c r="GM20" s="1"/>
      <c r="GN20" s="1"/>
      <c r="GO20" s="1"/>
      <c r="GP20" s="1"/>
      <c r="GQ20" s="1">
        <v>20</v>
      </c>
      <c r="GR20" s="1"/>
      <c r="GS20" s="1"/>
      <c r="GT20" s="1"/>
      <c r="GU20" s="194"/>
      <c r="GV20" s="194"/>
      <c r="GW20" s="51"/>
      <c r="GX20" s="51"/>
      <c r="GY20" s="1"/>
      <c r="GZ20" s="1"/>
      <c r="HA20" s="1"/>
      <c r="HB20" s="1"/>
      <c r="HC20" s="1"/>
      <c r="HD20" s="1"/>
      <c r="HE20" s="1"/>
      <c r="HF20" s="1"/>
      <c r="HG20" s="1"/>
      <c r="HH20" s="1"/>
      <c r="HI20" s="1"/>
      <c r="HJ20" s="1"/>
      <c r="HK20" s="94"/>
      <c r="HL20" s="94"/>
      <c r="HM20" s="1"/>
      <c r="HN20" s="1"/>
      <c r="HO20" s="51"/>
      <c r="HP20" s="51"/>
      <c r="HQ20" s="1"/>
      <c r="HR20" s="1"/>
      <c r="HS20" s="1"/>
      <c r="HT20" s="1"/>
      <c r="HU20" s="1"/>
      <c r="HV20" s="1">
        <v>113</v>
      </c>
      <c r="HW20" s="213"/>
      <c r="HX20" s="213"/>
      <c r="HY20" s="1"/>
      <c r="HZ20" s="1"/>
      <c r="IA20" s="230"/>
      <c r="IB20" s="230"/>
      <c r="IC20" s="1"/>
      <c r="ID20" s="1"/>
      <c r="IE20" s="1"/>
      <c r="IF20" s="1"/>
      <c r="IG20" s="1"/>
      <c r="IH20" s="1"/>
      <c r="II20" s="1"/>
      <c r="IJ20" s="1"/>
      <c r="IK20" s="244"/>
      <c r="IL20" s="244"/>
      <c r="IM20" s="1"/>
      <c r="IN20" s="1"/>
      <c r="IO20" s="1361"/>
    </row>
    <row r="21" spans="1:249" ht="31.5" x14ac:dyDescent="0.3">
      <c r="A21" s="12">
        <v>14</v>
      </c>
      <c r="B21" s="12" t="s">
        <v>1017</v>
      </c>
      <c r="C21" s="12" t="s">
        <v>284</v>
      </c>
      <c r="D21" s="12">
        <v>3.73</v>
      </c>
      <c r="E21" s="12"/>
      <c r="F21" s="12"/>
      <c r="G21" s="12"/>
      <c r="H21" s="12"/>
      <c r="I21" s="12"/>
      <c r="J21" s="12">
        <v>0</v>
      </c>
      <c r="K21" s="12">
        <v>0</v>
      </c>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
      <c r="BY21" s="41"/>
      <c r="BZ21" s="51"/>
      <c r="CA21" s="51"/>
      <c r="CB21" s="1"/>
      <c r="CC21" s="1"/>
      <c r="CD21" s="1"/>
      <c r="CE21" s="1"/>
      <c r="CF21" s="1"/>
      <c r="CG21" s="1"/>
      <c r="CH21" s="1"/>
      <c r="CI21" s="1"/>
      <c r="CJ21" s="1"/>
      <c r="CK21" s="1"/>
      <c r="CL21" s="71"/>
      <c r="CM21" s="7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41"/>
      <c r="DY21" s="41"/>
      <c r="DZ21" s="1"/>
      <c r="EA21" s="1"/>
      <c r="EB21" s="1"/>
      <c r="EC21" s="41"/>
      <c r="ED21" s="54"/>
      <c r="EE21" s="54"/>
      <c r="EF21" s="1"/>
      <c r="EG21" s="1"/>
      <c r="EH21" s="1"/>
      <c r="EI21" s="1"/>
      <c r="EJ21" s="1"/>
      <c r="EK21" s="1"/>
      <c r="EL21" s="1"/>
      <c r="EM21" s="1"/>
      <c r="EN21" s="60"/>
      <c r="EO21" s="60"/>
      <c r="EP21" s="1"/>
      <c r="EQ21" s="1"/>
      <c r="ER21" s="1"/>
      <c r="ES21" s="1"/>
      <c r="ET21" s="1"/>
      <c r="EU21" s="1"/>
      <c r="EV21" s="1"/>
      <c r="EW21" s="1"/>
      <c r="EX21" s="1"/>
      <c r="EY21" s="1"/>
      <c r="EZ21" s="54"/>
      <c r="FA21" s="54"/>
      <c r="FB21" s="1"/>
      <c r="FC21" s="1"/>
      <c r="FD21" s="151"/>
      <c r="FE21" s="54"/>
      <c r="FF21" s="54"/>
      <c r="FG21" s="1"/>
      <c r="FH21" s="1"/>
      <c r="FI21" s="1"/>
      <c r="FJ21" s="1"/>
      <c r="FK21" s="54"/>
      <c r="FL21" s="54"/>
      <c r="FM21" s="1"/>
      <c r="FN21" s="1"/>
      <c r="FO21" s="1"/>
      <c r="FP21" s="1"/>
      <c r="FQ21" s="160"/>
      <c r="FR21" s="51"/>
      <c r="FS21" s="1"/>
      <c r="FT21" s="1"/>
      <c r="FU21" s="1"/>
      <c r="FV21" s="1"/>
      <c r="FW21" s="1"/>
      <c r="FX21" s="1"/>
      <c r="FY21" s="1"/>
      <c r="FZ21" s="1"/>
      <c r="GA21" s="1">
        <v>3</v>
      </c>
      <c r="GB21" s="1"/>
      <c r="GC21" s="1"/>
      <c r="GD21" s="1"/>
      <c r="GE21" s="1"/>
      <c r="GF21" s="1"/>
      <c r="GG21" s="1"/>
      <c r="GH21" s="1"/>
      <c r="GI21" s="54"/>
      <c r="GJ21" s="54"/>
      <c r="GK21" s="1"/>
      <c r="GL21" s="1"/>
      <c r="GM21" s="1"/>
      <c r="GN21" s="1"/>
      <c r="GO21" s="1"/>
      <c r="GP21" s="1"/>
      <c r="GQ21" s="1">
        <v>3</v>
      </c>
      <c r="GR21" s="1"/>
      <c r="GS21" s="1"/>
      <c r="GT21" s="1"/>
      <c r="GU21" s="194"/>
      <c r="GV21" s="194"/>
      <c r="GW21" s="51"/>
      <c r="GX21" s="51"/>
      <c r="GY21" s="1"/>
      <c r="GZ21" s="1"/>
      <c r="HA21" s="1"/>
      <c r="HB21" s="1"/>
      <c r="HC21" s="1"/>
      <c r="HD21" s="1"/>
      <c r="HE21" s="1"/>
      <c r="HF21" s="1"/>
      <c r="HG21" s="1"/>
      <c r="HH21" s="1"/>
      <c r="HI21" s="1"/>
      <c r="HJ21" s="1"/>
      <c r="HK21" s="94"/>
      <c r="HL21" s="94"/>
      <c r="HM21" s="1"/>
      <c r="HN21" s="1"/>
      <c r="HO21" s="51"/>
      <c r="HP21" s="51"/>
      <c r="HQ21" s="1"/>
      <c r="HR21" s="1"/>
      <c r="HS21" s="1"/>
      <c r="HT21" s="1"/>
      <c r="HU21" s="1"/>
      <c r="HV21" s="1"/>
      <c r="HW21" s="213"/>
      <c r="HX21" s="213"/>
      <c r="HY21" s="1"/>
      <c r="HZ21" s="1"/>
      <c r="IA21" s="230"/>
      <c r="IB21" s="230"/>
      <c r="IC21" s="1"/>
      <c r="ID21" s="1"/>
      <c r="IE21" s="1"/>
      <c r="IF21" s="1"/>
      <c r="IG21" s="1"/>
      <c r="IH21" s="1"/>
      <c r="II21" s="1"/>
      <c r="IJ21" s="1"/>
      <c r="IK21" s="244"/>
      <c r="IL21" s="244"/>
      <c r="IM21" s="1"/>
      <c r="IN21" s="1"/>
      <c r="IO21" s="1361"/>
    </row>
    <row r="22" spans="1:249" ht="47.25" x14ac:dyDescent="0.3">
      <c r="A22" s="12">
        <v>15</v>
      </c>
      <c r="B22" s="12" t="s">
        <v>1018</v>
      </c>
      <c r="C22" s="12" t="s">
        <v>286</v>
      </c>
      <c r="D22" s="12">
        <v>14.41</v>
      </c>
      <c r="E22" s="12"/>
      <c r="F22" s="12"/>
      <c r="G22" s="12"/>
      <c r="H22" s="12"/>
      <c r="I22" s="12"/>
      <c r="J22" s="12">
        <v>0</v>
      </c>
      <c r="K22" s="12">
        <v>0</v>
      </c>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
      <c r="BY22" s="41"/>
      <c r="BZ22" s="51"/>
      <c r="CA22" s="51"/>
      <c r="CB22" s="1"/>
      <c r="CC22" s="1"/>
      <c r="CD22" s="1"/>
      <c r="CE22" s="1"/>
      <c r="CF22" s="1"/>
      <c r="CG22" s="1"/>
      <c r="CH22" s="1"/>
      <c r="CI22" s="1"/>
      <c r="CJ22" s="1"/>
      <c r="CK22" s="1"/>
      <c r="CL22" s="71"/>
      <c r="CM22" s="7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41"/>
      <c r="DY22" s="41"/>
      <c r="DZ22" s="1"/>
      <c r="EA22" s="1"/>
      <c r="EB22" s="1"/>
      <c r="EC22" s="41"/>
      <c r="ED22" s="54"/>
      <c r="EE22" s="54"/>
      <c r="EF22" s="1"/>
      <c r="EG22" s="1"/>
      <c r="EH22" s="1"/>
      <c r="EI22" s="1"/>
      <c r="EJ22" s="1"/>
      <c r="EK22" s="1"/>
      <c r="EL22" s="1"/>
      <c r="EM22" s="1"/>
      <c r="EN22" s="60"/>
      <c r="EO22" s="60"/>
      <c r="EP22" s="1"/>
      <c r="EQ22" s="1"/>
      <c r="ER22" s="1"/>
      <c r="ES22" s="1"/>
      <c r="ET22" s="1"/>
      <c r="EU22" s="1"/>
      <c r="EV22" s="1"/>
      <c r="EW22" s="1"/>
      <c r="EX22" s="1"/>
      <c r="EY22" s="1"/>
      <c r="EZ22" s="54"/>
      <c r="FA22" s="54"/>
      <c r="FB22" s="1"/>
      <c r="FC22" s="1"/>
      <c r="FD22" s="151"/>
      <c r="FE22" s="54"/>
      <c r="FF22" s="54"/>
      <c r="FG22" s="1"/>
      <c r="FH22" s="1"/>
      <c r="FI22" s="1"/>
      <c r="FJ22" s="1"/>
      <c r="FK22" s="54"/>
      <c r="FL22" s="54"/>
      <c r="FM22" s="1"/>
      <c r="FN22" s="1"/>
      <c r="FO22" s="1"/>
      <c r="FP22" s="1"/>
      <c r="FQ22" s="160"/>
      <c r="FR22" s="51"/>
      <c r="FS22" s="1"/>
      <c r="FT22" s="1"/>
      <c r="FU22" s="1"/>
      <c r="FV22" s="1"/>
      <c r="FW22" s="1"/>
      <c r="FX22" s="1"/>
      <c r="FY22" s="1"/>
      <c r="FZ22" s="1"/>
      <c r="GA22" s="1">
        <v>3</v>
      </c>
      <c r="GB22" s="1"/>
      <c r="GC22" s="1"/>
      <c r="GD22" s="1"/>
      <c r="GE22" s="1"/>
      <c r="GF22" s="1"/>
      <c r="GG22" s="1"/>
      <c r="GH22" s="1"/>
      <c r="GI22" s="54"/>
      <c r="GJ22" s="54"/>
      <c r="GK22" s="1"/>
      <c r="GL22" s="1"/>
      <c r="GM22" s="1"/>
      <c r="GN22" s="1"/>
      <c r="GO22" s="1"/>
      <c r="GP22" s="1"/>
      <c r="GQ22" s="1">
        <v>3</v>
      </c>
      <c r="GR22" s="1"/>
      <c r="GS22" s="1"/>
      <c r="GT22" s="1"/>
      <c r="GU22" s="194"/>
      <c r="GV22" s="194"/>
      <c r="GW22" s="51"/>
      <c r="GX22" s="51"/>
      <c r="GY22" s="1"/>
      <c r="GZ22" s="1"/>
      <c r="HA22" s="1"/>
      <c r="HB22" s="1"/>
      <c r="HC22" s="1"/>
      <c r="HD22" s="1"/>
      <c r="HE22" s="1"/>
      <c r="HF22" s="1"/>
      <c r="HG22" s="1"/>
      <c r="HH22" s="1"/>
      <c r="HI22" s="1"/>
      <c r="HJ22" s="1"/>
      <c r="HK22" s="94"/>
      <c r="HL22" s="94"/>
      <c r="HM22" s="1"/>
      <c r="HN22" s="1"/>
      <c r="HO22" s="51"/>
      <c r="HP22" s="51"/>
      <c r="HQ22" s="1"/>
      <c r="HR22" s="1"/>
      <c r="HS22" s="1"/>
      <c r="HT22" s="1"/>
      <c r="HU22" s="1"/>
      <c r="HV22" s="1"/>
      <c r="HW22" s="213"/>
      <c r="HX22" s="213"/>
      <c r="HY22" s="1"/>
      <c r="HZ22" s="1"/>
      <c r="IA22" s="230"/>
      <c r="IB22" s="230"/>
      <c r="IC22" s="1"/>
      <c r="ID22" s="1"/>
      <c r="IE22" s="1"/>
      <c r="IF22" s="1"/>
      <c r="IG22" s="1"/>
      <c r="IH22" s="1"/>
      <c r="II22" s="1"/>
      <c r="IJ22" s="1"/>
      <c r="IK22" s="244"/>
      <c r="IL22" s="244"/>
      <c r="IM22" s="1"/>
      <c r="IN22" s="1"/>
      <c r="IO22" s="1361"/>
    </row>
    <row r="23" spans="1:249" x14ac:dyDescent="0.3">
      <c r="A23" s="12">
        <v>16</v>
      </c>
      <c r="B23" s="12" t="s">
        <v>1019</v>
      </c>
      <c r="C23" s="12" t="s">
        <v>288</v>
      </c>
      <c r="D23" s="12">
        <v>14.23</v>
      </c>
      <c r="E23" s="12"/>
      <c r="F23" s="12"/>
      <c r="G23" s="12"/>
      <c r="H23" s="12"/>
      <c r="I23" s="12"/>
      <c r="J23" s="12">
        <v>0</v>
      </c>
      <c r="K23" s="12">
        <v>0</v>
      </c>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
      <c r="BY23" s="41"/>
      <c r="BZ23" s="51"/>
      <c r="CA23" s="51"/>
      <c r="CB23" s="1"/>
      <c r="CC23" s="1"/>
      <c r="CD23" s="1"/>
      <c r="CE23" s="1"/>
      <c r="CF23" s="1"/>
      <c r="CG23" s="1"/>
      <c r="CH23" s="1"/>
      <c r="CI23" s="1"/>
      <c r="CJ23" s="1"/>
      <c r="CK23" s="1"/>
      <c r="CL23" s="71"/>
      <c r="CM23" s="7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41"/>
      <c r="DY23" s="41"/>
      <c r="DZ23" s="1"/>
      <c r="EA23" s="1"/>
      <c r="EB23" s="1"/>
      <c r="EC23" s="41"/>
      <c r="ED23" s="54"/>
      <c r="EE23" s="54"/>
      <c r="EF23" s="1"/>
      <c r="EG23" s="1"/>
      <c r="EH23" s="1"/>
      <c r="EI23" s="1"/>
      <c r="EJ23" s="1"/>
      <c r="EK23" s="1"/>
      <c r="EL23" s="1"/>
      <c r="EM23" s="1"/>
      <c r="EN23" s="144"/>
      <c r="EO23" s="144"/>
      <c r="EP23" s="1"/>
      <c r="EQ23" s="1"/>
      <c r="ER23" s="1"/>
      <c r="ES23" s="1"/>
      <c r="ET23" s="1"/>
      <c r="EU23" s="1"/>
      <c r="EV23" s="1"/>
      <c r="EW23" s="1"/>
      <c r="EX23" s="1"/>
      <c r="EY23" s="1"/>
      <c r="EZ23" s="54"/>
      <c r="FA23" s="54"/>
      <c r="FB23" s="1"/>
      <c r="FC23" s="1"/>
      <c r="FD23" s="151"/>
      <c r="FE23" s="54"/>
      <c r="FF23" s="54"/>
      <c r="FG23" s="1"/>
      <c r="FH23" s="1"/>
      <c r="FI23" s="1"/>
      <c r="FJ23" s="1"/>
      <c r="FK23" s="54"/>
      <c r="FL23" s="54"/>
      <c r="FM23" s="1"/>
      <c r="FN23" s="1"/>
      <c r="FO23" s="1"/>
      <c r="FP23" s="1"/>
      <c r="FQ23" s="160"/>
      <c r="FR23" s="51"/>
      <c r="FS23" s="1"/>
      <c r="FT23" s="1"/>
      <c r="FU23" s="1"/>
      <c r="FV23" s="1"/>
      <c r="FW23" s="1"/>
      <c r="FX23" s="1"/>
      <c r="FY23" s="1"/>
      <c r="FZ23" s="1"/>
      <c r="GA23" s="1"/>
      <c r="GB23" s="1"/>
      <c r="GC23" s="1"/>
      <c r="GD23" s="1"/>
      <c r="GE23" s="1"/>
      <c r="GF23" s="1"/>
      <c r="GG23" s="1"/>
      <c r="GH23" s="1"/>
      <c r="GI23" s="54"/>
      <c r="GJ23" s="54"/>
      <c r="GK23" s="1"/>
      <c r="GL23" s="1"/>
      <c r="GM23" s="1"/>
      <c r="GN23" s="1"/>
      <c r="GO23" s="1"/>
      <c r="GP23" s="1"/>
      <c r="GQ23" s="1"/>
      <c r="GR23" s="1"/>
      <c r="GS23" s="1"/>
      <c r="GT23" s="1"/>
      <c r="GU23" s="194"/>
      <c r="GV23" s="194"/>
      <c r="GW23" s="51"/>
      <c r="GX23" s="51"/>
      <c r="GY23" s="1"/>
      <c r="GZ23" s="1"/>
      <c r="HA23" s="1"/>
      <c r="HB23" s="1"/>
      <c r="HC23" s="1"/>
      <c r="HD23" s="1"/>
      <c r="HE23" s="1"/>
      <c r="HF23" s="1"/>
      <c r="HG23" s="1"/>
      <c r="HH23" s="1"/>
      <c r="HI23" s="1"/>
      <c r="HJ23" s="1"/>
      <c r="HK23" s="94"/>
      <c r="HL23" s="94"/>
      <c r="HM23" s="1"/>
      <c r="HN23" s="1"/>
      <c r="HO23" s="51"/>
      <c r="HP23" s="51"/>
      <c r="HQ23" s="1">
        <v>12</v>
      </c>
      <c r="HR23" s="1"/>
      <c r="HS23" s="1"/>
      <c r="HT23" s="1"/>
      <c r="HU23" s="1"/>
      <c r="HV23" s="1"/>
      <c r="HW23" s="213"/>
      <c r="HX23" s="213"/>
      <c r="HY23" s="1"/>
      <c r="HZ23" s="1"/>
      <c r="IA23" s="230"/>
      <c r="IB23" s="230"/>
      <c r="IC23" s="1"/>
      <c r="ID23" s="1"/>
      <c r="IE23" s="1"/>
      <c r="IF23" s="1"/>
      <c r="IG23" s="1"/>
      <c r="IH23" s="1"/>
      <c r="II23" s="1"/>
      <c r="IJ23" s="1"/>
      <c r="IK23" s="244"/>
      <c r="IL23" s="244"/>
      <c r="IM23" s="1"/>
      <c r="IN23" s="1"/>
      <c r="IO23" s="1361"/>
    </row>
    <row r="24" spans="1:249" ht="31.5" x14ac:dyDescent="0.3">
      <c r="A24" s="12">
        <v>17</v>
      </c>
      <c r="B24" s="12" t="s">
        <v>1020</v>
      </c>
      <c r="C24" s="12" t="s">
        <v>290</v>
      </c>
      <c r="D24" s="12">
        <v>10.34</v>
      </c>
      <c r="E24" s="12"/>
      <c r="F24" s="12"/>
      <c r="G24" s="12"/>
      <c r="H24" s="12"/>
      <c r="I24" s="12"/>
      <c r="J24" s="12">
        <v>0</v>
      </c>
      <c r="K24" s="12">
        <v>0</v>
      </c>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
      <c r="BY24" s="41"/>
      <c r="BZ24" s="51"/>
      <c r="CA24" s="51"/>
      <c r="CB24" s="1"/>
      <c r="CC24" s="1"/>
      <c r="CD24" s="1"/>
      <c r="CE24" s="1"/>
      <c r="CF24" s="1"/>
      <c r="CG24" s="1"/>
      <c r="CH24" s="1"/>
      <c r="CI24" s="1"/>
      <c r="CJ24" s="1"/>
      <c r="CK24" s="1"/>
      <c r="CL24" s="71"/>
      <c r="CM24" s="7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41"/>
      <c r="DY24" s="41"/>
      <c r="DZ24" s="1"/>
      <c r="EA24" s="1"/>
      <c r="EB24" s="1"/>
      <c r="EC24" s="41"/>
      <c r="ED24" s="54"/>
      <c r="EE24" s="54"/>
      <c r="EF24" s="1"/>
      <c r="EG24" s="1"/>
      <c r="EH24" s="1"/>
      <c r="EI24" s="1"/>
      <c r="EJ24" s="1"/>
      <c r="EK24" s="1"/>
      <c r="EL24" s="1"/>
      <c r="EM24" s="1"/>
      <c r="EN24" s="60"/>
      <c r="EO24" s="60"/>
      <c r="EP24" s="1"/>
      <c r="EQ24" s="1"/>
      <c r="ER24" s="1"/>
      <c r="ES24" s="1"/>
      <c r="ET24" s="1"/>
      <c r="EU24" s="1"/>
      <c r="EV24" s="1"/>
      <c r="EW24" s="1"/>
      <c r="EX24" s="1"/>
      <c r="EY24" s="1"/>
      <c r="EZ24" s="54"/>
      <c r="FA24" s="54"/>
      <c r="FB24" s="1"/>
      <c r="FC24" s="1"/>
      <c r="FD24" s="151"/>
      <c r="FE24" s="54"/>
      <c r="FF24" s="54"/>
      <c r="FG24" s="1"/>
      <c r="FH24" s="1"/>
      <c r="FI24" s="1"/>
      <c r="FJ24" s="1"/>
      <c r="FK24" s="54"/>
      <c r="FL24" s="54"/>
      <c r="FM24" s="1"/>
      <c r="FN24" s="1"/>
      <c r="FO24" s="1"/>
      <c r="FP24" s="1"/>
      <c r="FQ24" s="160"/>
      <c r="FR24" s="51"/>
      <c r="FS24" s="1"/>
      <c r="FT24" s="1"/>
      <c r="FU24" s="1"/>
      <c r="FV24" s="1"/>
      <c r="FW24" s="1"/>
      <c r="FX24" s="1"/>
      <c r="FY24" s="1"/>
      <c r="FZ24" s="1"/>
      <c r="GA24" s="1"/>
      <c r="GB24" s="1"/>
      <c r="GC24" s="1"/>
      <c r="GD24" s="1"/>
      <c r="GE24" s="1"/>
      <c r="GF24" s="1"/>
      <c r="GG24" s="1"/>
      <c r="GH24" s="1"/>
      <c r="GI24" s="54"/>
      <c r="GJ24" s="54"/>
      <c r="GK24" s="1"/>
      <c r="GL24" s="1"/>
      <c r="GM24" s="1"/>
      <c r="GN24" s="1"/>
      <c r="GO24" s="1"/>
      <c r="GP24" s="1"/>
      <c r="GQ24" s="1"/>
      <c r="GR24" s="1"/>
      <c r="GS24" s="1"/>
      <c r="GT24" s="1"/>
      <c r="GU24" s="194"/>
      <c r="GV24" s="194"/>
      <c r="GW24" s="51"/>
      <c r="GX24" s="51"/>
      <c r="GY24" s="1"/>
      <c r="GZ24" s="1"/>
      <c r="HA24" s="1"/>
      <c r="HB24" s="1"/>
      <c r="HC24" s="1"/>
      <c r="HD24" s="1"/>
      <c r="HE24" s="1"/>
      <c r="HF24" s="1"/>
      <c r="HG24" s="1"/>
      <c r="HH24" s="1"/>
      <c r="HI24" s="1"/>
      <c r="HJ24" s="1"/>
      <c r="HK24" s="94"/>
      <c r="HL24" s="94"/>
      <c r="HM24" s="1"/>
      <c r="HN24" s="1"/>
      <c r="HO24" s="51"/>
      <c r="HP24" s="51"/>
      <c r="HQ24" s="1">
        <v>4</v>
      </c>
      <c r="HR24" s="1"/>
      <c r="HS24" s="1"/>
      <c r="HT24" s="1"/>
      <c r="HU24" s="1"/>
      <c r="HV24" s="1"/>
      <c r="HW24" s="213"/>
      <c r="HX24" s="213"/>
      <c r="HY24" s="1"/>
      <c r="HZ24" s="1"/>
      <c r="IA24" s="230"/>
      <c r="IB24" s="230"/>
      <c r="IC24" s="1"/>
      <c r="ID24" s="1"/>
      <c r="IE24" s="1"/>
      <c r="IF24" s="1"/>
      <c r="IG24" s="1"/>
      <c r="IH24" s="1"/>
      <c r="II24" s="1"/>
      <c r="IJ24" s="1"/>
      <c r="IK24" s="244"/>
      <c r="IL24" s="244"/>
      <c r="IM24" s="1"/>
      <c r="IN24" s="1"/>
      <c r="IO24" s="1361"/>
    </row>
    <row r="25" spans="1:249" x14ac:dyDescent="0.3">
      <c r="A25" s="12">
        <v>6</v>
      </c>
      <c r="B25" s="12" t="s">
        <v>1021</v>
      </c>
      <c r="C25" s="12" t="s">
        <v>127</v>
      </c>
      <c r="D25" s="12">
        <v>1.54</v>
      </c>
      <c r="E25" s="12"/>
      <c r="F25" s="12"/>
      <c r="G25" s="12"/>
      <c r="H25" s="12"/>
      <c r="I25" s="12"/>
      <c r="J25" s="12">
        <v>0</v>
      </c>
      <c r="K25" s="12">
        <v>4</v>
      </c>
      <c r="L25" s="12"/>
      <c r="M25" s="12"/>
      <c r="N25" s="12">
        <v>5</v>
      </c>
      <c r="O25" s="12">
        <v>7</v>
      </c>
      <c r="P25" s="12"/>
      <c r="Q25" s="12"/>
      <c r="R25" s="12"/>
      <c r="S25" s="12">
        <v>1</v>
      </c>
      <c r="T25" s="12"/>
      <c r="U25" s="12"/>
      <c r="V25" s="12"/>
      <c r="W25" s="12">
        <v>40</v>
      </c>
      <c r="X25" s="12"/>
      <c r="Y25" s="12"/>
      <c r="Z25" s="12"/>
      <c r="AA25" s="12"/>
      <c r="AB25" s="12"/>
      <c r="AC25" s="12"/>
      <c r="AD25" s="12"/>
      <c r="AE25" s="12"/>
      <c r="AF25" s="12"/>
      <c r="AG25" s="12"/>
      <c r="AH25" s="12"/>
      <c r="AI25" s="12"/>
      <c r="AJ25" s="12">
        <v>15</v>
      </c>
      <c r="AK25" s="12">
        <v>3</v>
      </c>
      <c r="AL25" s="12"/>
      <c r="AM25" s="12"/>
      <c r="AN25" s="12"/>
      <c r="AO25" s="12"/>
      <c r="AP25" s="12"/>
      <c r="AQ25" s="12"/>
      <c r="AR25" s="12"/>
      <c r="AS25" s="12"/>
      <c r="AT25" s="12"/>
      <c r="AU25" s="12"/>
      <c r="AV25" s="12"/>
      <c r="AW25" s="12"/>
      <c r="AX25" s="12"/>
      <c r="AY25" s="12"/>
      <c r="AZ25" s="12"/>
      <c r="BA25" s="12"/>
      <c r="BB25" s="12"/>
      <c r="BC25" s="12"/>
      <c r="BD25" s="12"/>
      <c r="BE25" s="12"/>
      <c r="BF25" s="12"/>
      <c r="BG25" s="12">
        <v>1</v>
      </c>
      <c r="BH25" s="12">
        <f>SUM(BH26)</f>
        <v>0</v>
      </c>
      <c r="BI25" s="12">
        <f>SUM(BI26)</f>
        <v>0</v>
      </c>
      <c r="BJ25" s="12"/>
      <c r="BK25" s="12"/>
      <c r="BL25" s="12"/>
      <c r="BM25" s="12"/>
      <c r="BN25" s="12"/>
      <c r="BO25" s="12"/>
      <c r="BP25" s="12"/>
      <c r="BQ25" s="12"/>
      <c r="BR25" s="12"/>
      <c r="BS25" s="12"/>
      <c r="BT25" s="12">
        <v>10</v>
      </c>
      <c r="BU25" s="12">
        <v>12</v>
      </c>
      <c r="BV25" s="12"/>
      <c r="BW25" s="12"/>
      <c r="BX25" s="1"/>
      <c r="BY25" s="41">
        <v>10</v>
      </c>
      <c r="BZ25" s="51"/>
      <c r="CA25" s="51"/>
      <c r="CB25" s="50">
        <v>4</v>
      </c>
      <c r="CC25" s="50">
        <v>6</v>
      </c>
      <c r="CD25" s="1"/>
      <c r="CE25" s="1"/>
      <c r="CF25" s="1"/>
      <c r="CG25" s="1"/>
      <c r="CH25" s="1"/>
      <c r="CI25" s="1"/>
      <c r="CJ25" s="1"/>
      <c r="CK25" s="1"/>
      <c r="CL25" s="71"/>
      <c r="CM25" s="71"/>
      <c r="CN25" s="1"/>
      <c r="CO25" s="1"/>
      <c r="CP25" s="1">
        <v>2</v>
      </c>
      <c r="CQ25" s="1">
        <v>6</v>
      </c>
      <c r="CR25" s="1"/>
      <c r="CS25" s="1"/>
      <c r="CT25" s="1"/>
      <c r="CU25" s="1"/>
      <c r="CV25" s="1">
        <f>CV26</f>
        <v>3</v>
      </c>
      <c r="CW25" s="1"/>
      <c r="CX25" s="1"/>
      <c r="CY25" s="1"/>
      <c r="CZ25" s="1">
        <v>10</v>
      </c>
      <c r="DA25" s="1">
        <v>20</v>
      </c>
      <c r="DB25" s="1"/>
      <c r="DC25" s="1"/>
      <c r="DD25" s="1"/>
      <c r="DE25" s="1"/>
      <c r="DF25" s="1"/>
      <c r="DG25" s="1"/>
      <c r="DH25" s="1"/>
      <c r="DI25" s="1"/>
      <c r="DJ25" s="1"/>
      <c r="DK25" s="1">
        <v>2</v>
      </c>
      <c r="DL25" s="1"/>
      <c r="DM25" s="1"/>
      <c r="DN25" s="1"/>
      <c r="DO25" s="1"/>
      <c r="DP25" s="1"/>
      <c r="DQ25" s="1"/>
      <c r="DR25" s="1"/>
      <c r="DS25" s="1"/>
      <c r="DT25" s="1"/>
      <c r="DU25" s="1">
        <v>1</v>
      </c>
      <c r="DV25" s="1"/>
      <c r="DW25" s="1"/>
      <c r="DX25" s="45">
        <f>DX26</f>
        <v>0</v>
      </c>
      <c r="DY25" s="45">
        <f>DY26</f>
        <v>159</v>
      </c>
      <c r="DZ25" s="1"/>
      <c r="EA25" s="1"/>
      <c r="EB25" s="1"/>
      <c r="EC25" s="41"/>
      <c r="ED25" s="54"/>
      <c r="EE25" s="54">
        <v>207</v>
      </c>
      <c r="EF25" s="1"/>
      <c r="EG25" s="1"/>
      <c r="EH25" s="1"/>
      <c r="EI25" s="1"/>
      <c r="EJ25" s="1"/>
      <c r="EK25" s="1"/>
      <c r="EL25" s="1"/>
      <c r="EM25" s="1"/>
      <c r="EN25" s="60"/>
      <c r="EO25" s="60"/>
      <c r="EP25" s="50"/>
      <c r="EQ25" s="50">
        <v>1</v>
      </c>
      <c r="ER25" s="1"/>
      <c r="ES25" s="1"/>
      <c r="ET25" s="1"/>
      <c r="EU25" s="1"/>
      <c r="EV25" s="1">
        <v>1</v>
      </c>
      <c r="EW25" s="1">
        <v>5</v>
      </c>
      <c r="EX25" s="1"/>
      <c r="EY25" s="1">
        <v>13</v>
      </c>
      <c r="EZ25" s="54"/>
      <c r="FA25" s="54">
        <v>70</v>
      </c>
      <c r="FB25" s="1"/>
      <c r="FC25" s="1"/>
      <c r="FD25" s="151"/>
      <c r="FE25" s="54"/>
      <c r="FF25" s="54">
        <v>2</v>
      </c>
      <c r="FG25" s="1"/>
      <c r="FH25" s="1"/>
      <c r="FI25" s="1"/>
      <c r="FJ25" s="1"/>
      <c r="FK25" s="54"/>
      <c r="FL25" s="54">
        <v>3</v>
      </c>
      <c r="FM25" s="50">
        <v>3</v>
      </c>
      <c r="FN25" s="50">
        <v>9</v>
      </c>
      <c r="FO25" s="1"/>
      <c r="FP25" s="1">
        <v>4</v>
      </c>
      <c r="FQ25" s="160"/>
      <c r="FR25" s="51"/>
      <c r="FS25" s="1"/>
      <c r="FT25" s="1"/>
      <c r="FU25" s="1">
        <v>20</v>
      </c>
      <c r="FV25" s="1">
        <v>115</v>
      </c>
      <c r="FW25" s="1"/>
      <c r="FX25" s="1"/>
      <c r="FY25" s="1"/>
      <c r="FZ25" s="1"/>
      <c r="GA25" s="1"/>
      <c r="GB25" s="1"/>
      <c r="GC25" s="1"/>
      <c r="GD25" s="1"/>
      <c r="GE25" s="1"/>
      <c r="GF25" s="1"/>
      <c r="GG25" s="1"/>
      <c r="GH25" s="1"/>
      <c r="GI25" s="54"/>
      <c r="GJ25" s="54"/>
      <c r="GK25" s="1"/>
      <c r="GL25" s="1">
        <v>294</v>
      </c>
      <c r="GM25" s="1"/>
      <c r="GN25" s="1"/>
      <c r="GO25" s="1"/>
      <c r="GP25" s="50">
        <v>16</v>
      </c>
      <c r="GQ25" s="1"/>
      <c r="GR25" s="1"/>
      <c r="GS25" s="1"/>
      <c r="GT25" s="1"/>
      <c r="GU25" s="194"/>
      <c r="GV25" s="194"/>
      <c r="GW25" s="51">
        <v>1</v>
      </c>
      <c r="GX25" s="51">
        <v>12</v>
      </c>
      <c r="GY25" s="1"/>
      <c r="GZ25" s="50">
        <v>180</v>
      </c>
      <c r="HA25" s="1"/>
      <c r="HB25" s="1"/>
      <c r="HC25" s="1"/>
      <c r="HD25" s="1"/>
      <c r="HE25" s="1">
        <v>0</v>
      </c>
      <c r="HF25" s="1">
        <v>1724</v>
      </c>
      <c r="HG25" s="1"/>
      <c r="HH25" s="1"/>
      <c r="HI25" s="1"/>
      <c r="HJ25" s="1"/>
      <c r="HK25" s="94"/>
      <c r="HL25" s="94"/>
      <c r="HM25" s="1"/>
      <c r="HN25" s="1"/>
      <c r="HO25" s="51">
        <v>1</v>
      </c>
      <c r="HP25" s="51">
        <v>12</v>
      </c>
      <c r="HQ25" s="1"/>
      <c r="HR25" s="1"/>
      <c r="HS25" s="1"/>
      <c r="HT25" s="1"/>
      <c r="HU25" s="1"/>
      <c r="HV25" s="50">
        <v>0</v>
      </c>
      <c r="HW25" s="213"/>
      <c r="HX25" s="213"/>
      <c r="HY25" s="1"/>
      <c r="HZ25" s="1"/>
      <c r="IA25" s="230"/>
      <c r="IB25" s="230"/>
      <c r="IC25" s="1"/>
      <c r="ID25" s="1"/>
      <c r="IE25" s="1"/>
      <c r="IF25" s="1"/>
      <c r="IG25" s="1"/>
      <c r="IH25" s="1"/>
      <c r="II25" s="1"/>
      <c r="IJ25" s="1"/>
      <c r="IK25" s="244"/>
      <c r="IL25" s="244"/>
      <c r="IM25" s="1"/>
      <c r="IN25" s="1"/>
      <c r="IO25" s="1361"/>
    </row>
    <row r="26" spans="1:249" x14ac:dyDescent="0.3">
      <c r="A26" s="12">
        <v>18</v>
      </c>
      <c r="B26" s="12" t="s">
        <v>1022</v>
      </c>
      <c r="C26" s="12" t="s">
        <v>1023</v>
      </c>
      <c r="D26" s="12">
        <v>1.54</v>
      </c>
      <c r="E26" s="12"/>
      <c r="F26" s="12"/>
      <c r="G26" s="12"/>
      <c r="H26" s="12"/>
      <c r="I26" s="12">
        <v>2</v>
      </c>
      <c r="J26" s="12">
        <v>0</v>
      </c>
      <c r="K26" s="12">
        <v>4</v>
      </c>
      <c r="L26" s="12"/>
      <c r="M26" s="12"/>
      <c r="N26" s="12">
        <v>5</v>
      </c>
      <c r="O26" s="12">
        <v>7</v>
      </c>
      <c r="P26" s="12"/>
      <c r="Q26" s="12"/>
      <c r="R26" s="12"/>
      <c r="S26" s="12">
        <v>1</v>
      </c>
      <c r="T26" s="12"/>
      <c r="U26" s="12"/>
      <c r="V26" s="12"/>
      <c r="W26" s="12">
        <v>40</v>
      </c>
      <c r="X26" s="12"/>
      <c r="Y26" s="12"/>
      <c r="Z26" s="12"/>
      <c r="AA26" s="12"/>
      <c r="AB26" s="12"/>
      <c r="AC26" s="12">
        <v>4</v>
      </c>
      <c r="AD26" s="12"/>
      <c r="AE26" s="12">
        <v>5</v>
      </c>
      <c r="AF26" s="12"/>
      <c r="AG26" s="12"/>
      <c r="AH26" s="12"/>
      <c r="AI26" s="12"/>
      <c r="AJ26" s="12">
        <v>15</v>
      </c>
      <c r="AK26" s="12">
        <v>3</v>
      </c>
      <c r="AL26" s="12"/>
      <c r="AM26" s="12">
        <v>225</v>
      </c>
      <c r="AN26" s="12"/>
      <c r="AO26" s="12"/>
      <c r="AP26" s="12"/>
      <c r="AQ26" s="12">
        <v>5</v>
      </c>
      <c r="AR26" s="12"/>
      <c r="AS26" s="12"/>
      <c r="AT26" s="12"/>
      <c r="AU26" s="12">
        <v>2</v>
      </c>
      <c r="AV26" s="12"/>
      <c r="AW26" s="12"/>
      <c r="AX26" s="12"/>
      <c r="AY26" s="12"/>
      <c r="AZ26" s="12"/>
      <c r="BA26" s="12"/>
      <c r="BB26" s="12"/>
      <c r="BC26" s="12"/>
      <c r="BD26" s="12"/>
      <c r="BE26" s="12"/>
      <c r="BF26" s="12"/>
      <c r="BG26" s="12">
        <v>1</v>
      </c>
      <c r="BH26" s="12"/>
      <c r="BI26" s="12"/>
      <c r="BJ26" s="12"/>
      <c r="BK26" s="12">
        <v>28</v>
      </c>
      <c r="BL26" s="12"/>
      <c r="BM26" s="12"/>
      <c r="BN26" s="12"/>
      <c r="BO26" s="12"/>
      <c r="BP26" s="12"/>
      <c r="BQ26" s="12"/>
      <c r="BR26" s="12"/>
      <c r="BS26" s="12"/>
      <c r="BT26" s="12">
        <v>10</v>
      </c>
      <c r="BU26" s="12">
        <v>12</v>
      </c>
      <c r="BV26" s="12"/>
      <c r="BW26" s="12"/>
      <c r="BX26" s="1"/>
      <c r="BY26" s="41">
        <v>10</v>
      </c>
      <c r="BZ26" s="51"/>
      <c r="CA26" s="51"/>
      <c r="CB26" s="1">
        <v>4</v>
      </c>
      <c r="CC26" s="1">
        <v>6</v>
      </c>
      <c r="CD26" s="1"/>
      <c r="CE26" s="1"/>
      <c r="CF26" s="1"/>
      <c r="CG26" s="1"/>
      <c r="CH26" s="1"/>
      <c r="CI26" s="1"/>
      <c r="CJ26" s="1"/>
      <c r="CK26" s="1"/>
      <c r="CL26" s="71"/>
      <c r="CM26" s="71"/>
      <c r="CN26" s="1"/>
      <c r="CO26" s="1"/>
      <c r="CP26" s="1">
        <v>2</v>
      </c>
      <c r="CQ26" s="1">
        <v>6</v>
      </c>
      <c r="CR26" s="1"/>
      <c r="CS26" s="1"/>
      <c r="CT26" s="1"/>
      <c r="CU26" s="1"/>
      <c r="CV26" s="1">
        <v>3</v>
      </c>
      <c r="CW26" s="1"/>
      <c r="CX26" s="1"/>
      <c r="CY26" s="1"/>
      <c r="CZ26" s="1">
        <v>10</v>
      </c>
      <c r="DA26" s="1">
        <v>20</v>
      </c>
      <c r="DB26" s="1"/>
      <c r="DC26" s="1"/>
      <c r="DD26" s="1"/>
      <c r="DE26" s="1"/>
      <c r="DF26" s="1"/>
      <c r="DG26" s="1"/>
      <c r="DH26" s="1"/>
      <c r="DI26" s="1"/>
      <c r="DJ26" s="1"/>
      <c r="DK26" s="1">
        <v>2</v>
      </c>
      <c r="DL26" s="1">
        <v>34</v>
      </c>
      <c r="DM26" s="1">
        <v>714</v>
      </c>
      <c r="DN26" s="1"/>
      <c r="DO26" s="1"/>
      <c r="DP26" s="1"/>
      <c r="DQ26" s="1"/>
      <c r="DR26" s="1"/>
      <c r="DS26" s="1"/>
      <c r="DT26" s="1"/>
      <c r="DU26" s="1">
        <v>1</v>
      </c>
      <c r="DV26" s="1"/>
      <c r="DW26" s="1">
        <v>3</v>
      </c>
      <c r="DX26" s="41"/>
      <c r="DY26" s="41">
        <v>159</v>
      </c>
      <c r="DZ26" s="1"/>
      <c r="EA26" s="1"/>
      <c r="EB26" s="1"/>
      <c r="EC26" s="41"/>
      <c r="ED26" s="54"/>
      <c r="EE26" s="54">
        <v>207</v>
      </c>
      <c r="EF26" s="1"/>
      <c r="EG26" s="1"/>
      <c r="EH26" s="1"/>
      <c r="EI26" s="1"/>
      <c r="EJ26" s="1">
        <v>1</v>
      </c>
      <c r="EK26" s="1">
        <v>5</v>
      </c>
      <c r="EL26" s="1"/>
      <c r="EM26" s="1"/>
      <c r="EN26" s="60"/>
      <c r="EO26" s="60"/>
      <c r="EP26" s="1"/>
      <c r="EQ26" s="1">
        <v>1</v>
      </c>
      <c r="ER26" s="1">
        <v>5</v>
      </c>
      <c r="ES26" s="1"/>
      <c r="ET26" s="1"/>
      <c r="EU26" s="1"/>
      <c r="EV26" s="1">
        <v>1</v>
      </c>
      <c r="EW26" s="1">
        <v>5</v>
      </c>
      <c r="EX26" s="1"/>
      <c r="EY26" s="1">
        <v>13</v>
      </c>
      <c r="EZ26" s="54"/>
      <c r="FA26" s="54">
        <v>70</v>
      </c>
      <c r="FB26" s="1"/>
      <c r="FC26" s="1"/>
      <c r="FD26" s="151"/>
      <c r="FE26" s="54"/>
      <c r="FF26" s="54">
        <v>2</v>
      </c>
      <c r="FG26" s="1"/>
      <c r="FH26" s="1"/>
      <c r="FI26" s="1"/>
      <c r="FJ26" s="1"/>
      <c r="FK26" s="54"/>
      <c r="FL26" s="54">
        <v>3</v>
      </c>
      <c r="FM26" s="1">
        <v>3</v>
      </c>
      <c r="FN26" s="1">
        <v>9</v>
      </c>
      <c r="FO26" s="1"/>
      <c r="FP26" s="1">
        <v>4</v>
      </c>
      <c r="FQ26" s="160"/>
      <c r="FR26" s="51"/>
      <c r="FS26" s="1"/>
      <c r="FT26" s="1"/>
      <c r="FU26" s="1">
        <v>20</v>
      </c>
      <c r="FV26" s="1">
        <v>115</v>
      </c>
      <c r="FW26" s="1"/>
      <c r="FX26" s="1"/>
      <c r="FY26" s="1">
        <v>0</v>
      </c>
      <c r="FZ26" s="1">
        <v>40</v>
      </c>
      <c r="GA26" s="1">
        <v>6</v>
      </c>
      <c r="GB26" s="1">
        <v>1</v>
      </c>
      <c r="GC26" s="1"/>
      <c r="GD26" s="1"/>
      <c r="GE26" s="1"/>
      <c r="GF26" s="1"/>
      <c r="GG26" s="1"/>
      <c r="GH26" s="1">
        <v>10</v>
      </c>
      <c r="GI26" s="54"/>
      <c r="GJ26" s="54">
        <v>5</v>
      </c>
      <c r="GK26" s="1"/>
      <c r="GL26" s="1">
        <v>294</v>
      </c>
      <c r="GM26" s="1">
        <v>4</v>
      </c>
      <c r="GN26" s="1">
        <v>6</v>
      </c>
      <c r="GO26" s="1"/>
      <c r="GP26" s="1">
        <v>16</v>
      </c>
      <c r="GQ26" s="1">
        <v>6</v>
      </c>
      <c r="GR26" s="1">
        <v>1</v>
      </c>
      <c r="GS26" s="1">
        <v>2</v>
      </c>
      <c r="GT26" s="1"/>
      <c r="GU26" s="194"/>
      <c r="GV26" s="194"/>
      <c r="GW26" s="51">
        <v>1</v>
      </c>
      <c r="GX26" s="51">
        <v>12</v>
      </c>
      <c r="GY26" s="1"/>
      <c r="GZ26" s="1">
        <v>180</v>
      </c>
      <c r="HA26" s="1"/>
      <c r="HB26" s="1"/>
      <c r="HC26" s="1"/>
      <c r="HD26" s="1"/>
      <c r="HE26" s="1">
        <v>0</v>
      </c>
      <c r="HF26" s="1">
        <v>1724</v>
      </c>
      <c r="HG26" s="1"/>
      <c r="HH26" s="1"/>
      <c r="HI26" s="1"/>
      <c r="HJ26" s="1"/>
      <c r="HK26" s="94"/>
      <c r="HL26" s="94"/>
      <c r="HM26" s="1">
        <v>63</v>
      </c>
      <c r="HN26" s="1">
        <v>1</v>
      </c>
      <c r="HO26" s="51">
        <v>1</v>
      </c>
      <c r="HP26" s="51">
        <v>12</v>
      </c>
      <c r="HQ26" s="1">
        <v>20</v>
      </c>
      <c r="HR26" s="1"/>
      <c r="HS26" s="1"/>
      <c r="HT26" s="1">
        <v>8</v>
      </c>
      <c r="HU26" s="1"/>
      <c r="HV26" s="1"/>
      <c r="HW26" s="213"/>
      <c r="HX26" s="213"/>
      <c r="HY26" s="1">
        <v>14</v>
      </c>
      <c r="HZ26" s="1">
        <v>300</v>
      </c>
      <c r="IA26" s="230"/>
      <c r="IB26" s="230"/>
      <c r="IC26" s="1"/>
      <c r="ID26" s="1"/>
      <c r="IE26" s="1"/>
      <c r="IF26" s="1"/>
      <c r="IG26" s="1">
        <v>379</v>
      </c>
      <c r="IH26" s="1">
        <v>8</v>
      </c>
      <c r="II26" s="1"/>
      <c r="IJ26" s="1"/>
      <c r="IK26" s="244"/>
      <c r="IL26" s="244"/>
      <c r="IM26" s="1"/>
      <c r="IN26" s="1"/>
      <c r="IO26" s="1361"/>
    </row>
    <row r="27" spans="1:249" x14ac:dyDescent="0.3">
      <c r="A27" s="12">
        <v>7</v>
      </c>
      <c r="B27" s="12" t="s">
        <v>1024</v>
      </c>
      <c r="C27" s="12" t="s">
        <v>128</v>
      </c>
      <c r="D27" s="12">
        <v>0.98</v>
      </c>
      <c r="E27" s="12"/>
      <c r="F27" s="12"/>
      <c r="G27" s="12"/>
      <c r="H27" s="12"/>
      <c r="I27" s="12"/>
      <c r="J27" s="12">
        <v>0</v>
      </c>
      <c r="K27" s="12">
        <v>0</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f>BH28</f>
        <v>0</v>
      </c>
      <c r="BI27" s="12">
        <f>BI28</f>
        <v>0</v>
      </c>
      <c r="BJ27" s="12"/>
      <c r="BK27" s="12"/>
      <c r="BL27" s="12"/>
      <c r="BM27" s="12"/>
      <c r="BN27" s="12"/>
      <c r="BO27" s="12"/>
      <c r="BP27" s="12"/>
      <c r="BQ27" s="12"/>
      <c r="BR27" s="12"/>
      <c r="BS27" s="12"/>
      <c r="BT27" s="12"/>
      <c r="BU27" s="12"/>
      <c r="BV27" s="12"/>
      <c r="BW27" s="12"/>
      <c r="BX27" s="1"/>
      <c r="BY27" s="41"/>
      <c r="BZ27" s="51"/>
      <c r="CA27" s="51"/>
      <c r="CB27" s="1"/>
      <c r="CC27" s="1"/>
      <c r="CD27" s="1"/>
      <c r="CE27" s="1"/>
      <c r="CF27" s="1"/>
      <c r="CG27" s="1"/>
      <c r="CH27" s="1"/>
      <c r="CI27" s="1"/>
      <c r="CJ27" s="1"/>
      <c r="CK27" s="1"/>
      <c r="CL27" s="71"/>
      <c r="CM27" s="71"/>
      <c r="CN27" s="1"/>
      <c r="CO27" s="1"/>
      <c r="CP27" s="1">
        <v>1</v>
      </c>
      <c r="CQ27" s="1"/>
      <c r="CR27" s="1"/>
      <c r="CS27" s="1"/>
      <c r="CT27" s="1"/>
      <c r="CU27" s="1"/>
      <c r="CV27" s="1"/>
      <c r="CW27" s="1"/>
      <c r="CX27" s="1"/>
      <c r="CY27" s="1"/>
      <c r="CZ27" s="1">
        <v>2</v>
      </c>
      <c r="DA27" s="1"/>
      <c r="DB27" s="1">
        <v>12</v>
      </c>
      <c r="DC27" s="1">
        <v>0</v>
      </c>
      <c r="DD27" s="1"/>
      <c r="DE27" s="1"/>
      <c r="DF27" s="1"/>
      <c r="DG27" s="1"/>
      <c r="DH27" s="1"/>
      <c r="DI27" s="1"/>
      <c r="DJ27" s="1">
        <v>1</v>
      </c>
      <c r="DK27" s="1"/>
      <c r="DL27" s="1"/>
      <c r="DM27" s="1"/>
      <c r="DN27" s="1"/>
      <c r="DO27" s="1"/>
      <c r="DP27" s="1"/>
      <c r="DQ27" s="1"/>
      <c r="DR27" s="1"/>
      <c r="DS27" s="1"/>
      <c r="DT27" s="1"/>
      <c r="DU27" s="1"/>
      <c r="DV27" s="1"/>
      <c r="DW27" s="1"/>
      <c r="DX27" s="41"/>
      <c r="DY27" s="41"/>
      <c r="DZ27" s="1"/>
      <c r="EA27" s="1"/>
      <c r="EB27" s="1"/>
      <c r="EC27" s="41"/>
      <c r="ED27" s="54"/>
      <c r="EE27" s="54"/>
      <c r="EF27" s="1"/>
      <c r="EG27" s="1"/>
      <c r="EH27" s="1"/>
      <c r="EI27" s="1"/>
      <c r="EJ27" s="1"/>
      <c r="EK27" s="1"/>
      <c r="EL27" s="1"/>
      <c r="EM27" s="1"/>
      <c r="EN27" s="60"/>
      <c r="EO27" s="60"/>
      <c r="EP27" s="1"/>
      <c r="EQ27" s="1"/>
      <c r="ER27" s="1"/>
      <c r="ES27" s="1"/>
      <c r="ET27" s="1"/>
      <c r="EU27" s="1"/>
      <c r="EV27" s="1">
        <v>0</v>
      </c>
      <c r="EW27" s="1">
        <v>0</v>
      </c>
      <c r="EX27" s="1"/>
      <c r="EY27" s="1"/>
      <c r="EZ27" s="54"/>
      <c r="FA27" s="54"/>
      <c r="FB27" s="1"/>
      <c r="FC27" s="1"/>
      <c r="FD27" s="151"/>
      <c r="FE27" s="54"/>
      <c r="FF27" s="54"/>
      <c r="FG27" s="1"/>
      <c r="FH27" s="1"/>
      <c r="FI27" s="1"/>
      <c r="FJ27" s="1"/>
      <c r="FK27" s="54"/>
      <c r="FL27" s="54"/>
      <c r="FM27" s="1"/>
      <c r="FN27" s="1"/>
      <c r="FO27" s="1"/>
      <c r="FP27" s="1"/>
      <c r="FQ27" s="160"/>
      <c r="FR27" s="51"/>
      <c r="FS27" s="1"/>
      <c r="FT27" s="1"/>
      <c r="FU27" s="1"/>
      <c r="FV27" s="1"/>
      <c r="FW27" s="1"/>
      <c r="FX27" s="1"/>
      <c r="FY27" s="1"/>
      <c r="FZ27" s="1"/>
      <c r="GA27" s="1"/>
      <c r="GB27" s="1"/>
      <c r="GC27" s="1"/>
      <c r="GD27" s="1"/>
      <c r="GE27" s="1"/>
      <c r="GF27" s="1"/>
      <c r="GG27" s="1"/>
      <c r="GH27" s="1"/>
      <c r="GI27" s="54"/>
      <c r="GJ27" s="54"/>
      <c r="GK27" s="1"/>
      <c r="GL27" s="1"/>
      <c r="GM27" s="1"/>
      <c r="GN27" s="1"/>
      <c r="GO27" s="1"/>
      <c r="GP27" s="1"/>
      <c r="GQ27" s="1"/>
      <c r="GR27" s="1"/>
      <c r="GS27" s="1"/>
      <c r="GT27" s="1"/>
      <c r="GU27" s="194"/>
      <c r="GV27" s="194"/>
      <c r="GW27" s="51">
        <v>0</v>
      </c>
      <c r="GX27" s="51">
        <v>0</v>
      </c>
      <c r="GY27" s="1"/>
      <c r="GZ27" s="1"/>
      <c r="HA27" s="1"/>
      <c r="HB27" s="1"/>
      <c r="HC27" s="1"/>
      <c r="HD27" s="1"/>
      <c r="HE27" s="1"/>
      <c r="HF27" s="1"/>
      <c r="HG27" s="1"/>
      <c r="HH27" s="1"/>
      <c r="HI27" s="1"/>
      <c r="HJ27" s="1"/>
      <c r="HK27" s="94"/>
      <c r="HL27" s="94"/>
      <c r="HM27" s="1"/>
      <c r="HN27" s="1"/>
      <c r="HO27" s="51">
        <v>0</v>
      </c>
      <c r="HP27" s="51">
        <v>0</v>
      </c>
      <c r="HQ27" s="1"/>
      <c r="HR27" s="1"/>
      <c r="HS27" s="1"/>
      <c r="HT27" s="1"/>
      <c r="HU27" s="1"/>
      <c r="HV27" s="50">
        <v>0</v>
      </c>
      <c r="HW27" s="213"/>
      <c r="HX27" s="213"/>
      <c r="HY27" s="1"/>
      <c r="HZ27" s="1"/>
      <c r="IA27" s="230"/>
      <c r="IB27" s="230"/>
      <c r="IC27" s="1"/>
      <c r="ID27" s="1"/>
      <c r="IE27" s="1"/>
      <c r="IF27" s="1"/>
      <c r="IG27" s="1"/>
      <c r="IH27" s="1"/>
      <c r="II27" s="1"/>
      <c r="IJ27" s="1"/>
      <c r="IK27" s="244"/>
      <c r="IL27" s="244"/>
      <c r="IM27" s="1"/>
      <c r="IN27" s="1"/>
      <c r="IO27" s="1361"/>
    </row>
    <row r="28" spans="1:249" x14ac:dyDescent="0.3">
      <c r="A28" s="12">
        <v>19</v>
      </c>
      <c r="B28" s="12" t="s">
        <v>1025</v>
      </c>
      <c r="C28" s="12" t="s">
        <v>1026</v>
      </c>
      <c r="D28" s="12">
        <v>0.98</v>
      </c>
      <c r="E28" s="12"/>
      <c r="F28" s="12"/>
      <c r="G28" s="12"/>
      <c r="H28" s="12"/>
      <c r="I28" s="12"/>
      <c r="J28" s="12">
        <v>0</v>
      </c>
      <c r="K28" s="12">
        <v>0</v>
      </c>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
      <c r="BY28" s="41"/>
      <c r="BZ28" s="51"/>
      <c r="CA28" s="51"/>
      <c r="CB28" s="1"/>
      <c r="CC28" s="1"/>
      <c r="CD28" s="1"/>
      <c r="CE28" s="1"/>
      <c r="CF28" s="1"/>
      <c r="CG28" s="1"/>
      <c r="CH28" s="1"/>
      <c r="CI28" s="1"/>
      <c r="CJ28" s="1"/>
      <c r="CK28" s="1"/>
      <c r="CL28" s="71"/>
      <c r="CM28" s="71"/>
      <c r="CN28" s="1"/>
      <c r="CO28" s="1"/>
      <c r="CP28" s="1">
        <v>1</v>
      </c>
      <c r="CQ28" s="1"/>
      <c r="CR28" s="1"/>
      <c r="CS28" s="1"/>
      <c r="CT28" s="1"/>
      <c r="CU28" s="1"/>
      <c r="CV28" s="1"/>
      <c r="CW28" s="1"/>
      <c r="CX28" s="1"/>
      <c r="CY28" s="1"/>
      <c r="CZ28" s="1">
        <v>2</v>
      </c>
      <c r="DA28" s="1"/>
      <c r="DB28" s="1"/>
      <c r="DC28" s="1"/>
      <c r="DD28" s="1"/>
      <c r="DE28" s="1"/>
      <c r="DF28" s="1"/>
      <c r="DG28" s="1"/>
      <c r="DH28" s="1"/>
      <c r="DI28" s="1"/>
      <c r="DJ28" s="1">
        <v>1</v>
      </c>
      <c r="DK28" s="1"/>
      <c r="DL28" s="1"/>
      <c r="DM28" s="1"/>
      <c r="DN28" s="1"/>
      <c r="DO28" s="1"/>
      <c r="DP28" s="1"/>
      <c r="DQ28" s="1"/>
      <c r="DR28" s="1"/>
      <c r="DS28" s="1"/>
      <c r="DT28" s="1"/>
      <c r="DU28" s="1"/>
      <c r="DV28" s="1"/>
      <c r="DW28" s="1"/>
      <c r="DX28" s="41"/>
      <c r="DY28" s="41"/>
      <c r="DZ28" s="1"/>
      <c r="EA28" s="1"/>
      <c r="EB28" s="1"/>
      <c r="EC28" s="41"/>
      <c r="ED28" s="54"/>
      <c r="EE28" s="54"/>
      <c r="EF28" s="1"/>
      <c r="EG28" s="1"/>
      <c r="EH28" s="1"/>
      <c r="EI28" s="1"/>
      <c r="EJ28" s="1"/>
      <c r="EK28" s="1"/>
      <c r="EL28" s="1"/>
      <c r="EM28" s="1"/>
      <c r="EN28" s="60">
        <v>48</v>
      </c>
      <c r="EO28" s="60"/>
      <c r="EP28" s="1"/>
      <c r="EQ28" s="1"/>
      <c r="ER28" s="1"/>
      <c r="ES28" s="1"/>
      <c r="ET28" s="1"/>
      <c r="EU28" s="1"/>
      <c r="EV28" s="1"/>
      <c r="EW28" s="1"/>
      <c r="EX28" s="1"/>
      <c r="EY28" s="1"/>
      <c r="EZ28" s="54"/>
      <c r="FA28" s="54"/>
      <c r="FB28" s="1"/>
      <c r="FC28" s="1"/>
      <c r="FD28" s="151"/>
      <c r="FE28" s="54"/>
      <c r="FF28" s="54"/>
      <c r="FG28" s="1"/>
      <c r="FH28" s="1"/>
      <c r="FI28" s="1"/>
      <c r="FJ28" s="1"/>
      <c r="FK28" s="54"/>
      <c r="FL28" s="54"/>
      <c r="FM28" s="1"/>
      <c r="FN28" s="1"/>
      <c r="FO28" s="1"/>
      <c r="FP28" s="1"/>
      <c r="FQ28" s="160"/>
      <c r="FR28" s="51"/>
      <c r="FS28" s="1"/>
      <c r="FT28" s="1"/>
      <c r="FU28" s="1"/>
      <c r="FV28" s="1"/>
      <c r="FW28" s="1"/>
      <c r="FX28" s="1"/>
      <c r="FY28" s="1"/>
      <c r="FZ28" s="1"/>
      <c r="GA28" s="1"/>
      <c r="GB28" s="1">
        <v>5</v>
      </c>
      <c r="GC28" s="1"/>
      <c r="GD28" s="1"/>
      <c r="GE28" s="1"/>
      <c r="GF28" s="1"/>
      <c r="GG28" s="1"/>
      <c r="GH28" s="1"/>
      <c r="GI28" s="54">
        <v>1</v>
      </c>
      <c r="GJ28" s="54"/>
      <c r="GK28" s="1"/>
      <c r="GL28" s="1"/>
      <c r="GM28" s="1"/>
      <c r="GN28" s="1"/>
      <c r="GO28" s="1"/>
      <c r="GP28" s="1"/>
      <c r="GQ28" s="1"/>
      <c r="GR28" s="1">
        <v>5</v>
      </c>
      <c r="GS28" s="1"/>
      <c r="GT28" s="1">
        <v>1</v>
      </c>
      <c r="GU28" s="194"/>
      <c r="GV28" s="194"/>
      <c r="GW28" s="51"/>
      <c r="GX28" s="51"/>
      <c r="GY28" s="1"/>
      <c r="GZ28" s="1"/>
      <c r="HA28" s="1"/>
      <c r="HB28" s="1"/>
      <c r="HC28" s="1"/>
      <c r="HD28" s="1"/>
      <c r="HE28" s="1"/>
      <c r="HF28" s="1"/>
      <c r="HG28" s="1"/>
      <c r="HH28" s="1"/>
      <c r="HI28" s="1"/>
      <c r="HJ28" s="1"/>
      <c r="HK28" s="94"/>
      <c r="HL28" s="94"/>
      <c r="HM28" s="1"/>
      <c r="HN28" s="1">
        <v>2</v>
      </c>
      <c r="HO28" s="51"/>
      <c r="HP28" s="51"/>
      <c r="HQ28" s="1">
        <v>5</v>
      </c>
      <c r="HR28" s="1"/>
      <c r="HS28" s="1"/>
      <c r="HT28" s="1"/>
      <c r="HU28" s="1"/>
      <c r="HV28" s="1"/>
      <c r="HW28" s="213"/>
      <c r="HX28" s="213"/>
      <c r="HY28" s="1">
        <v>15</v>
      </c>
      <c r="HZ28" s="1"/>
      <c r="IA28" s="230">
        <v>1</v>
      </c>
      <c r="IB28" s="230"/>
      <c r="IC28" s="1"/>
      <c r="ID28" s="1"/>
      <c r="IE28" s="1"/>
      <c r="IF28" s="1"/>
      <c r="IG28" s="1"/>
      <c r="IH28" s="1"/>
      <c r="II28" s="1"/>
      <c r="IJ28" s="1"/>
      <c r="IK28" s="244"/>
      <c r="IL28" s="244"/>
      <c r="IM28" s="1"/>
      <c r="IN28" s="1"/>
      <c r="IO28" s="1361"/>
    </row>
    <row r="29" spans="1:249" x14ac:dyDescent="0.3">
      <c r="A29" s="12">
        <v>8</v>
      </c>
      <c r="B29" s="12" t="s">
        <v>1027</v>
      </c>
      <c r="C29" s="12" t="s">
        <v>130</v>
      </c>
      <c r="D29" s="12">
        <v>7.95</v>
      </c>
      <c r="E29" s="12"/>
      <c r="F29" s="12"/>
      <c r="G29" s="12"/>
      <c r="H29" s="12"/>
      <c r="I29" s="12"/>
      <c r="J29" s="12">
        <v>0</v>
      </c>
      <c r="K29" s="12">
        <v>0</v>
      </c>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f>BH30</f>
        <v>0</v>
      </c>
      <c r="BI29" s="12">
        <f>BI30</f>
        <v>0</v>
      </c>
      <c r="BJ29" s="12"/>
      <c r="BK29" s="12"/>
      <c r="BL29" s="12"/>
      <c r="BM29" s="12"/>
      <c r="BN29" s="12"/>
      <c r="BO29" s="12"/>
      <c r="BP29" s="12"/>
      <c r="BQ29" s="12"/>
      <c r="BR29" s="12"/>
      <c r="BS29" s="12"/>
      <c r="BT29" s="12"/>
      <c r="BU29" s="12"/>
      <c r="BV29" s="12"/>
      <c r="BW29" s="12"/>
      <c r="BX29" s="1"/>
      <c r="BY29" s="41"/>
      <c r="BZ29" s="51"/>
      <c r="CA29" s="51"/>
      <c r="CB29" s="1"/>
      <c r="CC29" s="1"/>
      <c r="CD29" s="1"/>
      <c r="CE29" s="1"/>
      <c r="CF29" s="1"/>
      <c r="CG29" s="1"/>
      <c r="CH29" s="1"/>
      <c r="CI29" s="1"/>
      <c r="CJ29" s="1"/>
      <c r="CK29" s="1"/>
      <c r="CL29" s="71"/>
      <c r="CM29" s="7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41"/>
      <c r="DY29" s="41"/>
      <c r="DZ29" s="1"/>
      <c r="EA29" s="1"/>
      <c r="EB29" s="1"/>
      <c r="EC29" s="41"/>
      <c r="ED29" s="54"/>
      <c r="EE29" s="54"/>
      <c r="EF29" s="1"/>
      <c r="EG29" s="1"/>
      <c r="EH29" s="1"/>
      <c r="EI29" s="1"/>
      <c r="EJ29" s="1"/>
      <c r="EK29" s="1"/>
      <c r="EL29" s="1"/>
      <c r="EM29" s="1"/>
      <c r="EN29" s="60"/>
      <c r="EO29" s="60"/>
      <c r="EP29" s="1"/>
      <c r="EQ29" s="1"/>
      <c r="ER29" s="1"/>
      <c r="ES29" s="1"/>
      <c r="ET29" s="1"/>
      <c r="EU29" s="1"/>
      <c r="EV29" s="1">
        <v>0</v>
      </c>
      <c r="EW29" s="1">
        <v>0</v>
      </c>
      <c r="EX29" s="1"/>
      <c r="EY29" s="1"/>
      <c r="EZ29" s="54"/>
      <c r="FA29" s="54"/>
      <c r="FB29" s="1"/>
      <c r="FC29" s="1"/>
      <c r="FD29" s="151"/>
      <c r="FE29" s="54"/>
      <c r="FF29" s="54"/>
      <c r="FG29" s="1"/>
      <c r="FH29" s="1"/>
      <c r="FI29" s="1"/>
      <c r="FJ29" s="1"/>
      <c r="FK29" s="54"/>
      <c r="FL29" s="54"/>
      <c r="FM29" s="1"/>
      <c r="FN29" s="1"/>
      <c r="FO29" s="1"/>
      <c r="FP29" s="1"/>
      <c r="FQ29" s="160"/>
      <c r="FR29" s="51"/>
      <c r="FS29" s="1"/>
      <c r="FT29" s="1"/>
      <c r="FU29" s="1"/>
      <c r="FV29" s="1"/>
      <c r="FW29" s="1"/>
      <c r="FX29" s="1"/>
      <c r="FY29" s="1"/>
      <c r="FZ29" s="1"/>
      <c r="GA29" s="1"/>
      <c r="GB29" s="1"/>
      <c r="GC29" s="1"/>
      <c r="GD29" s="1"/>
      <c r="GE29" s="1"/>
      <c r="GF29" s="1"/>
      <c r="GG29" s="1"/>
      <c r="GH29" s="1"/>
      <c r="GI29" s="54"/>
      <c r="GJ29" s="54"/>
      <c r="GK29" s="1"/>
      <c r="GL29" s="1"/>
      <c r="GM29" s="1"/>
      <c r="GN29" s="1"/>
      <c r="GO29" s="1"/>
      <c r="GP29" s="1"/>
      <c r="GQ29" s="1"/>
      <c r="GR29" s="1"/>
      <c r="GS29" s="1"/>
      <c r="GT29" s="1"/>
      <c r="GU29" s="194"/>
      <c r="GV29" s="194"/>
      <c r="GW29" s="51">
        <v>0</v>
      </c>
      <c r="GX29" s="51">
        <v>0</v>
      </c>
      <c r="GY29" s="1"/>
      <c r="GZ29" s="1"/>
      <c r="HA29" s="1"/>
      <c r="HB29" s="1"/>
      <c r="HC29" s="1"/>
      <c r="HD29" s="1"/>
      <c r="HE29" s="1"/>
      <c r="HF29" s="1"/>
      <c r="HG29" s="1"/>
      <c r="HH29" s="1"/>
      <c r="HI29" s="1"/>
      <c r="HJ29" s="1"/>
      <c r="HK29" s="94"/>
      <c r="HL29" s="94"/>
      <c r="HM29" s="1"/>
      <c r="HN29" s="1"/>
      <c r="HO29" s="51">
        <v>0</v>
      </c>
      <c r="HP29" s="51">
        <v>0</v>
      </c>
      <c r="HQ29" s="1"/>
      <c r="HR29" s="1"/>
      <c r="HS29" s="1"/>
      <c r="HT29" s="1"/>
      <c r="HU29" s="1"/>
      <c r="HV29" s="50">
        <v>0</v>
      </c>
      <c r="HW29" s="213"/>
      <c r="HX29" s="213"/>
      <c r="HY29" s="1"/>
      <c r="HZ29" s="1"/>
      <c r="IA29" s="230"/>
      <c r="IB29" s="230"/>
      <c r="IC29" s="1"/>
      <c r="ID29" s="1"/>
      <c r="IE29" s="1"/>
      <c r="IF29" s="1"/>
      <c r="IG29" s="1"/>
      <c r="IH29" s="1"/>
      <c r="II29" s="1"/>
      <c r="IJ29" s="1"/>
      <c r="IK29" s="244"/>
      <c r="IL29" s="244"/>
      <c r="IM29" s="1"/>
      <c r="IN29" s="1"/>
      <c r="IO29" s="1361"/>
    </row>
    <row r="30" spans="1:249" ht="31.5" customHeight="1" x14ac:dyDescent="0.3">
      <c r="A30" s="12">
        <v>20</v>
      </c>
      <c r="B30" s="12" t="s">
        <v>1028</v>
      </c>
      <c r="C30" s="12" t="s">
        <v>303</v>
      </c>
      <c r="D30" s="12">
        <v>7.95</v>
      </c>
      <c r="E30" s="12"/>
      <c r="F30" s="12"/>
      <c r="G30" s="12"/>
      <c r="H30" s="12"/>
      <c r="I30" s="12"/>
      <c r="J30" s="12">
        <v>0</v>
      </c>
      <c r="K30" s="12">
        <v>0</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
      <c r="BY30" s="41"/>
      <c r="BZ30" s="51"/>
      <c r="CA30" s="51"/>
      <c r="CB30" s="1"/>
      <c r="CC30" s="1"/>
      <c r="CD30" s="1"/>
      <c r="CE30" s="1"/>
      <c r="CF30" s="1"/>
      <c r="CG30" s="1"/>
      <c r="CH30" s="1"/>
      <c r="CI30" s="1"/>
      <c r="CJ30" s="1"/>
      <c r="CK30" s="1"/>
      <c r="CL30" s="71"/>
      <c r="CM30" s="7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41"/>
      <c r="DY30" s="41"/>
      <c r="DZ30" s="1"/>
      <c r="EA30" s="1"/>
      <c r="EB30" s="1"/>
      <c r="EC30" s="41"/>
      <c r="ED30" s="54"/>
      <c r="EE30" s="54"/>
      <c r="EF30" s="1"/>
      <c r="EG30" s="1"/>
      <c r="EH30" s="1"/>
      <c r="EI30" s="1"/>
      <c r="EJ30" s="1"/>
      <c r="EK30" s="1"/>
      <c r="EL30" s="1"/>
      <c r="EM30" s="1"/>
      <c r="EN30" s="144"/>
      <c r="EO30" s="144"/>
      <c r="EP30" s="1"/>
      <c r="EQ30" s="1"/>
      <c r="ER30" s="1"/>
      <c r="ES30" s="1"/>
      <c r="ET30" s="1"/>
      <c r="EU30" s="1"/>
      <c r="EV30" s="1"/>
      <c r="EW30" s="1"/>
      <c r="EX30" s="1"/>
      <c r="EY30" s="1"/>
      <c r="EZ30" s="54"/>
      <c r="FA30" s="54"/>
      <c r="FB30" s="1"/>
      <c r="FC30" s="1"/>
      <c r="FD30" s="151"/>
      <c r="FE30" s="54"/>
      <c r="FF30" s="54"/>
      <c r="FG30" s="1"/>
      <c r="FH30" s="1"/>
      <c r="FI30" s="1"/>
      <c r="FJ30" s="1"/>
      <c r="FK30" s="54"/>
      <c r="FL30" s="54"/>
      <c r="FM30" s="1"/>
      <c r="FN30" s="1"/>
      <c r="FO30" s="1"/>
      <c r="FP30" s="1"/>
      <c r="FQ30" s="160"/>
      <c r="FR30" s="51"/>
      <c r="FS30" s="1"/>
      <c r="FT30" s="1"/>
      <c r="FU30" s="1"/>
      <c r="FV30" s="1"/>
      <c r="FW30" s="1"/>
      <c r="FX30" s="1"/>
      <c r="FY30" s="1"/>
      <c r="FZ30" s="1"/>
      <c r="GA30" s="1"/>
      <c r="GB30" s="1"/>
      <c r="GC30" s="1"/>
      <c r="GD30" s="1"/>
      <c r="GE30" s="1"/>
      <c r="GF30" s="1"/>
      <c r="GG30" s="1"/>
      <c r="GH30" s="1"/>
      <c r="GI30" s="54"/>
      <c r="GJ30" s="54"/>
      <c r="GK30" s="1"/>
      <c r="GL30" s="1"/>
      <c r="GM30" s="1"/>
      <c r="GN30" s="1"/>
      <c r="GO30" s="1"/>
      <c r="GP30" s="1"/>
      <c r="GQ30" s="1"/>
      <c r="GR30" s="1"/>
      <c r="GS30" s="1"/>
      <c r="GT30" s="1"/>
      <c r="GU30" s="194"/>
      <c r="GV30" s="194"/>
      <c r="GW30" s="51"/>
      <c r="GX30" s="51"/>
      <c r="GY30" s="1"/>
      <c r="GZ30" s="1"/>
      <c r="HA30" s="1"/>
      <c r="HB30" s="1"/>
      <c r="HC30" s="1"/>
      <c r="HD30" s="1"/>
      <c r="HE30" s="1"/>
      <c r="HF30" s="1"/>
      <c r="HG30" s="1"/>
      <c r="HH30" s="1"/>
      <c r="HI30" s="1"/>
      <c r="HJ30" s="1"/>
      <c r="HK30" s="94"/>
      <c r="HL30" s="94"/>
      <c r="HM30" s="1"/>
      <c r="HN30" s="1"/>
      <c r="HO30" s="51"/>
      <c r="HP30" s="51"/>
      <c r="HQ30" s="1">
        <v>10</v>
      </c>
      <c r="HR30" s="1"/>
      <c r="HS30" s="1"/>
      <c r="HT30" s="1"/>
      <c r="HU30" s="1"/>
      <c r="HV30" s="1"/>
      <c r="HW30" s="213"/>
      <c r="HX30" s="213"/>
      <c r="HY30" s="1"/>
      <c r="HZ30" s="1"/>
      <c r="IA30" s="230"/>
      <c r="IB30" s="230"/>
      <c r="IC30" s="1"/>
      <c r="ID30" s="1"/>
      <c r="IE30" s="1"/>
      <c r="IF30" s="1"/>
      <c r="IG30" s="1"/>
      <c r="IH30" s="1"/>
      <c r="II30" s="1"/>
      <c r="IJ30" s="1"/>
      <c r="IK30" s="244"/>
      <c r="IL30" s="244"/>
      <c r="IM30" s="1"/>
      <c r="IN30" s="1"/>
      <c r="IO30" s="1361"/>
    </row>
    <row r="31" spans="1:249" x14ac:dyDescent="0.3">
      <c r="A31" s="12">
        <v>9</v>
      </c>
      <c r="B31" s="12" t="s">
        <v>1029</v>
      </c>
      <c r="C31" s="12" t="s">
        <v>133</v>
      </c>
      <c r="D31" s="12">
        <v>1.42</v>
      </c>
      <c r="E31" s="12"/>
      <c r="F31" s="12"/>
      <c r="G31" s="12"/>
      <c r="H31" s="12"/>
      <c r="I31" s="12"/>
      <c r="J31" s="12">
        <v>0</v>
      </c>
      <c r="K31" s="12">
        <v>0</v>
      </c>
      <c r="L31" s="12"/>
      <c r="M31" s="12"/>
      <c r="N31" s="12">
        <v>2</v>
      </c>
      <c r="O31" s="12"/>
      <c r="P31" s="12"/>
      <c r="Q31" s="12"/>
      <c r="R31" s="12">
        <v>7</v>
      </c>
      <c r="S31" s="12"/>
      <c r="T31" s="12"/>
      <c r="U31" s="12"/>
      <c r="V31" s="12"/>
      <c r="W31" s="12"/>
      <c r="X31" s="12"/>
      <c r="Y31" s="12"/>
      <c r="Z31" s="12"/>
      <c r="AA31" s="12"/>
      <c r="AB31" s="12"/>
      <c r="AC31" s="12"/>
      <c r="AD31" s="12"/>
      <c r="AE31" s="12"/>
      <c r="AF31" s="12"/>
      <c r="AG31" s="12"/>
      <c r="AH31" s="12"/>
      <c r="AI31" s="12"/>
      <c r="AJ31" s="12">
        <v>10</v>
      </c>
      <c r="AK31" s="12">
        <v>0</v>
      </c>
      <c r="AL31" s="12"/>
      <c r="AM31" s="12"/>
      <c r="AN31" s="12"/>
      <c r="AO31" s="12"/>
      <c r="AP31" s="12"/>
      <c r="AQ31" s="12"/>
      <c r="AR31" s="12"/>
      <c r="AS31" s="12"/>
      <c r="AT31" s="12"/>
      <c r="AU31" s="12"/>
      <c r="AV31" s="12"/>
      <c r="AW31" s="12"/>
      <c r="AX31" s="12"/>
      <c r="AY31" s="12"/>
      <c r="AZ31" s="12"/>
      <c r="BA31" s="12"/>
      <c r="BB31" s="12"/>
      <c r="BC31" s="12"/>
      <c r="BD31" s="12"/>
      <c r="BE31" s="12"/>
      <c r="BF31" s="12"/>
      <c r="BG31" s="12"/>
      <c r="BH31" s="12">
        <f>SUM(BH32:BH33)</f>
        <v>24</v>
      </c>
      <c r="BI31" s="12">
        <f>SUM(BI32:BI33)</f>
        <v>0</v>
      </c>
      <c r="BJ31" s="12"/>
      <c r="BK31" s="12"/>
      <c r="BL31" s="12"/>
      <c r="BM31" s="12"/>
      <c r="BN31" s="12"/>
      <c r="BO31" s="12"/>
      <c r="BP31" s="12"/>
      <c r="BQ31" s="12"/>
      <c r="BR31" s="12"/>
      <c r="BS31" s="12"/>
      <c r="BT31" s="12"/>
      <c r="BU31" s="12"/>
      <c r="BV31" s="12"/>
      <c r="BW31" s="12"/>
      <c r="BX31" s="1"/>
      <c r="BY31" s="41"/>
      <c r="BZ31" s="51"/>
      <c r="CA31" s="51"/>
      <c r="CB31" s="1"/>
      <c r="CC31" s="1"/>
      <c r="CD31" s="1"/>
      <c r="CE31" s="1"/>
      <c r="CF31" s="1"/>
      <c r="CG31" s="1"/>
      <c r="CH31" s="1"/>
      <c r="CI31" s="1"/>
      <c r="CJ31" s="1"/>
      <c r="CK31" s="1"/>
      <c r="CL31" s="71"/>
      <c r="CM31" s="71"/>
      <c r="CN31" s="1"/>
      <c r="CO31" s="1"/>
      <c r="CP31" s="1"/>
      <c r="CQ31" s="1"/>
      <c r="CR31" s="1"/>
      <c r="CS31" s="1"/>
      <c r="CT31" s="1"/>
      <c r="CU31" s="1"/>
      <c r="CV31" s="1"/>
      <c r="CW31" s="1"/>
      <c r="CX31" s="1"/>
      <c r="CY31" s="1"/>
      <c r="CZ31" s="1">
        <v>1</v>
      </c>
      <c r="DA31" s="1"/>
      <c r="DB31" s="1"/>
      <c r="DC31" s="1"/>
      <c r="DD31" s="1"/>
      <c r="DE31" s="1"/>
      <c r="DF31" s="1"/>
      <c r="DG31" s="1"/>
      <c r="DH31" s="1"/>
      <c r="DI31" s="1"/>
      <c r="DJ31" s="1"/>
      <c r="DK31" s="1"/>
      <c r="DL31" s="1"/>
      <c r="DM31" s="1"/>
      <c r="DN31" s="1"/>
      <c r="DO31" s="1"/>
      <c r="DP31" s="1"/>
      <c r="DQ31" s="1"/>
      <c r="DR31" s="1"/>
      <c r="DS31" s="1"/>
      <c r="DT31" s="1"/>
      <c r="DU31" s="1"/>
      <c r="DV31" s="1"/>
      <c r="DW31" s="1"/>
      <c r="DX31" s="41"/>
      <c r="DY31" s="41"/>
      <c r="DZ31" s="1"/>
      <c r="EA31" s="1"/>
      <c r="EB31" s="1"/>
      <c r="EC31" s="41"/>
      <c r="ED31" s="54"/>
      <c r="EE31" s="54"/>
      <c r="EF31" s="1"/>
      <c r="EG31" s="1"/>
      <c r="EH31" s="1"/>
      <c r="EI31" s="1"/>
      <c r="EJ31" s="1"/>
      <c r="EK31" s="1"/>
      <c r="EL31" s="1"/>
      <c r="EM31" s="1"/>
      <c r="EN31" s="60"/>
      <c r="EO31" s="60"/>
      <c r="EP31" s="50">
        <v>125</v>
      </c>
      <c r="EQ31" s="50"/>
      <c r="ER31" s="1"/>
      <c r="ES31" s="1"/>
      <c r="ET31" s="1"/>
      <c r="EU31" s="1"/>
      <c r="EV31" s="1">
        <v>0</v>
      </c>
      <c r="EW31" s="1">
        <v>0</v>
      </c>
      <c r="EX31" s="1"/>
      <c r="EY31" s="1"/>
      <c r="EZ31" s="54"/>
      <c r="FA31" s="54"/>
      <c r="FB31" s="1"/>
      <c r="FC31" s="1"/>
      <c r="FD31" s="151"/>
      <c r="FE31" s="54"/>
      <c r="FF31" s="54"/>
      <c r="FG31" s="1"/>
      <c r="FH31" s="1"/>
      <c r="FI31" s="1"/>
      <c r="FJ31" s="1"/>
      <c r="FK31" s="54"/>
      <c r="FL31" s="54"/>
      <c r="FM31" s="1"/>
      <c r="FN31" s="1"/>
      <c r="FO31" s="1"/>
      <c r="FP31" s="1"/>
      <c r="FQ31" s="160"/>
      <c r="FR31" s="51"/>
      <c r="FS31" s="1"/>
      <c r="FT31" s="1"/>
      <c r="FU31" s="1"/>
      <c r="FV31" s="1"/>
      <c r="FW31" s="1"/>
      <c r="FX31" s="1"/>
      <c r="FY31" s="1"/>
      <c r="FZ31" s="1"/>
      <c r="GA31" s="1"/>
      <c r="GB31" s="1"/>
      <c r="GC31" s="1"/>
      <c r="GD31" s="1"/>
      <c r="GE31" s="1"/>
      <c r="GF31" s="1"/>
      <c r="GG31" s="1"/>
      <c r="GH31" s="1"/>
      <c r="GI31" s="54"/>
      <c r="GJ31" s="54"/>
      <c r="GK31" s="1"/>
      <c r="GL31" s="1"/>
      <c r="GM31" s="1"/>
      <c r="GN31" s="1"/>
      <c r="GO31" s="1"/>
      <c r="GP31" s="1"/>
      <c r="GQ31" s="1"/>
      <c r="GR31" s="1"/>
      <c r="GS31" s="1"/>
      <c r="GT31" s="1"/>
      <c r="GU31" s="194">
        <v>40</v>
      </c>
      <c r="GV31" s="194"/>
      <c r="GW31" s="51">
        <v>0</v>
      </c>
      <c r="GX31" s="51">
        <v>0</v>
      </c>
      <c r="GY31" s="1"/>
      <c r="GZ31" s="1"/>
      <c r="HA31" s="1"/>
      <c r="HB31" s="1"/>
      <c r="HC31" s="1"/>
      <c r="HD31" s="1"/>
      <c r="HE31" s="1"/>
      <c r="HF31" s="1"/>
      <c r="HG31" s="1"/>
      <c r="HH31" s="1"/>
      <c r="HI31" s="1"/>
      <c r="HJ31" s="1"/>
      <c r="HK31" s="94"/>
      <c r="HL31" s="94"/>
      <c r="HM31" s="1"/>
      <c r="HN31" s="1"/>
      <c r="HO31" s="51">
        <v>0</v>
      </c>
      <c r="HP31" s="51">
        <v>0</v>
      </c>
      <c r="HQ31" s="1"/>
      <c r="HR31" s="1"/>
      <c r="HS31" s="1"/>
      <c r="HT31" s="1"/>
      <c r="HU31" s="1"/>
      <c r="HV31" s="50">
        <v>0</v>
      </c>
      <c r="HW31" s="213"/>
      <c r="HX31" s="213"/>
      <c r="HY31" s="1"/>
      <c r="HZ31" s="1"/>
      <c r="IA31" s="230"/>
      <c r="IB31" s="230"/>
      <c r="IC31" s="1"/>
      <c r="ID31" s="1"/>
      <c r="IE31" s="1"/>
      <c r="IF31" s="1"/>
      <c r="IG31" s="1"/>
      <c r="IH31" s="1"/>
      <c r="II31" s="1"/>
      <c r="IJ31" s="1"/>
      <c r="IK31" s="244"/>
      <c r="IL31" s="244"/>
      <c r="IM31" s="1"/>
      <c r="IN31" s="1"/>
      <c r="IO31" s="1361"/>
    </row>
    <row r="32" spans="1:249" x14ac:dyDescent="0.3">
      <c r="A32" s="12">
        <v>21</v>
      </c>
      <c r="B32" s="12" t="s">
        <v>1030</v>
      </c>
      <c r="C32" s="12" t="s">
        <v>1031</v>
      </c>
      <c r="D32" s="12">
        <v>1.38</v>
      </c>
      <c r="E32" s="12"/>
      <c r="F32" s="12"/>
      <c r="G32" s="12"/>
      <c r="H32" s="12"/>
      <c r="I32" s="12"/>
      <c r="J32" s="12">
        <v>0</v>
      </c>
      <c r="K32" s="12">
        <v>0</v>
      </c>
      <c r="L32" s="12"/>
      <c r="M32" s="12"/>
      <c r="N32" s="12">
        <v>2</v>
      </c>
      <c r="O32" s="12"/>
      <c r="P32" s="12"/>
      <c r="Q32" s="12"/>
      <c r="R32" s="12">
        <v>7</v>
      </c>
      <c r="S32" s="12"/>
      <c r="T32" s="12"/>
      <c r="U32" s="12"/>
      <c r="V32" s="12"/>
      <c r="W32" s="12"/>
      <c r="X32" s="12"/>
      <c r="Y32" s="12"/>
      <c r="Z32" s="12"/>
      <c r="AA32" s="12"/>
      <c r="AB32" s="12"/>
      <c r="AC32" s="12"/>
      <c r="AD32" s="12"/>
      <c r="AE32" s="12"/>
      <c r="AF32" s="12"/>
      <c r="AG32" s="12"/>
      <c r="AH32" s="12"/>
      <c r="AI32" s="12"/>
      <c r="AJ32" s="12">
        <v>10</v>
      </c>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v>12</v>
      </c>
      <c r="BI32" s="12"/>
      <c r="BJ32" s="12"/>
      <c r="BK32" s="12"/>
      <c r="BL32" s="12"/>
      <c r="BM32" s="12"/>
      <c r="BN32" s="12"/>
      <c r="BO32" s="12"/>
      <c r="BP32" s="12"/>
      <c r="BQ32" s="12"/>
      <c r="BR32" s="12"/>
      <c r="BS32" s="12"/>
      <c r="BT32" s="12"/>
      <c r="BU32" s="12"/>
      <c r="BV32" s="12"/>
      <c r="BW32" s="12"/>
      <c r="BX32" s="1"/>
      <c r="BY32" s="41"/>
      <c r="BZ32" s="51"/>
      <c r="CA32" s="51"/>
      <c r="CB32" s="1"/>
      <c r="CC32" s="1"/>
      <c r="CD32" s="1"/>
      <c r="CE32" s="1"/>
      <c r="CF32" s="1"/>
      <c r="CG32" s="1"/>
      <c r="CH32" s="1"/>
      <c r="CI32" s="1"/>
      <c r="CJ32" s="1"/>
      <c r="CK32" s="1"/>
      <c r="CL32" s="71"/>
      <c r="CM32" s="71"/>
      <c r="CN32" s="1"/>
      <c r="CO32" s="1"/>
      <c r="CP32" s="1"/>
      <c r="CQ32" s="1"/>
      <c r="CR32" s="1"/>
      <c r="CS32" s="1"/>
      <c r="CT32" s="1"/>
      <c r="CU32" s="1"/>
      <c r="CV32" s="1"/>
      <c r="CW32" s="1"/>
      <c r="CX32" s="1"/>
      <c r="CY32" s="1"/>
      <c r="CZ32" s="1">
        <v>1</v>
      </c>
      <c r="DA32" s="1"/>
      <c r="DB32" s="1"/>
      <c r="DC32" s="1"/>
      <c r="DD32" s="1">
        <v>193</v>
      </c>
      <c r="DE32" s="1"/>
      <c r="DF32" s="1"/>
      <c r="DG32" s="1"/>
      <c r="DH32" s="1"/>
      <c r="DI32" s="1"/>
      <c r="DJ32" s="1"/>
      <c r="DK32" s="1"/>
      <c r="DL32" s="1"/>
      <c r="DM32" s="1"/>
      <c r="DN32" s="1"/>
      <c r="DO32" s="1"/>
      <c r="DP32" s="1"/>
      <c r="DQ32" s="1"/>
      <c r="DR32" s="1"/>
      <c r="DS32" s="1"/>
      <c r="DT32" s="1"/>
      <c r="DU32" s="1"/>
      <c r="DV32" s="1"/>
      <c r="DW32" s="1"/>
      <c r="DX32" s="41"/>
      <c r="DY32" s="41"/>
      <c r="DZ32" s="1"/>
      <c r="EA32" s="1"/>
      <c r="EB32" s="1"/>
      <c r="EC32" s="41"/>
      <c r="ED32" s="54"/>
      <c r="EE32" s="54"/>
      <c r="EF32" s="1"/>
      <c r="EG32" s="1"/>
      <c r="EH32" s="1"/>
      <c r="EI32" s="1"/>
      <c r="EJ32" s="1"/>
      <c r="EK32" s="1"/>
      <c r="EL32" s="1"/>
      <c r="EM32" s="1"/>
      <c r="EN32" s="60"/>
      <c r="EO32" s="60"/>
      <c r="EP32" s="1">
        <v>125</v>
      </c>
      <c r="EQ32" s="1"/>
      <c r="ER32" s="1"/>
      <c r="ES32" s="1"/>
      <c r="ET32" s="1"/>
      <c r="EU32" s="1"/>
      <c r="EV32" s="1"/>
      <c r="EW32" s="1"/>
      <c r="EX32" s="1"/>
      <c r="EY32" s="1"/>
      <c r="EZ32" s="54"/>
      <c r="FA32" s="54"/>
      <c r="FB32" s="1"/>
      <c r="FC32" s="1"/>
      <c r="FD32" s="151"/>
      <c r="FE32" s="54"/>
      <c r="FF32" s="54"/>
      <c r="FG32" s="1"/>
      <c r="FH32" s="1"/>
      <c r="FI32" s="1"/>
      <c r="FJ32" s="1"/>
      <c r="FK32" s="54"/>
      <c r="FL32" s="54"/>
      <c r="FM32" s="1"/>
      <c r="FN32" s="1"/>
      <c r="FO32" s="1"/>
      <c r="FP32" s="1"/>
      <c r="FQ32" s="160"/>
      <c r="FR32" s="51"/>
      <c r="FS32" s="1"/>
      <c r="FT32" s="1"/>
      <c r="FU32" s="1"/>
      <c r="FV32" s="1"/>
      <c r="FW32" s="1"/>
      <c r="FX32" s="1"/>
      <c r="FY32" s="1"/>
      <c r="FZ32" s="1"/>
      <c r="GA32" s="1"/>
      <c r="GB32" s="1"/>
      <c r="GC32" s="1">
        <v>59</v>
      </c>
      <c r="GD32" s="1"/>
      <c r="GE32" s="1"/>
      <c r="GF32" s="1"/>
      <c r="GG32" s="1"/>
      <c r="GH32" s="1"/>
      <c r="GI32" s="54"/>
      <c r="GJ32" s="54"/>
      <c r="GK32" s="1"/>
      <c r="GL32" s="1"/>
      <c r="GM32" s="1"/>
      <c r="GN32" s="1"/>
      <c r="GO32" s="1"/>
      <c r="GP32" s="1"/>
      <c r="GQ32" s="1"/>
      <c r="GR32" s="1"/>
      <c r="GS32" s="1"/>
      <c r="GT32" s="1"/>
      <c r="GU32" s="194">
        <v>40</v>
      </c>
      <c r="GV32" s="194"/>
      <c r="GW32" s="51"/>
      <c r="GX32" s="51"/>
      <c r="GY32" s="1"/>
      <c r="GZ32" s="1"/>
      <c r="HA32" s="1"/>
      <c r="HB32" s="1"/>
      <c r="HC32" s="1"/>
      <c r="HD32" s="1"/>
      <c r="HE32" s="1"/>
      <c r="HF32" s="1"/>
      <c r="HG32" s="1"/>
      <c r="HH32" s="1"/>
      <c r="HI32" s="1"/>
      <c r="HJ32" s="1"/>
      <c r="HK32" s="94"/>
      <c r="HL32" s="94"/>
      <c r="HM32" s="1"/>
      <c r="HN32" s="1"/>
      <c r="HO32" s="51"/>
      <c r="HP32" s="51"/>
      <c r="HQ32" s="1"/>
      <c r="HR32" s="1"/>
      <c r="HS32" s="1"/>
      <c r="HT32" s="1"/>
      <c r="HU32" s="1"/>
      <c r="HV32" s="1"/>
      <c r="HW32" s="213"/>
      <c r="HX32" s="213"/>
      <c r="HY32" s="1"/>
      <c r="HZ32" s="1"/>
      <c r="IA32" s="230"/>
      <c r="IB32" s="230"/>
      <c r="IC32" s="1"/>
      <c r="ID32" s="1"/>
      <c r="IE32" s="1"/>
      <c r="IF32" s="1"/>
      <c r="IG32" s="1"/>
      <c r="IH32" s="1"/>
      <c r="II32" s="1"/>
      <c r="IJ32" s="1"/>
      <c r="IK32" s="244"/>
      <c r="IL32" s="244"/>
      <c r="IM32" s="1"/>
      <c r="IN32" s="1"/>
      <c r="IO32" s="1361"/>
    </row>
    <row r="33" spans="1:249" x14ac:dyDescent="0.3">
      <c r="A33" s="12">
        <v>22</v>
      </c>
      <c r="B33" s="12" t="s">
        <v>1032</v>
      </c>
      <c r="C33" s="12" t="s">
        <v>1033</v>
      </c>
      <c r="D33" s="12">
        <v>2.09</v>
      </c>
      <c r="E33" s="12"/>
      <c r="F33" s="12"/>
      <c r="G33" s="12"/>
      <c r="H33" s="12"/>
      <c r="I33" s="12"/>
      <c r="J33" s="12">
        <v>0</v>
      </c>
      <c r="K33" s="12">
        <v>0</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v>12</v>
      </c>
      <c r="BI33" s="12"/>
      <c r="BJ33" s="12"/>
      <c r="BK33" s="12"/>
      <c r="BL33" s="12"/>
      <c r="BM33" s="12"/>
      <c r="BN33" s="12"/>
      <c r="BO33" s="12"/>
      <c r="BP33" s="12"/>
      <c r="BQ33" s="12"/>
      <c r="BR33" s="12"/>
      <c r="BS33" s="12"/>
      <c r="BT33" s="12"/>
      <c r="BU33" s="12"/>
      <c r="BV33" s="12"/>
      <c r="BW33" s="12"/>
      <c r="BX33" s="1"/>
      <c r="BY33" s="41"/>
      <c r="BZ33" s="51"/>
      <c r="CA33" s="51"/>
      <c r="CB33" s="1"/>
      <c r="CC33" s="1"/>
      <c r="CD33" s="1"/>
      <c r="CE33" s="1"/>
      <c r="CF33" s="1"/>
      <c r="CG33" s="1"/>
      <c r="CH33" s="1"/>
      <c r="CI33" s="1"/>
      <c r="CJ33" s="1"/>
      <c r="CK33" s="1"/>
      <c r="CL33" s="71"/>
      <c r="CM33" s="71"/>
      <c r="CN33" s="1"/>
      <c r="CO33" s="1"/>
      <c r="CP33" s="1"/>
      <c r="CQ33" s="1"/>
      <c r="CR33" s="1"/>
      <c r="CS33" s="1"/>
      <c r="CT33" s="1"/>
      <c r="CU33" s="1"/>
      <c r="CV33" s="1"/>
      <c r="CW33" s="1"/>
      <c r="CX33" s="1"/>
      <c r="CY33" s="1"/>
      <c r="CZ33" s="1"/>
      <c r="DA33" s="1"/>
      <c r="DB33" s="1"/>
      <c r="DC33" s="1"/>
      <c r="DD33" s="1">
        <v>58</v>
      </c>
      <c r="DE33" s="1"/>
      <c r="DF33" s="1"/>
      <c r="DG33" s="1"/>
      <c r="DH33" s="1"/>
      <c r="DI33" s="1"/>
      <c r="DJ33" s="1"/>
      <c r="DK33" s="1"/>
      <c r="DL33" s="1"/>
      <c r="DM33" s="1"/>
      <c r="DN33" s="1"/>
      <c r="DO33" s="1"/>
      <c r="DP33" s="1"/>
      <c r="DQ33" s="1"/>
      <c r="DR33" s="1"/>
      <c r="DS33" s="1"/>
      <c r="DT33" s="1"/>
      <c r="DU33" s="1"/>
      <c r="DV33" s="1"/>
      <c r="DW33" s="1"/>
      <c r="DX33" s="41"/>
      <c r="DY33" s="41"/>
      <c r="DZ33" s="1"/>
      <c r="EA33" s="1"/>
      <c r="EB33" s="1"/>
      <c r="EC33" s="41"/>
      <c r="ED33" s="54"/>
      <c r="EE33" s="54"/>
      <c r="EF33" s="1"/>
      <c r="EG33" s="1"/>
      <c r="EH33" s="1"/>
      <c r="EI33" s="1"/>
      <c r="EJ33" s="1"/>
      <c r="EK33" s="1"/>
      <c r="EL33" s="1"/>
      <c r="EM33" s="1"/>
      <c r="EN33" s="60"/>
      <c r="EO33" s="60"/>
      <c r="EP33" s="1"/>
      <c r="EQ33" s="1"/>
      <c r="ER33" s="1"/>
      <c r="ES33" s="1"/>
      <c r="ET33" s="1"/>
      <c r="EU33" s="1"/>
      <c r="EV33" s="1"/>
      <c r="EW33" s="1"/>
      <c r="EX33" s="1"/>
      <c r="EY33" s="1"/>
      <c r="EZ33" s="54"/>
      <c r="FA33" s="54"/>
      <c r="FB33" s="1"/>
      <c r="FC33" s="1"/>
      <c r="FD33" s="151"/>
      <c r="FE33" s="54"/>
      <c r="FF33" s="54"/>
      <c r="FG33" s="1"/>
      <c r="FH33" s="1"/>
      <c r="FI33" s="1"/>
      <c r="FJ33" s="1"/>
      <c r="FK33" s="54"/>
      <c r="FL33" s="54"/>
      <c r="FM33" s="1"/>
      <c r="FN33" s="1"/>
      <c r="FO33" s="1"/>
      <c r="FP33" s="1"/>
      <c r="FQ33" s="160"/>
      <c r="FR33" s="51"/>
      <c r="FS33" s="1"/>
      <c r="FT33" s="1"/>
      <c r="FU33" s="1"/>
      <c r="FV33" s="1"/>
      <c r="FW33" s="1"/>
      <c r="FX33" s="1"/>
      <c r="FY33" s="1"/>
      <c r="FZ33" s="1"/>
      <c r="GA33" s="1"/>
      <c r="GB33" s="1"/>
      <c r="GC33" s="1"/>
      <c r="GD33" s="1"/>
      <c r="GE33" s="1"/>
      <c r="GF33" s="1"/>
      <c r="GG33" s="1"/>
      <c r="GH33" s="1"/>
      <c r="GI33" s="54"/>
      <c r="GJ33" s="54"/>
      <c r="GK33" s="1"/>
      <c r="GL33" s="1"/>
      <c r="GM33" s="1"/>
      <c r="GN33" s="1"/>
      <c r="GO33" s="1"/>
      <c r="GP33" s="1"/>
      <c r="GQ33" s="1"/>
      <c r="GR33" s="1"/>
      <c r="GS33" s="1"/>
      <c r="GT33" s="1"/>
      <c r="GU33" s="194"/>
      <c r="GV33" s="194"/>
      <c r="GW33" s="51"/>
      <c r="GX33" s="51"/>
      <c r="GY33" s="1"/>
      <c r="GZ33" s="1"/>
      <c r="HA33" s="1"/>
      <c r="HB33" s="1"/>
      <c r="HC33" s="1"/>
      <c r="HD33" s="1"/>
      <c r="HE33" s="1"/>
      <c r="HF33" s="1"/>
      <c r="HG33" s="1"/>
      <c r="HH33" s="1"/>
      <c r="HI33" s="1"/>
      <c r="HJ33" s="1"/>
      <c r="HK33" s="94"/>
      <c r="HL33" s="94"/>
      <c r="HM33" s="1"/>
      <c r="HN33" s="1"/>
      <c r="HO33" s="51"/>
      <c r="HP33" s="51"/>
      <c r="HQ33" s="1"/>
      <c r="HR33" s="1"/>
      <c r="HS33" s="1"/>
      <c r="HT33" s="1"/>
      <c r="HU33" s="1"/>
      <c r="HV33" s="1"/>
      <c r="HW33" s="213"/>
      <c r="HX33" s="213"/>
      <c r="HY33" s="1"/>
      <c r="HZ33" s="1"/>
      <c r="IA33" s="230"/>
      <c r="IB33" s="230"/>
      <c r="IC33" s="1"/>
      <c r="ID33" s="1"/>
      <c r="IE33" s="1"/>
      <c r="IF33" s="1"/>
      <c r="IG33" s="1"/>
      <c r="IH33" s="1"/>
      <c r="II33" s="1"/>
      <c r="IJ33" s="1"/>
      <c r="IK33" s="244"/>
      <c r="IL33" s="244"/>
      <c r="IM33" s="1"/>
      <c r="IN33" s="1"/>
      <c r="IO33" s="1361"/>
    </row>
    <row r="34" spans="1:249" x14ac:dyDescent="0.3">
      <c r="A34" s="12">
        <v>10</v>
      </c>
      <c r="B34" s="12" t="s">
        <v>1034</v>
      </c>
      <c r="C34" s="12" t="s">
        <v>135</v>
      </c>
      <c r="D34" s="12">
        <v>1.6</v>
      </c>
      <c r="E34" s="12"/>
      <c r="F34" s="12"/>
      <c r="G34" s="12"/>
      <c r="H34" s="12"/>
      <c r="I34" s="12"/>
      <c r="J34" s="12">
        <v>0</v>
      </c>
      <c r="K34" s="12">
        <v>0</v>
      </c>
      <c r="L34" s="12"/>
      <c r="M34" s="12"/>
      <c r="N34" s="12"/>
      <c r="O34" s="12"/>
      <c r="P34" s="12"/>
      <c r="Q34" s="12"/>
      <c r="R34" s="12">
        <v>8</v>
      </c>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f>SUM(BH35)</f>
        <v>10</v>
      </c>
      <c r="BI34" s="12">
        <f>SUM(BI35)</f>
        <v>0</v>
      </c>
      <c r="BJ34" s="12"/>
      <c r="BK34" s="12"/>
      <c r="BL34" s="12"/>
      <c r="BM34" s="12"/>
      <c r="BN34" s="12"/>
      <c r="BO34" s="12"/>
      <c r="BP34" s="12"/>
      <c r="BQ34" s="12"/>
      <c r="BR34" s="12"/>
      <c r="BS34" s="12"/>
      <c r="BT34" s="12"/>
      <c r="BU34" s="12"/>
      <c r="BV34" s="12"/>
      <c r="BW34" s="12"/>
      <c r="BX34" s="1"/>
      <c r="BY34" s="41"/>
      <c r="BZ34" s="51"/>
      <c r="CA34" s="51"/>
      <c r="CB34" s="1"/>
      <c r="CC34" s="1"/>
      <c r="CD34" s="1"/>
      <c r="CE34" s="1"/>
      <c r="CF34" s="1"/>
      <c r="CG34" s="1"/>
      <c r="CH34" s="1"/>
      <c r="CI34" s="1"/>
      <c r="CJ34" s="1"/>
      <c r="CK34" s="1"/>
      <c r="CL34" s="71"/>
      <c r="CM34" s="7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41"/>
      <c r="DY34" s="41"/>
      <c r="DZ34" s="1"/>
      <c r="EA34" s="1"/>
      <c r="EB34" s="1"/>
      <c r="EC34" s="41"/>
      <c r="ED34" s="54"/>
      <c r="EE34" s="54"/>
      <c r="EF34" s="1"/>
      <c r="EG34" s="1"/>
      <c r="EH34" s="1"/>
      <c r="EI34" s="1"/>
      <c r="EJ34" s="1"/>
      <c r="EK34" s="1"/>
      <c r="EL34" s="1"/>
      <c r="EM34" s="1"/>
      <c r="EN34" s="60"/>
      <c r="EO34" s="60"/>
      <c r="EP34" s="1"/>
      <c r="EQ34" s="1"/>
      <c r="ER34" s="1"/>
      <c r="ES34" s="1"/>
      <c r="ET34" s="1"/>
      <c r="EU34" s="1"/>
      <c r="EV34" s="1">
        <v>0</v>
      </c>
      <c r="EW34" s="1">
        <v>0</v>
      </c>
      <c r="EX34" s="1"/>
      <c r="EY34" s="1"/>
      <c r="EZ34" s="54"/>
      <c r="FA34" s="54"/>
      <c r="FB34" s="1"/>
      <c r="FC34" s="1"/>
      <c r="FD34" s="151"/>
      <c r="FE34" s="54"/>
      <c r="FF34" s="54"/>
      <c r="FG34" s="1"/>
      <c r="FH34" s="1"/>
      <c r="FI34" s="1"/>
      <c r="FJ34" s="1"/>
      <c r="FK34" s="54"/>
      <c r="FL34" s="54"/>
      <c r="FM34" s="1"/>
      <c r="FN34" s="1"/>
      <c r="FO34" s="1"/>
      <c r="FP34" s="1"/>
      <c r="FQ34" s="160"/>
      <c r="FR34" s="51"/>
      <c r="FS34" s="1"/>
      <c r="FT34" s="1"/>
      <c r="FU34" s="1"/>
      <c r="FV34" s="1"/>
      <c r="FW34" s="1"/>
      <c r="FX34" s="1"/>
      <c r="FY34" s="1"/>
      <c r="FZ34" s="1"/>
      <c r="GA34" s="1"/>
      <c r="GB34" s="1"/>
      <c r="GC34" s="1"/>
      <c r="GD34" s="1"/>
      <c r="GE34" s="1"/>
      <c r="GF34" s="1"/>
      <c r="GG34" s="1"/>
      <c r="GH34" s="1"/>
      <c r="GI34" s="54"/>
      <c r="GJ34" s="54"/>
      <c r="GK34" s="1"/>
      <c r="GL34" s="1"/>
      <c r="GM34" s="1"/>
      <c r="GN34" s="1"/>
      <c r="GO34" s="1"/>
      <c r="GP34" s="1"/>
      <c r="GQ34" s="1"/>
      <c r="GR34" s="1"/>
      <c r="GS34" s="1"/>
      <c r="GT34" s="1"/>
      <c r="GU34" s="194">
        <v>40</v>
      </c>
      <c r="GV34" s="194"/>
      <c r="GW34" s="51">
        <v>0</v>
      </c>
      <c r="GX34" s="51">
        <v>0</v>
      </c>
      <c r="GY34" s="1"/>
      <c r="GZ34" s="1"/>
      <c r="HA34" s="1"/>
      <c r="HB34" s="1"/>
      <c r="HC34" s="1"/>
      <c r="HD34" s="1"/>
      <c r="HE34" s="1"/>
      <c r="HF34" s="1"/>
      <c r="HG34" s="1"/>
      <c r="HH34" s="1"/>
      <c r="HI34" s="1"/>
      <c r="HJ34" s="1"/>
      <c r="HK34" s="94"/>
      <c r="HL34" s="94"/>
      <c r="HM34" s="1"/>
      <c r="HN34" s="1"/>
      <c r="HO34" s="51">
        <v>0</v>
      </c>
      <c r="HP34" s="51">
        <v>0</v>
      </c>
      <c r="HQ34" s="1"/>
      <c r="HR34" s="1"/>
      <c r="HS34" s="1"/>
      <c r="HT34" s="1"/>
      <c r="HU34" s="1"/>
      <c r="HV34" s="50">
        <v>0</v>
      </c>
      <c r="HW34" s="213"/>
      <c r="HX34" s="213"/>
      <c r="HY34" s="1"/>
      <c r="HZ34" s="1"/>
      <c r="IA34" s="230"/>
      <c r="IB34" s="230"/>
      <c r="IC34" s="1"/>
      <c r="ID34" s="1"/>
      <c r="IE34" s="1"/>
      <c r="IF34" s="1"/>
      <c r="IG34" s="1"/>
      <c r="IH34" s="1"/>
      <c r="II34" s="1"/>
      <c r="IJ34" s="1"/>
      <c r="IK34" s="244"/>
      <c r="IL34" s="244"/>
      <c r="IM34" s="1"/>
      <c r="IN34" s="1"/>
      <c r="IO34" s="1361"/>
    </row>
    <row r="35" spans="1:249" x14ac:dyDescent="0.3">
      <c r="A35" s="12">
        <v>23</v>
      </c>
      <c r="B35" s="12" t="s">
        <v>1035</v>
      </c>
      <c r="C35" s="12" t="s">
        <v>1036</v>
      </c>
      <c r="D35" s="12">
        <v>1.6</v>
      </c>
      <c r="E35" s="12"/>
      <c r="F35" s="12"/>
      <c r="G35" s="12"/>
      <c r="H35" s="12"/>
      <c r="I35" s="12"/>
      <c r="J35" s="12">
        <v>0</v>
      </c>
      <c r="K35" s="12">
        <v>0</v>
      </c>
      <c r="L35" s="12"/>
      <c r="M35" s="12"/>
      <c r="N35" s="12"/>
      <c r="O35" s="12"/>
      <c r="P35" s="12"/>
      <c r="Q35" s="12"/>
      <c r="R35" s="12">
        <v>8</v>
      </c>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v>10</v>
      </c>
      <c r="BI35" s="12"/>
      <c r="BJ35" s="12"/>
      <c r="BK35" s="12"/>
      <c r="BL35" s="12"/>
      <c r="BM35" s="12"/>
      <c r="BN35" s="12"/>
      <c r="BO35" s="12"/>
      <c r="BP35" s="12"/>
      <c r="BQ35" s="12"/>
      <c r="BR35" s="12"/>
      <c r="BS35" s="12"/>
      <c r="BT35" s="12"/>
      <c r="BU35" s="12"/>
      <c r="BV35" s="12"/>
      <c r="BW35" s="12"/>
      <c r="BX35" s="1"/>
      <c r="BY35" s="41"/>
      <c r="BZ35" s="51"/>
      <c r="CA35" s="51"/>
      <c r="CB35" s="1"/>
      <c r="CC35" s="1"/>
      <c r="CD35" s="1"/>
      <c r="CE35" s="1"/>
      <c r="CF35" s="1"/>
      <c r="CG35" s="1"/>
      <c r="CH35" s="1"/>
      <c r="CI35" s="1"/>
      <c r="CJ35" s="1"/>
      <c r="CK35" s="1"/>
      <c r="CL35" s="71"/>
      <c r="CM35" s="71"/>
      <c r="CN35" s="1"/>
      <c r="CO35" s="1"/>
      <c r="CP35" s="1"/>
      <c r="CQ35" s="1"/>
      <c r="CR35" s="1"/>
      <c r="CS35" s="1"/>
      <c r="CT35" s="1"/>
      <c r="CU35" s="1"/>
      <c r="CV35" s="1"/>
      <c r="CW35" s="1"/>
      <c r="CX35" s="1"/>
      <c r="CY35" s="1"/>
      <c r="CZ35" s="1"/>
      <c r="DA35" s="1"/>
      <c r="DB35" s="1"/>
      <c r="DC35" s="1"/>
      <c r="DD35" s="1">
        <v>42</v>
      </c>
      <c r="DE35" s="1"/>
      <c r="DF35" s="1"/>
      <c r="DG35" s="1"/>
      <c r="DH35" s="1"/>
      <c r="DI35" s="1"/>
      <c r="DJ35" s="1"/>
      <c r="DK35" s="1"/>
      <c r="DL35" s="1"/>
      <c r="DM35" s="1"/>
      <c r="DN35" s="1"/>
      <c r="DO35" s="1"/>
      <c r="DP35" s="1"/>
      <c r="DQ35" s="1"/>
      <c r="DR35" s="1"/>
      <c r="DS35" s="1"/>
      <c r="DT35" s="1"/>
      <c r="DU35" s="1"/>
      <c r="DV35" s="1"/>
      <c r="DW35" s="1"/>
      <c r="DX35" s="41"/>
      <c r="DY35" s="41"/>
      <c r="DZ35" s="1"/>
      <c r="EA35" s="1"/>
      <c r="EB35" s="1"/>
      <c r="EC35" s="41"/>
      <c r="ED35" s="54"/>
      <c r="EE35" s="54"/>
      <c r="EF35" s="1"/>
      <c r="EG35" s="1"/>
      <c r="EH35" s="1"/>
      <c r="EI35" s="1"/>
      <c r="EJ35" s="1"/>
      <c r="EK35" s="1"/>
      <c r="EL35" s="1"/>
      <c r="EM35" s="1"/>
      <c r="EN35" s="60"/>
      <c r="EO35" s="60"/>
      <c r="EP35" s="1"/>
      <c r="EQ35" s="1"/>
      <c r="ER35" s="1"/>
      <c r="ES35" s="1"/>
      <c r="ET35" s="1"/>
      <c r="EU35" s="1"/>
      <c r="EV35" s="1"/>
      <c r="EW35" s="1"/>
      <c r="EX35" s="1"/>
      <c r="EY35" s="1"/>
      <c r="EZ35" s="54"/>
      <c r="FA35" s="54"/>
      <c r="FB35" s="1"/>
      <c r="FC35" s="1"/>
      <c r="FD35" s="151"/>
      <c r="FE35" s="54"/>
      <c r="FF35" s="54"/>
      <c r="FG35" s="1"/>
      <c r="FH35" s="1"/>
      <c r="FI35" s="1"/>
      <c r="FJ35" s="1"/>
      <c r="FK35" s="54"/>
      <c r="FL35" s="54"/>
      <c r="FM35" s="1"/>
      <c r="FN35" s="1"/>
      <c r="FO35" s="1"/>
      <c r="FP35" s="1"/>
      <c r="FQ35" s="160"/>
      <c r="FR35" s="51"/>
      <c r="FS35" s="1"/>
      <c r="FT35" s="1"/>
      <c r="FU35" s="1"/>
      <c r="FV35" s="1"/>
      <c r="FW35" s="1"/>
      <c r="FX35" s="1"/>
      <c r="FY35" s="1"/>
      <c r="FZ35" s="1"/>
      <c r="GA35" s="1"/>
      <c r="GB35" s="1"/>
      <c r="GC35" s="1"/>
      <c r="GD35" s="1"/>
      <c r="GE35" s="1"/>
      <c r="GF35" s="1"/>
      <c r="GG35" s="1"/>
      <c r="GH35" s="1"/>
      <c r="GI35" s="54"/>
      <c r="GJ35" s="54"/>
      <c r="GK35" s="1"/>
      <c r="GL35" s="1"/>
      <c r="GM35" s="1"/>
      <c r="GN35" s="1"/>
      <c r="GO35" s="1"/>
      <c r="GP35" s="1"/>
      <c r="GQ35" s="1"/>
      <c r="GR35" s="1"/>
      <c r="GS35" s="1"/>
      <c r="GT35" s="1"/>
      <c r="GU35" s="194">
        <v>40</v>
      </c>
      <c r="GV35" s="194"/>
      <c r="GW35" s="51"/>
      <c r="GX35" s="51"/>
      <c r="GY35" s="1"/>
      <c r="GZ35" s="1"/>
      <c r="HA35" s="1"/>
      <c r="HB35" s="1"/>
      <c r="HC35" s="1"/>
      <c r="HD35" s="1"/>
      <c r="HE35" s="1"/>
      <c r="HF35" s="1"/>
      <c r="HG35" s="1"/>
      <c r="HH35" s="1"/>
      <c r="HI35" s="1"/>
      <c r="HJ35" s="1"/>
      <c r="HK35" s="94"/>
      <c r="HL35" s="94"/>
      <c r="HM35" s="1"/>
      <c r="HN35" s="1"/>
      <c r="HO35" s="51"/>
      <c r="HP35" s="51"/>
      <c r="HQ35" s="1">
        <v>6</v>
      </c>
      <c r="HR35" s="1"/>
      <c r="HS35" s="1"/>
      <c r="HT35" s="1"/>
      <c r="HU35" s="1"/>
      <c r="HV35" s="1"/>
      <c r="HW35" s="213"/>
      <c r="HX35" s="213"/>
      <c r="HY35" s="1"/>
      <c r="HZ35" s="1"/>
      <c r="IA35" s="230"/>
      <c r="IB35" s="230"/>
      <c r="IC35" s="1"/>
      <c r="ID35" s="1"/>
      <c r="IE35" s="1"/>
      <c r="IF35" s="1"/>
      <c r="IG35" s="1"/>
      <c r="IH35" s="1"/>
      <c r="II35" s="1"/>
      <c r="IJ35" s="1"/>
      <c r="IK35" s="244"/>
      <c r="IL35" s="244"/>
      <c r="IM35" s="1"/>
      <c r="IN35" s="1"/>
      <c r="IO35" s="1361"/>
    </row>
    <row r="36" spans="1:249" x14ac:dyDescent="0.3">
      <c r="A36" s="12">
        <v>11</v>
      </c>
      <c r="B36" s="12" t="s">
        <v>1037</v>
      </c>
      <c r="C36" s="12" t="s">
        <v>136</v>
      </c>
      <c r="D36" s="12">
        <v>1.39</v>
      </c>
      <c r="E36" s="12"/>
      <c r="F36" s="12"/>
      <c r="G36" s="12"/>
      <c r="H36" s="12"/>
      <c r="I36" s="12"/>
      <c r="J36" s="12">
        <v>0</v>
      </c>
      <c r="K36" s="12">
        <v>0</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f>SUM(BH37:BH38)</f>
        <v>12</v>
      </c>
      <c r="BI36" s="12">
        <f>SUM(BI37:BI38)</f>
        <v>0</v>
      </c>
      <c r="BJ36" s="12"/>
      <c r="BK36" s="12"/>
      <c r="BL36" s="12"/>
      <c r="BM36" s="12"/>
      <c r="BN36" s="12"/>
      <c r="BO36" s="12"/>
      <c r="BP36" s="12"/>
      <c r="BQ36" s="12"/>
      <c r="BR36" s="12"/>
      <c r="BS36" s="12"/>
      <c r="BT36" s="12"/>
      <c r="BU36" s="12"/>
      <c r="BV36" s="12"/>
      <c r="BW36" s="12"/>
      <c r="BX36" s="1"/>
      <c r="BY36" s="41"/>
      <c r="BZ36" s="51"/>
      <c r="CA36" s="51"/>
      <c r="CB36" s="1"/>
      <c r="CC36" s="1"/>
      <c r="CD36" s="1"/>
      <c r="CE36" s="1"/>
      <c r="CF36" s="1"/>
      <c r="CG36" s="1"/>
      <c r="CH36" s="1"/>
      <c r="CI36" s="1"/>
      <c r="CJ36" s="1"/>
      <c r="CK36" s="1"/>
      <c r="CL36" s="71"/>
      <c r="CM36" s="71"/>
      <c r="CN36" s="1"/>
      <c r="CO36" s="1"/>
      <c r="CP36" s="1"/>
      <c r="CQ36" s="1"/>
      <c r="CR36" s="1"/>
      <c r="CS36" s="1"/>
      <c r="CT36" s="1"/>
      <c r="CU36" s="1"/>
      <c r="CV36" s="1"/>
      <c r="CW36" s="1"/>
      <c r="CX36" s="1"/>
      <c r="CY36" s="1"/>
      <c r="CZ36" s="1">
        <v>1</v>
      </c>
      <c r="DA36" s="1"/>
      <c r="DB36" s="1"/>
      <c r="DC36" s="1"/>
      <c r="DD36" s="1"/>
      <c r="DE36" s="1"/>
      <c r="DF36" s="1"/>
      <c r="DG36" s="1"/>
      <c r="DH36" s="1"/>
      <c r="DI36" s="1"/>
      <c r="DJ36" s="1"/>
      <c r="DK36" s="1"/>
      <c r="DL36" s="1"/>
      <c r="DM36" s="1"/>
      <c r="DN36" s="1"/>
      <c r="DO36" s="1"/>
      <c r="DP36" s="1"/>
      <c r="DQ36" s="1"/>
      <c r="DR36" s="1"/>
      <c r="DS36" s="1"/>
      <c r="DT36" s="1"/>
      <c r="DU36" s="1"/>
      <c r="DV36" s="1"/>
      <c r="DW36" s="1"/>
      <c r="DX36" s="41"/>
      <c r="DY36" s="41"/>
      <c r="DZ36" s="1"/>
      <c r="EA36" s="1"/>
      <c r="EB36" s="1"/>
      <c r="EC36" s="41"/>
      <c r="ED36" s="54"/>
      <c r="EE36" s="54"/>
      <c r="EF36" s="1"/>
      <c r="EG36" s="1"/>
      <c r="EH36" s="1"/>
      <c r="EI36" s="1"/>
      <c r="EJ36" s="1"/>
      <c r="EK36" s="1"/>
      <c r="EL36" s="1"/>
      <c r="EM36" s="1"/>
      <c r="EN36" s="60"/>
      <c r="EO36" s="60"/>
      <c r="EP36" s="1"/>
      <c r="EQ36" s="1"/>
      <c r="ER36" s="1"/>
      <c r="ES36" s="1"/>
      <c r="ET36" s="1"/>
      <c r="EU36" s="1"/>
      <c r="EV36" s="1">
        <v>0</v>
      </c>
      <c r="EW36" s="1">
        <v>0</v>
      </c>
      <c r="EX36" s="1"/>
      <c r="EY36" s="1"/>
      <c r="EZ36" s="54">
        <v>31</v>
      </c>
      <c r="FA36" s="54"/>
      <c r="FB36" s="1"/>
      <c r="FC36" s="1"/>
      <c r="FD36" s="151"/>
      <c r="FE36" s="54"/>
      <c r="FF36" s="54"/>
      <c r="FG36" s="1"/>
      <c r="FH36" s="1"/>
      <c r="FI36" s="1"/>
      <c r="FJ36" s="1"/>
      <c r="FK36" s="54"/>
      <c r="FL36" s="54"/>
      <c r="FM36" s="1"/>
      <c r="FN36" s="1"/>
      <c r="FO36" s="1"/>
      <c r="FP36" s="1"/>
      <c r="FQ36" s="160"/>
      <c r="FR36" s="51"/>
      <c r="FS36" s="1"/>
      <c r="FT36" s="1"/>
      <c r="FU36" s="1"/>
      <c r="FV36" s="1"/>
      <c r="FW36" s="1"/>
      <c r="FX36" s="1"/>
      <c r="FY36" s="1"/>
      <c r="FZ36" s="1"/>
      <c r="GA36" s="1"/>
      <c r="GB36" s="1"/>
      <c r="GC36" s="1"/>
      <c r="GD36" s="1"/>
      <c r="GE36" s="1"/>
      <c r="GF36" s="1"/>
      <c r="GG36" s="1"/>
      <c r="GH36" s="1"/>
      <c r="GI36" s="54"/>
      <c r="GJ36" s="54"/>
      <c r="GK36" s="1"/>
      <c r="GL36" s="1"/>
      <c r="GM36" s="1"/>
      <c r="GN36" s="1"/>
      <c r="GO36" s="1"/>
      <c r="GP36" s="1"/>
      <c r="GQ36" s="1"/>
      <c r="GR36" s="1"/>
      <c r="GS36" s="1"/>
      <c r="GT36" s="1"/>
      <c r="GU36" s="194"/>
      <c r="GV36" s="194"/>
      <c r="GW36" s="51">
        <v>0</v>
      </c>
      <c r="GX36" s="51">
        <v>0</v>
      </c>
      <c r="GY36" s="1"/>
      <c r="GZ36" s="1"/>
      <c r="HA36" s="1"/>
      <c r="HB36" s="1"/>
      <c r="HC36" s="1"/>
      <c r="HD36" s="1"/>
      <c r="HE36" s="1"/>
      <c r="HF36" s="1"/>
      <c r="HG36" s="1"/>
      <c r="HH36" s="1"/>
      <c r="HI36" s="1"/>
      <c r="HJ36" s="1"/>
      <c r="HK36" s="94"/>
      <c r="HL36" s="94"/>
      <c r="HM36" s="1"/>
      <c r="HN36" s="1"/>
      <c r="HO36" s="51">
        <v>0</v>
      </c>
      <c r="HP36" s="51">
        <v>0</v>
      </c>
      <c r="HQ36" s="1"/>
      <c r="HR36" s="1"/>
      <c r="HS36" s="1"/>
      <c r="HT36" s="1"/>
      <c r="HU36" s="1"/>
      <c r="HV36" s="50">
        <v>0</v>
      </c>
      <c r="HW36" s="213"/>
      <c r="HX36" s="213"/>
      <c r="HY36" s="1"/>
      <c r="HZ36" s="1"/>
      <c r="IA36" s="230"/>
      <c r="IB36" s="230"/>
      <c r="IC36" s="1"/>
      <c r="ID36" s="1"/>
      <c r="IE36" s="1"/>
      <c r="IF36" s="1"/>
      <c r="IG36" s="1"/>
      <c r="IH36" s="1"/>
      <c r="II36" s="1"/>
      <c r="IJ36" s="1"/>
      <c r="IK36" s="244"/>
      <c r="IL36" s="244"/>
      <c r="IM36" s="1"/>
      <c r="IN36" s="1"/>
      <c r="IO36" s="1361"/>
    </row>
    <row r="37" spans="1:249" x14ac:dyDescent="0.3">
      <c r="A37" s="12">
        <v>24</v>
      </c>
      <c r="B37" s="12" t="s">
        <v>1038</v>
      </c>
      <c r="C37" s="12" t="s">
        <v>342</v>
      </c>
      <c r="D37" s="12">
        <v>1.49</v>
      </c>
      <c r="E37" s="12"/>
      <c r="F37" s="12"/>
      <c r="G37" s="12"/>
      <c r="H37" s="12"/>
      <c r="I37" s="12"/>
      <c r="J37" s="12">
        <v>0</v>
      </c>
      <c r="K37" s="12">
        <v>0</v>
      </c>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v>6</v>
      </c>
      <c r="BI37" s="12"/>
      <c r="BJ37" s="12"/>
      <c r="BK37" s="12"/>
      <c r="BL37" s="12"/>
      <c r="BM37" s="12"/>
      <c r="BN37" s="12"/>
      <c r="BO37" s="12"/>
      <c r="BP37" s="12"/>
      <c r="BQ37" s="12"/>
      <c r="BR37" s="12"/>
      <c r="BS37" s="12"/>
      <c r="BT37" s="12"/>
      <c r="BU37" s="12"/>
      <c r="BV37" s="12"/>
      <c r="BW37" s="12"/>
      <c r="BX37" s="1"/>
      <c r="BY37" s="41"/>
      <c r="BZ37" s="51"/>
      <c r="CA37" s="51"/>
      <c r="CB37" s="1"/>
      <c r="CC37" s="1"/>
      <c r="CD37" s="1"/>
      <c r="CE37" s="1"/>
      <c r="CF37" s="1"/>
      <c r="CG37" s="1"/>
      <c r="CH37" s="1"/>
      <c r="CI37" s="1"/>
      <c r="CJ37" s="1"/>
      <c r="CK37" s="1"/>
      <c r="CL37" s="71"/>
      <c r="CM37" s="71"/>
      <c r="CN37" s="1"/>
      <c r="CO37" s="1"/>
      <c r="CP37" s="1"/>
      <c r="CQ37" s="1"/>
      <c r="CR37" s="1"/>
      <c r="CS37" s="1"/>
      <c r="CT37" s="1"/>
      <c r="CU37" s="1"/>
      <c r="CV37" s="1"/>
      <c r="CW37" s="1"/>
      <c r="CX37" s="1"/>
      <c r="CY37" s="1"/>
      <c r="CZ37" s="1">
        <v>1</v>
      </c>
      <c r="DA37" s="1"/>
      <c r="DB37" s="1"/>
      <c r="DC37" s="1"/>
      <c r="DD37" s="1"/>
      <c r="DE37" s="1"/>
      <c r="DF37" s="1"/>
      <c r="DG37" s="1"/>
      <c r="DH37" s="1"/>
      <c r="DI37" s="1"/>
      <c r="DJ37" s="1"/>
      <c r="DK37" s="1"/>
      <c r="DL37" s="1">
        <v>1</v>
      </c>
      <c r="DM37" s="1"/>
      <c r="DN37" s="1"/>
      <c r="DO37" s="1"/>
      <c r="DP37" s="1"/>
      <c r="DQ37" s="1"/>
      <c r="DR37" s="1"/>
      <c r="DS37" s="1"/>
      <c r="DT37" s="1"/>
      <c r="DU37" s="1"/>
      <c r="DV37" s="1"/>
      <c r="DW37" s="1"/>
      <c r="DX37" s="41"/>
      <c r="DY37" s="41"/>
      <c r="DZ37" s="1"/>
      <c r="EA37" s="1"/>
      <c r="EB37" s="1"/>
      <c r="EC37" s="41"/>
      <c r="ED37" s="54"/>
      <c r="EE37" s="54"/>
      <c r="EF37" s="1"/>
      <c r="EG37" s="1"/>
      <c r="EH37" s="1"/>
      <c r="EI37" s="1"/>
      <c r="EJ37" s="1"/>
      <c r="EK37" s="1"/>
      <c r="EL37" s="1"/>
      <c r="EM37" s="1"/>
      <c r="EN37" s="60"/>
      <c r="EO37" s="60"/>
      <c r="EP37" s="1"/>
      <c r="EQ37" s="1"/>
      <c r="ER37" s="1"/>
      <c r="ES37" s="1">
        <v>4</v>
      </c>
      <c r="ET37" s="1"/>
      <c r="EU37" s="1"/>
      <c r="EV37" s="1"/>
      <c r="EW37" s="1"/>
      <c r="EX37" s="1"/>
      <c r="EY37" s="1"/>
      <c r="EZ37" s="54">
        <v>1</v>
      </c>
      <c r="FA37" s="54"/>
      <c r="FB37" s="1"/>
      <c r="FC37" s="1"/>
      <c r="FD37" s="151"/>
      <c r="FE37" s="54"/>
      <c r="FF37" s="54"/>
      <c r="FG37" s="1"/>
      <c r="FH37" s="1"/>
      <c r="FI37" s="1"/>
      <c r="FJ37" s="1"/>
      <c r="FK37" s="54"/>
      <c r="FL37" s="54"/>
      <c r="FM37" s="1"/>
      <c r="FN37" s="1"/>
      <c r="FO37" s="1"/>
      <c r="FP37" s="1"/>
      <c r="FQ37" s="160"/>
      <c r="FR37" s="51"/>
      <c r="FS37" s="1"/>
      <c r="FT37" s="1"/>
      <c r="FU37" s="1"/>
      <c r="FV37" s="1"/>
      <c r="FW37" s="1"/>
      <c r="FX37" s="1"/>
      <c r="FY37" s="1"/>
      <c r="FZ37" s="1"/>
      <c r="GA37" s="1"/>
      <c r="GB37" s="1"/>
      <c r="GC37" s="1"/>
      <c r="GD37" s="1"/>
      <c r="GE37" s="1"/>
      <c r="GF37" s="1"/>
      <c r="GG37" s="1"/>
      <c r="GH37" s="1"/>
      <c r="GI37" s="54">
        <v>2</v>
      </c>
      <c r="GJ37" s="54"/>
      <c r="GK37" s="1"/>
      <c r="GL37" s="1"/>
      <c r="GM37" s="1"/>
      <c r="GN37" s="1"/>
      <c r="GO37" s="1"/>
      <c r="GP37" s="1"/>
      <c r="GQ37" s="1"/>
      <c r="GR37" s="1"/>
      <c r="GS37" s="1"/>
      <c r="GT37" s="1"/>
      <c r="GU37" s="194"/>
      <c r="GV37" s="194"/>
      <c r="GW37" s="51"/>
      <c r="GX37" s="51"/>
      <c r="GY37" s="1"/>
      <c r="GZ37" s="1"/>
      <c r="HA37" s="1"/>
      <c r="HB37" s="1"/>
      <c r="HC37" s="1"/>
      <c r="HD37" s="1"/>
      <c r="HE37" s="1"/>
      <c r="HF37" s="1"/>
      <c r="HG37" s="1"/>
      <c r="HH37" s="1"/>
      <c r="HI37" s="1"/>
      <c r="HJ37" s="1">
        <v>29</v>
      </c>
      <c r="HK37" s="94"/>
      <c r="HL37" s="94"/>
      <c r="HM37" s="1"/>
      <c r="HN37" s="1"/>
      <c r="HO37" s="51"/>
      <c r="HP37" s="51"/>
      <c r="HQ37" s="1">
        <v>115</v>
      </c>
      <c r="HR37" s="1"/>
      <c r="HS37" s="1"/>
      <c r="HT37" s="1"/>
      <c r="HU37" s="1"/>
      <c r="HV37" s="1"/>
      <c r="HW37" s="213"/>
      <c r="HX37" s="213"/>
      <c r="HY37" s="1">
        <v>1</v>
      </c>
      <c r="HZ37" s="1"/>
      <c r="IA37" s="230"/>
      <c r="IB37" s="230"/>
      <c r="IC37" s="1"/>
      <c r="ID37" s="1"/>
      <c r="IE37" s="1"/>
      <c r="IF37" s="1"/>
      <c r="IG37" s="1"/>
      <c r="IH37" s="1"/>
      <c r="II37" s="1"/>
      <c r="IJ37" s="1"/>
      <c r="IK37" s="244"/>
      <c r="IL37" s="244"/>
      <c r="IM37" s="1"/>
      <c r="IN37" s="1"/>
      <c r="IO37" s="1361"/>
    </row>
    <row r="38" spans="1:249" x14ac:dyDescent="0.3">
      <c r="A38" s="12">
        <v>25</v>
      </c>
      <c r="B38" s="12" t="s">
        <v>1039</v>
      </c>
      <c r="C38" s="12" t="s">
        <v>1040</v>
      </c>
      <c r="D38" s="12">
        <v>1.36</v>
      </c>
      <c r="E38" s="12"/>
      <c r="F38" s="12"/>
      <c r="G38" s="12"/>
      <c r="H38" s="12"/>
      <c r="I38" s="12"/>
      <c r="J38" s="12">
        <v>0</v>
      </c>
      <c r="K38" s="12">
        <v>0</v>
      </c>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v>6</v>
      </c>
      <c r="BI38" s="12"/>
      <c r="BJ38" s="12"/>
      <c r="BK38" s="12"/>
      <c r="BL38" s="12"/>
      <c r="BM38" s="12"/>
      <c r="BN38" s="12"/>
      <c r="BO38" s="12"/>
      <c r="BP38" s="12"/>
      <c r="BQ38" s="12"/>
      <c r="BR38" s="12"/>
      <c r="BS38" s="12"/>
      <c r="BT38" s="12"/>
      <c r="BU38" s="12"/>
      <c r="BV38" s="12"/>
      <c r="BW38" s="12"/>
      <c r="BX38" s="1"/>
      <c r="BY38" s="41"/>
      <c r="BZ38" s="51"/>
      <c r="CA38" s="51"/>
      <c r="CB38" s="1"/>
      <c r="CC38" s="1"/>
      <c r="CD38" s="1"/>
      <c r="CE38" s="1"/>
      <c r="CF38" s="1"/>
      <c r="CG38" s="1"/>
      <c r="CH38" s="1"/>
      <c r="CI38" s="1"/>
      <c r="CJ38" s="1"/>
      <c r="CK38" s="1"/>
      <c r="CL38" s="71"/>
      <c r="CM38" s="71"/>
      <c r="CN38" s="1"/>
      <c r="CO38" s="1"/>
      <c r="CP38" s="1"/>
      <c r="CQ38" s="1"/>
      <c r="CR38" s="1"/>
      <c r="CS38" s="1"/>
      <c r="CT38" s="1"/>
      <c r="CU38" s="1"/>
      <c r="CV38" s="1"/>
      <c r="CW38" s="1"/>
      <c r="CX38" s="1"/>
      <c r="CY38" s="1"/>
      <c r="CZ38" s="1"/>
      <c r="DA38" s="1"/>
      <c r="DB38" s="1">
        <v>0</v>
      </c>
      <c r="DC38" s="1">
        <v>0</v>
      </c>
      <c r="DD38" s="1"/>
      <c r="DE38" s="1"/>
      <c r="DF38" s="1"/>
      <c r="DG38" s="1"/>
      <c r="DH38" s="1"/>
      <c r="DI38" s="1"/>
      <c r="DJ38" s="1"/>
      <c r="DK38" s="1"/>
      <c r="DL38" s="1"/>
      <c r="DM38" s="1"/>
      <c r="DN38" s="1"/>
      <c r="DO38" s="1"/>
      <c r="DP38" s="1"/>
      <c r="DQ38" s="1"/>
      <c r="DR38" s="1"/>
      <c r="DS38" s="1"/>
      <c r="DT38" s="1"/>
      <c r="DU38" s="1"/>
      <c r="DV38" s="1"/>
      <c r="DW38" s="1"/>
      <c r="DX38" s="41"/>
      <c r="DY38" s="41"/>
      <c r="DZ38" s="1"/>
      <c r="EA38" s="1"/>
      <c r="EB38" s="1"/>
      <c r="EC38" s="41"/>
      <c r="ED38" s="54"/>
      <c r="EE38" s="54"/>
      <c r="EF38" s="1"/>
      <c r="EG38" s="1"/>
      <c r="EH38" s="1"/>
      <c r="EI38" s="1"/>
      <c r="EJ38" s="1"/>
      <c r="EK38" s="1"/>
      <c r="EL38" s="1"/>
      <c r="EM38" s="1"/>
      <c r="EN38" s="60"/>
      <c r="EO38" s="60"/>
      <c r="EP38" s="1"/>
      <c r="EQ38" s="1"/>
      <c r="ER38" s="1"/>
      <c r="ES38" s="1"/>
      <c r="ET38" s="1"/>
      <c r="EU38" s="1"/>
      <c r="EV38" s="1"/>
      <c r="EW38" s="1"/>
      <c r="EX38" s="1"/>
      <c r="EY38" s="1"/>
      <c r="EZ38" s="54">
        <v>30</v>
      </c>
      <c r="FA38" s="54"/>
      <c r="FB38" s="1"/>
      <c r="FC38" s="1"/>
      <c r="FD38" s="151"/>
      <c r="FE38" s="54"/>
      <c r="FF38" s="54"/>
      <c r="FG38" s="1"/>
      <c r="FH38" s="1"/>
      <c r="FI38" s="1"/>
      <c r="FJ38" s="1"/>
      <c r="FK38" s="54"/>
      <c r="FL38" s="54"/>
      <c r="FM38" s="1"/>
      <c r="FN38" s="1"/>
      <c r="FO38" s="1"/>
      <c r="FP38" s="1"/>
      <c r="FQ38" s="160"/>
      <c r="FR38" s="51"/>
      <c r="FS38" s="1"/>
      <c r="FT38" s="1"/>
      <c r="FU38" s="1"/>
      <c r="FV38" s="1"/>
      <c r="FW38" s="1"/>
      <c r="FX38" s="1"/>
      <c r="FY38" s="1"/>
      <c r="FZ38" s="1"/>
      <c r="GA38" s="1"/>
      <c r="GB38" s="1">
        <v>30</v>
      </c>
      <c r="GC38" s="1"/>
      <c r="GD38" s="1"/>
      <c r="GE38" s="1"/>
      <c r="GF38" s="1"/>
      <c r="GG38" s="1"/>
      <c r="GH38" s="1"/>
      <c r="GI38" s="54"/>
      <c r="GJ38" s="54"/>
      <c r="GK38" s="1"/>
      <c r="GL38" s="1"/>
      <c r="GM38" s="1"/>
      <c r="GN38" s="1"/>
      <c r="GO38" s="1"/>
      <c r="GP38" s="1"/>
      <c r="GQ38" s="1"/>
      <c r="GR38" s="1">
        <v>30</v>
      </c>
      <c r="GS38" s="1"/>
      <c r="GT38" s="1"/>
      <c r="GU38" s="194"/>
      <c r="GV38" s="194"/>
      <c r="GW38" s="51"/>
      <c r="GX38" s="51"/>
      <c r="GY38" s="1"/>
      <c r="GZ38" s="1"/>
      <c r="HA38" s="1"/>
      <c r="HB38" s="1"/>
      <c r="HC38" s="1"/>
      <c r="HD38" s="1"/>
      <c r="HE38" s="1"/>
      <c r="HF38" s="1"/>
      <c r="HG38" s="1"/>
      <c r="HH38" s="1"/>
      <c r="HI38" s="1"/>
      <c r="HJ38" s="1"/>
      <c r="HK38" s="94"/>
      <c r="HL38" s="94"/>
      <c r="HM38" s="1"/>
      <c r="HN38" s="1"/>
      <c r="HO38" s="51"/>
      <c r="HP38" s="51"/>
      <c r="HQ38" s="1">
        <v>35</v>
      </c>
      <c r="HR38" s="1"/>
      <c r="HS38" s="1"/>
      <c r="HT38" s="1"/>
      <c r="HU38" s="1"/>
      <c r="HV38" s="1"/>
      <c r="HW38" s="213"/>
      <c r="HX38" s="213"/>
      <c r="HY38" s="1"/>
      <c r="HZ38" s="1"/>
      <c r="IA38" s="230"/>
      <c r="IB38" s="230"/>
      <c r="IC38" s="1"/>
      <c r="ID38" s="1"/>
      <c r="IE38" s="1"/>
      <c r="IF38" s="1"/>
      <c r="IG38" s="1"/>
      <c r="IH38" s="1"/>
      <c r="II38" s="1"/>
      <c r="IJ38" s="1"/>
      <c r="IK38" s="244"/>
      <c r="IL38" s="244"/>
      <c r="IM38" s="1"/>
      <c r="IN38" s="1"/>
      <c r="IO38" s="1361"/>
    </row>
    <row r="39" spans="1:249" x14ac:dyDescent="0.3">
      <c r="A39" s="12">
        <v>12</v>
      </c>
      <c r="B39" s="12" t="s">
        <v>1041</v>
      </c>
      <c r="C39" s="12" t="s">
        <v>137</v>
      </c>
      <c r="D39" s="12">
        <v>0.92</v>
      </c>
      <c r="E39" s="12"/>
      <c r="F39" s="12"/>
      <c r="G39" s="12"/>
      <c r="H39" s="12"/>
      <c r="I39" s="12"/>
      <c r="J39" s="12">
        <v>23</v>
      </c>
      <c r="K39" s="12">
        <v>0</v>
      </c>
      <c r="L39" s="12"/>
      <c r="M39" s="12">
        <v>3</v>
      </c>
      <c r="N39" s="12"/>
      <c r="O39" s="12"/>
      <c r="P39" s="12"/>
      <c r="Q39" s="12"/>
      <c r="R39" s="12">
        <v>5</v>
      </c>
      <c r="S39" s="12"/>
      <c r="T39" s="12"/>
      <c r="U39" s="12"/>
      <c r="V39" s="12"/>
      <c r="W39" s="12"/>
      <c r="X39" s="12"/>
      <c r="Y39" s="12"/>
      <c r="Z39" s="12">
        <v>0</v>
      </c>
      <c r="AA39" s="12">
        <v>3</v>
      </c>
      <c r="AB39" s="12"/>
      <c r="AC39" s="12"/>
      <c r="AD39" s="12"/>
      <c r="AE39" s="12"/>
      <c r="AF39" s="12"/>
      <c r="AG39" s="12">
        <v>329</v>
      </c>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v>8</v>
      </c>
      <c r="BH39" s="12">
        <f>SUM(BH40:BH48)</f>
        <v>0</v>
      </c>
      <c r="BI39" s="12">
        <f>SUM(BI40:BI48)</f>
        <v>0</v>
      </c>
      <c r="BJ39" s="12"/>
      <c r="BK39" s="12"/>
      <c r="BL39" s="12"/>
      <c r="BM39" s="12">
        <v>132</v>
      </c>
      <c r="BN39" s="12"/>
      <c r="BO39" s="12"/>
      <c r="BP39" s="12"/>
      <c r="BQ39" s="12"/>
      <c r="BR39" s="12"/>
      <c r="BS39" s="12">
        <v>4</v>
      </c>
      <c r="BT39" s="12">
        <v>127</v>
      </c>
      <c r="BU39" s="12">
        <v>8</v>
      </c>
      <c r="BV39" s="12"/>
      <c r="BW39" s="12"/>
      <c r="BX39" s="1"/>
      <c r="BY39" s="41"/>
      <c r="BZ39" s="51"/>
      <c r="CA39" s="51"/>
      <c r="CB39" s="1"/>
      <c r="CC39" s="1"/>
      <c r="CD39" s="1"/>
      <c r="CE39" s="1"/>
      <c r="CF39" s="1"/>
      <c r="CG39" s="1"/>
      <c r="CH39" s="1"/>
      <c r="CI39" s="1"/>
      <c r="CJ39" s="1"/>
      <c r="CK39" s="1"/>
      <c r="CL39" s="71"/>
      <c r="CM39" s="71"/>
      <c r="CN39" s="1"/>
      <c r="CO39" s="1"/>
      <c r="CP39" s="1">
        <v>27</v>
      </c>
      <c r="CQ39" s="1"/>
      <c r="CR39" s="1"/>
      <c r="CS39" s="1"/>
      <c r="CT39" s="1"/>
      <c r="CU39" s="1"/>
      <c r="CV39" s="1"/>
      <c r="CW39" s="1"/>
      <c r="CX39" s="1"/>
      <c r="CY39" s="1"/>
      <c r="CZ39" s="1">
        <v>16</v>
      </c>
      <c r="DA39" s="1">
        <v>8</v>
      </c>
      <c r="DB39" s="1"/>
      <c r="DC39" s="1"/>
      <c r="DD39" s="1"/>
      <c r="DE39" s="1"/>
      <c r="DF39" s="1"/>
      <c r="DG39" s="1"/>
      <c r="DH39" s="1"/>
      <c r="DI39" s="1"/>
      <c r="DJ39" s="1"/>
      <c r="DK39" s="1"/>
      <c r="DL39" s="1"/>
      <c r="DM39" s="1"/>
      <c r="DN39" s="1"/>
      <c r="DO39" s="1"/>
      <c r="DP39" s="1"/>
      <c r="DQ39" s="1"/>
      <c r="DR39" s="1"/>
      <c r="DS39" s="1"/>
      <c r="DT39" s="1">
        <v>10</v>
      </c>
      <c r="DU39" s="1">
        <v>10</v>
      </c>
      <c r="DV39" s="1"/>
      <c r="DW39" s="1"/>
      <c r="DX39" s="45">
        <f>SUM(DX40:DX48)</f>
        <v>0</v>
      </c>
      <c r="DY39" s="45">
        <f>SUM(DY40:DY48)</f>
        <v>0</v>
      </c>
      <c r="DZ39" s="1"/>
      <c r="EA39" s="1"/>
      <c r="EB39" s="1"/>
      <c r="EC39" s="41"/>
      <c r="ED39" s="54"/>
      <c r="EE39" s="54"/>
      <c r="EF39" s="1"/>
      <c r="EG39" s="1"/>
      <c r="EH39" s="1"/>
      <c r="EI39" s="1"/>
      <c r="EJ39" s="1"/>
      <c r="EK39" s="1"/>
      <c r="EL39" s="1"/>
      <c r="EM39" s="1"/>
      <c r="EN39" s="60"/>
      <c r="EO39" s="60"/>
      <c r="EP39" s="50"/>
      <c r="EQ39" s="50">
        <v>1</v>
      </c>
      <c r="ER39" s="1"/>
      <c r="ES39" s="1"/>
      <c r="ET39" s="1"/>
      <c r="EU39" s="1"/>
      <c r="EV39" s="1">
        <v>0</v>
      </c>
      <c r="EW39" s="1">
        <v>11</v>
      </c>
      <c r="EX39" s="1"/>
      <c r="EY39" s="1">
        <v>1</v>
      </c>
      <c r="EZ39" s="54"/>
      <c r="FA39" s="54">
        <v>112</v>
      </c>
      <c r="FB39" s="1"/>
      <c r="FC39" s="1"/>
      <c r="FD39" s="151"/>
      <c r="FE39" s="54">
        <v>51</v>
      </c>
      <c r="FF39" s="54">
        <v>1</v>
      </c>
      <c r="FG39" s="1"/>
      <c r="FH39" s="1"/>
      <c r="FI39" s="1"/>
      <c r="FJ39" s="1"/>
      <c r="FK39" s="54">
        <v>47</v>
      </c>
      <c r="FL39" s="54">
        <v>7</v>
      </c>
      <c r="FM39" s="50">
        <v>14</v>
      </c>
      <c r="FN39" s="50">
        <v>5</v>
      </c>
      <c r="FO39" s="1"/>
      <c r="FP39" s="1"/>
      <c r="FQ39" s="160"/>
      <c r="FR39" s="51"/>
      <c r="FS39" s="1">
        <v>6</v>
      </c>
      <c r="FT39" s="1"/>
      <c r="FU39" s="1">
        <v>14</v>
      </c>
      <c r="FV39" s="1">
        <v>0</v>
      </c>
      <c r="FW39" s="1"/>
      <c r="FX39" s="1"/>
      <c r="FY39" s="1"/>
      <c r="FZ39" s="1"/>
      <c r="GA39" s="1"/>
      <c r="GB39" s="1"/>
      <c r="GC39" s="1"/>
      <c r="GD39" s="1"/>
      <c r="GE39" s="1"/>
      <c r="GF39" s="1"/>
      <c r="GG39" s="1"/>
      <c r="GH39" s="1"/>
      <c r="GI39" s="54"/>
      <c r="GJ39" s="54"/>
      <c r="GK39" s="1"/>
      <c r="GL39" s="1"/>
      <c r="GM39" s="1"/>
      <c r="GN39" s="1"/>
      <c r="GO39" s="1"/>
      <c r="GP39" s="50">
        <v>26</v>
      </c>
      <c r="GQ39" s="1"/>
      <c r="GR39" s="1"/>
      <c r="GS39" s="1"/>
      <c r="GT39" s="1"/>
      <c r="GU39" s="194"/>
      <c r="GV39" s="194"/>
      <c r="GW39" s="51">
        <v>130</v>
      </c>
      <c r="GX39" s="51">
        <v>18</v>
      </c>
      <c r="GY39" s="1"/>
      <c r="GZ39" s="1"/>
      <c r="HA39" s="1"/>
      <c r="HB39" s="1"/>
      <c r="HC39" s="1"/>
      <c r="HD39" s="1"/>
      <c r="HE39" s="1"/>
      <c r="HF39" s="1"/>
      <c r="HG39" s="1"/>
      <c r="HH39" s="1"/>
      <c r="HI39" s="1"/>
      <c r="HJ39" s="1"/>
      <c r="HK39" s="94"/>
      <c r="HL39" s="94"/>
      <c r="HM39" s="1"/>
      <c r="HN39" s="1"/>
      <c r="HO39" s="51">
        <v>130</v>
      </c>
      <c r="HP39" s="51">
        <v>18</v>
      </c>
      <c r="HQ39" s="1"/>
      <c r="HR39" s="1"/>
      <c r="HS39" s="1"/>
      <c r="HT39" s="1"/>
      <c r="HU39" s="1"/>
      <c r="HV39" s="50">
        <v>12</v>
      </c>
      <c r="HW39" s="213"/>
      <c r="HX39" s="213"/>
      <c r="HY39" s="1"/>
      <c r="HZ39" s="1"/>
      <c r="IA39" s="230"/>
      <c r="IB39" s="230"/>
      <c r="IC39" s="1"/>
      <c r="ID39" s="1"/>
      <c r="IE39" s="1"/>
      <c r="IF39" s="1"/>
      <c r="IG39" s="1"/>
      <c r="IH39" s="1"/>
      <c r="II39" s="1"/>
      <c r="IJ39" s="1"/>
      <c r="IK39" s="244"/>
      <c r="IL39" s="244"/>
      <c r="IM39" s="1"/>
      <c r="IN39" s="1"/>
      <c r="IO39" s="1361"/>
    </row>
    <row r="40" spans="1:249" x14ac:dyDescent="0.3">
      <c r="A40" s="12">
        <v>26</v>
      </c>
      <c r="B40" s="12" t="s">
        <v>1042</v>
      </c>
      <c r="C40" s="12" t="s">
        <v>1043</v>
      </c>
      <c r="D40" s="12">
        <v>2.75</v>
      </c>
      <c r="E40" s="12"/>
      <c r="F40" s="12"/>
      <c r="G40" s="12"/>
      <c r="H40" s="12"/>
      <c r="I40" s="12"/>
      <c r="J40" s="12">
        <v>0</v>
      </c>
      <c r="K40" s="12">
        <v>0</v>
      </c>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
      <c r="BY40" s="41"/>
      <c r="BZ40" s="51"/>
      <c r="CA40" s="51"/>
      <c r="CB40" s="1"/>
      <c r="CC40" s="1"/>
      <c r="CD40" s="1"/>
      <c r="CE40" s="1"/>
      <c r="CF40" s="1"/>
      <c r="CG40" s="1"/>
      <c r="CH40" s="1"/>
      <c r="CI40" s="1"/>
      <c r="CJ40" s="1"/>
      <c r="CK40" s="1"/>
      <c r="CL40" s="71"/>
      <c r="CM40" s="71"/>
      <c r="CN40" s="1"/>
      <c r="CO40" s="1"/>
      <c r="CP40" s="1"/>
      <c r="CQ40" s="1"/>
      <c r="CR40" s="1"/>
      <c r="CS40" s="1"/>
      <c r="CT40" s="1"/>
      <c r="CU40" s="1"/>
      <c r="CV40" s="1"/>
      <c r="CW40" s="1"/>
      <c r="CX40" s="1"/>
      <c r="CY40" s="1"/>
      <c r="CZ40" s="1"/>
      <c r="DA40" s="1"/>
      <c r="DB40" s="1">
        <v>0</v>
      </c>
      <c r="DC40" s="1">
        <v>12</v>
      </c>
      <c r="DD40" s="1"/>
      <c r="DE40" s="1"/>
      <c r="DF40" s="1"/>
      <c r="DG40" s="1"/>
      <c r="DH40" s="1"/>
      <c r="DI40" s="1"/>
      <c r="DJ40" s="1"/>
      <c r="DK40" s="1"/>
      <c r="DL40" s="1"/>
      <c r="DM40" s="1"/>
      <c r="DN40" s="1"/>
      <c r="DO40" s="1"/>
      <c r="DP40" s="1"/>
      <c r="DQ40" s="1"/>
      <c r="DR40" s="1"/>
      <c r="DS40" s="1"/>
      <c r="DT40" s="1"/>
      <c r="DU40" s="1"/>
      <c r="DV40" s="1"/>
      <c r="DW40" s="1"/>
      <c r="DX40" s="41"/>
      <c r="DY40" s="41"/>
      <c r="DZ40" s="1"/>
      <c r="EA40" s="1"/>
      <c r="EB40" s="1"/>
      <c r="EC40" s="41"/>
      <c r="ED40" s="54"/>
      <c r="EE40" s="54"/>
      <c r="EF40" s="1"/>
      <c r="EG40" s="1"/>
      <c r="EH40" s="1"/>
      <c r="EI40" s="1"/>
      <c r="EJ40" s="1"/>
      <c r="EK40" s="1"/>
      <c r="EL40" s="1"/>
      <c r="EM40" s="1"/>
      <c r="EN40" s="60"/>
      <c r="EO40" s="60"/>
      <c r="EP40" s="1"/>
      <c r="EQ40" s="1"/>
      <c r="ER40" s="1"/>
      <c r="ES40" s="1"/>
      <c r="ET40" s="1"/>
      <c r="EU40" s="1"/>
      <c r="EV40" s="1"/>
      <c r="EW40" s="1"/>
      <c r="EX40" s="1"/>
      <c r="EY40" s="1"/>
      <c r="EZ40" s="54"/>
      <c r="FA40" s="54"/>
      <c r="FB40" s="1"/>
      <c r="FC40" s="1"/>
      <c r="FD40" s="151"/>
      <c r="FE40" s="54"/>
      <c r="FF40" s="54"/>
      <c r="FG40" s="1"/>
      <c r="FH40" s="1"/>
      <c r="FI40" s="1"/>
      <c r="FJ40" s="1"/>
      <c r="FK40" s="54"/>
      <c r="FL40" s="54"/>
      <c r="FM40" s="1"/>
      <c r="FN40" s="1"/>
      <c r="FO40" s="1"/>
      <c r="FP40" s="1"/>
      <c r="FQ40" s="160"/>
      <c r="FR40" s="51"/>
      <c r="FS40" s="1"/>
      <c r="FT40" s="1"/>
      <c r="FU40" s="1"/>
      <c r="FV40" s="1"/>
      <c r="FW40" s="1"/>
      <c r="FX40" s="1"/>
      <c r="FY40" s="1"/>
      <c r="FZ40" s="1"/>
      <c r="GA40" s="1"/>
      <c r="GB40" s="1"/>
      <c r="GC40" s="1"/>
      <c r="GD40" s="1"/>
      <c r="GE40" s="1"/>
      <c r="GF40" s="1"/>
      <c r="GG40" s="1"/>
      <c r="GH40" s="1"/>
      <c r="GI40" s="54"/>
      <c r="GJ40" s="54"/>
      <c r="GK40" s="1"/>
      <c r="GL40" s="1"/>
      <c r="GM40" s="1"/>
      <c r="GN40" s="1"/>
      <c r="GO40" s="1"/>
      <c r="GP40" s="1"/>
      <c r="GQ40" s="1"/>
      <c r="GR40" s="1"/>
      <c r="GS40" s="1"/>
      <c r="GT40" s="1"/>
      <c r="GU40" s="194"/>
      <c r="GV40" s="194"/>
      <c r="GW40" s="51"/>
      <c r="GX40" s="51"/>
      <c r="GY40" s="1"/>
      <c r="GZ40" s="1"/>
      <c r="HA40" s="1"/>
      <c r="HB40" s="1"/>
      <c r="HC40" s="1"/>
      <c r="HD40" s="1"/>
      <c r="HE40" s="1"/>
      <c r="HF40" s="1"/>
      <c r="HG40" s="1"/>
      <c r="HH40" s="1"/>
      <c r="HI40" s="1"/>
      <c r="HJ40" s="1"/>
      <c r="HK40" s="94"/>
      <c r="HL40" s="94"/>
      <c r="HM40" s="1"/>
      <c r="HN40" s="1"/>
      <c r="HO40" s="51"/>
      <c r="HP40" s="51"/>
      <c r="HQ40" s="1"/>
      <c r="HR40" s="1"/>
      <c r="HS40" s="1"/>
      <c r="HT40" s="1"/>
      <c r="HU40" s="1"/>
      <c r="HV40" s="1"/>
      <c r="HW40" s="213"/>
      <c r="HX40" s="213"/>
      <c r="HY40" s="1"/>
      <c r="HZ40" s="1"/>
      <c r="IA40" s="230"/>
      <c r="IB40" s="230"/>
      <c r="IC40" s="1"/>
      <c r="ID40" s="1"/>
      <c r="IE40" s="1"/>
      <c r="IF40" s="1"/>
      <c r="IG40" s="1"/>
      <c r="IH40" s="1"/>
      <c r="II40" s="1"/>
      <c r="IJ40" s="1"/>
      <c r="IK40" s="244"/>
      <c r="IL40" s="244"/>
      <c r="IM40" s="1"/>
      <c r="IN40" s="1"/>
      <c r="IO40" s="1361"/>
    </row>
    <row r="41" spans="1:249" x14ac:dyDescent="0.3">
      <c r="A41" s="12">
        <v>27</v>
      </c>
      <c r="B41" s="12" t="s">
        <v>1044</v>
      </c>
      <c r="C41" s="12" t="s">
        <v>1045</v>
      </c>
      <c r="D41" s="12">
        <v>1.1000000000000001</v>
      </c>
      <c r="E41" s="12"/>
      <c r="F41" s="12"/>
      <c r="G41" s="12"/>
      <c r="H41" s="12"/>
      <c r="I41" s="12"/>
      <c r="J41" s="12">
        <v>0</v>
      </c>
      <c r="K41" s="12">
        <v>0</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
      <c r="BY41" s="41"/>
      <c r="BZ41" s="51"/>
      <c r="CA41" s="51"/>
      <c r="CB41" s="1"/>
      <c r="CC41" s="1"/>
      <c r="CD41" s="1"/>
      <c r="CE41" s="1"/>
      <c r="CF41" s="1"/>
      <c r="CG41" s="1"/>
      <c r="CH41" s="1"/>
      <c r="CI41" s="1"/>
      <c r="CJ41" s="1"/>
      <c r="CK41" s="1"/>
      <c r="CL41" s="71"/>
      <c r="CM41" s="7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41"/>
      <c r="DY41" s="41"/>
      <c r="DZ41" s="1"/>
      <c r="EA41" s="1"/>
      <c r="EB41" s="1"/>
      <c r="EC41" s="41"/>
      <c r="ED41" s="54"/>
      <c r="EE41" s="54"/>
      <c r="EF41" s="1"/>
      <c r="EG41" s="1"/>
      <c r="EH41" s="1"/>
      <c r="EI41" s="1"/>
      <c r="EJ41" s="1"/>
      <c r="EK41" s="1"/>
      <c r="EL41" s="1"/>
      <c r="EM41" s="1"/>
      <c r="EN41" s="60"/>
      <c r="EO41" s="60"/>
      <c r="EP41" s="1"/>
      <c r="EQ41" s="1"/>
      <c r="ER41" s="1"/>
      <c r="ES41" s="1"/>
      <c r="ET41" s="1"/>
      <c r="EU41" s="1"/>
      <c r="EV41" s="1"/>
      <c r="EW41" s="1"/>
      <c r="EX41" s="1"/>
      <c r="EY41" s="1"/>
      <c r="EZ41" s="54"/>
      <c r="FA41" s="54"/>
      <c r="FB41" s="1"/>
      <c r="FC41" s="1"/>
      <c r="FD41" s="151"/>
      <c r="FE41" s="54"/>
      <c r="FF41" s="54"/>
      <c r="FG41" s="1"/>
      <c r="FH41" s="1"/>
      <c r="FI41" s="1"/>
      <c r="FJ41" s="1"/>
      <c r="FK41" s="54"/>
      <c r="FL41" s="54"/>
      <c r="FM41" s="1"/>
      <c r="FN41" s="1"/>
      <c r="FO41" s="1"/>
      <c r="FP41" s="1"/>
      <c r="FQ41" s="160"/>
      <c r="FR41" s="51"/>
      <c r="FS41" s="1"/>
      <c r="FT41" s="1"/>
      <c r="FU41" s="1"/>
      <c r="FV41" s="1"/>
      <c r="FW41" s="1"/>
      <c r="FX41" s="1"/>
      <c r="FY41" s="1"/>
      <c r="FZ41" s="1"/>
      <c r="GA41" s="1"/>
      <c r="GB41" s="1"/>
      <c r="GC41" s="1"/>
      <c r="GD41" s="1"/>
      <c r="GE41" s="1"/>
      <c r="GF41" s="1"/>
      <c r="GG41" s="1"/>
      <c r="GH41" s="1"/>
      <c r="GI41" s="54"/>
      <c r="GJ41" s="54"/>
      <c r="GK41" s="1"/>
      <c r="GL41" s="1"/>
      <c r="GM41" s="1"/>
      <c r="GN41" s="1"/>
      <c r="GO41" s="1"/>
      <c r="GP41" s="1"/>
      <c r="GQ41" s="1"/>
      <c r="GR41" s="1"/>
      <c r="GS41" s="1"/>
      <c r="GT41" s="1"/>
      <c r="GU41" s="194"/>
      <c r="GV41" s="194"/>
      <c r="GW41" s="51"/>
      <c r="GX41" s="51"/>
      <c r="GY41" s="1"/>
      <c r="GZ41" s="1"/>
      <c r="HA41" s="1"/>
      <c r="HB41" s="1"/>
      <c r="HC41" s="1"/>
      <c r="HD41" s="1"/>
      <c r="HE41" s="1"/>
      <c r="HF41" s="1"/>
      <c r="HG41" s="1"/>
      <c r="HH41" s="1"/>
      <c r="HI41" s="1"/>
      <c r="HJ41" s="1"/>
      <c r="HK41" s="94"/>
      <c r="HL41" s="94"/>
      <c r="HM41" s="1"/>
      <c r="HN41" s="1"/>
      <c r="HO41" s="51"/>
      <c r="HP41" s="51"/>
      <c r="HQ41" s="1"/>
      <c r="HR41" s="1"/>
      <c r="HS41" s="1"/>
      <c r="HT41" s="1"/>
      <c r="HU41" s="1"/>
      <c r="HV41" s="1"/>
      <c r="HW41" s="213"/>
      <c r="HX41" s="213"/>
      <c r="HY41" s="1"/>
      <c r="HZ41" s="1"/>
      <c r="IA41" s="230"/>
      <c r="IB41" s="230"/>
      <c r="IC41" s="1"/>
      <c r="ID41" s="1"/>
      <c r="IE41" s="1"/>
      <c r="IF41" s="1"/>
      <c r="IG41" s="1"/>
      <c r="IH41" s="1"/>
      <c r="II41" s="1"/>
      <c r="IJ41" s="1"/>
      <c r="IK41" s="244"/>
      <c r="IL41" s="244"/>
      <c r="IM41" s="1"/>
      <c r="IN41" s="1"/>
      <c r="IO41" s="1361"/>
    </row>
    <row r="42" spans="1:249" x14ac:dyDescent="0.3">
      <c r="A42" s="12">
        <v>28</v>
      </c>
      <c r="B42" s="12" t="s">
        <v>1046</v>
      </c>
      <c r="C42" s="12" t="s">
        <v>1047</v>
      </c>
      <c r="D42" s="12">
        <v>4.9000000000000004</v>
      </c>
      <c r="E42" s="12"/>
      <c r="F42" s="12"/>
      <c r="G42" s="12"/>
      <c r="H42" s="12"/>
      <c r="I42" s="12"/>
      <c r="J42" s="12">
        <v>0</v>
      </c>
      <c r="K42" s="12">
        <v>0</v>
      </c>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
      <c r="BY42" s="41"/>
      <c r="BZ42" s="51"/>
      <c r="CA42" s="51"/>
      <c r="CB42" s="1"/>
      <c r="CC42" s="1"/>
      <c r="CD42" s="1"/>
      <c r="CE42" s="1"/>
      <c r="CF42" s="1"/>
      <c r="CG42" s="1"/>
      <c r="CH42" s="1"/>
      <c r="CI42" s="1"/>
      <c r="CJ42" s="1"/>
      <c r="CK42" s="1"/>
      <c r="CL42" s="71"/>
      <c r="CM42" s="7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41"/>
      <c r="DY42" s="41"/>
      <c r="DZ42" s="1"/>
      <c r="EA42" s="1"/>
      <c r="EB42" s="1"/>
      <c r="EC42" s="41"/>
      <c r="ED42" s="54"/>
      <c r="EE42" s="54"/>
      <c r="EF42" s="1"/>
      <c r="EG42" s="1"/>
      <c r="EH42" s="1"/>
      <c r="EI42" s="1"/>
      <c r="EJ42" s="1"/>
      <c r="EK42" s="1"/>
      <c r="EL42" s="1"/>
      <c r="EM42" s="1"/>
      <c r="EN42" s="144"/>
      <c r="EO42" s="144"/>
      <c r="EP42" s="1"/>
      <c r="EQ42" s="1"/>
      <c r="ER42" s="1"/>
      <c r="ES42" s="1"/>
      <c r="ET42" s="1"/>
      <c r="EU42" s="1"/>
      <c r="EV42" s="1"/>
      <c r="EW42" s="1"/>
      <c r="EX42" s="1"/>
      <c r="EY42" s="1"/>
      <c r="EZ42" s="54"/>
      <c r="FA42" s="54"/>
      <c r="FB42" s="1">
        <v>2</v>
      </c>
      <c r="FC42" s="1">
        <v>120</v>
      </c>
      <c r="FD42" s="151"/>
      <c r="FE42" s="54"/>
      <c r="FF42" s="54"/>
      <c r="FG42" s="1"/>
      <c r="FH42" s="1"/>
      <c r="FI42" s="1"/>
      <c r="FJ42" s="1"/>
      <c r="FK42" s="54"/>
      <c r="FL42" s="54"/>
      <c r="FM42" s="1"/>
      <c r="FN42" s="1"/>
      <c r="FO42" s="1"/>
      <c r="FP42" s="1"/>
      <c r="FQ42" s="160"/>
      <c r="FR42" s="51"/>
      <c r="FS42" s="1"/>
      <c r="FT42" s="1"/>
      <c r="FU42" s="1"/>
      <c r="FV42" s="1"/>
      <c r="FW42" s="1"/>
      <c r="FX42" s="1"/>
      <c r="FY42" s="1"/>
      <c r="FZ42" s="1"/>
      <c r="GA42" s="1"/>
      <c r="GB42" s="1"/>
      <c r="GC42" s="1"/>
      <c r="GD42" s="1"/>
      <c r="GE42" s="1"/>
      <c r="GF42" s="1"/>
      <c r="GG42" s="1"/>
      <c r="GH42" s="1"/>
      <c r="GI42" s="54"/>
      <c r="GJ42" s="54"/>
      <c r="GK42" s="1"/>
      <c r="GL42" s="1"/>
      <c r="GM42" s="1"/>
      <c r="GN42" s="1"/>
      <c r="GO42" s="1"/>
      <c r="GP42" s="1"/>
      <c r="GQ42" s="1"/>
      <c r="GR42" s="1"/>
      <c r="GS42" s="1"/>
      <c r="GT42" s="1"/>
      <c r="GU42" s="194"/>
      <c r="GV42" s="194"/>
      <c r="GW42" s="51"/>
      <c r="GX42" s="51"/>
      <c r="GY42" s="1"/>
      <c r="GZ42" s="1"/>
      <c r="HA42" s="1"/>
      <c r="HB42" s="1"/>
      <c r="HC42" s="1"/>
      <c r="HD42" s="1"/>
      <c r="HE42" s="1"/>
      <c r="HF42" s="1"/>
      <c r="HG42" s="1"/>
      <c r="HH42" s="1"/>
      <c r="HI42" s="1"/>
      <c r="HJ42" s="1"/>
      <c r="HK42" s="94"/>
      <c r="HL42" s="94"/>
      <c r="HM42" s="1"/>
      <c r="HN42" s="1"/>
      <c r="HO42" s="51"/>
      <c r="HP42" s="51"/>
      <c r="HQ42" s="1"/>
      <c r="HR42" s="1"/>
      <c r="HS42" s="1"/>
      <c r="HT42" s="1"/>
      <c r="HU42" s="1"/>
      <c r="HV42" s="1"/>
      <c r="HW42" s="213"/>
      <c r="HX42" s="213"/>
      <c r="HY42" s="1"/>
      <c r="HZ42" s="1"/>
      <c r="IA42" s="230"/>
      <c r="IB42" s="230"/>
      <c r="IC42" s="1"/>
      <c r="ID42" s="1"/>
      <c r="IE42" s="1"/>
      <c r="IF42" s="1"/>
      <c r="IG42" s="1"/>
      <c r="IH42" s="1"/>
      <c r="II42" s="1"/>
      <c r="IJ42" s="1"/>
      <c r="IK42" s="244"/>
      <c r="IL42" s="244"/>
      <c r="IM42" s="1"/>
      <c r="IN42" s="1"/>
      <c r="IO42" s="1361"/>
    </row>
    <row r="43" spans="1:249" x14ac:dyDescent="0.3">
      <c r="A43" s="12">
        <v>29</v>
      </c>
      <c r="B43" s="12" t="s">
        <v>1048</v>
      </c>
      <c r="C43" s="12" t="s">
        <v>1049</v>
      </c>
      <c r="D43" s="12">
        <v>22.2</v>
      </c>
      <c r="E43" s="12"/>
      <c r="F43" s="12"/>
      <c r="G43" s="12"/>
      <c r="H43" s="12"/>
      <c r="I43" s="12"/>
      <c r="J43" s="12">
        <v>0</v>
      </c>
      <c r="K43" s="12">
        <v>0</v>
      </c>
      <c r="L43" s="12"/>
      <c r="M43" s="12"/>
      <c r="N43" s="12"/>
      <c r="O43" s="12"/>
      <c r="P43" s="12"/>
      <c r="Q43" s="12"/>
      <c r="R43" s="12"/>
      <c r="S43" s="12"/>
      <c r="T43" s="12"/>
      <c r="U43" s="12"/>
      <c r="V43" s="12"/>
      <c r="W43" s="12"/>
      <c r="X43" s="12"/>
      <c r="Y43" s="12"/>
      <c r="Z43" s="12"/>
      <c r="AA43" s="12"/>
      <c r="AB43" s="12"/>
      <c r="AC43" s="12"/>
      <c r="AD43" s="12"/>
      <c r="AE43" s="12"/>
      <c r="AF43" s="12"/>
      <c r="AG43" s="12">
        <v>29</v>
      </c>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
      <c r="BY43" s="41"/>
      <c r="BZ43" s="51"/>
      <c r="CA43" s="51"/>
      <c r="CB43" s="1"/>
      <c r="CC43" s="1"/>
      <c r="CD43" s="1"/>
      <c r="CE43" s="1"/>
      <c r="CF43" s="1"/>
      <c r="CG43" s="1"/>
      <c r="CH43" s="1"/>
      <c r="CI43" s="1"/>
      <c r="CJ43" s="1"/>
      <c r="CK43" s="1"/>
      <c r="CL43" s="71"/>
      <c r="CM43" s="7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41"/>
      <c r="DY43" s="41"/>
      <c r="DZ43" s="1"/>
      <c r="EA43" s="1"/>
      <c r="EB43" s="1"/>
      <c r="EC43" s="41"/>
      <c r="ED43" s="54"/>
      <c r="EE43" s="54"/>
      <c r="EF43" s="1"/>
      <c r="EG43" s="1"/>
      <c r="EH43" s="1"/>
      <c r="EI43" s="1"/>
      <c r="EJ43" s="1"/>
      <c r="EK43" s="1"/>
      <c r="EL43" s="1"/>
      <c r="EM43" s="1"/>
      <c r="EN43" s="60"/>
      <c r="EO43" s="60"/>
      <c r="EP43" s="1"/>
      <c r="EQ43" s="1"/>
      <c r="ER43" s="1"/>
      <c r="ES43" s="1"/>
      <c r="ET43" s="1"/>
      <c r="EU43" s="1"/>
      <c r="EV43" s="1"/>
      <c r="EW43" s="1"/>
      <c r="EX43" s="1"/>
      <c r="EY43" s="1"/>
      <c r="EZ43" s="54"/>
      <c r="FA43" s="54"/>
      <c r="FB43" s="1"/>
      <c r="FC43" s="1">
        <v>180</v>
      </c>
      <c r="FD43" s="151"/>
      <c r="FE43" s="54"/>
      <c r="FF43" s="54"/>
      <c r="FG43" s="1"/>
      <c r="FH43" s="1"/>
      <c r="FI43" s="1"/>
      <c r="FJ43" s="1"/>
      <c r="FK43" s="54"/>
      <c r="FL43" s="54"/>
      <c r="FM43" s="1"/>
      <c r="FN43" s="1"/>
      <c r="FO43" s="1"/>
      <c r="FP43" s="1"/>
      <c r="FQ43" s="160"/>
      <c r="FR43" s="51"/>
      <c r="FS43" s="1"/>
      <c r="FT43" s="1"/>
      <c r="FU43" s="1"/>
      <c r="FV43" s="1"/>
      <c r="FW43" s="1"/>
      <c r="FX43" s="1"/>
      <c r="FY43" s="1"/>
      <c r="FZ43" s="1"/>
      <c r="GA43" s="1"/>
      <c r="GB43" s="1"/>
      <c r="GC43" s="1"/>
      <c r="GD43" s="1"/>
      <c r="GE43" s="1"/>
      <c r="GF43" s="1"/>
      <c r="GG43" s="1"/>
      <c r="GH43" s="1"/>
      <c r="GI43" s="54"/>
      <c r="GJ43" s="54"/>
      <c r="GK43" s="1"/>
      <c r="GL43" s="1"/>
      <c r="GM43" s="1"/>
      <c r="GN43" s="1"/>
      <c r="GO43" s="1"/>
      <c r="GP43" s="1"/>
      <c r="GQ43" s="1"/>
      <c r="GR43" s="1"/>
      <c r="GS43" s="1"/>
      <c r="GT43" s="1"/>
      <c r="GU43" s="194"/>
      <c r="GV43" s="194"/>
      <c r="GW43" s="51"/>
      <c r="GX43" s="51"/>
      <c r="GY43" s="1"/>
      <c r="GZ43" s="1"/>
      <c r="HA43" s="1"/>
      <c r="HB43" s="1"/>
      <c r="HC43" s="1"/>
      <c r="HD43" s="1"/>
      <c r="HE43" s="1"/>
      <c r="HF43" s="1"/>
      <c r="HG43" s="1"/>
      <c r="HH43" s="1"/>
      <c r="HI43" s="1"/>
      <c r="HJ43" s="1"/>
      <c r="HK43" s="94"/>
      <c r="HL43" s="94"/>
      <c r="HM43" s="1"/>
      <c r="HN43" s="1"/>
      <c r="HO43" s="51"/>
      <c r="HP43" s="51"/>
      <c r="HQ43" s="1"/>
      <c r="HR43" s="1"/>
      <c r="HS43" s="1"/>
      <c r="HT43" s="1"/>
      <c r="HU43" s="1"/>
      <c r="HV43" s="1"/>
      <c r="HW43" s="213"/>
      <c r="HX43" s="213"/>
      <c r="HY43" s="1"/>
      <c r="HZ43" s="1"/>
      <c r="IA43" s="230"/>
      <c r="IB43" s="230"/>
      <c r="IC43" s="1"/>
      <c r="ID43" s="1"/>
      <c r="IE43" s="1"/>
      <c r="IF43" s="1"/>
      <c r="IG43" s="1"/>
      <c r="IH43" s="1"/>
      <c r="II43" s="1"/>
      <c r="IJ43" s="1"/>
      <c r="IK43" s="244"/>
      <c r="IL43" s="244"/>
      <c r="IM43" s="1"/>
      <c r="IN43" s="1"/>
      <c r="IO43" s="1361"/>
    </row>
    <row r="44" spans="1:249" x14ac:dyDescent="0.3">
      <c r="A44" s="12">
        <v>30</v>
      </c>
      <c r="B44" s="12" t="s">
        <v>1050</v>
      </c>
      <c r="C44" s="12" t="s">
        <v>1051</v>
      </c>
      <c r="D44" s="12">
        <v>0.97</v>
      </c>
      <c r="E44" s="12"/>
      <c r="F44" s="12"/>
      <c r="G44" s="12"/>
      <c r="H44" s="12"/>
      <c r="I44" s="12"/>
      <c r="J44" s="12">
        <v>0</v>
      </c>
      <c r="K44" s="12">
        <v>0</v>
      </c>
      <c r="L44" s="12"/>
      <c r="M44" s="12">
        <v>3</v>
      </c>
      <c r="N44" s="12"/>
      <c r="O44" s="12"/>
      <c r="P44" s="12"/>
      <c r="Q44" s="12"/>
      <c r="R44" s="12"/>
      <c r="S44" s="12"/>
      <c r="T44" s="12"/>
      <c r="U44" s="12"/>
      <c r="V44" s="12"/>
      <c r="W44" s="12"/>
      <c r="X44" s="12"/>
      <c r="Y44" s="12"/>
      <c r="Z44" s="12">
        <v>0</v>
      </c>
      <c r="AA44" s="12">
        <v>3</v>
      </c>
      <c r="AB44" s="12"/>
      <c r="AC44" s="12">
        <v>4</v>
      </c>
      <c r="AD44" s="12"/>
      <c r="AE44" s="12">
        <v>14</v>
      </c>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
      <c r="BY44" s="41"/>
      <c r="BZ44" s="51"/>
      <c r="CA44" s="51"/>
      <c r="CB44" s="1"/>
      <c r="CC44" s="1"/>
      <c r="CD44" s="1"/>
      <c r="CE44" s="1"/>
      <c r="CF44" s="1"/>
      <c r="CG44" s="1"/>
      <c r="CH44" s="1"/>
      <c r="CI44" s="1"/>
      <c r="CJ44" s="1"/>
      <c r="CK44" s="1"/>
      <c r="CL44" s="71"/>
      <c r="CM44" s="71"/>
      <c r="CN44" s="1"/>
      <c r="CO44" s="1"/>
      <c r="CP44" s="1"/>
      <c r="CQ44" s="1"/>
      <c r="CR44" s="1"/>
      <c r="CS44" s="1"/>
      <c r="CT44" s="1"/>
      <c r="CU44" s="1"/>
      <c r="CV44" s="1"/>
      <c r="CW44" s="1"/>
      <c r="CX44" s="1"/>
      <c r="CY44" s="1"/>
      <c r="CZ44" s="1"/>
      <c r="DA44" s="1"/>
      <c r="DB44" s="1"/>
      <c r="DC44" s="1"/>
      <c r="DD44" s="1"/>
      <c r="DE44" s="1"/>
      <c r="DF44" s="1"/>
      <c r="DG44" s="1"/>
      <c r="DH44" s="1"/>
      <c r="DI44" s="1">
        <v>1</v>
      </c>
      <c r="DJ44" s="1"/>
      <c r="DK44" s="1"/>
      <c r="DL44" s="1"/>
      <c r="DM44" s="1">
        <v>4</v>
      </c>
      <c r="DN44" s="1"/>
      <c r="DO44" s="1"/>
      <c r="DP44" s="1"/>
      <c r="DQ44" s="1"/>
      <c r="DR44" s="1"/>
      <c r="DS44" s="1"/>
      <c r="DT44" s="1"/>
      <c r="DU44" s="1"/>
      <c r="DV44" s="1"/>
      <c r="DW44" s="1">
        <v>1</v>
      </c>
      <c r="DX44" s="41"/>
      <c r="DY44" s="41"/>
      <c r="DZ44" s="1"/>
      <c r="EA44" s="1"/>
      <c r="EB44" s="1"/>
      <c r="EC44" s="41"/>
      <c r="ED44" s="54"/>
      <c r="EE44" s="54"/>
      <c r="EF44" s="1"/>
      <c r="EG44" s="1"/>
      <c r="EH44" s="1"/>
      <c r="EI44" s="1"/>
      <c r="EJ44" s="1"/>
      <c r="EK44" s="1"/>
      <c r="EL44" s="1"/>
      <c r="EM44" s="1"/>
      <c r="EN44" s="60"/>
      <c r="EO44" s="60"/>
      <c r="EP44" s="1"/>
      <c r="EQ44" s="1"/>
      <c r="ER44" s="1"/>
      <c r="ES44" s="1"/>
      <c r="ET44" s="1"/>
      <c r="EU44" s="1"/>
      <c r="EV44" s="1"/>
      <c r="EW44" s="1"/>
      <c r="EX44" s="1"/>
      <c r="EY44" s="1">
        <v>1</v>
      </c>
      <c r="EZ44" s="54"/>
      <c r="FA44" s="54">
        <v>2</v>
      </c>
      <c r="FB44" s="1"/>
      <c r="FC44" s="1"/>
      <c r="FD44" s="151"/>
      <c r="FE44" s="54"/>
      <c r="FF44" s="54"/>
      <c r="FG44" s="1"/>
      <c r="FH44" s="1"/>
      <c r="FI44" s="1"/>
      <c r="FJ44" s="1"/>
      <c r="FK44" s="54"/>
      <c r="FL44" s="54">
        <v>6</v>
      </c>
      <c r="FM44" s="1"/>
      <c r="FN44" s="1">
        <v>5</v>
      </c>
      <c r="FO44" s="1"/>
      <c r="FP44" s="1"/>
      <c r="FQ44" s="160"/>
      <c r="FR44" s="51"/>
      <c r="FS44" s="1"/>
      <c r="FT44" s="1"/>
      <c r="FU44" s="1"/>
      <c r="FV44" s="1"/>
      <c r="FW44" s="1"/>
      <c r="FX44" s="1"/>
      <c r="FY44" s="1"/>
      <c r="FZ44" s="1"/>
      <c r="GA44" s="1"/>
      <c r="GB44" s="1"/>
      <c r="GC44" s="1"/>
      <c r="GD44" s="1"/>
      <c r="GE44" s="1"/>
      <c r="GF44" s="1"/>
      <c r="GG44" s="1"/>
      <c r="GH44" s="1">
        <v>12</v>
      </c>
      <c r="GI44" s="54"/>
      <c r="GJ44" s="54"/>
      <c r="GK44" s="1"/>
      <c r="GL44" s="1"/>
      <c r="GM44" s="1"/>
      <c r="GN44" s="1"/>
      <c r="GO44" s="1"/>
      <c r="GP44" s="1">
        <v>26</v>
      </c>
      <c r="GQ44" s="1"/>
      <c r="GR44" s="1"/>
      <c r="GS44" s="1"/>
      <c r="GT44" s="1"/>
      <c r="GU44" s="194"/>
      <c r="GV44" s="194"/>
      <c r="GW44" s="51"/>
      <c r="GX44" s="51"/>
      <c r="GY44" s="1"/>
      <c r="GZ44" s="1"/>
      <c r="HA44" s="1"/>
      <c r="HB44" s="1"/>
      <c r="HC44" s="1"/>
      <c r="HD44" s="1"/>
      <c r="HE44" s="1"/>
      <c r="HF44" s="1"/>
      <c r="HG44" s="1"/>
      <c r="HH44" s="1"/>
      <c r="HI44" s="1"/>
      <c r="HJ44" s="1"/>
      <c r="HK44" s="94"/>
      <c r="HL44" s="94"/>
      <c r="HM44" s="1"/>
      <c r="HN44" s="1"/>
      <c r="HO44" s="51"/>
      <c r="HP44" s="51"/>
      <c r="HQ44" s="1"/>
      <c r="HR44" s="1"/>
      <c r="HS44" s="1"/>
      <c r="HT44" s="1"/>
      <c r="HU44" s="1"/>
      <c r="HV44" s="1"/>
      <c r="HW44" s="213"/>
      <c r="HX44" s="213"/>
      <c r="HY44" s="1"/>
      <c r="HZ44" s="1">
        <v>7</v>
      </c>
      <c r="IA44" s="230"/>
      <c r="IB44" s="230"/>
      <c r="IC44" s="1"/>
      <c r="ID44" s="1"/>
      <c r="IE44" s="1"/>
      <c r="IF44" s="1"/>
      <c r="IG44" s="1">
        <v>3</v>
      </c>
      <c r="IH44" s="1"/>
      <c r="II44" s="1"/>
      <c r="IJ44" s="1"/>
      <c r="IK44" s="244"/>
      <c r="IL44" s="244"/>
      <c r="IM44" s="1"/>
      <c r="IN44" s="1"/>
      <c r="IO44" s="1361"/>
    </row>
    <row r="45" spans="1:249" x14ac:dyDescent="0.3">
      <c r="A45" s="12">
        <v>31</v>
      </c>
      <c r="B45" s="12" t="s">
        <v>1052</v>
      </c>
      <c r="C45" s="12" t="s">
        <v>1053</v>
      </c>
      <c r="D45" s="12">
        <v>1.1599999999999999</v>
      </c>
      <c r="E45" s="12"/>
      <c r="F45" s="12"/>
      <c r="G45" s="12"/>
      <c r="H45" s="12"/>
      <c r="I45" s="12"/>
      <c r="J45" s="12">
        <v>0</v>
      </c>
      <c r="K45" s="12">
        <v>0</v>
      </c>
      <c r="L45" s="12"/>
      <c r="M45" s="12"/>
      <c r="N45" s="12"/>
      <c r="O45" s="12"/>
      <c r="P45" s="12"/>
      <c r="Q45" s="12"/>
      <c r="R45" s="12"/>
      <c r="S45" s="12"/>
      <c r="T45" s="12"/>
      <c r="U45" s="12"/>
      <c r="V45" s="12"/>
      <c r="W45" s="12"/>
      <c r="X45" s="12"/>
      <c r="Y45" s="12"/>
      <c r="Z45" s="12"/>
      <c r="AA45" s="12"/>
      <c r="AB45" s="12"/>
      <c r="AC45" s="12"/>
      <c r="AD45" s="12"/>
      <c r="AE45" s="12"/>
      <c r="AF45" s="12"/>
      <c r="AG45" s="12">
        <v>150</v>
      </c>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v>1</v>
      </c>
      <c r="BH45" s="12"/>
      <c r="BI45" s="12"/>
      <c r="BJ45" s="12"/>
      <c r="BK45" s="12"/>
      <c r="BL45" s="12"/>
      <c r="BM45" s="12"/>
      <c r="BN45" s="12"/>
      <c r="BO45" s="12"/>
      <c r="BP45" s="12"/>
      <c r="BQ45" s="12"/>
      <c r="BR45" s="12"/>
      <c r="BS45" s="12"/>
      <c r="BT45" s="12"/>
      <c r="BU45" s="12">
        <v>6</v>
      </c>
      <c r="BV45" s="12"/>
      <c r="BW45" s="12"/>
      <c r="BX45" s="1"/>
      <c r="BY45" s="41"/>
      <c r="BZ45" s="51"/>
      <c r="CA45" s="51"/>
      <c r="CB45" s="1"/>
      <c r="CC45" s="1"/>
      <c r="CD45" s="1"/>
      <c r="CE45" s="1"/>
      <c r="CF45" s="1"/>
      <c r="CG45" s="1"/>
      <c r="CH45" s="1"/>
      <c r="CI45" s="1"/>
      <c r="CJ45" s="1"/>
      <c r="CK45" s="1"/>
      <c r="CL45" s="71"/>
      <c r="CM45" s="7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v>61</v>
      </c>
      <c r="DN45" s="1"/>
      <c r="DO45" s="1"/>
      <c r="DP45" s="1"/>
      <c r="DQ45" s="1"/>
      <c r="DR45" s="1"/>
      <c r="DS45" s="1"/>
      <c r="DT45" s="1"/>
      <c r="DU45" s="1"/>
      <c r="DV45" s="1"/>
      <c r="DW45" s="1"/>
      <c r="DX45" s="41"/>
      <c r="DY45" s="41"/>
      <c r="DZ45" s="1"/>
      <c r="EA45" s="1"/>
      <c r="EB45" s="1"/>
      <c r="EC45" s="41"/>
      <c r="ED45" s="54"/>
      <c r="EE45" s="54"/>
      <c r="EF45" s="1"/>
      <c r="EG45" s="1"/>
      <c r="EH45" s="1"/>
      <c r="EI45" s="1"/>
      <c r="EJ45" s="1"/>
      <c r="EK45" s="1"/>
      <c r="EL45" s="1"/>
      <c r="EM45" s="1"/>
      <c r="EN45" s="60"/>
      <c r="EO45" s="60"/>
      <c r="EP45" s="1"/>
      <c r="EQ45" s="1"/>
      <c r="ER45" s="1"/>
      <c r="ES45" s="1"/>
      <c r="ET45" s="1"/>
      <c r="EU45" s="1"/>
      <c r="EV45" s="1"/>
      <c r="EW45" s="1"/>
      <c r="EX45" s="1"/>
      <c r="EY45" s="1"/>
      <c r="EZ45" s="54"/>
      <c r="FA45" s="54">
        <v>1</v>
      </c>
      <c r="FB45" s="1"/>
      <c r="FC45" s="1"/>
      <c r="FD45" s="151"/>
      <c r="FE45" s="54"/>
      <c r="FF45" s="54"/>
      <c r="FG45" s="1"/>
      <c r="FH45" s="1"/>
      <c r="FI45" s="1"/>
      <c r="FJ45" s="1"/>
      <c r="FK45" s="54"/>
      <c r="FL45" s="54">
        <v>1</v>
      </c>
      <c r="FM45" s="1"/>
      <c r="FN45" s="1"/>
      <c r="FO45" s="1"/>
      <c r="FP45" s="1"/>
      <c r="FQ45" s="160"/>
      <c r="FR45" s="51"/>
      <c r="FS45" s="1"/>
      <c r="FT45" s="1"/>
      <c r="FU45" s="1"/>
      <c r="FV45" s="1"/>
      <c r="FW45" s="1"/>
      <c r="FX45" s="1"/>
      <c r="FY45" s="1"/>
      <c r="FZ45" s="1"/>
      <c r="GA45" s="1"/>
      <c r="GB45" s="1"/>
      <c r="GC45" s="1"/>
      <c r="GD45" s="1"/>
      <c r="GE45" s="1"/>
      <c r="GF45" s="1"/>
      <c r="GG45" s="1"/>
      <c r="GH45" s="1"/>
      <c r="GI45" s="54"/>
      <c r="GJ45" s="54">
        <v>2</v>
      </c>
      <c r="GK45" s="1"/>
      <c r="GL45" s="1"/>
      <c r="GM45" s="1"/>
      <c r="GN45" s="1"/>
      <c r="GO45" s="1"/>
      <c r="GP45" s="1"/>
      <c r="GQ45" s="1"/>
      <c r="GR45" s="1"/>
      <c r="GS45" s="1"/>
      <c r="GT45" s="1"/>
      <c r="GU45" s="194"/>
      <c r="GV45" s="194"/>
      <c r="GW45" s="51"/>
      <c r="GX45" s="51"/>
      <c r="GY45" s="1"/>
      <c r="GZ45" s="1"/>
      <c r="HA45" s="1"/>
      <c r="HB45" s="1"/>
      <c r="HC45" s="1"/>
      <c r="HD45" s="1"/>
      <c r="HE45" s="1"/>
      <c r="HF45" s="1"/>
      <c r="HG45" s="1"/>
      <c r="HH45" s="1"/>
      <c r="HI45" s="1"/>
      <c r="HJ45" s="1"/>
      <c r="HK45" s="94"/>
      <c r="HL45" s="94"/>
      <c r="HM45" s="1">
        <v>1</v>
      </c>
      <c r="HN45" s="1"/>
      <c r="HO45" s="51"/>
      <c r="HP45" s="51"/>
      <c r="HQ45" s="1"/>
      <c r="HR45" s="1"/>
      <c r="HS45" s="1"/>
      <c r="HT45" s="1"/>
      <c r="HU45" s="1"/>
      <c r="HV45" s="1"/>
      <c r="HW45" s="213"/>
      <c r="HX45" s="213"/>
      <c r="HY45" s="1"/>
      <c r="HZ45" s="1">
        <v>15</v>
      </c>
      <c r="IA45" s="230"/>
      <c r="IB45" s="230"/>
      <c r="IC45" s="1"/>
      <c r="ID45" s="1"/>
      <c r="IE45" s="1"/>
      <c r="IF45" s="1"/>
      <c r="IG45" s="1">
        <v>8</v>
      </c>
      <c r="IH45" s="1"/>
      <c r="II45" s="1"/>
      <c r="IJ45" s="1"/>
      <c r="IK45" s="244"/>
      <c r="IL45" s="244"/>
      <c r="IM45" s="1"/>
      <c r="IN45" s="1"/>
      <c r="IO45" s="1361"/>
    </row>
    <row r="46" spans="1:249" x14ac:dyDescent="0.3">
      <c r="A46" s="12">
        <v>32</v>
      </c>
      <c r="B46" s="12" t="s">
        <v>1054</v>
      </c>
      <c r="C46" s="12" t="s">
        <v>1055</v>
      </c>
      <c r="D46" s="12">
        <v>0.97</v>
      </c>
      <c r="E46" s="12"/>
      <c r="F46" s="12"/>
      <c r="G46" s="12"/>
      <c r="H46" s="12"/>
      <c r="I46" s="12"/>
      <c r="J46" s="12">
        <v>0</v>
      </c>
      <c r="K46" s="12">
        <v>0</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v>127</v>
      </c>
      <c r="BU46" s="12"/>
      <c r="BV46" s="12"/>
      <c r="BW46" s="12"/>
      <c r="BX46" s="1"/>
      <c r="BY46" s="41"/>
      <c r="BZ46" s="51"/>
      <c r="CA46" s="51"/>
      <c r="CB46" s="1"/>
      <c r="CC46" s="1"/>
      <c r="CD46" s="1"/>
      <c r="CE46" s="1"/>
      <c r="CF46" s="1"/>
      <c r="CG46" s="1"/>
      <c r="CH46" s="1"/>
      <c r="CI46" s="1"/>
      <c r="CJ46" s="1"/>
      <c r="CK46" s="1"/>
      <c r="CL46" s="71"/>
      <c r="CM46" s="71"/>
      <c r="CN46" s="1"/>
      <c r="CO46" s="1"/>
      <c r="CP46" s="1">
        <v>8</v>
      </c>
      <c r="CQ46" s="1"/>
      <c r="CR46" s="1"/>
      <c r="CS46" s="1"/>
      <c r="CT46" s="1"/>
      <c r="CU46" s="1"/>
      <c r="CV46" s="1"/>
      <c r="CW46" s="1"/>
      <c r="CX46" s="1"/>
      <c r="CY46" s="1"/>
      <c r="CZ46" s="1">
        <v>1</v>
      </c>
      <c r="DA46" s="1"/>
      <c r="DB46" s="1"/>
      <c r="DC46" s="1"/>
      <c r="DD46" s="1"/>
      <c r="DE46" s="1"/>
      <c r="DF46" s="1"/>
      <c r="DG46" s="1"/>
      <c r="DH46" s="1"/>
      <c r="DI46" s="1"/>
      <c r="DJ46" s="1"/>
      <c r="DK46" s="1"/>
      <c r="DL46" s="1"/>
      <c r="DM46" s="1"/>
      <c r="DN46" s="1"/>
      <c r="DO46" s="1"/>
      <c r="DP46" s="1"/>
      <c r="DQ46" s="1"/>
      <c r="DR46" s="1"/>
      <c r="DS46" s="1"/>
      <c r="DT46" s="1"/>
      <c r="DU46" s="1"/>
      <c r="DV46" s="1"/>
      <c r="DW46" s="1"/>
      <c r="DX46" s="41"/>
      <c r="DY46" s="41"/>
      <c r="DZ46" s="1"/>
      <c r="EA46" s="1"/>
      <c r="EB46" s="1"/>
      <c r="EC46" s="41"/>
      <c r="ED46" s="54"/>
      <c r="EE46" s="54"/>
      <c r="EF46" s="1"/>
      <c r="EG46" s="1"/>
      <c r="EH46" s="1"/>
      <c r="EI46" s="1"/>
      <c r="EJ46" s="1"/>
      <c r="EK46" s="1"/>
      <c r="EL46" s="1"/>
      <c r="EM46" s="1"/>
      <c r="EN46" s="144"/>
      <c r="EO46" s="144"/>
      <c r="EP46" s="1"/>
      <c r="EQ46" s="1"/>
      <c r="ER46" s="1"/>
      <c r="ES46" s="1"/>
      <c r="ET46" s="1"/>
      <c r="EU46" s="1"/>
      <c r="EV46" s="1"/>
      <c r="EW46" s="1"/>
      <c r="EX46" s="1"/>
      <c r="EY46" s="1"/>
      <c r="EZ46" s="54">
        <v>1</v>
      </c>
      <c r="FA46" s="54"/>
      <c r="FB46" s="1"/>
      <c r="FC46" s="1"/>
      <c r="FD46" s="151"/>
      <c r="FE46" s="54"/>
      <c r="FF46" s="54"/>
      <c r="FG46" s="1"/>
      <c r="FH46" s="1"/>
      <c r="FI46" s="1"/>
      <c r="FJ46" s="1"/>
      <c r="FK46" s="54">
        <v>47</v>
      </c>
      <c r="FL46" s="54"/>
      <c r="FM46" s="1"/>
      <c r="FN46" s="1"/>
      <c r="FO46" s="1"/>
      <c r="FP46" s="1"/>
      <c r="FQ46" s="160"/>
      <c r="FR46" s="51"/>
      <c r="FS46" s="1"/>
      <c r="FT46" s="1"/>
      <c r="FU46" s="1"/>
      <c r="FV46" s="1"/>
      <c r="FW46" s="1"/>
      <c r="FX46" s="1"/>
      <c r="FY46" s="1"/>
      <c r="FZ46" s="1"/>
      <c r="GA46" s="1"/>
      <c r="GB46" s="1"/>
      <c r="GC46" s="1"/>
      <c r="GD46" s="1"/>
      <c r="GE46" s="1"/>
      <c r="GF46" s="1"/>
      <c r="GG46" s="1"/>
      <c r="GH46" s="1"/>
      <c r="GI46" s="54"/>
      <c r="GJ46" s="54"/>
      <c r="GK46" s="1"/>
      <c r="GL46" s="1"/>
      <c r="GM46" s="1"/>
      <c r="GN46" s="1"/>
      <c r="GO46" s="1"/>
      <c r="GP46" s="1"/>
      <c r="GQ46" s="1"/>
      <c r="GR46" s="1"/>
      <c r="GS46" s="1"/>
      <c r="GT46" s="1"/>
      <c r="GU46" s="194"/>
      <c r="GV46" s="194"/>
      <c r="GW46" s="51"/>
      <c r="GX46" s="51"/>
      <c r="GY46" s="1"/>
      <c r="GZ46" s="1"/>
      <c r="HA46" s="1"/>
      <c r="HB46" s="1"/>
      <c r="HC46" s="1"/>
      <c r="HD46" s="1"/>
      <c r="HE46" s="1"/>
      <c r="HF46" s="1"/>
      <c r="HG46" s="1"/>
      <c r="HH46" s="1"/>
      <c r="HI46" s="1"/>
      <c r="HJ46" s="1"/>
      <c r="HK46" s="94"/>
      <c r="HL46" s="94"/>
      <c r="HM46" s="1"/>
      <c r="HN46" s="1"/>
      <c r="HO46" s="51"/>
      <c r="HP46" s="51"/>
      <c r="HQ46" s="1"/>
      <c r="HR46" s="1"/>
      <c r="HS46" s="1"/>
      <c r="HT46" s="1"/>
      <c r="HU46" s="1"/>
      <c r="HV46" s="1"/>
      <c r="HW46" s="213"/>
      <c r="HX46" s="213"/>
      <c r="HY46" s="1"/>
      <c r="HZ46" s="1"/>
      <c r="IA46" s="230"/>
      <c r="IB46" s="230"/>
      <c r="IC46" s="1"/>
      <c r="ID46" s="1"/>
      <c r="IE46" s="1"/>
      <c r="IF46" s="1"/>
      <c r="IG46" s="1"/>
      <c r="IH46" s="1">
        <v>1</v>
      </c>
      <c r="II46" s="1"/>
      <c r="IJ46" s="1"/>
      <c r="IK46" s="244"/>
      <c r="IL46" s="244"/>
      <c r="IM46" s="1"/>
      <c r="IN46" s="1"/>
      <c r="IO46" s="1361"/>
    </row>
    <row r="47" spans="1:249" x14ac:dyDescent="0.3">
      <c r="A47" s="12">
        <v>33</v>
      </c>
      <c r="B47" s="12" t="s">
        <v>1056</v>
      </c>
      <c r="C47" s="12" t="s">
        <v>1057</v>
      </c>
      <c r="D47" s="12">
        <v>0.52</v>
      </c>
      <c r="E47" s="12"/>
      <c r="F47" s="12"/>
      <c r="G47" s="12"/>
      <c r="H47" s="12"/>
      <c r="I47" s="12"/>
      <c r="J47" s="12">
        <v>0</v>
      </c>
      <c r="K47" s="12">
        <v>0</v>
      </c>
      <c r="L47" s="12"/>
      <c r="M47" s="12"/>
      <c r="N47" s="12"/>
      <c r="O47" s="12"/>
      <c r="P47" s="12"/>
      <c r="Q47" s="12"/>
      <c r="R47" s="12"/>
      <c r="S47" s="12"/>
      <c r="T47" s="12"/>
      <c r="U47" s="12"/>
      <c r="V47" s="12"/>
      <c r="W47" s="12"/>
      <c r="X47" s="12"/>
      <c r="Y47" s="12"/>
      <c r="Z47" s="12"/>
      <c r="AA47" s="12"/>
      <c r="AB47" s="12"/>
      <c r="AC47" s="12"/>
      <c r="AD47" s="12"/>
      <c r="AE47" s="12">
        <v>15</v>
      </c>
      <c r="AF47" s="12"/>
      <c r="AG47" s="12">
        <v>150</v>
      </c>
      <c r="AH47" s="12"/>
      <c r="AI47" s="12"/>
      <c r="AJ47" s="12"/>
      <c r="AK47" s="12"/>
      <c r="AL47" s="12"/>
      <c r="AM47" s="12">
        <v>7</v>
      </c>
      <c r="AN47" s="12"/>
      <c r="AO47" s="12"/>
      <c r="AP47" s="12"/>
      <c r="AQ47" s="12"/>
      <c r="AR47" s="12"/>
      <c r="AS47" s="12"/>
      <c r="AT47" s="12"/>
      <c r="AU47" s="12"/>
      <c r="AV47" s="12"/>
      <c r="AW47" s="12"/>
      <c r="AX47" s="12"/>
      <c r="AY47" s="12"/>
      <c r="AZ47" s="12"/>
      <c r="BA47" s="12"/>
      <c r="BB47" s="12"/>
      <c r="BC47" s="12"/>
      <c r="BD47" s="12"/>
      <c r="BE47" s="12"/>
      <c r="BF47" s="12"/>
      <c r="BG47" s="12">
        <v>7</v>
      </c>
      <c r="BH47" s="12"/>
      <c r="BI47" s="12"/>
      <c r="BJ47" s="12"/>
      <c r="BK47" s="12"/>
      <c r="BL47" s="12"/>
      <c r="BM47" s="12">
        <v>132</v>
      </c>
      <c r="BN47" s="12"/>
      <c r="BO47" s="12"/>
      <c r="BP47" s="12"/>
      <c r="BQ47" s="12"/>
      <c r="BR47" s="12"/>
      <c r="BS47" s="12">
        <v>3</v>
      </c>
      <c r="BT47" s="12"/>
      <c r="BU47" s="12"/>
      <c r="BV47" s="12"/>
      <c r="BW47" s="12"/>
      <c r="BX47" s="1"/>
      <c r="BY47" s="41"/>
      <c r="BZ47" s="51"/>
      <c r="CA47" s="51"/>
      <c r="CB47" s="1"/>
      <c r="CC47" s="1"/>
      <c r="CD47" s="1"/>
      <c r="CE47" s="1"/>
      <c r="CF47" s="1"/>
      <c r="CG47" s="1"/>
      <c r="CH47" s="1"/>
      <c r="CI47" s="1"/>
      <c r="CJ47" s="1"/>
      <c r="CK47" s="1"/>
      <c r="CL47" s="71"/>
      <c r="CM47" s="71"/>
      <c r="CN47" s="1"/>
      <c r="CO47" s="1"/>
      <c r="CP47" s="1"/>
      <c r="CQ47" s="1"/>
      <c r="CR47" s="1"/>
      <c r="CS47" s="1"/>
      <c r="CT47" s="1"/>
      <c r="CU47" s="1"/>
      <c r="CV47" s="1"/>
      <c r="CW47" s="1"/>
      <c r="CX47" s="1"/>
      <c r="CY47" s="1"/>
      <c r="CZ47" s="1"/>
      <c r="DA47" s="1">
        <v>8</v>
      </c>
      <c r="DB47" s="1"/>
      <c r="DC47" s="1"/>
      <c r="DD47" s="1"/>
      <c r="DE47" s="1"/>
      <c r="DF47" s="1"/>
      <c r="DG47" s="1"/>
      <c r="DH47" s="1"/>
      <c r="DI47" s="1"/>
      <c r="DJ47" s="1"/>
      <c r="DK47" s="1"/>
      <c r="DL47" s="1"/>
      <c r="DM47" s="1">
        <v>3</v>
      </c>
      <c r="DN47" s="1"/>
      <c r="DO47" s="1"/>
      <c r="DP47" s="1"/>
      <c r="DQ47" s="1"/>
      <c r="DR47" s="1"/>
      <c r="DS47" s="1"/>
      <c r="DT47" s="1"/>
      <c r="DU47" s="1">
        <v>10</v>
      </c>
      <c r="DV47" s="1"/>
      <c r="DW47" s="1">
        <v>2</v>
      </c>
      <c r="DX47" s="41"/>
      <c r="DY47" s="41"/>
      <c r="DZ47" s="1"/>
      <c r="EA47" s="1"/>
      <c r="EB47" s="1"/>
      <c r="EC47" s="41"/>
      <c r="ED47" s="54"/>
      <c r="EE47" s="54"/>
      <c r="EF47" s="1"/>
      <c r="EG47" s="1"/>
      <c r="EH47" s="1"/>
      <c r="EI47" s="1"/>
      <c r="EJ47" s="1"/>
      <c r="EK47" s="1">
        <v>5</v>
      </c>
      <c r="EL47" s="1"/>
      <c r="EM47" s="1"/>
      <c r="EN47" s="60"/>
      <c r="EO47" s="60"/>
      <c r="EP47" s="1"/>
      <c r="EQ47" s="1">
        <v>1</v>
      </c>
      <c r="ER47" s="1">
        <v>5</v>
      </c>
      <c r="ES47" s="1"/>
      <c r="ET47" s="1"/>
      <c r="EU47" s="1"/>
      <c r="EV47" s="1">
        <v>0</v>
      </c>
      <c r="EW47" s="1">
        <v>11</v>
      </c>
      <c r="EX47" s="1"/>
      <c r="EY47" s="1"/>
      <c r="EZ47" s="54"/>
      <c r="FA47" s="54">
        <v>14</v>
      </c>
      <c r="FB47" s="1"/>
      <c r="FC47" s="1"/>
      <c r="FD47" s="151"/>
      <c r="FE47" s="54"/>
      <c r="FF47" s="54"/>
      <c r="FG47" s="1"/>
      <c r="FH47" s="1"/>
      <c r="FI47" s="1"/>
      <c r="FJ47" s="1"/>
      <c r="FK47" s="54"/>
      <c r="FL47" s="54"/>
      <c r="FM47" s="1"/>
      <c r="FN47" s="1"/>
      <c r="FO47" s="1"/>
      <c r="FP47" s="1"/>
      <c r="FQ47" s="160"/>
      <c r="FR47" s="51"/>
      <c r="FS47" s="1"/>
      <c r="FT47" s="1"/>
      <c r="FU47" s="1"/>
      <c r="FV47" s="1"/>
      <c r="FW47" s="1"/>
      <c r="FX47" s="1"/>
      <c r="FY47" s="1"/>
      <c r="FZ47" s="1"/>
      <c r="GA47" s="1"/>
      <c r="GB47" s="1"/>
      <c r="GC47" s="1"/>
      <c r="GD47" s="1">
        <v>1</v>
      </c>
      <c r="GE47" s="1"/>
      <c r="GF47" s="1"/>
      <c r="GG47" s="1"/>
      <c r="GH47" s="1">
        <v>2</v>
      </c>
      <c r="GI47" s="54"/>
      <c r="GJ47" s="54">
        <v>1</v>
      </c>
      <c r="GK47" s="1"/>
      <c r="GL47" s="1"/>
      <c r="GM47" s="1"/>
      <c r="GN47" s="1"/>
      <c r="GO47" s="1"/>
      <c r="GP47" s="1"/>
      <c r="GQ47" s="1"/>
      <c r="GR47" s="1"/>
      <c r="GS47" s="1">
        <v>4</v>
      </c>
      <c r="GT47" s="1"/>
      <c r="GU47" s="194"/>
      <c r="GV47" s="194"/>
      <c r="GW47" s="51"/>
      <c r="GX47" s="51">
        <v>18</v>
      </c>
      <c r="GY47" s="1"/>
      <c r="GZ47" s="1"/>
      <c r="HA47" s="1"/>
      <c r="HB47" s="1"/>
      <c r="HC47" s="1"/>
      <c r="HD47" s="1"/>
      <c r="HE47" s="1"/>
      <c r="HF47" s="1"/>
      <c r="HG47" s="1"/>
      <c r="HH47" s="1"/>
      <c r="HI47" s="1"/>
      <c r="HJ47" s="1">
        <v>101</v>
      </c>
      <c r="HK47" s="94"/>
      <c r="HL47" s="94"/>
      <c r="HM47" s="1">
        <v>32</v>
      </c>
      <c r="HN47" s="1"/>
      <c r="HO47" s="51"/>
      <c r="HP47" s="51">
        <v>18</v>
      </c>
      <c r="HQ47" s="1"/>
      <c r="HR47" s="1"/>
      <c r="HS47" s="1"/>
      <c r="HT47" s="1">
        <v>55</v>
      </c>
      <c r="HU47" s="1"/>
      <c r="HV47" s="1">
        <v>12</v>
      </c>
      <c r="HW47" s="213"/>
      <c r="HX47" s="213"/>
      <c r="HY47" s="1"/>
      <c r="HZ47" s="1">
        <v>7</v>
      </c>
      <c r="IA47" s="230"/>
      <c r="IB47" s="230">
        <v>10</v>
      </c>
      <c r="IC47" s="1"/>
      <c r="ID47" s="1"/>
      <c r="IE47" s="1"/>
      <c r="IF47" s="1"/>
      <c r="IG47" s="1">
        <v>20</v>
      </c>
      <c r="IH47" s="1"/>
      <c r="II47" s="1"/>
      <c r="IJ47" s="1"/>
      <c r="IK47" s="244"/>
      <c r="IL47" s="244"/>
      <c r="IM47" s="1"/>
      <c r="IN47" s="1"/>
      <c r="IO47" s="1361"/>
    </row>
    <row r="48" spans="1:249" x14ac:dyDescent="0.3">
      <c r="A48" s="12">
        <v>34</v>
      </c>
      <c r="B48" s="12" t="s">
        <v>1058</v>
      </c>
      <c r="C48" s="12" t="s">
        <v>371</v>
      </c>
      <c r="D48" s="12">
        <v>0.65</v>
      </c>
      <c r="E48" s="12"/>
      <c r="F48" s="12"/>
      <c r="G48" s="12"/>
      <c r="H48" s="12"/>
      <c r="I48" s="12"/>
      <c r="J48" s="12">
        <v>23</v>
      </c>
      <c r="K48" s="12">
        <v>0</v>
      </c>
      <c r="L48" s="12"/>
      <c r="M48" s="12"/>
      <c r="N48" s="12"/>
      <c r="O48" s="12"/>
      <c r="P48" s="12"/>
      <c r="Q48" s="12"/>
      <c r="R48" s="12">
        <v>5</v>
      </c>
      <c r="S48" s="12"/>
      <c r="T48" s="12"/>
      <c r="U48" s="12"/>
      <c r="V48" s="12"/>
      <c r="W48" s="12"/>
      <c r="X48" s="12"/>
      <c r="Y48" s="12"/>
      <c r="Z48" s="12"/>
      <c r="AA48" s="12"/>
      <c r="AB48" s="12"/>
      <c r="AC48" s="12"/>
      <c r="AD48" s="12"/>
      <c r="AE48" s="12"/>
      <c r="AF48" s="12"/>
      <c r="AG48" s="12"/>
      <c r="AH48" s="12"/>
      <c r="AI48" s="12"/>
      <c r="AJ48" s="12"/>
      <c r="AK48" s="12"/>
      <c r="AL48" s="12">
        <v>486</v>
      </c>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v>23</v>
      </c>
      <c r="BQ48" s="12"/>
      <c r="BR48" s="12"/>
      <c r="BS48" s="12">
        <v>1</v>
      </c>
      <c r="BT48" s="12"/>
      <c r="BU48" s="12">
        <v>2</v>
      </c>
      <c r="BV48" s="12">
        <v>36</v>
      </c>
      <c r="BW48" s="12"/>
      <c r="BX48" s="1"/>
      <c r="BY48" s="41"/>
      <c r="BZ48" s="51"/>
      <c r="CA48" s="51"/>
      <c r="CB48" s="1"/>
      <c r="CC48" s="1"/>
      <c r="CD48" s="1"/>
      <c r="CE48" s="1"/>
      <c r="CF48" s="1"/>
      <c r="CG48" s="1"/>
      <c r="CH48" s="1"/>
      <c r="CI48" s="1"/>
      <c r="CJ48" s="1"/>
      <c r="CK48" s="1"/>
      <c r="CL48" s="71">
        <v>60</v>
      </c>
      <c r="CM48" s="71"/>
      <c r="CN48" s="1"/>
      <c r="CO48" s="1"/>
      <c r="CP48" s="1">
        <v>19</v>
      </c>
      <c r="CQ48" s="1"/>
      <c r="CR48" s="1"/>
      <c r="CS48" s="1"/>
      <c r="CT48" s="1"/>
      <c r="CU48" s="1"/>
      <c r="CV48" s="1"/>
      <c r="CW48" s="1"/>
      <c r="CX48" s="1"/>
      <c r="CY48" s="1"/>
      <c r="CZ48" s="1">
        <v>15</v>
      </c>
      <c r="DA48" s="1"/>
      <c r="DB48" s="1"/>
      <c r="DC48" s="1">
        <v>0</v>
      </c>
      <c r="DD48" s="1"/>
      <c r="DE48" s="1"/>
      <c r="DF48" s="1"/>
      <c r="DG48" s="1"/>
      <c r="DH48" s="1"/>
      <c r="DI48" s="1"/>
      <c r="DJ48" s="1"/>
      <c r="DK48" s="1"/>
      <c r="DL48" s="1"/>
      <c r="DM48" s="1"/>
      <c r="DN48" s="1"/>
      <c r="DO48" s="1"/>
      <c r="DP48" s="1"/>
      <c r="DQ48" s="1"/>
      <c r="DR48" s="1"/>
      <c r="DS48" s="1"/>
      <c r="DT48" s="1">
        <v>10</v>
      </c>
      <c r="DU48" s="1"/>
      <c r="DV48" s="1">
        <v>5</v>
      </c>
      <c r="DW48" s="1"/>
      <c r="DX48" s="41"/>
      <c r="DY48" s="41"/>
      <c r="DZ48" s="111">
        <v>480</v>
      </c>
      <c r="EA48" s="1"/>
      <c r="EB48" s="1"/>
      <c r="EC48" s="41"/>
      <c r="ED48" s="54"/>
      <c r="EE48" s="54"/>
      <c r="EF48" s="1"/>
      <c r="EG48" s="1"/>
      <c r="EH48" s="1"/>
      <c r="EI48" s="1"/>
      <c r="EJ48" s="1"/>
      <c r="EK48" s="1"/>
      <c r="EL48" s="1"/>
      <c r="EM48" s="1"/>
      <c r="EN48" s="144"/>
      <c r="EO48" s="144"/>
      <c r="EP48" s="1"/>
      <c r="EQ48" s="1"/>
      <c r="ER48" s="1"/>
      <c r="ES48" s="1">
        <v>692</v>
      </c>
      <c r="ET48" s="1"/>
      <c r="EU48" s="1"/>
      <c r="EV48" s="1"/>
      <c r="EW48" s="1"/>
      <c r="EX48" s="1"/>
      <c r="EY48" s="1"/>
      <c r="EZ48" s="54">
        <v>94</v>
      </c>
      <c r="FA48" s="54"/>
      <c r="FB48" s="1"/>
      <c r="FC48" s="1"/>
      <c r="FD48" s="151"/>
      <c r="FE48" s="54">
        <v>51</v>
      </c>
      <c r="FF48" s="54">
        <v>1</v>
      </c>
      <c r="FG48" s="1"/>
      <c r="FH48" s="1"/>
      <c r="FI48" s="1"/>
      <c r="FJ48" s="1"/>
      <c r="FK48" s="54"/>
      <c r="FL48" s="54"/>
      <c r="FM48" s="1">
        <v>14</v>
      </c>
      <c r="FN48" s="1"/>
      <c r="FO48" s="1"/>
      <c r="FP48" s="1"/>
      <c r="FQ48" s="160"/>
      <c r="FR48" s="51"/>
      <c r="FS48" s="1">
        <v>6</v>
      </c>
      <c r="FT48" s="1"/>
      <c r="FU48" s="1">
        <v>14</v>
      </c>
      <c r="FV48" s="1">
        <v>0</v>
      </c>
      <c r="FW48" s="1"/>
      <c r="FX48" s="1"/>
      <c r="FY48" s="1"/>
      <c r="FZ48" s="1"/>
      <c r="GA48" s="1"/>
      <c r="GB48" s="1"/>
      <c r="GC48" s="1"/>
      <c r="GD48" s="1"/>
      <c r="GE48" s="1"/>
      <c r="GF48" s="1"/>
      <c r="GG48" s="1">
        <v>34</v>
      </c>
      <c r="GH48" s="1"/>
      <c r="GI48" s="54">
        <v>4</v>
      </c>
      <c r="GJ48" s="54"/>
      <c r="GK48" s="1"/>
      <c r="GL48" s="1"/>
      <c r="GM48" s="1">
        <v>3</v>
      </c>
      <c r="GN48" s="1"/>
      <c r="GO48" s="1"/>
      <c r="GP48" s="1"/>
      <c r="GQ48" s="1"/>
      <c r="GR48" s="1"/>
      <c r="GS48" s="1"/>
      <c r="GT48" s="1">
        <v>1</v>
      </c>
      <c r="GU48" s="194"/>
      <c r="GV48" s="194"/>
      <c r="GW48" s="51">
        <v>130</v>
      </c>
      <c r="GX48" s="51"/>
      <c r="GY48" s="1"/>
      <c r="GZ48" s="1"/>
      <c r="HA48" s="1"/>
      <c r="HB48" s="1"/>
      <c r="HC48" s="1"/>
      <c r="HD48" s="1"/>
      <c r="HE48" s="1"/>
      <c r="HF48" s="1"/>
      <c r="HG48" s="1"/>
      <c r="HH48" s="1"/>
      <c r="HI48" s="1"/>
      <c r="HJ48" s="1"/>
      <c r="HK48" s="94"/>
      <c r="HL48" s="94"/>
      <c r="HM48" s="1"/>
      <c r="HN48" s="1"/>
      <c r="HO48" s="51">
        <v>130</v>
      </c>
      <c r="HP48" s="51"/>
      <c r="HQ48" s="1"/>
      <c r="HR48" s="1"/>
      <c r="HS48" s="1">
        <v>109</v>
      </c>
      <c r="HT48" s="1"/>
      <c r="HU48" s="1"/>
      <c r="HV48" s="1"/>
      <c r="HW48" s="213"/>
      <c r="HX48" s="213"/>
      <c r="HY48" s="1">
        <v>3</v>
      </c>
      <c r="HZ48" s="1"/>
      <c r="IA48" s="230">
        <v>5</v>
      </c>
      <c r="IB48" s="230"/>
      <c r="IC48" s="1"/>
      <c r="ID48" s="1"/>
      <c r="IE48" s="1"/>
      <c r="IF48" s="1"/>
      <c r="IG48" s="1"/>
      <c r="IH48" s="1">
        <v>178</v>
      </c>
      <c r="II48" s="1"/>
      <c r="IJ48" s="1"/>
      <c r="IK48" s="244"/>
      <c r="IL48" s="244"/>
      <c r="IM48" s="1"/>
      <c r="IN48" s="1"/>
      <c r="IO48" s="1361"/>
    </row>
    <row r="49" spans="1:249" x14ac:dyDescent="0.3">
      <c r="A49" s="12">
        <v>13</v>
      </c>
      <c r="B49" s="12" t="s">
        <v>1059</v>
      </c>
      <c r="C49" s="12" t="s">
        <v>138</v>
      </c>
      <c r="D49" s="12">
        <v>0.8</v>
      </c>
      <c r="E49" s="12"/>
      <c r="F49" s="12"/>
      <c r="G49" s="12"/>
      <c r="H49" s="12"/>
      <c r="I49" s="12"/>
      <c r="J49" s="12">
        <v>0</v>
      </c>
      <c r="K49" s="12">
        <v>487</v>
      </c>
      <c r="L49" s="12"/>
      <c r="M49" s="12">
        <v>1256</v>
      </c>
      <c r="N49" s="12"/>
      <c r="O49" s="12">
        <v>396</v>
      </c>
      <c r="P49" s="12"/>
      <c r="Q49" s="12">
        <v>550</v>
      </c>
      <c r="R49" s="12"/>
      <c r="S49" s="12">
        <v>227</v>
      </c>
      <c r="T49" s="12"/>
      <c r="U49" s="12">
        <v>737</v>
      </c>
      <c r="V49" s="12"/>
      <c r="W49" s="12">
        <v>65</v>
      </c>
      <c r="X49" s="12"/>
      <c r="Y49" s="12">
        <v>1253</v>
      </c>
      <c r="Z49" s="12">
        <v>0</v>
      </c>
      <c r="AA49" s="12">
        <v>520</v>
      </c>
      <c r="AB49" s="12"/>
      <c r="AC49" s="12"/>
      <c r="AD49" s="12"/>
      <c r="AE49" s="12"/>
      <c r="AF49" s="12"/>
      <c r="AG49" s="12"/>
      <c r="AH49" s="12"/>
      <c r="AI49" s="12">
        <v>43</v>
      </c>
      <c r="AJ49" s="12">
        <v>0</v>
      </c>
      <c r="AK49" s="12">
        <v>703</v>
      </c>
      <c r="AL49" s="12"/>
      <c r="AM49" s="12"/>
      <c r="AN49" s="12"/>
      <c r="AO49" s="12"/>
      <c r="AP49" s="12"/>
      <c r="AQ49" s="12"/>
      <c r="AR49" s="12"/>
      <c r="AS49" s="12">
        <v>1520</v>
      </c>
      <c r="AT49" s="12"/>
      <c r="AU49" s="12"/>
      <c r="AV49" s="12"/>
      <c r="AW49" s="12">
        <v>219</v>
      </c>
      <c r="AX49" s="12"/>
      <c r="AY49" s="12"/>
      <c r="AZ49" s="12"/>
      <c r="BA49" s="12">
        <v>855</v>
      </c>
      <c r="BB49" s="12"/>
      <c r="BC49" s="12"/>
      <c r="BD49" s="12"/>
      <c r="BE49" s="12"/>
      <c r="BF49" s="12"/>
      <c r="BG49" s="12">
        <v>682</v>
      </c>
      <c r="BH49" s="12">
        <f>SUM(BH50:BH51)</f>
        <v>0</v>
      </c>
      <c r="BI49" s="12">
        <f>SUM(BI50:BI51)</f>
        <v>0</v>
      </c>
      <c r="BJ49" s="12"/>
      <c r="BK49" s="12"/>
      <c r="BL49" s="12"/>
      <c r="BM49" s="12">
        <v>1032</v>
      </c>
      <c r="BN49" s="12"/>
      <c r="BO49" s="12">
        <v>528</v>
      </c>
      <c r="BP49" s="12"/>
      <c r="BQ49" s="12"/>
      <c r="BR49" s="12"/>
      <c r="BS49" s="12">
        <v>444</v>
      </c>
      <c r="BT49" s="12"/>
      <c r="BU49" s="12">
        <v>698</v>
      </c>
      <c r="BV49" s="12"/>
      <c r="BW49" s="12"/>
      <c r="BX49" s="1"/>
      <c r="BY49" s="41">
        <v>1042</v>
      </c>
      <c r="BZ49" s="51"/>
      <c r="CA49" s="51"/>
      <c r="CB49" s="1"/>
      <c r="CC49" s="50">
        <v>327</v>
      </c>
      <c r="CD49" s="1"/>
      <c r="CE49" s="1"/>
      <c r="CF49" s="1"/>
      <c r="CG49" s="1">
        <v>800</v>
      </c>
      <c r="CH49" s="1"/>
      <c r="CI49" s="1">
        <v>142</v>
      </c>
      <c r="CJ49" s="1"/>
      <c r="CK49" s="1"/>
      <c r="CL49" s="71"/>
      <c r="CM49" s="71"/>
      <c r="CN49" s="1"/>
      <c r="CO49" s="1"/>
      <c r="CP49" s="1"/>
      <c r="CQ49" s="1">
        <v>768</v>
      </c>
      <c r="CR49" s="1"/>
      <c r="CS49" s="1"/>
      <c r="CT49" s="1"/>
      <c r="CU49" s="1">
        <v>800</v>
      </c>
      <c r="CV49" s="1"/>
      <c r="CW49" s="1">
        <f>CW50</f>
        <v>1070</v>
      </c>
      <c r="CX49" s="1"/>
      <c r="CY49" s="1">
        <v>1002</v>
      </c>
      <c r="CZ49" s="1"/>
      <c r="DA49" s="1">
        <v>466</v>
      </c>
      <c r="DB49" s="1">
        <v>12</v>
      </c>
      <c r="DC49" s="1">
        <v>0</v>
      </c>
      <c r="DD49" s="1"/>
      <c r="DE49" s="1"/>
      <c r="DF49" s="1"/>
      <c r="DG49" s="1"/>
      <c r="DH49" s="1"/>
      <c r="DI49" s="1"/>
      <c r="DJ49" s="1"/>
      <c r="DK49" s="1">
        <v>382</v>
      </c>
      <c r="DL49" s="1"/>
      <c r="DM49" s="1"/>
      <c r="DN49" s="1"/>
      <c r="DO49" s="1"/>
      <c r="DP49" s="1"/>
      <c r="DQ49" s="1"/>
      <c r="DR49" s="1"/>
      <c r="DS49" s="1"/>
      <c r="DT49" s="1"/>
      <c r="DU49" s="1">
        <v>555</v>
      </c>
      <c r="DV49" s="1"/>
      <c r="DW49" s="1"/>
      <c r="DX49" s="45">
        <f>SUM(DX50:DX52)</f>
        <v>0</v>
      </c>
      <c r="DY49" s="45">
        <f>SUM(DY50:DY52)</f>
        <v>1251</v>
      </c>
      <c r="DZ49" s="1"/>
      <c r="EA49" s="1"/>
      <c r="EB49" s="1"/>
      <c r="EC49" s="41"/>
      <c r="ED49" s="54"/>
      <c r="EE49" s="54"/>
      <c r="EF49" s="1"/>
      <c r="EG49" s="1"/>
      <c r="EH49" s="1"/>
      <c r="EI49" s="50">
        <v>408</v>
      </c>
      <c r="EJ49" s="1"/>
      <c r="EK49" s="1"/>
      <c r="EL49" s="1"/>
      <c r="EM49" s="1"/>
      <c r="EN49" s="60"/>
      <c r="EO49" s="60"/>
      <c r="EP49" s="50"/>
      <c r="EQ49" s="50">
        <v>979</v>
      </c>
      <c r="ER49" s="1"/>
      <c r="ES49" s="1"/>
      <c r="ET49" s="1"/>
      <c r="EU49" s="1"/>
      <c r="EV49" s="1">
        <v>0</v>
      </c>
      <c r="EW49" s="1">
        <v>219</v>
      </c>
      <c r="EX49" s="1"/>
      <c r="EY49" s="1">
        <v>542</v>
      </c>
      <c r="EZ49" s="54"/>
      <c r="FA49" s="54">
        <v>859</v>
      </c>
      <c r="FB49" s="1"/>
      <c r="FC49" s="1"/>
      <c r="FD49" s="151"/>
      <c r="FE49" s="54"/>
      <c r="FF49" s="54">
        <v>225</v>
      </c>
      <c r="FG49" s="1"/>
      <c r="FH49" s="1"/>
      <c r="FI49" s="1"/>
      <c r="FJ49" s="1">
        <v>420</v>
      </c>
      <c r="FK49" s="54"/>
      <c r="FL49" s="54">
        <v>190</v>
      </c>
      <c r="FM49" s="50"/>
      <c r="FN49" s="50">
        <v>270</v>
      </c>
      <c r="FO49" s="1"/>
      <c r="FP49" s="1">
        <v>188</v>
      </c>
      <c r="FQ49" s="160"/>
      <c r="FR49" s="51"/>
      <c r="FS49" s="1"/>
      <c r="FT49" s="1">
        <v>278</v>
      </c>
      <c r="FU49" s="1">
        <v>0</v>
      </c>
      <c r="FV49" s="1">
        <v>569</v>
      </c>
      <c r="FW49" s="1"/>
      <c r="FX49" s="1"/>
      <c r="FY49" s="1"/>
      <c r="FZ49" s="1"/>
      <c r="GA49" s="1"/>
      <c r="GB49" s="1"/>
      <c r="GC49" s="1"/>
      <c r="GD49" s="1"/>
      <c r="GE49" s="1"/>
      <c r="GF49" s="1"/>
      <c r="GG49" s="1"/>
      <c r="GH49" s="1"/>
      <c r="GI49" s="54"/>
      <c r="GJ49" s="54"/>
      <c r="GK49" s="1"/>
      <c r="GL49" s="1"/>
      <c r="GM49" s="1"/>
      <c r="GN49" s="1"/>
      <c r="GO49" s="1"/>
      <c r="GP49" s="50">
        <v>645</v>
      </c>
      <c r="GQ49" s="1"/>
      <c r="GR49" s="1"/>
      <c r="GS49" s="1"/>
      <c r="GT49" s="1"/>
      <c r="GU49" s="194"/>
      <c r="GV49" s="194"/>
      <c r="GW49" s="51">
        <v>0</v>
      </c>
      <c r="GX49" s="51">
        <v>402</v>
      </c>
      <c r="GY49" s="1"/>
      <c r="GZ49" s="50">
        <v>1596</v>
      </c>
      <c r="HA49" s="1"/>
      <c r="HB49" s="50">
        <v>1885</v>
      </c>
      <c r="HC49" s="50">
        <v>1594</v>
      </c>
      <c r="HD49" s="50">
        <v>0</v>
      </c>
      <c r="HE49" s="1"/>
      <c r="HF49" s="1"/>
      <c r="HG49" s="1"/>
      <c r="HH49" s="1"/>
      <c r="HI49" s="1"/>
      <c r="HJ49" s="1"/>
      <c r="HK49" s="94"/>
      <c r="HL49" s="94"/>
      <c r="HM49" s="1"/>
      <c r="HN49" s="1"/>
      <c r="HO49" s="51">
        <v>0</v>
      </c>
      <c r="HP49" s="51">
        <v>402</v>
      </c>
      <c r="HQ49" s="1"/>
      <c r="HR49" s="1"/>
      <c r="HS49" s="1"/>
      <c r="HT49" s="1"/>
      <c r="HU49" s="1"/>
      <c r="HV49" s="50">
        <v>1931</v>
      </c>
      <c r="HW49" s="213"/>
      <c r="HX49" s="213"/>
      <c r="HY49" s="1"/>
      <c r="HZ49" s="1"/>
      <c r="IA49" s="230"/>
      <c r="IB49" s="230"/>
      <c r="IC49" s="1"/>
      <c r="ID49" s="1"/>
      <c r="IE49" s="1"/>
      <c r="IF49" s="1"/>
      <c r="IG49" s="1"/>
      <c r="IH49" s="1"/>
      <c r="II49" s="1"/>
      <c r="IJ49" s="1"/>
      <c r="IK49" s="244"/>
      <c r="IL49" s="244"/>
      <c r="IM49" s="1"/>
      <c r="IN49" s="1"/>
      <c r="IO49" s="1361"/>
    </row>
    <row r="50" spans="1:249" x14ac:dyDescent="0.3">
      <c r="A50" s="12">
        <v>35</v>
      </c>
      <c r="B50" s="12" t="s">
        <v>1060</v>
      </c>
      <c r="C50" s="12" t="s">
        <v>1061</v>
      </c>
      <c r="D50" s="12">
        <v>0.8</v>
      </c>
      <c r="E50" s="12"/>
      <c r="F50" s="12"/>
      <c r="G50" s="12"/>
      <c r="H50" s="12"/>
      <c r="I50" s="12">
        <v>10</v>
      </c>
      <c r="J50" s="12">
        <v>0</v>
      </c>
      <c r="K50" s="12">
        <v>487</v>
      </c>
      <c r="L50" s="12"/>
      <c r="M50" s="12">
        <v>1256</v>
      </c>
      <c r="N50" s="12"/>
      <c r="O50" s="12">
        <v>396</v>
      </c>
      <c r="P50" s="12"/>
      <c r="Q50" s="12">
        <v>550</v>
      </c>
      <c r="R50" s="12"/>
      <c r="S50" s="12">
        <v>227</v>
      </c>
      <c r="T50" s="12"/>
      <c r="U50" s="12">
        <v>737</v>
      </c>
      <c r="V50" s="12"/>
      <c r="W50" s="12">
        <v>65</v>
      </c>
      <c r="X50" s="12"/>
      <c r="Y50" s="12">
        <v>1253</v>
      </c>
      <c r="Z50" s="12">
        <v>0</v>
      </c>
      <c r="AA50" s="12">
        <v>520</v>
      </c>
      <c r="AB50" s="12"/>
      <c r="AC50" s="12">
        <v>756</v>
      </c>
      <c r="AD50" s="12"/>
      <c r="AE50" s="12">
        <v>729</v>
      </c>
      <c r="AF50" s="12"/>
      <c r="AG50" s="12"/>
      <c r="AH50" s="12"/>
      <c r="AI50" s="12">
        <v>43</v>
      </c>
      <c r="AJ50" s="12"/>
      <c r="AK50" s="12">
        <v>703</v>
      </c>
      <c r="AL50" s="12"/>
      <c r="AM50" s="12">
        <v>1795</v>
      </c>
      <c r="AN50" s="12"/>
      <c r="AO50" s="12"/>
      <c r="AP50" s="12"/>
      <c r="AQ50" s="12">
        <v>300</v>
      </c>
      <c r="AR50" s="12"/>
      <c r="AS50" s="12">
        <v>1520</v>
      </c>
      <c r="AT50" s="12"/>
      <c r="AU50" s="12">
        <v>10</v>
      </c>
      <c r="AV50" s="12"/>
      <c r="AW50" s="12">
        <v>219</v>
      </c>
      <c r="AX50" s="12"/>
      <c r="AY50" s="12"/>
      <c r="AZ50" s="12"/>
      <c r="BA50" s="12">
        <v>855</v>
      </c>
      <c r="BB50" s="12"/>
      <c r="BC50" s="12"/>
      <c r="BD50" s="12"/>
      <c r="BE50" s="12"/>
      <c r="BF50" s="12"/>
      <c r="BG50" s="12">
        <v>682</v>
      </c>
      <c r="BH50" s="12"/>
      <c r="BI50" s="12"/>
      <c r="BJ50" s="12"/>
      <c r="BK50" s="12">
        <v>244</v>
      </c>
      <c r="BL50" s="12"/>
      <c r="BM50" s="12">
        <v>1032</v>
      </c>
      <c r="BN50" s="12"/>
      <c r="BO50" s="12">
        <v>528</v>
      </c>
      <c r="BP50" s="12"/>
      <c r="BQ50" s="12">
        <v>200</v>
      </c>
      <c r="BR50" s="12"/>
      <c r="BS50" s="12">
        <v>444</v>
      </c>
      <c r="BT50" s="12"/>
      <c r="BU50" s="12">
        <v>698</v>
      </c>
      <c r="BV50" s="12"/>
      <c r="BW50" s="12"/>
      <c r="BX50" s="1"/>
      <c r="BY50" s="41">
        <v>1042</v>
      </c>
      <c r="BZ50" s="51"/>
      <c r="CA50" s="51">
        <v>548</v>
      </c>
      <c r="CB50" s="1"/>
      <c r="CC50" s="1">
        <v>327</v>
      </c>
      <c r="CD50" s="1"/>
      <c r="CE50" s="1"/>
      <c r="CF50" s="1"/>
      <c r="CG50" s="1">
        <v>800</v>
      </c>
      <c r="CH50" s="1"/>
      <c r="CI50" s="1">
        <v>142</v>
      </c>
      <c r="CJ50" s="1"/>
      <c r="CK50" s="1">
        <v>600</v>
      </c>
      <c r="CL50" s="71"/>
      <c r="CM50" s="71">
        <v>1020</v>
      </c>
      <c r="CN50" s="1"/>
      <c r="CO50" s="1"/>
      <c r="CP50" s="1"/>
      <c r="CQ50" s="1">
        <v>768</v>
      </c>
      <c r="CR50" s="1"/>
      <c r="CS50" s="1"/>
      <c r="CT50" s="1"/>
      <c r="CU50" s="1">
        <v>800</v>
      </c>
      <c r="CV50" s="1"/>
      <c r="CW50" s="1">
        <v>1070</v>
      </c>
      <c r="CX50" s="1"/>
      <c r="CY50" s="1">
        <v>1002</v>
      </c>
      <c r="CZ50" s="1"/>
      <c r="DA50" s="1">
        <v>466</v>
      </c>
      <c r="DB50" s="1"/>
      <c r="DC50" s="1">
        <v>236</v>
      </c>
      <c r="DD50" s="1"/>
      <c r="DE50" s="1"/>
      <c r="DF50" s="1"/>
      <c r="DG50" s="1"/>
      <c r="DH50" s="1"/>
      <c r="DI50" s="1">
        <v>120</v>
      </c>
      <c r="DJ50" s="1"/>
      <c r="DK50" s="1">
        <v>382</v>
      </c>
      <c r="DL50" s="1"/>
      <c r="DM50" s="1">
        <v>1903</v>
      </c>
      <c r="DN50" s="1"/>
      <c r="DO50" s="1"/>
      <c r="DP50" s="1"/>
      <c r="DQ50" s="1">
        <v>456</v>
      </c>
      <c r="DR50" s="1"/>
      <c r="DS50" s="1"/>
      <c r="DT50" s="1"/>
      <c r="DU50" s="1">
        <v>555</v>
      </c>
      <c r="DV50" s="1"/>
      <c r="DW50" s="1">
        <v>150</v>
      </c>
      <c r="DX50" s="41"/>
      <c r="DY50" s="41">
        <v>1251</v>
      </c>
      <c r="DZ50" s="1"/>
      <c r="EA50" s="1"/>
      <c r="EB50" s="1"/>
      <c r="EC50" s="41">
        <v>737</v>
      </c>
      <c r="ED50" s="54"/>
      <c r="EE50" s="54"/>
      <c r="EF50" s="1"/>
      <c r="EG50" s="1"/>
      <c r="EH50" s="1"/>
      <c r="EI50" s="1">
        <v>408</v>
      </c>
      <c r="EJ50" s="1"/>
      <c r="EK50" s="1">
        <v>220</v>
      </c>
      <c r="EL50" s="1"/>
      <c r="EM50" s="1">
        <v>300</v>
      </c>
      <c r="EN50" s="144"/>
      <c r="EO50" s="144"/>
      <c r="EP50" s="1"/>
      <c r="EQ50" s="1">
        <v>979</v>
      </c>
      <c r="ER50" s="1">
        <v>700</v>
      </c>
      <c r="ES50" s="1"/>
      <c r="ET50" s="1"/>
      <c r="EU50" s="1"/>
      <c r="EV50" s="1"/>
      <c r="EW50" s="1">
        <v>219</v>
      </c>
      <c r="EX50" s="1"/>
      <c r="EY50" s="1">
        <v>542</v>
      </c>
      <c r="EZ50" s="54"/>
      <c r="FA50" s="54">
        <v>859</v>
      </c>
      <c r="FB50" s="1"/>
      <c r="FC50" s="1"/>
      <c r="FD50" s="151"/>
      <c r="FE50" s="54"/>
      <c r="FF50" s="54">
        <v>225</v>
      </c>
      <c r="FG50" s="1"/>
      <c r="FH50" s="1"/>
      <c r="FI50" s="1"/>
      <c r="FJ50" s="1">
        <v>420</v>
      </c>
      <c r="FK50" s="54"/>
      <c r="FL50" s="54">
        <v>190</v>
      </c>
      <c r="FM50" s="1"/>
      <c r="FN50" s="1">
        <v>270</v>
      </c>
      <c r="FO50" s="1"/>
      <c r="FP50" s="1">
        <v>188</v>
      </c>
      <c r="FQ50" s="160"/>
      <c r="FR50" s="51"/>
      <c r="FS50" s="1"/>
      <c r="FT50" s="1">
        <v>278</v>
      </c>
      <c r="FU50" s="1">
        <v>0</v>
      </c>
      <c r="FV50" s="1">
        <v>569</v>
      </c>
      <c r="FW50" s="1"/>
      <c r="FX50" s="1"/>
      <c r="FY50" s="1">
        <v>0</v>
      </c>
      <c r="FZ50" s="1">
        <v>519</v>
      </c>
      <c r="GA50" s="1">
        <v>1700</v>
      </c>
      <c r="GB50" s="1"/>
      <c r="GC50" s="1"/>
      <c r="GD50" s="1">
        <v>298</v>
      </c>
      <c r="GE50" s="1"/>
      <c r="GF50" s="1"/>
      <c r="GG50" s="1"/>
      <c r="GH50" s="1">
        <v>978</v>
      </c>
      <c r="GI50" s="54"/>
      <c r="GJ50" s="54">
        <v>275</v>
      </c>
      <c r="GK50" s="1"/>
      <c r="GL50" s="1"/>
      <c r="GM50" s="1"/>
      <c r="GN50" s="1">
        <v>450</v>
      </c>
      <c r="GO50" s="1"/>
      <c r="GP50" s="1">
        <v>645</v>
      </c>
      <c r="GQ50" s="1">
        <v>1700</v>
      </c>
      <c r="GR50" s="1"/>
      <c r="GS50" s="1">
        <v>384</v>
      </c>
      <c r="GT50" s="1"/>
      <c r="GU50" s="194"/>
      <c r="GV50" s="194"/>
      <c r="GW50" s="51"/>
      <c r="GX50" s="51">
        <v>402</v>
      </c>
      <c r="GY50" s="1"/>
      <c r="GZ50" s="1">
        <v>1596</v>
      </c>
      <c r="HA50" s="1"/>
      <c r="HB50" s="1">
        <v>1855</v>
      </c>
      <c r="HC50" s="1">
        <v>1594</v>
      </c>
      <c r="HD50" s="1">
        <v>0</v>
      </c>
      <c r="HE50" s="1"/>
      <c r="HF50" s="1"/>
      <c r="HG50" s="1"/>
      <c r="HH50" s="1"/>
      <c r="HI50" s="1"/>
      <c r="HJ50" s="1">
        <v>592</v>
      </c>
      <c r="HK50" s="94"/>
      <c r="HL50" s="94"/>
      <c r="HM50" s="1">
        <v>773</v>
      </c>
      <c r="HN50" s="1"/>
      <c r="HO50" s="51"/>
      <c r="HP50" s="51">
        <v>402</v>
      </c>
      <c r="HQ50" s="1"/>
      <c r="HR50" s="1"/>
      <c r="HS50" s="1"/>
      <c r="HT50" s="1">
        <v>718</v>
      </c>
      <c r="HU50" s="1"/>
      <c r="HV50" s="1">
        <v>1931</v>
      </c>
      <c r="HW50" s="213"/>
      <c r="HX50" s="213"/>
      <c r="HY50" s="1"/>
      <c r="HZ50" s="1">
        <v>1260</v>
      </c>
      <c r="IA50" s="230"/>
      <c r="IB50" s="230">
        <v>285</v>
      </c>
      <c r="IC50" s="1"/>
      <c r="ID50" s="1"/>
      <c r="IE50" s="1"/>
      <c r="IF50" s="1"/>
      <c r="IG50" s="1">
        <v>1295</v>
      </c>
      <c r="IH50" s="1"/>
      <c r="II50" s="1"/>
      <c r="IJ50" s="1"/>
      <c r="IK50" s="244"/>
      <c r="IL50" s="244"/>
      <c r="IM50" s="1"/>
      <c r="IN50" s="1"/>
      <c r="IO50" s="1361"/>
    </row>
    <row r="51" spans="1:249" ht="15.75" customHeight="1" x14ac:dyDescent="0.3">
      <c r="A51" s="12">
        <v>36</v>
      </c>
      <c r="B51" s="12" t="s">
        <v>1062</v>
      </c>
      <c r="C51" s="12" t="s">
        <v>1063</v>
      </c>
      <c r="D51" s="12">
        <v>3.39</v>
      </c>
      <c r="E51" s="12"/>
      <c r="F51" s="12"/>
      <c r="G51" s="12"/>
      <c r="H51" s="12"/>
      <c r="I51" s="12"/>
      <c r="J51" s="12">
        <v>0</v>
      </c>
      <c r="K51" s="12">
        <v>0</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
      <c r="BY51" s="41"/>
      <c r="BZ51" s="51"/>
      <c r="CA51" s="51"/>
      <c r="CB51" s="1"/>
      <c r="CC51" s="1"/>
      <c r="CD51" s="1"/>
      <c r="CE51" s="1"/>
      <c r="CF51" s="1"/>
      <c r="CG51" s="1"/>
      <c r="CH51" s="1"/>
      <c r="CI51" s="1"/>
      <c r="CJ51" s="1"/>
      <c r="CK51" s="1"/>
      <c r="CL51" s="71"/>
      <c r="CM51" s="71"/>
      <c r="CN51" s="1"/>
      <c r="CO51" s="1"/>
      <c r="CP51" s="1"/>
      <c r="CQ51" s="1"/>
      <c r="CR51" s="1"/>
      <c r="CS51" s="1"/>
      <c r="CT51" s="1"/>
      <c r="CU51" s="1"/>
      <c r="CV51" s="1"/>
      <c r="CW51" s="1"/>
      <c r="CX51" s="1"/>
      <c r="CY51" s="1"/>
      <c r="CZ51" s="1"/>
      <c r="DA51" s="1"/>
      <c r="DB51" s="1"/>
      <c r="DC51" s="1">
        <v>236</v>
      </c>
      <c r="DD51" s="1"/>
      <c r="DE51" s="1"/>
      <c r="DF51" s="1"/>
      <c r="DG51" s="1"/>
      <c r="DH51" s="1"/>
      <c r="DI51" s="1"/>
      <c r="DJ51" s="1"/>
      <c r="DK51" s="1"/>
      <c r="DL51" s="1"/>
      <c r="DM51" s="1"/>
      <c r="DN51" s="1"/>
      <c r="DO51" s="1"/>
      <c r="DP51" s="1"/>
      <c r="DQ51" s="1"/>
      <c r="DR51" s="1"/>
      <c r="DS51" s="1"/>
      <c r="DT51" s="1"/>
      <c r="DU51" s="1"/>
      <c r="DV51" s="1"/>
      <c r="DW51" s="1"/>
      <c r="DX51" s="41"/>
      <c r="DY51" s="41"/>
      <c r="DZ51" s="1"/>
      <c r="EA51" s="1"/>
      <c r="EB51" s="1"/>
      <c r="EC51" s="41"/>
      <c r="ED51" s="54"/>
      <c r="EE51" s="54"/>
      <c r="EF51" s="1"/>
      <c r="EG51" s="1"/>
      <c r="EH51" s="1"/>
      <c r="EI51" s="1"/>
      <c r="EJ51" s="1"/>
      <c r="EK51" s="1"/>
      <c r="EL51" s="1"/>
      <c r="EM51" s="1">
        <v>8</v>
      </c>
      <c r="EN51" s="60"/>
      <c r="EO51" s="60"/>
      <c r="EP51" s="1"/>
      <c r="EQ51" s="1"/>
      <c r="ER51" s="1"/>
      <c r="ES51" s="1"/>
      <c r="ET51" s="1"/>
      <c r="EU51" s="1"/>
      <c r="EV51" s="1"/>
      <c r="EW51" s="1"/>
      <c r="EX51" s="1"/>
      <c r="EY51" s="1"/>
      <c r="EZ51" s="54"/>
      <c r="FA51" s="54"/>
      <c r="FB51" s="1"/>
      <c r="FC51" s="1"/>
      <c r="FD51" s="151"/>
      <c r="FE51" s="54"/>
      <c r="FF51" s="54"/>
      <c r="FG51" s="1"/>
      <c r="FH51" s="1"/>
      <c r="FI51" s="1"/>
      <c r="FJ51" s="1"/>
      <c r="FK51" s="54"/>
      <c r="FL51" s="54"/>
      <c r="FM51" s="1"/>
      <c r="FN51" s="1"/>
      <c r="FO51" s="1"/>
      <c r="FP51" s="1"/>
      <c r="FQ51" s="160"/>
      <c r="FR51" s="51"/>
      <c r="FS51" s="1"/>
      <c r="FT51" s="1"/>
      <c r="FU51" s="1"/>
      <c r="FV51" s="1"/>
      <c r="FW51" s="1"/>
      <c r="FX51" s="1"/>
      <c r="FY51" s="1"/>
      <c r="FZ51" s="1"/>
      <c r="GA51" s="1"/>
      <c r="GB51" s="1"/>
      <c r="GC51" s="1"/>
      <c r="GD51" s="1"/>
      <c r="GE51" s="1"/>
      <c r="GF51" s="1"/>
      <c r="GG51" s="1"/>
      <c r="GH51" s="1"/>
      <c r="GI51" s="54"/>
      <c r="GJ51" s="54"/>
      <c r="GK51" s="1"/>
      <c r="GL51" s="1"/>
      <c r="GM51" s="1"/>
      <c r="GN51" s="1"/>
      <c r="GO51" s="1"/>
      <c r="GP51" s="1"/>
      <c r="GQ51" s="1"/>
      <c r="GR51" s="1"/>
      <c r="GS51" s="1"/>
      <c r="GT51" s="1"/>
      <c r="GU51" s="194"/>
      <c r="GV51" s="194"/>
      <c r="GW51" s="51"/>
      <c r="GX51" s="51"/>
      <c r="GY51" s="1"/>
      <c r="GZ51" s="1"/>
      <c r="HA51" s="1"/>
      <c r="HB51" s="1"/>
      <c r="HC51" s="1"/>
      <c r="HD51" s="1"/>
      <c r="HE51" s="1"/>
      <c r="HF51" s="1"/>
      <c r="HG51" s="1"/>
      <c r="HH51" s="1"/>
      <c r="HI51" s="1"/>
      <c r="HJ51" s="1"/>
      <c r="HK51" s="94"/>
      <c r="HL51" s="94"/>
      <c r="HM51" s="1"/>
      <c r="HN51" s="1"/>
      <c r="HO51" s="51"/>
      <c r="HP51" s="51"/>
      <c r="HQ51" s="1"/>
      <c r="HR51" s="1"/>
      <c r="HS51" s="1"/>
      <c r="HT51" s="1"/>
      <c r="HU51" s="1"/>
      <c r="HV51" s="1">
        <v>0</v>
      </c>
      <c r="HW51" s="213"/>
      <c r="HX51" s="213"/>
      <c r="HY51" s="1"/>
      <c r="HZ51" s="1"/>
      <c r="IA51" s="230"/>
      <c r="IB51" s="230"/>
      <c r="IC51" s="1"/>
      <c r="ID51" s="1"/>
      <c r="IE51" s="1"/>
      <c r="IF51" s="1"/>
      <c r="IG51" s="1"/>
      <c r="IH51" s="1"/>
      <c r="II51" s="1"/>
      <c r="IJ51" s="1"/>
      <c r="IK51" s="244"/>
      <c r="IL51" s="244"/>
      <c r="IM51" s="1"/>
      <c r="IN51" s="1"/>
      <c r="IO51" s="1361"/>
    </row>
    <row r="52" spans="1:249" ht="63" x14ac:dyDescent="0.3">
      <c r="A52" s="12">
        <v>37</v>
      </c>
      <c r="B52" s="12" t="s">
        <v>1064</v>
      </c>
      <c r="C52" s="12" t="s">
        <v>1065</v>
      </c>
      <c r="D52" s="12">
        <v>5.07</v>
      </c>
      <c r="E52" s="12"/>
      <c r="F52" s="12"/>
      <c r="G52" s="12"/>
      <c r="H52" s="12"/>
      <c r="I52" s="12"/>
      <c r="J52" s="12">
        <v>0</v>
      </c>
      <c r="K52" s="12">
        <v>0</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
      <c r="BY52" s="41"/>
      <c r="BZ52" s="51"/>
      <c r="CA52" s="51"/>
      <c r="CB52" s="1"/>
      <c r="CC52" s="1"/>
      <c r="CD52" s="1"/>
      <c r="CE52" s="1"/>
      <c r="CF52" s="1"/>
      <c r="CG52" s="1"/>
      <c r="CH52" s="1"/>
      <c r="CI52" s="1"/>
      <c r="CJ52" s="1"/>
      <c r="CK52" s="1"/>
      <c r="CL52" s="71"/>
      <c r="CM52" s="7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41"/>
      <c r="DY52" s="41"/>
      <c r="DZ52" s="1"/>
      <c r="EA52" s="1"/>
      <c r="EB52" s="1"/>
      <c r="EC52" s="41"/>
      <c r="ED52" s="54"/>
      <c r="EE52" s="54"/>
      <c r="EF52" s="1"/>
      <c r="EG52" s="1"/>
      <c r="EH52" s="1"/>
      <c r="EI52" s="1"/>
      <c r="EJ52" s="1"/>
      <c r="EK52" s="1"/>
      <c r="EL52" s="1"/>
      <c r="EM52" s="1"/>
      <c r="EN52" s="60"/>
      <c r="EO52" s="60"/>
      <c r="EP52" s="1"/>
      <c r="EQ52" s="1"/>
      <c r="ER52" s="1"/>
      <c r="ES52" s="1"/>
      <c r="ET52" s="1"/>
      <c r="EU52" s="1"/>
      <c r="EV52" s="1"/>
      <c r="EW52" s="1"/>
      <c r="EX52" s="1"/>
      <c r="EY52" s="1"/>
      <c r="EZ52" s="54"/>
      <c r="FA52" s="54"/>
      <c r="FB52" s="1"/>
      <c r="FC52" s="1"/>
      <c r="FD52" s="151"/>
      <c r="FE52" s="54"/>
      <c r="FF52" s="54"/>
      <c r="FG52" s="1"/>
      <c r="FH52" s="1"/>
      <c r="FI52" s="1"/>
      <c r="FJ52" s="1"/>
      <c r="FK52" s="54"/>
      <c r="FL52" s="54"/>
      <c r="FM52" s="1"/>
      <c r="FN52" s="1"/>
      <c r="FO52" s="1"/>
      <c r="FP52" s="1"/>
      <c r="FQ52" s="160"/>
      <c r="FR52" s="51"/>
      <c r="FS52" s="1"/>
      <c r="FT52" s="1"/>
      <c r="FU52" s="1"/>
      <c r="FV52" s="1"/>
      <c r="FW52" s="1"/>
      <c r="FX52" s="1"/>
      <c r="FY52" s="1"/>
      <c r="FZ52" s="1"/>
      <c r="GA52" s="1"/>
      <c r="GB52" s="1"/>
      <c r="GC52" s="1"/>
      <c r="GD52" s="1"/>
      <c r="GE52" s="1"/>
      <c r="GF52" s="1"/>
      <c r="GG52" s="1"/>
      <c r="GH52" s="1"/>
      <c r="GI52" s="54"/>
      <c r="GJ52" s="54"/>
      <c r="GK52" s="1"/>
      <c r="GL52" s="1"/>
      <c r="GM52" s="1"/>
      <c r="GN52" s="1"/>
      <c r="GO52" s="1"/>
      <c r="GP52" s="1"/>
      <c r="GQ52" s="1"/>
      <c r="GR52" s="1"/>
      <c r="GS52" s="1"/>
      <c r="GT52" s="1"/>
      <c r="GU52" s="194"/>
      <c r="GV52" s="194"/>
      <c r="GW52" s="51"/>
      <c r="GX52" s="51"/>
      <c r="GY52" s="1"/>
      <c r="GZ52" s="1"/>
      <c r="HA52" s="1"/>
      <c r="HB52" s="1"/>
      <c r="HC52" s="1"/>
      <c r="HD52" s="1"/>
      <c r="HE52" s="1"/>
      <c r="HF52" s="1"/>
      <c r="HG52" s="1"/>
      <c r="HH52" s="1"/>
      <c r="HI52" s="1"/>
      <c r="HJ52" s="1"/>
      <c r="HK52" s="94"/>
      <c r="HL52" s="94"/>
      <c r="HM52" s="1"/>
      <c r="HN52" s="1"/>
      <c r="HO52" s="51"/>
      <c r="HP52" s="51"/>
      <c r="HQ52" s="1"/>
      <c r="HR52" s="1"/>
      <c r="HS52" s="1"/>
      <c r="HT52" s="1"/>
      <c r="HU52" s="1"/>
      <c r="HV52" s="1">
        <v>0</v>
      </c>
      <c r="HW52" s="213"/>
      <c r="HX52" s="213"/>
      <c r="HY52" s="1"/>
      <c r="HZ52" s="1"/>
      <c r="IA52" s="230"/>
      <c r="IB52" s="230"/>
      <c r="IC52" s="1"/>
      <c r="ID52" s="1"/>
      <c r="IE52" s="1"/>
      <c r="IF52" s="1"/>
      <c r="IG52" s="1"/>
      <c r="IH52" s="1"/>
      <c r="II52" s="1"/>
      <c r="IJ52" s="1"/>
      <c r="IK52" s="244"/>
      <c r="IL52" s="244"/>
      <c r="IM52" s="1"/>
      <c r="IN52" s="1"/>
      <c r="IO52" s="1361"/>
    </row>
    <row r="53" spans="1:249" x14ac:dyDescent="0.3">
      <c r="A53" s="12">
        <v>14</v>
      </c>
      <c r="B53" s="12" t="s">
        <v>1066</v>
      </c>
      <c r="C53" s="12" t="s">
        <v>142</v>
      </c>
      <c r="D53" s="12">
        <v>1.7</v>
      </c>
      <c r="E53" s="12"/>
      <c r="F53" s="12"/>
      <c r="G53" s="12"/>
      <c r="H53" s="12"/>
      <c r="I53" s="12"/>
      <c r="J53" s="12">
        <v>0</v>
      </c>
      <c r="K53" s="12">
        <v>2</v>
      </c>
      <c r="L53" s="12"/>
      <c r="M53" s="12"/>
      <c r="N53" s="12"/>
      <c r="O53" s="12">
        <v>1</v>
      </c>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f>SUM(BH54:BH55)</f>
        <v>0</v>
      </c>
      <c r="BI53" s="12">
        <f>SUM(BI54:BI55)</f>
        <v>60</v>
      </c>
      <c r="BJ53" s="12"/>
      <c r="BK53" s="12"/>
      <c r="BL53" s="12"/>
      <c r="BM53" s="12"/>
      <c r="BN53" s="12"/>
      <c r="BO53" s="12"/>
      <c r="BP53" s="12"/>
      <c r="BQ53" s="12"/>
      <c r="BR53" s="12"/>
      <c r="BS53" s="12"/>
      <c r="BT53" s="12"/>
      <c r="BU53" s="12"/>
      <c r="BV53" s="12"/>
      <c r="BW53" s="12"/>
      <c r="BX53" s="1"/>
      <c r="BY53" s="41"/>
      <c r="BZ53" s="51"/>
      <c r="CA53" s="51"/>
      <c r="CB53" s="1"/>
      <c r="CC53" s="1"/>
      <c r="CD53" s="1"/>
      <c r="CE53" s="1"/>
      <c r="CF53" s="1"/>
      <c r="CG53" s="1"/>
      <c r="CH53" s="1"/>
      <c r="CI53" s="1"/>
      <c r="CJ53" s="1"/>
      <c r="CK53" s="1"/>
      <c r="CL53" s="71"/>
      <c r="CM53" s="7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41"/>
      <c r="DY53" s="41"/>
      <c r="DZ53" s="1"/>
      <c r="EA53" s="1"/>
      <c r="EB53" s="1"/>
      <c r="EC53" s="41"/>
      <c r="ED53" s="54"/>
      <c r="EE53" s="54"/>
      <c r="EF53" s="1"/>
      <c r="EG53" s="1"/>
      <c r="EH53" s="1"/>
      <c r="EI53" s="1"/>
      <c r="EJ53" s="1"/>
      <c r="EK53" s="1"/>
      <c r="EL53" s="1"/>
      <c r="EM53" s="1"/>
      <c r="EN53" s="60"/>
      <c r="EO53" s="60"/>
      <c r="EP53" s="1"/>
      <c r="EQ53" s="1"/>
      <c r="ER53" s="1"/>
      <c r="ES53" s="1"/>
      <c r="ET53" s="1"/>
      <c r="EU53" s="1"/>
      <c r="EV53" s="1">
        <v>0</v>
      </c>
      <c r="EW53" s="1">
        <v>0</v>
      </c>
      <c r="EX53" s="1"/>
      <c r="EY53" s="1"/>
      <c r="EZ53" s="54"/>
      <c r="FA53" s="54">
        <v>5</v>
      </c>
      <c r="FB53" s="1"/>
      <c r="FC53" s="1"/>
      <c r="FD53" s="151"/>
      <c r="FE53" s="54"/>
      <c r="FF53" s="54"/>
      <c r="FG53" s="1"/>
      <c r="FH53" s="1">
        <v>274</v>
      </c>
      <c r="FI53" s="1"/>
      <c r="FJ53" s="1"/>
      <c r="FK53" s="54"/>
      <c r="FL53" s="54"/>
      <c r="FM53" s="1"/>
      <c r="FN53" s="1"/>
      <c r="FO53" s="1"/>
      <c r="FP53" s="1"/>
      <c r="FQ53" s="160"/>
      <c r="FR53" s="51"/>
      <c r="FS53" s="1"/>
      <c r="FT53" s="1"/>
      <c r="FU53" s="1"/>
      <c r="FV53" s="1"/>
      <c r="FW53" s="1"/>
      <c r="FX53" s="1"/>
      <c r="FY53" s="1"/>
      <c r="FZ53" s="1"/>
      <c r="GA53" s="1"/>
      <c r="GB53" s="1"/>
      <c r="GC53" s="1"/>
      <c r="GD53" s="1"/>
      <c r="GE53" s="1"/>
      <c r="GF53" s="1"/>
      <c r="GG53" s="1"/>
      <c r="GH53" s="1"/>
      <c r="GI53" s="54"/>
      <c r="GJ53" s="54"/>
      <c r="GK53" s="1"/>
      <c r="GL53" s="1"/>
      <c r="GM53" s="1"/>
      <c r="GN53" s="1"/>
      <c r="GO53" s="1"/>
      <c r="GP53" s="1"/>
      <c r="GQ53" s="1"/>
      <c r="GR53" s="1"/>
      <c r="GS53" s="1"/>
      <c r="GT53" s="1"/>
      <c r="GU53" s="194"/>
      <c r="GV53" s="194">
        <v>400</v>
      </c>
      <c r="GW53" s="51">
        <v>0</v>
      </c>
      <c r="GX53" s="51">
        <v>0</v>
      </c>
      <c r="GY53" s="1"/>
      <c r="GZ53" s="1"/>
      <c r="HA53" s="1"/>
      <c r="HB53" s="1"/>
      <c r="HC53" s="1"/>
      <c r="HD53" s="1"/>
      <c r="HE53" s="1"/>
      <c r="HF53" s="1"/>
      <c r="HG53" s="1"/>
      <c r="HH53" s="1"/>
      <c r="HI53" s="1"/>
      <c r="HJ53" s="1"/>
      <c r="HK53" s="94"/>
      <c r="HL53" s="94"/>
      <c r="HM53" s="1"/>
      <c r="HN53" s="1"/>
      <c r="HO53" s="51">
        <v>0</v>
      </c>
      <c r="HP53" s="51">
        <v>0</v>
      </c>
      <c r="HQ53" s="1"/>
      <c r="HR53" s="1"/>
      <c r="HS53" s="1"/>
      <c r="HT53" s="1"/>
      <c r="HU53" s="1"/>
      <c r="HV53" s="50">
        <v>0</v>
      </c>
      <c r="HW53" s="213"/>
      <c r="HX53" s="213"/>
      <c r="HY53" s="1"/>
      <c r="HZ53" s="1"/>
      <c r="IA53" s="230"/>
      <c r="IB53" s="230"/>
      <c r="IC53" s="1"/>
      <c r="ID53" s="1"/>
      <c r="IE53" s="1"/>
      <c r="IF53" s="1"/>
      <c r="IG53" s="1"/>
      <c r="IH53" s="1"/>
      <c r="II53" s="1"/>
      <c r="IJ53" s="1"/>
      <c r="IK53" s="244"/>
      <c r="IL53" s="244"/>
      <c r="IM53" s="1"/>
      <c r="IN53" s="1"/>
      <c r="IO53" s="1361"/>
    </row>
    <row r="54" spans="1:249" x14ac:dyDescent="0.3">
      <c r="A54" s="12">
        <v>38</v>
      </c>
      <c r="B54" s="12" t="s">
        <v>1067</v>
      </c>
      <c r="C54" s="12" t="s">
        <v>395</v>
      </c>
      <c r="D54" s="12">
        <v>1.53</v>
      </c>
      <c r="E54" s="12"/>
      <c r="F54" s="12"/>
      <c r="G54" s="12"/>
      <c r="H54" s="12"/>
      <c r="I54" s="12"/>
      <c r="J54" s="12">
        <v>0</v>
      </c>
      <c r="K54" s="12">
        <v>2</v>
      </c>
      <c r="L54" s="12"/>
      <c r="M54" s="12"/>
      <c r="N54" s="12"/>
      <c r="O54" s="12">
        <v>1</v>
      </c>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v>15</v>
      </c>
      <c r="BJ54" s="12"/>
      <c r="BK54" s="12"/>
      <c r="BL54" s="12"/>
      <c r="BM54" s="12"/>
      <c r="BN54" s="12"/>
      <c r="BO54" s="12"/>
      <c r="BP54" s="12"/>
      <c r="BQ54" s="12"/>
      <c r="BR54" s="12"/>
      <c r="BS54" s="12"/>
      <c r="BT54" s="12"/>
      <c r="BU54" s="12"/>
      <c r="BV54" s="12"/>
      <c r="BW54" s="12"/>
      <c r="BX54" s="1"/>
      <c r="BY54" s="41"/>
      <c r="BZ54" s="51"/>
      <c r="CA54" s="51"/>
      <c r="CB54" s="1"/>
      <c r="CC54" s="1"/>
      <c r="CD54" s="1"/>
      <c r="CE54" s="1"/>
      <c r="CF54" s="1"/>
      <c r="CG54" s="1"/>
      <c r="CH54" s="1"/>
      <c r="CI54" s="1"/>
      <c r="CJ54" s="1"/>
      <c r="CK54" s="1"/>
      <c r="CL54" s="71"/>
      <c r="CM54" s="7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41"/>
      <c r="DY54" s="41"/>
      <c r="DZ54" s="1"/>
      <c r="EA54" s="1"/>
      <c r="EB54" s="1"/>
      <c r="EC54" s="41"/>
      <c r="ED54" s="54"/>
      <c r="EE54" s="54"/>
      <c r="EF54" s="1"/>
      <c r="EG54" s="1"/>
      <c r="EH54" s="1"/>
      <c r="EI54" s="1"/>
      <c r="EJ54" s="1"/>
      <c r="EK54" s="1"/>
      <c r="EL54" s="1"/>
      <c r="EM54" s="1"/>
      <c r="EN54" s="60"/>
      <c r="EO54" s="60"/>
      <c r="EP54" s="1"/>
      <c r="EQ54" s="1"/>
      <c r="ER54" s="1"/>
      <c r="ES54" s="1"/>
      <c r="ET54" s="1"/>
      <c r="EU54" s="1"/>
      <c r="EV54" s="1"/>
      <c r="EW54" s="1"/>
      <c r="EX54" s="1"/>
      <c r="EY54" s="1"/>
      <c r="EZ54" s="54"/>
      <c r="FA54" s="54"/>
      <c r="FB54" s="1"/>
      <c r="FC54" s="1"/>
      <c r="FD54" s="151"/>
      <c r="FE54" s="54"/>
      <c r="FF54" s="54"/>
      <c r="FG54" s="1"/>
      <c r="FH54" s="1"/>
      <c r="FI54" s="1"/>
      <c r="FJ54" s="1"/>
      <c r="FK54" s="54"/>
      <c r="FL54" s="54"/>
      <c r="FM54" s="1"/>
      <c r="FN54" s="1"/>
      <c r="FO54" s="1"/>
      <c r="FP54" s="1"/>
      <c r="FQ54" s="160"/>
      <c r="FR54" s="51"/>
      <c r="FS54" s="1"/>
      <c r="FT54" s="1"/>
      <c r="FU54" s="1"/>
      <c r="FV54" s="1"/>
      <c r="FW54" s="1"/>
      <c r="FX54" s="1"/>
      <c r="FY54" s="1"/>
      <c r="FZ54" s="1"/>
      <c r="GA54" s="1"/>
      <c r="GB54" s="1"/>
      <c r="GC54" s="1"/>
      <c r="GD54" s="1"/>
      <c r="GE54" s="1"/>
      <c r="GF54" s="1"/>
      <c r="GG54" s="1"/>
      <c r="GH54" s="1"/>
      <c r="GI54" s="54"/>
      <c r="GJ54" s="54"/>
      <c r="GK54" s="1"/>
      <c r="GL54" s="1"/>
      <c r="GM54" s="1"/>
      <c r="GN54" s="1"/>
      <c r="GO54" s="1"/>
      <c r="GP54" s="1"/>
      <c r="GQ54" s="1"/>
      <c r="GR54" s="1"/>
      <c r="GS54" s="1"/>
      <c r="GT54" s="1"/>
      <c r="GU54" s="194"/>
      <c r="GV54" s="194">
        <v>400</v>
      </c>
      <c r="GW54" s="51"/>
      <c r="GX54" s="51"/>
      <c r="GY54" s="1"/>
      <c r="GZ54" s="1"/>
      <c r="HA54" s="1"/>
      <c r="HB54" s="1"/>
      <c r="HC54" s="1"/>
      <c r="HD54" s="1"/>
      <c r="HE54" s="1"/>
      <c r="HF54" s="1"/>
      <c r="HG54" s="1"/>
      <c r="HH54" s="1"/>
      <c r="HI54" s="1"/>
      <c r="HJ54" s="1"/>
      <c r="HK54" s="94"/>
      <c r="HL54" s="94"/>
      <c r="HM54" s="1"/>
      <c r="HN54" s="1"/>
      <c r="HO54" s="51"/>
      <c r="HP54" s="51"/>
      <c r="HQ54" s="1"/>
      <c r="HR54" s="1"/>
      <c r="HS54" s="1"/>
      <c r="HT54" s="1"/>
      <c r="HU54" s="1"/>
      <c r="HV54" s="1"/>
      <c r="HW54" s="213"/>
      <c r="HX54" s="213"/>
      <c r="HY54" s="1"/>
      <c r="HZ54" s="1"/>
      <c r="IA54" s="230"/>
      <c r="IB54" s="230"/>
      <c r="IC54" s="1"/>
      <c r="ID54" s="1"/>
      <c r="IE54" s="1"/>
      <c r="IF54" s="1"/>
      <c r="IG54" s="1"/>
      <c r="IH54" s="1"/>
      <c r="II54" s="1"/>
      <c r="IJ54" s="1"/>
      <c r="IK54" s="244"/>
      <c r="IL54" s="244"/>
      <c r="IM54" s="1"/>
      <c r="IN54" s="1"/>
      <c r="IO54" s="1361"/>
    </row>
    <row r="55" spans="1:249" x14ac:dyDescent="0.3">
      <c r="A55" s="12">
        <v>39</v>
      </c>
      <c r="B55" s="12" t="s">
        <v>1068</v>
      </c>
      <c r="C55" s="12" t="s">
        <v>397</v>
      </c>
      <c r="D55" s="12">
        <v>3.17</v>
      </c>
      <c r="E55" s="12"/>
      <c r="F55" s="12"/>
      <c r="G55" s="12"/>
      <c r="H55" s="12"/>
      <c r="I55" s="12"/>
      <c r="J55" s="12">
        <v>0</v>
      </c>
      <c r="K55" s="12">
        <v>0</v>
      </c>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v>45</v>
      </c>
      <c r="BJ55" s="12"/>
      <c r="BK55" s="12"/>
      <c r="BL55" s="12"/>
      <c r="BM55" s="12"/>
      <c r="BN55" s="12"/>
      <c r="BO55" s="12"/>
      <c r="BP55" s="12"/>
      <c r="BQ55" s="12"/>
      <c r="BR55" s="12"/>
      <c r="BS55" s="12"/>
      <c r="BT55" s="12"/>
      <c r="BU55" s="12"/>
      <c r="BV55" s="12"/>
      <c r="BW55" s="12"/>
      <c r="BX55" s="1"/>
      <c r="BY55" s="41"/>
      <c r="BZ55" s="51"/>
      <c r="CA55" s="51"/>
      <c r="CB55" s="1"/>
      <c r="CC55" s="1"/>
      <c r="CD55" s="1"/>
      <c r="CE55" s="1"/>
      <c r="CF55" s="1"/>
      <c r="CG55" s="1"/>
      <c r="CH55" s="1"/>
      <c r="CI55" s="1"/>
      <c r="CJ55" s="1"/>
      <c r="CK55" s="1"/>
      <c r="CL55" s="71"/>
      <c r="CM55" s="7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41"/>
      <c r="DY55" s="41"/>
      <c r="DZ55" s="1"/>
      <c r="EA55" s="1"/>
      <c r="EB55" s="1"/>
      <c r="EC55" s="41"/>
      <c r="ED55" s="54"/>
      <c r="EE55" s="54"/>
      <c r="EF55" s="1"/>
      <c r="EG55" s="1"/>
      <c r="EH55" s="1"/>
      <c r="EI55" s="1"/>
      <c r="EJ55" s="1"/>
      <c r="EK55" s="1"/>
      <c r="EL55" s="1"/>
      <c r="EM55" s="1"/>
      <c r="EN55" s="60"/>
      <c r="EO55" s="60"/>
      <c r="EP55" s="1"/>
      <c r="EQ55" s="1"/>
      <c r="ER55" s="1"/>
      <c r="ES55" s="1"/>
      <c r="ET55" s="1"/>
      <c r="EU55" s="1"/>
      <c r="EV55" s="1"/>
      <c r="EW55" s="1"/>
      <c r="EX55" s="1"/>
      <c r="EY55" s="1"/>
      <c r="EZ55" s="54"/>
      <c r="FA55" s="54">
        <v>5</v>
      </c>
      <c r="FB55" s="1"/>
      <c r="FC55" s="1"/>
      <c r="FD55" s="151"/>
      <c r="FE55" s="54"/>
      <c r="FF55" s="54"/>
      <c r="FG55" s="1"/>
      <c r="FH55" s="1">
        <v>274</v>
      </c>
      <c r="FI55" s="1"/>
      <c r="FJ55" s="1"/>
      <c r="FK55" s="54"/>
      <c r="FL55" s="54"/>
      <c r="FM55" s="1"/>
      <c r="FN55" s="1"/>
      <c r="FO55" s="1"/>
      <c r="FP55" s="1"/>
      <c r="FQ55" s="160"/>
      <c r="FR55" s="51"/>
      <c r="FS55" s="1"/>
      <c r="FT55" s="1"/>
      <c r="FU55" s="1"/>
      <c r="FV55" s="1"/>
      <c r="FW55" s="1"/>
      <c r="FX55" s="1"/>
      <c r="FY55" s="1"/>
      <c r="FZ55" s="1"/>
      <c r="GA55" s="1">
        <v>1</v>
      </c>
      <c r="GB55" s="1"/>
      <c r="GC55" s="1"/>
      <c r="GD55" s="1"/>
      <c r="GE55" s="1"/>
      <c r="GF55" s="1"/>
      <c r="GG55" s="1"/>
      <c r="GH55" s="1"/>
      <c r="GI55" s="54"/>
      <c r="GJ55" s="54"/>
      <c r="GK55" s="1"/>
      <c r="GL55" s="1"/>
      <c r="GM55" s="1"/>
      <c r="GN55" s="1"/>
      <c r="GO55" s="1"/>
      <c r="GP55" s="1"/>
      <c r="GQ55" s="1">
        <v>1</v>
      </c>
      <c r="GR55" s="1"/>
      <c r="GS55" s="1"/>
      <c r="GT55" s="1"/>
      <c r="GU55" s="194"/>
      <c r="GV55" s="194"/>
      <c r="GW55" s="51"/>
      <c r="GX55" s="51"/>
      <c r="GY55" s="1"/>
      <c r="GZ55" s="1"/>
      <c r="HA55" s="1"/>
      <c r="HB55" s="1"/>
      <c r="HC55" s="1"/>
      <c r="HD55" s="1"/>
      <c r="HE55" s="1"/>
      <c r="HF55" s="1"/>
      <c r="HG55" s="1"/>
      <c r="HH55" s="1"/>
      <c r="HI55" s="1"/>
      <c r="HJ55" s="1"/>
      <c r="HK55" s="94"/>
      <c r="HL55" s="94"/>
      <c r="HM55" s="1"/>
      <c r="HN55" s="1"/>
      <c r="HO55" s="51"/>
      <c r="HP55" s="51"/>
      <c r="HQ55" s="1"/>
      <c r="HR55" s="1"/>
      <c r="HS55" s="1"/>
      <c r="HT55" s="1"/>
      <c r="HU55" s="1"/>
      <c r="HV55" s="1"/>
      <c r="HW55" s="213"/>
      <c r="HX55" s="213"/>
      <c r="HY55" s="1"/>
      <c r="HZ55" s="1"/>
      <c r="IA55" s="230"/>
      <c r="IB55" s="230"/>
      <c r="IC55" s="1"/>
      <c r="ID55" s="1"/>
      <c r="IE55" s="1"/>
      <c r="IF55" s="1"/>
      <c r="IG55" s="1"/>
      <c r="IH55" s="1"/>
      <c r="II55" s="1"/>
      <c r="IJ55" s="1"/>
      <c r="IK55" s="244"/>
      <c r="IL55" s="244"/>
      <c r="IM55" s="1"/>
      <c r="IN55" s="1"/>
      <c r="IO55" s="1361"/>
    </row>
    <row r="56" spans="1:249" x14ac:dyDescent="0.3">
      <c r="A56" s="12">
        <v>15</v>
      </c>
      <c r="B56" s="12" t="s">
        <v>1069</v>
      </c>
      <c r="C56" s="12" t="s">
        <v>147</v>
      </c>
      <c r="D56" s="12">
        <v>1.05</v>
      </c>
      <c r="E56" s="12">
        <v>250</v>
      </c>
      <c r="F56" s="12"/>
      <c r="G56" s="12"/>
      <c r="H56" s="12"/>
      <c r="I56" s="12"/>
      <c r="J56" s="12">
        <v>0</v>
      </c>
      <c r="K56" s="12">
        <v>59</v>
      </c>
      <c r="L56" s="12"/>
      <c r="M56" s="12">
        <v>200</v>
      </c>
      <c r="N56" s="12">
        <v>6</v>
      </c>
      <c r="O56" s="12">
        <v>31</v>
      </c>
      <c r="P56" s="12"/>
      <c r="Q56" s="12"/>
      <c r="R56" s="12"/>
      <c r="S56" s="12">
        <v>289</v>
      </c>
      <c r="T56" s="12"/>
      <c r="U56" s="12">
        <v>328</v>
      </c>
      <c r="V56" s="12"/>
      <c r="W56" s="12">
        <v>140</v>
      </c>
      <c r="X56" s="12"/>
      <c r="Y56" s="12">
        <v>185</v>
      </c>
      <c r="Z56" s="12">
        <v>0</v>
      </c>
      <c r="AA56" s="12">
        <v>65</v>
      </c>
      <c r="AB56" s="12"/>
      <c r="AC56" s="12"/>
      <c r="AD56" s="12"/>
      <c r="AE56" s="12"/>
      <c r="AF56" s="12"/>
      <c r="AG56" s="12"/>
      <c r="AH56" s="12"/>
      <c r="AI56" s="12">
        <v>40</v>
      </c>
      <c r="AJ56" s="12">
        <v>64</v>
      </c>
      <c r="AK56" s="12">
        <v>330</v>
      </c>
      <c r="AL56" s="12"/>
      <c r="AM56" s="12"/>
      <c r="AN56" s="12">
        <v>368</v>
      </c>
      <c r="AO56" s="12"/>
      <c r="AP56" s="12"/>
      <c r="AQ56" s="12"/>
      <c r="AR56" s="12"/>
      <c r="AS56" s="12">
        <v>360</v>
      </c>
      <c r="AT56" s="12"/>
      <c r="AU56" s="12"/>
      <c r="AV56" s="12"/>
      <c r="AW56" s="12">
        <v>300</v>
      </c>
      <c r="AX56" s="12"/>
      <c r="AY56" s="12"/>
      <c r="AZ56" s="12"/>
      <c r="BA56" s="12">
        <v>60</v>
      </c>
      <c r="BB56" s="12"/>
      <c r="BC56" s="12"/>
      <c r="BD56" s="12"/>
      <c r="BE56" s="12"/>
      <c r="BF56" s="12"/>
      <c r="BG56" s="12">
        <v>235</v>
      </c>
      <c r="BH56" s="12">
        <f>SUM(BH57:BH59)</f>
        <v>12</v>
      </c>
      <c r="BI56" s="12">
        <f>SUM(BI57:BI59)</f>
        <v>35</v>
      </c>
      <c r="BJ56" s="12"/>
      <c r="BK56" s="12"/>
      <c r="BL56" s="12"/>
      <c r="BM56" s="12">
        <v>197</v>
      </c>
      <c r="BN56" s="12"/>
      <c r="BO56" s="12">
        <v>170</v>
      </c>
      <c r="BP56" s="12"/>
      <c r="BQ56" s="12"/>
      <c r="BR56" s="12"/>
      <c r="BS56" s="12">
        <v>52</v>
      </c>
      <c r="BT56" s="12">
        <v>18</v>
      </c>
      <c r="BU56" s="12">
        <v>98</v>
      </c>
      <c r="BV56" s="12"/>
      <c r="BW56" s="12"/>
      <c r="BX56" s="1"/>
      <c r="BY56" s="41">
        <v>138</v>
      </c>
      <c r="BZ56" s="51"/>
      <c r="CA56" s="51"/>
      <c r="CB56" s="50">
        <v>137</v>
      </c>
      <c r="CC56" s="50">
        <v>46</v>
      </c>
      <c r="CD56" s="1"/>
      <c r="CE56" s="1"/>
      <c r="CF56" s="1"/>
      <c r="CG56" s="1">
        <v>123</v>
      </c>
      <c r="CH56" s="1"/>
      <c r="CI56" s="1"/>
      <c r="CJ56" s="1"/>
      <c r="CK56" s="1"/>
      <c r="CL56" s="71"/>
      <c r="CM56" s="71"/>
      <c r="CN56" s="1"/>
      <c r="CO56" s="1"/>
      <c r="CP56" s="1">
        <v>28</v>
      </c>
      <c r="CQ56" s="1">
        <v>226</v>
      </c>
      <c r="CR56" s="1"/>
      <c r="CS56" s="1"/>
      <c r="CT56" s="1"/>
      <c r="CU56" s="1">
        <v>123</v>
      </c>
      <c r="CV56" s="1">
        <f>CV57</f>
        <v>194</v>
      </c>
      <c r="CW56" s="1">
        <f>CW57</f>
        <v>200</v>
      </c>
      <c r="CX56" s="1"/>
      <c r="CY56" s="1">
        <v>300</v>
      </c>
      <c r="CZ56" s="1">
        <v>80</v>
      </c>
      <c r="DA56" s="1">
        <v>170</v>
      </c>
      <c r="DB56" s="1"/>
      <c r="DC56" s="1"/>
      <c r="DD56" s="1"/>
      <c r="DE56" s="1"/>
      <c r="DF56" s="1"/>
      <c r="DG56" s="1"/>
      <c r="DH56" s="1"/>
      <c r="DI56" s="1"/>
      <c r="DJ56" s="1">
        <v>36</v>
      </c>
      <c r="DK56" s="1">
        <v>86</v>
      </c>
      <c r="DL56" s="1"/>
      <c r="DM56" s="1"/>
      <c r="DN56" s="1"/>
      <c r="DO56" s="1"/>
      <c r="DP56" s="1"/>
      <c r="DQ56" s="1"/>
      <c r="DR56" s="1"/>
      <c r="DS56" s="1"/>
      <c r="DT56" s="1"/>
      <c r="DU56" s="1">
        <v>145</v>
      </c>
      <c r="DV56" s="1"/>
      <c r="DW56" s="1"/>
      <c r="DX56" s="45">
        <f>SUM(DX57:DX59)</f>
        <v>436</v>
      </c>
      <c r="DY56" s="45">
        <f>SUM(DY57:DY59)</f>
        <v>529</v>
      </c>
      <c r="DZ56" s="1"/>
      <c r="EA56" s="1"/>
      <c r="EB56" s="1"/>
      <c r="EC56" s="41"/>
      <c r="ED56" s="54"/>
      <c r="EE56" s="54"/>
      <c r="EF56" s="1"/>
      <c r="EG56" s="1"/>
      <c r="EH56" s="1"/>
      <c r="EI56" s="1"/>
      <c r="EJ56" s="1"/>
      <c r="EK56" s="1"/>
      <c r="EL56" s="1"/>
      <c r="EM56" s="1"/>
      <c r="EN56" s="60"/>
      <c r="EO56" s="60"/>
      <c r="EP56" s="50"/>
      <c r="EQ56" s="50">
        <v>165</v>
      </c>
      <c r="ER56" s="1"/>
      <c r="ES56" s="1"/>
      <c r="ET56" s="1"/>
      <c r="EU56" s="1"/>
      <c r="EV56" s="1">
        <v>0</v>
      </c>
      <c r="EW56" s="1">
        <v>5</v>
      </c>
      <c r="EX56" s="1"/>
      <c r="EY56" s="1">
        <v>98</v>
      </c>
      <c r="EZ56" s="54"/>
      <c r="FA56" s="54">
        <v>755</v>
      </c>
      <c r="FB56" s="1"/>
      <c r="FC56" s="1"/>
      <c r="FD56" s="151"/>
      <c r="FE56" s="54"/>
      <c r="FF56" s="54">
        <v>323</v>
      </c>
      <c r="FG56" s="1"/>
      <c r="FH56" s="1"/>
      <c r="FI56" s="1"/>
      <c r="FJ56" s="1">
        <v>70</v>
      </c>
      <c r="FK56" s="54"/>
      <c r="FL56" s="54">
        <v>478</v>
      </c>
      <c r="FM56" s="50">
        <v>29</v>
      </c>
      <c r="FN56" s="50">
        <v>213</v>
      </c>
      <c r="FO56" s="1">
        <v>42</v>
      </c>
      <c r="FP56" s="1">
        <v>375</v>
      </c>
      <c r="FQ56" s="160"/>
      <c r="FR56" s="170"/>
      <c r="FS56" s="1">
        <v>44</v>
      </c>
      <c r="FT56" s="1">
        <v>148</v>
      </c>
      <c r="FU56" s="1">
        <v>160</v>
      </c>
      <c r="FV56" s="1">
        <v>568</v>
      </c>
      <c r="FW56" s="1"/>
      <c r="FX56" s="1"/>
      <c r="FY56" s="1"/>
      <c r="FZ56" s="1"/>
      <c r="GA56" s="1"/>
      <c r="GB56" s="1"/>
      <c r="GC56" s="1"/>
      <c r="GD56" s="1"/>
      <c r="GE56" s="1"/>
      <c r="GF56" s="1"/>
      <c r="GG56" s="1"/>
      <c r="GH56" s="1"/>
      <c r="GI56" s="54"/>
      <c r="GJ56" s="54"/>
      <c r="GK56" s="1"/>
      <c r="GL56" s="1"/>
      <c r="GM56" s="1"/>
      <c r="GN56" s="1"/>
      <c r="GO56" s="1"/>
      <c r="GP56" s="50">
        <v>100</v>
      </c>
      <c r="GQ56" s="1"/>
      <c r="GR56" s="1"/>
      <c r="GS56" s="1"/>
      <c r="GT56" s="1"/>
      <c r="GU56" s="194"/>
      <c r="GV56" s="194"/>
      <c r="GW56" s="51">
        <v>311</v>
      </c>
      <c r="GX56" s="51">
        <v>42</v>
      </c>
      <c r="GY56" s="50">
        <v>1332</v>
      </c>
      <c r="GZ56" s="50">
        <v>650</v>
      </c>
      <c r="HA56" s="1"/>
      <c r="HB56" s="50">
        <v>85</v>
      </c>
      <c r="HC56" s="50">
        <v>8</v>
      </c>
      <c r="HD56" s="50">
        <v>6</v>
      </c>
      <c r="HE56" s="1"/>
      <c r="HF56" s="1"/>
      <c r="HG56" s="1"/>
      <c r="HH56" s="1"/>
      <c r="HI56" s="1"/>
      <c r="HJ56" s="1"/>
      <c r="HK56" s="94"/>
      <c r="HL56" s="94"/>
      <c r="HM56" s="1"/>
      <c r="HN56" s="1"/>
      <c r="HO56" s="51">
        <v>311</v>
      </c>
      <c r="HP56" s="51">
        <v>42</v>
      </c>
      <c r="HQ56" s="1"/>
      <c r="HR56" s="1"/>
      <c r="HS56" s="1"/>
      <c r="HT56" s="1"/>
      <c r="HU56" s="1"/>
      <c r="HV56" s="50">
        <v>184</v>
      </c>
      <c r="HW56" s="213"/>
      <c r="HX56" s="213"/>
      <c r="HY56" s="1"/>
      <c r="HZ56" s="1"/>
      <c r="IA56" s="230"/>
      <c r="IB56" s="230"/>
      <c r="IC56" s="1"/>
      <c r="ID56" s="1"/>
      <c r="IE56" s="1"/>
      <c r="IF56" s="1"/>
      <c r="IG56" s="1"/>
      <c r="IH56" s="1"/>
      <c r="II56" s="1"/>
      <c r="IJ56" s="1"/>
      <c r="IK56" s="244"/>
      <c r="IL56" s="244"/>
      <c r="IM56" s="1"/>
      <c r="IN56" s="1">
        <v>42</v>
      </c>
      <c r="IO56" s="1361"/>
    </row>
    <row r="57" spans="1:249" x14ac:dyDescent="0.3">
      <c r="A57" s="12">
        <v>40</v>
      </c>
      <c r="B57" s="12" t="s">
        <v>1070</v>
      </c>
      <c r="C57" s="12" t="s">
        <v>1071</v>
      </c>
      <c r="D57" s="12">
        <v>0.98</v>
      </c>
      <c r="E57" s="12"/>
      <c r="F57" s="12"/>
      <c r="G57" s="12"/>
      <c r="H57" s="12"/>
      <c r="I57" s="12">
        <v>10</v>
      </c>
      <c r="J57" s="12">
        <v>0</v>
      </c>
      <c r="K57" s="12">
        <v>59</v>
      </c>
      <c r="L57" s="12"/>
      <c r="M57" s="12">
        <v>200</v>
      </c>
      <c r="N57" s="12">
        <v>6</v>
      </c>
      <c r="O57" s="12">
        <v>31</v>
      </c>
      <c r="P57" s="12"/>
      <c r="Q57" s="12"/>
      <c r="R57" s="12"/>
      <c r="S57" s="12">
        <v>289</v>
      </c>
      <c r="T57" s="12"/>
      <c r="U57" s="12">
        <v>328</v>
      </c>
      <c r="V57" s="12"/>
      <c r="W57" s="12">
        <v>140</v>
      </c>
      <c r="X57" s="12"/>
      <c r="Y57" s="12">
        <v>185</v>
      </c>
      <c r="Z57" s="12">
        <v>0</v>
      </c>
      <c r="AA57" s="12">
        <v>65</v>
      </c>
      <c r="AB57" s="12">
        <v>414</v>
      </c>
      <c r="AC57" s="12">
        <v>246</v>
      </c>
      <c r="AD57" s="12"/>
      <c r="AE57" s="12">
        <v>250</v>
      </c>
      <c r="AF57" s="12"/>
      <c r="AG57" s="12"/>
      <c r="AH57" s="12"/>
      <c r="AI57" s="12">
        <v>40</v>
      </c>
      <c r="AJ57" s="12">
        <v>64</v>
      </c>
      <c r="AK57" s="12">
        <v>330</v>
      </c>
      <c r="AL57" s="12"/>
      <c r="AM57" s="12">
        <v>690</v>
      </c>
      <c r="AN57" s="12">
        <v>368</v>
      </c>
      <c r="AO57" s="12"/>
      <c r="AP57" s="12"/>
      <c r="AQ57" s="12">
        <v>5</v>
      </c>
      <c r="AR57" s="12"/>
      <c r="AS57" s="12">
        <v>360</v>
      </c>
      <c r="AT57" s="12"/>
      <c r="AU57" s="12">
        <v>10</v>
      </c>
      <c r="AV57" s="12"/>
      <c r="AW57" s="12">
        <v>300</v>
      </c>
      <c r="AX57" s="12"/>
      <c r="AY57" s="12"/>
      <c r="AZ57" s="12"/>
      <c r="BA57" s="12"/>
      <c r="BB57" s="12"/>
      <c r="BC57" s="12"/>
      <c r="BD57" s="12"/>
      <c r="BE57" s="12"/>
      <c r="BF57" s="12"/>
      <c r="BG57" s="12">
        <v>235</v>
      </c>
      <c r="BH57" s="12"/>
      <c r="BI57" s="12">
        <v>30</v>
      </c>
      <c r="BJ57" s="12"/>
      <c r="BK57" s="12">
        <v>333</v>
      </c>
      <c r="BL57" s="12"/>
      <c r="BM57" s="12">
        <v>197</v>
      </c>
      <c r="BN57" s="12"/>
      <c r="BO57" s="12">
        <v>170</v>
      </c>
      <c r="BP57" s="12">
        <v>40</v>
      </c>
      <c r="BQ57" s="12">
        <v>200</v>
      </c>
      <c r="BR57" s="12"/>
      <c r="BS57" s="12">
        <v>52</v>
      </c>
      <c r="BT57" s="12">
        <v>18</v>
      </c>
      <c r="BU57" s="12">
        <v>98</v>
      </c>
      <c r="BV57" s="12">
        <v>738</v>
      </c>
      <c r="BW57" s="12"/>
      <c r="BX57" s="1"/>
      <c r="BY57" s="41">
        <v>138</v>
      </c>
      <c r="BZ57" s="51">
        <v>2</v>
      </c>
      <c r="CA57" s="51">
        <v>91</v>
      </c>
      <c r="CB57" s="1">
        <v>137</v>
      </c>
      <c r="CC57" s="1">
        <v>46</v>
      </c>
      <c r="CD57" s="1"/>
      <c r="CE57" s="1"/>
      <c r="CF57" s="1"/>
      <c r="CG57" s="1">
        <v>123</v>
      </c>
      <c r="CH57" s="1"/>
      <c r="CI57" s="1"/>
      <c r="CJ57" s="1">
        <v>120</v>
      </c>
      <c r="CK57" s="1"/>
      <c r="CL57" s="71">
        <v>40</v>
      </c>
      <c r="CM57" s="71"/>
      <c r="CN57" s="1"/>
      <c r="CO57" s="1"/>
      <c r="CP57" s="1">
        <v>28</v>
      </c>
      <c r="CQ57" s="1">
        <v>226</v>
      </c>
      <c r="CR57" s="1">
        <v>461</v>
      </c>
      <c r="CS57" s="1"/>
      <c r="CT57" s="1"/>
      <c r="CU57" s="1">
        <v>123</v>
      </c>
      <c r="CV57" s="1">
        <v>194</v>
      </c>
      <c r="CW57" s="1">
        <v>200</v>
      </c>
      <c r="CX57" s="1"/>
      <c r="CY57" s="1">
        <v>300</v>
      </c>
      <c r="CZ57" s="1">
        <v>80</v>
      </c>
      <c r="DA57" s="1">
        <v>170</v>
      </c>
      <c r="DB57" s="1">
        <v>19</v>
      </c>
      <c r="DC57" s="1">
        <v>290</v>
      </c>
      <c r="DD57" s="1"/>
      <c r="DE57" s="1"/>
      <c r="DF57" s="1"/>
      <c r="DG57" s="1"/>
      <c r="DH57" s="1">
        <v>432</v>
      </c>
      <c r="DI57" s="1">
        <v>1100</v>
      </c>
      <c r="DJ57" s="1">
        <v>36</v>
      </c>
      <c r="DK57" s="1">
        <v>86</v>
      </c>
      <c r="DL57" s="1">
        <v>483</v>
      </c>
      <c r="DM57" s="1">
        <v>337</v>
      </c>
      <c r="DN57" s="1"/>
      <c r="DO57" s="1"/>
      <c r="DP57" s="1"/>
      <c r="DQ57" s="1">
        <v>2</v>
      </c>
      <c r="DR57" s="1"/>
      <c r="DS57" s="1"/>
      <c r="DT57" s="1"/>
      <c r="DU57" s="1">
        <v>145</v>
      </c>
      <c r="DV57" s="1"/>
      <c r="DW57" s="1">
        <v>160</v>
      </c>
      <c r="DX57" s="41">
        <v>436</v>
      </c>
      <c r="DY57" s="41">
        <f>85+10+434</f>
        <v>529</v>
      </c>
      <c r="DZ57" s="1">
        <v>801</v>
      </c>
      <c r="EA57" s="1"/>
      <c r="EB57" s="1"/>
      <c r="EC57" s="41">
        <v>222</v>
      </c>
      <c r="ED57" s="54"/>
      <c r="EE57" s="54"/>
      <c r="EF57" s="1"/>
      <c r="EG57" s="1"/>
      <c r="EH57" s="1"/>
      <c r="EI57" s="1"/>
      <c r="EJ57" s="1">
        <v>21</v>
      </c>
      <c r="EK57" s="1">
        <v>130</v>
      </c>
      <c r="EL57" s="1"/>
      <c r="EM57" s="1">
        <v>52</v>
      </c>
      <c r="EN57" s="60"/>
      <c r="EO57" s="60"/>
      <c r="EP57" s="1"/>
      <c r="EQ57" s="1">
        <v>165</v>
      </c>
      <c r="ER57" s="1">
        <v>80</v>
      </c>
      <c r="ES57" s="1">
        <v>40</v>
      </c>
      <c r="ET57" s="1"/>
      <c r="EU57" s="1"/>
      <c r="EV57" s="1">
        <v>0</v>
      </c>
      <c r="EW57" s="1">
        <v>5</v>
      </c>
      <c r="EX57" s="1"/>
      <c r="EY57" s="1">
        <v>98</v>
      </c>
      <c r="EZ57" s="54"/>
      <c r="FA57" s="54">
        <v>755</v>
      </c>
      <c r="FB57" s="1"/>
      <c r="FC57" s="1"/>
      <c r="FD57" s="151"/>
      <c r="FE57" s="54"/>
      <c r="FF57" s="54">
        <v>323</v>
      </c>
      <c r="FG57" s="1"/>
      <c r="FH57" s="1"/>
      <c r="FI57" s="1"/>
      <c r="FJ57" s="1">
        <v>68</v>
      </c>
      <c r="FK57" s="54"/>
      <c r="FL57" s="54">
        <v>478</v>
      </c>
      <c r="FM57" s="1">
        <v>29</v>
      </c>
      <c r="FN57" s="1">
        <v>213</v>
      </c>
      <c r="FO57" s="1">
        <v>42</v>
      </c>
      <c r="FP57" s="1">
        <v>375</v>
      </c>
      <c r="FQ57" s="160"/>
      <c r="FR57" s="51">
        <v>20</v>
      </c>
      <c r="FS57" s="1">
        <v>44</v>
      </c>
      <c r="FT57" s="1">
        <v>148</v>
      </c>
      <c r="FU57" s="1">
        <v>160</v>
      </c>
      <c r="FV57" s="1">
        <v>568</v>
      </c>
      <c r="FW57" s="1"/>
      <c r="FX57" s="1"/>
      <c r="FY57" s="1">
        <v>0</v>
      </c>
      <c r="FZ57" s="1">
        <v>134</v>
      </c>
      <c r="GA57" s="1">
        <v>45</v>
      </c>
      <c r="GB57" s="1">
        <v>678</v>
      </c>
      <c r="GC57" s="1">
        <v>89</v>
      </c>
      <c r="GD57" s="1">
        <v>146</v>
      </c>
      <c r="GE57" s="1"/>
      <c r="GF57" s="1"/>
      <c r="GG57" s="1">
        <v>24</v>
      </c>
      <c r="GH57" s="1">
        <v>608</v>
      </c>
      <c r="GI57" s="54">
        <v>16</v>
      </c>
      <c r="GJ57" s="54">
        <v>81</v>
      </c>
      <c r="GK57" s="1"/>
      <c r="GL57" s="1"/>
      <c r="GM57" s="1">
        <v>114</v>
      </c>
      <c r="GN57" s="1">
        <v>55</v>
      </c>
      <c r="GO57" s="1"/>
      <c r="GP57" s="1">
        <v>100</v>
      </c>
      <c r="GQ57" s="1">
        <v>45</v>
      </c>
      <c r="GR57" s="1">
        <v>678</v>
      </c>
      <c r="GS57" s="1">
        <v>53</v>
      </c>
      <c r="GT57" s="1">
        <v>15</v>
      </c>
      <c r="GU57" s="194"/>
      <c r="GV57" s="194"/>
      <c r="GW57" s="51">
        <v>311</v>
      </c>
      <c r="GX57" s="51">
        <v>42</v>
      </c>
      <c r="GY57" s="1">
        <v>1332</v>
      </c>
      <c r="GZ57" s="1">
        <v>650</v>
      </c>
      <c r="HA57" s="1"/>
      <c r="HB57" s="1">
        <v>85</v>
      </c>
      <c r="HC57" s="1">
        <v>8</v>
      </c>
      <c r="HD57" s="1">
        <v>6</v>
      </c>
      <c r="HE57" s="1"/>
      <c r="HF57" s="1"/>
      <c r="HG57" s="1">
        <v>1233</v>
      </c>
      <c r="HH57" s="1"/>
      <c r="HI57" s="1"/>
      <c r="HJ57" s="1">
        <v>77</v>
      </c>
      <c r="HK57" s="94"/>
      <c r="HL57" s="94"/>
      <c r="HM57" s="1">
        <v>154</v>
      </c>
      <c r="HN57" s="1">
        <v>2</v>
      </c>
      <c r="HO57" s="51">
        <v>311</v>
      </c>
      <c r="HP57" s="51">
        <v>42</v>
      </c>
      <c r="HQ57" s="1">
        <v>361</v>
      </c>
      <c r="HR57" s="1"/>
      <c r="HS57" s="1">
        <v>5</v>
      </c>
      <c r="HT57" s="1">
        <v>124</v>
      </c>
      <c r="HU57" s="1"/>
      <c r="HV57" s="1">
        <v>176</v>
      </c>
      <c r="HW57" s="213"/>
      <c r="HX57" s="213"/>
      <c r="HY57" s="1">
        <v>910</v>
      </c>
      <c r="HZ57" s="1">
        <v>142</v>
      </c>
      <c r="IA57" s="230">
        <v>12</v>
      </c>
      <c r="IB57" s="230">
        <v>71</v>
      </c>
      <c r="IC57" s="1"/>
      <c r="ID57" s="1"/>
      <c r="IE57" s="1">
        <v>52</v>
      </c>
      <c r="IF57" s="1"/>
      <c r="IG57" s="1">
        <v>200</v>
      </c>
      <c r="IH57" s="1">
        <v>68</v>
      </c>
      <c r="II57" s="1"/>
      <c r="IJ57" s="1"/>
      <c r="IK57" s="244"/>
      <c r="IL57" s="244"/>
      <c r="IM57" s="1"/>
      <c r="IN57" s="1"/>
      <c r="IO57" s="1361"/>
    </row>
    <row r="58" spans="1:249" ht="31.5" x14ac:dyDescent="0.3">
      <c r="A58" s="12">
        <v>41</v>
      </c>
      <c r="B58" s="12" t="s">
        <v>1072</v>
      </c>
      <c r="C58" s="12" t="s">
        <v>1073</v>
      </c>
      <c r="D58" s="12">
        <v>1.75</v>
      </c>
      <c r="E58" s="12"/>
      <c r="F58" s="12"/>
      <c r="G58" s="12"/>
      <c r="H58" s="12"/>
      <c r="I58" s="12"/>
      <c r="J58" s="12">
        <v>0</v>
      </c>
      <c r="K58" s="12">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
      <c r="BY58" s="41"/>
      <c r="BZ58" s="51"/>
      <c r="CA58" s="51"/>
      <c r="CB58" s="1"/>
      <c r="CC58" s="1"/>
      <c r="CD58" s="1"/>
      <c r="CE58" s="1"/>
      <c r="CF58" s="1"/>
      <c r="CG58" s="1"/>
      <c r="CH58" s="1"/>
      <c r="CI58" s="1"/>
      <c r="CJ58" s="1"/>
      <c r="CK58" s="1"/>
      <c r="CL58" s="71"/>
      <c r="CM58" s="71"/>
      <c r="CN58" s="1"/>
      <c r="CO58" s="1"/>
      <c r="CP58" s="1"/>
      <c r="CQ58" s="1"/>
      <c r="CR58" s="1"/>
      <c r="CS58" s="1"/>
      <c r="CT58" s="1"/>
      <c r="CU58" s="1"/>
      <c r="CV58" s="1"/>
      <c r="CW58" s="1"/>
      <c r="CX58" s="1"/>
      <c r="CY58" s="1"/>
      <c r="CZ58" s="1"/>
      <c r="DA58" s="1"/>
      <c r="DB58" s="1">
        <v>19</v>
      </c>
      <c r="DC58" s="1">
        <v>290</v>
      </c>
      <c r="DD58" s="1"/>
      <c r="DE58" s="1"/>
      <c r="DF58" s="1"/>
      <c r="DG58" s="1"/>
      <c r="DH58" s="1"/>
      <c r="DI58" s="1"/>
      <c r="DJ58" s="1"/>
      <c r="DK58" s="1"/>
      <c r="DL58" s="1"/>
      <c r="DM58" s="1"/>
      <c r="DN58" s="1"/>
      <c r="DO58" s="1"/>
      <c r="DP58" s="1"/>
      <c r="DQ58" s="1"/>
      <c r="DR58" s="1"/>
      <c r="DS58" s="1"/>
      <c r="DT58" s="1"/>
      <c r="DU58" s="1"/>
      <c r="DV58" s="1"/>
      <c r="DW58" s="1"/>
      <c r="DX58" s="41"/>
      <c r="DY58" s="41"/>
      <c r="DZ58" s="1"/>
      <c r="EA58" s="1"/>
      <c r="EB58" s="1"/>
      <c r="EC58" s="41"/>
      <c r="ED58" s="54"/>
      <c r="EE58" s="54"/>
      <c r="EF58" s="1"/>
      <c r="EG58" s="1"/>
      <c r="EH58" s="1"/>
      <c r="EI58" s="1"/>
      <c r="EJ58" s="1"/>
      <c r="EK58" s="1"/>
      <c r="EL58" s="1"/>
      <c r="EM58" s="1"/>
      <c r="EN58" s="60"/>
      <c r="EO58" s="60"/>
      <c r="EP58" s="1"/>
      <c r="EQ58" s="1"/>
      <c r="ER58" s="1"/>
      <c r="ES58" s="1"/>
      <c r="ET58" s="1"/>
      <c r="EU58" s="1"/>
      <c r="EV58" s="1"/>
      <c r="EW58" s="1"/>
      <c r="EX58" s="1"/>
      <c r="EY58" s="1"/>
      <c r="EZ58" s="54"/>
      <c r="FA58" s="54"/>
      <c r="FB58" s="1"/>
      <c r="FC58" s="1"/>
      <c r="FD58" s="151"/>
      <c r="FE58" s="54"/>
      <c r="FF58" s="54"/>
      <c r="FG58" s="1"/>
      <c r="FH58" s="1"/>
      <c r="FI58" s="1"/>
      <c r="FJ58" s="1"/>
      <c r="FK58" s="54"/>
      <c r="FL58" s="54"/>
      <c r="FM58" s="1"/>
      <c r="FN58" s="1"/>
      <c r="FO58" s="1"/>
      <c r="FP58" s="1"/>
      <c r="FQ58" s="160"/>
      <c r="FR58" s="51"/>
      <c r="FS58" s="1"/>
      <c r="FT58" s="1"/>
      <c r="FU58" s="1"/>
      <c r="FV58" s="1"/>
      <c r="FW58" s="1"/>
      <c r="FX58" s="1"/>
      <c r="FY58" s="1"/>
      <c r="FZ58" s="1"/>
      <c r="GA58" s="1"/>
      <c r="GB58" s="1"/>
      <c r="GC58" s="1"/>
      <c r="GD58" s="1"/>
      <c r="GE58" s="1"/>
      <c r="GF58" s="1"/>
      <c r="GG58" s="1"/>
      <c r="GH58" s="1"/>
      <c r="GI58" s="54"/>
      <c r="GJ58" s="54"/>
      <c r="GK58" s="1"/>
      <c r="GL58" s="1"/>
      <c r="GM58" s="1"/>
      <c r="GN58" s="1"/>
      <c r="GO58" s="1"/>
      <c r="GP58" s="1"/>
      <c r="GQ58" s="1"/>
      <c r="GR58" s="1"/>
      <c r="GS58" s="1"/>
      <c r="GT58" s="1"/>
      <c r="GU58" s="194"/>
      <c r="GV58" s="194"/>
      <c r="GW58" s="51"/>
      <c r="GX58" s="51"/>
      <c r="GY58" s="1"/>
      <c r="GZ58" s="1"/>
      <c r="HA58" s="1"/>
      <c r="HB58" s="1"/>
      <c r="HC58" s="1"/>
      <c r="HD58" s="1"/>
      <c r="HE58" s="1"/>
      <c r="HF58" s="1"/>
      <c r="HG58" s="1"/>
      <c r="HH58" s="1"/>
      <c r="HI58" s="1"/>
      <c r="HJ58" s="1"/>
      <c r="HK58" s="94"/>
      <c r="HL58" s="94"/>
      <c r="HM58" s="1"/>
      <c r="HN58" s="1"/>
      <c r="HO58" s="51"/>
      <c r="HP58" s="51"/>
      <c r="HQ58" s="1"/>
      <c r="HR58" s="1"/>
      <c r="HS58" s="1"/>
      <c r="HT58" s="1"/>
      <c r="HU58" s="1"/>
      <c r="HV58" s="1">
        <v>5</v>
      </c>
      <c r="HW58" s="213"/>
      <c r="HX58" s="213"/>
      <c r="HY58" s="1"/>
      <c r="HZ58" s="1"/>
      <c r="IA58" s="230"/>
      <c r="IB58" s="230"/>
      <c r="IC58" s="1"/>
      <c r="ID58" s="1"/>
      <c r="IE58" s="1"/>
      <c r="IF58" s="1"/>
      <c r="IG58" s="1"/>
      <c r="IH58" s="1"/>
      <c r="II58" s="1"/>
      <c r="IJ58" s="1"/>
      <c r="IK58" s="244"/>
      <c r="IL58" s="244"/>
      <c r="IM58" s="1"/>
      <c r="IN58" s="1"/>
      <c r="IO58" s="1361"/>
    </row>
    <row r="59" spans="1:249" ht="31.5" x14ac:dyDescent="0.3">
      <c r="A59" s="12">
        <v>42</v>
      </c>
      <c r="B59" s="12" t="s">
        <v>1074</v>
      </c>
      <c r="C59" s="12" t="s">
        <v>418</v>
      </c>
      <c r="D59" s="12">
        <v>2.89</v>
      </c>
      <c r="E59" s="12"/>
      <c r="F59" s="12"/>
      <c r="G59" s="12"/>
      <c r="H59" s="12"/>
      <c r="I59" s="12"/>
      <c r="J59" s="12">
        <v>0</v>
      </c>
      <c r="K59" s="12">
        <v>0</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v>12</v>
      </c>
      <c r="BI59" s="12">
        <v>5</v>
      </c>
      <c r="BJ59" s="12"/>
      <c r="BK59" s="12"/>
      <c r="BL59" s="12"/>
      <c r="BM59" s="12"/>
      <c r="BN59" s="12"/>
      <c r="BO59" s="12"/>
      <c r="BP59" s="12"/>
      <c r="BQ59" s="12"/>
      <c r="BR59" s="12"/>
      <c r="BS59" s="12"/>
      <c r="BT59" s="12"/>
      <c r="BU59" s="12"/>
      <c r="BV59" s="12"/>
      <c r="BW59" s="12"/>
      <c r="BX59" s="1"/>
      <c r="BY59" s="41"/>
      <c r="BZ59" s="51"/>
      <c r="CA59" s="51"/>
      <c r="CB59" s="1"/>
      <c r="CC59" s="1"/>
      <c r="CD59" s="1"/>
      <c r="CE59" s="1"/>
      <c r="CF59" s="1"/>
      <c r="CG59" s="1"/>
      <c r="CH59" s="1"/>
      <c r="CI59" s="1"/>
      <c r="CJ59" s="1"/>
      <c r="CK59" s="1"/>
      <c r="CL59" s="71"/>
      <c r="CM59" s="7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41"/>
      <c r="DY59" s="41"/>
      <c r="DZ59" s="1"/>
      <c r="EA59" s="1"/>
      <c r="EB59" s="1"/>
      <c r="EC59" s="41"/>
      <c r="ED59" s="54"/>
      <c r="EE59" s="54"/>
      <c r="EF59" s="1"/>
      <c r="EG59" s="1"/>
      <c r="EH59" s="1"/>
      <c r="EI59" s="1"/>
      <c r="EJ59" s="1"/>
      <c r="EK59" s="1"/>
      <c r="EL59" s="1"/>
      <c r="EM59" s="1"/>
      <c r="EN59" s="60"/>
      <c r="EO59" s="60"/>
      <c r="EP59" s="1"/>
      <c r="EQ59" s="1"/>
      <c r="ER59" s="1"/>
      <c r="ES59" s="1"/>
      <c r="ET59" s="1"/>
      <c r="EU59" s="1"/>
      <c r="EV59" s="1"/>
      <c r="EW59" s="1"/>
      <c r="EX59" s="1"/>
      <c r="EY59" s="1"/>
      <c r="EZ59" s="54"/>
      <c r="FA59" s="54"/>
      <c r="FB59" s="1"/>
      <c r="FC59" s="1"/>
      <c r="FD59" s="151"/>
      <c r="FE59" s="54"/>
      <c r="FF59" s="54"/>
      <c r="FG59" s="1"/>
      <c r="FH59" s="1"/>
      <c r="FI59" s="1"/>
      <c r="FJ59" s="1">
        <v>2</v>
      </c>
      <c r="FK59" s="54"/>
      <c r="FL59" s="54"/>
      <c r="FM59" s="1"/>
      <c r="FN59" s="1"/>
      <c r="FO59" s="1"/>
      <c r="FP59" s="1"/>
      <c r="FQ59" s="160"/>
      <c r="FR59" s="51"/>
      <c r="FS59" s="1"/>
      <c r="FT59" s="1"/>
      <c r="FU59" s="1"/>
      <c r="FV59" s="1"/>
      <c r="FW59" s="1"/>
      <c r="FX59" s="1"/>
      <c r="FY59" s="1"/>
      <c r="FZ59" s="1"/>
      <c r="GA59" s="1"/>
      <c r="GB59" s="1"/>
      <c r="GC59" s="1"/>
      <c r="GD59" s="1"/>
      <c r="GE59" s="1"/>
      <c r="GF59" s="1"/>
      <c r="GG59" s="1"/>
      <c r="GH59" s="1"/>
      <c r="GI59" s="54"/>
      <c r="GJ59" s="54"/>
      <c r="GK59" s="1"/>
      <c r="GL59" s="1"/>
      <c r="GM59" s="1"/>
      <c r="GN59" s="1"/>
      <c r="GO59" s="1"/>
      <c r="GP59" s="1"/>
      <c r="GQ59" s="1"/>
      <c r="GR59" s="1"/>
      <c r="GS59" s="1"/>
      <c r="GT59" s="1"/>
      <c r="GU59" s="194"/>
      <c r="GV59" s="194"/>
      <c r="GW59" s="51"/>
      <c r="GX59" s="51"/>
      <c r="GY59" s="1"/>
      <c r="GZ59" s="1"/>
      <c r="HA59" s="1"/>
      <c r="HB59" s="1"/>
      <c r="HC59" s="1"/>
      <c r="HD59" s="1"/>
      <c r="HE59" s="1"/>
      <c r="HF59" s="1"/>
      <c r="HG59" s="1"/>
      <c r="HH59" s="1"/>
      <c r="HI59" s="1"/>
      <c r="HJ59" s="1"/>
      <c r="HK59" s="94"/>
      <c r="HL59" s="94"/>
      <c r="HM59" s="1"/>
      <c r="HN59" s="1"/>
      <c r="HO59" s="51"/>
      <c r="HP59" s="51"/>
      <c r="HQ59" s="1"/>
      <c r="HR59" s="1"/>
      <c r="HS59" s="1"/>
      <c r="HT59" s="1"/>
      <c r="HU59" s="1"/>
      <c r="HV59" s="1">
        <v>3</v>
      </c>
      <c r="HW59" s="213"/>
      <c r="HX59" s="213"/>
      <c r="HY59" s="1"/>
      <c r="HZ59" s="1"/>
      <c r="IA59" s="230"/>
      <c r="IB59" s="230"/>
      <c r="IC59" s="1"/>
      <c r="ID59" s="1"/>
      <c r="IE59" s="1"/>
      <c r="IF59" s="1"/>
      <c r="IG59" s="1"/>
      <c r="IH59" s="1"/>
      <c r="II59" s="1"/>
      <c r="IJ59" s="1"/>
      <c r="IK59" s="244"/>
      <c r="IL59" s="244"/>
      <c r="IM59" s="1"/>
      <c r="IN59" s="1"/>
      <c r="IO59" s="1361"/>
    </row>
    <row r="60" spans="1:249" x14ac:dyDescent="0.3">
      <c r="A60" s="12">
        <v>16</v>
      </c>
      <c r="B60" s="12" t="s">
        <v>1075</v>
      </c>
      <c r="C60" s="12" t="s">
        <v>148</v>
      </c>
      <c r="D60" s="12">
        <v>1.06</v>
      </c>
      <c r="E60" s="12"/>
      <c r="F60" s="12"/>
      <c r="G60" s="12"/>
      <c r="H60" s="12"/>
      <c r="I60" s="12"/>
      <c r="J60" s="12">
        <v>0</v>
      </c>
      <c r="K60" s="12">
        <v>180</v>
      </c>
      <c r="L60" s="12"/>
      <c r="M60" s="12">
        <v>90</v>
      </c>
      <c r="N60" s="12"/>
      <c r="O60" s="12">
        <v>35</v>
      </c>
      <c r="P60" s="12"/>
      <c r="Q60" s="12"/>
      <c r="R60" s="12"/>
      <c r="S60" s="12">
        <v>180</v>
      </c>
      <c r="T60" s="12"/>
      <c r="U60" s="12">
        <v>200</v>
      </c>
      <c r="V60" s="12"/>
      <c r="W60" s="12">
        <v>25</v>
      </c>
      <c r="X60" s="12"/>
      <c r="Y60" s="12">
        <v>120</v>
      </c>
      <c r="Z60" s="12">
        <v>0</v>
      </c>
      <c r="AA60" s="12">
        <v>30</v>
      </c>
      <c r="AB60" s="12"/>
      <c r="AC60" s="12"/>
      <c r="AD60" s="12"/>
      <c r="AE60" s="12"/>
      <c r="AF60" s="12"/>
      <c r="AG60" s="12"/>
      <c r="AH60" s="12"/>
      <c r="AI60" s="12">
        <v>343</v>
      </c>
      <c r="AJ60" s="12">
        <v>1</v>
      </c>
      <c r="AK60" s="12">
        <v>20</v>
      </c>
      <c r="AL60" s="12"/>
      <c r="AM60" s="12"/>
      <c r="AN60" s="12"/>
      <c r="AO60" s="12"/>
      <c r="AP60" s="12"/>
      <c r="AQ60" s="12"/>
      <c r="AR60" s="12"/>
      <c r="AS60" s="12"/>
      <c r="AT60" s="12"/>
      <c r="AU60" s="12"/>
      <c r="AV60" s="12"/>
      <c r="AW60" s="12">
        <v>200</v>
      </c>
      <c r="AX60" s="12"/>
      <c r="AY60" s="12"/>
      <c r="AZ60" s="12"/>
      <c r="BA60" s="12">
        <v>120</v>
      </c>
      <c r="BB60" s="12"/>
      <c r="BC60" s="12"/>
      <c r="BD60" s="12"/>
      <c r="BE60" s="12"/>
      <c r="BF60" s="12"/>
      <c r="BG60" s="12">
        <v>90</v>
      </c>
      <c r="BH60" s="12">
        <f>SUM(BH61:BH62)</f>
        <v>0</v>
      </c>
      <c r="BI60" s="12">
        <f>SUM(BI61:BI62)</f>
        <v>0</v>
      </c>
      <c r="BJ60" s="12"/>
      <c r="BK60" s="12"/>
      <c r="BL60" s="12"/>
      <c r="BM60" s="12">
        <v>512</v>
      </c>
      <c r="BN60" s="12"/>
      <c r="BO60" s="12">
        <v>60</v>
      </c>
      <c r="BP60" s="12"/>
      <c r="BQ60" s="12"/>
      <c r="BR60" s="12"/>
      <c r="BS60" s="12">
        <v>106</v>
      </c>
      <c r="BT60" s="12"/>
      <c r="BU60" s="12">
        <v>100</v>
      </c>
      <c r="BV60" s="12"/>
      <c r="BW60" s="12"/>
      <c r="BX60" s="1"/>
      <c r="BY60" s="41">
        <v>320</v>
      </c>
      <c r="BZ60" s="51"/>
      <c r="CA60" s="51"/>
      <c r="CB60" s="50">
        <v>5</v>
      </c>
      <c r="CC60" s="50">
        <v>264</v>
      </c>
      <c r="CD60" s="1"/>
      <c r="CE60" s="1"/>
      <c r="CF60" s="1"/>
      <c r="CG60" s="1">
        <v>200</v>
      </c>
      <c r="CH60" s="1"/>
      <c r="CI60" s="1">
        <v>120</v>
      </c>
      <c r="CJ60" s="1"/>
      <c r="CK60" s="1"/>
      <c r="CL60" s="71"/>
      <c r="CM60" s="71"/>
      <c r="CN60" s="1"/>
      <c r="CO60" s="1"/>
      <c r="CP60" s="1"/>
      <c r="CQ60" s="1">
        <v>284</v>
      </c>
      <c r="CR60" s="1"/>
      <c r="CS60" s="1"/>
      <c r="CT60" s="1"/>
      <c r="CU60" s="1">
        <v>200</v>
      </c>
      <c r="CV60" s="1">
        <v>3</v>
      </c>
      <c r="CW60" s="1">
        <v>5</v>
      </c>
      <c r="CX60" s="1"/>
      <c r="CY60" s="1">
        <v>20</v>
      </c>
      <c r="CZ60" s="1">
        <v>10</v>
      </c>
      <c r="DA60" s="1">
        <v>153</v>
      </c>
      <c r="DB60" s="1"/>
      <c r="DC60" s="1"/>
      <c r="DD60" s="1"/>
      <c r="DE60" s="1"/>
      <c r="DF60" s="1"/>
      <c r="DG60" s="1"/>
      <c r="DH60" s="1"/>
      <c r="DI60" s="1"/>
      <c r="DJ60" s="1">
        <v>5</v>
      </c>
      <c r="DK60" s="1">
        <v>35</v>
      </c>
      <c r="DL60" s="1"/>
      <c r="DM60" s="1"/>
      <c r="DN60" s="1"/>
      <c r="DO60" s="1"/>
      <c r="DP60" s="1"/>
      <c r="DQ60" s="1"/>
      <c r="DR60" s="1"/>
      <c r="DS60" s="1"/>
      <c r="DT60" s="1"/>
      <c r="DU60" s="1">
        <v>172</v>
      </c>
      <c r="DV60" s="1"/>
      <c r="DW60" s="1"/>
      <c r="DX60" s="45">
        <f>SUM(DX61:DX62)</f>
        <v>0</v>
      </c>
      <c r="DY60" s="45">
        <f>SUM(DY61:DY62)</f>
        <v>245</v>
      </c>
      <c r="DZ60" s="1"/>
      <c r="EA60" s="1"/>
      <c r="EB60" s="1"/>
      <c r="EC60" s="41"/>
      <c r="ED60" s="54"/>
      <c r="EE60" s="54"/>
      <c r="EF60" s="1"/>
      <c r="EG60" s="1"/>
      <c r="EH60" s="1"/>
      <c r="EI60" s="1"/>
      <c r="EJ60" s="1"/>
      <c r="EK60" s="1"/>
      <c r="EL60" s="1"/>
      <c r="EM60" s="1"/>
      <c r="EN60" s="60"/>
      <c r="EO60" s="60"/>
      <c r="EP60" s="50"/>
      <c r="EQ60" s="50">
        <v>207</v>
      </c>
      <c r="ER60" s="1"/>
      <c r="ES60" s="1"/>
      <c r="ET60" s="1"/>
      <c r="EU60" s="1"/>
      <c r="EV60" s="1">
        <v>0</v>
      </c>
      <c r="EW60" s="1">
        <v>31</v>
      </c>
      <c r="EX60" s="1"/>
      <c r="EY60" s="1">
        <v>142</v>
      </c>
      <c r="EZ60" s="54"/>
      <c r="FA60" s="54">
        <v>57</v>
      </c>
      <c r="FB60" s="1"/>
      <c r="FC60" s="1"/>
      <c r="FD60" s="151"/>
      <c r="FE60" s="54"/>
      <c r="FF60" s="54">
        <v>145</v>
      </c>
      <c r="FG60" s="1"/>
      <c r="FH60" s="1"/>
      <c r="FI60" s="1"/>
      <c r="FJ60" s="1">
        <v>125</v>
      </c>
      <c r="FK60" s="54"/>
      <c r="FL60" s="54">
        <v>4</v>
      </c>
      <c r="FM60" s="50">
        <v>2</v>
      </c>
      <c r="FN60" s="50">
        <v>118</v>
      </c>
      <c r="FO60" s="1"/>
      <c r="FP60" s="1">
        <v>22</v>
      </c>
      <c r="FQ60" s="160"/>
      <c r="FR60" s="51"/>
      <c r="FS60" s="1">
        <v>4</v>
      </c>
      <c r="FT60" s="1">
        <v>102</v>
      </c>
      <c r="FU60" s="1"/>
      <c r="FV60" s="1"/>
      <c r="FW60" s="1"/>
      <c r="FX60" s="1"/>
      <c r="FY60" s="1"/>
      <c r="FZ60" s="1"/>
      <c r="GA60" s="1"/>
      <c r="GB60" s="1"/>
      <c r="GC60" s="1"/>
      <c r="GD60" s="1"/>
      <c r="GE60" s="1"/>
      <c r="GF60" s="1"/>
      <c r="GG60" s="1"/>
      <c r="GH60" s="1"/>
      <c r="GI60" s="54"/>
      <c r="GJ60" s="54"/>
      <c r="GK60" s="1"/>
      <c r="GL60" s="1"/>
      <c r="GM60" s="1"/>
      <c r="GN60" s="1"/>
      <c r="GO60" s="1"/>
      <c r="GP60" s="50">
        <v>165</v>
      </c>
      <c r="GQ60" s="1"/>
      <c r="GR60" s="1"/>
      <c r="GS60" s="1"/>
      <c r="GT60" s="1"/>
      <c r="GU60" s="194"/>
      <c r="GV60" s="194"/>
      <c r="GW60" s="51">
        <v>0</v>
      </c>
      <c r="GX60" s="51">
        <v>75</v>
      </c>
      <c r="GY60" s="50">
        <v>3</v>
      </c>
      <c r="GZ60" s="50">
        <v>480</v>
      </c>
      <c r="HA60" s="1"/>
      <c r="HB60" s="50">
        <v>203</v>
      </c>
      <c r="HC60" s="50">
        <v>60</v>
      </c>
      <c r="HD60" s="50">
        <v>0</v>
      </c>
      <c r="HE60" s="1"/>
      <c r="HF60" s="1"/>
      <c r="HG60" s="1"/>
      <c r="HH60" s="1"/>
      <c r="HI60" s="1"/>
      <c r="HJ60" s="1"/>
      <c r="HK60" s="94"/>
      <c r="HL60" s="94"/>
      <c r="HM60" s="1"/>
      <c r="HN60" s="1"/>
      <c r="HO60" s="51">
        <v>0</v>
      </c>
      <c r="HP60" s="51">
        <v>75</v>
      </c>
      <c r="HQ60" s="1"/>
      <c r="HR60" s="1"/>
      <c r="HS60" s="1"/>
      <c r="HT60" s="1"/>
      <c r="HU60" s="1"/>
      <c r="HV60" s="50">
        <v>94</v>
      </c>
      <c r="HW60" s="213"/>
      <c r="HX60" s="213"/>
      <c r="HY60" s="1"/>
      <c r="HZ60" s="1"/>
      <c r="IA60" s="230"/>
      <c r="IB60" s="230"/>
      <c r="IC60" s="1"/>
      <c r="ID60" s="1"/>
      <c r="IE60" s="1"/>
      <c r="IF60" s="1"/>
      <c r="IG60" s="1"/>
      <c r="IH60" s="1"/>
      <c r="II60" s="1"/>
      <c r="IJ60" s="1"/>
      <c r="IK60" s="244"/>
      <c r="IL60" s="244"/>
      <c r="IM60" s="1"/>
      <c r="IN60" s="1"/>
      <c r="IO60" s="1361"/>
    </row>
    <row r="61" spans="1:249" ht="31.5" x14ac:dyDescent="0.3">
      <c r="A61" s="12">
        <v>43</v>
      </c>
      <c r="B61" s="12" t="s">
        <v>1076</v>
      </c>
      <c r="C61" s="12" t="s">
        <v>1077</v>
      </c>
      <c r="D61" s="12">
        <v>0.94</v>
      </c>
      <c r="E61" s="12"/>
      <c r="F61" s="12"/>
      <c r="G61" s="12"/>
      <c r="H61" s="12"/>
      <c r="I61" s="12">
        <v>10</v>
      </c>
      <c r="J61" s="12">
        <v>0</v>
      </c>
      <c r="K61" s="12">
        <v>180</v>
      </c>
      <c r="L61" s="12"/>
      <c r="M61" s="12">
        <v>90</v>
      </c>
      <c r="N61" s="12"/>
      <c r="O61" s="12">
        <v>35</v>
      </c>
      <c r="P61" s="12"/>
      <c r="Q61" s="12"/>
      <c r="R61" s="12"/>
      <c r="S61" s="12">
        <v>180</v>
      </c>
      <c r="T61" s="12"/>
      <c r="U61" s="12">
        <v>200</v>
      </c>
      <c r="V61" s="12"/>
      <c r="W61" s="12">
        <v>25</v>
      </c>
      <c r="X61" s="12"/>
      <c r="Y61" s="12">
        <v>120</v>
      </c>
      <c r="Z61" s="12">
        <v>0</v>
      </c>
      <c r="AA61" s="12">
        <v>30</v>
      </c>
      <c r="AB61" s="12">
        <v>2</v>
      </c>
      <c r="AC61" s="12">
        <v>237</v>
      </c>
      <c r="AD61" s="12"/>
      <c r="AE61" s="12">
        <v>29</v>
      </c>
      <c r="AF61" s="12"/>
      <c r="AG61" s="12"/>
      <c r="AH61" s="12"/>
      <c r="AI61" s="12">
        <v>343</v>
      </c>
      <c r="AJ61" s="12">
        <v>1</v>
      </c>
      <c r="AK61" s="12">
        <v>20</v>
      </c>
      <c r="AL61" s="12"/>
      <c r="AM61" s="12">
        <v>220</v>
      </c>
      <c r="AN61" s="12"/>
      <c r="AO61" s="12"/>
      <c r="AP61" s="12"/>
      <c r="AQ61" s="12">
        <v>60</v>
      </c>
      <c r="AR61" s="12"/>
      <c r="AS61" s="12"/>
      <c r="AT61" s="12"/>
      <c r="AU61" s="12">
        <v>10</v>
      </c>
      <c r="AV61" s="12"/>
      <c r="AW61" s="12">
        <v>200</v>
      </c>
      <c r="AX61" s="12"/>
      <c r="AY61" s="12"/>
      <c r="AZ61" s="12"/>
      <c r="BA61" s="12"/>
      <c r="BB61" s="12"/>
      <c r="BC61" s="12"/>
      <c r="BD61" s="12"/>
      <c r="BE61" s="12"/>
      <c r="BF61" s="12"/>
      <c r="BG61" s="12">
        <v>90</v>
      </c>
      <c r="BH61" s="12"/>
      <c r="BI61" s="12"/>
      <c r="BJ61" s="12"/>
      <c r="BK61" s="12">
        <v>92</v>
      </c>
      <c r="BL61" s="12"/>
      <c r="BM61" s="12">
        <v>512</v>
      </c>
      <c r="BN61" s="12"/>
      <c r="BO61" s="12">
        <v>60</v>
      </c>
      <c r="BP61" s="12"/>
      <c r="BQ61" s="12">
        <v>125</v>
      </c>
      <c r="BR61" s="12"/>
      <c r="BS61" s="12">
        <v>106</v>
      </c>
      <c r="BT61" s="12"/>
      <c r="BU61" s="12">
        <v>100</v>
      </c>
      <c r="BV61" s="12"/>
      <c r="BW61" s="12"/>
      <c r="BX61" s="1"/>
      <c r="BY61" s="41">
        <v>320</v>
      </c>
      <c r="BZ61" s="51"/>
      <c r="CA61" s="51">
        <v>169</v>
      </c>
      <c r="CB61" s="1">
        <v>5</v>
      </c>
      <c r="CC61" s="1">
        <v>264</v>
      </c>
      <c r="CD61" s="1"/>
      <c r="CE61" s="1"/>
      <c r="CF61" s="1"/>
      <c r="CG61" s="1">
        <v>200</v>
      </c>
      <c r="CH61" s="1"/>
      <c r="CI61" s="1">
        <v>120</v>
      </c>
      <c r="CJ61" s="1"/>
      <c r="CK61" s="1">
        <v>260</v>
      </c>
      <c r="CL61" s="71"/>
      <c r="CM61" s="71">
        <v>350</v>
      </c>
      <c r="CN61" s="1"/>
      <c r="CO61" s="1"/>
      <c r="CP61" s="1"/>
      <c r="CQ61" s="1">
        <v>284</v>
      </c>
      <c r="CR61" s="1">
        <v>588</v>
      </c>
      <c r="CS61" s="1"/>
      <c r="CT61" s="1"/>
      <c r="CU61" s="1">
        <v>200</v>
      </c>
      <c r="CV61" s="1">
        <v>3</v>
      </c>
      <c r="CW61" s="1">
        <v>5</v>
      </c>
      <c r="CX61" s="1"/>
      <c r="CY61" s="1">
        <v>20</v>
      </c>
      <c r="CZ61" s="1">
        <v>10</v>
      </c>
      <c r="DA61" s="1">
        <v>153</v>
      </c>
      <c r="DB61" s="1">
        <v>0</v>
      </c>
      <c r="DC61" s="1">
        <v>205</v>
      </c>
      <c r="DD61" s="1"/>
      <c r="DE61" s="1"/>
      <c r="DF61" s="1"/>
      <c r="DG61" s="1"/>
      <c r="DH61" s="1">
        <v>1</v>
      </c>
      <c r="DI61" s="1">
        <v>4</v>
      </c>
      <c r="DJ61" s="1">
        <v>5</v>
      </c>
      <c r="DK61" s="1">
        <v>35</v>
      </c>
      <c r="DL61" s="1">
        <v>242</v>
      </c>
      <c r="DM61" s="1">
        <v>260</v>
      </c>
      <c r="DN61" s="1"/>
      <c r="DO61" s="1"/>
      <c r="DP61" s="1"/>
      <c r="DQ61" s="1">
        <v>150</v>
      </c>
      <c r="DR61" s="1"/>
      <c r="DS61" s="1"/>
      <c r="DT61" s="1"/>
      <c r="DU61" s="1">
        <v>172</v>
      </c>
      <c r="DV61" s="1"/>
      <c r="DW61" s="1">
        <v>125</v>
      </c>
      <c r="DX61" s="41"/>
      <c r="DY61" s="41">
        <v>245</v>
      </c>
      <c r="DZ61" s="1"/>
      <c r="EA61" s="1"/>
      <c r="EB61" s="1"/>
      <c r="EC61" s="41">
        <v>349</v>
      </c>
      <c r="ED61" s="54"/>
      <c r="EE61" s="54"/>
      <c r="EF61" s="1"/>
      <c r="EG61" s="1"/>
      <c r="EH61" s="1"/>
      <c r="EI61" s="1"/>
      <c r="EJ61" s="1"/>
      <c r="EK61" s="1">
        <v>150</v>
      </c>
      <c r="EL61" s="1"/>
      <c r="EM61" s="1"/>
      <c r="EN61" s="144"/>
      <c r="EO61" s="144"/>
      <c r="EP61" s="1"/>
      <c r="EQ61" s="1">
        <v>207</v>
      </c>
      <c r="ER61" s="1">
        <v>130</v>
      </c>
      <c r="ES61" s="1"/>
      <c r="ET61" s="1"/>
      <c r="EU61" s="1"/>
      <c r="EV61" s="1"/>
      <c r="EW61" s="1">
        <v>31</v>
      </c>
      <c r="EX61" s="1"/>
      <c r="EY61" s="1">
        <v>142</v>
      </c>
      <c r="EZ61" s="54"/>
      <c r="FA61" s="54">
        <v>57</v>
      </c>
      <c r="FB61" s="1"/>
      <c r="FC61" s="1"/>
      <c r="FD61" s="151"/>
      <c r="FE61" s="54"/>
      <c r="FF61" s="54">
        <v>145</v>
      </c>
      <c r="FG61" s="1"/>
      <c r="FH61" s="1"/>
      <c r="FI61" s="1"/>
      <c r="FJ61" s="1">
        <v>125</v>
      </c>
      <c r="FK61" s="54"/>
      <c r="FL61" s="54">
        <v>4</v>
      </c>
      <c r="FM61" s="1">
        <v>2</v>
      </c>
      <c r="FN61" s="1">
        <v>118</v>
      </c>
      <c r="FO61" s="1"/>
      <c r="FP61" s="1">
        <v>22</v>
      </c>
      <c r="FQ61" s="160"/>
      <c r="FR61" s="51"/>
      <c r="FS61" s="1">
        <v>4</v>
      </c>
      <c r="FT61" s="1">
        <v>102</v>
      </c>
      <c r="FU61" s="1"/>
      <c r="FV61" s="1"/>
      <c r="FW61" s="1"/>
      <c r="FX61" s="1"/>
      <c r="FY61" s="1">
        <v>0</v>
      </c>
      <c r="FZ61" s="1">
        <v>232</v>
      </c>
      <c r="GA61" s="1">
        <v>170</v>
      </c>
      <c r="GB61" s="1">
        <v>267</v>
      </c>
      <c r="GC61" s="1"/>
      <c r="GD61" s="1">
        <v>54</v>
      </c>
      <c r="GE61" s="1"/>
      <c r="GF61" s="1"/>
      <c r="GG61" s="1"/>
      <c r="GH61" s="1">
        <v>194</v>
      </c>
      <c r="GI61" s="54"/>
      <c r="GJ61" s="54">
        <v>60</v>
      </c>
      <c r="GK61" s="1"/>
      <c r="GL61" s="1"/>
      <c r="GM61" s="1">
        <v>3</v>
      </c>
      <c r="GN61" s="1">
        <v>120</v>
      </c>
      <c r="GO61" s="1"/>
      <c r="GP61" s="1">
        <v>165</v>
      </c>
      <c r="GQ61" s="1">
        <v>170</v>
      </c>
      <c r="GR61" s="1">
        <v>267</v>
      </c>
      <c r="GS61" s="1">
        <v>89</v>
      </c>
      <c r="GT61" s="1"/>
      <c r="GU61" s="194"/>
      <c r="GV61" s="194"/>
      <c r="GW61" s="51">
        <v>0</v>
      </c>
      <c r="GX61" s="51">
        <v>75</v>
      </c>
      <c r="GY61" s="1">
        <v>3</v>
      </c>
      <c r="GZ61" s="1">
        <v>480</v>
      </c>
      <c r="HA61" s="1"/>
      <c r="HB61" s="1">
        <v>203</v>
      </c>
      <c r="HC61" s="1">
        <v>60</v>
      </c>
      <c r="HD61" s="1"/>
      <c r="HE61" s="1"/>
      <c r="HF61" s="1"/>
      <c r="HG61" s="1"/>
      <c r="HH61" s="1"/>
      <c r="HI61" s="1"/>
      <c r="HJ61" s="1">
        <v>127</v>
      </c>
      <c r="HK61" s="94"/>
      <c r="HL61" s="94"/>
      <c r="HM61" s="1">
        <v>212</v>
      </c>
      <c r="HN61" s="1"/>
      <c r="HO61" s="51">
        <v>0</v>
      </c>
      <c r="HP61" s="51">
        <v>75</v>
      </c>
      <c r="HQ61" s="1">
        <v>60</v>
      </c>
      <c r="HR61" s="1"/>
      <c r="HS61" s="1"/>
      <c r="HT61" s="1"/>
      <c r="HU61" s="1"/>
      <c r="HV61" s="1">
        <v>94</v>
      </c>
      <c r="HW61" s="213"/>
      <c r="HX61" s="213"/>
      <c r="HY61" s="1">
        <v>2</v>
      </c>
      <c r="HZ61" s="1">
        <v>160</v>
      </c>
      <c r="IA61" s="230"/>
      <c r="IB61" s="230">
        <v>175</v>
      </c>
      <c r="IC61" s="1"/>
      <c r="ID61" s="1"/>
      <c r="IE61" s="1"/>
      <c r="IF61" s="1"/>
      <c r="IG61" s="1">
        <v>550</v>
      </c>
      <c r="IH61" s="1"/>
      <c r="II61" s="1"/>
      <c r="IJ61" s="1"/>
      <c r="IK61" s="244"/>
      <c r="IL61" s="244"/>
      <c r="IM61" s="1"/>
      <c r="IN61" s="1"/>
      <c r="IO61" s="1361"/>
    </row>
    <row r="62" spans="1:249" x14ac:dyDescent="0.3">
      <c r="A62" s="12">
        <v>44</v>
      </c>
      <c r="B62" s="12" t="s">
        <v>1078</v>
      </c>
      <c r="C62" s="12" t="s">
        <v>1079</v>
      </c>
      <c r="D62" s="12">
        <v>2.57</v>
      </c>
      <c r="E62" s="12"/>
      <c r="F62" s="12"/>
      <c r="G62" s="12"/>
      <c r="H62" s="12"/>
      <c r="I62" s="12"/>
      <c r="J62" s="12">
        <v>0</v>
      </c>
      <c r="K62" s="12">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
      <c r="BY62" s="41"/>
      <c r="BZ62" s="51"/>
      <c r="CA62" s="51"/>
      <c r="CB62" s="1"/>
      <c r="CC62" s="1"/>
      <c r="CD62" s="1"/>
      <c r="CE62" s="1"/>
      <c r="CF62" s="1"/>
      <c r="CG62" s="1"/>
      <c r="CH62" s="1"/>
      <c r="CI62" s="1"/>
      <c r="CJ62" s="1"/>
      <c r="CK62" s="1"/>
      <c r="CL62" s="71"/>
      <c r="CM62" s="71"/>
      <c r="CN62" s="1"/>
      <c r="CO62" s="1"/>
      <c r="CP62" s="1"/>
      <c r="CQ62" s="1"/>
      <c r="CR62" s="1"/>
      <c r="CS62" s="1"/>
      <c r="CT62" s="1"/>
      <c r="CU62" s="1"/>
      <c r="CV62" s="1"/>
      <c r="CW62" s="1"/>
      <c r="CX62" s="1"/>
      <c r="CY62" s="1"/>
      <c r="CZ62" s="1"/>
      <c r="DA62" s="1"/>
      <c r="DB62" s="1">
        <v>0</v>
      </c>
      <c r="DC62" s="1">
        <v>205</v>
      </c>
      <c r="DD62" s="1"/>
      <c r="DE62" s="1"/>
      <c r="DF62" s="1"/>
      <c r="DG62" s="1"/>
      <c r="DH62" s="1"/>
      <c r="DI62" s="1"/>
      <c r="DJ62" s="1"/>
      <c r="DK62" s="1"/>
      <c r="DL62" s="1"/>
      <c r="DM62" s="1"/>
      <c r="DN62" s="1"/>
      <c r="DO62" s="1"/>
      <c r="DP62" s="1"/>
      <c r="DQ62" s="1"/>
      <c r="DR62" s="1"/>
      <c r="DS62" s="1"/>
      <c r="DT62" s="1"/>
      <c r="DU62" s="1"/>
      <c r="DV62" s="1"/>
      <c r="DW62" s="1"/>
      <c r="DX62" s="41"/>
      <c r="DY62" s="41"/>
      <c r="DZ62" s="1"/>
      <c r="EA62" s="1"/>
      <c r="EB62" s="1"/>
      <c r="EC62" s="41"/>
      <c r="ED62" s="54"/>
      <c r="EE62" s="54"/>
      <c r="EF62" s="1"/>
      <c r="EG62" s="1"/>
      <c r="EH62" s="1"/>
      <c r="EI62" s="1"/>
      <c r="EJ62" s="1"/>
      <c r="EK62" s="1"/>
      <c r="EL62" s="1"/>
      <c r="EM62" s="1"/>
      <c r="EN62" s="60"/>
      <c r="EO62" s="60"/>
      <c r="EP62" s="1"/>
      <c r="EQ62" s="1"/>
      <c r="ER62" s="1"/>
      <c r="ES62" s="1"/>
      <c r="ET62" s="1"/>
      <c r="EU62" s="1"/>
      <c r="EV62" s="1"/>
      <c r="EW62" s="1"/>
      <c r="EX62" s="1"/>
      <c r="EY62" s="1"/>
      <c r="EZ62" s="54"/>
      <c r="FA62" s="54"/>
      <c r="FB62" s="1"/>
      <c r="FC62" s="1"/>
      <c r="FD62" s="151"/>
      <c r="FE62" s="54"/>
      <c r="FF62" s="54"/>
      <c r="FG62" s="1"/>
      <c r="FH62" s="1"/>
      <c r="FI62" s="1"/>
      <c r="FJ62" s="1"/>
      <c r="FK62" s="54"/>
      <c r="FL62" s="54"/>
      <c r="FM62" s="1"/>
      <c r="FN62" s="1"/>
      <c r="FO62" s="1"/>
      <c r="FP62" s="1"/>
      <c r="FQ62" s="160"/>
      <c r="FR62" s="51"/>
      <c r="FS62" s="1"/>
      <c r="FT62" s="1"/>
      <c r="FU62" s="1"/>
      <c r="FV62" s="1"/>
      <c r="FW62" s="1"/>
      <c r="FX62" s="1"/>
      <c r="FY62" s="1"/>
      <c r="FZ62" s="1"/>
      <c r="GA62" s="1"/>
      <c r="GB62" s="1"/>
      <c r="GC62" s="1"/>
      <c r="GD62" s="1"/>
      <c r="GE62" s="1"/>
      <c r="GF62" s="1"/>
      <c r="GG62" s="1"/>
      <c r="GH62" s="1"/>
      <c r="GI62" s="54"/>
      <c r="GJ62" s="54"/>
      <c r="GK62" s="1"/>
      <c r="GL62" s="1"/>
      <c r="GM62" s="1"/>
      <c r="GN62" s="1"/>
      <c r="GO62" s="1"/>
      <c r="GP62" s="1"/>
      <c r="GQ62" s="1"/>
      <c r="GR62" s="1"/>
      <c r="GS62" s="1"/>
      <c r="GT62" s="1"/>
      <c r="GU62" s="194"/>
      <c r="GV62" s="194"/>
      <c r="GW62" s="51"/>
      <c r="GX62" s="51"/>
      <c r="GY62" s="1"/>
      <c r="GZ62" s="1"/>
      <c r="HA62" s="1"/>
      <c r="HB62" s="1"/>
      <c r="HC62" s="1"/>
      <c r="HD62" s="1"/>
      <c r="HE62" s="1"/>
      <c r="HF62" s="1"/>
      <c r="HG62" s="1"/>
      <c r="HH62" s="1"/>
      <c r="HI62" s="1"/>
      <c r="HJ62" s="1"/>
      <c r="HK62" s="94"/>
      <c r="HL62" s="94"/>
      <c r="HM62" s="1"/>
      <c r="HN62" s="1"/>
      <c r="HO62" s="51"/>
      <c r="HP62" s="51"/>
      <c r="HQ62" s="1"/>
      <c r="HR62" s="1"/>
      <c r="HS62" s="1"/>
      <c r="HT62" s="1"/>
      <c r="HU62" s="1"/>
      <c r="HV62" s="1"/>
      <c r="HW62" s="213"/>
      <c r="HX62" s="213"/>
      <c r="HY62" s="1"/>
      <c r="HZ62" s="1"/>
      <c r="IA62" s="230"/>
      <c r="IB62" s="230"/>
      <c r="IC62" s="1"/>
      <c r="ID62" s="1"/>
      <c r="IE62" s="1"/>
      <c r="IF62" s="1"/>
      <c r="IG62" s="1"/>
      <c r="IH62" s="1"/>
      <c r="II62" s="1"/>
      <c r="IJ62" s="1"/>
      <c r="IK62" s="244"/>
      <c r="IL62" s="244"/>
      <c r="IM62" s="1"/>
      <c r="IN62" s="1"/>
      <c r="IO62" s="1361"/>
    </row>
    <row r="63" spans="1:249" x14ac:dyDescent="0.3">
      <c r="A63" s="12">
        <v>17</v>
      </c>
      <c r="B63" s="12" t="s">
        <v>1080</v>
      </c>
      <c r="C63" s="12" t="s">
        <v>461</v>
      </c>
      <c r="D63" s="12">
        <v>1.79</v>
      </c>
      <c r="E63" s="12"/>
      <c r="F63" s="12"/>
      <c r="G63" s="12"/>
      <c r="H63" s="12"/>
      <c r="I63" s="12"/>
      <c r="J63" s="12">
        <v>0</v>
      </c>
      <c r="K63" s="12">
        <v>0</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f>SUM(BH64)</f>
        <v>0</v>
      </c>
      <c r="BI63" s="12">
        <f>SUM(BI64)</f>
        <v>0</v>
      </c>
      <c r="BJ63" s="12"/>
      <c r="BK63" s="12"/>
      <c r="BL63" s="12"/>
      <c r="BM63" s="12"/>
      <c r="BN63" s="12"/>
      <c r="BO63" s="12"/>
      <c r="BP63" s="12"/>
      <c r="BQ63" s="12"/>
      <c r="BR63" s="12"/>
      <c r="BS63" s="12"/>
      <c r="BT63" s="12"/>
      <c r="BU63" s="12"/>
      <c r="BV63" s="12"/>
      <c r="BW63" s="12"/>
      <c r="BX63" s="1"/>
      <c r="BY63" s="41"/>
      <c r="BZ63" s="51"/>
      <c r="CA63" s="51"/>
      <c r="CB63" s="1"/>
      <c r="CC63" s="1"/>
      <c r="CD63" s="1"/>
      <c r="CE63" s="1"/>
      <c r="CF63" s="1"/>
      <c r="CG63" s="1"/>
      <c r="CH63" s="1"/>
      <c r="CI63" s="1"/>
      <c r="CJ63" s="1"/>
      <c r="CK63" s="1"/>
      <c r="CL63" s="71"/>
      <c r="CM63" s="7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41"/>
      <c r="DY63" s="41"/>
      <c r="DZ63" s="1"/>
      <c r="EA63" s="1"/>
      <c r="EB63" s="1"/>
      <c r="EC63" s="41"/>
      <c r="ED63" s="54"/>
      <c r="EE63" s="54"/>
      <c r="EF63" s="1"/>
      <c r="EG63" s="1"/>
      <c r="EH63" s="1"/>
      <c r="EI63" s="1"/>
      <c r="EJ63" s="1"/>
      <c r="EK63" s="1"/>
      <c r="EL63" s="1"/>
      <c r="EM63" s="1"/>
      <c r="EN63" s="60"/>
      <c r="EO63" s="60"/>
      <c r="EP63" s="1"/>
      <c r="EQ63" s="1"/>
      <c r="ER63" s="1"/>
      <c r="ES63" s="1"/>
      <c r="ET63" s="1"/>
      <c r="EU63" s="1"/>
      <c r="EV63" s="1">
        <v>0</v>
      </c>
      <c r="EW63" s="1">
        <v>0</v>
      </c>
      <c r="EX63" s="1"/>
      <c r="EY63" s="1"/>
      <c r="EZ63" s="54"/>
      <c r="FA63" s="54"/>
      <c r="FB63" s="1"/>
      <c r="FC63" s="1"/>
      <c r="FD63" s="151"/>
      <c r="FE63" s="54"/>
      <c r="FF63" s="54"/>
      <c r="FG63" s="1"/>
      <c r="FH63" s="1"/>
      <c r="FI63" s="1"/>
      <c r="FJ63" s="1"/>
      <c r="FK63" s="54"/>
      <c r="FL63" s="54"/>
      <c r="FM63" s="1"/>
      <c r="FN63" s="1"/>
      <c r="FO63" s="1"/>
      <c r="FP63" s="1"/>
      <c r="FQ63" s="160"/>
      <c r="FR63" s="51"/>
      <c r="FS63" s="1"/>
      <c r="FT63" s="1"/>
      <c r="FU63" s="1"/>
      <c r="FV63" s="1"/>
      <c r="FW63" s="1"/>
      <c r="FX63" s="1"/>
      <c r="FY63" s="1"/>
      <c r="FZ63" s="1"/>
      <c r="GA63" s="1"/>
      <c r="GB63" s="1"/>
      <c r="GC63" s="1"/>
      <c r="GD63" s="1"/>
      <c r="GE63" s="1"/>
      <c r="GF63" s="1"/>
      <c r="GG63" s="1"/>
      <c r="GH63" s="1"/>
      <c r="GI63" s="54"/>
      <c r="GJ63" s="54"/>
      <c r="GK63" s="1"/>
      <c r="GL63" s="1"/>
      <c r="GM63" s="1"/>
      <c r="GN63" s="1"/>
      <c r="GO63" s="1"/>
      <c r="GP63" s="1"/>
      <c r="GQ63" s="1"/>
      <c r="GR63" s="1"/>
      <c r="GS63" s="1"/>
      <c r="GT63" s="1"/>
      <c r="GU63" s="194"/>
      <c r="GV63" s="194"/>
      <c r="GW63" s="51">
        <v>0</v>
      </c>
      <c r="GX63" s="51">
        <v>0</v>
      </c>
      <c r="GY63" s="1"/>
      <c r="GZ63" s="1"/>
      <c r="HA63" s="1"/>
      <c r="HB63" s="1"/>
      <c r="HC63" s="1"/>
      <c r="HD63" s="1"/>
      <c r="HE63" s="1"/>
      <c r="HF63" s="1"/>
      <c r="HG63" s="1"/>
      <c r="HH63" s="1"/>
      <c r="HI63" s="1"/>
      <c r="HJ63" s="1"/>
      <c r="HK63" s="94"/>
      <c r="HL63" s="94"/>
      <c r="HM63" s="1"/>
      <c r="HN63" s="1"/>
      <c r="HO63" s="51">
        <v>0</v>
      </c>
      <c r="HP63" s="51">
        <v>0</v>
      </c>
      <c r="HQ63" s="1"/>
      <c r="HR63" s="1"/>
      <c r="HS63" s="1"/>
      <c r="HT63" s="1"/>
      <c r="HU63" s="1"/>
      <c r="HV63" s="50">
        <v>0</v>
      </c>
      <c r="HW63" s="213"/>
      <c r="HX63" s="213"/>
      <c r="HY63" s="1"/>
      <c r="HZ63" s="1"/>
      <c r="IA63" s="230"/>
      <c r="IB63" s="230"/>
      <c r="IC63" s="1"/>
      <c r="ID63" s="1"/>
      <c r="IE63" s="1"/>
      <c r="IF63" s="1"/>
      <c r="IG63" s="1"/>
      <c r="IH63" s="1"/>
      <c r="II63" s="1"/>
      <c r="IJ63" s="1"/>
      <c r="IK63" s="244"/>
      <c r="IL63" s="244"/>
      <c r="IM63" s="1"/>
      <c r="IN63" s="1"/>
      <c r="IO63" s="1361"/>
    </row>
    <row r="64" spans="1:249" x14ac:dyDescent="0.3">
      <c r="A64" s="12">
        <v>45</v>
      </c>
      <c r="B64" s="12" t="s">
        <v>1081</v>
      </c>
      <c r="C64" s="12" t="s">
        <v>1082</v>
      </c>
      <c r="D64" s="12">
        <v>1.79</v>
      </c>
      <c r="E64" s="12"/>
      <c r="F64" s="12"/>
      <c r="G64" s="12"/>
      <c r="H64" s="12"/>
      <c r="I64" s="12"/>
      <c r="J64" s="12">
        <v>0</v>
      </c>
      <c r="K64" s="12">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
      <c r="BY64" s="41"/>
      <c r="BZ64" s="51"/>
      <c r="CA64" s="51"/>
      <c r="CB64" s="1"/>
      <c r="CC64" s="1"/>
      <c r="CD64" s="1"/>
      <c r="CE64" s="1"/>
      <c r="CF64" s="1"/>
      <c r="CG64" s="1"/>
      <c r="CH64" s="1"/>
      <c r="CI64" s="1"/>
      <c r="CJ64" s="1"/>
      <c r="CK64" s="1"/>
      <c r="CL64" s="71"/>
      <c r="CM64" s="7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41"/>
      <c r="DY64" s="41"/>
      <c r="DZ64" s="1"/>
      <c r="EA64" s="1"/>
      <c r="EB64" s="1"/>
      <c r="EC64" s="41"/>
      <c r="ED64" s="54"/>
      <c r="EE64" s="54"/>
      <c r="EF64" s="1"/>
      <c r="EG64" s="1"/>
      <c r="EH64" s="1"/>
      <c r="EI64" s="1"/>
      <c r="EJ64" s="1"/>
      <c r="EK64" s="1"/>
      <c r="EL64" s="1"/>
      <c r="EM64" s="1"/>
      <c r="EN64" s="60"/>
      <c r="EO64" s="60"/>
      <c r="EP64" s="1"/>
      <c r="EQ64" s="1"/>
      <c r="ER64" s="1"/>
      <c r="ES64" s="1"/>
      <c r="ET64" s="1"/>
      <c r="EU64" s="1"/>
      <c r="EV64" s="1"/>
      <c r="EW64" s="1"/>
      <c r="EX64" s="1"/>
      <c r="EY64" s="1"/>
      <c r="EZ64" s="54"/>
      <c r="FA64" s="54"/>
      <c r="FB64" s="1"/>
      <c r="FC64" s="1"/>
      <c r="FD64" s="151"/>
      <c r="FE64" s="54"/>
      <c r="FF64" s="54"/>
      <c r="FG64" s="1"/>
      <c r="FH64" s="1"/>
      <c r="FI64" s="1"/>
      <c r="FJ64" s="1"/>
      <c r="FK64" s="54"/>
      <c r="FL64" s="54"/>
      <c r="FM64" s="1"/>
      <c r="FN64" s="1"/>
      <c r="FO64" s="1"/>
      <c r="FP64" s="1"/>
      <c r="FQ64" s="160"/>
      <c r="FR64" s="51"/>
      <c r="FS64" s="1"/>
      <c r="FT64" s="1"/>
      <c r="FU64" s="1"/>
      <c r="FV64" s="1"/>
      <c r="FW64" s="1"/>
      <c r="FX64" s="1"/>
      <c r="FY64" s="1"/>
      <c r="FZ64" s="1"/>
      <c r="GA64" s="1"/>
      <c r="GB64" s="1"/>
      <c r="GC64" s="1"/>
      <c r="GD64" s="1"/>
      <c r="GE64" s="1"/>
      <c r="GF64" s="1"/>
      <c r="GG64" s="1"/>
      <c r="GH64" s="1"/>
      <c r="GI64" s="54"/>
      <c r="GJ64" s="54"/>
      <c r="GK64" s="1"/>
      <c r="GL64" s="1"/>
      <c r="GM64" s="1"/>
      <c r="GN64" s="1"/>
      <c r="GO64" s="1"/>
      <c r="GP64" s="1"/>
      <c r="GQ64" s="1"/>
      <c r="GR64" s="1"/>
      <c r="GS64" s="1"/>
      <c r="GT64" s="1"/>
      <c r="GU64" s="194"/>
      <c r="GV64" s="194"/>
      <c r="GW64" s="51"/>
      <c r="GX64" s="51"/>
      <c r="GY64" s="1"/>
      <c r="GZ64" s="1"/>
      <c r="HA64" s="1"/>
      <c r="HB64" s="1"/>
      <c r="HC64" s="1"/>
      <c r="HD64" s="1"/>
      <c r="HE64" s="1"/>
      <c r="HF64" s="1"/>
      <c r="HG64" s="1"/>
      <c r="HH64" s="1"/>
      <c r="HI64" s="1"/>
      <c r="HJ64" s="1"/>
      <c r="HK64" s="94"/>
      <c r="HL64" s="94"/>
      <c r="HM64" s="1"/>
      <c r="HN64" s="1"/>
      <c r="HO64" s="51"/>
      <c r="HP64" s="51"/>
      <c r="HQ64" s="1"/>
      <c r="HR64" s="1"/>
      <c r="HS64" s="1"/>
      <c r="HT64" s="1">
        <v>160</v>
      </c>
      <c r="HU64" s="1"/>
      <c r="HV64" s="1"/>
      <c r="HW64" s="213"/>
      <c r="HX64" s="213"/>
      <c r="HY64" s="1"/>
      <c r="HZ64" s="1"/>
      <c r="IA64" s="230"/>
      <c r="IB64" s="230"/>
      <c r="IC64" s="1"/>
      <c r="ID64" s="1"/>
      <c r="IE64" s="1"/>
      <c r="IF64" s="1"/>
      <c r="IG64" s="1"/>
      <c r="IH64" s="1"/>
      <c r="II64" s="1"/>
      <c r="IJ64" s="1"/>
      <c r="IK64" s="244"/>
      <c r="IL64" s="244"/>
      <c r="IM64" s="1"/>
      <c r="IN64" s="1"/>
      <c r="IO64" s="1361"/>
    </row>
    <row r="65" spans="1:249" x14ac:dyDescent="0.3">
      <c r="A65" s="12">
        <v>18</v>
      </c>
      <c r="B65" s="12" t="s">
        <v>1083</v>
      </c>
      <c r="C65" s="12" t="s">
        <v>481</v>
      </c>
      <c r="D65" s="12">
        <v>2.74</v>
      </c>
      <c r="E65" s="12"/>
      <c r="F65" s="12"/>
      <c r="G65" s="12"/>
      <c r="H65" s="12"/>
      <c r="I65" s="12"/>
      <c r="J65" s="12">
        <v>0</v>
      </c>
      <c r="K65" s="12">
        <v>2</v>
      </c>
      <c r="L65" s="12"/>
      <c r="M65" s="12"/>
      <c r="N65" s="12">
        <v>2</v>
      </c>
      <c r="O65" s="12">
        <v>18</v>
      </c>
      <c r="P65" s="12"/>
      <c r="Q65" s="12"/>
      <c r="R65" s="12"/>
      <c r="S65" s="12">
        <v>26</v>
      </c>
      <c r="T65" s="12"/>
      <c r="U65" s="12"/>
      <c r="V65" s="12"/>
      <c r="W65" s="12"/>
      <c r="X65" s="12"/>
      <c r="Y65" s="12"/>
      <c r="Z65" s="12">
        <v>0</v>
      </c>
      <c r="AA65" s="12">
        <v>3</v>
      </c>
      <c r="AB65" s="12"/>
      <c r="AC65" s="12"/>
      <c r="AD65" s="12"/>
      <c r="AE65" s="12"/>
      <c r="AF65" s="12"/>
      <c r="AG65" s="12"/>
      <c r="AH65" s="12"/>
      <c r="AI65" s="12">
        <v>3</v>
      </c>
      <c r="AJ65" s="12">
        <v>10</v>
      </c>
      <c r="AK65" s="12">
        <v>33</v>
      </c>
      <c r="AL65" s="12"/>
      <c r="AM65" s="12"/>
      <c r="AN65" s="12"/>
      <c r="AO65" s="12"/>
      <c r="AP65" s="12"/>
      <c r="AQ65" s="12"/>
      <c r="AR65" s="12"/>
      <c r="AS65" s="12"/>
      <c r="AT65" s="12"/>
      <c r="AU65" s="12"/>
      <c r="AV65" s="12"/>
      <c r="AW65" s="12"/>
      <c r="AX65" s="12"/>
      <c r="AY65" s="12"/>
      <c r="AZ65" s="12"/>
      <c r="BA65" s="12">
        <v>10</v>
      </c>
      <c r="BB65" s="12"/>
      <c r="BC65" s="12"/>
      <c r="BD65" s="12"/>
      <c r="BE65" s="12"/>
      <c r="BF65" s="12"/>
      <c r="BG65" s="12">
        <v>9</v>
      </c>
      <c r="BH65" s="12">
        <f>SUM(BH66:BH69)</f>
        <v>17</v>
      </c>
      <c r="BI65" s="12">
        <f>SUM(BI66:BI69)</f>
        <v>5</v>
      </c>
      <c r="BJ65" s="12"/>
      <c r="BK65" s="12"/>
      <c r="BL65" s="12"/>
      <c r="BM65" s="12"/>
      <c r="BN65" s="12"/>
      <c r="BO65" s="12">
        <v>6</v>
      </c>
      <c r="BP65" s="12"/>
      <c r="BQ65" s="12"/>
      <c r="BR65" s="12"/>
      <c r="BS65" s="12">
        <v>14</v>
      </c>
      <c r="BT65" s="12">
        <v>1</v>
      </c>
      <c r="BU65" s="12">
        <v>27</v>
      </c>
      <c r="BV65" s="12"/>
      <c r="BW65" s="12"/>
      <c r="BX65" s="1"/>
      <c r="BY65" s="41"/>
      <c r="BZ65" s="51"/>
      <c r="CA65" s="51"/>
      <c r="CB65" s="1"/>
      <c r="CC65" s="50">
        <v>17</v>
      </c>
      <c r="CD65" s="1"/>
      <c r="CE65" s="1"/>
      <c r="CF65" s="1"/>
      <c r="CG65" s="1"/>
      <c r="CH65" s="1"/>
      <c r="CI65" s="1">
        <v>6</v>
      </c>
      <c r="CJ65" s="1"/>
      <c r="CK65" s="1"/>
      <c r="CL65" s="71"/>
      <c r="CM65" s="71"/>
      <c r="CN65" s="1"/>
      <c r="CO65" s="1"/>
      <c r="CP65" s="1">
        <v>3</v>
      </c>
      <c r="CQ65" s="1">
        <v>41</v>
      </c>
      <c r="CR65" s="1"/>
      <c r="CS65" s="1"/>
      <c r="CT65" s="1"/>
      <c r="CU65" s="1"/>
      <c r="CV65" s="1"/>
      <c r="CW65" s="1">
        <v>3</v>
      </c>
      <c r="CX65" s="1"/>
      <c r="CY65" s="1"/>
      <c r="CZ65" s="1">
        <v>1</v>
      </c>
      <c r="DA65" s="1">
        <v>20</v>
      </c>
      <c r="DB65" s="1"/>
      <c r="DC65" s="1"/>
      <c r="DD65" s="1"/>
      <c r="DE65" s="1"/>
      <c r="DF65" s="1"/>
      <c r="DG65" s="1"/>
      <c r="DH65" s="1"/>
      <c r="DI65" s="1"/>
      <c r="DJ65" s="1">
        <v>1</v>
      </c>
      <c r="DK65" s="1">
        <v>2</v>
      </c>
      <c r="DL65" s="1"/>
      <c r="DM65" s="1"/>
      <c r="DN65" s="1"/>
      <c r="DO65" s="1"/>
      <c r="DP65" s="1"/>
      <c r="DQ65" s="1"/>
      <c r="DR65" s="1"/>
      <c r="DS65" s="1"/>
      <c r="DT65" s="1"/>
      <c r="DU65" s="1">
        <v>15</v>
      </c>
      <c r="DV65" s="1"/>
      <c r="DW65" s="1"/>
      <c r="DX65" s="45">
        <f>SUM(DX66:DX69)</f>
        <v>0</v>
      </c>
      <c r="DY65" s="45">
        <f>SUM(DY66:DY69)</f>
        <v>62</v>
      </c>
      <c r="DZ65" s="1"/>
      <c r="EA65" s="1"/>
      <c r="EB65" s="1"/>
      <c r="EC65" s="41"/>
      <c r="ED65" s="54"/>
      <c r="EE65" s="54"/>
      <c r="EF65" s="1"/>
      <c r="EG65" s="1"/>
      <c r="EH65" s="1"/>
      <c r="EI65" s="1"/>
      <c r="EJ65" s="1"/>
      <c r="EK65" s="1"/>
      <c r="EL65" s="1"/>
      <c r="EM65" s="1"/>
      <c r="EN65" s="60"/>
      <c r="EO65" s="60"/>
      <c r="EP65" s="50"/>
      <c r="EQ65" s="50">
        <v>15</v>
      </c>
      <c r="ER65" s="1"/>
      <c r="ES65" s="1"/>
      <c r="ET65" s="1"/>
      <c r="EU65" s="1"/>
      <c r="EV65" s="1">
        <v>0</v>
      </c>
      <c r="EW65" s="1">
        <v>2</v>
      </c>
      <c r="EX65" s="1"/>
      <c r="EY65" s="1">
        <v>38</v>
      </c>
      <c r="EZ65" s="54"/>
      <c r="FA65" s="54">
        <v>21</v>
      </c>
      <c r="FB65" s="1"/>
      <c r="FC65" s="1"/>
      <c r="FD65" s="151"/>
      <c r="FE65" s="54"/>
      <c r="FF65" s="54">
        <v>15</v>
      </c>
      <c r="FG65" s="1"/>
      <c r="FH65" s="1">
        <v>61</v>
      </c>
      <c r="FI65" s="1"/>
      <c r="FJ65" s="1">
        <v>1</v>
      </c>
      <c r="FK65" s="54"/>
      <c r="FL65" s="54">
        <v>3</v>
      </c>
      <c r="FM65" s="50">
        <v>2</v>
      </c>
      <c r="FN65" s="50">
        <v>9</v>
      </c>
      <c r="FO65" s="1"/>
      <c r="FP65" s="1">
        <v>4</v>
      </c>
      <c r="FQ65" s="160"/>
      <c r="FR65" s="51"/>
      <c r="FS65" s="1"/>
      <c r="FT65" s="1">
        <v>12</v>
      </c>
      <c r="FU65" s="1">
        <v>3</v>
      </c>
      <c r="FV65" s="1">
        <v>0</v>
      </c>
      <c r="FW65" s="1"/>
      <c r="FX65" s="1"/>
      <c r="FY65" s="1"/>
      <c r="FZ65" s="1"/>
      <c r="GA65" s="1"/>
      <c r="GB65" s="1"/>
      <c r="GC65" s="1"/>
      <c r="GD65" s="1"/>
      <c r="GE65" s="1"/>
      <c r="GF65" s="1"/>
      <c r="GG65" s="1"/>
      <c r="GH65" s="1"/>
      <c r="GI65" s="54"/>
      <c r="GJ65" s="54"/>
      <c r="GK65" s="1"/>
      <c r="GL65" s="1"/>
      <c r="GM65" s="1"/>
      <c r="GN65" s="1"/>
      <c r="GO65" s="1"/>
      <c r="GP65" s="50">
        <v>3</v>
      </c>
      <c r="GQ65" s="1"/>
      <c r="GR65" s="1"/>
      <c r="GS65" s="1"/>
      <c r="GT65" s="1"/>
      <c r="GU65" s="194"/>
      <c r="GV65" s="194"/>
      <c r="GW65" s="51">
        <v>5</v>
      </c>
      <c r="GX65" s="51">
        <v>2</v>
      </c>
      <c r="GY65" s="1"/>
      <c r="GZ65" s="50">
        <v>8</v>
      </c>
      <c r="HA65" s="1"/>
      <c r="HB65" s="1"/>
      <c r="HC65" s="50">
        <v>5</v>
      </c>
      <c r="HD65" s="50">
        <v>1</v>
      </c>
      <c r="HE65" s="1"/>
      <c r="HF65" s="1"/>
      <c r="HG65" s="1"/>
      <c r="HH65" s="1"/>
      <c r="HI65" s="1"/>
      <c r="HJ65" s="1"/>
      <c r="HK65" s="94"/>
      <c r="HL65" s="94"/>
      <c r="HM65" s="1"/>
      <c r="HN65" s="1"/>
      <c r="HO65" s="51">
        <v>5</v>
      </c>
      <c r="HP65" s="51">
        <v>2</v>
      </c>
      <c r="HQ65" s="1"/>
      <c r="HR65" s="1"/>
      <c r="HS65" s="1"/>
      <c r="HT65" s="1"/>
      <c r="HU65" s="1"/>
      <c r="HV65" s="50">
        <v>0</v>
      </c>
      <c r="HW65" s="213"/>
      <c r="HX65" s="213"/>
      <c r="HY65" s="1"/>
      <c r="HZ65" s="1"/>
      <c r="IA65" s="230"/>
      <c r="IB65" s="230"/>
      <c r="IC65" s="1"/>
      <c r="ID65" s="1"/>
      <c r="IE65" s="1"/>
      <c r="IF65" s="1"/>
      <c r="IG65" s="1"/>
      <c r="IH65" s="1"/>
      <c r="II65" s="1"/>
      <c r="IJ65" s="1"/>
      <c r="IK65" s="244"/>
      <c r="IL65" s="244"/>
      <c r="IM65" s="1"/>
      <c r="IN65" s="1"/>
      <c r="IO65" s="1361"/>
    </row>
    <row r="66" spans="1:249" x14ac:dyDescent="0.3">
      <c r="A66" s="12">
        <v>46</v>
      </c>
      <c r="B66" s="12" t="s">
        <v>1084</v>
      </c>
      <c r="C66" s="12" t="s">
        <v>1085</v>
      </c>
      <c r="D66" s="12">
        <v>1.6</v>
      </c>
      <c r="E66" s="12"/>
      <c r="F66" s="12"/>
      <c r="G66" s="12"/>
      <c r="H66" s="12"/>
      <c r="I66" s="12"/>
      <c r="J66" s="12">
        <v>0</v>
      </c>
      <c r="K66" s="12">
        <v>0</v>
      </c>
      <c r="L66" s="12"/>
      <c r="M66" s="12"/>
      <c r="N66" s="12"/>
      <c r="O66" s="12"/>
      <c r="P66" s="12"/>
      <c r="Q66" s="12"/>
      <c r="R66" s="12"/>
      <c r="S66" s="12"/>
      <c r="T66" s="12"/>
      <c r="U66" s="12"/>
      <c r="V66" s="12"/>
      <c r="W66" s="12"/>
      <c r="X66" s="12"/>
      <c r="Y66" s="12"/>
      <c r="Z66" s="12"/>
      <c r="AA66" s="12"/>
      <c r="AB66" s="12"/>
      <c r="AC66" s="12">
        <v>4</v>
      </c>
      <c r="AD66" s="12"/>
      <c r="AE66" s="12"/>
      <c r="AF66" s="12"/>
      <c r="AG66" s="12"/>
      <c r="AH66" s="12"/>
      <c r="AI66" s="12"/>
      <c r="AJ66" s="12"/>
      <c r="AK66" s="12">
        <v>3</v>
      </c>
      <c r="AL66" s="12"/>
      <c r="AM66" s="12">
        <v>42</v>
      </c>
      <c r="AN66" s="12"/>
      <c r="AO66" s="12"/>
      <c r="AP66" s="12"/>
      <c r="AQ66" s="12"/>
      <c r="AR66" s="12"/>
      <c r="AS66" s="12"/>
      <c r="AT66" s="12"/>
      <c r="AU66" s="12"/>
      <c r="AV66" s="12"/>
      <c r="AW66" s="12"/>
      <c r="AX66" s="12"/>
      <c r="AY66" s="12"/>
      <c r="AZ66" s="12"/>
      <c r="BA66" s="12"/>
      <c r="BB66" s="12"/>
      <c r="BC66" s="12"/>
      <c r="BD66" s="12"/>
      <c r="BE66" s="12"/>
      <c r="BF66" s="12"/>
      <c r="BG66" s="12">
        <v>2</v>
      </c>
      <c r="BH66" s="12">
        <v>5</v>
      </c>
      <c r="BI66" s="12"/>
      <c r="BJ66" s="12"/>
      <c r="BK66" s="12">
        <v>3</v>
      </c>
      <c r="BL66" s="12"/>
      <c r="BM66" s="12"/>
      <c r="BN66" s="12"/>
      <c r="BO66" s="12"/>
      <c r="BP66" s="12"/>
      <c r="BQ66" s="12"/>
      <c r="BR66" s="12"/>
      <c r="BS66" s="12">
        <v>4</v>
      </c>
      <c r="BT66" s="12"/>
      <c r="BU66" s="12">
        <v>5</v>
      </c>
      <c r="BV66" s="12"/>
      <c r="BW66" s="12"/>
      <c r="BX66" s="1"/>
      <c r="BY66" s="41"/>
      <c r="BZ66" s="51"/>
      <c r="CA66" s="51"/>
      <c r="CB66" s="1"/>
      <c r="CC66" s="1">
        <v>9</v>
      </c>
      <c r="CD66" s="1"/>
      <c r="CE66" s="1"/>
      <c r="CF66" s="1"/>
      <c r="CG66" s="1"/>
      <c r="CH66" s="1"/>
      <c r="CI66" s="1"/>
      <c r="CJ66" s="1"/>
      <c r="CK66" s="1"/>
      <c r="CL66" s="71"/>
      <c r="CM66" s="71"/>
      <c r="CN66" s="1"/>
      <c r="CO66" s="1"/>
      <c r="CP66" s="1"/>
      <c r="CQ66" s="1">
        <v>8</v>
      </c>
      <c r="CR66" s="1"/>
      <c r="CS66" s="1"/>
      <c r="CT66" s="1"/>
      <c r="CU66" s="1"/>
      <c r="CV66" s="1"/>
      <c r="CW66" s="1">
        <v>3</v>
      </c>
      <c r="CX66" s="1"/>
      <c r="CY66" s="1"/>
      <c r="CZ66" s="1"/>
      <c r="DA66" s="1"/>
      <c r="DB66" s="1">
        <v>3</v>
      </c>
      <c r="DC66" s="1">
        <v>15</v>
      </c>
      <c r="DD66" s="1"/>
      <c r="DE66" s="1"/>
      <c r="DF66" s="1"/>
      <c r="DG66" s="1"/>
      <c r="DH66" s="1"/>
      <c r="DI66" s="1"/>
      <c r="DJ66" s="1"/>
      <c r="DK66" s="1">
        <v>1</v>
      </c>
      <c r="DL66" s="1"/>
      <c r="DM66" s="1"/>
      <c r="DN66" s="1"/>
      <c r="DO66" s="1"/>
      <c r="DP66" s="1"/>
      <c r="DQ66" s="1"/>
      <c r="DR66" s="1"/>
      <c r="DS66" s="1"/>
      <c r="DT66" s="1"/>
      <c r="DU66" s="1">
        <v>5</v>
      </c>
      <c r="DV66" s="1"/>
      <c r="DW66" s="1">
        <v>18</v>
      </c>
      <c r="DX66" s="41"/>
      <c r="DY66" s="41">
        <v>7</v>
      </c>
      <c r="DZ66" s="1"/>
      <c r="EA66" s="1"/>
      <c r="EB66" s="1"/>
      <c r="EC66" s="41"/>
      <c r="ED66" s="54"/>
      <c r="EE66" s="54"/>
      <c r="EF66" s="1"/>
      <c r="EG66" s="1"/>
      <c r="EH66" s="1"/>
      <c r="EI66" s="1"/>
      <c r="EJ66" s="1"/>
      <c r="EK66" s="1"/>
      <c r="EL66" s="1"/>
      <c r="EM66" s="1"/>
      <c r="EN66" s="60"/>
      <c r="EO66" s="60"/>
      <c r="EP66" s="1"/>
      <c r="EQ66" s="1"/>
      <c r="ER66" s="1"/>
      <c r="ES66" s="1"/>
      <c r="ET66" s="1"/>
      <c r="EU66" s="1"/>
      <c r="EV66" s="1"/>
      <c r="EW66" s="1"/>
      <c r="EX66" s="1"/>
      <c r="EY66" s="1">
        <v>2</v>
      </c>
      <c r="EZ66" s="54"/>
      <c r="FA66" s="54">
        <v>5</v>
      </c>
      <c r="FB66" s="1"/>
      <c r="FC66" s="1"/>
      <c r="FD66" s="151"/>
      <c r="FE66" s="54"/>
      <c r="FF66" s="54">
        <v>3</v>
      </c>
      <c r="FG66" s="1"/>
      <c r="FH66" s="1"/>
      <c r="FI66" s="1"/>
      <c r="FJ66" s="1"/>
      <c r="FK66" s="54"/>
      <c r="FL66" s="54">
        <v>2</v>
      </c>
      <c r="FM66" s="1"/>
      <c r="FN66" s="1">
        <v>1</v>
      </c>
      <c r="FO66" s="1"/>
      <c r="FP66" s="1">
        <v>2</v>
      </c>
      <c r="FQ66" s="160"/>
      <c r="FR66" s="51"/>
      <c r="FS66" s="1"/>
      <c r="FT66" s="1">
        <v>2</v>
      </c>
      <c r="FU66" s="1"/>
      <c r="FV66" s="1"/>
      <c r="FW66" s="1"/>
      <c r="FX66" s="1"/>
      <c r="FY66" s="1">
        <v>0</v>
      </c>
      <c r="FZ66" s="1">
        <v>1</v>
      </c>
      <c r="GA66" s="1"/>
      <c r="GB66" s="1">
        <v>1</v>
      </c>
      <c r="GC66" s="1"/>
      <c r="GD66" s="1"/>
      <c r="GE66" s="1"/>
      <c r="GF66" s="1"/>
      <c r="GG66" s="1"/>
      <c r="GH66" s="1">
        <v>2</v>
      </c>
      <c r="GI66" s="54"/>
      <c r="GJ66" s="54"/>
      <c r="GK66" s="1"/>
      <c r="GL66" s="1"/>
      <c r="GM66" s="1"/>
      <c r="GN66" s="1"/>
      <c r="GO66" s="1"/>
      <c r="GP66" s="1">
        <v>2</v>
      </c>
      <c r="GQ66" s="1"/>
      <c r="GR66" s="1">
        <v>1</v>
      </c>
      <c r="GS66" s="1">
        <v>2</v>
      </c>
      <c r="GT66" s="1"/>
      <c r="GU66" s="194"/>
      <c r="GV66" s="194"/>
      <c r="GW66" s="51"/>
      <c r="GX66" s="51"/>
      <c r="GY66" s="1"/>
      <c r="GZ66" s="1">
        <v>5</v>
      </c>
      <c r="HA66" s="1"/>
      <c r="HB66" s="1"/>
      <c r="HC66" s="1">
        <v>3</v>
      </c>
      <c r="HD66" s="1"/>
      <c r="HE66" s="1"/>
      <c r="HF66" s="1"/>
      <c r="HG66" s="1"/>
      <c r="HH66" s="1"/>
      <c r="HI66" s="1"/>
      <c r="HJ66" s="1"/>
      <c r="HK66" s="94"/>
      <c r="HL66" s="94"/>
      <c r="HM66" s="1"/>
      <c r="HN66" s="1"/>
      <c r="HO66" s="51"/>
      <c r="HP66" s="51"/>
      <c r="HQ66" s="1">
        <v>105</v>
      </c>
      <c r="HR66" s="1"/>
      <c r="HS66" s="1"/>
      <c r="HT66" s="1"/>
      <c r="HU66" s="1"/>
      <c r="HV66" s="1"/>
      <c r="HW66" s="213"/>
      <c r="HX66" s="213"/>
      <c r="HY66" s="1"/>
      <c r="HZ66" s="1">
        <v>9</v>
      </c>
      <c r="IA66" s="230"/>
      <c r="IB66" s="230">
        <v>1</v>
      </c>
      <c r="IC66" s="1"/>
      <c r="ID66" s="1"/>
      <c r="IE66" s="1"/>
      <c r="IF66" s="1"/>
      <c r="IG66" s="1">
        <v>2</v>
      </c>
      <c r="IH66" s="1"/>
      <c r="II66" s="1"/>
      <c r="IJ66" s="1"/>
      <c r="IK66" s="244"/>
      <c r="IL66" s="244"/>
      <c r="IM66" s="1"/>
      <c r="IN66" s="1"/>
      <c r="IO66" s="1361"/>
    </row>
    <row r="67" spans="1:249" x14ac:dyDescent="0.3">
      <c r="A67" s="12">
        <v>47</v>
      </c>
      <c r="B67" s="12" t="s">
        <v>1086</v>
      </c>
      <c r="C67" s="12" t="s">
        <v>1087</v>
      </c>
      <c r="D67" s="12">
        <v>3.25</v>
      </c>
      <c r="E67" s="12"/>
      <c r="F67" s="12"/>
      <c r="G67" s="12"/>
      <c r="H67" s="12"/>
      <c r="I67" s="12"/>
      <c r="J67" s="12">
        <v>0</v>
      </c>
      <c r="K67" s="12">
        <v>0</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v>1200</v>
      </c>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
      <c r="BY67" s="41"/>
      <c r="BZ67" s="51"/>
      <c r="CA67" s="51"/>
      <c r="CB67" s="1"/>
      <c r="CC67" s="1"/>
      <c r="CD67" s="1"/>
      <c r="CE67" s="1"/>
      <c r="CF67" s="1"/>
      <c r="CG67" s="1"/>
      <c r="CH67" s="1"/>
      <c r="CI67" s="1"/>
      <c r="CJ67" s="1"/>
      <c r="CK67" s="1"/>
      <c r="CL67" s="71"/>
      <c r="CM67" s="7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2">
        <v>1034</v>
      </c>
      <c r="DT67" s="1"/>
      <c r="DU67" s="1"/>
      <c r="DV67" s="1"/>
      <c r="DW67" s="1"/>
      <c r="DX67" s="41"/>
      <c r="DY67" s="41"/>
      <c r="DZ67" s="1"/>
      <c r="EA67" s="1"/>
      <c r="EB67" s="1"/>
      <c r="EC67" s="41"/>
      <c r="ED67" s="54"/>
      <c r="EE67" s="54"/>
      <c r="EF67" s="1"/>
      <c r="EG67" s="1"/>
      <c r="EH67" s="1"/>
      <c r="EI67" s="1"/>
      <c r="EJ67" s="1"/>
      <c r="EK67" s="1"/>
      <c r="EL67" s="1"/>
      <c r="EM67" s="1"/>
      <c r="EN67" s="60"/>
      <c r="EO67" s="60"/>
      <c r="EP67" s="1"/>
      <c r="EQ67" s="1"/>
      <c r="ER67" s="1"/>
      <c r="ES67" s="1"/>
      <c r="ET67" s="1"/>
      <c r="EU67" s="1"/>
      <c r="EV67" s="1"/>
      <c r="EW67" s="1"/>
      <c r="EX67" s="1"/>
      <c r="EY67" s="1"/>
      <c r="EZ67" s="54"/>
      <c r="FA67" s="54"/>
      <c r="FB67" s="1"/>
      <c r="FC67" s="1"/>
      <c r="FD67" s="151"/>
      <c r="FE67" s="54"/>
      <c r="FF67" s="54"/>
      <c r="FG67" s="1"/>
      <c r="FH67" s="1"/>
      <c r="FI67" s="1"/>
      <c r="FJ67" s="1"/>
      <c r="FK67" s="54"/>
      <c r="FL67" s="54"/>
      <c r="FM67" s="1"/>
      <c r="FN67" s="1"/>
      <c r="FO67" s="1"/>
      <c r="FP67" s="1"/>
      <c r="FQ67" s="160"/>
      <c r="FR67" s="51"/>
      <c r="FS67" s="1"/>
      <c r="FT67" s="1"/>
      <c r="FU67" s="1"/>
      <c r="FV67" s="1"/>
      <c r="FW67" s="1"/>
      <c r="FX67" s="1"/>
      <c r="FY67" s="1"/>
      <c r="FZ67" s="1"/>
      <c r="GA67" s="1"/>
      <c r="GB67" s="1"/>
      <c r="GC67" s="1"/>
      <c r="GD67" s="1"/>
      <c r="GE67" s="1"/>
      <c r="GF67" s="1"/>
      <c r="GG67" s="1"/>
      <c r="GH67" s="1"/>
      <c r="GI67" s="54"/>
      <c r="GJ67" s="54"/>
      <c r="GK67" s="1"/>
      <c r="GL67" s="1"/>
      <c r="GM67" s="1"/>
      <c r="GN67" s="1"/>
      <c r="GO67" s="1"/>
      <c r="GP67" s="1"/>
      <c r="GQ67" s="1"/>
      <c r="GR67" s="1"/>
      <c r="GS67" s="1"/>
      <c r="GT67" s="1"/>
      <c r="GU67" s="194"/>
      <c r="GV67" s="194"/>
      <c r="GW67" s="51"/>
      <c r="GX67" s="51"/>
      <c r="GY67" s="1"/>
      <c r="GZ67" s="1"/>
      <c r="HA67" s="1"/>
      <c r="HB67" s="1"/>
      <c r="HC67" s="1"/>
      <c r="HD67" s="1"/>
      <c r="HE67" s="1"/>
      <c r="HF67" s="1"/>
      <c r="HG67" s="1"/>
      <c r="HH67" s="1"/>
      <c r="HI67" s="1"/>
      <c r="HJ67" s="1"/>
      <c r="HK67" s="94"/>
      <c r="HL67" s="94"/>
      <c r="HM67" s="1"/>
      <c r="HN67" s="1"/>
      <c r="HO67" s="51"/>
      <c r="HP67" s="51"/>
      <c r="HQ67" s="1"/>
      <c r="HR67" s="1">
        <v>2</v>
      </c>
      <c r="HS67" s="1"/>
      <c r="HT67" s="1"/>
      <c r="HU67" s="1"/>
      <c r="HV67" s="1"/>
      <c r="HW67" s="213"/>
      <c r="HX67" s="213"/>
      <c r="HY67" s="1"/>
      <c r="HZ67" s="1"/>
      <c r="IA67" s="230"/>
      <c r="IB67" s="230"/>
      <c r="IC67" s="1"/>
      <c r="ID67" s="1"/>
      <c r="IE67" s="1"/>
      <c r="IF67" s="1"/>
      <c r="IG67" s="1"/>
      <c r="IH67" s="1"/>
      <c r="II67" s="1"/>
      <c r="IJ67" s="1"/>
      <c r="IK67" s="244"/>
      <c r="IL67" s="244"/>
      <c r="IM67" s="1"/>
      <c r="IN67" s="1"/>
      <c r="IO67" s="1361"/>
    </row>
    <row r="68" spans="1:249" x14ac:dyDescent="0.3">
      <c r="A68" s="12">
        <v>48</v>
      </c>
      <c r="B68" s="12" t="s">
        <v>1088</v>
      </c>
      <c r="C68" s="12" t="s">
        <v>1089</v>
      </c>
      <c r="D68" s="12">
        <v>3.18</v>
      </c>
      <c r="E68" s="12"/>
      <c r="F68" s="12"/>
      <c r="G68" s="12"/>
      <c r="H68" s="12"/>
      <c r="I68" s="12">
        <v>60</v>
      </c>
      <c r="J68" s="12">
        <v>0</v>
      </c>
      <c r="K68" s="12">
        <v>0</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v>60</v>
      </c>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
      <c r="BY68" s="41"/>
      <c r="BZ68" s="51"/>
      <c r="CA68" s="51"/>
      <c r="CB68" s="1"/>
      <c r="CC68" s="1"/>
      <c r="CD68" s="1"/>
      <c r="CE68" s="1"/>
      <c r="CF68" s="1"/>
      <c r="CG68" s="1"/>
      <c r="CH68" s="1"/>
      <c r="CI68" s="1"/>
      <c r="CJ68" s="1"/>
      <c r="CK68" s="1"/>
      <c r="CL68" s="71"/>
      <c r="CM68" s="71"/>
      <c r="CN68" s="1"/>
      <c r="CO68" s="1"/>
      <c r="CP68" s="1"/>
      <c r="CQ68" s="1"/>
      <c r="CR68" s="1"/>
      <c r="CS68" s="1"/>
      <c r="CT68" s="1"/>
      <c r="CU68" s="1"/>
      <c r="CV68" s="1"/>
      <c r="CW68" s="1"/>
      <c r="CX68" s="1"/>
      <c r="CY68" s="1"/>
      <c r="CZ68" s="1"/>
      <c r="DA68" s="1"/>
      <c r="DB68" s="1"/>
      <c r="DC68" s="1"/>
      <c r="DD68" s="1"/>
      <c r="DE68" s="1"/>
      <c r="DF68" s="1"/>
      <c r="DG68" s="1">
        <v>120</v>
      </c>
      <c r="DH68" s="1"/>
      <c r="DI68" s="1"/>
      <c r="DJ68" s="1"/>
      <c r="DK68" s="1"/>
      <c r="DL68" s="1"/>
      <c r="DM68" s="1"/>
      <c r="DN68" s="1"/>
      <c r="DO68" s="1"/>
      <c r="DP68" s="1"/>
      <c r="DQ68" s="1"/>
      <c r="DR68" s="1"/>
      <c r="DS68" s="1"/>
      <c r="DT68" s="1"/>
      <c r="DU68" s="1"/>
      <c r="DV68" s="1"/>
      <c r="DW68" s="1"/>
      <c r="DX68" s="41"/>
      <c r="DY68" s="41"/>
      <c r="DZ68" s="1"/>
      <c r="EA68" s="1"/>
      <c r="EB68" s="1"/>
      <c r="EC68" s="41"/>
      <c r="ED68" s="54"/>
      <c r="EE68" s="54"/>
      <c r="EF68" s="1"/>
      <c r="EG68" s="1"/>
      <c r="EH68" s="1"/>
      <c r="EI68" s="1"/>
      <c r="EJ68" s="1"/>
      <c r="EK68" s="1"/>
      <c r="EL68" s="1"/>
      <c r="EM68" s="1"/>
      <c r="EN68" s="60"/>
      <c r="EO68" s="60"/>
      <c r="EP68" s="1"/>
      <c r="EQ68" s="1"/>
      <c r="ER68" s="1"/>
      <c r="ES68" s="1"/>
      <c r="ET68" s="1"/>
      <c r="EU68" s="1"/>
      <c r="EV68" s="1"/>
      <c r="EW68" s="1"/>
      <c r="EX68" s="1"/>
      <c r="EY68" s="1"/>
      <c r="EZ68" s="54"/>
      <c r="FA68" s="54"/>
      <c r="FB68" s="1"/>
      <c r="FC68" s="1"/>
      <c r="FD68" s="151"/>
      <c r="FE68" s="54"/>
      <c r="FF68" s="54"/>
      <c r="FG68" s="1"/>
      <c r="FH68" s="1">
        <v>61</v>
      </c>
      <c r="FI68" s="1"/>
      <c r="FJ68" s="1"/>
      <c r="FK68" s="54"/>
      <c r="FL68" s="54"/>
      <c r="FM68" s="1"/>
      <c r="FN68" s="1"/>
      <c r="FO68" s="1"/>
      <c r="FP68" s="1"/>
      <c r="FQ68" s="160"/>
      <c r="FR68" s="51"/>
      <c r="FS68" s="1"/>
      <c r="FT68" s="1"/>
      <c r="FU68" s="1"/>
      <c r="FV68" s="1"/>
      <c r="FW68" s="1"/>
      <c r="FX68" s="1"/>
      <c r="FY68" s="1"/>
      <c r="FZ68" s="1"/>
      <c r="GA68" s="1"/>
      <c r="GB68" s="1"/>
      <c r="GC68" s="1"/>
      <c r="GD68" s="1"/>
      <c r="GE68" s="1"/>
      <c r="GF68" s="1"/>
      <c r="GG68" s="1"/>
      <c r="GH68" s="1"/>
      <c r="GI68" s="54"/>
      <c r="GJ68" s="54"/>
      <c r="GK68" s="1"/>
      <c r="GL68" s="1"/>
      <c r="GM68" s="1"/>
      <c r="GN68" s="1"/>
      <c r="GO68" s="1"/>
      <c r="GP68" s="1"/>
      <c r="GQ68" s="1"/>
      <c r="GR68" s="1"/>
      <c r="GS68" s="1"/>
      <c r="GT68" s="1"/>
      <c r="GU68" s="194"/>
      <c r="GV68" s="194"/>
      <c r="GW68" s="51"/>
      <c r="GX68" s="51"/>
      <c r="GY68" s="1"/>
      <c r="GZ68" s="1"/>
      <c r="HA68" s="1"/>
      <c r="HB68" s="1"/>
      <c r="HC68" s="1"/>
      <c r="HD68" s="1"/>
      <c r="HE68" s="1"/>
      <c r="HF68" s="1"/>
      <c r="HG68" s="1"/>
      <c r="HH68" s="1"/>
      <c r="HI68" s="1"/>
      <c r="HJ68" s="1"/>
      <c r="HK68" s="94"/>
      <c r="HL68" s="94"/>
      <c r="HM68" s="1"/>
      <c r="HN68" s="1"/>
      <c r="HO68" s="51"/>
      <c r="HP68" s="51"/>
      <c r="HQ68" s="1"/>
      <c r="HR68" s="1"/>
      <c r="HS68" s="1"/>
      <c r="HT68" s="1"/>
      <c r="HU68" s="1"/>
      <c r="HV68" s="1"/>
      <c r="HW68" s="213"/>
      <c r="HX68" s="213"/>
      <c r="HY68" s="1"/>
      <c r="HZ68" s="1"/>
      <c r="IA68" s="230"/>
      <c r="IB68" s="230"/>
      <c r="IC68" s="1"/>
      <c r="ID68" s="1"/>
      <c r="IE68" s="1"/>
      <c r="IF68" s="1"/>
      <c r="IG68" s="1"/>
      <c r="IH68" s="1"/>
      <c r="II68" s="1"/>
      <c r="IJ68" s="1"/>
      <c r="IK68" s="244"/>
      <c r="IL68" s="244"/>
      <c r="IM68" s="1"/>
      <c r="IN68" s="1"/>
      <c r="IO68" s="1361"/>
    </row>
    <row r="69" spans="1:249" x14ac:dyDescent="0.3">
      <c r="A69" s="12">
        <v>49</v>
      </c>
      <c r="B69" s="12" t="s">
        <v>1090</v>
      </c>
      <c r="C69" s="12" t="s">
        <v>1091</v>
      </c>
      <c r="D69" s="12">
        <v>0.8</v>
      </c>
      <c r="E69" s="12"/>
      <c r="F69" s="12"/>
      <c r="G69" s="12"/>
      <c r="H69" s="12"/>
      <c r="I69" s="12"/>
      <c r="J69" s="12">
        <v>0</v>
      </c>
      <c r="K69" s="12">
        <v>0</v>
      </c>
      <c r="L69" s="12"/>
      <c r="M69" s="12"/>
      <c r="N69" s="12">
        <v>2</v>
      </c>
      <c r="O69" s="12">
        <v>18</v>
      </c>
      <c r="P69" s="12"/>
      <c r="Q69" s="12"/>
      <c r="R69" s="12"/>
      <c r="S69" s="12">
        <v>26</v>
      </c>
      <c r="T69" s="12"/>
      <c r="U69" s="12"/>
      <c r="V69" s="12"/>
      <c r="W69" s="12"/>
      <c r="X69" s="12"/>
      <c r="Y69" s="12"/>
      <c r="Z69" s="12">
        <v>0</v>
      </c>
      <c r="AA69" s="12">
        <v>3</v>
      </c>
      <c r="AB69" s="12"/>
      <c r="AC69" s="12">
        <v>24</v>
      </c>
      <c r="AD69" s="12"/>
      <c r="AE69" s="12">
        <v>20</v>
      </c>
      <c r="AF69" s="12"/>
      <c r="AG69" s="12"/>
      <c r="AH69" s="12"/>
      <c r="AI69" s="12">
        <v>3</v>
      </c>
      <c r="AJ69" s="12">
        <v>10</v>
      </c>
      <c r="AK69" s="12">
        <v>30</v>
      </c>
      <c r="AL69" s="12"/>
      <c r="AM69" s="12">
        <v>34</v>
      </c>
      <c r="AN69" s="12"/>
      <c r="AO69" s="12"/>
      <c r="AP69" s="12"/>
      <c r="AQ69" s="12">
        <v>5</v>
      </c>
      <c r="AR69" s="12"/>
      <c r="AS69" s="12"/>
      <c r="AT69" s="12"/>
      <c r="AU69" s="12"/>
      <c r="AV69" s="12"/>
      <c r="AW69" s="12"/>
      <c r="AX69" s="12"/>
      <c r="AY69" s="12"/>
      <c r="AZ69" s="12"/>
      <c r="BA69" s="12"/>
      <c r="BB69" s="12"/>
      <c r="BC69" s="12"/>
      <c r="BD69" s="12"/>
      <c r="BE69" s="12"/>
      <c r="BF69" s="12"/>
      <c r="BG69" s="12">
        <v>7</v>
      </c>
      <c r="BH69" s="12">
        <v>12</v>
      </c>
      <c r="BI69" s="12">
        <v>5</v>
      </c>
      <c r="BJ69" s="12"/>
      <c r="BK69" s="12">
        <v>5</v>
      </c>
      <c r="BL69" s="12"/>
      <c r="BM69" s="12"/>
      <c r="BN69" s="12"/>
      <c r="BO69" s="12">
        <v>6</v>
      </c>
      <c r="BP69" s="12"/>
      <c r="BQ69" s="12"/>
      <c r="BR69" s="12"/>
      <c r="BS69" s="12">
        <v>10</v>
      </c>
      <c r="BT69" s="12">
        <v>1</v>
      </c>
      <c r="BU69" s="12">
        <v>22</v>
      </c>
      <c r="BV69" s="12"/>
      <c r="BW69" s="12"/>
      <c r="BX69" s="1"/>
      <c r="BY69" s="41"/>
      <c r="BZ69" s="51">
        <v>4</v>
      </c>
      <c r="CA69" s="51">
        <v>8</v>
      </c>
      <c r="CB69" s="1"/>
      <c r="CC69" s="1">
        <v>8</v>
      </c>
      <c r="CD69" s="1"/>
      <c r="CE69" s="1"/>
      <c r="CF69" s="1"/>
      <c r="CG69" s="1"/>
      <c r="CH69" s="1"/>
      <c r="CI69" s="1">
        <v>6</v>
      </c>
      <c r="CJ69" s="1"/>
      <c r="CK69" s="1"/>
      <c r="CL69" s="71"/>
      <c r="CM69" s="71"/>
      <c r="CN69" s="1"/>
      <c r="CO69" s="1"/>
      <c r="CP69" s="1">
        <v>3</v>
      </c>
      <c r="CQ69" s="1">
        <v>33</v>
      </c>
      <c r="CR69" s="1"/>
      <c r="CS69" s="1"/>
      <c r="CT69" s="1"/>
      <c r="CU69" s="1"/>
      <c r="CV69" s="1"/>
      <c r="CW69" s="1"/>
      <c r="CX69" s="1"/>
      <c r="CY69" s="1"/>
      <c r="CZ69" s="1">
        <v>1</v>
      </c>
      <c r="DA69" s="1">
        <v>20</v>
      </c>
      <c r="DB69" s="1"/>
      <c r="DC69" s="1"/>
      <c r="DD69" s="1"/>
      <c r="DE69" s="1"/>
      <c r="DF69" s="1"/>
      <c r="DG69" s="1"/>
      <c r="DH69" s="1"/>
      <c r="DI69" s="1">
        <v>1</v>
      </c>
      <c r="DJ69" s="1">
        <v>1</v>
      </c>
      <c r="DK69" s="1">
        <v>1</v>
      </c>
      <c r="DL69" s="1"/>
      <c r="DM69" s="1"/>
      <c r="DN69" s="1"/>
      <c r="DO69" s="1"/>
      <c r="DP69" s="1"/>
      <c r="DQ69" s="1">
        <v>5</v>
      </c>
      <c r="DR69" s="1"/>
      <c r="DS69" s="1"/>
      <c r="DT69" s="1"/>
      <c r="DU69" s="1">
        <v>10</v>
      </c>
      <c r="DV69" s="1"/>
      <c r="DW69" s="1">
        <v>26</v>
      </c>
      <c r="DX69" s="41"/>
      <c r="DY69" s="41">
        <v>55</v>
      </c>
      <c r="DZ69" s="1"/>
      <c r="EA69" s="1"/>
      <c r="EB69" s="1"/>
      <c r="EC69" s="41"/>
      <c r="ED69" s="54"/>
      <c r="EE69" s="54"/>
      <c r="EF69" s="1"/>
      <c r="EG69" s="1"/>
      <c r="EH69" s="1"/>
      <c r="EI69" s="1"/>
      <c r="EJ69" s="1"/>
      <c r="EK69" s="1">
        <v>4</v>
      </c>
      <c r="EL69" s="1"/>
      <c r="EM69" s="1"/>
      <c r="EN69" s="144"/>
      <c r="EO69" s="144"/>
      <c r="EP69" s="1"/>
      <c r="EQ69" s="1">
        <v>15</v>
      </c>
      <c r="ER69" s="1"/>
      <c r="ES69" s="1"/>
      <c r="ET69" s="1"/>
      <c r="EU69" s="1"/>
      <c r="EV69" s="1"/>
      <c r="EW69" s="1">
        <v>2</v>
      </c>
      <c r="EX69" s="1"/>
      <c r="EY69" s="1">
        <v>36</v>
      </c>
      <c r="EZ69" s="54"/>
      <c r="FA69" s="54">
        <v>16</v>
      </c>
      <c r="FB69" s="1"/>
      <c r="FC69" s="1"/>
      <c r="FD69" s="151"/>
      <c r="FE69" s="54"/>
      <c r="FF69" s="54">
        <v>12</v>
      </c>
      <c r="FG69" s="1"/>
      <c r="FH69" s="1"/>
      <c r="FI69" s="1"/>
      <c r="FJ69" s="1">
        <v>1</v>
      </c>
      <c r="FK69" s="54"/>
      <c r="FL69" s="54">
        <v>1</v>
      </c>
      <c r="FM69" s="1">
        <v>2</v>
      </c>
      <c r="FN69" s="1">
        <v>8</v>
      </c>
      <c r="FO69" s="1"/>
      <c r="FP69" s="1">
        <v>2</v>
      </c>
      <c r="FQ69" s="160"/>
      <c r="FR69" s="51"/>
      <c r="FS69" s="1"/>
      <c r="FT69" s="1">
        <v>10</v>
      </c>
      <c r="FU69" s="1">
        <v>3</v>
      </c>
      <c r="FV69" s="1">
        <v>0</v>
      </c>
      <c r="FW69" s="1"/>
      <c r="FX69" s="1"/>
      <c r="FY69" s="1"/>
      <c r="FZ69" s="1"/>
      <c r="GA69" s="1"/>
      <c r="GB69" s="1">
        <v>5</v>
      </c>
      <c r="GC69" s="1"/>
      <c r="GD69" s="1"/>
      <c r="GE69" s="1"/>
      <c r="GF69" s="1"/>
      <c r="GG69" s="1"/>
      <c r="GH69" s="1">
        <v>1</v>
      </c>
      <c r="GI69" s="54"/>
      <c r="GJ69" s="54">
        <v>5</v>
      </c>
      <c r="GK69" s="1"/>
      <c r="GL69" s="1"/>
      <c r="GM69" s="1">
        <v>5</v>
      </c>
      <c r="GN69" s="1">
        <v>10</v>
      </c>
      <c r="GO69" s="1"/>
      <c r="GP69" s="1">
        <v>1</v>
      </c>
      <c r="GQ69" s="1"/>
      <c r="GR69" s="1">
        <v>5</v>
      </c>
      <c r="GS69" s="1">
        <v>10</v>
      </c>
      <c r="GT69" s="1">
        <v>3</v>
      </c>
      <c r="GU69" s="194"/>
      <c r="GV69" s="194"/>
      <c r="GW69" s="51">
        <v>5</v>
      </c>
      <c r="GX69" s="51">
        <v>2</v>
      </c>
      <c r="GY69" s="1"/>
      <c r="GZ69" s="1">
        <v>3</v>
      </c>
      <c r="HA69" s="1"/>
      <c r="HB69" s="1"/>
      <c r="HC69" s="1">
        <v>2</v>
      </c>
      <c r="HD69" s="1">
        <v>1</v>
      </c>
      <c r="HE69" s="1"/>
      <c r="HF69" s="1"/>
      <c r="HG69" s="1"/>
      <c r="HH69" s="1"/>
      <c r="HI69" s="1"/>
      <c r="HJ69" s="1"/>
      <c r="HK69" s="94"/>
      <c r="HL69" s="94"/>
      <c r="HM69" s="1">
        <v>68</v>
      </c>
      <c r="HN69" s="1">
        <v>2</v>
      </c>
      <c r="HO69" s="51">
        <v>5</v>
      </c>
      <c r="HP69" s="51">
        <v>2</v>
      </c>
      <c r="HQ69" s="1">
        <v>60</v>
      </c>
      <c r="HR69" s="1"/>
      <c r="HS69" s="1">
        <v>2</v>
      </c>
      <c r="HT69" s="1">
        <v>40</v>
      </c>
      <c r="HU69" s="1"/>
      <c r="HV69" s="1"/>
      <c r="HW69" s="213"/>
      <c r="HX69" s="213"/>
      <c r="HY69" s="1">
        <v>10</v>
      </c>
      <c r="HZ69" s="1">
        <v>17</v>
      </c>
      <c r="IA69" s="230">
        <v>9</v>
      </c>
      <c r="IB69" s="230">
        <v>13</v>
      </c>
      <c r="IC69" s="1"/>
      <c r="ID69" s="1"/>
      <c r="IE69" s="1"/>
      <c r="IF69" s="1"/>
      <c r="IG69" s="1">
        <v>36</v>
      </c>
      <c r="IH69" s="1">
        <v>14</v>
      </c>
      <c r="II69" s="1"/>
      <c r="IJ69" s="1"/>
      <c r="IK69" s="244"/>
      <c r="IL69" s="244"/>
      <c r="IM69" s="1"/>
      <c r="IN69" s="1"/>
      <c r="IO69" s="1361"/>
    </row>
    <row r="70" spans="1:249" x14ac:dyDescent="0.3">
      <c r="A70" s="12">
        <v>19</v>
      </c>
      <c r="B70" s="12" t="s">
        <v>1092</v>
      </c>
      <c r="C70" s="12" t="s">
        <v>151</v>
      </c>
      <c r="D70" s="12">
        <v>6.09</v>
      </c>
      <c r="E70" s="12"/>
      <c r="F70" s="12"/>
      <c r="G70" s="12"/>
      <c r="H70" s="12"/>
      <c r="I70" s="12"/>
      <c r="J70" s="12">
        <v>0</v>
      </c>
      <c r="K70" s="12">
        <v>0</v>
      </c>
      <c r="L70" s="12"/>
      <c r="M70" s="12"/>
      <c r="N70" s="12"/>
      <c r="O70" s="12"/>
      <c r="P70" s="12"/>
      <c r="Q70" s="12"/>
      <c r="R70" s="12"/>
      <c r="S70" s="12">
        <v>327</v>
      </c>
      <c r="T70" s="12"/>
      <c r="U70" s="12"/>
      <c r="V70" s="12"/>
      <c r="W70" s="12"/>
      <c r="X70" s="12"/>
      <c r="Y70" s="12">
        <v>1034</v>
      </c>
      <c r="Z70" s="12">
        <v>0</v>
      </c>
      <c r="AA70" s="12">
        <v>0</v>
      </c>
      <c r="AB70" s="12"/>
      <c r="AC70" s="12"/>
      <c r="AD70" s="12"/>
      <c r="AE70" s="12"/>
      <c r="AF70" s="12"/>
      <c r="AG70" s="12"/>
      <c r="AH70" s="12"/>
      <c r="AI70" s="12"/>
      <c r="AJ70" s="12"/>
      <c r="AK70" s="12"/>
      <c r="AL70" s="12"/>
      <c r="AM70" s="12"/>
      <c r="AN70" s="12"/>
      <c r="AO70" s="12"/>
      <c r="AP70" s="12"/>
      <c r="AQ70" s="12"/>
      <c r="AR70" s="12"/>
      <c r="AS70" s="12">
        <v>657</v>
      </c>
      <c r="AT70" s="12"/>
      <c r="AU70" s="12"/>
      <c r="AV70" s="12"/>
      <c r="AW70" s="12">
        <v>1496</v>
      </c>
      <c r="AX70" s="12"/>
      <c r="AY70" s="12"/>
      <c r="AZ70" s="12"/>
      <c r="BA70" s="12"/>
      <c r="BB70" s="12"/>
      <c r="BC70" s="12"/>
      <c r="BD70" s="12"/>
      <c r="BE70" s="12"/>
      <c r="BF70" s="12"/>
      <c r="BG70" s="12"/>
      <c r="BH70" s="12">
        <f>SUM(BH71:BH99)</f>
        <v>0</v>
      </c>
      <c r="BI70" s="12">
        <f>SUM(BI71:BI99)</f>
        <v>0</v>
      </c>
      <c r="BJ70" s="12"/>
      <c r="BK70" s="12"/>
      <c r="BL70" s="12"/>
      <c r="BM70" s="12">
        <v>454</v>
      </c>
      <c r="BN70" s="12"/>
      <c r="BO70" s="12"/>
      <c r="BP70" s="12"/>
      <c r="BQ70" s="12"/>
      <c r="BR70" s="12"/>
      <c r="BS70" s="12"/>
      <c r="BT70" s="12"/>
      <c r="BU70" s="12"/>
      <c r="BV70" s="12"/>
      <c r="BW70" s="12"/>
      <c r="BX70" s="1"/>
      <c r="BY70" s="41"/>
      <c r="BZ70" s="51"/>
      <c r="CA70" s="51"/>
      <c r="CB70" s="1"/>
      <c r="CC70" s="1"/>
      <c r="CD70" s="1"/>
      <c r="CE70" s="1"/>
      <c r="CF70" s="1"/>
      <c r="CG70" s="1"/>
      <c r="CH70" s="1"/>
      <c r="CI70" s="1"/>
      <c r="CJ70" s="1"/>
      <c r="CK70" s="1"/>
      <c r="CL70" s="71"/>
      <c r="CM70" s="71"/>
      <c r="CN70" s="1"/>
      <c r="CO70" s="1"/>
      <c r="CP70" s="1"/>
      <c r="CQ70" s="1"/>
      <c r="CR70" s="1"/>
      <c r="CS70" s="1"/>
      <c r="CT70" s="1"/>
      <c r="CU70" s="1"/>
      <c r="CV70" s="1"/>
      <c r="CW70" s="1"/>
      <c r="CX70" s="1"/>
      <c r="CY70" s="1"/>
      <c r="CZ70" s="1"/>
      <c r="DA70" s="1"/>
      <c r="DB70" s="1">
        <v>3</v>
      </c>
      <c r="DC70" s="1">
        <v>15</v>
      </c>
      <c r="DD70" s="1"/>
      <c r="DE70" s="1"/>
      <c r="DF70" s="1"/>
      <c r="DG70" s="1"/>
      <c r="DH70" s="1"/>
      <c r="DI70" s="1"/>
      <c r="DJ70" s="1"/>
      <c r="DK70" s="1"/>
      <c r="DL70" s="1"/>
      <c r="DM70" s="1"/>
      <c r="DN70" s="1"/>
      <c r="DO70" s="1"/>
      <c r="DP70" s="1"/>
      <c r="DQ70" s="1"/>
      <c r="DR70" s="1"/>
      <c r="DS70" s="1"/>
      <c r="DT70" s="1"/>
      <c r="DU70" s="1"/>
      <c r="DV70" s="1"/>
      <c r="DW70" s="1"/>
      <c r="DX70" s="45">
        <f>SUM(DX71:DX99)</f>
        <v>0</v>
      </c>
      <c r="DY70" s="45">
        <f>SUM(DY71:DY99)</f>
        <v>382</v>
      </c>
      <c r="DZ70" s="1"/>
      <c r="EA70" s="1"/>
      <c r="EB70" s="1"/>
      <c r="EC70" s="41"/>
      <c r="ED70" s="54"/>
      <c r="EE70" s="54"/>
      <c r="EF70" s="1"/>
      <c r="EG70" s="1">
        <v>10220</v>
      </c>
      <c r="EH70" s="1"/>
      <c r="EI70" s="1"/>
      <c r="EJ70" s="1"/>
      <c r="EK70" s="1"/>
      <c r="EL70" s="1"/>
      <c r="EM70" s="1"/>
      <c r="EN70" s="60"/>
      <c r="EO70" s="60"/>
      <c r="EP70" s="1"/>
      <c r="EQ70" s="1"/>
      <c r="ER70" s="1"/>
      <c r="ES70" s="1"/>
      <c r="ET70" s="1"/>
      <c r="EU70" s="1"/>
      <c r="EV70" s="1">
        <v>0</v>
      </c>
      <c r="EW70" s="1">
        <v>0</v>
      </c>
      <c r="EX70" s="1"/>
      <c r="EY70" s="1">
        <v>3</v>
      </c>
      <c r="EZ70" s="54"/>
      <c r="FA70" s="54"/>
      <c r="FB70" s="1"/>
      <c r="FC70" s="1"/>
      <c r="FD70" s="151"/>
      <c r="FE70" s="54"/>
      <c r="FF70" s="54"/>
      <c r="FG70" s="1"/>
      <c r="FH70" s="1"/>
      <c r="FI70" s="1"/>
      <c r="FJ70" s="1">
        <v>420</v>
      </c>
      <c r="FK70" s="54"/>
      <c r="FL70" s="54"/>
      <c r="FM70" s="1"/>
      <c r="FN70" s="1"/>
      <c r="FO70" s="1"/>
      <c r="FP70" s="1"/>
      <c r="FQ70" s="160"/>
      <c r="FR70" s="51"/>
      <c r="FS70" s="1"/>
      <c r="FT70" s="1"/>
      <c r="FU70" s="1"/>
      <c r="FV70" s="1"/>
      <c r="FW70" s="1"/>
      <c r="FX70" s="1"/>
      <c r="FY70" s="1"/>
      <c r="FZ70" s="1"/>
      <c r="GA70" s="1"/>
      <c r="GB70" s="1"/>
      <c r="GC70" s="1"/>
      <c r="GD70" s="1"/>
      <c r="GE70" s="1"/>
      <c r="GF70" s="1"/>
      <c r="GG70" s="1"/>
      <c r="GH70" s="1"/>
      <c r="GI70" s="54"/>
      <c r="GJ70" s="54"/>
      <c r="GK70" s="1"/>
      <c r="GL70" s="1"/>
      <c r="GM70" s="1"/>
      <c r="GN70" s="1"/>
      <c r="GO70" s="1"/>
      <c r="GP70" s="1"/>
      <c r="GQ70" s="1"/>
      <c r="GR70" s="1"/>
      <c r="GS70" s="1"/>
      <c r="GT70" s="1"/>
      <c r="GU70" s="194"/>
      <c r="GV70" s="194"/>
      <c r="GW70" s="51">
        <v>0</v>
      </c>
      <c r="GX70" s="51">
        <v>0</v>
      </c>
      <c r="GY70" s="1"/>
      <c r="GZ70" s="1"/>
      <c r="HA70" s="1"/>
      <c r="HB70" s="50">
        <v>2586</v>
      </c>
      <c r="HC70" s="50">
        <v>0</v>
      </c>
      <c r="HD70" s="50">
        <v>0</v>
      </c>
      <c r="HE70" s="1"/>
      <c r="HF70" s="1"/>
      <c r="HG70" s="1"/>
      <c r="HH70" s="1"/>
      <c r="HI70" s="1"/>
      <c r="HJ70" s="1"/>
      <c r="HK70" s="94"/>
      <c r="HL70" s="94"/>
      <c r="HM70" s="1"/>
      <c r="HN70" s="1"/>
      <c r="HO70" s="51">
        <v>0</v>
      </c>
      <c r="HP70" s="51">
        <v>0</v>
      </c>
      <c r="HQ70" s="1"/>
      <c r="HR70" s="1"/>
      <c r="HS70" s="1"/>
      <c r="HT70" s="1"/>
      <c r="HU70" s="1"/>
      <c r="HV70" s="50">
        <v>991</v>
      </c>
      <c r="HW70" s="213"/>
      <c r="HX70" s="213"/>
      <c r="HY70" s="1"/>
      <c r="HZ70" s="1"/>
      <c r="IA70" s="230"/>
      <c r="IB70" s="230"/>
      <c r="IC70" s="1"/>
      <c r="ID70" s="1"/>
      <c r="IE70" s="1"/>
      <c r="IF70" s="1"/>
      <c r="IG70" s="1"/>
      <c r="IH70" s="1"/>
      <c r="II70" s="1"/>
      <c r="IJ70" s="1"/>
      <c r="IK70" s="244"/>
      <c r="IL70" s="244"/>
      <c r="IM70" s="1"/>
      <c r="IN70" s="1"/>
      <c r="IO70" s="1361"/>
    </row>
    <row r="71" spans="1:249" x14ac:dyDescent="0.3">
      <c r="A71" s="12">
        <v>50</v>
      </c>
      <c r="B71" s="12" t="s">
        <v>1093</v>
      </c>
      <c r="C71" s="12" t="s">
        <v>566</v>
      </c>
      <c r="D71" s="12">
        <v>1.06</v>
      </c>
      <c r="E71" s="12"/>
      <c r="F71" s="12"/>
      <c r="G71" s="12"/>
      <c r="H71" s="12"/>
      <c r="I71" s="12"/>
      <c r="J71" s="12">
        <v>0</v>
      </c>
      <c r="K71" s="12">
        <v>0</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
      <c r="BY71" s="41"/>
      <c r="BZ71" s="51"/>
      <c r="CA71" s="51"/>
      <c r="CB71" s="1"/>
      <c r="CC71" s="1"/>
      <c r="CD71" s="1"/>
      <c r="CE71" s="1"/>
      <c r="CF71" s="1"/>
      <c r="CG71" s="1"/>
      <c r="CH71" s="1"/>
      <c r="CI71" s="1"/>
      <c r="CJ71" s="1"/>
      <c r="CK71" s="1"/>
      <c r="CL71" s="71"/>
      <c r="CM71" s="7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41"/>
      <c r="DY71" s="41"/>
      <c r="DZ71" s="1"/>
      <c r="EA71" s="1"/>
      <c r="EB71" s="1"/>
      <c r="EC71" s="41"/>
      <c r="ED71" s="54"/>
      <c r="EE71" s="54"/>
      <c r="EF71" s="1"/>
      <c r="EG71" s="1"/>
      <c r="EH71" s="1"/>
      <c r="EI71" s="1"/>
      <c r="EJ71" s="1"/>
      <c r="EK71" s="1"/>
      <c r="EL71" s="1"/>
      <c r="EM71" s="1"/>
      <c r="EN71" s="60"/>
      <c r="EO71" s="60"/>
      <c r="EP71" s="1"/>
      <c r="EQ71" s="1"/>
      <c r="ER71" s="1"/>
      <c r="ES71" s="1"/>
      <c r="ET71" s="1"/>
      <c r="EU71" s="1"/>
      <c r="EV71" s="1"/>
      <c r="EW71" s="1"/>
      <c r="EX71" s="1"/>
      <c r="EY71" s="1"/>
      <c r="EZ71" s="54"/>
      <c r="FA71" s="54"/>
      <c r="FB71" s="1"/>
      <c r="FC71" s="1"/>
      <c r="FD71" s="151"/>
      <c r="FE71" s="54"/>
      <c r="FF71" s="54"/>
      <c r="FG71" s="1"/>
      <c r="FH71" s="1"/>
      <c r="FI71" s="1"/>
      <c r="FJ71" s="1"/>
      <c r="FK71" s="54"/>
      <c r="FL71" s="54"/>
      <c r="FM71" s="1"/>
      <c r="FN71" s="1"/>
      <c r="FO71" s="1"/>
      <c r="FP71" s="1"/>
      <c r="FQ71" s="160"/>
      <c r="FR71" s="51"/>
      <c r="FS71" s="1"/>
      <c r="FT71" s="1"/>
      <c r="FU71" s="1"/>
      <c r="FV71" s="1"/>
      <c r="FW71" s="1"/>
      <c r="FX71" s="1"/>
      <c r="FY71" s="1"/>
      <c r="FZ71" s="1"/>
      <c r="GA71" s="1"/>
      <c r="GB71" s="1"/>
      <c r="GC71" s="1"/>
      <c r="GD71" s="1"/>
      <c r="GE71" s="1"/>
      <c r="GF71" s="1">
        <v>5</v>
      </c>
      <c r="GG71" s="1"/>
      <c r="GH71" s="1"/>
      <c r="GI71" s="54"/>
      <c r="GJ71" s="54"/>
      <c r="GK71" s="1"/>
      <c r="GL71" s="1"/>
      <c r="GM71" s="1"/>
      <c r="GN71" s="1"/>
      <c r="GO71" s="1"/>
      <c r="GP71" s="1"/>
      <c r="GQ71" s="1"/>
      <c r="GR71" s="1"/>
      <c r="GS71" s="1"/>
      <c r="GT71" s="1"/>
      <c r="GU71" s="194"/>
      <c r="GV71" s="194"/>
      <c r="GW71" s="51"/>
      <c r="GX71" s="51"/>
      <c r="GY71" s="1"/>
      <c r="GZ71" s="1"/>
      <c r="HA71" s="1"/>
      <c r="HB71" s="1">
        <v>636</v>
      </c>
      <c r="HC71" s="1"/>
      <c r="HD71" s="1"/>
      <c r="HE71" s="1"/>
      <c r="HF71" s="1"/>
      <c r="HG71" s="1"/>
      <c r="HH71" s="1"/>
      <c r="HI71" s="1"/>
      <c r="HJ71" s="1"/>
      <c r="HK71" s="94"/>
      <c r="HL71" s="94"/>
      <c r="HM71" s="1"/>
      <c r="HN71" s="1"/>
      <c r="HO71" s="51"/>
      <c r="HP71" s="51"/>
      <c r="HQ71" s="1"/>
      <c r="HR71" s="1"/>
      <c r="HS71" s="1"/>
      <c r="HT71" s="1"/>
      <c r="HU71" s="1"/>
      <c r="HV71" s="1"/>
      <c r="HW71" s="213"/>
      <c r="HX71" s="213"/>
      <c r="HY71" s="1"/>
      <c r="HZ71" s="1"/>
      <c r="IA71" s="230"/>
      <c r="IB71" s="230"/>
      <c r="IC71" s="1"/>
      <c r="ID71" s="1"/>
      <c r="IE71" s="1"/>
      <c r="IF71" s="1"/>
      <c r="IG71" s="1"/>
      <c r="IH71" s="1"/>
      <c r="II71" s="1"/>
      <c r="IJ71" s="1"/>
      <c r="IK71" s="244"/>
      <c r="IL71" s="244"/>
      <c r="IM71" s="1"/>
      <c r="IN71" s="1"/>
      <c r="IO71" s="1361"/>
    </row>
    <row r="72" spans="1:249" x14ac:dyDescent="0.3">
      <c r="A72" s="12">
        <v>51</v>
      </c>
      <c r="B72" s="12" t="s">
        <v>1094</v>
      </c>
      <c r="C72" s="12" t="s">
        <v>568</v>
      </c>
      <c r="D72" s="12">
        <v>1.83</v>
      </c>
      <c r="E72" s="12"/>
      <c r="F72" s="12"/>
      <c r="G72" s="12"/>
      <c r="H72" s="12"/>
      <c r="I72" s="12"/>
      <c r="J72" s="12">
        <v>0</v>
      </c>
      <c r="K72" s="12">
        <v>0</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
      <c r="BY72" s="41"/>
      <c r="BZ72" s="51"/>
      <c r="CA72" s="51"/>
      <c r="CB72" s="1"/>
      <c r="CC72" s="1"/>
      <c r="CD72" s="1"/>
      <c r="CE72" s="1"/>
      <c r="CF72" s="1"/>
      <c r="CG72" s="1"/>
      <c r="CH72" s="1"/>
      <c r="CI72" s="1"/>
      <c r="CJ72" s="1"/>
      <c r="CK72" s="1"/>
      <c r="CL72" s="71"/>
      <c r="CM72" s="7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41"/>
      <c r="DY72" s="41"/>
      <c r="DZ72" s="1"/>
      <c r="EA72" s="1"/>
      <c r="EB72" s="1"/>
      <c r="EC72" s="41"/>
      <c r="ED72" s="54"/>
      <c r="EE72" s="54"/>
      <c r="EF72" s="1"/>
      <c r="EG72" s="1"/>
      <c r="EH72" s="1"/>
      <c r="EI72" s="1"/>
      <c r="EJ72" s="1"/>
      <c r="EK72" s="1"/>
      <c r="EL72" s="1"/>
      <c r="EM72" s="1"/>
      <c r="EN72" s="60"/>
      <c r="EO72" s="60"/>
      <c r="EP72" s="1"/>
      <c r="EQ72" s="1"/>
      <c r="ER72" s="1"/>
      <c r="ES72" s="1"/>
      <c r="ET72" s="1"/>
      <c r="EU72" s="1"/>
      <c r="EV72" s="1"/>
      <c r="EW72" s="1"/>
      <c r="EX72" s="1"/>
      <c r="EY72" s="1"/>
      <c r="EZ72" s="54"/>
      <c r="FA72" s="54"/>
      <c r="FB72" s="1"/>
      <c r="FC72" s="1"/>
      <c r="FD72" s="151"/>
      <c r="FE72" s="54"/>
      <c r="FF72" s="54"/>
      <c r="FG72" s="1"/>
      <c r="FH72" s="1"/>
      <c r="FI72" s="1"/>
      <c r="FJ72" s="1"/>
      <c r="FK72" s="54"/>
      <c r="FL72" s="54"/>
      <c r="FM72" s="1"/>
      <c r="FN72" s="1"/>
      <c r="FO72" s="1"/>
      <c r="FP72" s="1"/>
      <c r="FQ72" s="160"/>
      <c r="FR72" s="51"/>
      <c r="FS72" s="1"/>
      <c r="FT72" s="1"/>
      <c r="FU72" s="1"/>
      <c r="FV72" s="1"/>
      <c r="FW72" s="1"/>
      <c r="FX72" s="1"/>
      <c r="FY72" s="1"/>
      <c r="FZ72" s="1"/>
      <c r="GA72" s="1"/>
      <c r="GB72" s="1"/>
      <c r="GC72" s="1"/>
      <c r="GD72" s="1"/>
      <c r="GE72" s="1"/>
      <c r="GF72" s="1">
        <v>5</v>
      </c>
      <c r="GG72" s="1"/>
      <c r="GH72" s="1"/>
      <c r="GI72" s="54"/>
      <c r="GJ72" s="54"/>
      <c r="GK72" s="1"/>
      <c r="GL72" s="1"/>
      <c r="GM72" s="1"/>
      <c r="GN72" s="1"/>
      <c r="GO72" s="1"/>
      <c r="GP72" s="1"/>
      <c r="GQ72" s="1"/>
      <c r="GR72" s="1"/>
      <c r="GS72" s="1"/>
      <c r="GT72" s="1"/>
      <c r="GU72" s="194"/>
      <c r="GV72" s="194"/>
      <c r="GW72" s="51"/>
      <c r="GX72" s="51"/>
      <c r="GY72" s="1"/>
      <c r="GZ72" s="1"/>
      <c r="HA72" s="1"/>
      <c r="HB72" s="1"/>
      <c r="HC72" s="1"/>
      <c r="HD72" s="1"/>
      <c r="HE72" s="1"/>
      <c r="HF72" s="1"/>
      <c r="HG72" s="1"/>
      <c r="HH72" s="1"/>
      <c r="HI72" s="1"/>
      <c r="HJ72" s="1"/>
      <c r="HK72" s="94"/>
      <c r="HL72" s="94"/>
      <c r="HM72" s="1"/>
      <c r="HN72" s="1"/>
      <c r="HO72" s="51"/>
      <c r="HP72" s="51"/>
      <c r="HQ72" s="1"/>
      <c r="HR72" s="1"/>
      <c r="HS72" s="1"/>
      <c r="HT72" s="1"/>
      <c r="HU72" s="1"/>
      <c r="HV72" s="1"/>
      <c r="HW72" s="213"/>
      <c r="HX72" s="213"/>
      <c r="HY72" s="1"/>
      <c r="HZ72" s="1"/>
      <c r="IA72" s="230"/>
      <c r="IB72" s="230"/>
      <c r="IC72" s="1"/>
      <c r="ID72" s="1"/>
      <c r="IE72" s="1"/>
      <c r="IF72" s="1"/>
      <c r="IG72" s="1"/>
      <c r="IH72" s="1"/>
      <c r="II72" s="1"/>
      <c r="IJ72" s="1"/>
      <c r="IK72" s="244"/>
      <c r="IL72" s="244"/>
      <c r="IM72" s="1"/>
      <c r="IN72" s="1"/>
      <c r="IO72" s="1361"/>
    </row>
    <row r="73" spans="1:249" x14ac:dyDescent="0.3">
      <c r="A73" s="12">
        <v>52</v>
      </c>
      <c r="B73" s="12" t="s">
        <v>1095</v>
      </c>
      <c r="C73" s="12" t="s">
        <v>570</v>
      </c>
      <c r="D73" s="12">
        <v>2.31</v>
      </c>
      <c r="E73" s="12"/>
      <c r="F73" s="12"/>
      <c r="G73" s="12"/>
      <c r="H73" s="12"/>
      <c r="I73" s="12"/>
      <c r="J73" s="12">
        <v>0</v>
      </c>
      <c r="K73" s="12">
        <v>0</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
      <c r="BY73" s="41"/>
      <c r="BZ73" s="51"/>
      <c r="CA73" s="51"/>
      <c r="CB73" s="1"/>
      <c r="CC73" s="1"/>
      <c r="CD73" s="1"/>
      <c r="CE73" s="1"/>
      <c r="CF73" s="1"/>
      <c r="CG73" s="1"/>
      <c r="CH73" s="1"/>
      <c r="CI73" s="1"/>
      <c r="CJ73" s="1"/>
      <c r="CK73" s="1"/>
      <c r="CL73" s="71"/>
      <c r="CM73" s="7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41"/>
      <c r="DY73" s="41"/>
      <c r="DZ73" s="1"/>
      <c r="EA73" s="1"/>
      <c r="EB73" s="1"/>
      <c r="EC73" s="41"/>
      <c r="ED73" s="54"/>
      <c r="EE73" s="54"/>
      <c r="EF73" s="1"/>
      <c r="EG73" s="1"/>
      <c r="EH73" s="1"/>
      <c r="EI73" s="1"/>
      <c r="EJ73" s="1"/>
      <c r="EK73" s="1"/>
      <c r="EL73" s="1"/>
      <c r="EM73" s="1"/>
      <c r="EN73" s="60"/>
      <c r="EO73" s="60"/>
      <c r="EP73" s="1"/>
      <c r="EQ73" s="1"/>
      <c r="ER73" s="1"/>
      <c r="ES73" s="1"/>
      <c r="ET73" s="1"/>
      <c r="EU73" s="1"/>
      <c r="EV73" s="1"/>
      <c r="EW73" s="1"/>
      <c r="EX73" s="1"/>
      <c r="EY73" s="1"/>
      <c r="EZ73" s="54"/>
      <c r="FA73" s="54"/>
      <c r="FB73" s="1"/>
      <c r="FC73" s="1"/>
      <c r="FD73" s="151"/>
      <c r="FE73" s="54"/>
      <c r="FF73" s="54"/>
      <c r="FG73" s="1"/>
      <c r="FH73" s="1"/>
      <c r="FI73" s="1"/>
      <c r="FJ73" s="1"/>
      <c r="FK73" s="54"/>
      <c r="FL73" s="54"/>
      <c r="FM73" s="1"/>
      <c r="FN73" s="1"/>
      <c r="FO73" s="1"/>
      <c r="FP73" s="1"/>
      <c r="FQ73" s="160"/>
      <c r="FR73" s="51"/>
      <c r="FS73" s="1"/>
      <c r="FT73" s="1"/>
      <c r="FU73" s="1"/>
      <c r="FV73" s="1"/>
      <c r="FW73" s="1"/>
      <c r="FX73" s="1"/>
      <c r="FY73" s="1"/>
      <c r="FZ73" s="1"/>
      <c r="GA73" s="1"/>
      <c r="GB73" s="1"/>
      <c r="GC73" s="1"/>
      <c r="GD73" s="1"/>
      <c r="GE73" s="1"/>
      <c r="GF73" s="1">
        <v>10</v>
      </c>
      <c r="GG73" s="1"/>
      <c r="GH73" s="1"/>
      <c r="GI73" s="54"/>
      <c r="GJ73" s="54"/>
      <c r="GK73" s="1"/>
      <c r="GL73" s="1"/>
      <c r="GM73" s="1"/>
      <c r="GN73" s="1"/>
      <c r="GO73" s="1"/>
      <c r="GP73" s="1"/>
      <c r="GQ73" s="1"/>
      <c r="GR73" s="1"/>
      <c r="GS73" s="1"/>
      <c r="GT73" s="1"/>
      <c r="GU73" s="194"/>
      <c r="GV73" s="194"/>
      <c r="GW73" s="51"/>
      <c r="GX73" s="51"/>
      <c r="GY73" s="1"/>
      <c r="GZ73" s="1"/>
      <c r="HA73" s="1"/>
      <c r="HB73" s="1"/>
      <c r="HC73" s="1"/>
      <c r="HD73" s="1"/>
      <c r="HE73" s="1"/>
      <c r="HF73" s="1"/>
      <c r="HG73" s="1"/>
      <c r="HH73" s="1"/>
      <c r="HI73" s="1"/>
      <c r="HJ73" s="1"/>
      <c r="HK73" s="94"/>
      <c r="HL73" s="94"/>
      <c r="HM73" s="1"/>
      <c r="HN73" s="1"/>
      <c r="HO73" s="51"/>
      <c r="HP73" s="51"/>
      <c r="HQ73" s="1"/>
      <c r="HR73" s="1"/>
      <c r="HS73" s="1"/>
      <c r="HT73" s="1"/>
      <c r="HU73" s="1"/>
      <c r="HV73" s="1"/>
      <c r="HW73" s="213"/>
      <c r="HX73" s="213"/>
      <c r="HY73" s="1"/>
      <c r="HZ73" s="1"/>
      <c r="IA73" s="230"/>
      <c r="IB73" s="230"/>
      <c r="IC73" s="1"/>
      <c r="ID73" s="1"/>
      <c r="IE73" s="1"/>
      <c r="IF73" s="1"/>
      <c r="IG73" s="1"/>
      <c r="IH73" s="1"/>
      <c r="II73" s="1"/>
      <c r="IJ73" s="1"/>
      <c r="IK73" s="244"/>
      <c r="IL73" s="244"/>
      <c r="IM73" s="1"/>
      <c r="IN73" s="1"/>
      <c r="IO73" s="1361"/>
    </row>
    <row r="74" spans="1:249" x14ac:dyDescent="0.3">
      <c r="A74" s="12">
        <v>53</v>
      </c>
      <c r="B74" s="12" t="s">
        <v>1096</v>
      </c>
      <c r="C74" s="12" t="s">
        <v>572</v>
      </c>
      <c r="D74" s="12">
        <v>2.84</v>
      </c>
      <c r="E74" s="12"/>
      <c r="F74" s="12"/>
      <c r="G74" s="12"/>
      <c r="H74" s="12"/>
      <c r="I74" s="12"/>
      <c r="J74" s="12">
        <v>0</v>
      </c>
      <c r="K74" s="12">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
      <c r="BY74" s="41"/>
      <c r="BZ74" s="51"/>
      <c r="CA74" s="51"/>
      <c r="CB74" s="1"/>
      <c r="CC74" s="1"/>
      <c r="CD74" s="1"/>
      <c r="CE74" s="1"/>
      <c r="CF74" s="1"/>
      <c r="CG74" s="1"/>
      <c r="CH74" s="1"/>
      <c r="CI74" s="1"/>
      <c r="CJ74" s="1"/>
      <c r="CK74" s="1"/>
      <c r="CL74" s="71"/>
      <c r="CM74" s="7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41"/>
      <c r="DY74" s="41"/>
      <c r="DZ74" s="1"/>
      <c r="EA74" s="1"/>
      <c r="EB74" s="1"/>
      <c r="EC74" s="41"/>
      <c r="ED74" s="54"/>
      <c r="EE74" s="54"/>
      <c r="EF74" s="1"/>
      <c r="EG74" s="1"/>
      <c r="EH74" s="1"/>
      <c r="EI74" s="1"/>
      <c r="EJ74" s="1"/>
      <c r="EK74" s="1"/>
      <c r="EL74" s="1"/>
      <c r="EM74" s="1"/>
      <c r="EN74" s="144"/>
      <c r="EO74" s="144"/>
      <c r="EP74" s="1"/>
      <c r="EQ74" s="1"/>
      <c r="ER74" s="1"/>
      <c r="ES74" s="1"/>
      <c r="ET74" s="1"/>
      <c r="EU74" s="1"/>
      <c r="EV74" s="1"/>
      <c r="EW74" s="1"/>
      <c r="EX74" s="1"/>
      <c r="EY74" s="1"/>
      <c r="EZ74" s="54"/>
      <c r="FA74" s="54"/>
      <c r="FB74" s="1"/>
      <c r="FC74" s="1"/>
      <c r="FD74" s="151"/>
      <c r="FE74" s="54"/>
      <c r="FF74" s="54"/>
      <c r="FG74" s="1"/>
      <c r="FH74" s="1"/>
      <c r="FI74" s="1"/>
      <c r="FJ74" s="1"/>
      <c r="FK74" s="54"/>
      <c r="FL74" s="54"/>
      <c r="FM74" s="1"/>
      <c r="FN74" s="1"/>
      <c r="FO74" s="1"/>
      <c r="FP74" s="1"/>
      <c r="FQ74" s="160"/>
      <c r="FR74" s="51"/>
      <c r="FS74" s="1"/>
      <c r="FT74" s="1"/>
      <c r="FU74" s="1"/>
      <c r="FV74" s="1"/>
      <c r="FW74" s="1"/>
      <c r="FX74" s="1"/>
      <c r="FY74" s="1"/>
      <c r="FZ74" s="1"/>
      <c r="GA74" s="1"/>
      <c r="GB74" s="1"/>
      <c r="GC74" s="1"/>
      <c r="GD74" s="1"/>
      <c r="GE74" s="1"/>
      <c r="GF74" s="1"/>
      <c r="GG74" s="1"/>
      <c r="GH74" s="1"/>
      <c r="GI74" s="54"/>
      <c r="GJ74" s="54"/>
      <c r="GK74" s="1"/>
      <c r="GL74" s="1"/>
      <c r="GM74" s="1"/>
      <c r="GN74" s="1"/>
      <c r="GO74" s="1"/>
      <c r="GP74" s="1"/>
      <c r="GQ74" s="1"/>
      <c r="GR74" s="1"/>
      <c r="GS74" s="1"/>
      <c r="GT74" s="1"/>
      <c r="GU74" s="194"/>
      <c r="GV74" s="194"/>
      <c r="GW74" s="51"/>
      <c r="GX74" s="51"/>
      <c r="GY74" s="1"/>
      <c r="GZ74" s="1"/>
      <c r="HA74" s="1"/>
      <c r="HB74" s="1"/>
      <c r="HC74" s="1"/>
      <c r="HD74" s="1"/>
      <c r="HE74" s="1"/>
      <c r="HF74" s="1"/>
      <c r="HG74" s="1"/>
      <c r="HH74" s="1"/>
      <c r="HI74" s="1"/>
      <c r="HJ74" s="1"/>
      <c r="HK74" s="94"/>
      <c r="HL74" s="94"/>
      <c r="HM74" s="1"/>
      <c r="HN74" s="1"/>
      <c r="HO74" s="51"/>
      <c r="HP74" s="51"/>
      <c r="HQ74" s="1"/>
      <c r="HR74" s="1"/>
      <c r="HS74" s="1"/>
      <c r="HT74" s="1"/>
      <c r="HU74" s="1"/>
      <c r="HV74" s="1"/>
      <c r="HW74" s="213"/>
      <c r="HX74" s="213"/>
      <c r="HY74" s="1"/>
      <c r="HZ74" s="1"/>
      <c r="IA74" s="230"/>
      <c r="IB74" s="230"/>
      <c r="IC74" s="1"/>
      <c r="ID74" s="1"/>
      <c r="IE74" s="1"/>
      <c r="IF74" s="1"/>
      <c r="IG74" s="1"/>
      <c r="IH74" s="1"/>
      <c r="II74" s="1"/>
      <c r="IJ74" s="1"/>
      <c r="IK74" s="244"/>
      <c r="IL74" s="244"/>
      <c r="IM74" s="1"/>
      <c r="IN74" s="1"/>
      <c r="IO74" s="1361"/>
    </row>
    <row r="75" spans="1:249" x14ac:dyDescent="0.3">
      <c r="A75" s="12">
        <v>54</v>
      </c>
      <c r="B75" s="12" t="s">
        <v>1097</v>
      </c>
      <c r="C75" s="12" t="s">
        <v>574</v>
      </c>
      <c r="D75" s="12">
        <v>4.16</v>
      </c>
      <c r="E75" s="12"/>
      <c r="F75" s="12"/>
      <c r="G75" s="12"/>
      <c r="H75" s="12"/>
      <c r="I75" s="12"/>
      <c r="J75" s="12">
        <v>0</v>
      </c>
      <c r="K75" s="12">
        <v>0</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
      <c r="BY75" s="41"/>
      <c r="BZ75" s="51"/>
      <c r="CA75" s="51"/>
      <c r="CB75" s="1"/>
      <c r="CC75" s="1"/>
      <c r="CD75" s="1"/>
      <c r="CE75" s="1"/>
      <c r="CF75" s="1"/>
      <c r="CG75" s="1"/>
      <c r="CH75" s="1"/>
      <c r="CI75" s="1"/>
      <c r="CJ75" s="1"/>
      <c r="CK75" s="1"/>
      <c r="CL75" s="71"/>
      <c r="CM75" s="7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41"/>
      <c r="DY75" s="41"/>
      <c r="DZ75" s="1"/>
      <c r="EA75" s="1"/>
      <c r="EB75" s="1"/>
      <c r="EC75" s="41"/>
      <c r="ED75" s="54"/>
      <c r="EE75" s="54"/>
      <c r="EF75" s="1"/>
      <c r="EG75" s="1"/>
      <c r="EH75" s="1"/>
      <c r="EI75" s="1"/>
      <c r="EJ75" s="1"/>
      <c r="EK75" s="1"/>
      <c r="EL75" s="1"/>
      <c r="EM75" s="1"/>
      <c r="EN75" s="60"/>
      <c r="EO75" s="60"/>
      <c r="EP75" s="1"/>
      <c r="EQ75" s="1"/>
      <c r="ER75" s="1"/>
      <c r="ES75" s="1"/>
      <c r="ET75" s="1"/>
      <c r="EU75" s="1"/>
      <c r="EV75" s="1"/>
      <c r="EW75" s="1"/>
      <c r="EX75" s="1"/>
      <c r="EY75" s="1"/>
      <c r="EZ75" s="54"/>
      <c r="FA75" s="54"/>
      <c r="FB75" s="1"/>
      <c r="FC75" s="1"/>
      <c r="FD75" s="151"/>
      <c r="FE75" s="54"/>
      <c r="FF75" s="54"/>
      <c r="FG75" s="1"/>
      <c r="FH75" s="1"/>
      <c r="FI75" s="1"/>
      <c r="FJ75" s="1"/>
      <c r="FK75" s="54"/>
      <c r="FL75" s="54"/>
      <c r="FM75" s="1"/>
      <c r="FN75" s="1"/>
      <c r="FO75" s="1"/>
      <c r="FP75" s="1"/>
      <c r="FQ75" s="160"/>
      <c r="FR75" s="51"/>
      <c r="FS75" s="1"/>
      <c r="FT75" s="1"/>
      <c r="FU75" s="1"/>
      <c r="FV75" s="1"/>
      <c r="FW75" s="1"/>
      <c r="FX75" s="1"/>
      <c r="FY75" s="1"/>
      <c r="FZ75" s="1"/>
      <c r="GA75" s="1"/>
      <c r="GB75" s="1"/>
      <c r="GC75" s="1"/>
      <c r="GD75" s="1"/>
      <c r="GE75" s="1"/>
      <c r="GF75" s="1">
        <v>3</v>
      </c>
      <c r="GG75" s="1"/>
      <c r="GH75" s="1"/>
      <c r="GI75" s="54"/>
      <c r="GJ75" s="54"/>
      <c r="GK75" s="1"/>
      <c r="GL75" s="1"/>
      <c r="GM75" s="1"/>
      <c r="GN75" s="1"/>
      <c r="GO75" s="1"/>
      <c r="GP75" s="1"/>
      <c r="GQ75" s="1"/>
      <c r="GR75" s="1"/>
      <c r="GS75" s="1"/>
      <c r="GT75" s="1"/>
      <c r="GU75" s="194"/>
      <c r="GV75" s="194"/>
      <c r="GW75" s="51"/>
      <c r="GX75" s="51"/>
      <c r="GY75" s="1"/>
      <c r="GZ75" s="1"/>
      <c r="HA75" s="1"/>
      <c r="HB75" s="1"/>
      <c r="HC75" s="1"/>
      <c r="HD75" s="1"/>
      <c r="HE75" s="1"/>
      <c r="HF75" s="1"/>
      <c r="HG75" s="1"/>
      <c r="HH75" s="1"/>
      <c r="HI75" s="1"/>
      <c r="HJ75" s="1"/>
      <c r="HK75" s="94"/>
      <c r="HL75" s="94"/>
      <c r="HM75" s="1"/>
      <c r="HN75" s="1"/>
      <c r="HO75" s="51"/>
      <c r="HP75" s="51"/>
      <c r="HQ75" s="1"/>
      <c r="HR75" s="1"/>
      <c r="HS75" s="1"/>
      <c r="HT75" s="1"/>
      <c r="HU75" s="1"/>
      <c r="HV75" s="1"/>
      <c r="HW75" s="213"/>
      <c r="HX75" s="213"/>
      <c r="HY75" s="1"/>
      <c r="HZ75" s="1"/>
      <c r="IA75" s="230"/>
      <c r="IB75" s="230"/>
      <c r="IC75" s="1"/>
      <c r="ID75" s="1"/>
      <c r="IE75" s="1"/>
      <c r="IF75" s="1"/>
      <c r="IG75" s="1"/>
      <c r="IH75" s="1"/>
      <c r="II75" s="1"/>
      <c r="IJ75" s="1"/>
      <c r="IK75" s="244"/>
      <c r="IL75" s="244"/>
      <c r="IM75" s="1"/>
      <c r="IN75" s="1"/>
      <c r="IO75" s="1361"/>
    </row>
    <row r="76" spans="1:249" x14ac:dyDescent="0.3">
      <c r="A76" s="12">
        <v>55</v>
      </c>
      <c r="B76" s="12" t="s">
        <v>1098</v>
      </c>
      <c r="C76" s="12" t="s">
        <v>576</v>
      </c>
      <c r="D76" s="12">
        <v>4.5</v>
      </c>
      <c r="E76" s="12"/>
      <c r="F76" s="12"/>
      <c r="G76" s="12"/>
      <c r="H76" s="12"/>
      <c r="I76" s="12"/>
      <c r="J76" s="12">
        <v>0</v>
      </c>
      <c r="K76" s="12">
        <v>0</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
      <c r="BY76" s="41"/>
      <c r="BZ76" s="51"/>
      <c r="CA76" s="51"/>
      <c r="CB76" s="1"/>
      <c r="CC76" s="1"/>
      <c r="CD76" s="1"/>
      <c r="CE76" s="1"/>
      <c r="CF76" s="1"/>
      <c r="CG76" s="1"/>
      <c r="CH76" s="1"/>
      <c r="CI76" s="1"/>
      <c r="CJ76" s="1"/>
      <c r="CK76" s="1"/>
      <c r="CL76" s="71"/>
      <c r="CM76" s="7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41"/>
      <c r="DY76" s="41"/>
      <c r="DZ76" s="1"/>
      <c r="EA76" s="1"/>
      <c r="EB76" s="1"/>
      <c r="EC76" s="41"/>
      <c r="ED76" s="54"/>
      <c r="EE76" s="54"/>
      <c r="EF76" s="1"/>
      <c r="EG76" s="1"/>
      <c r="EH76" s="1"/>
      <c r="EI76" s="1"/>
      <c r="EJ76" s="1"/>
      <c r="EK76" s="1"/>
      <c r="EL76" s="1"/>
      <c r="EM76" s="1"/>
      <c r="EN76" s="60"/>
      <c r="EO76" s="60"/>
      <c r="EP76" s="1"/>
      <c r="EQ76" s="1"/>
      <c r="ER76" s="1"/>
      <c r="ES76" s="1"/>
      <c r="ET76" s="1"/>
      <c r="EU76" s="1"/>
      <c r="EV76" s="1"/>
      <c r="EW76" s="1"/>
      <c r="EX76" s="1"/>
      <c r="EY76" s="1"/>
      <c r="EZ76" s="54"/>
      <c r="FA76" s="54"/>
      <c r="FB76" s="1"/>
      <c r="FC76" s="1"/>
      <c r="FD76" s="151"/>
      <c r="FE76" s="54"/>
      <c r="FF76" s="54"/>
      <c r="FG76" s="1"/>
      <c r="FH76" s="1"/>
      <c r="FI76" s="1"/>
      <c r="FJ76" s="1"/>
      <c r="FK76" s="54"/>
      <c r="FL76" s="54"/>
      <c r="FM76" s="1"/>
      <c r="FN76" s="1"/>
      <c r="FO76" s="1"/>
      <c r="FP76" s="1"/>
      <c r="FQ76" s="160"/>
      <c r="FR76" s="51"/>
      <c r="FS76" s="1"/>
      <c r="FT76" s="1"/>
      <c r="FU76" s="1"/>
      <c r="FV76" s="1"/>
      <c r="FW76" s="1"/>
      <c r="FX76" s="1"/>
      <c r="FY76" s="1"/>
      <c r="FZ76" s="1"/>
      <c r="GA76" s="1"/>
      <c r="GB76" s="1"/>
      <c r="GC76" s="1"/>
      <c r="GD76" s="1"/>
      <c r="GE76" s="1"/>
      <c r="GF76" s="1">
        <v>5</v>
      </c>
      <c r="GG76" s="1"/>
      <c r="GH76" s="1"/>
      <c r="GI76" s="54"/>
      <c r="GJ76" s="54"/>
      <c r="GK76" s="1"/>
      <c r="GL76" s="1"/>
      <c r="GM76" s="1"/>
      <c r="GN76" s="1"/>
      <c r="GO76" s="1"/>
      <c r="GP76" s="1"/>
      <c r="GQ76" s="1"/>
      <c r="GR76" s="1"/>
      <c r="GS76" s="1"/>
      <c r="GT76" s="1"/>
      <c r="GU76" s="194"/>
      <c r="GV76" s="194"/>
      <c r="GW76" s="51"/>
      <c r="GX76" s="51"/>
      <c r="GY76" s="1"/>
      <c r="GZ76" s="1"/>
      <c r="HA76" s="1"/>
      <c r="HB76" s="1"/>
      <c r="HC76" s="1"/>
      <c r="HD76" s="1"/>
      <c r="HE76" s="1"/>
      <c r="HF76" s="1"/>
      <c r="HG76" s="1"/>
      <c r="HH76" s="1"/>
      <c r="HI76" s="1"/>
      <c r="HJ76" s="1"/>
      <c r="HK76" s="94"/>
      <c r="HL76" s="94"/>
      <c r="HM76" s="1"/>
      <c r="HN76" s="1"/>
      <c r="HO76" s="51"/>
      <c r="HP76" s="51"/>
      <c r="HQ76" s="1"/>
      <c r="HR76" s="1"/>
      <c r="HS76" s="1"/>
      <c r="HT76" s="1"/>
      <c r="HU76" s="1"/>
      <c r="HV76" s="1"/>
      <c r="HW76" s="213"/>
      <c r="HX76" s="213"/>
      <c r="HY76" s="1"/>
      <c r="HZ76" s="1"/>
      <c r="IA76" s="230"/>
      <c r="IB76" s="230"/>
      <c r="IC76" s="1"/>
      <c r="ID76" s="1"/>
      <c r="IE76" s="1"/>
      <c r="IF76" s="1"/>
      <c r="IG76" s="1"/>
      <c r="IH76" s="1"/>
      <c r="II76" s="1"/>
      <c r="IJ76" s="1"/>
      <c r="IK76" s="244"/>
      <c r="IL76" s="244"/>
      <c r="IM76" s="1"/>
      <c r="IN76" s="1"/>
      <c r="IO76" s="1361"/>
    </row>
    <row r="77" spans="1:249" x14ac:dyDescent="0.3">
      <c r="A77" s="12">
        <v>56</v>
      </c>
      <c r="B77" s="12" t="s">
        <v>1099</v>
      </c>
      <c r="C77" s="12" t="s">
        <v>578</v>
      </c>
      <c r="D77" s="12">
        <v>6.31</v>
      </c>
      <c r="E77" s="12"/>
      <c r="F77" s="12"/>
      <c r="G77" s="12"/>
      <c r="H77" s="12"/>
      <c r="I77" s="12"/>
      <c r="J77" s="12">
        <v>0</v>
      </c>
      <c r="K77" s="12">
        <v>0</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
      <c r="BY77" s="41"/>
      <c r="BZ77" s="51"/>
      <c r="CA77" s="51"/>
      <c r="CB77" s="1"/>
      <c r="CC77" s="1"/>
      <c r="CD77" s="1"/>
      <c r="CE77" s="1"/>
      <c r="CF77" s="1"/>
      <c r="CG77" s="1"/>
      <c r="CH77" s="1"/>
      <c r="CI77" s="1"/>
      <c r="CJ77" s="1"/>
      <c r="CK77" s="1"/>
      <c r="CL77" s="71"/>
      <c r="CM77" s="7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41"/>
      <c r="DY77" s="41"/>
      <c r="DZ77" s="1"/>
      <c r="EA77" s="1"/>
      <c r="EB77" s="1"/>
      <c r="EC77" s="41"/>
      <c r="ED77" s="54"/>
      <c r="EE77" s="54"/>
      <c r="EF77" s="1"/>
      <c r="EG77" s="1"/>
      <c r="EH77" s="1"/>
      <c r="EI77" s="1"/>
      <c r="EJ77" s="1"/>
      <c r="EK77" s="1"/>
      <c r="EL77" s="1"/>
      <c r="EM77" s="1"/>
      <c r="EN77" s="60"/>
      <c r="EO77" s="60"/>
      <c r="EP77" s="1"/>
      <c r="EQ77" s="1"/>
      <c r="ER77" s="1"/>
      <c r="ES77" s="1"/>
      <c r="ET77" s="1"/>
      <c r="EU77" s="1"/>
      <c r="EV77" s="1"/>
      <c r="EW77" s="1"/>
      <c r="EX77" s="1"/>
      <c r="EY77" s="1"/>
      <c r="EZ77" s="54"/>
      <c r="FA77" s="54"/>
      <c r="FB77" s="1"/>
      <c r="FC77" s="1"/>
      <c r="FD77" s="151"/>
      <c r="FE77" s="54"/>
      <c r="FF77" s="54"/>
      <c r="FG77" s="1"/>
      <c r="FH77" s="1"/>
      <c r="FI77" s="1"/>
      <c r="FJ77" s="1"/>
      <c r="FK77" s="54"/>
      <c r="FL77" s="54"/>
      <c r="FM77" s="1"/>
      <c r="FN77" s="1"/>
      <c r="FO77" s="1"/>
      <c r="FP77" s="1"/>
      <c r="FQ77" s="160"/>
      <c r="FR77" s="51"/>
      <c r="FS77" s="1"/>
      <c r="FT77" s="1"/>
      <c r="FU77" s="1"/>
      <c r="FV77" s="1"/>
      <c r="FW77" s="1"/>
      <c r="FX77" s="1"/>
      <c r="FY77" s="1"/>
      <c r="FZ77" s="1"/>
      <c r="GA77" s="1"/>
      <c r="GB77" s="1"/>
      <c r="GC77" s="1"/>
      <c r="GD77" s="1"/>
      <c r="GE77" s="1"/>
      <c r="GF77" s="1">
        <v>30</v>
      </c>
      <c r="GG77" s="1"/>
      <c r="GH77" s="1"/>
      <c r="GI77" s="54"/>
      <c r="GJ77" s="54"/>
      <c r="GK77" s="1"/>
      <c r="GL77" s="1"/>
      <c r="GM77" s="1"/>
      <c r="GN77" s="1"/>
      <c r="GO77" s="1"/>
      <c r="GP77" s="1"/>
      <c r="GQ77" s="1"/>
      <c r="GR77" s="1"/>
      <c r="GS77" s="1"/>
      <c r="GT77" s="1"/>
      <c r="GU77" s="194"/>
      <c r="GV77" s="194"/>
      <c r="GW77" s="51"/>
      <c r="GX77" s="51"/>
      <c r="GY77" s="1"/>
      <c r="GZ77" s="1"/>
      <c r="HA77" s="1"/>
      <c r="HB77" s="1"/>
      <c r="HC77" s="1"/>
      <c r="HD77" s="1"/>
      <c r="HE77" s="1"/>
      <c r="HF77" s="1"/>
      <c r="HG77" s="1"/>
      <c r="HH77" s="1"/>
      <c r="HI77" s="1"/>
      <c r="HJ77" s="1"/>
      <c r="HK77" s="94"/>
      <c r="HL77" s="94"/>
      <c r="HM77" s="1"/>
      <c r="HN77" s="1"/>
      <c r="HO77" s="51"/>
      <c r="HP77" s="51"/>
      <c r="HQ77" s="1"/>
      <c r="HR77" s="1"/>
      <c r="HS77" s="1"/>
      <c r="HT77" s="1"/>
      <c r="HU77" s="1"/>
      <c r="HV77" s="1"/>
      <c r="HW77" s="213"/>
      <c r="HX77" s="213"/>
      <c r="HY77" s="1"/>
      <c r="HZ77" s="1"/>
      <c r="IA77" s="230"/>
      <c r="IB77" s="230"/>
      <c r="IC77" s="1"/>
      <c r="ID77" s="1"/>
      <c r="IE77" s="1"/>
      <c r="IF77" s="1"/>
      <c r="IG77" s="1"/>
      <c r="IH77" s="1"/>
      <c r="II77" s="1"/>
      <c r="IJ77" s="1"/>
      <c r="IK77" s="244"/>
      <c r="IL77" s="244"/>
      <c r="IM77" s="1"/>
      <c r="IN77" s="1"/>
      <c r="IO77" s="1361"/>
    </row>
    <row r="78" spans="1:249" x14ac:dyDescent="0.3">
      <c r="A78" s="12">
        <v>57</v>
      </c>
      <c r="B78" s="12" t="s">
        <v>1100</v>
      </c>
      <c r="C78" s="12" t="s">
        <v>580</v>
      </c>
      <c r="D78" s="12">
        <v>11.19</v>
      </c>
      <c r="E78" s="12"/>
      <c r="F78" s="12"/>
      <c r="G78" s="12"/>
      <c r="H78" s="12"/>
      <c r="I78" s="12"/>
      <c r="J78" s="12">
        <v>0</v>
      </c>
      <c r="K78" s="12">
        <v>0</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
      <c r="BY78" s="41"/>
      <c r="BZ78" s="51"/>
      <c r="CA78" s="51"/>
      <c r="CB78" s="1"/>
      <c r="CC78" s="1"/>
      <c r="CD78" s="1"/>
      <c r="CE78" s="1"/>
      <c r="CF78" s="1"/>
      <c r="CG78" s="1"/>
      <c r="CH78" s="1"/>
      <c r="CI78" s="1"/>
      <c r="CJ78" s="1"/>
      <c r="CK78" s="1"/>
      <c r="CL78" s="71"/>
      <c r="CM78" s="7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41"/>
      <c r="DY78" s="41"/>
      <c r="DZ78" s="1"/>
      <c r="EA78" s="1"/>
      <c r="EB78" s="1"/>
      <c r="EC78" s="41"/>
      <c r="ED78" s="54"/>
      <c r="EE78" s="54"/>
      <c r="EF78" s="1"/>
      <c r="EG78" s="1"/>
      <c r="EH78" s="1"/>
      <c r="EI78" s="1"/>
      <c r="EJ78" s="1"/>
      <c r="EK78" s="1"/>
      <c r="EL78" s="1"/>
      <c r="EM78" s="1"/>
      <c r="EN78" s="60"/>
      <c r="EO78" s="60"/>
      <c r="EP78" s="1"/>
      <c r="EQ78" s="1"/>
      <c r="ER78" s="1"/>
      <c r="ES78" s="1"/>
      <c r="ET78" s="1"/>
      <c r="EU78" s="1"/>
      <c r="EV78" s="1"/>
      <c r="EW78" s="1"/>
      <c r="EX78" s="1"/>
      <c r="EY78" s="1"/>
      <c r="EZ78" s="54"/>
      <c r="FA78" s="54"/>
      <c r="FB78" s="1"/>
      <c r="FC78" s="1"/>
      <c r="FD78" s="151"/>
      <c r="FE78" s="54"/>
      <c r="FF78" s="54"/>
      <c r="FG78" s="1"/>
      <c r="FH78" s="1"/>
      <c r="FI78" s="1"/>
      <c r="FJ78" s="1"/>
      <c r="FK78" s="54"/>
      <c r="FL78" s="54"/>
      <c r="FM78" s="1"/>
      <c r="FN78" s="1"/>
      <c r="FO78" s="1"/>
      <c r="FP78" s="1"/>
      <c r="FQ78" s="160"/>
      <c r="FR78" s="51"/>
      <c r="FS78" s="1"/>
      <c r="FT78" s="1"/>
      <c r="FU78" s="1"/>
      <c r="FV78" s="1"/>
      <c r="FW78" s="1"/>
      <c r="FX78" s="1"/>
      <c r="FY78" s="1"/>
      <c r="FZ78" s="1"/>
      <c r="GA78" s="1"/>
      <c r="GB78" s="1"/>
      <c r="GC78" s="1"/>
      <c r="GD78" s="1"/>
      <c r="GE78" s="1"/>
      <c r="GF78" s="1">
        <v>234</v>
      </c>
      <c r="GG78" s="1"/>
      <c r="GH78" s="1"/>
      <c r="GI78" s="54"/>
      <c r="GJ78" s="54"/>
      <c r="GK78" s="1"/>
      <c r="GL78" s="1"/>
      <c r="GM78" s="1"/>
      <c r="GN78" s="1"/>
      <c r="GO78" s="1"/>
      <c r="GP78" s="1"/>
      <c r="GQ78" s="1"/>
      <c r="GR78" s="1"/>
      <c r="GS78" s="1"/>
      <c r="GT78" s="1"/>
      <c r="GU78" s="194"/>
      <c r="GV78" s="194"/>
      <c r="GW78" s="51"/>
      <c r="GX78" s="51"/>
      <c r="GY78" s="1"/>
      <c r="GZ78" s="1"/>
      <c r="HA78" s="1"/>
      <c r="HB78" s="1"/>
      <c r="HC78" s="1"/>
      <c r="HD78" s="1"/>
      <c r="HE78" s="1"/>
      <c r="HF78" s="1"/>
      <c r="HG78" s="1"/>
      <c r="HH78" s="1"/>
      <c r="HI78" s="1"/>
      <c r="HJ78" s="1"/>
      <c r="HK78" s="94"/>
      <c r="HL78" s="94"/>
      <c r="HM78" s="1"/>
      <c r="HN78" s="1"/>
      <c r="HO78" s="51"/>
      <c r="HP78" s="51"/>
      <c r="HQ78" s="1"/>
      <c r="HR78" s="1"/>
      <c r="HS78" s="1"/>
      <c r="HT78" s="1"/>
      <c r="HU78" s="1"/>
      <c r="HV78" s="1"/>
      <c r="HW78" s="213"/>
      <c r="HX78" s="213">
        <v>360</v>
      </c>
      <c r="HY78" s="1"/>
      <c r="HZ78" s="1"/>
      <c r="IA78" s="230"/>
      <c r="IB78" s="230"/>
      <c r="IC78" s="1"/>
      <c r="ID78" s="1"/>
      <c r="IE78" s="1"/>
      <c r="IF78" s="1"/>
      <c r="IG78" s="1"/>
      <c r="IH78" s="1"/>
      <c r="II78" s="1"/>
      <c r="IJ78" s="1"/>
      <c r="IK78" s="244"/>
      <c r="IL78" s="244"/>
      <c r="IM78" s="1"/>
      <c r="IN78" s="1"/>
      <c r="IO78" s="1361"/>
    </row>
    <row r="79" spans="1:249" x14ac:dyDescent="0.3">
      <c r="A79" s="12">
        <v>58</v>
      </c>
      <c r="B79" s="12" t="s">
        <v>1101</v>
      </c>
      <c r="C79" s="12" t="s">
        <v>582</v>
      </c>
      <c r="D79" s="12">
        <v>15.29</v>
      </c>
      <c r="E79" s="12"/>
      <c r="F79" s="12"/>
      <c r="G79" s="12"/>
      <c r="H79" s="12"/>
      <c r="I79" s="12"/>
      <c r="J79" s="12">
        <v>0</v>
      </c>
      <c r="K79" s="12">
        <v>0</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
      <c r="BY79" s="41"/>
      <c r="BZ79" s="51"/>
      <c r="CA79" s="51"/>
      <c r="CB79" s="1"/>
      <c r="CC79" s="1"/>
      <c r="CD79" s="1"/>
      <c r="CE79" s="1"/>
      <c r="CF79" s="1"/>
      <c r="CG79" s="1"/>
      <c r="CH79" s="1"/>
      <c r="CI79" s="1"/>
      <c r="CJ79" s="1"/>
      <c r="CK79" s="1"/>
      <c r="CL79" s="71"/>
      <c r="CM79" s="7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41"/>
      <c r="DY79" s="41"/>
      <c r="DZ79" s="1"/>
      <c r="EA79" s="1"/>
      <c r="EB79" s="1"/>
      <c r="EC79" s="41"/>
      <c r="ED79" s="54"/>
      <c r="EE79" s="54"/>
      <c r="EF79" s="1"/>
      <c r="EG79" s="1"/>
      <c r="EH79" s="1"/>
      <c r="EI79" s="1"/>
      <c r="EJ79" s="1"/>
      <c r="EK79" s="1"/>
      <c r="EL79" s="1"/>
      <c r="EM79" s="1"/>
      <c r="EN79" s="60"/>
      <c r="EO79" s="60"/>
      <c r="EP79" s="1"/>
      <c r="EQ79" s="1"/>
      <c r="ER79" s="1"/>
      <c r="ES79" s="1"/>
      <c r="ET79" s="1"/>
      <c r="EU79" s="1"/>
      <c r="EV79" s="1"/>
      <c r="EW79" s="1"/>
      <c r="EX79" s="1"/>
      <c r="EY79" s="1"/>
      <c r="EZ79" s="54"/>
      <c r="FA79" s="54"/>
      <c r="FB79" s="1"/>
      <c r="FC79" s="1"/>
      <c r="FD79" s="151"/>
      <c r="FE79" s="54"/>
      <c r="FF79" s="54"/>
      <c r="FG79" s="1"/>
      <c r="FH79" s="1"/>
      <c r="FI79" s="1"/>
      <c r="FJ79" s="1"/>
      <c r="FK79" s="54"/>
      <c r="FL79" s="54"/>
      <c r="FM79" s="1"/>
      <c r="FN79" s="1"/>
      <c r="FO79" s="1"/>
      <c r="FP79" s="1"/>
      <c r="FQ79" s="160"/>
      <c r="FR79" s="51"/>
      <c r="FS79" s="1"/>
      <c r="FT79" s="1"/>
      <c r="FU79" s="1"/>
      <c r="FV79" s="1"/>
      <c r="FW79" s="1"/>
      <c r="FX79" s="1"/>
      <c r="FY79" s="1"/>
      <c r="FZ79" s="1"/>
      <c r="GA79" s="1"/>
      <c r="GB79" s="1"/>
      <c r="GC79" s="1"/>
      <c r="GD79" s="1"/>
      <c r="GE79" s="1"/>
      <c r="GF79" s="1"/>
      <c r="GG79" s="1"/>
      <c r="GH79" s="1"/>
      <c r="GI79" s="54"/>
      <c r="GJ79" s="54"/>
      <c r="GK79" s="1"/>
      <c r="GL79" s="1"/>
      <c r="GM79" s="1"/>
      <c r="GN79" s="1"/>
      <c r="GO79" s="1"/>
      <c r="GP79" s="1"/>
      <c r="GQ79" s="1"/>
      <c r="GR79" s="1"/>
      <c r="GS79" s="1"/>
      <c r="GT79" s="1"/>
      <c r="GU79" s="194"/>
      <c r="GV79" s="194"/>
      <c r="GW79" s="51"/>
      <c r="GX79" s="51"/>
      <c r="GY79" s="1"/>
      <c r="GZ79" s="1"/>
      <c r="HA79" s="1"/>
      <c r="HB79" s="1"/>
      <c r="HC79" s="1"/>
      <c r="HD79" s="1"/>
      <c r="HE79" s="1"/>
      <c r="HF79" s="1"/>
      <c r="HG79" s="1"/>
      <c r="HH79" s="1"/>
      <c r="HI79" s="1"/>
      <c r="HJ79" s="1"/>
      <c r="HK79" s="94"/>
      <c r="HL79" s="94"/>
      <c r="HM79" s="1"/>
      <c r="HN79" s="1"/>
      <c r="HO79" s="51"/>
      <c r="HP79" s="51"/>
      <c r="HQ79" s="1"/>
      <c r="HR79" s="1"/>
      <c r="HS79" s="1"/>
      <c r="HT79" s="1"/>
      <c r="HU79" s="1"/>
      <c r="HV79" s="1"/>
      <c r="HW79" s="213"/>
      <c r="HX79" s="213"/>
      <c r="HY79" s="1"/>
      <c r="HZ79" s="1"/>
      <c r="IA79" s="230"/>
      <c r="IB79" s="230"/>
      <c r="IC79" s="1"/>
      <c r="ID79" s="1"/>
      <c r="IE79" s="1"/>
      <c r="IF79" s="1"/>
      <c r="IG79" s="1"/>
      <c r="IH79" s="1"/>
      <c r="II79" s="1"/>
      <c r="IJ79" s="1"/>
      <c r="IK79" s="244"/>
      <c r="IL79" s="244"/>
      <c r="IM79" s="1"/>
      <c r="IN79" s="1"/>
      <c r="IO79" s="1361"/>
    </row>
    <row r="80" spans="1:249" x14ac:dyDescent="0.3">
      <c r="A80" s="12">
        <v>59</v>
      </c>
      <c r="B80" s="12" t="s">
        <v>1102</v>
      </c>
      <c r="C80" s="12" t="s">
        <v>584</v>
      </c>
      <c r="D80" s="12">
        <v>17.420000000000002</v>
      </c>
      <c r="E80" s="12"/>
      <c r="F80" s="12"/>
      <c r="G80" s="12"/>
      <c r="H80" s="12"/>
      <c r="I80" s="12"/>
      <c r="J80" s="12">
        <v>0</v>
      </c>
      <c r="K80" s="12">
        <v>0</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
      <c r="BY80" s="41"/>
      <c r="BZ80" s="51"/>
      <c r="CA80" s="51"/>
      <c r="CB80" s="1"/>
      <c r="CC80" s="1"/>
      <c r="CD80" s="1"/>
      <c r="CE80" s="1"/>
      <c r="CF80" s="1"/>
      <c r="CG80" s="1"/>
      <c r="CH80" s="1"/>
      <c r="CI80" s="1"/>
      <c r="CJ80" s="1"/>
      <c r="CK80" s="1"/>
      <c r="CL80" s="71"/>
      <c r="CM80" s="7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41"/>
      <c r="DY80" s="41"/>
      <c r="DZ80" s="1"/>
      <c r="EA80" s="1"/>
      <c r="EB80" s="1"/>
      <c r="EC80" s="41"/>
      <c r="ED80" s="54"/>
      <c r="EE80" s="54"/>
      <c r="EF80" s="1"/>
      <c r="EG80" s="1"/>
      <c r="EH80" s="1"/>
      <c r="EI80" s="1"/>
      <c r="EJ80" s="1"/>
      <c r="EK80" s="1"/>
      <c r="EL80" s="1"/>
      <c r="EM80" s="1"/>
      <c r="EN80" s="60"/>
      <c r="EO80" s="60"/>
      <c r="EP80" s="1"/>
      <c r="EQ80" s="1"/>
      <c r="ER80" s="1"/>
      <c r="ES80" s="1"/>
      <c r="ET80" s="1"/>
      <c r="EU80" s="1"/>
      <c r="EV80" s="1"/>
      <c r="EW80" s="1"/>
      <c r="EX80" s="1"/>
      <c r="EY80" s="1"/>
      <c r="EZ80" s="54"/>
      <c r="FA80" s="54"/>
      <c r="FB80" s="1"/>
      <c r="FC80" s="1"/>
      <c r="FD80" s="151"/>
      <c r="FE80" s="54"/>
      <c r="FF80" s="54"/>
      <c r="FG80" s="1"/>
      <c r="FH80" s="1"/>
      <c r="FI80" s="1"/>
      <c r="FJ80" s="1"/>
      <c r="FK80" s="54"/>
      <c r="FL80" s="54"/>
      <c r="FM80" s="1"/>
      <c r="FN80" s="1"/>
      <c r="FO80" s="1"/>
      <c r="FP80" s="1"/>
      <c r="FQ80" s="160"/>
      <c r="FR80" s="51"/>
      <c r="FS80" s="1"/>
      <c r="FT80" s="1"/>
      <c r="FU80" s="1"/>
      <c r="FV80" s="1"/>
      <c r="FW80" s="1"/>
      <c r="FX80" s="1"/>
      <c r="FY80" s="1"/>
      <c r="FZ80" s="1"/>
      <c r="GA80" s="1"/>
      <c r="GB80" s="1"/>
      <c r="GC80" s="1"/>
      <c r="GD80" s="1"/>
      <c r="GE80" s="1"/>
      <c r="GF80" s="1">
        <v>180</v>
      </c>
      <c r="GG80" s="1"/>
      <c r="GH80" s="1"/>
      <c r="GI80" s="54"/>
      <c r="GJ80" s="54"/>
      <c r="GK80" s="1"/>
      <c r="GL80" s="1"/>
      <c r="GM80" s="1"/>
      <c r="GN80" s="1"/>
      <c r="GO80" s="1"/>
      <c r="GP80" s="1"/>
      <c r="GQ80" s="1"/>
      <c r="GR80" s="1"/>
      <c r="GS80" s="1"/>
      <c r="GT80" s="1"/>
      <c r="GU80" s="194"/>
      <c r="GV80" s="194"/>
      <c r="GW80" s="51"/>
      <c r="GX80" s="51"/>
      <c r="GY80" s="1"/>
      <c r="GZ80" s="1"/>
      <c r="HA80" s="1"/>
      <c r="HB80" s="1"/>
      <c r="HC80" s="1"/>
      <c r="HD80" s="1"/>
      <c r="HE80" s="1"/>
      <c r="HF80" s="1"/>
      <c r="HG80" s="1"/>
      <c r="HH80" s="1"/>
      <c r="HI80" s="1"/>
      <c r="HJ80" s="1"/>
      <c r="HK80" s="94"/>
      <c r="HL80" s="94"/>
      <c r="HM80" s="1"/>
      <c r="HN80" s="1"/>
      <c r="HO80" s="51"/>
      <c r="HP80" s="51"/>
      <c r="HQ80" s="1"/>
      <c r="HR80" s="1"/>
      <c r="HS80" s="1"/>
      <c r="HT80" s="1"/>
      <c r="HU80" s="1"/>
      <c r="HV80" s="1"/>
      <c r="HW80" s="213"/>
      <c r="HX80" s="213">
        <v>360</v>
      </c>
      <c r="HY80" s="1"/>
      <c r="HZ80" s="1"/>
      <c r="IA80" s="230"/>
      <c r="IB80" s="230"/>
      <c r="IC80" s="1"/>
      <c r="ID80" s="1"/>
      <c r="IE80" s="1"/>
      <c r="IF80" s="1"/>
      <c r="IG80" s="1"/>
      <c r="IH80" s="1"/>
      <c r="II80" s="1"/>
      <c r="IJ80" s="1"/>
      <c r="IK80" s="244"/>
      <c r="IL80" s="244"/>
      <c r="IM80" s="1"/>
      <c r="IN80" s="1"/>
      <c r="IO80" s="1361"/>
    </row>
    <row r="81" spans="1:249" x14ac:dyDescent="0.3">
      <c r="A81" s="12">
        <v>60</v>
      </c>
      <c r="B81" s="12" t="s">
        <v>1103</v>
      </c>
      <c r="C81" s="12" t="s">
        <v>586</v>
      </c>
      <c r="D81" s="12">
        <v>3.92</v>
      </c>
      <c r="E81" s="12"/>
      <c r="F81" s="12"/>
      <c r="G81" s="12"/>
      <c r="H81" s="12"/>
      <c r="I81" s="12"/>
      <c r="J81" s="12">
        <v>0</v>
      </c>
      <c r="K81" s="12">
        <v>0</v>
      </c>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
      <c r="BY81" s="41"/>
      <c r="BZ81" s="51"/>
      <c r="CA81" s="51"/>
      <c r="CB81" s="1"/>
      <c r="CC81" s="1"/>
      <c r="CD81" s="1"/>
      <c r="CE81" s="1"/>
      <c r="CF81" s="1"/>
      <c r="CG81" s="1"/>
      <c r="CH81" s="1"/>
      <c r="CI81" s="1"/>
      <c r="CJ81" s="1"/>
      <c r="CK81" s="1"/>
      <c r="CL81" s="71"/>
      <c r="CM81" s="7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41"/>
      <c r="DY81" s="41"/>
      <c r="DZ81" s="1"/>
      <c r="EA81" s="1"/>
      <c r="EB81" s="1"/>
      <c r="EC81" s="41"/>
      <c r="ED81" s="54"/>
      <c r="EE81" s="54"/>
      <c r="EF81" s="1"/>
      <c r="EG81" s="1"/>
      <c r="EH81" s="1"/>
      <c r="EI81" s="1"/>
      <c r="EJ81" s="1"/>
      <c r="EK81" s="1"/>
      <c r="EL81" s="1"/>
      <c r="EM81" s="1"/>
      <c r="EN81" s="60"/>
      <c r="EO81" s="60"/>
      <c r="EP81" s="1"/>
      <c r="EQ81" s="1"/>
      <c r="ER81" s="1"/>
      <c r="ES81" s="1"/>
      <c r="ET81" s="1"/>
      <c r="EU81" s="1"/>
      <c r="EV81" s="1"/>
      <c r="EW81" s="1"/>
      <c r="EX81" s="1"/>
      <c r="EY81" s="1"/>
      <c r="EZ81" s="54"/>
      <c r="FA81" s="54"/>
      <c r="FB81" s="1"/>
      <c r="FC81" s="1"/>
      <c r="FD81" s="151"/>
      <c r="FE81" s="54"/>
      <c r="FF81" s="54"/>
      <c r="FG81" s="1"/>
      <c r="FH81" s="1"/>
      <c r="FI81" s="1"/>
      <c r="FJ81" s="1"/>
      <c r="FK81" s="54"/>
      <c r="FL81" s="54"/>
      <c r="FM81" s="1"/>
      <c r="FN81" s="1"/>
      <c r="FO81" s="1"/>
      <c r="FP81" s="1"/>
      <c r="FQ81" s="160"/>
      <c r="FR81" s="51"/>
      <c r="FS81" s="1"/>
      <c r="FT81" s="1"/>
      <c r="FU81" s="1"/>
      <c r="FV81" s="1"/>
      <c r="FW81" s="1"/>
      <c r="FX81" s="1"/>
      <c r="FY81" s="1"/>
      <c r="FZ81" s="1"/>
      <c r="GA81" s="1"/>
      <c r="GB81" s="1"/>
      <c r="GC81" s="1"/>
      <c r="GD81" s="1"/>
      <c r="GE81" s="1"/>
      <c r="GF81" s="1"/>
      <c r="GG81" s="1"/>
      <c r="GH81" s="1"/>
      <c r="GI81" s="54"/>
      <c r="GJ81" s="54"/>
      <c r="GK81" s="1"/>
      <c r="GL81" s="1"/>
      <c r="GM81" s="1"/>
      <c r="GN81" s="1"/>
      <c r="GO81" s="1"/>
      <c r="GP81" s="1"/>
      <c r="GQ81" s="1"/>
      <c r="GR81" s="1"/>
      <c r="GS81" s="1"/>
      <c r="GT81" s="1"/>
      <c r="GU81" s="194"/>
      <c r="GV81" s="194"/>
      <c r="GW81" s="51"/>
      <c r="GX81" s="51"/>
      <c r="GY81" s="1"/>
      <c r="GZ81" s="1"/>
      <c r="HA81" s="1"/>
      <c r="HB81" s="1"/>
      <c r="HC81" s="1"/>
      <c r="HD81" s="1"/>
      <c r="HE81" s="1"/>
      <c r="HF81" s="1"/>
      <c r="HG81" s="1"/>
      <c r="HH81" s="1"/>
      <c r="HI81" s="1"/>
      <c r="HJ81" s="1"/>
      <c r="HK81" s="94"/>
      <c r="HL81" s="94"/>
      <c r="HM81" s="1"/>
      <c r="HN81" s="1"/>
      <c r="HO81" s="51"/>
      <c r="HP81" s="51"/>
      <c r="HQ81" s="1"/>
      <c r="HR81" s="1"/>
      <c r="HS81" s="1"/>
      <c r="HT81" s="1"/>
      <c r="HU81" s="1"/>
      <c r="HV81" s="1"/>
      <c r="HW81" s="213"/>
      <c r="HX81" s="213"/>
      <c r="HY81" s="1"/>
      <c r="HZ81" s="1"/>
      <c r="IA81" s="230"/>
      <c r="IB81" s="230"/>
      <c r="IC81" s="1"/>
      <c r="ID81" s="1"/>
      <c r="IE81" s="1"/>
      <c r="IF81" s="1"/>
      <c r="IG81" s="1"/>
      <c r="IH81" s="1"/>
      <c r="II81" s="1"/>
      <c r="IJ81" s="1"/>
      <c r="IK81" s="244"/>
      <c r="IL81" s="244"/>
      <c r="IM81" s="1"/>
      <c r="IN81" s="1"/>
      <c r="IO81" s="1361"/>
    </row>
    <row r="82" spans="1:249" x14ac:dyDescent="0.3">
      <c r="A82" s="12">
        <v>61</v>
      </c>
      <c r="B82" s="12" t="s">
        <v>1104</v>
      </c>
      <c r="C82" s="12" t="s">
        <v>588</v>
      </c>
      <c r="D82" s="12">
        <v>7.49</v>
      </c>
      <c r="E82" s="12"/>
      <c r="F82" s="12"/>
      <c r="G82" s="12"/>
      <c r="H82" s="12"/>
      <c r="I82" s="12"/>
      <c r="J82" s="12">
        <v>0</v>
      </c>
      <c r="K82" s="12">
        <v>0</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
      <c r="BY82" s="41"/>
      <c r="BZ82" s="51"/>
      <c r="CA82" s="51"/>
      <c r="CB82" s="1"/>
      <c r="CC82" s="1"/>
      <c r="CD82" s="1"/>
      <c r="CE82" s="1"/>
      <c r="CF82" s="1"/>
      <c r="CG82" s="1"/>
      <c r="CH82" s="1"/>
      <c r="CI82" s="1"/>
      <c r="CJ82" s="1"/>
      <c r="CK82" s="1"/>
      <c r="CL82" s="71"/>
      <c r="CM82" s="7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41"/>
      <c r="DY82" s="41"/>
      <c r="DZ82" s="1"/>
      <c r="EA82" s="1"/>
      <c r="EB82" s="1"/>
      <c r="EC82" s="41"/>
      <c r="ED82" s="54"/>
      <c r="EE82" s="54"/>
      <c r="EF82" s="1"/>
      <c r="EG82" s="1"/>
      <c r="EH82" s="1"/>
      <c r="EI82" s="1"/>
      <c r="EJ82" s="1"/>
      <c r="EK82" s="1"/>
      <c r="EL82" s="1"/>
      <c r="EM82" s="1"/>
      <c r="EN82" s="60"/>
      <c r="EO82" s="60"/>
      <c r="EP82" s="1"/>
      <c r="EQ82" s="1"/>
      <c r="ER82" s="1"/>
      <c r="ES82" s="1"/>
      <c r="ET82" s="1"/>
      <c r="EU82" s="1"/>
      <c r="EV82" s="1"/>
      <c r="EW82" s="1"/>
      <c r="EX82" s="1"/>
      <c r="EY82" s="1"/>
      <c r="EZ82" s="54"/>
      <c r="FA82" s="54"/>
      <c r="FB82" s="1"/>
      <c r="FC82" s="1"/>
      <c r="FD82" s="151"/>
      <c r="FE82" s="54"/>
      <c r="FF82" s="54"/>
      <c r="FG82" s="1"/>
      <c r="FH82" s="1"/>
      <c r="FI82" s="1"/>
      <c r="FJ82" s="1"/>
      <c r="FK82" s="54"/>
      <c r="FL82" s="54"/>
      <c r="FM82" s="1"/>
      <c r="FN82" s="1"/>
      <c r="FO82" s="1"/>
      <c r="FP82" s="1"/>
      <c r="FQ82" s="160"/>
      <c r="FR82" s="51"/>
      <c r="FS82" s="1"/>
      <c r="FT82" s="1"/>
      <c r="FU82" s="1"/>
      <c r="FV82" s="1"/>
      <c r="FW82" s="1"/>
      <c r="FX82" s="1"/>
      <c r="FY82" s="1"/>
      <c r="FZ82" s="1"/>
      <c r="GA82" s="1"/>
      <c r="GB82" s="1"/>
      <c r="GC82" s="1"/>
      <c r="GD82" s="1"/>
      <c r="GE82" s="1"/>
      <c r="GF82" s="1">
        <v>1</v>
      </c>
      <c r="GG82" s="1"/>
      <c r="GH82" s="1"/>
      <c r="GI82" s="54"/>
      <c r="GJ82" s="54"/>
      <c r="GK82" s="1"/>
      <c r="GL82" s="1"/>
      <c r="GM82" s="1"/>
      <c r="GN82" s="1"/>
      <c r="GO82" s="1"/>
      <c r="GP82" s="1"/>
      <c r="GQ82" s="1"/>
      <c r="GR82" s="1"/>
      <c r="GS82" s="1"/>
      <c r="GT82" s="1"/>
      <c r="GU82" s="194"/>
      <c r="GV82" s="194"/>
      <c r="GW82" s="51"/>
      <c r="GX82" s="51"/>
      <c r="GY82" s="1"/>
      <c r="GZ82" s="1"/>
      <c r="HA82" s="1"/>
      <c r="HB82" s="1"/>
      <c r="HC82" s="1"/>
      <c r="HD82" s="1"/>
      <c r="HE82" s="1"/>
      <c r="HF82" s="1"/>
      <c r="HG82" s="1"/>
      <c r="HH82" s="1"/>
      <c r="HI82" s="1"/>
      <c r="HJ82" s="1"/>
      <c r="HK82" s="94"/>
      <c r="HL82" s="94"/>
      <c r="HM82" s="1"/>
      <c r="HN82" s="1"/>
      <c r="HO82" s="51"/>
      <c r="HP82" s="51"/>
      <c r="HQ82" s="1"/>
      <c r="HR82" s="1"/>
      <c r="HS82" s="1"/>
      <c r="HT82" s="1"/>
      <c r="HU82" s="1"/>
      <c r="HV82" s="1"/>
      <c r="HW82" s="213"/>
      <c r="HX82" s="213"/>
      <c r="HY82" s="1"/>
      <c r="HZ82" s="1"/>
      <c r="IA82" s="230"/>
      <c r="IB82" s="230"/>
      <c r="IC82" s="1"/>
      <c r="ID82" s="1"/>
      <c r="IE82" s="1"/>
      <c r="IF82" s="1"/>
      <c r="IG82" s="1"/>
      <c r="IH82" s="1"/>
      <c r="II82" s="1"/>
      <c r="IJ82" s="1"/>
      <c r="IK82" s="244"/>
      <c r="IL82" s="244"/>
      <c r="IM82" s="1"/>
      <c r="IN82" s="1"/>
      <c r="IO82" s="1361"/>
    </row>
    <row r="83" spans="1:249" x14ac:dyDescent="0.3">
      <c r="A83" s="12">
        <v>62</v>
      </c>
      <c r="B83" s="12" t="s">
        <v>1105</v>
      </c>
      <c r="C83" s="12" t="s">
        <v>590</v>
      </c>
      <c r="D83" s="12">
        <v>13.98</v>
      </c>
      <c r="E83" s="12"/>
      <c r="F83" s="12"/>
      <c r="G83" s="12"/>
      <c r="H83" s="12"/>
      <c r="I83" s="12"/>
      <c r="J83" s="12">
        <v>0</v>
      </c>
      <c r="K83" s="12">
        <v>0</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
      <c r="BY83" s="41"/>
      <c r="BZ83" s="51"/>
      <c r="CA83" s="51"/>
      <c r="CB83" s="1"/>
      <c r="CC83" s="1"/>
      <c r="CD83" s="1"/>
      <c r="CE83" s="1"/>
      <c r="CF83" s="1"/>
      <c r="CG83" s="1"/>
      <c r="CH83" s="1"/>
      <c r="CI83" s="1"/>
      <c r="CJ83" s="1"/>
      <c r="CK83" s="1"/>
      <c r="CL83" s="71"/>
      <c r="CM83" s="7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41"/>
      <c r="DY83" s="41"/>
      <c r="DZ83" s="1"/>
      <c r="EA83" s="1"/>
      <c r="EB83" s="1"/>
      <c r="EC83" s="41"/>
      <c r="ED83" s="54"/>
      <c r="EE83" s="54"/>
      <c r="EF83" s="1"/>
      <c r="EG83" s="1"/>
      <c r="EH83" s="1"/>
      <c r="EI83" s="1"/>
      <c r="EJ83" s="1"/>
      <c r="EK83" s="1"/>
      <c r="EL83" s="1"/>
      <c r="EM83" s="1"/>
      <c r="EN83" s="60"/>
      <c r="EO83" s="60"/>
      <c r="EP83" s="1"/>
      <c r="EQ83" s="1"/>
      <c r="ER83" s="1"/>
      <c r="ES83" s="1"/>
      <c r="ET83" s="1"/>
      <c r="EU83" s="1"/>
      <c r="EV83" s="1"/>
      <c r="EW83" s="1"/>
      <c r="EX83" s="1"/>
      <c r="EY83" s="1"/>
      <c r="EZ83" s="54"/>
      <c r="FA83" s="54"/>
      <c r="FB83" s="1"/>
      <c r="FC83" s="1"/>
      <c r="FD83" s="151"/>
      <c r="FE83" s="54"/>
      <c r="FF83" s="54"/>
      <c r="FG83" s="1"/>
      <c r="FH83" s="1"/>
      <c r="FI83" s="1"/>
      <c r="FJ83" s="1"/>
      <c r="FK83" s="54"/>
      <c r="FL83" s="54"/>
      <c r="FM83" s="1"/>
      <c r="FN83" s="1"/>
      <c r="FO83" s="1"/>
      <c r="FP83" s="1"/>
      <c r="FQ83" s="160"/>
      <c r="FR83" s="51"/>
      <c r="FS83" s="1"/>
      <c r="FT83" s="1"/>
      <c r="FU83" s="1"/>
      <c r="FV83" s="1"/>
      <c r="FW83" s="1"/>
      <c r="FX83" s="1"/>
      <c r="FY83" s="1"/>
      <c r="FZ83" s="1"/>
      <c r="GA83" s="1"/>
      <c r="GB83" s="1"/>
      <c r="GC83" s="1"/>
      <c r="GD83" s="1"/>
      <c r="GE83" s="1"/>
      <c r="GF83" s="1">
        <v>90</v>
      </c>
      <c r="GG83" s="1"/>
      <c r="GH83" s="1"/>
      <c r="GI83" s="54"/>
      <c r="GJ83" s="54"/>
      <c r="GK83" s="1"/>
      <c r="GL83" s="1"/>
      <c r="GM83" s="1"/>
      <c r="GN83" s="1"/>
      <c r="GO83" s="1"/>
      <c r="GP83" s="1"/>
      <c r="GQ83" s="1"/>
      <c r="GR83" s="1"/>
      <c r="GS83" s="1"/>
      <c r="GT83" s="1"/>
      <c r="GU83" s="194"/>
      <c r="GV83" s="194"/>
      <c r="GW83" s="51"/>
      <c r="GX83" s="51"/>
      <c r="GY83" s="1"/>
      <c r="GZ83" s="1"/>
      <c r="HA83" s="1"/>
      <c r="HB83" s="1"/>
      <c r="HC83" s="1"/>
      <c r="HD83" s="1"/>
      <c r="HE83" s="1"/>
      <c r="HF83" s="1"/>
      <c r="HG83" s="1"/>
      <c r="HH83" s="1"/>
      <c r="HI83" s="1"/>
      <c r="HJ83" s="1"/>
      <c r="HK83" s="94"/>
      <c r="HL83" s="94"/>
      <c r="HM83" s="1"/>
      <c r="HN83" s="1"/>
      <c r="HO83" s="51"/>
      <c r="HP83" s="51"/>
      <c r="HQ83" s="1"/>
      <c r="HR83" s="1"/>
      <c r="HS83" s="1"/>
      <c r="HT83" s="1"/>
      <c r="HU83" s="1"/>
      <c r="HV83" s="1"/>
      <c r="HW83" s="213"/>
      <c r="HX83" s="213"/>
      <c r="HY83" s="1"/>
      <c r="HZ83" s="1"/>
      <c r="IA83" s="230"/>
      <c r="IB83" s="230"/>
      <c r="IC83" s="1"/>
      <c r="ID83" s="1"/>
      <c r="IE83" s="1"/>
      <c r="IF83" s="1"/>
      <c r="IG83" s="1"/>
      <c r="IH83" s="1"/>
      <c r="II83" s="1"/>
      <c r="IJ83" s="1"/>
      <c r="IK83" s="244"/>
      <c r="IL83" s="244"/>
      <c r="IM83" s="1"/>
      <c r="IN83" s="1"/>
      <c r="IO83" s="1361"/>
    </row>
    <row r="84" spans="1:249" x14ac:dyDescent="0.3">
      <c r="A84" s="12">
        <v>63</v>
      </c>
      <c r="B84" s="12" t="s">
        <v>1106</v>
      </c>
      <c r="C84" s="12" t="s">
        <v>592</v>
      </c>
      <c r="D84" s="12">
        <v>25.11</v>
      </c>
      <c r="E84" s="12"/>
      <c r="F84" s="12"/>
      <c r="G84" s="12"/>
      <c r="H84" s="12"/>
      <c r="I84" s="12"/>
      <c r="J84" s="12">
        <v>0</v>
      </c>
      <c r="K84" s="12">
        <v>0</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
      <c r="BY84" s="41"/>
      <c r="BZ84" s="51"/>
      <c r="CA84" s="51"/>
      <c r="CB84" s="1"/>
      <c r="CC84" s="1"/>
      <c r="CD84" s="1"/>
      <c r="CE84" s="1"/>
      <c r="CF84" s="1"/>
      <c r="CG84" s="1"/>
      <c r="CH84" s="1"/>
      <c r="CI84" s="1"/>
      <c r="CJ84" s="1"/>
      <c r="CK84" s="1"/>
      <c r="CL84" s="71"/>
      <c r="CM84" s="7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41"/>
      <c r="DY84" s="41"/>
      <c r="DZ84" s="1"/>
      <c r="EA84" s="1"/>
      <c r="EB84" s="1"/>
      <c r="EC84" s="41"/>
      <c r="ED84" s="54"/>
      <c r="EE84" s="54"/>
      <c r="EF84" s="1"/>
      <c r="EG84" s="1"/>
      <c r="EH84" s="1"/>
      <c r="EI84" s="1"/>
      <c r="EJ84" s="1"/>
      <c r="EK84" s="1"/>
      <c r="EL84" s="1"/>
      <c r="EM84" s="1"/>
      <c r="EN84" s="60"/>
      <c r="EO84" s="60"/>
      <c r="EP84" s="1"/>
      <c r="EQ84" s="1"/>
      <c r="ER84" s="1"/>
      <c r="ES84" s="1"/>
      <c r="ET84" s="1"/>
      <c r="EU84" s="1"/>
      <c r="EV84" s="1"/>
      <c r="EW84" s="1"/>
      <c r="EX84" s="1"/>
      <c r="EY84" s="1"/>
      <c r="EZ84" s="54"/>
      <c r="FA84" s="54"/>
      <c r="FB84" s="1"/>
      <c r="FC84" s="1"/>
      <c r="FD84" s="151"/>
      <c r="FE84" s="54"/>
      <c r="FF84" s="54"/>
      <c r="FG84" s="1"/>
      <c r="FH84" s="1"/>
      <c r="FI84" s="1"/>
      <c r="FJ84" s="1"/>
      <c r="FK84" s="54"/>
      <c r="FL84" s="54"/>
      <c r="FM84" s="1"/>
      <c r="FN84" s="1"/>
      <c r="FO84" s="1"/>
      <c r="FP84" s="1"/>
      <c r="FQ84" s="160"/>
      <c r="FR84" s="51"/>
      <c r="FS84" s="1"/>
      <c r="FT84" s="1"/>
      <c r="FU84" s="1"/>
      <c r="FV84" s="1"/>
      <c r="FW84" s="1"/>
      <c r="FX84" s="1"/>
      <c r="FY84" s="1"/>
      <c r="FZ84" s="1"/>
      <c r="GA84" s="1"/>
      <c r="GB84" s="1"/>
      <c r="GC84" s="1"/>
      <c r="GD84" s="1"/>
      <c r="GE84" s="1"/>
      <c r="GF84" s="1">
        <v>1</v>
      </c>
      <c r="GG84" s="1"/>
      <c r="GH84" s="1"/>
      <c r="GI84" s="54"/>
      <c r="GJ84" s="54"/>
      <c r="GK84" s="1"/>
      <c r="GL84" s="1"/>
      <c r="GM84" s="1"/>
      <c r="GN84" s="1"/>
      <c r="GO84" s="1"/>
      <c r="GP84" s="1"/>
      <c r="GQ84" s="1"/>
      <c r="GR84" s="1"/>
      <c r="GS84" s="1"/>
      <c r="GT84" s="1"/>
      <c r="GU84" s="194"/>
      <c r="GV84" s="194"/>
      <c r="GW84" s="51"/>
      <c r="GX84" s="51"/>
      <c r="GY84" s="1"/>
      <c r="GZ84" s="1"/>
      <c r="HA84" s="1"/>
      <c r="HB84" s="1"/>
      <c r="HC84" s="1"/>
      <c r="HD84" s="1"/>
      <c r="HE84" s="1"/>
      <c r="HF84" s="1"/>
      <c r="HG84" s="1"/>
      <c r="HH84" s="1"/>
      <c r="HI84" s="1"/>
      <c r="HJ84" s="1"/>
      <c r="HK84" s="94"/>
      <c r="HL84" s="94"/>
      <c r="HM84" s="1"/>
      <c r="HN84" s="1"/>
      <c r="HO84" s="51"/>
      <c r="HP84" s="51"/>
      <c r="HQ84" s="1"/>
      <c r="HR84" s="1"/>
      <c r="HS84" s="1"/>
      <c r="HT84" s="1"/>
      <c r="HU84" s="1"/>
      <c r="HV84" s="1"/>
      <c r="HW84" s="213"/>
      <c r="HX84" s="213"/>
      <c r="HY84" s="1"/>
      <c r="HZ84" s="1"/>
      <c r="IA84" s="230"/>
      <c r="IB84" s="230"/>
      <c r="IC84" s="1"/>
      <c r="ID84" s="1"/>
      <c r="IE84" s="1"/>
      <c r="IF84" s="1"/>
      <c r="IG84" s="1"/>
      <c r="IH84" s="1"/>
      <c r="II84" s="1"/>
      <c r="IJ84" s="1"/>
      <c r="IK84" s="244"/>
      <c r="IL84" s="244"/>
      <c r="IM84" s="1"/>
      <c r="IN84" s="1"/>
      <c r="IO84" s="1361"/>
    </row>
    <row r="85" spans="1:249" x14ac:dyDescent="0.3">
      <c r="A85" s="12">
        <v>64</v>
      </c>
      <c r="B85" s="12" t="s">
        <v>1107</v>
      </c>
      <c r="C85" s="12" t="s">
        <v>594</v>
      </c>
      <c r="D85" s="12">
        <v>44.65</v>
      </c>
      <c r="E85" s="12"/>
      <c r="F85" s="12"/>
      <c r="G85" s="12"/>
      <c r="H85" s="12"/>
      <c r="I85" s="12"/>
      <c r="J85" s="12">
        <v>0</v>
      </c>
      <c r="K85" s="12">
        <v>0</v>
      </c>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
      <c r="BY85" s="41"/>
      <c r="BZ85" s="51"/>
      <c r="CA85" s="51"/>
      <c r="CB85" s="1"/>
      <c r="CC85" s="1"/>
      <c r="CD85" s="1"/>
      <c r="CE85" s="1"/>
      <c r="CF85" s="1"/>
      <c r="CG85" s="1"/>
      <c r="CH85" s="1"/>
      <c r="CI85" s="1"/>
      <c r="CJ85" s="1"/>
      <c r="CK85" s="1"/>
      <c r="CL85" s="71"/>
      <c r="CM85" s="7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41"/>
      <c r="DY85" s="41"/>
      <c r="DZ85" s="1"/>
      <c r="EA85" s="1"/>
      <c r="EB85" s="1"/>
      <c r="EC85" s="41"/>
      <c r="ED85" s="54"/>
      <c r="EE85" s="54"/>
      <c r="EF85" s="1"/>
      <c r="EG85" s="1"/>
      <c r="EH85" s="1"/>
      <c r="EI85" s="1"/>
      <c r="EJ85" s="1"/>
      <c r="EK85" s="1"/>
      <c r="EL85" s="1"/>
      <c r="EM85" s="1"/>
      <c r="EN85" s="60"/>
      <c r="EO85" s="60"/>
      <c r="EP85" s="1"/>
      <c r="EQ85" s="1"/>
      <c r="ER85" s="1"/>
      <c r="ES85" s="1"/>
      <c r="ET85" s="1"/>
      <c r="EU85" s="1"/>
      <c r="EV85" s="1"/>
      <c r="EW85" s="1"/>
      <c r="EX85" s="1"/>
      <c r="EY85" s="1"/>
      <c r="EZ85" s="54"/>
      <c r="FA85" s="54"/>
      <c r="FB85" s="1"/>
      <c r="FC85" s="1"/>
      <c r="FD85" s="151"/>
      <c r="FE85" s="54"/>
      <c r="FF85" s="54"/>
      <c r="FG85" s="1"/>
      <c r="FH85" s="1"/>
      <c r="FI85" s="1"/>
      <c r="FJ85" s="1"/>
      <c r="FK85" s="54"/>
      <c r="FL85" s="54"/>
      <c r="FM85" s="1"/>
      <c r="FN85" s="1"/>
      <c r="FO85" s="1"/>
      <c r="FP85" s="1"/>
      <c r="FQ85" s="160"/>
      <c r="FR85" s="51"/>
      <c r="FS85" s="1"/>
      <c r="FT85" s="1"/>
      <c r="FU85" s="1"/>
      <c r="FV85" s="1"/>
      <c r="FW85" s="1"/>
      <c r="FX85" s="1"/>
      <c r="FY85" s="1"/>
      <c r="FZ85" s="1"/>
      <c r="GA85" s="1"/>
      <c r="GB85" s="1"/>
      <c r="GC85" s="1"/>
      <c r="GD85" s="1"/>
      <c r="GE85" s="1"/>
      <c r="GF85" s="1">
        <v>36</v>
      </c>
      <c r="GG85" s="1"/>
      <c r="GH85" s="1"/>
      <c r="GI85" s="54"/>
      <c r="GJ85" s="54"/>
      <c r="GK85" s="1"/>
      <c r="GL85" s="1"/>
      <c r="GM85" s="1"/>
      <c r="GN85" s="1"/>
      <c r="GO85" s="1"/>
      <c r="GP85" s="1"/>
      <c r="GQ85" s="1"/>
      <c r="GR85" s="1"/>
      <c r="GS85" s="1"/>
      <c r="GT85" s="1"/>
      <c r="GU85" s="194"/>
      <c r="GV85" s="194"/>
      <c r="GW85" s="51"/>
      <c r="GX85" s="51"/>
      <c r="GY85" s="1"/>
      <c r="GZ85" s="1"/>
      <c r="HA85" s="1"/>
      <c r="HB85" s="1"/>
      <c r="HC85" s="1"/>
      <c r="HD85" s="1"/>
      <c r="HE85" s="1"/>
      <c r="HF85" s="1"/>
      <c r="HG85" s="1"/>
      <c r="HH85" s="1"/>
      <c r="HI85" s="1"/>
      <c r="HJ85" s="1"/>
      <c r="HK85" s="94"/>
      <c r="HL85" s="94"/>
      <c r="HM85" s="1"/>
      <c r="HN85" s="1"/>
      <c r="HO85" s="51"/>
      <c r="HP85" s="51"/>
      <c r="HQ85" s="1"/>
      <c r="HR85" s="1"/>
      <c r="HS85" s="1"/>
      <c r="HT85" s="1"/>
      <c r="HU85" s="1"/>
      <c r="HV85" s="1"/>
      <c r="HW85" s="213"/>
      <c r="HX85" s="213"/>
      <c r="HY85" s="1"/>
      <c r="HZ85" s="1"/>
      <c r="IA85" s="230"/>
      <c r="IB85" s="230"/>
      <c r="IC85" s="1"/>
      <c r="ID85" s="1"/>
      <c r="IE85" s="1"/>
      <c r="IF85" s="1"/>
      <c r="IG85" s="1"/>
      <c r="IH85" s="1"/>
      <c r="II85" s="1"/>
      <c r="IJ85" s="1"/>
      <c r="IK85" s="244"/>
      <c r="IL85" s="244"/>
      <c r="IM85" s="1"/>
      <c r="IN85" s="1"/>
      <c r="IO85" s="1361"/>
    </row>
    <row r="86" spans="1:249" x14ac:dyDescent="0.3">
      <c r="A86" s="12">
        <v>65</v>
      </c>
      <c r="B86" s="12" t="s">
        <v>1108</v>
      </c>
      <c r="C86" s="12" t="s">
        <v>506</v>
      </c>
      <c r="D86" s="12">
        <v>2.35</v>
      </c>
      <c r="E86" s="12"/>
      <c r="F86" s="12"/>
      <c r="G86" s="12"/>
      <c r="H86" s="12"/>
      <c r="I86" s="12"/>
      <c r="J86" s="12">
        <v>0</v>
      </c>
      <c r="K86" s="12">
        <v>0</v>
      </c>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
      <c r="BY86" s="41"/>
      <c r="BZ86" s="51"/>
      <c r="CA86" s="51"/>
      <c r="CB86" s="1"/>
      <c r="CC86" s="1"/>
      <c r="CD86" s="1"/>
      <c r="CE86" s="1"/>
      <c r="CF86" s="1"/>
      <c r="CG86" s="1"/>
      <c r="CH86" s="1"/>
      <c r="CI86" s="1"/>
      <c r="CJ86" s="1"/>
      <c r="CK86" s="1"/>
      <c r="CL86" s="71"/>
      <c r="CM86" s="7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41"/>
      <c r="DY86" s="41"/>
      <c r="DZ86" s="1"/>
      <c r="EA86" s="1"/>
      <c r="EB86" s="1"/>
      <c r="EC86" s="41"/>
      <c r="ED86" s="54"/>
      <c r="EE86" s="54"/>
      <c r="EF86" s="1"/>
      <c r="EG86" s="1"/>
      <c r="EH86" s="1"/>
      <c r="EI86" s="1"/>
      <c r="EJ86" s="1"/>
      <c r="EK86" s="1"/>
      <c r="EL86" s="1"/>
      <c r="EM86" s="1"/>
      <c r="EN86" s="60"/>
      <c r="EO86" s="60"/>
      <c r="EP86" s="1"/>
      <c r="EQ86" s="1"/>
      <c r="ER86" s="1"/>
      <c r="ES86" s="1"/>
      <c r="ET86" s="1"/>
      <c r="EU86" s="1"/>
      <c r="EV86" s="1"/>
      <c r="EW86" s="1"/>
      <c r="EX86" s="1"/>
      <c r="EY86" s="1"/>
      <c r="EZ86" s="54"/>
      <c r="FA86" s="54"/>
      <c r="FB86" s="1"/>
      <c r="FC86" s="1"/>
      <c r="FD86" s="151"/>
      <c r="FE86" s="54"/>
      <c r="FF86" s="54"/>
      <c r="FG86" s="1"/>
      <c r="FH86" s="1"/>
      <c r="FI86" s="1"/>
      <c r="FJ86" s="1"/>
      <c r="FK86" s="54"/>
      <c r="FL86" s="54"/>
      <c r="FM86" s="1"/>
      <c r="FN86" s="1"/>
      <c r="FO86" s="1"/>
      <c r="FP86" s="1"/>
      <c r="FQ86" s="160"/>
      <c r="FR86" s="51"/>
      <c r="FS86" s="1"/>
      <c r="FT86" s="1"/>
      <c r="FU86" s="1"/>
      <c r="FV86" s="1"/>
      <c r="FW86" s="1"/>
      <c r="FX86" s="1"/>
      <c r="FY86" s="1"/>
      <c r="FZ86" s="1"/>
      <c r="GA86" s="1">
        <v>26</v>
      </c>
      <c r="GB86" s="1"/>
      <c r="GC86" s="1"/>
      <c r="GD86" s="1"/>
      <c r="GE86" s="1"/>
      <c r="GF86" s="1"/>
      <c r="GG86" s="1"/>
      <c r="GH86" s="1"/>
      <c r="GI86" s="54"/>
      <c r="GJ86" s="54"/>
      <c r="GK86" s="1"/>
      <c r="GL86" s="1"/>
      <c r="GM86" s="1"/>
      <c r="GN86" s="1"/>
      <c r="GO86" s="1"/>
      <c r="GP86" s="1"/>
      <c r="GQ86" s="1">
        <v>26</v>
      </c>
      <c r="GR86" s="1"/>
      <c r="GS86" s="1"/>
      <c r="GT86" s="1"/>
      <c r="GU86" s="194"/>
      <c r="GV86" s="194"/>
      <c r="GW86" s="51"/>
      <c r="GX86" s="51"/>
      <c r="GY86" s="1"/>
      <c r="GZ86" s="1"/>
      <c r="HA86" s="1"/>
      <c r="HB86" s="1"/>
      <c r="HC86" s="1"/>
      <c r="HD86" s="1"/>
      <c r="HE86" s="1"/>
      <c r="HF86" s="1"/>
      <c r="HG86" s="1"/>
      <c r="HH86" s="1"/>
      <c r="HI86" s="1"/>
      <c r="HJ86" s="1"/>
      <c r="HK86" s="94"/>
      <c r="HL86" s="94"/>
      <c r="HM86" s="1"/>
      <c r="HN86" s="1"/>
      <c r="HO86" s="51"/>
      <c r="HP86" s="51"/>
      <c r="HQ86" s="1"/>
      <c r="HR86" s="1"/>
      <c r="HS86" s="1"/>
      <c r="HT86" s="1"/>
      <c r="HU86" s="1"/>
      <c r="HV86" s="1"/>
      <c r="HW86" s="213"/>
      <c r="HX86" s="213"/>
      <c r="HY86" s="1"/>
      <c r="HZ86" s="1"/>
      <c r="IA86" s="230"/>
      <c r="IB86" s="230"/>
      <c r="IC86" s="1"/>
      <c r="ID86" s="1"/>
      <c r="IE86" s="1"/>
      <c r="IF86" s="1"/>
      <c r="IG86" s="1">
        <v>10</v>
      </c>
      <c r="IH86" s="1"/>
      <c r="II86" s="1"/>
      <c r="IJ86" s="1"/>
      <c r="IK86" s="244"/>
      <c r="IL86" s="244"/>
      <c r="IM86" s="1"/>
      <c r="IN86" s="1"/>
      <c r="IO86" s="1361"/>
    </row>
    <row r="87" spans="1:249" x14ac:dyDescent="0.3">
      <c r="A87" s="12">
        <v>66</v>
      </c>
      <c r="B87" s="12" t="s">
        <v>1109</v>
      </c>
      <c r="C87" s="12" t="s">
        <v>508</v>
      </c>
      <c r="D87" s="12">
        <v>2.48</v>
      </c>
      <c r="E87" s="12"/>
      <c r="F87" s="12"/>
      <c r="G87" s="12"/>
      <c r="H87" s="12"/>
      <c r="I87" s="12"/>
      <c r="J87" s="12">
        <v>0</v>
      </c>
      <c r="K87" s="12">
        <v>0</v>
      </c>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
      <c r="BY87" s="41"/>
      <c r="BZ87" s="51"/>
      <c r="CA87" s="51"/>
      <c r="CB87" s="1"/>
      <c r="CC87" s="1"/>
      <c r="CD87" s="1"/>
      <c r="CE87" s="1"/>
      <c r="CF87" s="1"/>
      <c r="CG87" s="1"/>
      <c r="CH87" s="1"/>
      <c r="CI87" s="1"/>
      <c r="CJ87" s="1"/>
      <c r="CK87" s="1"/>
      <c r="CL87" s="71"/>
      <c r="CM87" s="7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41"/>
      <c r="DY87" s="41"/>
      <c r="DZ87" s="1"/>
      <c r="EA87" s="1"/>
      <c r="EB87" s="1"/>
      <c r="EC87" s="41"/>
      <c r="ED87" s="54"/>
      <c r="EE87" s="54"/>
      <c r="EF87" s="1"/>
      <c r="EG87" s="1"/>
      <c r="EH87" s="1"/>
      <c r="EI87" s="1"/>
      <c r="EJ87" s="1"/>
      <c r="EK87" s="1"/>
      <c r="EL87" s="1"/>
      <c r="EM87" s="1"/>
      <c r="EN87" s="60"/>
      <c r="EO87" s="60"/>
      <c r="EP87" s="1"/>
      <c r="EQ87" s="1"/>
      <c r="ER87" s="1"/>
      <c r="ES87" s="1"/>
      <c r="ET87" s="1"/>
      <c r="EU87" s="1"/>
      <c r="EV87" s="1"/>
      <c r="EW87" s="1"/>
      <c r="EX87" s="1"/>
      <c r="EY87" s="1"/>
      <c r="EZ87" s="54"/>
      <c r="FA87" s="54"/>
      <c r="FB87" s="1"/>
      <c r="FC87" s="1"/>
      <c r="FD87" s="151"/>
      <c r="FE87" s="54"/>
      <c r="FF87" s="54"/>
      <c r="FG87" s="1"/>
      <c r="FH87" s="1"/>
      <c r="FI87" s="1"/>
      <c r="FJ87" s="1"/>
      <c r="FK87" s="54"/>
      <c r="FL87" s="54"/>
      <c r="FM87" s="1"/>
      <c r="FN87" s="1"/>
      <c r="FO87" s="1"/>
      <c r="FP87" s="1"/>
      <c r="FQ87" s="160"/>
      <c r="FR87" s="51"/>
      <c r="FS87" s="1"/>
      <c r="FT87" s="1"/>
      <c r="FU87" s="1"/>
      <c r="FV87" s="1"/>
      <c r="FW87" s="1"/>
      <c r="FX87" s="1"/>
      <c r="FY87" s="1"/>
      <c r="FZ87" s="1"/>
      <c r="GA87" s="1">
        <v>1</v>
      </c>
      <c r="GB87" s="1"/>
      <c r="GC87" s="1"/>
      <c r="GD87" s="1"/>
      <c r="GE87" s="1"/>
      <c r="GF87" s="1"/>
      <c r="GG87" s="1"/>
      <c r="GH87" s="1"/>
      <c r="GI87" s="54"/>
      <c r="GJ87" s="54"/>
      <c r="GK87" s="1"/>
      <c r="GL87" s="1"/>
      <c r="GM87" s="1"/>
      <c r="GN87" s="1"/>
      <c r="GO87" s="1"/>
      <c r="GP87" s="1"/>
      <c r="GQ87" s="1">
        <v>1</v>
      </c>
      <c r="GR87" s="1"/>
      <c r="GS87" s="1"/>
      <c r="GT87" s="1"/>
      <c r="GU87" s="194"/>
      <c r="GV87" s="194"/>
      <c r="GW87" s="51"/>
      <c r="GX87" s="51"/>
      <c r="GY87" s="1"/>
      <c r="GZ87" s="1"/>
      <c r="HA87" s="1"/>
      <c r="HB87" s="1"/>
      <c r="HC87" s="1"/>
      <c r="HD87" s="1"/>
      <c r="HE87" s="1"/>
      <c r="HF87" s="1"/>
      <c r="HG87" s="1"/>
      <c r="HH87" s="1"/>
      <c r="HI87" s="1"/>
      <c r="HJ87" s="1"/>
      <c r="HK87" s="94"/>
      <c r="HL87" s="94"/>
      <c r="HM87" s="1"/>
      <c r="HN87" s="1"/>
      <c r="HO87" s="51"/>
      <c r="HP87" s="51"/>
      <c r="HQ87" s="1"/>
      <c r="HR87" s="1"/>
      <c r="HS87" s="1"/>
      <c r="HT87" s="1"/>
      <c r="HU87" s="1"/>
      <c r="HV87" s="1"/>
      <c r="HW87" s="213"/>
      <c r="HX87" s="213"/>
      <c r="HY87" s="1"/>
      <c r="HZ87" s="1"/>
      <c r="IA87" s="230"/>
      <c r="IB87" s="230"/>
      <c r="IC87" s="1"/>
      <c r="ID87" s="1"/>
      <c r="IE87" s="1"/>
      <c r="IF87" s="1"/>
      <c r="IG87" s="1"/>
      <c r="IH87" s="1"/>
      <c r="II87" s="1"/>
      <c r="IJ87" s="1"/>
      <c r="IK87" s="244"/>
      <c r="IL87" s="244"/>
      <c r="IM87" s="1"/>
      <c r="IN87" s="1"/>
      <c r="IO87" s="1361"/>
    </row>
    <row r="88" spans="1:249" ht="31.5" x14ac:dyDescent="0.3">
      <c r="A88" s="12">
        <v>67</v>
      </c>
      <c r="B88" s="12" t="s">
        <v>1110</v>
      </c>
      <c r="C88" s="12" t="s">
        <v>542</v>
      </c>
      <c r="D88" s="12">
        <v>0.76</v>
      </c>
      <c r="E88" s="12"/>
      <c r="F88" s="12"/>
      <c r="G88" s="12"/>
      <c r="H88" s="12"/>
      <c r="I88" s="12"/>
      <c r="J88" s="12">
        <v>0</v>
      </c>
      <c r="K88" s="12">
        <v>0</v>
      </c>
      <c r="L88" s="12"/>
      <c r="M88" s="12"/>
      <c r="N88" s="12"/>
      <c r="O88" s="12"/>
      <c r="P88" s="12"/>
      <c r="Q88" s="12"/>
      <c r="R88" s="12"/>
      <c r="S88" s="12">
        <v>80</v>
      </c>
      <c r="T88" s="12"/>
      <c r="U88" s="12"/>
      <c r="V88" s="12"/>
      <c r="W88" s="12"/>
      <c r="X88" s="12"/>
      <c r="Y88" s="12"/>
      <c r="Z88" s="12"/>
      <c r="AA88" s="12"/>
      <c r="AB88" s="12"/>
      <c r="AC88" s="12"/>
      <c r="AD88" s="12"/>
      <c r="AE88" s="12">
        <v>60</v>
      </c>
      <c r="AF88" s="12"/>
      <c r="AG88" s="12"/>
      <c r="AH88" s="12"/>
      <c r="AI88" s="12"/>
      <c r="AJ88" s="12"/>
      <c r="AK88" s="12"/>
      <c r="AL88" s="12"/>
      <c r="AM88" s="12"/>
      <c r="AN88" s="12"/>
      <c r="AO88" s="12"/>
      <c r="AP88" s="12"/>
      <c r="AQ88" s="12"/>
      <c r="AR88" s="12"/>
      <c r="AS88" s="12">
        <v>192</v>
      </c>
      <c r="AT88" s="12"/>
      <c r="AU88" s="12"/>
      <c r="AV88" s="12"/>
      <c r="AW88" s="12"/>
      <c r="AX88" s="12"/>
      <c r="AY88" s="12"/>
      <c r="AZ88" s="12"/>
      <c r="BA88" s="12"/>
      <c r="BB88" s="12"/>
      <c r="BC88" s="12"/>
      <c r="BD88" s="12"/>
      <c r="BE88" s="12"/>
      <c r="BF88" s="12"/>
      <c r="BG88" s="12"/>
      <c r="BH88" s="12"/>
      <c r="BI88" s="12"/>
      <c r="BJ88" s="12"/>
      <c r="BK88" s="12"/>
      <c r="BL88" s="12"/>
      <c r="BM88" s="12">
        <v>140</v>
      </c>
      <c r="BN88" s="12"/>
      <c r="BO88" s="12"/>
      <c r="BP88" s="12"/>
      <c r="BQ88" s="12"/>
      <c r="BR88" s="12"/>
      <c r="BS88" s="12"/>
      <c r="BT88" s="12"/>
      <c r="BU88" s="12"/>
      <c r="BV88" s="12"/>
      <c r="BW88" s="12"/>
      <c r="BX88" s="1"/>
      <c r="BY88" s="41"/>
      <c r="BZ88" s="51"/>
      <c r="CA88" s="51"/>
      <c r="CB88" s="1"/>
      <c r="CC88" s="1"/>
      <c r="CD88" s="1"/>
      <c r="CE88" s="1"/>
      <c r="CF88" s="1"/>
      <c r="CG88" s="1"/>
      <c r="CH88" s="1"/>
      <c r="CI88" s="1"/>
      <c r="CJ88" s="1"/>
      <c r="CK88" s="1"/>
      <c r="CL88" s="71"/>
      <c r="CM88" s="7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41"/>
      <c r="DY88" s="41">
        <v>163</v>
      </c>
      <c r="DZ88" s="1"/>
      <c r="EA88" s="1"/>
      <c r="EB88" s="1"/>
      <c r="EC88" s="41"/>
      <c r="ED88" s="54"/>
      <c r="EE88" s="54"/>
      <c r="EF88" s="1"/>
      <c r="EG88" s="1"/>
      <c r="EH88" s="1"/>
      <c r="EI88" s="1"/>
      <c r="EJ88" s="1"/>
      <c r="EK88" s="1"/>
      <c r="EL88" s="1"/>
      <c r="EM88" s="1"/>
      <c r="EN88" s="60"/>
      <c r="EO88" s="60"/>
      <c r="EP88" s="1"/>
      <c r="EQ88" s="1"/>
      <c r="ER88" s="1"/>
      <c r="ES88" s="1"/>
      <c r="ET88" s="1"/>
      <c r="EU88" s="1"/>
      <c r="EV88" s="1"/>
      <c r="EW88" s="1"/>
      <c r="EX88" s="1"/>
      <c r="EY88" s="1"/>
      <c r="EZ88" s="54"/>
      <c r="FA88" s="54"/>
      <c r="FB88" s="1"/>
      <c r="FC88" s="1"/>
      <c r="FD88" s="151"/>
      <c r="FE88" s="54"/>
      <c r="FF88" s="54"/>
      <c r="FG88" s="1"/>
      <c r="FH88" s="1"/>
      <c r="FI88" s="1"/>
      <c r="FJ88" s="1">
        <v>216</v>
      </c>
      <c r="FK88" s="54"/>
      <c r="FL88" s="54"/>
      <c r="FM88" s="1"/>
      <c r="FN88" s="1"/>
      <c r="FO88" s="1"/>
      <c r="FP88" s="1"/>
      <c r="FQ88" s="160"/>
      <c r="FR88" s="51">
        <v>5</v>
      </c>
      <c r="FS88" s="1"/>
      <c r="FT88" s="1"/>
      <c r="FU88" s="1">
        <v>0</v>
      </c>
      <c r="FV88" s="1">
        <v>85</v>
      </c>
      <c r="FW88" s="1"/>
      <c r="FX88" s="1"/>
      <c r="FY88" s="1"/>
      <c r="FZ88" s="1"/>
      <c r="GA88" s="1">
        <v>65</v>
      </c>
      <c r="GB88" s="1"/>
      <c r="GC88" s="1"/>
      <c r="GD88" s="1"/>
      <c r="GE88" s="1"/>
      <c r="GF88" s="1">
        <v>130</v>
      </c>
      <c r="GG88" s="1"/>
      <c r="GH88" s="1"/>
      <c r="GI88" s="54"/>
      <c r="GJ88" s="54"/>
      <c r="GK88" s="1"/>
      <c r="GL88" s="1"/>
      <c r="GM88" s="1"/>
      <c r="GN88" s="1"/>
      <c r="GO88" s="1"/>
      <c r="GP88" s="1"/>
      <c r="GQ88" s="1">
        <v>65</v>
      </c>
      <c r="GR88" s="1"/>
      <c r="GS88" s="1"/>
      <c r="GT88" s="1"/>
      <c r="GU88" s="194"/>
      <c r="GV88" s="194"/>
      <c r="GW88" s="51"/>
      <c r="GX88" s="51"/>
      <c r="GY88" s="1"/>
      <c r="GZ88" s="1"/>
      <c r="HA88" s="1"/>
      <c r="HB88" s="1">
        <v>600</v>
      </c>
      <c r="HC88" s="1"/>
      <c r="HD88" s="1"/>
      <c r="HE88" s="1"/>
      <c r="HF88" s="1"/>
      <c r="HG88" s="1"/>
      <c r="HH88" s="1"/>
      <c r="HI88" s="1"/>
      <c r="HJ88" s="1"/>
      <c r="HK88" s="94"/>
      <c r="HL88" s="94"/>
      <c r="HM88" s="1"/>
      <c r="HN88" s="1"/>
      <c r="HO88" s="51"/>
      <c r="HP88" s="51"/>
      <c r="HQ88" s="1"/>
      <c r="HR88" s="1"/>
      <c r="HS88" s="1"/>
      <c r="HT88" s="1"/>
      <c r="HU88" s="1"/>
      <c r="HV88" s="1">
        <v>132</v>
      </c>
      <c r="HW88" s="213"/>
      <c r="HX88" s="213"/>
      <c r="HY88" s="1"/>
      <c r="HZ88" s="1"/>
      <c r="IA88" s="230"/>
      <c r="IB88" s="230"/>
      <c r="IC88" s="1"/>
      <c r="ID88" s="1"/>
      <c r="IE88" s="1"/>
      <c r="IF88" s="1"/>
      <c r="IG88" s="1">
        <v>10</v>
      </c>
      <c r="IH88" s="1"/>
      <c r="II88" s="1"/>
      <c r="IJ88" s="1"/>
      <c r="IK88" s="244"/>
      <c r="IL88" s="244"/>
      <c r="IM88" s="1"/>
      <c r="IN88" s="1"/>
      <c r="IO88" s="1361"/>
    </row>
    <row r="89" spans="1:249" ht="31.5" x14ac:dyDescent="0.3">
      <c r="A89" s="12">
        <v>68</v>
      </c>
      <c r="B89" s="12" t="s">
        <v>1111</v>
      </c>
      <c r="C89" s="12" t="s">
        <v>544</v>
      </c>
      <c r="D89" s="12">
        <v>1.06</v>
      </c>
      <c r="E89" s="12"/>
      <c r="F89" s="12"/>
      <c r="G89" s="12"/>
      <c r="H89" s="12"/>
      <c r="I89" s="12"/>
      <c r="J89" s="12">
        <v>0</v>
      </c>
      <c r="K89" s="12">
        <v>0</v>
      </c>
      <c r="L89" s="12"/>
      <c r="M89" s="12"/>
      <c r="N89" s="12"/>
      <c r="O89" s="12"/>
      <c r="P89" s="12"/>
      <c r="Q89" s="12"/>
      <c r="R89" s="12"/>
      <c r="S89" s="12">
        <v>60</v>
      </c>
      <c r="T89" s="12"/>
      <c r="U89" s="12"/>
      <c r="V89" s="12"/>
      <c r="W89" s="12"/>
      <c r="X89" s="12"/>
      <c r="Y89" s="12"/>
      <c r="Z89" s="12"/>
      <c r="AA89" s="12"/>
      <c r="AB89" s="12"/>
      <c r="AC89" s="12"/>
      <c r="AD89" s="12"/>
      <c r="AE89" s="12"/>
      <c r="AF89" s="12"/>
      <c r="AG89" s="12"/>
      <c r="AH89" s="12"/>
      <c r="AI89" s="12"/>
      <c r="AJ89" s="12"/>
      <c r="AK89" s="12"/>
      <c r="AL89" s="12"/>
      <c r="AM89" s="12">
        <v>358</v>
      </c>
      <c r="AN89" s="12"/>
      <c r="AO89" s="12"/>
      <c r="AP89" s="12"/>
      <c r="AQ89" s="12"/>
      <c r="AR89" s="12"/>
      <c r="AS89" s="12">
        <v>347</v>
      </c>
      <c r="AT89" s="12"/>
      <c r="AU89" s="12"/>
      <c r="AV89" s="12"/>
      <c r="AW89" s="12">
        <v>1300</v>
      </c>
      <c r="AX89" s="12"/>
      <c r="AY89" s="12"/>
      <c r="AZ89" s="12"/>
      <c r="BA89" s="12"/>
      <c r="BB89" s="12"/>
      <c r="BC89" s="12"/>
      <c r="BD89" s="12"/>
      <c r="BE89" s="12"/>
      <c r="BF89" s="12"/>
      <c r="BG89" s="12"/>
      <c r="BH89" s="12"/>
      <c r="BI89" s="12"/>
      <c r="BJ89" s="12"/>
      <c r="BK89" s="12"/>
      <c r="BL89" s="12"/>
      <c r="BM89" s="12">
        <v>314</v>
      </c>
      <c r="BN89" s="12"/>
      <c r="BO89" s="12"/>
      <c r="BP89" s="12"/>
      <c r="BQ89" s="12"/>
      <c r="BR89" s="12"/>
      <c r="BS89" s="12"/>
      <c r="BT89" s="12"/>
      <c r="BU89" s="12"/>
      <c r="BV89" s="12"/>
      <c r="BW89" s="12"/>
      <c r="BX89" s="1"/>
      <c r="BY89" s="41"/>
      <c r="BZ89" s="51"/>
      <c r="CA89" s="51"/>
      <c r="CB89" s="1"/>
      <c r="CC89" s="1"/>
      <c r="CD89" s="1"/>
      <c r="CE89" s="1"/>
      <c r="CF89" s="1"/>
      <c r="CG89" s="1"/>
      <c r="CH89" s="1"/>
      <c r="CI89" s="1"/>
      <c r="CJ89" s="1"/>
      <c r="CK89" s="1"/>
      <c r="CL89" s="71"/>
      <c r="CM89" s="7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41"/>
      <c r="DY89" s="41">
        <v>121</v>
      </c>
      <c r="DZ89" s="1"/>
      <c r="EA89" s="1"/>
      <c r="EB89" s="1"/>
      <c r="EC89" s="41"/>
      <c r="ED89" s="54"/>
      <c r="EE89" s="54"/>
      <c r="EF89" s="1"/>
      <c r="EG89" s="1"/>
      <c r="EH89" s="1"/>
      <c r="EI89" s="1"/>
      <c r="EJ89" s="1"/>
      <c r="EK89" s="1"/>
      <c r="EL89" s="1"/>
      <c r="EM89" s="1"/>
      <c r="EN89" s="144"/>
      <c r="EO89" s="144"/>
      <c r="EP89" s="1"/>
      <c r="EQ89" s="1"/>
      <c r="ER89" s="1"/>
      <c r="ES89" s="1"/>
      <c r="ET89" s="1"/>
      <c r="EU89" s="1"/>
      <c r="EV89" s="1"/>
      <c r="EW89" s="1"/>
      <c r="EX89" s="1"/>
      <c r="EY89" s="1"/>
      <c r="EZ89" s="54"/>
      <c r="FA89" s="54"/>
      <c r="FB89" s="1"/>
      <c r="FC89" s="1"/>
      <c r="FD89" s="151"/>
      <c r="FE89" s="54"/>
      <c r="FF89" s="54"/>
      <c r="FG89" s="1"/>
      <c r="FH89" s="1"/>
      <c r="FI89" s="1"/>
      <c r="FJ89" s="1">
        <v>182</v>
      </c>
      <c r="FK89" s="54"/>
      <c r="FL89" s="54"/>
      <c r="FM89" s="1"/>
      <c r="FN89" s="1"/>
      <c r="FO89" s="1"/>
      <c r="FP89" s="1"/>
      <c r="FQ89" s="160"/>
      <c r="FR89" s="51">
        <v>22</v>
      </c>
      <c r="FS89" s="1"/>
      <c r="FT89" s="1"/>
      <c r="FU89" s="1">
        <v>0</v>
      </c>
      <c r="FV89" s="1">
        <v>321</v>
      </c>
      <c r="FW89" s="1"/>
      <c r="FX89" s="1"/>
      <c r="FY89" s="1"/>
      <c r="FZ89" s="1"/>
      <c r="GA89" s="1">
        <v>286</v>
      </c>
      <c r="GB89" s="1"/>
      <c r="GC89" s="1"/>
      <c r="GD89" s="1"/>
      <c r="GE89" s="1"/>
      <c r="GF89" s="1">
        <v>250</v>
      </c>
      <c r="GG89" s="1"/>
      <c r="GH89" s="1"/>
      <c r="GI89" s="54"/>
      <c r="GJ89" s="54"/>
      <c r="GK89" s="1"/>
      <c r="GL89" s="1"/>
      <c r="GM89" s="1"/>
      <c r="GN89" s="1"/>
      <c r="GO89" s="1"/>
      <c r="GP89" s="1"/>
      <c r="GQ89" s="1">
        <v>286</v>
      </c>
      <c r="GR89" s="1"/>
      <c r="GS89" s="1"/>
      <c r="GT89" s="1"/>
      <c r="GU89" s="194"/>
      <c r="GV89" s="194"/>
      <c r="GW89" s="51"/>
      <c r="GX89" s="51"/>
      <c r="GY89" s="1"/>
      <c r="GZ89" s="1"/>
      <c r="HA89" s="1"/>
      <c r="HB89" s="1">
        <v>450</v>
      </c>
      <c r="HC89" s="1"/>
      <c r="HD89" s="1"/>
      <c r="HE89" s="1"/>
      <c r="HF89" s="1"/>
      <c r="HG89" s="1"/>
      <c r="HH89" s="1"/>
      <c r="HI89" s="1"/>
      <c r="HJ89" s="1"/>
      <c r="HK89" s="94"/>
      <c r="HL89" s="94"/>
      <c r="HM89" s="1"/>
      <c r="HN89" s="1"/>
      <c r="HO89" s="51"/>
      <c r="HP89" s="51"/>
      <c r="HQ89" s="1"/>
      <c r="HR89" s="1"/>
      <c r="HS89" s="1"/>
      <c r="HT89" s="1"/>
      <c r="HU89" s="1"/>
      <c r="HV89" s="1">
        <v>725</v>
      </c>
      <c r="HW89" s="213"/>
      <c r="HX89" s="213"/>
      <c r="HY89" s="1"/>
      <c r="HZ89" s="1"/>
      <c r="IA89" s="230"/>
      <c r="IB89" s="230"/>
      <c r="IC89" s="1"/>
      <c r="ID89" s="1"/>
      <c r="IE89" s="1"/>
      <c r="IF89" s="1"/>
      <c r="IG89" s="1">
        <v>30</v>
      </c>
      <c r="IH89" s="1"/>
      <c r="II89" s="1"/>
      <c r="IJ89" s="1"/>
      <c r="IK89" s="244"/>
      <c r="IL89" s="244"/>
      <c r="IM89" s="1"/>
      <c r="IN89" s="1"/>
      <c r="IO89" s="1361"/>
    </row>
    <row r="90" spans="1:249" ht="31.5" x14ac:dyDescent="0.3">
      <c r="A90" s="12">
        <v>69</v>
      </c>
      <c r="B90" s="12" t="s">
        <v>1112</v>
      </c>
      <c r="C90" s="12" t="s">
        <v>546</v>
      </c>
      <c r="D90" s="12">
        <v>1.51</v>
      </c>
      <c r="E90" s="12"/>
      <c r="F90" s="12"/>
      <c r="G90" s="12"/>
      <c r="H90" s="12"/>
      <c r="I90" s="12"/>
      <c r="J90" s="12">
        <v>0</v>
      </c>
      <c r="K90" s="12">
        <v>0</v>
      </c>
      <c r="L90" s="12"/>
      <c r="M90" s="12"/>
      <c r="N90" s="12"/>
      <c r="O90" s="12"/>
      <c r="P90" s="12"/>
      <c r="Q90" s="12"/>
      <c r="R90" s="12"/>
      <c r="S90" s="12">
        <v>80</v>
      </c>
      <c r="T90" s="12"/>
      <c r="U90" s="12"/>
      <c r="V90" s="12"/>
      <c r="W90" s="12"/>
      <c r="X90" s="12"/>
      <c r="Y90" s="12"/>
      <c r="Z90" s="12"/>
      <c r="AA90" s="12"/>
      <c r="AB90" s="12"/>
      <c r="AC90" s="12"/>
      <c r="AD90" s="12"/>
      <c r="AE90" s="12"/>
      <c r="AF90" s="12"/>
      <c r="AG90" s="12"/>
      <c r="AH90" s="12"/>
      <c r="AI90" s="12"/>
      <c r="AJ90" s="12"/>
      <c r="AK90" s="12"/>
      <c r="AL90" s="12"/>
      <c r="AM90" s="12">
        <v>200</v>
      </c>
      <c r="AN90" s="12"/>
      <c r="AO90" s="12"/>
      <c r="AP90" s="12"/>
      <c r="AQ90" s="12"/>
      <c r="AR90" s="12"/>
      <c r="AS90" s="12">
        <v>46</v>
      </c>
      <c r="AT90" s="12"/>
      <c r="AU90" s="12"/>
      <c r="AV90" s="12"/>
      <c r="AW90" s="12">
        <v>196</v>
      </c>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
      <c r="BY90" s="41"/>
      <c r="BZ90" s="51"/>
      <c r="CA90" s="51"/>
      <c r="CB90" s="1"/>
      <c r="CC90" s="1"/>
      <c r="CD90" s="1"/>
      <c r="CE90" s="1"/>
      <c r="CF90" s="1"/>
      <c r="CG90" s="1"/>
      <c r="CH90" s="1"/>
      <c r="CI90" s="1"/>
      <c r="CJ90" s="1"/>
      <c r="CK90" s="1"/>
      <c r="CL90" s="71"/>
      <c r="CM90" s="7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41"/>
      <c r="DY90" s="41">
        <v>56</v>
      </c>
      <c r="DZ90" s="1"/>
      <c r="EA90" s="1"/>
      <c r="EB90" s="1"/>
      <c r="EC90" s="41"/>
      <c r="ED90" s="54"/>
      <c r="EE90" s="54"/>
      <c r="EF90" s="1"/>
      <c r="EG90" s="1"/>
      <c r="EH90" s="1"/>
      <c r="EI90" s="1"/>
      <c r="EJ90" s="1"/>
      <c r="EK90" s="1"/>
      <c r="EL90" s="1"/>
      <c r="EM90" s="1"/>
      <c r="EN90" s="60"/>
      <c r="EO90" s="60"/>
      <c r="EP90" s="1"/>
      <c r="EQ90" s="1"/>
      <c r="ER90" s="1"/>
      <c r="ES90" s="1"/>
      <c r="ET90" s="1"/>
      <c r="EU90" s="1"/>
      <c r="EV90" s="1"/>
      <c r="EW90" s="1"/>
      <c r="EX90" s="1"/>
      <c r="EY90" s="1"/>
      <c r="EZ90" s="54"/>
      <c r="FA90" s="54"/>
      <c r="FB90" s="1"/>
      <c r="FC90" s="1"/>
      <c r="FD90" s="151"/>
      <c r="FE90" s="54"/>
      <c r="FF90" s="54"/>
      <c r="FG90" s="1"/>
      <c r="FH90" s="1"/>
      <c r="FI90" s="1"/>
      <c r="FJ90" s="1">
        <v>5</v>
      </c>
      <c r="FK90" s="54"/>
      <c r="FL90" s="54"/>
      <c r="FM90" s="1"/>
      <c r="FN90" s="1"/>
      <c r="FO90" s="1"/>
      <c r="FP90" s="1"/>
      <c r="FQ90" s="160"/>
      <c r="FR90" s="51"/>
      <c r="FS90" s="1"/>
      <c r="FT90" s="1"/>
      <c r="FU90" s="1">
        <v>0</v>
      </c>
      <c r="FV90" s="1">
        <v>50</v>
      </c>
      <c r="FW90" s="1"/>
      <c r="FX90" s="1"/>
      <c r="FY90" s="1"/>
      <c r="FZ90" s="1"/>
      <c r="GA90" s="1">
        <v>132</v>
      </c>
      <c r="GB90" s="1"/>
      <c r="GC90" s="1"/>
      <c r="GD90" s="1"/>
      <c r="GE90" s="1"/>
      <c r="GF90" s="1">
        <v>170</v>
      </c>
      <c r="GG90" s="1"/>
      <c r="GH90" s="1"/>
      <c r="GI90" s="54"/>
      <c r="GJ90" s="54"/>
      <c r="GK90" s="1"/>
      <c r="GL90" s="1"/>
      <c r="GM90" s="1"/>
      <c r="GN90" s="1"/>
      <c r="GO90" s="1"/>
      <c r="GP90" s="1"/>
      <c r="GQ90" s="1">
        <v>132</v>
      </c>
      <c r="GR90" s="1"/>
      <c r="GS90" s="1"/>
      <c r="GT90" s="1"/>
      <c r="GU90" s="194"/>
      <c r="GV90" s="194"/>
      <c r="GW90" s="51"/>
      <c r="GX90" s="51"/>
      <c r="GY90" s="1"/>
      <c r="GZ90" s="1"/>
      <c r="HA90" s="1"/>
      <c r="HB90" s="1">
        <v>470</v>
      </c>
      <c r="HC90" s="1"/>
      <c r="HD90" s="1"/>
      <c r="HE90" s="1"/>
      <c r="HF90" s="1"/>
      <c r="HG90" s="1"/>
      <c r="HH90" s="1"/>
      <c r="HI90" s="1"/>
      <c r="HJ90" s="1"/>
      <c r="HK90" s="94"/>
      <c r="HL90" s="94"/>
      <c r="HM90" s="1"/>
      <c r="HN90" s="1"/>
      <c r="HO90" s="51"/>
      <c r="HP90" s="51"/>
      <c r="HQ90" s="1"/>
      <c r="HR90" s="1"/>
      <c r="HS90" s="1"/>
      <c r="HT90" s="1"/>
      <c r="HU90" s="1"/>
      <c r="HV90" s="1">
        <v>112</v>
      </c>
      <c r="HW90" s="213"/>
      <c r="HX90" s="213"/>
      <c r="HY90" s="1"/>
      <c r="HZ90" s="1"/>
      <c r="IA90" s="230"/>
      <c r="IB90" s="230"/>
      <c r="IC90" s="1"/>
      <c r="ID90" s="1"/>
      <c r="IE90" s="1"/>
      <c r="IF90" s="1"/>
      <c r="IG90" s="1">
        <v>60</v>
      </c>
      <c r="IH90" s="1"/>
      <c r="II90" s="1"/>
      <c r="IJ90" s="1"/>
      <c r="IK90" s="244"/>
      <c r="IL90" s="244"/>
      <c r="IM90" s="1"/>
      <c r="IN90" s="1"/>
      <c r="IO90" s="1361"/>
    </row>
    <row r="91" spans="1:249" ht="31.5" x14ac:dyDescent="0.3">
      <c r="A91" s="12">
        <v>70</v>
      </c>
      <c r="B91" s="12" t="s">
        <v>1113</v>
      </c>
      <c r="C91" s="12" t="s">
        <v>548</v>
      </c>
      <c r="D91" s="12">
        <v>2.4</v>
      </c>
      <c r="E91" s="12"/>
      <c r="F91" s="12"/>
      <c r="G91" s="12"/>
      <c r="H91" s="12"/>
      <c r="I91" s="12"/>
      <c r="J91" s="12">
        <v>0</v>
      </c>
      <c r="K91" s="12">
        <v>0</v>
      </c>
      <c r="L91" s="12"/>
      <c r="M91" s="12"/>
      <c r="N91" s="12"/>
      <c r="O91" s="12"/>
      <c r="P91" s="12"/>
      <c r="Q91" s="12"/>
      <c r="R91" s="12"/>
      <c r="S91" s="12">
        <v>67</v>
      </c>
      <c r="T91" s="12"/>
      <c r="U91" s="12"/>
      <c r="V91" s="12"/>
      <c r="W91" s="12"/>
      <c r="X91" s="12"/>
      <c r="Y91" s="12"/>
      <c r="Z91" s="12"/>
      <c r="AA91" s="12"/>
      <c r="AB91" s="12"/>
      <c r="AC91" s="12"/>
      <c r="AD91" s="12"/>
      <c r="AE91" s="12"/>
      <c r="AF91" s="12"/>
      <c r="AG91" s="12"/>
      <c r="AH91" s="12"/>
      <c r="AI91" s="12"/>
      <c r="AJ91" s="12"/>
      <c r="AK91" s="12"/>
      <c r="AL91" s="12"/>
      <c r="AM91" s="12">
        <v>5</v>
      </c>
      <c r="AN91" s="12"/>
      <c r="AO91" s="12"/>
      <c r="AP91" s="12"/>
      <c r="AQ91" s="12"/>
      <c r="AR91" s="12"/>
      <c r="AS91" s="12">
        <v>64</v>
      </c>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
      <c r="BY91" s="41"/>
      <c r="BZ91" s="51"/>
      <c r="CA91" s="51"/>
      <c r="CB91" s="1"/>
      <c r="CC91" s="1"/>
      <c r="CD91" s="1"/>
      <c r="CE91" s="1"/>
      <c r="CF91" s="1"/>
      <c r="CG91" s="1"/>
      <c r="CH91" s="1"/>
      <c r="CI91" s="1"/>
      <c r="CJ91" s="1"/>
      <c r="CK91" s="1"/>
      <c r="CL91" s="71"/>
      <c r="CM91" s="7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41"/>
      <c r="DY91" s="41">
        <v>10</v>
      </c>
      <c r="DZ91" s="1"/>
      <c r="EA91" s="1"/>
      <c r="EB91" s="1"/>
      <c r="EC91" s="41"/>
      <c r="ED91" s="54"/>
      <c r="EE91" s="54"/>
      <c r="EF91" s="1"/>
      <c r="EG91" s="1"/>
      <c r="EH91" s="1"/>
      <c r="EI91" s="1"/>
      <c r="EJ91" s="1"/>
      <c r="EK91" s="1"/>
      <c r="EL91" s="1"/>
      <c r="EM91" s="1"/>
      <c r="EN91" s="60"/>
      <c r="EO91" s="60"/>
      <c r="EP91" s="1"/>
      <c r="EQ91" s="1"/>
      <c r="ER91" s="1"/>
      <c r="ES91" s="1"/>
      <c r="ET91" s="1"/>
      <c r="EU91" s="1"/>
      <c r="EV91" s="1"/>
      <c r="EW91" s="1"/>
      <c r="EX91" s="1"/>
      <c r="EY91" s="1"/>
      <c r="EZ91" s="54"/>
      <c r="FA91" s="54"/>
      <c r="FB91" s="1"/>
      <c r="FC91" s="1"/>
      <c r="FD91" s="151"/>
      <c r="FE91" s="54"/>
      <c r="FF91" s="54"/>
      <c r="FG91" s="1"/>
      <c r="FH91" s="1"/>
      <c r="FI91" s="1"/>
      <c r="FJ91" s="1">
        <v>5</v>
      </c>
      <c r="FK91" s="54"/>
      <c r="FL91" s="54"/>
      <c r="FM91" s="1"/>
      <c r="FN91" s="1"/>
      <c r="FO91" s="1"/>
      <c r="FP91" s="1"/>
      <c r="FQ91" s="160"/>
      <c r="FR91" s="51">
        <v>18</v>
      </c>
      <c r="FS91" s="1"/>
      <c r="FT91" s="1"/>
      <c r="FU91" s="1">
        <v>0</v>
      </c>
      <c r="FV91" s="1">
        <v>250</v>
      </c>
      <c r="FW91" s="1"/>
      <c r="FX91" s="1"/>
      <c r="FY91" s="1"/>
      <c r="FZ91" s="1"/>
      <c r="GA91" s="1">
        <v>46</v>
      </c>
      <c r="GB91" s="1"/>
      <c r="GC91" s="1"/>
      <c r="GD91" s="1"/>
      <c r="GE91" s="1"/>
      <c r="GF91" s="1">
        <v>1040</v>
      </c>
      <c r="GG91" s="1"/>
      <c r="GH91" s="1"/>
      <c r="GI91" s="54"/>
      <c r="GJ91" s="54"/>
      <c r="GK91" s="1"/>
      <c r="GL91" s="1"/>
      <c r="GM91" s="1"/>
      <c r="GN91" s="1"/>
      <c r="GO91" s="1"/>
      <c r="GP91" s="1"/>
      <c r="GQ91" s="1">
        <v>46</v>
      </c>
      <c r="GR91" s="1"/>
      <c r="GS91" s="1"/>
      <c r="GT91" s="1"/>
      <c r="GU91" s="194"/>
      <c r="GV91" s="194"/>
      <c r="GW91" s="51"/>
      <c r="GX91" s="51"/>
      <c r="GY91" s="1"/>
      <c r="GZ91" s="1"/>
      <c r="HA91" s="1"/>
      <c r="HB91" s="1">
        <v>350</v>
      </c>
      <c r="HC91" s="1"/>
      <c r="HD91" s="1"/>
      <c r="HE91" s="1"/>
      <c r="HF91" s="1"/>
      <c r="HG91" s="1"/>
      <c r="HH91" s="1"/>
      <c r="HI91" s="1"/>
      <c r="HJ91" s="1"/>
      <c r="HK91" s="94"/>
      <c r="HL91" s="94"/>
      <c r="HM91" s="1"/>
      <c r="HN91" s="1"/>
      <c r="HO91" s="51"/>
      <c r="HP91" s="51"/>
      <c r="HQ91" s="1"/>
      <c r="HR91" s="1"/>
      <c r="HS91" s="1"/>
      <c r="HT91" s="1"/>
      <c r="HU91" s="1"/>
      <c r="HV91" s="1">
        <v>10</v>
      </c>
      <c r="HW91" s="213"/>
      <c r="HX91" s="213"/>
      <c r="HY91" s="1"/>
      <c r="HZ91" s="1"/>
      <c r="IA91" s="230"/>
      <c r="IB91" s="230"/>
      <c r="IC91" s="1"/>
      <c r="ID91" s="1"/>
      <c r="IE91" s="1"/>
      <c r="IF91" s="1"/>
      <c r="IG91" s="1">
        <v>80</v>
      </c>
      <c r="IH91" s="1"/>
      <c r="II91" s="1"/>
      <c r="IJ91" s="1"/>
      <c r="IK91" s="244"/>
      <c r="IL91" s="244"/>
      <c r="IM91" s="1"/>
      <c r="IN91" s="1"/>
      <c r="IO91" s="1361"/>
    </row>
    <row r="92" spans="1:249" ht="31.5" x14ac:dyDescent="0.3">
      <c r="A92" s="12">
        <v>71</v>
      </c>
      <c r="B92" s="12" t="s">
        <v>1114</v>
      </c>
      <c r="C92" s="12" t="s">
        <v>550</v>
      </c>
      <c r="D92" s="12">
        <v>4.26</v>
      </c>
      <c r="E92" s="12"/>
      <c r="F92" s="12"/>
      <c r="G92" s="12"/>
      <c r="H92" s="12"/>
      <c r="I92" s="12"/>
      <c r="J92" s="12">
        <v>0</v>
      </c>
      <c r="K92" s="12">
        <v>0</v>
      </c>
      <c r="L92" s="12"/>
      <c r="M92" s="12"/>
      <c r="N92" s="12"/>
      <c r="O92" s="12"/>
      <c r="P92" s="12"/>
      <c r="Q92" s="12"/>
      <c r="R92" s="12"/>
      <c r="S92" s="12">
        <v>40</v>
      </c>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
      <c r="BY92" s="41"/>
      <c r="BZ92" s="51"/>
      <c r="CA92" s="51"/>
      <c r="CB92" s="1"/>
      <c r="CC92" s="1"/>
      <c r="CD92" s="1"/>
      <c r="CE92" s="1"/>
      <c r="CF92" s="1"/>
      <c r="CG92" s="1"/>
      <c r="CH92" s="1"/>
      <c r="CI92" s="1"/>
      <c r="CJ92" s="1"/>
      <c r="CK92" s="1"/>
      <c r="CL92" s="71"/>
      <c r="CM92" s="7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41"/>
      <c r="DY92" s="41">
        <v>25</v>
      </c>
      <c r="DZ92" s="1"/>
      <c r="EA92" s="1"/>
      <c r="EB92" s="1"/>
      <c r="EC92" s="41"/>
      <c r="ED92" s="54"/>
      <c r="EE92" s="54"/>
      <c r="EF92" s="1"/>
      <c r="EG92" s="1"/>
      <c r="EH92" s="1"/>
      <c r="EI92" s="1"/>
      <c r="EJ92" s="1"/>
      <c r="EK92" s="1"/>
      <c r="EL92" s="1"/>
      <c r="EM92" s="1"/>
      <c r="EN92" s="60"/>
      <c r="EO92" s="60"/>
      <c r="EP92" s="1"/>
      <c r="EQ92" s="1"/>
      <c r="ER92" s="1"/>
      <c r="ES92" s="1"/>
      <c r="ET92" s="1"/>
      <c r="EU92" s="1"/>
      <c r="EV92" s="1"/>
      <c r="EW92" s="1"/>
      <c r="EX92" s="1"/>
      <c r="EY92" s="1"/>
      <c r="EZ92" s="54"/>
      <c r="FA92" s="54"/>
      <c r="FB92" s="1"/>
      <c r="FC92" s="1"/>
      <c r="FD92" s="151"/>
      <c r="FE92" s="54"/>
      <c r="FF92" s="54"/>
      <c r="FG92" s="1"/>
      <c r="FH92" s="1"/>
      <c r="FI92" s="1"/>
      <c r="FJ92" s="1">
        <v>10</v>
      </c>
      <c r="FK92" s="54"/>
      <c r="FL92" s="54"/>
      <c r="FM92" s="1"/>
      <c r="FN92" s="1"/>
      <c r="FO92" s="1"/>
      <c r="FP92" s="1"/>
      <c r="FQ92" s="160"/>
      <c r="FR92" s="51">
        <v>57</v>
      </c>
      <c r="FS92" s="1"/>
      <c r="FT92" s="1"/>
      <c r="FU92" s="1">
        <v>0</v>
      </c>
      <c r="FV92" s="1">
        <v>22</v>
      </c>
      <c r="FW92" s="1"/>
      <c r="FX92" s="1"/>
      <c r="FY92" s="1"/>
      <c r="FZ92" s="1"/>
      <c r="GA92" s="1">
        <v>84</v>
      </c>
      <c r="GB92" s="1"/>
      <c r="GC92" s="1"/>
      <c r="GD92" s="1"/>
      <c r="GE92" s="1"/>
      <c r="GF92" s="1">
        <v>2400</v>
      </c>
      <c r="GG92" s="1"/>
      <c r="GH92" s="1"/>
      <c r="GI92" s="54"/>
      <c r="GJ92" s="54"/>
      <c r="GK92" s="1"/>
      <c r="GL92" s="1"/>
      <c r="GM92" s="1"/>
      <c r="GN92" s="1"/>
      <c r="GO92" s="1"/>
      <c r="GP92" s="1"/>
      <c r="GQ92" s="1">
        <v>84</v>
      </c>
      <c r="GR92" s="1"/>
      <c r="GS92" s="1"/>
      <c r="GT92" s="1"/>
      <c r="GU92" s="194"/>
      <c r="GV92" s="194"/>
      <c r="GW92" s="51"/>
      <c r="GX92" s="51"/>
      <c r="GY92" s="1"/>
      <c r="GZ92" s="1"/>
      <c r="HA92" s="1"/>
      <c r="HB92" s="1">
        <v>80</v>
      </c>
      <c r="HC92" s="1"/>
      <c r="HD92" s="1"/>
      <c r="HE92" s="1"/>
      <c r="HF92" s="1"/>
      <c r="HG92" s="1"/>
      <c r="HH92" s="1"/>
      <c r="HI92" s="1"/>
      <c r="HJ92" s="1"/>
      <c r="HK92" s="94"/>
      <c r="HL92" s="94"/>
      <c r="HM92" s="1"/>
      <c r="HN92" s="1"/>
      <c r="HO92" s="51"/>
      <c r="HP92" s="51"/>
      <c r="HQ92" s="1"/>
      <c r="HR92" s="1"/>
      <c r="HS92" s="1"/>
      <c r="HT92" s="1"/>
      <c r="HU92" s="1"/>
      <c r="HV92" s="1">
        <v>0</v>
      </c>
      <c r="HW92" s="213"/>
      <c r="HX92" s="213"/>
      <c r="HY92" s="1"/>
      <c r="HZ92" s="1"/>
      <c r="IA92" s="230"/>
      <c r="IB92" s="230"/>
      <c r="IC92" s="1"/>
      <c r="ID92" s="1"/>
      <c r="IE92" s="1"/>
      <c r="IF92" s="1"/>
      <c r="IG92" s="1">
        <v>120</v>
      </c>
      <c r="IH92" s="1"/>
      <c r="II92" s="1"/>
      <c r="IJ92" s="1"/>
      <c r="IK92" s="244"/>
      <c r="IL92" s="244"/>
      <c r="IM92" s="1"/>
      <c r="IN92" s="1"/>
      <c r="IO92" s="1361"/>
    </row>
    <row r="93" spans="1:249" ht="31.5" x14ac:dyDescent="0.3">
      <c r="A93" s="12">
        <v>72</v>
      </c>
      <c r="B93" s="12" t="s">
        <v>1115</v>
      </c>
      <c r="C93" s="12" t="s">
        <v>552</v>
      </c>
      <c r="D93" s="12">
        <v>7.09</v>
      </c>
      <c r="E93" s="12"/>
      <c r="F93" s="12"/>
      <c r="G93" s="12"/>
      <c r="H93" s="12"/>
      <c r="I93" s="12"/>
      <c r="J93" s="12">
        <v>0</v>
      </c>
      <c r="K93" s="12">
        <v>0</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
      <c r="BY93" s="41"/>
      <c r="BZ93" s="51"/>
      <c r="CA93" s="51"/>
      <c r="CB93" s="1"/>
      <c r="CC93" s="1"/>
      <c r="CD93" s="1"/>
      <c r="CE93" s="1"/>
      <c r="CF93" s="1"/>
      <c r="CG93" s="1"/>
      <c r="CH93" s="1"/>
      <c r="CI93" s="1"/>
      <c r="CJ93" s="1"/>
      <c r="CK93" s="1"/>
      <c r="CL93" s="71"/>
      <c r="CM93" s="7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41"/>
      <c r="DY93" s="41">
        <v>7</v>
      </c>
      <c r="DZ93" s="1"/>
      <c r="EA93" s="1"/>
      <c r="EB93" s="1"/>
      <c r="EC93" s="41"/>
      <c r="ED93" s="54"/>
      <c r="EE93" s="54"/>
      <c r="EF93" s="1"/>
      <c r="EG93" s="1"/>
      <c r="EH93" s="1"/>
      <c r="EI93" s="1"/>
      <c r="EJ93" s="1"/>
      <c r="EK93" s="1"/>
      <c r="EL93" s="1"/>
      <c r="EM93" s="1"/>
      <c r="EN93" s="60"/>
      <c r="EO93" s="60"/>
      <c r="EP93" s="1"/>
      <c r="EQ93" s="1"/>
      <c r="ER93" s="1"/>
      <c r="ES93" s="1"/>
      <c r="ET93" s="1"/>
      <c r="EU93" s="1"/>
      <c r="EV93" s="1"/>
      <c r="EW93" s="1"/>
      <c r="EX93" s="1"/>
      <c r="EY93" s="1"/>
      <c r="EZ93" s="54"/>
      <c r="FA93" s="54"/>
      <c r="FB93" s="1"/>
      <c r="FC93" s="1"/>
      <c r="FD93" s="151"/>
      <c r="FE93" s="54"/>
      <c r="FF93" s="54"/>
      <c r="FG93" s="1"/>
      <c r="FH93" s="1"/>
      <c r="FI93" s="1"/>
      <c r="FJ93" s="1">
        <v>2</v>
      </c>
      <c r="FK93" s="54"/>
      <c r="FL93" s="54"/>
      <c r="FM93" s="1"/>
      <c r="FN93" s="1"/>
      <c r="FO93" s="1"/>
      <c r="FP93" s="1"/>
      <c r="FQ93" s="160"/>
      <c r="FR93" s="51">
        <v>10</v>
      </c>
      <c r="FS93" s="1"/>
      <c r="FT93" s="1"/>
      <c r="FU93" s="1"/>
      <c r="FV93" s="1"/>
      <c r="FW93" s="1"/>
      <c r="FX93" s="1"/>
      <c r="FY93" s="1"/>
      <c r="FZ93" s="1"/>
      <c r="GA93" s="1">
        <v>20</v>
      </c>
      <c r="GB93" s="1"/>
      <c r="GC93" s="1"/>
      <c r="GD93" s="1"/>
      <c r="GE93" s="1"/>
      <c r="GF93" s="1">
        <v>2000</v>
      </c>
      <c r="GG93" s="1"/>
      <c r="GH93" s="1"/>
      <c r="GI93" s="54"/>
      <c r="GJ93" s="54"/>
      <c r="GK93" s="1"/>
      <c r="GL93" s="1"/>
      <c r="GM93" s="1"/>
      <c r="GN93" s="1"/>
      <c r="GO93" s="1"/>
      <c r="GP93" s="1"/>
      <c r="GQ93" s="1">
        <v>20</v>
      </c>
      <c r="GR93" s="1"/>
      <c r="GS93" s="1"/>
      <c r="GT93" s="1"/>
      <c r="GU93" s="194"/>
      <c r="GV93" s="194"/>
      <c r="GW93" s="51"/>
      <c r="GX93" s="51"/>
      <c r="GY93" s="1"/>
      <c r="GZ93" s="1"/>
      <c r="HA93" s="1"/>
      <c r="HB93" s="1"/>
      <c r="HC93" s="1"/>
      <c r="HD93" s="1"/>
      <c r="HE93" s="1"/>
      <c r="HF93" s="1"/>
      <c r="HG93" s="1"/>
      <c r="HH93" s="1"/>
      <c r="HI93" s="1"/>
      <c r="HJ93" s="1"/>
      <c r="HK93" s="94"/>
      <c r="HL93" s="94"/>
      <c r="HM93" s="1"/>
      <c r="HN93" s="1"/>
      <c r="HO93" s="51"/>
      <c r="HP93" s="51"/>
      <c r="HQ93" s="1"/>
      <c r="HR93" s="1"/>
      <c r="HS93" s="1"/>
      <c r="HT93" s="1"/>
      <c r="HU93" s="1"/>
      <c r="HV93" s="1">
        <v>7</v>
      </c>
      <c r="HW93" s="213"/>
      <c r="HX93" s="213"/>
      <c r="HY93" s="1"/>
      <c r="HZ93" s="1"/>
      <c r="IA93" s="230"/>
      <c r="IB93" s="230"/>
      <c r="IC93" s="1"/>
      <c r="ID93" s="1"/>
      <c r="IE93" s="1"/>
      <c r="IF93" s="1"/>
      <c r="IG93" s="1">
        <v>50</v>
      </c>
      <c r="IH93" s="1"/>
      <c r="II93" s="1"/>
      <c r="IJ93" s="1"/>
      <c r="IK93" s="244"/>
      <c r="IL93" s="244"/>
      <c r="IM93" s="1"/>
      <c r="IN93" s="1"/>
      <c r="IO93" s="1361"/>
    </row>
    <row r="94" spans="1:249" ht="31.5" x14ac:dyDescent="0.3">
      <c r="A94" s="12">
        <v>73</v>
      </c>
      <c r="B94" s="12" t="s">
        <v>1116</v>
      </c>
      <c r="C94" s="12" t="s">
        <v>554</v>
      </c>
      <c r="D94" s="12">
        <v>9.4600000000000009</v>
      </c>
      <c r="E94" s="12"/>
      <c r="F94" s="12"/>
      <c r="G94" s="12"/>
      <c r="H94" s="12"/>
      <c r="I94" s="12"/>
      <c r="J94" s="12">
        <v>0</v>
      </c>
      <c r="K94" s="12">
        <v>0</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
      <c r="BY94" s="41"/>
      <c r="BZ94" s="51"/>
      <c r="CA94" s="51"/>
      <c r="CB94" s="1"/>
      <c r="CC94" s="1"/>
      <c r="CD94" s="1"/>
      <c r="CE94" s="1"/>
      <c r="CF94" s="1"/>
      <c r="CG94" s="1"/>
      <c r="CH94" s="1"/>
      <c r="CI94" s="1"/>
      <c r="CJ94" s="1"/>
      <c r="CK94" s="1"/>
      <c r="CL94" s="71"/>
      <c r="CM94" s="7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41"/>
      <c r="DY94" s="41"/>
      <c r="DZ94" s="1"/>
      <c r="EA94" s="1"/>
      <c r="EB94" s="1"/>
      <c r="EC94" s="41"/>
      <c r="ED94" s="54"/>
      <c r="EE94" s="54"/>
      <c r="EF94" s="1"/>
      <c r="EG94" s="1"/>
      <c r="EH94" s="1"/>
      <c r="EI94" s="1"/>
      <c r="EJ94" s="1"/>
      <c r="EK94" s="1"/>
      <c r="EL94" s="1"/>
      <c r="EM94" s="1"/>
      <c r="EN94" s="60"/>
      <c r="EO94" s="60"/>
      <c r="EP94" s="1"/>
      <c r="EQ94" s="1"/>
      <c r="ER94" s="1"/>
      <c r="ES94" s="1"/>
      <c r="ET94" s="1"/>
      <c r="EU94" s="1"/>
      <c r="EV94" s="1"/>
      <c r="EW94" s="1"/>
      <c r="EX94" s="1"/>
      <c r="EY94" s="1"/>
      <c r="EZ94" s="54"/>
      <c r="FA94" s="54"/>
      <c r="FB94" s="1"/>
      <c r="FC94" s="1"/>
      <c r="FD94" s="151"/>
      <c r="FE94" s="54"/>
      <c r="FF94" s="54"/>
      <c r="FG94" s="1"/>
      <c r="FH94" s="1"/>
      <c r="FI94" s="1"/>
      <c r="FJ94" s="1">
        <v>1</v>
      </c>
      <c r="FK94" s="54"/>
      <c r="FL94" s="54"/>
      <c r="FM94" s="1"/>
      <c r="FN94" s="1"/>
      <c r="FO94" s="1"/>
      <c r="FP94" s="1"/>
      <c r="FQ94" s="160"/>
      <c r="FR94" s="51">
        <v>100</v>
      </c>
      <c r="FS94" s="1"/>
      <c r="FT94" s="1"/>
      <c r="FU94" s="1"/>
      <c r="FV94" s="1"/>
      <c r="FW94" s="1"/>
      <c r="FX94" s="1"/>
      <c r="FY94" s="1"/>
      <c r="FZ94" s="1"/>
      <c r="GA94" s="1">
        <v>6</v>
      </c>
      <c r="GB94" s="1"/>
      <c r="GC94" s="1"/>
      <c r="GD94" s="1"/>
      <c r="GE94" s="1"/>
      <c r="GF94" s="1">
        <v>1000</v>
      </c>
      <c r="GG94" s="1"/>
      <c r="GH94" s="1"/>
      <c r="GI94" s="54"/>
      <c r="GJ94" s="54"/>
      <c r="GK94" s="1"/>
      <c r="GL94" s="1"/>
      <c r="GM94" s="1"/>
      <c r="GN94" s="1"/>
      <c r="GO94" s="1"/>
      <c r="GP94" s="1"/>
      <c r="GQ94" s="1">
        <v>6</v>
      </c>
      <c r="GR94" s="1"/>
      <c r="GS94" s="1"/>
      <c r="GT94" s="1"/>
      <c r="GU94" s="194"/>
      <c r="GV94" s="194"/>
      <c r="GW94" s="51"/>
      <c r="GX94" s="51"/>
      <c r="GY94" s="1"/>
      <c r="GZ94" s="1"/>
      <c r="HA94" s="1"/>
      <c r="HB94" s="1"/>
      <c r="HC94" s="1"/>
      <c r="HD94" s="1"/>
      <c r="HE94" s="1"/>
      <c r="HF94" s="1"/>
      <c r="HG94" s="1"/>
      <c r="HH94" s="1"/>
      <c r="HI94" s="1"/>
      <c r="HJ94" s="1"/>
      <c r="HK94" s="94"/>
      <c r="HL94" s="94"/>
      <c r="HM94" s="1"/>
      <c r="HN94" s="1"/>
      <c r="HO94" s="51"/>
      <c r="HP94" s="51"/>
      <c r="HQ94" s="1"/>
      <c r="HR94" s="1"/>
      <c r="HS94" s="1"/>
      <c r="HT94" s="1"/>
      <c r="HU94" s="1"/>
      <c r="HV94" s="1">
        <v>5</v>
      </c>
      <c r="HW94" s="213"/>
      <c r="HX94" s="213"/>
      <c r="HY94" s="1"/>
      <c r="HZ94" s="1"/>
      <c r="IA94" s="230"/>
      <c r="IB94" s="230"/>
      <c r="IC94" s="1"/>
      <c r="ID94" s="1"/>
      <c r="IE94" s="1"/>
      <c r="IF94" s="1"/>
      <c r="IG94" s="1">
        <v>59</v>
      </c>
      <c r="IH94" s="1"/>
      <c r="II94" s="1"/>
      <c r="IJ94" s="1"/>
      <c r="IK94" s="244"/>
      <c r="IL94" s="244"/>
      <c r="IM94" s="1"/>
      <c r="IN94" s="1"/>
      <c r="IO94" s="1361"/>
    </row>
    <row r="95" spans="1:249" ht="31.5" x14ac:dyDescent="0.3">
      <c r="A95" s="12">
        <v>74</v>
      </c>
      <c r="B95" s="12" t="s">
        <v>1117</v>
      </c>
      <c r="C95" s="12" t="s">
        <v>556</v>
      </c>
      <c r="D95" s="12">
        <v>14.57</v>
      </c>
      <c r="E95" s="12"/>
      <c r="F95" s="12"/>
      <c r="G95" s="12"/>
      <c r="H95" s="12"/>
      <c r="I95" s="12"/>
      <c r="J95" s="12">
        <v>0</v>
      </c>
      <c r="K95" s="12">
        <v>0</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
      <c r="BY95" s="41"/>
      <c r="BZ95" s="51"/>
      <c r="CA95" s="51"/>
      <c r="CB95" s="1"/>
      <c r="CC95" s="1"/>
      <c r="CD95" s="1"/>
      <c r="CE95" s="1"/>
      <c r="CF95" s="1"/>
      <c r="CG95" s="1"/>
      <c r="CH95" s="1"/>
      <c r="CI95" s="1"/>
      <c r="CJ95" s="1"/>
      <c r="CK95" s="1"/>
      <c r="CL95" s="71"/>
      <c r="CM95" s="7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41"/>
      <c r="DY95" s="41"/>
      <c r="DZ95" s="1"/>
      <c r="EA95" s="1"/>
      <c r="EB95" s="1"/>
      <c r="EC95" s="41"/>
      <c r="ED95" s="54"/>
      <c r="EE95" s="54"/>
      <c r="EF95" s="1"/>
      <c r="EG95" s="1"/>
      <c r="EH95" s="1"/>
      <c r="EI95" s="1"/>
      <c r="EJ95" s="1"/>
      <c r="EK95" s="1"/>
      <c r="EL95" s="1"/>
      <c r="EM95" s="1"/>
      <c r="EN95" s="60"/>
      <c r="EO95" s="60"/>
      <c r="EP95" s="1"/>
      <c r="EQ95" s="1"/>
      <c r="ER95" s="1"/>
      <c r="ES95" s="1"/>
      <c r="ET95" s="1"/>
      <c r="EU95" s="1"/>
      <c r="EV95" s="1"/>
      <c r="EW95" s="1"/>
      <c r="EX95" s="1"/>
      <c r="EY95" s="1"/>
      <c r="EZ95" s="54"/>
      <c r="FA95" s="54"/>
      <c r="FB95" s="1"/>
      <c r="FC95" s="1"/>
      <c r="FD95" s="151"/>
      <c r="FE95" s="54"/>
      <c r="FF95" s="54"/>
      <c r="FG95" s="1"/>
      <c r="FH95" s="1"/>
      <c r="FI95" s="1"/>
      <c r="FJ95" s="1">
        <v>1</v>
      </c>
      <c r="FK95" s="54"/>
      <c r="FL95" s="54"/>
      <c r="FM95" s="1"/>
      <c r="FN95" s="1"/>
      <c r="FO95" s="1"/>
      <c r="FP95" s="1"/>
      <c r="FQ95" s="160"/>
      <c r="FR95" s="51">
        <v>5</v>
      </c>
      <c r="FS95" s="1"/>
      <c r="FT95" s="1"/>
      <c r="FU95" s="1"/>
      <c r="FV95" s="1"/>
      <c r="FW95" s="1"/>
      <c r="FX95" s="1"/>
      <c r="FY95" s="1"/>
      <c r="FZ95" s="1"/>
      <c r="GA95" s="1">
        <v>1</v>
      </c>
      <c r="GB95" s="1"/>
      <c r="GC95" s="1"/>
      <c r="GD95" s="1"/>
      <c r="GE95" s="1"/>
      <c r="GF95" s="1">
        <v>930</v>
      </c>
      <c r="GG95" s="1"/>
      <c r="GH95" s="1"/>
      <c r="GI95" s="54"/>
      <c r="GJ95" s="54"/>
      <c r="GK95" s="1"/>
      <c r="GL95" s="1"/>
      <c r="GM95" s="1"/>
      <c r="GN95" s="1"/>
      <c r="GO95" s="1"/>
      <c r="GP95" s="1"/>
      <c r="GQ95" s="1">
        <v>1</v>
      </c>
      <c r="GR95" s="1"/>
      <c r="GS95" s="1"/>
      <c r="GT95" s="1"/>
      <c r="GU95" s="194"/>
      <c r="GV95" s="194"/>
      <c r="GW95" s="51"/>
      <c r="GX95" s="51"/>
      <c r="GY95" s="1"/>
      <c r="GZ95" s="1"/>
      <c r="HA95" s="1"/>
      <c r="HB95" s="1"/>
      <c r="HC95" s="1"/>
      <c r="HD95" s="1"/>
      <c r="HE95" s="1"/>
      <c r="HF95" s="1"/>
      <c r="HG95" s="1"/>
      <c r="HH95" s="1"/>
      <c r="HI95" s="1"/>
      <c r="HJ95" s="1"/>
      <c r="HK95" s="94"/>
      <c r="HL95" s="94"/>
      <c r="HM95" s="1"/>
      <c r="HN95" s="1"/>
      <c r="HO95" s="51"/>
      <c r="HP95" s="51"/>
      <c r="HQ95" s="1"/>
      <c r="HR95" s="1"/>
      <c r="HS95" s="1"/>
      <c r="HT95" s="1"/>
      <c r="HU95" s="1"/>
      <c r="HV95" s="1">
        <v>0</v>
      </c>
      <c r="HW95" s="213"/>
      <c r="HX95" s="213">
        <v>1850</v>
      </c>
      <c r="HY95" s="1"/>
      <c r="HZ95" s="1"/>
      <c r="IA95" s="230"/>
      <c r="IB95" s="230"/>
      <c r="IC95" s="1"/>
      <c r="ID95" s="1"/>
      <c r="IE95" s="1"/>
      <c r="IF95" s="1"/>
      <c r="IG95" s="1"/>
      <c r="IH95" s="1"/>
      <c r="II95" s="1"/>
      <c r="IJ95" s="1"/>
      <c r="IK95" s="244"/>
      <c r="IL95" s="244"/>
      <c r="IM95" s="1"/>
      <c r="IN95" s="1"/>
      <c r="IO95" s="1361"/>
    </row>
    <row r="96" spans="1:249" ht="31.5" x14ac:dyDescent="0.3">
      <c r="A96" s="12">
        <v>75</v>
      </c>
      <c r="B96" s="12" t="s">
        <v>1118</v>
      </c>
      <c r="C96" s="12" t="s">
        <v>558</v>
      </c>
      <c r="D96" s="12">
        <v>20.010000000000002</v>
      </c>
      <c r="E96" s="12"/>
      <c r="F96" s="12"/>
      <c r="G96" s="12"/>
      <c r="H96" s="12"/>
      <c r="I96" s="12"/>
      <c r="J96" s="12">
        <v>0</v>
      </c>
      <c r="K96" s="12">
        <v>0</v>
      </c>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
      <c r="BY96" s="41"/>
      <c r="BZ96" s="51"/>
      <c r="CA96" s="51"/>
      <c r="CB96" s="1"/>
      <c r="CC96" s="1"/>
      <c r="CD96" s="1"/>
      <c r="CE96" s="1"/>
      <c r="CF96" s="1"/>
      <c r="CG96" s="1"/>
      <c r="CH96" s="1"/>
      <c r="CI96" s="1"/>
      <c r="CJ96" s="1"/>
      <c r="CK96" s="1"/>
      <c r="CL96" s="71"/>
      <c r="CM96" s="7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41"/>
      <c r="DY96" s="41"/>
      <c r="DZ96" s="1"/>
      <c r="EA96" s="1"/>
      <c r="EB96" s="1"/>
      <c r="EC96" s="41"/>
      <c r="ED96" s="54"/>
      <c r="EE96" s="54"/>
      <c r="EF96" s="1"/>
      <c r="EG96" s="1"/>
      <c r="EH96" s="1"/>
      <c r="EI96" s="1"/>
      <c r="EJ96" s="1"/>
      <c r="EK96" s="1"/>
      <c r="EL96" s="1"/>
      <c r="EM96" s="1"/>
      <c r="EN96" s="60"/>
      <c r="EO96" s="60"/>
      <c r="EP96" s="1"/>
      <c r="EQ96" s="1"/>
      <c r="ER96" s="1"/>
      <c r="ES96" s="1"/>
      <c r="ET96" s="1"/>
      <c r="EU96" s="1"/>
      <c r="EV96" s="1"/>
      <c r="EW96" s="1"/>
      <c r="EX96" s="1"/>
      <c r="EY96" s="1"/>
      <c r="EZ96" s="54"/>
      <c r="FA96" s="54"/>
      <c r="FB96" s="1"/>
      <c r="FC96" s="1"/>
      <c r="FD96" s="151"/>
      <c r="FE96" s="54"/>
      <c r="FF96" s="54"/>
      <c r="FG96" s="1"/>
      <c r="FH96" s="1"/>
      <c r="FI96" s="1"/>
      <c r="FJ96" s="1"/>
      <c r="FK96" s="54"/>
      <c r="FL96" s="54"/>
      <c r="FM96" s="1"/>
      <c r="FN96" s="1"/>
      <c r="FO96" s="1"/>
      <c r="FP96" s="1"/>
      <c r="FQ96" s="160"/>
      <c r="FR96" s="51">
        <v>35</v>
      </c>
      <c r="FS96" s="1"/>
      <c r="FT96" s="1"/>
      <c r="FU96" s="1"/>
      <c r="FV96" s="1"/>
      <c r="FW96" s="1"/>
      <c r="FX96" s="1"/>
      <c r="FY96" s="1"/>
      <c r="FZ96" s="1"/>
      <c r="GA96" s="1">
        <v>1</v>
      </c>
      <c r="GB96" s="1"/>
      <c r="GC96" s="1"/>
      <c r="GD96" s="1"/>
      <c r="GE96" s="1"/>
      <c r="GF96" s="1">
        <v>950</v>
      </c>
      <c r="GG96" s="1"/>
      <c r="GH96" s="1"/>
      <c r="GI96" s="54"/>
      <c r="GJ96" s="54"/>
      <c r="GK96" s="1"/>
      <c r="GL96" s="1"/>
      <c r="GM96" s="1"/>
      <c r="GN96" s="1"/>
      <c r="GO96" s="1"/>
      <c r="GP96" s="1"/>
      <c r="GQ96" s="1">
        <v>1</v>
      </c>
      <c r="GR96" s="1"/>
      <c r="GS96" s="1"/>
      <c r="GT96" s="1"/>
      <c r="GU96" s="194"/>
      <c r="GV96" s="194"/>
      <c r="GW96" s="51"/>
      <c r="GX96" s="51"/>
      <c r="GY96" s="1"/>
      <c r="GZ96" s="1"/>
      <c r="HA96" s="1"/>
      <c r="HB96" s="1"/>
      <c r="HC96" s="1"/>
      <c r="HD96" s="1"/>
      <c r="HE96" s="1"/>
      <c r="HF96" s="1"/>
      <c r="HG96" s="1"/>
      <c r="HH96" s="1"/>
      <c r="HI96" s="1"/>
      <c r="HJ96" s="1"/>
      <c r="HK96" s="94"/>
      <c r="HL96" s="94"/>
      <c r="HM96" s="1"/>
      <c r="HN96" s="1"/>
      <c r="HO96" s="51"/>
      <c r="HP96" s="51"/>
      <c r="HQ96" s="1"/>
      <c r="HR96" s="1"/>
      <c r="HS96" s="1"/>
      <c r="HT96" s="1"/>
      <c r="HU96" s="1"/>
      <c r="HV96" s="1"/>
      <c r="HW96" s="213"/>
      <c r="HX96" s="213">
        <v>1860</v>
      </c>
      <c r="HY96" s="1"/>
      <c r="HZ96" s="1"/>
      <c r="IA96" s="230"/>
      <c r="IB96" s="230"/>
      <c r="IC96" s="1"/>
      <c r="ID96" s="1"/>
      <c r="IE96" s="1"/>
      <c r="IF96" s="1"/>
      <c r="IG96" s="1"/>
      <c r="IH96" s="1"/>
      <c r="II96" s="1"/>
      <c r="IJ96" s="1"/>
      <c r="IK96" s="244"/>
      <c r="IL96" s="244"/>
      <c r="IM96" s="1"/>
      <c r="IN96" s="1"/>
      <c r="IO96" s="1361"/>
    </row>
    <row r="97" spans="1:249" ht="31.5" x14ac:dyDescent="0.3">
      <c r="A97" s="12">
        <v>76</v>
      </c>
      <c r="B97" s="12" t="s">
        <v>1119</v>
      </c>
      <c r="C97" s="12" t="s">
        <v>560</v>
      </c>
      <c r="D97" s="12">
        <v>38.1</v>
      </c>
      <c r="E97" s="12"/>
      <c r="F97" s="12"/>
      <c r="G97" s="12"/>
      <c r="H97" s="12"/>
      <c r="I97" s="12"/>
      <c r="J97" s="12">
        <v>0</v>
      </c>
      <c r="K97" s="12">
        <v>0</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
      <c r="BY97" s="41"/>
      <c r="BZ97" s="51"/>
      <c r="CA97" s="51"/>
      <c r="CB97" s="1"/>
      <c r="CC97" s="1"/>
      <c r="CD97" s="1"/>
      <c r="CE97" s="1"/>
      <c r="CF97" s="1"/>
      <c r="CG97" s="1"/>
      <c r="CH97" s="1"/>
      <c r="CI97" s="1"/>
      <c r="CJ97" s="1"/>
      <c r="CK97" s="1"/>
      <c r="CL97" s="71"/>
      <c r="CM97" s="7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41"/>
      <c r="DY97" s="41"/>
      <c r="DZ97" s="1"/>
      <c r="EA97" s="1"/>
      <c r="EB97" s="1"/>
      <c r="EC97" s="41"/>
      <c r="ED97" s="54"/>
      <c r="EE97" s="54"/>
      <c r="EF97" s="1"/>
      <c r="EG97" s="1"/>
      <c r="EH97" s="1"/>
      <c r="EI97" s="1"/>
      <c r="EJ97" s="1"/>
      <c r="EK97" s="1"/>
      <c r="EL97" s="1"/>
      <c r="EM97" s="1"/>
      <c r="EN97" s="144"/>
      <c r="EO97" s="144"/>
      <c r="EP97" s="1"/>
      <c r="EQ97" s="1"/>
      <c r="ER97" s="1"/>
      <c r="ES97" s="1"/>
      <c r="ET97" s="1"/>
      <c r="EU97" s="1"/>
      <c r="EV97" s="1"/>
      <c r="EW97" s="1"/>
      <c r="EX97" s="1"/>
      <c r="EY97" s="1"/>
      <c r="EZ97" s="54"/>
      <c r="FA97" s="54"/>
      <c r="FB97" s="1"/>
      <c r="FC97" s="1"/>
      <c r="FD97" s="151"/>
      <c r="FE97" s="54"/>
      <c r="FF97" s="54"/>
      <c r="FG97" s="1"/>
      <c r="FH97" s="1"/>
      <c r="FI97" s="1"/>
      <c r="FJ97" s="1"/>
      <c r="FK97" s="54"/>
      <c r="FL97" s="54"/>
      <c r="FM97" s="1"/>
      <c r="FN97" s="1"/>
      <c r="FO97" s="1"/>
      <c r="FP97" s="1"/>
      <c r="FQ97" s="160"/>
      <c r="FR97" s="51"/>
      <c r="FS97" s="1"/>
      <c r="FT97" s="1"/>
      <c r="FU97" s="1"/>
      <c r="FV97" s="1"/>
      <c r="FW97" s="1"/>
      <c r="FX97" s="1"/>
      <c r="FY97" s="1"/>
      <c r="FZ97" s="1"/>
      <c r="GA97" s="1">
        <v>1</v>
      </c>
      <c r="GB97" s="1"/>
      <c r="GC97" s="1"/>
      <c r="GD97" s="1"/>
      <c r="GE97" s="1"/>
      <c r="GF97" s="1">
        <v>500</v>
      </c>
      <c r="GG97" s="1"/>
      <c r="GH97" s="1"/>
      <c r="GI97" s="54"/>
      <c r="GJ97" s="54"/>
      <c r="GK97" s="1"/>
      <c r="GL97" s="1"/>
      <c r="GM97" s="1"/>
      <c r="GN97" s="1"/>
      <c r="GO97" s="1"/>
      <c r="GP97" s="1"/>
      <c r="GQ97" s="1">
        <v>1</v>
      </c>
      <c r="GR97" s="1"/>
      <c r="GS97" s="1"/>
      <c r="GT97" s="1"/>
      <c r="GU97" s="194"/>
      <c r="GV97" s="194"/>
      <c r="GW97" s="51"/>
      <c r="GX97" s="51"/>
      <c r="GY97" s="1"/>
      <c r="GZ97" s="1"/>
      <c r="HA97" s="1"/>
      <c r="HB97" s="1"/>
      <c r="HC97" s="1"/>
      <c r="HD97" s="1"/>
      <c r="HE97" s="1"/>
      <c r="HF97" s="1"/>
      <c r="HG97" s="1"/>
      <c r="HH97" s="1"/>
      <c r="HI97" s="1"/>
      <c r="HJ97" s="1"/>
      <c r="HK97" s="94"/>
      <c r="HL97" s="94"/>
      <c r="HM97" s="1"/>
      <c r="HN97" s="1"/>
      <c r="HO97" s="51"/>
      <c r="HP97" s="51"/>
      <c r="HQ97" s="1"/>
      <c r="HR97" s="1"/>
      <c r="HS97" s="1"/>
      <c r="HT97" s="1"/>
      <c r="HU97" s="1"/>
      <c r="HV97" s="1"/>
      <c r="HW97" s="213"/>
      <c r="HX97" s="213">
        <v>1850</v>
      </c>
      <c r="HY97" s="1"/>
      <c r="HZ97" s="1"/>
      <c r="IA97" s="230"/>
      <c r="IB97" s="230"/>
      <c r="IC97" s="1"/>
      <c r="ID97" s="1"/>
      <c r="IE97" s="1"/>
      <c r="IF97" s="1"/>
      <c r="IG97" s="1"/>
      <c r="IH97" s="1"/>
      <c r="II97" s="1"/>
      <c r="IJ97" s="1"/>
      <c r="IK97" s="244"/>
      <c r="IL97" s="244"/>
      <c r="IM97" s="1"/>
      <c r="IN97" s="1"/>
      <c r="IO97" s="1361"/>
    </row>
    <row r="98" spans="1:249" ht="47.25" x14ac:dyDescent="0.3">
      <c r="A98" s="12">
        <v>77</v>
      </c>
      <c r="B98" s="12" t="s">
        <v>1120</v>
      </c>
      <c r="C98" s="12" t="s">
        <v>564</v>
      </c>
      <c r="D98" s="12">
        <v>2.4</v>
      </c>
      <c r="E98" s="12"/>
      <c r="F98" s="12"/>
      <c r="G98" s="12"/>
      <c r="H98" s="12"/>
      <c r="I98" s="12"/>
      <c r="J98" s="12">
        <v>0</v>
      </c>
      <c r="K98" s="12">
        <v>0</v>
      </c>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
      <c r="BY98" s="41"/>
      <c r="BZ98" s="51"/>
      <c r="CA98" s="51"/>
      <c r="CB98" s="1"/>
      <c r="CC98" s="1"/>
      <c r="CD98" s="1"/>
      <c r="CE98" s="1"/>
      <c r="CF98" s="1"/>
      <c r="CG98" s="1"/>
      <c r="CH98" s="1"/>
      <c r="CI98" s="1"/>
      <c r="CJ98" s="1"/>
      <c r="CK98" s="1"/>
      <c r="CL98" s="71"/>
      <c r="CM98" s="7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41"/>
      <c r="DY98" s="41"/>
      <c r="DZ98" s="1"/>
      <c r="EA98" s="1"/>
      <c r="EB98" s="1"/>
      <c r="EC98" s="41"/>
      <c r="ED98" s="54"/>
      <c r="EE98" s="54"/>
      <c r="EF98" s="1"/>
      <c r="EG98" s="1"/>
      <c r="EH98" s="1"/>
      <c r="EI98" s="1"/>
      <c r="EJ98" s="1"/>
      <c r="EK98" s="1"/>
      <c r="EL98" s="1"/>
      <c r="EM98" s="1"/>
      <c r="EN98" s="60"/>
      <c r="EO98" s="60"/>
      <c r="EP98" s="1"/>
      <c r="EQ98" s="1"/>
      <c r="ER98" s="1"/>
      <c r="ES98" s="1"/>
      <c r="ET98" s="1"/>
      <c r="EU98" s="1"/>
      <c r="EV98" s="1"/>
      <c r="EW98" s="1"/>
      <c r="EX98" s="1"/>
      <c r="EY98" s="1"/>
      <c r="EZ98" s="54"/>
      <c r="FA98" s="54"/>
      <c r="FB98" s="1"/>
      <c r="FC98" s="1"/>
      <c r="FD98" s="151"/>
      <c r="FE98" s="54"/>
      <c r="FF98" s="54"/>
      <c r="FG98" s="1"/>
      <c r="FH98" s="1"/>
      <c r="FI98" s="1"/>
      <c r="FJ98" s="1"/>
      <c r="FK98" s="54"/>
      <c r="FL98" s="54"/>
      <c r="FM98" s="1"/>
      <c r="FN98" s="1"/>
      <c r="FO98" s="1"/>
      <c r="FP98" s="1"/>
      <c r="FQ98" s="160"/>
      <c r="FR98" s="51"/>
      <c r="FS98" s="1"/>
      <c r="FT98" s="1"/>
      <c r="FU98" s="1"/>
      <c r="FV98" s="1"/>
      <c r="FW98" s="1"/>
      <c r="FX98" s="1"/>
      <c r="FY98" s="1"/>
      <c r="FZ98" s="1"/>
      <c r="GA98" s="1">
        <v>1</v>
      </c>
      <c r="GB98" s="1"/>
      <c r="GC98" s="1"/>
      <c r="GD98" s="1"/>
      <c r="GE98" s="1"/>
      <c r="GF98" s="1"/>
      <c r="GG98" s="1"/>
      <c r="GH98" s="1"/>
      <c r="GI98" s="54"/>
      <c r="GJ98" s="54"/>
      <c r="GK98" s="1"/>
      <c r="GL98" s="1"/>
      <c r="GM98" s="1"/>
      <c r="GN98" s="1"/>
      <c r="GO98" s="1"/>
      <c r="GP98" s="1"/>
      <c r="GQ98" s="1">
        <v>1</v>
      </c>
      <c r="GR98" s="1"/>
      <c r="GS98" s="1"/>
      <c r="GT98" s="1"/>
      <c r="GU98" s="194"/>
      <c r="GV98" s="194"/>
      <c r="GW98" s="51"/>
      <c r="GX98" s="51"/>
      <c r="GY98" s="1"/>
      <c r="GZ98" s="1"/>
      <c r="HA98" s="1"/>
      <c r="HB98" s="1"/>
      <c r="HC98" s="1"/>
      <c r="HD98" s="1"/>
      <c r="HE98" s="1"/>
      <c r="HF98" s="1"/>
      <c r="HG98" s="1"/>
      <c r="HH98" s="1"/>
      <c r="HI98" s="1"/>
      <c r="HJ98" s="1"/>
      <c r="HK98" s="94"/>
      <c r="HL98" s="94"/>
      <c r="HM98" s="1"/>
      <c r="HN98" s="1"/>
      <c r="HO98" s="51"/>
      <c r="HP98" s="51"/>
      <c r="HQ98" s="1"/>
      <c r="HR98" s="1"/>
      <c r="HS98" s="1"/>
      <c r="HT98" s="1"/>
      <c r="HU98" s="1"/>
      <c r="HV98" s="1"/>
      <c r="HW98" s="213"/>
      <c r="HX98" s="213"/>
      <c r="HY98" s="1"/>
      <c r="HZ98" s="1"/>
      <c r="IA98" s="230"/>
      <c r="IB98" s="230"/>
      <c r="IC98" s="1"/>
      <c r="ID98" s="1"/>
      <c r="IE98" s="1"/>
      <c r="IF98" s="1"/>
      <c r="IG98" s="1"/>
      <c r="IH98" s="1"/>
      <c r="II98" s="1"/>
      <c r="IJ98" s="1"/>
      <c r="IK98" s="244"/>
      <c r="IL98" s="244"/>
      <c r="IM98" s="1"/>
      <c r="IN98" s="1"/>
      <c r="IO98" s="1361"/>
    </row>
    <row r="99" spans="1:249" ht="31.5" x14ac:dyDescent="0.3">
      <c r="A99" s="12">
        <v>78</v>
      </c>
      <c r="B99" s="12" t="s">
        <v>1121</v>
      </c>
      <c r="C99" s="12" t="s">
        <v>1122</v>
      </c>
      <c r="D99" s="12">
        <v>2.65</v>
      </c>
      <c r="E99" s="12"/>
      <c r="F99" s="12"/>
      <c r="G99" s="12"/>
      <c r="H99" s="12"/>
      <c r="I99" s="12"/>
      <c r="J99" s="12">
        <v>0</v>
      </c>
      <c r="K99" s="12">
        <v>0</v>
      </c>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
      <c r="BY99" s="41"/>
      <c r="BZ99" s="51"/>
      <c r="CA99" s="51"/>
      <c r="CB99" s="1"/>
      <c r="CC99" s="1"/>
      <c r="CD99" s="1"/>
      <c r="CE99" s="1"/>
      <c r="CF99" s="1"/>
      <c r="CG99" s="1"/>
      <c r="CH99" s="1"/>
      <c r="CI99" s="1"/>
      <c r="CJ99" s="1"/>
      <c r="CK99" s="1"/>
      <c r="CL99" s="71"/>
      <c r="CM99" s="7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41"/>
      <c r="DY99" s="41"/>
      <c r="DZ99" s="1"/>
      <c r="EA99" s="1"/>
      <c r="EB99" s="1"/>
      <c r="EC99" s="41"/>
      <c r="ED99" s="54"/>
      <c r="EE99" s="54"/>
      <c r="EF99" s="1"/>
      <c r="EG99" s="1">
        <v>10220</v>
      </c>
      <c r="EH99" s="1"/>
      <c r="EI99" s="1"/>
      <c r="EJ99" s="1"/>
      <c r="EK99" s="1"/>
      <c r="EL99" s="1"/>
      <c r="EM99" s="1"/>
      <c r="EN99" s="60"/>
      <c r="EO99" s="60"/>
      <c r="EP99" s="1"/>
      <c r="EQ99" s="1"/>
      <c r="ER99" s="1"/>
      <c r="ES99" s="1"/>
      <c r="ET99" s="1"/>
      <c r="EU99" s="1"/>
      <c r="EV99" s="1"/>
      <c r="EW99" s="1"/>
      <c r="EX99" s="1"/>
      <c r="EY99" s="1"/>
      <c r="EZ99" s="54"/>
      <c r="FA99" s="54"/>
      <c r="FB99" s="1"/>
      <c r="FC99" s="1"/>
      <c r="FD99" s="151"/>
      <c r="FE99" s="54"/>
      <c r="FF99" s="54"/>
      <c r="FG99" s="1"/>
      <c r="FH99" s="1"/>
      <c r="FI99" s="1"/>
      <c r="FJ99" s="1"/>
      <c r="FK99" s="54"/>
      <c r="FL99" s="54"/>
      <c r="FM99" s="1"/>
      <c r="FN99" s="1"/>
      <c r="FO99" s="1"/>
      <c r="FP99" s="1"/>
      <c r="FQ99" s="160"/>
      <c r="FR99" s="51"/>
      <c r="FS99" s="1"/>
      <c r="FT99" s="1"/>
      <c r="FU99" s="1"/>
      <c r="FV99" s="1"/>
      <c r="FW99" s="1"/>
      <c r="FX99" s="1"/>
      <c r="FY99" s="1"/>
      <c r="FZ99" s="1"/>
      <c r="GA99" s="1"/>
      <c r="GB99" s="1"/>
      <c r="GC99" s="1"/>
      <c r="GD99" s="1"/>
      <c r="GE99" s="1"/>
      <c r="GF99" s="1"/>
      <c r="GG99" s="1"/>
      <c r="GH99" s="1"/>
      <c r="GI99" s="54"/>
      <c r="GJ99" s="54"/>
      <c r="GK99" s="1"/>
      <c r="GL99" s="1"/>
      <c r="GM99" s="1"/>
      <c r="GN99" s="1"/>
      <c r="GO99" s="1"/>
      <c r="GP99" s="1"/>
      <c r="GQ99" s="1"/>
      <c r="GR99" s="1"/>
      <c r="GS99" s="1"/>
      <c r="GT99" s="1"/>
      <c r="GU99" s="194"/>
      <c r="GV99" s="194"/>
      <c r="GW99" s="51"/>
      <c r="GX99" s="51"/>
      <c r="GY99" s="1"/>
      <c r="GZ99" s="1"/>
      <c r="HA99" s="1"/>
      <c r="HB99" s="1"/>
      <c r="HC99" s="1"/>
      <c r="HD99" s="1"/>
      <c r="HE99" s="1"/>
      <c r="HF99" s="1"/>
      <c r="HG99" s="1"/>
      <c r="HH99" s="1"/>
      <c r="HI99" s="1"/>
      <c r="HJ99" s="1"/>
      <c r="HK99" s="94"/>
      <c r="HL99" s="94"/>
      <c r="HM99" s="1"/>
      <c r="HN99" s="1"/>
      <c r="HO99" s="51"/>
      <c r="HP99" s="51"/>
      <c r="HQ99" s="1"/>
      <c r="HR99" s="1"/>
      <c r="HS99" s="1"/>
      <c r="HT99" s="1"/>
      <c r="HU99" s="1"/>
      <c r="HV99" s="1"/>
      <c r="HW99" s="213"/>
      <c r="HX99" s="213">
        <v>10220</v>
      </c>
      <c r="HY99" s="1"/>
      <c r="HZ99" s="1"/>
      <c r="IA99" s="230"/>
      <c r="IB99" s="230"/>
      <c r="IC99" s="1"/>
      <c r="ID99" s="1"/>
      <c r="IE99" s="1"/>
      <c r="IF99" s="1"/>
      <c r="IG99" s="1"/>
      <c r="IH99" s="1"/>
      <c r="II99" s="1"/>
      <c r="IJ99" s="1"/>
      <c r="IK99" s="244"/>
      <c r="IL99" s="244"/>
      <c r="IM99" s="1"/>
      <c r="IN99" s="1"/>
      <c r="IO99" s="1361"/>
    </row>
    <row r="100" spans="1:249" x14ac:dyDescent="0.3">
      <c r="A100" s="12">
        <v>20</v>
      </c>
      <c r="B100" s="12" t="s">
        <v>1123</v>
      </c>
      <c r="C100" s="12" t="s">
        <v>153</v>
      </c>
      <c r="D100" s="12">
        <v>0.98</v>
      </c>
      <c r="E100" s="12"/>
      <c r="F100" s="12"/>
      <c r="G100" s="12"/>
      <c r="H100" s="12"/>
      <c r="I100" s="12"/>
      <c r="J100" s="12">
        <v>0</v>
      </c>
      <c r="K100" s="12">
        <v>0</v>
      </c>
      <c r="L100" s="12"/>
      <c r="M100" s="12"/>
      <c r="N100" s="12"/>
      <c r="O100" s="12">
        <v>2</v>
      </c>
      <c r="P100" s="12"/>
      <c r="Q100" s="12"/>
      <c r="R100" s="12"/>
      <c r="S100" s="12">
        <v>3</v>
      </c>
      <c r="T100" s="12"/>
      <c r="U100" s="12"/>
      <c r="V100" s="12"/>
      <c r="W100" s="12"/>
      <c r="X100" s="12"/>
      <c r="Y100" s="12">
        <v>10</v>
      </c>
      <c r="Z100" s="12"/>
      <c r="AA100" s="12"/>
      <c r="AB100" s="12"/>
      <c r="AC100" s="12"/>
      <c r="AD100" s="12"/>
      <c r="AE100" s="12"/>
      <c r="AF100" s="12"/>
      <c r="AG100" s="12"/>
      <c r="AH100" s="12"/>
      <c r="AI100" s="12">
        <v>10</v>
      </c>
      <c r="AJ100" s="12">
        <v>15</v>
      </c>
      <c r="AK100" s="12">
        <v>0</v>
      </c>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v>1</v>
      </c>
      <c r="BH100" s="12">
        <f>SUM(BH101:BH106)</f>
        <v>10</v>
      </c>
      <c r="BI100" s="12">
        <f>SUM(BI101:BI106)</f>
        <v>100</v>
      </c>
      <c r="BJ100" s="12"/>
      <c r="BK100" s="12"/>
      <c r="BL100" s="12"/>
      <c r="BM100" s="12"/>
      <c r="BN100" s="12"/>
      <c r="BO100" s="12"/>
      <c r="BP100" s="12"/>
      <c r="BQ100" s="12"/>
      <c r="BR100" s="12"/>
      <c r="BS100" s="12"/>
      <c r="BT100" s="12"/>
      <c r="BU100" s="12"/>
      <c r="BV100" s="12"/>
      <c r="BW100" s="12"/>
      <c r="BX100" s="1"/>
      <c r="BY100" s="41"/>
      <c r="BZ100" s="51"/>
      <c r="CA100" s="51"/>
      <c r="CB100" s="1"/>
      <c r="CC100" s="1"/>
      <c r="CD100" s="1"/>
      <c r="CE100" s="1"/>
      <c r="CF100" s="1"/>
      <c r="CG100" s="1"/>
      <c r="CH100" s="1"/>
      <c r="CI100" s="1"/>
      <c r="CJ100" s="1"/>
      <c r="CK100" s="1"/>
      <c r="CL100" s="71"/>
      <c r="CM100" s="71"/>
      <c r="CN100" s="1"/>
      <c r="CO100" s="1"/>
      <c r="CP100" s="1">
        <v>2</v>
      </c>
      <c r="CQ100" s="1"/>
      <c r="CR100" s="1"/>
      <c r="CS100" s="1"/>
      <c r="CT100" s="1"/>
      <c r="CU100" s="1"/>
      <c r="CV100" s="1"/>
      <c r="CW100" s="1"/>
      <c r="CX100" s="1"/>
      <c r="CY100" s="1"/>
      <c r="CZ100" s="1">
        <v>1</v>
      </c>
      <c r="DA100" s="1">
        <v>7</v>
      </c>
      <c r="DB100" s="1"/>
      <c r="DC100" s="1"/>
      <c r="DD100" s="1"/>
      <c r="DE100" s="1"/>
      <c r="DF100" s="1"/>
      <c r="DG100" s="1"/>
      <c r="DH100" s="1"/>
      <c r="DI100" s="1"/>
      <c r="DJ100" s="1"/>
      <c r="DK100" s="1"/>
      <c r="DL100" s="1"/>
      <c r="DM100" s="1"/>
      <c r="DN100" s="1"/>
      <c r="DO100" s="1"/>
      <c r="DP100" s="1"/>
      <c r="DQ100" s="1"/>
      <c r="DR100" s="1"/>
      <c r="DS100" s="1"/>
      <c r="DT100" s="1"/>
      <c r="DU100" s="1"/>
      <c r="DV100" s="1"/>
      <c r="DW100" s="1"/>
      <c r="DX100" s="41"/>
      <c r="DY100" s="41"/>
      <c r="DZ100" s="1"/>
      <c r="EA100" s="1"/>
      <c r="EB100" s="1"/>
      <c r="EC100" s="41"/>
      <c r="ED100" s="54"/>
      <c r="EE100" s="54"/>
      <c r="EF100" s="1"/>
      <c r="EG100" s="1"/>
      <c r="EH100" s="1"/>
      <c r="EI100" s="1"/>
      <c r="EJ100" s="1"/>
      <c r="EK100" s="1"/>
      <c r="EL100" s="1"/>
      <c r="EM100" s="1"/>
      <c r="EN100" s="60"/>
      <c r="EO100" s="60"/>
      <c r="EP100" s="1"/>
      <c r="EQ100" s="1"/>
      <c r="ER100" s="1"/>
      <c r="ES100" s="1"/>
      <c r="ET100" s="1"/>
      <c r="EU100" s="1"/>
      <c r="EV100" s="1">
        <v>0</v>
      </c>
      <c r="EW100" s="1">
        <v>0</v>
      </c>
      <c r="EX100" s="1"/>
      <c r="EY100" s="1">
        <v>6</v>
      </c>
      <c r="EZ100" s="54"/>
      <c r="FA100" s="54">
        <v>179</v>
      </c>
      <c r="FB100" s="1"/>
      <c r="FC100" s="1"/>
      <c r="FD100" s="151"/>
      <c r="FE100" s="54"/>
      <c r="FF100" s="54"/>
      <c r="FG100" s="1"/>
      <c r="FH100" s="1"/>
      <c r="FI100" s="1"/>
      <c r="FJ100" s="1"/>
      <c r="FK100" s="54"/>
      <c r="FL100" s="54">
        <v>1</v>
      </c>
      <c r="FM100" s="50">
        <v>1</v>
      </c>
      <c r="FN100" s="50">
        <v>1</v>
      </c>
      <c r="FO100" s="1"/>
      <c r="FP100" s="1"/>
      <c r="FQ100" s="160"/>
      <c r="FR100" s="51"/>
      <c r="FS100" s="1"/>
      <c r="FT100" s="1"/>
      <c r="FU100" s="1"/>
      <c r="FV100" s="1"/>
      <c r="FW100" s="1"/>
      <c r="FX100" s="1"/>
      <c r="FY100" s="1"/>
      <c r="FZ100" s="1"/>
      <c r="GA100" s="1"/>
      <c r="GB100" s="1"/>
      <c r="GC100" s="1"/>
      <c r="GD100" s="1"/>
      <c r="GE100" s="1"/>
      <c r="GF100" s="1"/>
      <c r="GG100" s="1"/>
      <c r="GH100" s="1"/>
      <c r="GI100" s="54"/>
      <c r="GJ100" s="54"/>
      <c r="GK100" s="1"/>
      <c r="GL100" s="1"/>
      <c r="GM100" s="1"/>
      <c r="GN100" s="1"/>
      <c r="GO100" s="1"/>
      <c r="GP100" s="50">
        <v>5</v>
      </c>
      <c r="GQ100" s="1"/>
      <c r="GR100" s="1"/>
      <c r="GS100" s="1"/>
      <c r="GT100" s="1"/>
      <c r="GU100" s="194"/>
      <c r="GV100" s="194"/>
      <c r="GW100" s="51">
        <v>91</v>
      </c>
      <c r="GX100" s="51">
        <v>251</v>
      </c>
      <c r="GY100" s="50">
        <v>43</v>
      </c>
      <c r="GZ100" s="50">
        <v>128</v>
      </c>
      <c r="HA100" s="1"/>
      <c r="HB100" s="1"/>
      <c r="HC100" s="1"/>
      <c r="HD100" s="1"/>
      <c r="HE100" s="1"/>
      <c r="HF100" s="1"/>
      <c r="HG100" s="1"/>
      <c r="HH100" s="1"/>
      <c r="HI100" s="1"/>
      <c r="HJ100" s="1"/>
      <c r="HK100" s="94"/>
      <c r="HL100" s="94"/>
      <c r="HM100" s="1"/>
      <c r="HN100" s="1"/>
      <c r="HO100" s="51">
        <v>91</v>
      </c>
      <c r="HP100" s="51">
        <v>251</v>
      </c>
      <c r="HQ100" s="1"/>
      <c r="HR100" s="1"/>
      <c r="HS100" s="1"/>
      <c r="HT100" s="1"/>
      <c r="HU100" s="1"/>
      <c r="HV100" s="50">
        <v>264</v>
      </c>
      <c r="HW100" s="213"/>
      <c r="HX100" s="213"/>
      <c r="HY100" s="1"/>
      <c r="HZ100" s="1"/>
      <c r="IA100" s="230"/>
      <c r="IB100" s="230"/>
      <c r="IC100" s="1"/>
      <c r="ID100" s="1"/>
      <c r="IE100" s="1"/>
      <c r="IF100" s="1"/>
      <c r="IG100" s="1"/>
      <c r="IH100" s="1"/>
      <c r="II100" s="1"/>
      <c r="IJ100" s="1"/>
      <c r="IK100" s="244"/>
      <c r="IL100" s="244"/>
      <c r="IM100" s="1"/>
      <c r="IN100" s="1"/>
      <c r="IO100" s="1361"/>
    </row>
    <row r="101" spans="1:249" x14ac:dyDescent="0.3">
      <c r="A101" s="12">
        <v>79</v>
      </c>
      <c r="B101" s="12" t="s">
        <v>1124</v>
      </c>
      <c r="C101" s="12" t="s">
        <v>1125</v>
      </c>
      <c r="D101" s="12">
        <v>0.74</v>
      </c>
      <c r="E101" s="12"/>
      <c r="F101" s="12"/>
      <c r="G101" s="12"/>
      <c r="H101" s="12"/>
      <c r="I101" s="12"/>
      <c r="J101" s="12">
        <v>0</v>
      </c>
      <c r="K101" s="12">
        <v>0</v>
      </c>
      <c r="L101" s="12"/>
      <c r="M101" s="12"/>
      <c r="N101" s="12"/>
      <c r="O101" s="12">
        <v>2</v>
      </c>
      <c r="P101" s="12"/>
      <c r="Q101" s="12"/>
      <c r="R101" s="12"/>
      <c r="S101" s="12"/>
      <c r="T101" s="12"/>
      <c r="U101" s="12"/>
      <c r="V101" s="12"/>
      <c r="W101" s="12"/>
      <c r="X101" s="12"/>
      <c r="Y101" s="12">
        <v>10</v>
      </c>
      <c r="Z101" s="12"/>
      <c r="AA101" s="12"/>
      <c r="AB101" s="12"/>
      <c r="AC101" s="12"/>
      <c r="AD101" s="12"/>
      <c r="AE101" s="12">
        <v>15</v>
      </c>
      <c r="AF101" s="12"/>
      <c r="AG101" s="12"/>
      <c r="AH101" s="12"/>
      <c r="AI101" s="12">
        <v>10</v>
      </c>
      <c r="AJ101" s="12">
        <v>15</v>
      </c>
      <c r="AK101" s="12"/>
      <c r="AL101" s="12"/>
      <c r="AM101" s="12">
        <v>84</v>
      </c>
      <c r="AN101" s="12"/>
      <c r="AO101" s="12"/>
      <c r="AP101" s="12"/>
      <c r="AQ101" s="12"/>
      <c r="AR101" s="12"/>
      <c r="AS101" s="12"/>
      <c r="AT101" s="12"/>
      <c r="AU101" s="12"/>
      <c r="AV101" s="12"/>
      <c r="AW101" s="12"/>
      <c r="AX101" s="12"/>
      <c r="AY101" s="12"/>
      <c r="AZ101" s="12"/>
      <c r="BA101" s="12"/>
      <c r="BB101" s="12"/>
      <c r="BC101" s="12"/>
      <c r="BD101" s="12"/>
      <c r="BE101" s="12"/>
      <c r="BF101" s="12"/>
      <c r="BG101" s="12">
        <v>1</v>
      </c>
      <c r="BH101" s="12"/>
      <c r="BI101" s="12"/>
      <c r="BJ101" s="12"/>
      <c r="BK101" s="12"/>
      <c r="BL101" s="12"/>
      <c r="BM101" s="12"/>
      <c r="BN101" s="12"/>
      <c r="BO101" s="12"/>
      <c r="BP101" s="12">
        <v>21</v>
      </c>
      <c r="BQ101" s="12"/>
      <c r="BR101" s="12"/>
      <c r="BS101" s="12"/>
      <c r="BT101" s="12"/>
      <c r="BU101" s="12"/>
      <c r="BV101" s="12">
        <v>180</v>
      </c>
      <c r="BW101" s="12"/>
      <c r="BX101" s="1"/>
      <c r="BY101" s="41"/>
      <c r="BZ101" s="51"/>
      <c r="CA101" s="51"/>
      <c r="CB101" s="1"/>
      <c r="CC101" s="1"/>
      <c r="CD101" s="1"/>
      <c r="CE101" s="1"/>
      <c r="CF101" s="1"/>
      <c r="CG101" s="1"/>
      <c r="CH101" s="1"/>
      <c r="CI101" s="1"/>
      <c r="CJ101" s="1"/>
      <c r="CK101" s="1"/>
      <c r="CL101" s="71"/>
      <c r="CM101" s="71"/>
      <c r="CN101" s="1"/>
      <c r="CO101" s="1"/>
      <c r="CP101" s="1">
        <v>2</v>
      </c>
      <c r="CQ101" s="1"/>
      <c r="CR101" s="1"/>
      <c r="CS101" s="1"/>
      <c r="CT101" s="1"/>
      <c r="CU101" s="1"/>
      <c r="CV101" s="1"/>
      <c r="CW101" s="1"/>
      <c r="CX101" s="1"/>
      <c r="CY101" s="1"/>
      <c r="CZ101" s="1">
        <v>1</v>
      </c>
      <c r="DA101" s="1">
        <v>5</v>
      </c>
      <c r="DB101" s="1">
        <v>0</v>
      </c>
      <c r="DC101" s="1">
        <v>20</v>
      </c>
      <c r="DD101" s="1"/>
      <c r="DE101" s="1"/>
      <c r="DF101" s="1"/>
      <c r="DG101" s="1"/>
      <c r="DH101" s="1">
        <v>48</v>
      </c>
      <c r="DI101" s="1"/>
      <c r="DJ101" s="1"/>
      <c r="DK101" s="1"/>
      <c r="DL101" s="1"/>
      <c r="DM101" s="1">
        <v>2</v>
      </c>
      <c r="DN101" s="1"/>
      <c r="DO101" s="1"/>
      <c r="DP101" s="1"/>
      <c r="DQ101" s="1"/>
      <c r="DR101" s="1"/>
      <c r="DS101" s="1"/>
      <c r="DT101" s="1"/>
      <c r="DU101" s="1"/>
      <c r="DV101" s="1"/>
      <c r="DW101" s="1"/>
      <c r="DX101" s="41"/>
      <c r="DY101" s="41"/>
      <c r="DZ101" s="1">
        <v>28</v>
      </c>
      <c r="EA101" s="1"/>
      <c r="EB101" s="1"/>
      <c r="EC101" s="41"/>
      <c r="ED101" s="54"/>
      <c r="EE101" s="54"/>
      <c r="EF101" s="1"/>
      <c r="EG101" s="1"/>
      <c r="EH101" s="1"/>
      <c r="EI101" s="1"/>
      <c r="EJ101" s="1"/>
      <c r="EK101" s="1"/>
      <c r="EL101" s="1"/>
      <c r="EM101" s="1"/>
      <c r="EN101" s="144"/>
      <c r="EO101" s="144"/>
      <c r="EP101" s="1"/>
      <c r="EQ101" s="1"/>
      <c r="ER101" s="1">
        <v>3</v>
      </c>
      <c r="ES101" s="1"/>
      <c r="ET101" s="1"/>
      <c r="EU101" s="1"/>
      <c r="EV101" s="1"/>
      <c r="EW101" s="1"/>
      <c r="EX101" s="1"/>
      <c r="EY101" s="1">
        <v>6</v>
      </c>
      <c r="EZ101" s="54"/>
      <c r="FA101" s="54">
        <v>101</v>
      </c>
      <c r="FB101" s="1"/>
      <c r="FC101" s="1"/>
      <c r="FD101" s="151"/>
      <c r="FE101" s="54"/>
      <c r="FF101" s="54"/>
      <c r="FG101" s="1"/>
      <c r="FH101" s="1"/>
      <c r="FI101" s="1"/>
      <c r="FJ101" s="1"/>
      <c r="FK101" s="54"/>
      <c r="FL101" s="54">
        <v>1</v>
      </c>
      <c r="FM101" s="1">
        <v>1</v>
      </c>
      <c r="FN101" s="1">
        <v>1</v>
      </c>
      <c r="FO101" s="1"/>
      <c r="FP101" s="1"/>
      <c r="FQ101" s="160"/>
      <c r="FR101" s="51"/>
      <c r="FS101" s="1"/>
      <c r="FT101" s="1"/>
      <c r="FU101" s="1"/>
      <c r="FV101" s="1"/>
      <c r="FW101" s="1"/>
      <c r="FX101" s="1"/>
      <c r="FY101" s="1"/>
      <c r="FZ101" s="1"/>
      <c r="GA101" s="1"/>
      <c r="GB101" s="1"/>
      <c r="GC101" s="1">
        <v>80</v>
      </c>
      <c r="GD101" s="1">
        <v>10</v>
      </c>
      <c r="GE101" s="1"/>
      <c r="GF101" s="1"/>
      <c r="GG101" s="1"/>
      <c r="GH101" s="1"/>
      <c r="GI101" s="54"/>
      <c r="GJ101" s="54">
        <v>2</v>
      </c>
      <c r="GK101" s="1"/>
      <c r="GL101" s="1"/>
      <c r="GM101" s="1"/>
      <c r="GN101" s="1"/>
      <c r="GO101" s="1"/>
      <c r="GP101" s="1">
        <v>5</v>
      </c>
      <c r="GQ101" s="1"/>
      <c r="GR101" s="1"/>
      <c r="GS101" s="1">
        <v>1</v>
      </c>
      <c r="GT101" s="1">
        <v>2</v>
      </c>
      <c r="GU101" s="194"/>
      <c r="GV101" s="194"/>
      <c r="GW101" s="51">
        <v>90</v>
      </c>
      <c r="GX101" s="51">
        <v>240</v>
      </c>
      <c r="GY101" s="1">
        <v>40</v>
      </c>
      <c r="GZ101" s="1">
        <v>125</v>
      </c>
      <c r="HA101" s="1"/>
      <c r="HB101" s="1"/>
      <c r="HC101" s="1"/>
      <c r="HD101" s="1"/>
      <c r="HE101" s="1"/>
      <c r="HF101" s="1"/>
      <c r="HG101" s="1"/>
      <c r="HH101" s="1"/>
      <c r="HI101" s="1"/>
      <c r="HJ101" s="1"/>
      <c r="HK101" s="94"/>
      <c r="HL101" s="94"/>
      <c r="HM101" s="1">
        <v>220</v>
      </c>
      <c r="HN101" s="1">
        <v>1</v>
      </c>
      <c r="HO101" s="51">
        <v>90</v>
      </c>
      <c r="HP101" s="51">
        <v>240</v>
      </c>
      <c r="HQ101" s="1">
        <v>272</v>
      </c>
      <c r="HR101" s="1"/>
      <c r="HS101" s="1">
        <v>1</v>
      </c>
      <c r="HT101" s="1">
        <v>20</v>
      </c>
      <c r="HU101" s="1"/>
      <c r="HV101" s="1">
        <v>130</v>
      </c>
      <c r="HW101" s="213"/>
      <c r="HX101" s="213"/>
      <c r="HY101" s="1">
        <v>14</v>
      </c>
      <c r="HZ101" s="1">
        <v>8</v>
      </c>
      <c r="IA101" s="230"/>
      <c r="IB101" s="230"/>
      <c r="IC101" s="1"/>
      <c r="ID101" s="1"/>
      <c r="IE101" s="1"/>
      <c r="IF101" s="1"/>
      <c r="IG101" s="1">
        <v>90</v>
      </c>
      <c r="IH101" s="1">
        <v>7</v>
      </c>
      <c r="II101" s="1"/>
      <c r="IJ101" s="1"/>
      <c r="IK101" s="244"/>
      <c r="IL101" s="244"/>
      <c r="IM101" s="1"/>
      <c r="IN101" s="1"/>
      <c r="IO101" s="1361"/>
    </row>
    <row r="102" spans="1:249" ht="31.5" x14ac:dyDescent="0.3">
      <c r="A102" s="12">
        <v>80</v>
      </c>
      <c r="B102" s="12" t="s">
        <v>1126</v>
      </c>
      <c r="C102" s="12" t="s">
        <v>609</v>
      </c>
      <c r="D102" s="12">
        <v>1.1200000000000001</v>
      </c>
      <c r="E102" s="12"/>
      <c r="F102" s="12"/>
      <c r="G102" s="12"/>
      <c r="H102" s="12"/>
      <c r="I102" s="12"/>
      <c r="J102" s="12">
        <v>0</v>
      </c>
      <c r="K102" s="12">
        <v>0</v>
      </c>
      <c r="L102" s="12"/>
      <c r="M102" s="12"/>
      <c r="N102" s="12"/>
      <c r="O102" s="12"/>
      <c r="P102" s="12"/>
      <c r="Q102" s="12"/>
      <c r="R102" s="12"/>
      <c r="S102" s="12">
        <v>3</v>
      </c>
      <c r="T102" s="12"/>
      <c r="U102" s="12"/>
      <c r="V102" s="12"/>
      <c r="W102" s="12"/>
      <c r="X102" s="12"/>
      <c r="Y102" s="12"/>
      <c r="Z102" s="12"/>
      <c r="AA102" s="12"/>
      <c r="AB102" s="12"/>
      <c r="AC102" s="12"/>
      <c r="AD102" s="12"/>
      <c r="AE102" s="12"/>
      <c r="AF102" s="12"/>
      <c r="AG102" s="12"/>
      <c r="AH102" s="12"/>
      <c r="AI102" s="12"/>
      <c r="AJ102" s="12"/>
      <c r="AK102" s="12"/>
      <c r="AL102" s="12"/>
      <c r="AM102" s="12">
        <v>53</v>
      </c>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
      <c r="BY102" s="41"/>
      <c r="BZ102" s="51"/>
      <c r="CA102" s="51"/>
      <c r="CB102" s="1"/>
      <c r="CC102" s="1"/>
      <c r="CD102" s="1"/>
      <c r="CE102" s="1"/>
      <c r="CF102" s="1"/>
      <c r="CG102" s="1"/>
      <c r="CH102" s="1"/>
      <c r="CI102" s="1"/>
      <c r="CJ102" s="1"/>
      <c r="CK102" s="1"/>
      <c r="CL102" s="71"/>
      <c r="CM102" s="71"/>
      <c r="CN102" s="1"/>
      <c r="CO102" s="1"/>
      <c r="CP102" s="1"/>
      <c r="CQ102" s="1"/>
      <c r="CR102" s="1"/>
      <c r="CS102" s="1"/>
      <c r="CT102" s="1"/>
      <c r="CU102" s="1"/>
      <c r="CV102" s="1"/>
      <c r="CW102" s="1"/>
      <c r="CX102" s="1"/>
      <c r="CY102" s="1"/>
      <c r="CZ102" s="1"/>
      <c r="DA102" s="1"/>
      <c r="DB102" s="1">
        <v>0</v>
      </c>
      <c r="DC102" s="1">
        <v>20</v>
      </c>
      <c r="DD102" s="1">
        <v>21</v>
      </c>
      <c r="DE102" s="1"/>
      <c r="DF102" s="1"/>
      <c r="DG102" s="1"/>
      <c r="DH102" s="1"/>
      <c r="DI102" s="1"/>
      <c r="DJ102" s="1"/>
      <c r="DK102" s="1"/>
      <c r="DL102" s="1"/>
      <c r="DM102" s="1"/>
      <c r="DN102" s="1"/>
      <c r="DO102" s="1"/>
      <c r="DP102" s="1"/>
      <c r="DQ102" s="1"/>
      <c r="DR102" s="1"/>
      <c r="DS102" s="1"/>
      <c r="DT102" s="1"/>
      <c r="DU102" s="1"/>
      <c r="DV102" s="1"/>
      <c r="DW102" s="1"/>
      <c r="DX102" s="41"/>
      <c r="DY102" s="41"/>
      <c r="DZ102" s="1"/>
      <c r="EA102" s="1"/>
      <c r="EB102" s="1"/>
      <c r="EC102" s="41"/>
      <c r="ED102" s="54"/>
      <c r="EE102" s="54"/>
      <c r="EF102" s="1"/>
      <c r="EG102" s="1"/>
      <c r="EH102" s="1"/>
      <c r="EI102" s="1"/>
      <c r="EJ102" s="1"/>
      <c r="EK102" s="1"/>
      <c r="EL102" s="1"/>
      <c r="EM102" s="1"/>
      <c r="EN102" s="60"/>
      <c r="EO102" s="60"/>
      <c r="EP102" s="1"/>
      <c r="EQ102" s="1"/>
      <c r="ER102" s="1"/>
      <c r="ES102" s="1"/>
      <c r="ET102" s="1"/>
      <c r="EU102" s="1"/>
      <c r="EV102" s="1"/>
      <c r="EW102" s="1"/>
      <c r="EX102" s="1"/>
      <c r="EY102" s="1"/>
      <c r="EZ102" s="54"/>
      <c r="FA102" s="54">
        <v>74</v>
      </c>
      <c r="FB102" s="1"/>
      <c r="FC102" s="1"/>
      <c r="FD102" s="151"/>
      <c r="FE102" s="54"/>
      <c r="FF102" s="54"/>
      <c r="FG102" s="1"/>
      <c r="FH102" s="1"/>
      <c r="FI102" s="1"/>
      <c r="FJ102" s="1"/>
      <c r="FK102" s="54"/>
      <c r="FL102" s="54"/>
      <c r="FM102" s="1"/>
      <c r="FN102" s="1"/>
      <c r="FO102" s="1"/>
      <c r="FP102" s="1"/>
      <c r="FQ102" s="160"/>
      <c r="FR102" s="51"/>
      <c r="FS102" s="1"/>
      <c r="FT102" s="1"/>
      <c r="FU102" s="1"/>
      <c r="FV102" s="1"/>
      <c r="FW102" s="1"/>
      <c r="FX102" s="1"/>
      <c r="FY102" s="1"/>
      <c r="FZ102" s="1"/>
      <c r="GA102" s="1"/>
      <c r="GB102" s="1"/>
      <c r="GC102" s="1"/>
      <c r="GD102" s="1"/>
      <c r="GE102" s="1"/>
      <c r="GF102" s="1"/>
      <c r="GG102" s="1"/>
      <c r="GH102" s="1"/>
      <c r="GI102" s="54"/>
      <c r="GJ102" s="54"/>
      <c r="GK102" s="1"/>
      <c r="GL102" s="1"/>
      <c r="GM102" s="1"/>
      <c r="GN102" s="1"/>
      <c r="GO102" s="1"/>
      <c r="GP102" s="1"/>
      <c r="GQ102" s="1"/>
      <c r="GR102" s="1"/>
      <c r="GS102" s="1"/>
      <c r="GT102" s="1"/>
      <c r="GU102" s="194"/>
      <c r="GV102" s="194"/>
      <c r="GW102" s="51">
        <v>1</v>
      </c>
      <c r="GX102" s="51">
        <v>5</v>
      </c>
      <c r="GY102" s="1"/>
      <c r="GZ102" s="1">
        <v>3</v>
      </c>
      <c r="HA102" s="1"/>
      <c r="HB102" s="1"/>
      <c r="HC102" s="1"/>
      <c r="HD102" s="1"/>
      <c r="HE102" s="1"/>
      <c r="HF102" s="1"/>
      <c r="HG102" s="1"/>
      <c r="HH102" s="1"/>
      <c r="HI102" s="1"/>
      <c r="HJ102" s="1"/>
      <c r="HK102" s="94"/>
      <c r="HL102" s="94"/>
      <c r="HM102" s="1"/>
      <c r="HN102" s="1"/>
      <c r="HO102" s="51">
        <v>1</v>
      </c>
      <c r="HP102" s="51">
        <v>5</v>
      </c>
      <c r="HQ102" s="1">
        <v>3</v>
      </c>
      <c r="HR102" s="1"/>
      <c r="HS102" s="1"/>
      <c r="HT102" s="1"/>
      <c r="HU102" s="1"/>
      <c r="HV102" s="1">
        <v>100</v>
      </c>
      <c r="HW102" s="213"/>
      <c r="HX102" s="213"/>
      <c r="HY102" s="1"/>
      <c r="HZ102" s="1"/>
      <c r="IA102" s="230"/>
      <c r="IB102" s="230"/>
      <c r="IC102" s="1"/>
      <c r="ID102" s="1"/>
      <c r="IE102" s="1"/>
      <c r="IF102" s="1"/>
      <c r="IG102" s="1">
        <v>5</v>
      </c>
      <c r="IH102" s="1"/>
      <c r="II102" s="1"/>
      <c r="IJ102" s="1"/>
      <c r="IK102" s="244"/>
      <c r="IL102" s="244"/>
      <c r="IM102" s="1"/>
      <c r="IN102" s="1"/>
      <c r="IO102" s="1361"/>
    </row>
    <row r="103" spans="1:249" ht="31.5" x14ac:dyDescent="0.3">
      <c r="A103" s="12">
        <v>81</v>
      </c>
      <c r="B103" s="12" t="s">
        <v>1127</v>
      </c>
      <c r="C103" s="12" t="s">
        <v>611</v>
      </c>
      <c r="D103" s="12">
        <v>1.66</v>
      </c>
      <c r="E103" s="12"/>
      <c r="F103" s="12"/>
      <c r="G103" s="12"/>
      <c r="H103" s="12"/>
      <c r="I103" s="12"/>
      <c r="J103" s="12">
        <v>0</v>
      </c>
      <c r="K103" s="12">
        <v>0</v>
      </c>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v>6</v>
      </c>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
      <c r="BY103" s="41"/>
      <c r="BZ103" s="51"/>
      <c r="CA103" s="51"/>
      <c r="CB103" s="1"/>
      <c r="CC103" s="1"/>
      <c r="CD103" s="1"/>
      <c r="CE103" s="1"/>
      <c r="CF103" s="1"/>
      <c r="CG103" s="1"/>
      <c r="CH103" s="1"/>
      <c r="CI103" s="1"/>
      <c r="CJ103" s="1"/>
      <c r="CK103" s="1"/>
      <c r="CL103" s="71"/>
      <c r="CM103" s="71"/>
      <c r="CN103" s="1"/>
      <c r="CO103" s="1"/>
      <c r="CP103" s="1"/>
      <c r="CQ103" s="1"/>
      <c r="CR103" s="1"/>
      <c r="CS103" s="1"/>
      <c r="CT103" s="1"/>
      <c r="CU103" s="1"/>
      <c r="CV103" s="1"/>
      <c r="CW103" s="1"/>
      <c r="CX103" s="1"/>
      <c r="CY103" s="1"/>
      <c r="CZ103" s="1"/>
      <c r="DA103" s="1">
        <v>2</v>
      </c>
      <c r="DB103" s="1"/>
      <c r="DC103" s="1"/>
      <c r="DD103" s="1">
        <v>23</v>
      </c>
      <c r="DE103" s="1"/>
      <c r="DF103" s="1"/>
      <c r="DG103" s="1"/>
      <c r="DH103" s="1"/>
      <c r="DI103" s="1"/>
      <c r="DJ103" s="1"/>
      <c r="DK103" s="1"/>
      <c r="DL103" s="1"/>
      <c r="DM103" s="1"/>
      <c r="DN103" s="1"/>
      <c r="DO103" s="1"/>
      <c r="DP103" s="1"/>
      <c r="DQ103" s="1"/>
      <c r="DR103" s="1"/>
      <c r="DS103" s="1"/>
      <c r="DT103" s="1"/>
      <c r="DU103" s="1"/>
      <c r="DV103" s="1"/>
      <c r="DW103" s="1"/>
      <c r="DX103" s="41"/>
      <c r="DY103" s="41"/>
      <c r="DZ103" s="1"/>
      <c r="EA103" s="1"/>
      <c r="EB103" s="1"/>
      <c r="EC103" s="41"/>
      <c r="ED103" s="54"/>
      <c r="EE103" s="54"/>
      <c r="EF103" s="1"/>
      <c r="EG103" s="1"/>
      <c r="EH103" s="1"/>
      <c r="EI103" s="1"/>
      <c r="EJ103" s="1"/>
      <c r="EK103" s="1"/>
      <c r="EL103" s="1"/>
      <c r="EM103" s="1"/>
      <c r="EN103" s="60"/>
      <c r="EO103" s="60"/>
      <c r="EP103" s="1"/>
      <c r="EQ103" s="1"/>
      <c r="ER103" s="1"/>
      <c r="ES103" s="1"/>
      <c r="ET103" s="1"/>
      <c r="EU103" s="1"/>
      <c r="EV103" s="1"/>
      <c r="EW103" s="1"/>
      <c r="EX103" s="1"/>
      <c r="EY103" s="1"/>
      <c r="EZ103" s="54"/>
      <c r="FA103" s="54">
        <v>4</v>
      </c>
      <c r="FB103" s="1"/>
      <c r="FC103" s="1"/>
      <c r="FD103" s="151"/>
      <c r="FE103" s="54"/>
      <c r="FF103" s="54"/>
      <c r="FG103" s="1"/>
      <c r="FH103" s="1"/>
      <c r="FI103" s="1"/>
      <c r="FJ103" s="1"/>
      <c r="FK103" s="54"/>
      <c r="FL103" s="54"/>
      <c r="FM103" s="1"/>
      <c r="FN103" s="1"/>
      <c r="FO103" s="1"/>
      <c r="FP103" s="1"/>
      <c r="FQ103" s="160"/>
      <c r="FR103" s="51"/>
      <c r="FS103" s="1"/>
      <c r="FT103" s="1"/>
      <c r="FU103" s="1"/>
      <c r="FV103" s="1"/>
      <c r="FW103" s="1"/>
      <c r="FX103" s="1"/>
      <c r="FY103" s="1"/>
      <c r="FZ103" s="1"/>
      <c r="GA103" s="1"/>
      <c r="GB103" s="1"/>
      <c r="GC103" s="1"/>
      <c r="GD103" s="1"/>
      <c r="GE103" s="1"/>
      <c r="GF103" s="1"/>
      <c r="GG103" s="1"/>
      <c r="GH103" s="1"/>
      <c r="GI103" s="54"/>
      <c r="GJ103" s="54"/>
      <c r="GK103" s="1"/>
      <c r="GL103" s="1"/>
      <c r="GM103" s="1"/>
      <c r="GN103" s="1"/>
      <c r="GO103" s="1"/>
      <c r="GP103" s="1"/>
      <c r="GQ103" s="1"/>
      <c r="GR103" s="1"/>
      <c r="GS103" s="1"/>
      <c r="GT103" s="1"/>
      <c r="GU103" s="194"/>
      <c r="GV103" s="194"/>
      <c r="GW103" s="51">
        <v>0</v>
      </c>
      <c r="GX103" s="51">
        <v>4</v>
      </c>
      <c r="GY103" s="1">
        <v>3</v>
      </c>
      <c r="GZ103" s="1"/>
      <c r="HA103" s="1"/>
      <c r="HB103" s="1"/>
      <c r="HC103" s="1"/>
      <c r="HD103" s="1"/>
      <c r="HE103" s="1"/>
      <c r="HF103" s="1"/>
      <c r="HG103" s="1"/>
      <c r="HH103" s="1"/>
      <c r="HI103" s="1"/>
      <c r="HJ103" s="1"/>
      <c r="HK103" s="94"/>
      <c r="HL103" s="94"/>
      <c r="HM103" s="1"/>
      <c r="HN103" s="1"/>
      <c r="HO103" s="51">
        <v>0</v>
      </c>
      <c r="HP103" s="51">
        <v>4</v>
      </c>
      <c r="HQ103" s="1"/>
      <c r="HR103" s="1"/>
      <c r="HS103" s="1"/>
      <c r="HT103" s="1"/>
      <c r="HU103" s="1"/>
      <c r="HV103" s="1">
        <v>16</v>
      </c>
      <c r="HW103" s="213"/>
      <c r="HX103" s="213"/>
      <c r="HY103" s="1"/>
      <c r="HZ103" s="1"/>
      <c r="IA103" s="230"/>
      <c r="IB103" s="230"/>
      <c r="IC103" s="1"/>
      <c r="ID103" s="1"/>
      <c r="IE103" s="1"/>
      <c r="IF103" s="1"/>
      <c r="IG103" s="1">
        <v>5</v>
      </c>
      <c r="IH103" s="1"/>
      <c r="II103" s="1"/>
      <c r="IJ103" s="1"/>
      <c r="IK103" s="244"/>
      <c r="IL103" s="244"/>
      <c r="IM103" s="1"/>
      <c r="IN103" s="1"/>
      <c r="IO103" s="1361"/>
    </row>
    <row r="104" spans="1:249" ht="31.5" x14ac:dyDescent="0.3">
      <c r="A104" s="12">
        <v>82</v>
      </c>
      <c r="B104" s="12" t="s">
        <v>1128</v>
      </c>
      <c r="C104" s="12" t="s">
        <v>613</v>
      </c>
      <c r="D104" s="12">
        <v>2</v>
      </c>
      <c r="E104" s="12"/>
      <c r="F104" s="12"/>
      <c r="G104" s="12"/>
      <c r="H104" s="12"/>
      <c r="I104" s="12"/>
      <c r="J104" s="12">
        <v>0</v>
      </c>
      <c r="K104" s="12">
        <v>0</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
      <c r="BY104" s="41"/>
      <c r="BZ104" s="51"/>
      <c r="CA104" s="51"/>
      <c r="CB104" s="1"/>
      <c r="CC104" s="1"/>
      <c r="CD104" s="1"/>
      <c r="CE104" s="1"/>
      <c r="CF104" s="1"/>
      <c r="CG104" s="1"/>
      <c r="CH104" s="1"/>
      <c r="CI104" s="1"/>
      <c r="CJ104" s="1"/>
      <c r="CK104" s="1"/>
      <c r="CL104" s="71"/>
      <c r="CM104" s="71"/>
      <c r="CN104" s="1"/>
      <c r="CO104" s="1"/>
      <c r="CP104" s="1"/>
      <c r="CQ104" s="1"/>
      <c r="CR104" s="1"/>
      <c r="CS104" s="1"/>
      <c r="CT104" s="1"/>
      <c r="CU104" s="1"/>
      <c r="CV104" s="1"/>
      <c r="CW104" s="1"/>
      <c r="CX104" s="1"/>
      <c r="CY104" s="1"/>
      <c r="CZ104" s="1"/>
      <c r="DA104" s="1"/>
      <c r="DB104" s="1"/>
      <c r="DC104" s="1"/>
      <c r="DD104" s="1">
        <v>2</v>
      </c>
      <c r="DE104" s="1"/>
      <c r="DF104" s="1"/>
      <c r="DG104" s="1"/>
      <c r="DH104" s="1"/>
      <c r="DI104" s="1"/>
      <c r="DJ104" s="1"/>
      <c r="DK104" s="1"/>
      <c r="DL104" s="1"/>
      <c r="DM104" s="1"/>
      <c r="DN104" s="1"/>
      <c r="DO104" s="1"/>
      <c r="DP104" s="1"/>
      <c r="DQ104" s="1"/>
      <c r="DR104" s="1"/>
      <c r="DS104" s="1"/>
      <c r="DT104" s="1"/>
      <c r="DU104" s="1"/>
      <c r="DV104" s="1"/>
      <c r="DW104" s="1"/>
      <c r="DX104" s="41"/>
      <c r="DY104" s="41"/>
      <c r="DZ104" s="1"/>
      <c r="EA104" s="1"/>
      <c r="EB104" s="1"/>
      <c r="EC104" s="41"/>
      <c r="ED104" s="54"/>
      <c r="EE104" s="54"/>
      <c r="EF104" s="1"/>
      <c r="EG104" s="1"/>
      <c r="EH104" s="1"/>
      <c r="EI104" s="1"/>
      <c r="EJ104" s="1"/>
      <c r="EK104" s="1"/>
      <c r="EL104" s="1"/>
      <c r="EM104" s="1"/>
      <c r="EN104" s="60"/>
      <c r="EO104" s="60"/>
      <c r="EP104" s="1"/>
      <c r="EQ104" s="1"/>
      <c r="ER104" s="1"/>
      <c r="ES104" s="1"/>
      <c r="ET104" s="1"/>
      <c r="EU104" s="1"/>
      <c r="EV104" s="1"/>
      <c r="EW104" s="1"/>
      <c r="EX104" s="1"/>
      <c r="EY104" s="1"/>
      <c r="EZ104" s="54"/>
      <c r="FA104" s="54"/>
      <c r="FB104" s="1"/>
      <c r="FC104" s="1"/>
      <c r="FD104" s="151"/>
      <c r="FE104" s="54"/>
      <c r="FF104" s="54"/>
      <c r="FG104" s="1"/>
      <c r="FH104" s="1"/>
      <c r="FI104" s="1"/>
      <c r="FJ104" s="1"/>
      <c r="FK104" s="54"/>
      <c r="FL104" s="54"/>
      <c r="FM104" s="1"/>
      <c r="FN104" s="1"/>
      <c r="FO104" s="1"/>
      <c r="FP104" s="1"/>
      <c r="FQ104" s="160"/>
      <c r="FR104" s="51"/>
      <c r="FS104" s="1"/>
      <c r="FT104" s="1"/>
      <c r="FU104" s="1"/>
      <c r="FV104" s="1"/>
      <c r="FW104" s="1"/>
      <c r="FX104" s="1"/>
      <c r="FY104" s="1"/>
      <c r="FZ104" s="1"/>
      <c r="GA104" s="1"/>
      <c r="GB104" s="1"/>
      <c r="GC104" s="1"/>
      <c r="GD104" s="1"/>
      <c r="GE104" s="1"/>
      <c r="GF104" s="1"/>
      <c r="GG104" s="1"/>
      <c r="GH104" s="1"/>
      <c r="GI104" s="54"/>
      <c r="GJ104" s="54"/>
      <c r="GK104" s="1"/>
      <c r="GL104" s="1"/>
      <c r="GM104" s="1"/>
      <c r="GN104" s="1"/>
      <c r="GO104" s="1"/>
      <c r="GP104" s="1"/>
      <c r="GQ104" s="1"/>
      <c r="GR104" s="1"/>
      <c r="GS104" s="1"/>
      <c r="GT104" s="1"/>
      <c r="GU104" s="194"/>
      <c r="GV104" s="194"/>
      <c r="GW104" s="51"/>
      <c r="GX104" s="51">
        <v>0</v>
      </c>
      <c r="GY104" s="1"/>
      <c r="GZ104" s="1"/>
      <c r="HA104" s="1"/>
      <c r="HB104" s="1"/>
      <c r="HC104" s="1"/>
      <c r="HD104" s="1"/>
      <c r="HE104" s="1"/>
      <c r="HF104" s="1"/>
      <c r="HG104" s="1"/>
      <c r="HH104" s="1"/>
      <c r="HI104" s="1"/>
      <c r="HJ104" s="1"/>
      <c r="HK104" s="94"/>
      <c r="HL104" s="94"/>
      <c r="HM104" s="1"/>
      <c r="HN104" s="1"/>
      <c r="HO104" s="51"/>
      <c r="HP104" s="51">
        <v>0</v>
      </c>
      <c r="HQ104" s="1"/>
      <c r="HR104" s="1"/>
      <c r="HS104" s="1"/>
      <c r="HT104" s="1"/>
      <c r="HU104" s="1"/>
      <c r="HV104" s="1">
        <v>3</v>
      </c>
      <c r="HW104" s="213"/>
      <c r="HX104" s="213"/>
      <c r="HY104" s="1"/>
      <c r="HZ104" s="1"/>
      <c r="IA104" s="230"/>
      <c r="IB104" s="230"/>
      <c r="IC104" s="1"/>
      <c r="ID104" s="1"/>
      <c r="IE104" s="1"/>
      <c r="IF104" s="1"/>
      <c r="IG104" s="1"/>
      <c r="IH104" s="1"/>
      <c r="II104" s="1"/>
      <c r="IJ104" s="1"/>
      <c r="IK104" s="244"/>
      <c r="IL104" s="244"/>
      <c r="IM104" s="1"/>
      <c r="IN104" s="1"/>
      <c r="IO104" s="1361"/>
    </row>
    <row r="105" spans="1:249" ht="31.5" x14ac:dyDescent="0.3">
      <c r="A105" s="12">
        <v>83</v>
      </c>
      <c r="B105" s="12" t="s">
        <v>1129</v>
      </c>
      <c r="C105" s="12" t="s">
        <v>615</v>
      </c>
      <c r="D105" s="12">
        <v>2.46</v>
      </c>
      <c r="E105" s="12"/>
      <c r="F105" s="12"/>
      <c r="G105" s="12"/>
      <c r="H105" s="12"/>
      <c r="I105" s="12"/>
      <c r="J105" s="12">
        <v>0</v>
      </c>
      <c r="K105" s="12">
        <v>0</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v>10</v>
      </c>
      <c r="BI105" s="12">
        <v>100</v>
      </c>
      <c r="BJ105" s="12"/>
      <c r="BK105" s="12"/>
      <c r="BL105" s="12"/>
      <c r="BM105" s="12"/>
      <c r="BN105" s="12"/>
      <c r="BO105" s="12"/>
      <c r="BP105" s="12"/>
      <c r="BQ105" s="12"/>
      <c r="BR105" s="12"/>
      <c r="BS105" s="12"/>
      <c r="BT105" s="12"/>
      <c r="BU105" s="12"/>
      <c r="BV105" s="12"/>
      <c r="BW105" s="12"/>
      <c r="BX105" s="1"/>
      <c r="BY105" s="41"/>
      <c r="BZ105" s="51"/>
      <c r="CA105" s="51"/>
      <c r="CB105" s="1"/>
      <c r="CC105" s="1"/>
      <c r="CD105" s="1"/>
      <c r="CE105" s="1"/>
      <c r="CF105" s="1"/>
      <c r="CG105" s="1"/>
      <c r="CH105" s="1"/>
      <c r="CI105" s="1"/>
      <c r="CJ105" s="1"/>
      <c r="CK105" s="1"/>
      <c r="CL105" s="71"/>
      <c r="CM105" s="71"/>
      <c r="CN105" s="1"/>
      <c r="CO105" s="1"/>
      <c r="CP105" s="1"/>
      <c r="CQ105" s="1"/>
      <c r="CR105" s="1"/>
      <c r="CS105" s="1"/>
      <c r="CT105" s="1"/>
      <c r="CU105" s="1"/>
      <c r="CV105" s="1"/>
      <c r="CW105" s="1"/>
      <c r="CX105" s="1"/>
      <c r="CY105" s="1"/>
      <c r="CZ105" s="1"/>
      <c r="DA105" s="1"/>
      <c r="DB105" s="1"/>
      <c r="DC105" s="1"/>
      <c r="DD105" s="1">
        <v>30</v>
      </c>
      <c r="DE105" s="1"/>
      <c r="DF105" s="1"/>
      <c r="DG105" s="1"/>
      <c r="DH105" s="1"/>
      <c r="DI105" s="1"/>
      <c r="DJ105" s="1"/>
      <c r="DK105" s="1"/>
      <c r="DL105" s="1"/>
      <c r="DM105" s="1"/>
      <c r="DN105" s="1"/>
      <c r="DO105" s="1"/>
      <c r="DP105" s="1"/>
      <c r="DQ105" s="1"/>
      <c r="DR105" s="1"/>
      <c r="DS105" s="1"/>
      <c r="DT105" s="1"/>
      <c r="DU105" s="1"/>
      <c r="DV105" s="1"/>
      <c r="DW105" s="1"/>
      <c r="DX105" s="41"/>
      <c r="DY105" s="41"/>
      <c r="DZ105" s="1"/>
      <c r="EA105" s="1"/>
      <c r="EB105" s="1"/>
      <c r="EC105" s="41"/>
      <c r="ED105" s="54"/>
      <c r="EE105" s="54"/>
      <c r="EF105" s="1"/>
      <c r="EG105" s="1"/>
      <c r="EH105" s="1"/>
      <c r="EI105" s="1"/>
      <c r="EJ105" s="1"/>
      <c r="EK105" s="1"/>
      <c r="EL105" s="1"/>
      <c r="EM105" s="1"/>
      <c r="EN105" s="60"/>
      <c r="EO105" s="60"/>
      <c r="EP105" s="1"/>
      <c r="EQ105" s="1"/>
      <c r="ER105" s="1"/>
      <c r="ES105" s="1"/>
      <c r="ET105" s="1"/>
      <c r="EU105" s="1"/>
      <c r="EV105" s="1"/>
      <c r="EW105" s="1"/>
      <c r="EX105" s="1"/>
      <c r="EY105" s="1"/>
      <c r="EZ105" s="54"/>
      <c r="FA105" s="54"/>
      <c r="FB105" s="1"/>
      <c r="FC105" s="1"/>
      <c r="FD105" s="151"/>
      <c r="FE105" s="54"/>
      <c r="FF105" s="54"/>
      <c r="FG105" s="1"/>
      <c r="FH105" s="1"/>
      <c r="FI105" s="1"/>
      <c r="FJ105" s="1"/>
      <c r="FK105" s="54"/>
      <c r="FL105" s="54"/>
      <c r="FM105" s="1"/>
      <c r="FN105" s="1"/>
      <c r="FO105" s="1"/>
      <c r="FP105" s="1"/>
      <c r="FQ105" s="160"/>
      <c r="FR105" s="51"/>
      <c r="FS105" s="1"/>
      <c r="FT105" s="1"/>
      <c r="FU105" s="1"/>
      <c r="FV105" s="1"/>
      <c r="FW105" s="1"/>
      <c r="FX105" s="1"/>
      <c r="FY105" s="1"/>
      <c r="FZ105" s="1"/>
      <c r="GA105" s="1"/>
      <c r="GB105" s="1"/>
      <c r="GC105" s="1"/>
      <c r="GD105" s="1"/>
      <c r="GE105" s="1"/>
      <c r="GF105" s="1"/>
      <c r="GG105" s="1"/>
      <c r="GH105" s="1"/>
      <c r="GI105" s="54"/>
      <c r="GJ105" s="54"/>
      <c r="GK105" s="1"/>
      <c r="GL105" s="1"/>
      <c r="GM105" s="1"/>
      <c r="GN105" s="1"/>
      <c r="GO105" s="1"/>
      <c r="GP105" s="1"/>
      <c r="GQ105" s="1"/>
      <c r="GR105" s="1"/>
      <c r="GS105" s="1"/>
      <c r="GT105" s="1"/>
      <c r="GU105" s="194"/>
      <c r="GV105" s="194"/>
      <c r="GW105" s="51">
        <v>0</v>
      </c>
      <c r="GX105" s="51">
        <v>2</v>
      </c>
      <c r="GY105" s="1"/>
      <c r="GZ105" s="1"/>
      <c r="HA105" s="1"/>
      <c r="HB105" s="1"/>
      <c r="HC105" s="1"/>
      <c r="HD105" s="1"/>
      <c r="HE105" s="1"/>
      <c r="HF105" s="1"/>
      <c r="HG105" s="1"/>
      <c r="HH105" s="1"/>
      <c r="HI105" s="1"/>
      <c r="HJ105" s="1"/>
      <c r="HK105" s="94"/>
      <c r="HL105" s="94"/>
      <c r="HM105" s="1"/>
      <c r="HN105" s="1"/>
      <c r="HO105" s="51">
        <v>0</v>
      </c>
      <c r="HP105" s="51">
        <v>2</v>
      </c>
      <c r="HQ105" s="1"/>
      <c r="HR105" s="1"/>
      <c r="HS105" s="1"/>
      <c r="HT105" s="1"/>
      <c r="HU105" s="1"/>
      <c r="HV105" s="1">
        <v>15</v>
      </c>
      <c r="HW105" s="213"/>
      <c r="HX105" s="213"/>
      <c r="HY105" s="1"/>
      <c r="HZ105" s="1"/>
      <c r="IA105" s="230"/>
      <c r="IB105" s="230"/>
      <c r="IC105" s="1"/>
      <c r="ID105" s="1"/>
      <c r="IE105" s="1"/>
      <c r="IF105" s="1"/>
      <c r="IG105" s="1"/>
      <c r="IH105" s="1"/>
      <c r="II105" s="1"/>
      <c r="IJ105" s="1"/>
      <c r="IK105" s="244"/>
      <c r="IL105" s="244"/>
      <c r="IM105" s="1"/>
      <c r="IN105" s="1"/>
      <c r="IO105" s="1361"/>
    </row>
    <row r="106" spans="1:249" x14ac:dyDescent="0.3">
      <c r="A106" s="12">
        <v>84</v>
      </c>
      <c r="B106" s="12" t="s">
        <v>1130</v>
      </c>
      <c r="C106" s="12" t="s">
        <v>619</v>
      </c>
      <c r="D106" s="12">
        <v>45.5</v>
      </c>
      <c r="E106" s="12"/>
      <c r="F106" s="12"/>
      <c r="G106" s="12"/>
      <c r="H106" s="12"/>
      <c r="I106" s="12"/>
      <c r="J106" s="12">
        <v>0</v>
      </c>
      <c r="K106" s="12">
        <v>0</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
      <c r="BY106" s="41"/>
      <c r="BZ106" s="51"/>
      <c r="CA106" s="51"/>
      <c r="CB106" s="1"/>
      <c r="CC106" s="1"/>
      <c r="CD106" s="1"/>
      <c r="CE106" s="1"/>
      <c r="CF106" s="1"/>
      <c r="CG106" s="1"/>
      <c r="CH106" s="1"/>
      <c r="CI106" s="1"/>
      <c r="CJ106" s="1"/>
      <c r="CK106" s="1"/>
      <c r="CL106" s="71"/>
      <c r="CM106" s="7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41"/>
      <c r="DY106" s="41"/>
      <c r="DZ106" s="1"/>
      <c r="EA106" s="1"/>
      <c r="EB106" s="1"/>
      <c r="EC106" s="41"/>
      <c r="ED106" s="54"/>
      <c r="EE106" s="54"/>
      <c r="EF106" s="1"/>
      <c r="EG106" s="1"/>
      <c r="EH106" s="1"/>
      <c r="EI106" s="1"/>
      <c r="EJ106" s="1"/>
      <c r="EK106" s="1"/>
      <c r="EL106" s="1"/>
      <c r="EM106" s="1"/>
      <c r="EN106" s="60"/>
      <c r="EO106" s="60"/>
      <c r="EP106" s="1"/>
      <c r="EQ106" s="1"/>
      <c r="ER106" s="1"/>
      <c r="ES106" s="1"/>
      <c r="ET106" s="1"/>
      <c r="EU106" s="1"/>
      <c r="EV106" s="1"/>
      <c r="EW106" s="1"/>
      <c r="EX106" s="1"/>
      <c r="EY106" s="1"/>
      <c r="EZ106" s="54"/>
      <c r="FA106" s="54"/>
      <c r="FB106" s="1"/>
      <c r="FC106" s="1"/>
      <c r="FD106" s="151"/>
      <c r="FE106" s="54"/>
      <c r="FF106" s="54"/>
      <c r="FG106" s="1"/>
      <c r="FH106" s="1"/>
      <c r="FI106" s="1"/>
      <c r="FJ106" s="1"/>
      <c r="FK106" s="54"/>
      <c r="FL106" s="54"/>
      <c r="FM106" s="1"/>
      <c r="FN106" s="1"/>
      <c r="FO106" s="1"/>
      <c r="FP106" s="1"/>
      <c r="FQ106" s="160"/>
      <c r="FR106" s="51"/>
      <c r="FS106" s="1"/>
      <c r="FT106" s="1"/>
      <c r="FU106" s="1"/>
      <c r="FV106" s="1"/>
      <c r="FW106" s="1"/>
      <c r="FX106" s="1"/>
      <c r="FY106" s="1"/>
      <c r="FZ106" s="1"/>
      <c r="GA106" s="1"/>
      <c r="GB106" s="1"/>
      <c r="GC106" s="1"/>
      <c r="GD106" s="1"/>
      <c r="GE106" s="1"/>
      <c r="GF106" s="1"/>
      <c r="GG106" s="1"/>
      <c r="GH106" s="1"/>
      <c r="GI106" s="54"/>
      <c r="GJ106" s="54"/>
      <c r="GK106" s="1"/>
      <c r="GL106" s="1"/>
      <c r="GM106" s="1"/>
      <c r="GN106" s="1"/>
      <c r="GO106" s="1"/>
      <c r="GP106" s="1"/>
      <c r="GQ106" s="1"/>
      <c r="GR106" s="1"/>
      <c r="GS106" s="1"/>
      <c r="GT106" s="1"/>
      <c r="GU106" s="194"/>
      <c r="GV106" s="194"/>
      <c r="GW106" s="51"/>
      <c r="GX106" s="51"/>
      <c r="GY106" s="1"/>
      <c r="GZ106" s="1"/>
      <c r="HA106" s="1"/>
      <c r="HB106" s="1"/>
      <c r="HC106" s="1"/>
      <c r="HD106" s="1"/>
      <c r="HE106" s="1"/>
      <c r="HF106" s="1"/>
      <c r="HG106" s="1"/>
      <c r="HH106" s="1"/>
      <c r="HI106" s="1"/>
      <c r="HJ106" s="1"/>
      <c r="HK106" s="94"/>
      <c r="HL106" s="94"/>
      <c r="HM106" s="1"/>
      <c r="HN106" s="1"/>
      <c r="HO106" s="51"/>
      <c r="HP106" s="51"/>
      <c r="HQ106" s="1"/>
      <c r="HR106" s="1"/>
      <c r="HS106" s="1"/>
      <c r="HT106" s="1"/>
      <c r="HU106" s="1"/>
      <c r="HV106" s="1"/>
      <c r="HW106" s="213"/>
      <c r="HX106" s="213"/>
      <c r="HY106" s="1"/>
      <c r="HZ106" s="1"/>
      <c r="IA106" s="230"/>
      <c r="IB106" s="230"/>
      <c r="IC106" s="1"/>
      <c r="ID106" s="1"/>
      <c r="IE106" s="1"/>
      <c r="IF106" s="1"/>
      <c r="IG106" s="1"/>
      <c r="IH106" s="1"/>
      <c r="II106" s="1"/>
      <c r="IJ106" s="1"/>
      <c r="IK106" s="244"/>
      <c r="IL106" s="244"/>
      <c r="IM106" s="1"/>
      <c r="IN106" s="1"/>
      <c r="IO106" s="1361"/>
    </row>
    <row r="107" spans="1:249" x14ac:dyDescent="0.3">
      <c r="A107" s="12">
        <v>21</v>
      </c>
      <c r="B107" s="12" t="s">
        <v>1131</v>
      </c>
      <c r="C107" s="12" t="s">
        <v>621</v>
      </c>
      <c r="D107" s="12">
        <v>0.98</v>
      </c>
      <c r="E107" s="12"/>
      <c r="F107" s="12"/>
      <c r="G107" s="12"/>
      <c r="H107" s="12"/>
      <c r="I107" s="12"/>
      <c r="J107" s="12">
        <v>0</v>
      </c>
      <c r="K107" s="12">
        <v>0</v>
      </c>
      <c r="L107" s="12"/>
      <c r="M107" s="12"/>
      <c r="N107" s="12"/>
      <c r="O107" s="12"/>
      <c r="P107" s="12"/>
      <c r="Q107" s="12"/>
      <c r="R107" s="12"/>
      <c r="S107" s="12"/>
      <c r="T107" s="12"/>
      <c r="U107" s="12"/>
      <c r="V107" s="12"/>
      <c r="W107" s="12"/>
      <c r="X107" s="12"/>
      <c r="Y107" s="12"/>
      <c r="Z107" s="12">
        <v>0</v>
      </c>
      <c r="AA107" s="12">
        <v>0</v>
      </c>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f>SUM(BH108:BH113)</f>
        <v>0</v>
      </c>
      <c r="BI107" s="12">
        <f>SUM(BI108:BI113)</f>
        <v>0</v>
      </c>
      <c r="BJ107" s="12"/>
      <c r="BK107" s="12"/>
      <c r="BL107" s="12"/>
      <c r="BM107" s="12"/>
      <c r="BN107" s="12"/>
      <c r="BO107" s="12"/>
      <c r="BP107" s="12"/>
      <c r="BQ107" s="12"/>
      <c r="BR107" s="12"/>
      <c r="BS107" s="12"/>
      <c r="BT107" s="12"/>
      <c r="BU107" s="12"/>
      <c r="BV107" s="12"/>
      <c r="BW107" s="12"/>
      <c r="BX107" s="1"/>
      <c r="BY107" s="41"/>
      <c r="BZ107" s="51"/>
      <c r="CA107" s="51"/>
      <c r="CB107" s="1"/>
      <c r="CC107" s="1"/>
      <c r="CD107" s="1"/>
      <c r="CE107" s="1"/>
      <c r="CF107" s="1"/>
      <c r="CG107" s="1"/>
      <c r="CH107" s="1"/>
      <c r="CI107" s="1"/>
      <c r="CJ107" s="1"/>
      <c r="CK107" s="1"/>
      <c r="CL107" s="71"/>
      <c r="CM107" s="71"/>
      <c r="CN107" s="1"/>
      <c r="CO107" s="1"/>
      <c r="CP107" s="1"/>
      <c r="CQ107" s="1"/>
      <c r="CR107" s="1"/>
      <c r="CS107" s="1"/>
      <c r="CT107" s="1"/>
      <c r="CU107" s="1"/>
      <c r="CV107" s="1"/>
      <c r="CW107" s="1"/>
      <c r="CX107" s="1"/>
      <c r="CY107" s="1"/>
      <c r="CZ107" s="1"/>
      <c r="DA107" s="1">
        <v>2</v>
      </c>
      <c r="DB107" s="1"/>
      <c r="DC107" s="1"/>
      <c r="DD107" s="1"/>
      <c r="DE107" s="1"/>
      <c r="DF107" s="1"/>
      <c r="DG107" s="1"/>
      <c r="DH107" s="1"/>
      <c r="DI107" s="1"/>
      <c r="DJ107" s="1"/>
      <c r="DK107" s="1"/>
      <c r="DL107" s="1"/>
      <c r="DM107" s="1"/>
      <c r="DN107" s="1">
        <f>SUM(DN108:DN113)</f>
        <v>1100</v>
      </c>
      <c r="DO107" s="1">
        <f>SUM(DO108:DO113)</f>
        <v>7300</v>
      </c>
      <c r="DP107" s="1"/>
      <c r="DQ107" s="1"/>
      <c r="DR107" s="1"/>
      <c r="DS107" s="1"/>
      <c r="DT107" s="1"/>
      <c r="DU107" s="1"/>
      <c r="DV107" s="1"/>
      <c r="DW107" s="1"/>
      <c r="DX107" s="45">
        <f>SUM(DX108:DX113)</f>
        <v>0</v>
      </c>
      <c r="DY107" s="45">
        <f>SUM(DY108:DY113)</f>
        <v>293</v>
      </c>
      <c r="DZ107" s="1"/>
      <c r="EA107" s="1"/>
      <c r="EB107" s="1"/>
      <c r="EC107" s="41"/>
      <c r="ED107" s="54"/>
      <c r="EE107" s="54"/>
      <c r="EF107" s="1"/>
      <c r="EG107" s="1"/>
      <c r="EH107" s="1"/>
      <c r="EI107" s="50">
        <v>950</v>
      </c>
      <c r="EJ107" s="1"/>
      <c r="EK107" s="1"/>
      <c r="EL107" s="1"/>
      <c r="EM107" s="1"/>
      <c r="EN107" s="60"/>
      <c r="EO107" s="60"/>
      <c r="EP107" s="1"/>
      <c r="EQ107" s="1"/>
      <c r="ER107" s="1"/>
      <c r="ES107" s="1"/>
      <c r="ET107" s="1"/>
      <c r="EU107" s="1"/>
      <c r="EV107" s="1">
        <v>0</v>
      </c>
      <c r="EW107" s="1">
        <v>0</v>
      </c>
      <c r="EX107" s="1"/>
      <c r="EY107" s="1"/>
      <c r="EZ107" s="54"/>
      <c r="FA107" s="54">
        <v>150</v>
      </c>
      <c r="FB107" s="1"/>
      <c r="FC107" s="1"/>
      <c r="FD107" s="151"/>
      <c r="FE107" s="54"/>
      <c r="FF107" s="54"/>
      <c r="FG107" s="1"/>
      <c r="FH107" s="1"/>
      <c r="FI107" s="1"/>
      <c r="FJ107" s="1"/>
      <c r="FK107" s="54"/>
      <c r="FL107" s="54"/>
      <c r="FM107" s="1"/>
      <c r="FN107" s="1"/>
      <c r="FO107" s="1"/>
      <c r="FP107" s="1"/>
      <c r="FQ107" s="160"/>
      <c r="FR107" s="51"/>
      <c r="FS107" s="1"/>
      <c r="FT107" s="1"/>
      <c r="FU107" s="1"/>
      <c r="FV107" s="1"/>
      <c r="FW107" s="1"/>
      <c r="FX107" s="1"/>
      <c r="FY107" s="1"/>
      <c r="FZ107" s="1"/>
      <c r="GA107" s="1"/>
      <c r="GB107" s="1"/>
      <c r="GC107" s="1"/>
      <c r="GD107" s="1"/>
      <c r="GE107" s="1"/>
      <c r="GF107" s="1"/>
      <c r="GG107" s="1"/>
      <c r="GH107" s="1"/>
      <c r="GI107" s="54"/>
      <c r="GJ107" s="54"/>
      <c r="GK107" s="1"/>
      <c r="GL107" s="1"/>
      <c r="GM107" s="1"/>
      <c r="GN107" s="1"/>
      <c r="GO107" s="1"/>
      <c r="GP107" s="1"/>
      <c r="GQ107" s="1"/>
      <c r="GR107" s="1"/>
      <c r="GS107" s="1"/>
      <c r="GT107" s="1"/>
      <c r="GU107" s="194"/>
      <c r="GV107" s="194"/>
      <c r="GW107" s="51">
        <v>0</v>
      </c>
      <c r="GX107" s="51">
        <v>93</v>
      </c>
      <c r="GY107" s="1"/>
      <c r="GZ107" s="1"/>
      <c r="HA107" s="1"/>
      <c r="HB107" s="1"/>
      <c r="HC107" s="1"/>
      <c r="HD107" s="1"/>
      <c r="HE107" s="1"/>
      <c r="HF107" s="1"/>
      <c r="HG107" s="1"/>
      <c r="HH107" s="1"/>
      <c r="HI107" s="1"/>
      <c r="HJ107" s="1"/>
      <c r="HK107" s="94"/>
      <c r="HL107" s="94"/>
      <c r="HM107" s="1"/>
      <c r="HN107" s="1"/>
      <c r="HO107" s="51">
        <v>0</v>
      </c>
      <c r="HP107" s="51">
        <v>93</v>
      </c>
      <c r="HQ107" s="1"/>
      <c r="HR107" s="1"/>
      <c r="HS107" s="1"/>
      <c r="HT107" s="1"/>
      <c r="HU107" s="1"/>
      <c r="HV107" s="50">
        <v>0</v>
      </c>
      <c r="HW107" s="213"/>
      <c r="HX107" s="213"/>
      <c r="HY107" s="1"/>
      <c r="HZ107" s="1"/>
      <c r="IA107" s="230"/>
      <c r="IB107" s="230"/>
      <c r="IC107" s="1"/>
      <c r="ID107" s="1"/>
      <c r="IE107" s="1"/>
      <c r="IF107" s="1"/>
      <c r="IG107" s="1"/>
      <c r="IH107" s="1"/>
      <c r="II107" s="1"/>
      <c r="IJ107" s="1"/>
      <c r="IK107" s="244"/>
      <c r="IL107" s="244"/>
      <c r="IM107" s="1"/>
      <c r="IN107" s="1"/>
      <c r="IO107" s="1361"/>
    </row>
    <row r="108" spans="1:249" x14ac:dyDescent="0.3">
      <c r="A108" s="12">
        <v>85</v>
      </c>
      <c r="B108" s="12" t="s">
        <v>1132</v>
      </c>
      <c r="C108" s="12" t="s">
        <v>1133</v>
      </c>
      <c r="D108" s="12">
        <v>0.39</v>
      </c>
      <c r="E108" s="12"/>
      <c r="F108" s="12"/>
      <c r="G108" s="12"/>
      <c r="H108" s="12"/>
      <c r="I108" s="12"/>
      <c r="J108" s="12">
        <v>0</v>
      </c>
      <c r="K108" s="12">
        <v>0</v>
      </c>
      <c r="L108" s="12"/>
      <c r="M108" s="12"/>
      <c r="N108" s="12"/>
      <c r="O108" s="12"/>
      <c r="P108" s="12"/>
      <c r="Q108" s="12"/>
      <c r="R108" s="12"/>
      <c r="S108" s="12"/>
      <c r="T108" s="12"/>
      <c r="U108" s="12"/>
      <c r="V108" s="12"/>
      <c r="W108" s="12"/>
      <c r="X108" s="12"/>
      <c r="Y108" s="12"/>
      <c r="Z108" s="12"/>
      <c r="AA108" s="12"/>
      <c r="AB108" s="12">
        <v>1</v>
      </c>
      <c r="AC108" s="12">
        <v>75</v>
      </c>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
      <c r="BY108" s="41"/>
      <c r="BZ108" s="51"/>
      <c r="CA108" s="51"/>
      <c r="CB108" s="1"/>
      <c r="CC108" s="1"/>
      <c r="CD108" s="1"/>
      <c r="CE108" s="1"/>
      <c r="CF108" s="1"/>
      <c r="CG108" s="1"/>
      <c r="CH108" s="1"/>
      <c r="CI108" s="1"/>
      <c r="CJ108" s="1"/>
      <c r="CK108" s="1"/>
      <c r="CL108" s="71"/>
      <c r="CM108" s="71"/>
      <c r="CN108" s="1"/>
      <c r="CO108" s="1"/>
      <c r="CP108" s="1"/>
      <c r="CQ108" s="1"/>
      <c r="CR108" s="1"/>
      <c r="CS108" s="1"/>
      <c r="CT108" s="1"/>
      <c r="CU108" s="1"/>
      <c r="CV108" s="1"/>
      <c r="CW108" s="1"/>
      <c r="CX108" s="1"/>
      <c r="CY108" s="1"/>
      <c r="CZ108" s="1"/>
      <c r="DA108" s="1">
        <v>2</v>
      </c>
      <c r="DB108" s="1"/>
      <c r="DC108" s="1"/>
      <c r="DD108" s="1"/>
      <c r="DE108" s="1"/>
      <c r="DF108" s="1"/>
      <c r="DG108" s="1"/>
      <c r="DH108" s="1"/>
      <c r="DI108" s="1"/>
      <c r="DJ108" s="1"/>
      <c r="DK108" s="1"/>
      <c r="DL108" s="1"/>
      <c r="DM108" s="1"/>
      <c r="DN108" s="1">
        <v>58</v>
      </c>
      <c r="DO108" s="1">
        <v>14</v>
      </c>
      <c r="DP108" s="1"/>
      <c r="DQ108" s="1"/>
      <c r="DR108" s="1"/>
      <c r="DS108" s="1"/>
      <c r="DT108" s="1"/>
      <c r="DU108" s="1"/>
      <c r="DV108" s="1"/>
      <c r="DW108" s="1"/>
      <c r="DX108" s="41"/>
      <c r="DY108" s="41">
        <v>293</v>
      </c>
      <c r="DZ108" s="1"/>
      <c r="EA108" s="1"/>
      <c r="EB108" s="1"/>
      <c r="EC108" s="41"/>
      <c r="ED108" s="54"/>
      <c r="EE108" s="54"/>
      <c r="EF108" s="1"/>
      <c r="EG108" s="1"/>
      <c r="EH108" s="1"/>
      <c r="EI108" s="1">
        <v>720</v>
      </c>
      <c r="EJ108" s="1"/>
      <c r="EK108" s="1"/>
      <c r="EL108" s="1"/>
      <c r="EM108" s="1"/>
      <c r="EN108" s="60"/>
      <c r="EO108" s="60"/>
      <c r="EP108" s="1"/>
      <c r="EQ108" s="1"/>
      <c r="ER108" s="1"/>
      <c r="ES108" s="1"/>
      <c r="ET108" s="1"/>
      <c r="EU108" s="1"/>
      <c r="EV108" s="1"/>
      <c r="EW108" s="1"/>
      <c r="EX108" s="1"/>
      <c r="EY108" s="1"/>
      <c r="EZ108" s="54"/>
      <c r="FA108" s="54">
        <v>38</v>
      </c>
      <c r="FB108" s="1"/>
      <c r="FC108" s="1"/>
      <c r="FD108" s="151"/>
      <c r="FE108" s="54"/>
      <c r="FF108" s="54"/>
      <c r="FG108" s="1"/>
      <c r="FH108" s="1"/>
      <c r="FI108" s="1"/>
      <c r="FJ108" s="1"/>
      <c r="FK108" s="54"/>
      <c r="FL108" s="54"/>
      <c r="FM108" s="1"/>
      <c r="FN108" s="1"/>
      <c r="FO108" s="1"/>
      <c r="FP108" s="1"/>
      <c r="FQ108" s="160"/>
      <c r="FR108" s="51"/>
      <c r="FS108" s="1"/>
      <c r="FT108" s="1"/>
      <c r="FU108" s="1"/>
      <c r="FV108" s="1"/>
      <c r="FW108" s="1"/>
      <c r="FX108" s="1"/>
      <c r="FY108" s="1"/>
      <c r="FZ108" s="1"/>
      <c r="GA108" s="1">
        <v>210</v>
      </c>
      <c r="GB108" s="1"/>
      <c r="GC108" s="1"/>
      <c r="GD108" s="1"/>
      <c r="GE108" s="1"/>
      <c r="GF108" s="1"/>
      <c r="GG108" s="1"/>
      <c r="GH108" s="1"/>
      <c r="GI108" s="54"/>
      <c r="GJ108" s="54"/>
      <c r="GK108" s="1"/>
      <c r="GL108" s="1"/>
      <c r="GM108" s="1"/>
      <c r="GN108" s="1"/>
      <c r="GO108" s="1"/>
      <c r="GP108" s="1"/>
      <c r="GQ108" s="1">
        <v>210</v>
      </c>
      <c r="GR108" s="1"/>
      <c r="GS108" s="1"/>
      <c r="GT108" s="1"/>
      <c r="GU108" s="194"/>
      <c r="GV108" s="194"/>
      <c r="GW108" s="51"/>
      <c r="GX108" s="51">
        <v>70</v>
      </c>
      <c r="GY108" s="1"/>
      <c r="GZ108" s="1"/>
      <c r="HA108" s="1"/>
      <c r="HB108" s="1"/>
      <c r="HC108" s="1"/>
      <c r="HD108" s="1"/>
      <c r="HE108" s="1"/>
      <c r="HF108" s="1"/>
      <c r="HG108" s="1"/>
      <c r="HH108" s="1"/>
      <c r="HI108" s="1"/>
      <c r="HJ108" s="1"/>
      <c r="HK108" s="94"/>
      <c r="HL108" s="94"/>
      <c r="HM108" s="1">
        <v>173</v>
      </c>
      <c r="HN108" s="1">
        <v>3</v>
      </c>
      <c r="HO108" s="51"/>
      <c r="HP108" s="51">
        <v>70</v>
      </c>
      <c r="HQ108" s="1">
        <v>2</v>
      </c>
      <c r="HR108" s="1"/>
      <c r="HS108" s="1"/>
      <c r="HT108" s="1"/>
      <c r="HU108" s="1"/>
      <c r="HV108" s="1"/>
      <c r="HW108" s="213"/>
      <c r="HX108" s="213"/>
      <c r="HY108" s="1">
        <v>5</v>
      </c>
      <c r="HZ108" s="1">
        <v>347</v>
      </c>
      <c r="IA108" s="230"/>
      <c r="IB108" s="230"/>
      <c r="IC108" s="1"/>
      <c r="ID108" s="1"/>
      <c r="IE108" s="1"/>
      <c r="IF108" s="1"/>
      <c r="IG108" s="1">
        <v>2</v>
      </c>
      <c r="IH108" s="1"/>
      <c r="II108" s="1"/>
      <c r="IJ108" s="1"/>
      <c r="IK108" s="244"/>
      <c r="IL108" s="244"/>
      <c r="IM108" s="1"/>
      <c r="IN108" s="1"/>
      <c r="IO108" s="1361"/>
    </row>
    <row r="109" spans="1:249" x14ac:dyDescent="0.3">
      <c r="A109" s="12">
        <v>86</v>
      </c>
      <c r="B109" s="12" t="s">
        <v>1134</v>
      </c>
      <c r="C109" s="12" t="s">
        <v>623</v>
      </c>
      <c r="D109" s="12">
        <v>0.96</v>
      </c>
      <c r="E109" s="12"/>
      <c r="F109" s="12"/>
      <c r="G109" s="12"/>
      <c r="H109" s="12"/>
      <c r="I109" s="12"/>
      <c r="J109" s="12">
        <v>0</v>
      </c>
      <c r="K109" s="12">
        <v>0</v>
      </c>
      <c r="L109" s="12"/>
      <c r="M109" s="12"/>
      <c r="N109" s="12"/>
      <c r="O109" s="12"/>
      <c r="P109" s="12"/>
      <c r="Q109" s="12"/>
      <c r="R109" s="12"/>
      <c r="S109" s="12"/>
      <c r="T109" s="12"/>
      <c r="U109" s="12"/>
      <c r="V109" s="12"/>
      <c r="W109" s="12"/>
      <c r="X109" s="12"/>
      <c r="Y109" s="12"/>
      <c r="Z109" s="12"/>
      <c r="AA109" s="12"/>
      <c r="AB109" s="12"/>
      <c r="AC109" s="12">
        <v>2</v>
      </c>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
      <c r="BY109" s="41"/>
      <c r="BZ109" s="51"/>
      <c r="CA109" s="51"/>
      <c r="CB109" s="1"/>
      <c r="CC109" s="1"/>
      <c r="CD109" s="1"/>
      <c r="CE109" s="1"/>
      <c r="CF109" s="1"/>
      <c r="CG109" s="1"/>
      <c r="CH109" s="1"/>
      <c r="CI109" s="1"/>
      <c r="CJ109" s="1"/>
      <c r="CK109" s="1"/>
      <c r="CL109" s="71"/>
      <c r="CM109" s="71"/>
      <c r="CN109" s="1"/>
      <c r="CO109" s="1">
        <v>20</v>
      </c>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v>1009</v>
      </c>
      <c r="DO109" s="1">
        <v>300</v>
      </c>
      <c r="DP109" s="1"/>
      <c r="DQ109" s="1"/>
      <c r="DR109" s="1"/>
      <c r="DS109" s="1"/>
      <c r="DT109" s="1"/>
      <c r="DU109" s="1"/>
      <c r="DV109" s="1"/>
      <c r="DW109" s="1"/>
      <c r="DX109" s="41"/>
      <c r="DY109" s="41"/>
      <c r="DZ109" s="1"/>
      <c r="EA109" s="1"/>
      <c r="EB109" s="1"/>
      <c r="EC109" s="41"/>
      <c r="ED109" s="54"/>
      <c r="EE109" s="54"/>
      <c r="EF109" s="1"/>
      <c r="EG109" s="1"/>
      <c r="EH109" s="1"/>
      <c r="EI109" s="1">
        <v>230</v>
      </c>
      <c r="EJ109" s="1"/>
      <c r="EK109" s="1"/>
      <c r="EL109" s="1"/>
      <c r="EM109" s="1"/>
      <c r="EN109" s="60"/>
      <c r="EO109" s="60"/>
      <c r="EP109" s="1"/>
      <c r="EQ109" s="1"/>
      <c r="ER109" s="1"/>
      <c r="ES109" s="1"/>
      <c r="ET109" s="1"/>
      <c r="EU109" s="1"/>
      <c r="EV109" s="1"/>
      <c r="EW109" s="1"/>
      <c r="EX109" s="1"/>
      <c r="EY109" s="1"/>
      <c r="EZ109" s="54"/>
      <c r="FA109" s="54">
        <v>89</v>
      </c>
      <c r="FB109" s="1"/>
      <c r="FC109" s="1"/>
      <c r="FD109" s="151"/>
      <c r="FE109" s="54"/>
      <c r="FF109" s="54"/>
      <c r="FG109" s="1"/>
      <c r="FH109" s="1"/>
      <c r="FI109" s="1"/>
      <c r="FJ109" s="1"/>
      <c r="FK109" s="54"/>
      <c r="FL109" s="54"/>
      <c r="FM109" s="1"/>
      <c r="FN109" s="1"/>
      <c r="FO109" s="1"/>
      <c r="FP109" s="1"/>
      <c r="FQ109" s="160"/>
      <c r="FR109" s="51"/>
      <c r="FS109" s="1"/>
      <c r="FT109" s="1"/>
      <c r="FU109" s="1"/>
      <c r="FV109" s="1"/>
      <c r="FW109" s="1"/>
      <c r="FX109" s="1"/>
      <c r="FY109" s="1"/>
      <c r="FZ109" s="1"/>
      <c r="GA109" s="1">
        <v>250</v>
      </c>
      <c r="GB109" s="1"/>
      <c r="GC109" s="1"/>
      <c r="GD109" s="1"/>
      <c r="GE109" s="1"/>
      <c r="GF109" s="1"/>
      <c r="GG109" s="1"/>
      <c r="GH109" s="1"/>
      <c r="GI109" s="54"/>
      <c r="GJ109" s="54"/>
      <c r="GK109" s="1"/>
      <c r="GL109" s="1"/>
      <c r="GM109" s="1"/>
      <c r="GN109" s="1"/>
      <c r="GO109" s="1"/>
      <c r="GP109" s="1"/>
      <c r="GQ109" s="1">
        <v>250</v>
      </c>
      <c r="GR109" s="1"/>
      <c r="GS109" s="1"/>
      <c r="GT109" s="1"/>
      <c r="GU109" s="194"/>
      <c r="GV109" s="194"/>
      <c r="GW109" s="51"/>
      <c r="GX109" s="51">
        <v>10</v>
      </c>
      <c r="GY109" s="1"/>
      <c r="GZ109" s="1"/>
      <c r="HA109" s="1"/>
      <c r="HB109" s="1"/>
      <c r="HC109" s="1"/>
      <c r="HD109" s="1"/>
      <c r="HE109" s="1"/>
      <c r="HF109" s="1"/>
      <c r="HG109" s="1"/>
      <c r="HH109" s="1"/>
      <c r="HI109" s="1"/>
      <c r="HJ109" s="1"/>
      <c r="HK109" s="94"/>
      <c r="HL109" s="94"/>
      <c r="HM109" s="1"/>
      <c r="HN109" s="1"/>
      <c r="HO109" s="51"/>
      <c r="HP109" s="51">
        <v>10</v>
      </c>
      <c r="HQ109" s="1"/>
      <c r="HR109" s="1"/>
      <c r="HS109" s="1"/>
      <c r="HT109" s="1"/>
      <c r="HU109" s="1"/>
      <c r="HV109" s="1"/>
      <c r="HW109" s="213"/>
      <c r="HX109" s="213"/>
      <c r="HY109" s="1"/>
      <c r="HZ109" s="1">
        <v>30</v>
      </c>
      <c r="IA109" s="230"/>
      <c r="IB109" s="230"/>
      <c r="IC109" s="1"/>
      <c r="ID109" s="1"/>
      <c r="IE109" s="1"/>
      <c r="IF109" s="1"/>
      <c r="IG109" s="1">
        <v>66</v>
      </c>
      <c r="IH109" s="1">
        <v>5</v>
      </c>
      <c r="II109" s="1"/>
      <c r="IJ109" s="1"/>
      <c r="IK109" s="244"/>
      <c r="IL109" s="244"/>
      <c r="IM109" s="1"/>
      <c r="IN109" s="1"/>
      <c r="IO109" s="1361"/>
    </row>
    <row r="110" spans="1:249" x14ac:dyDescent="0.3">
      <c r="A110" s="12">
        <v>87</v>
      </c>
      <c r="B110" s="12" t="s">
        <v>1135</v>
      </c>
      <c r="C110" s="12" t="s">
        <v>625</v>
      </c>
      <c r="D110" s="12">
        <v>1.44</v>
      </c>
      <c r="E110" s="12"/>
      <c r="F110" s="12"/>
      <c r="G110" s="12"/>
      <c r="H110" s="12"/>
      <c r="I110" s="12"/>
      <c r="J110" s="12">
        <v>0</v>
      </c>
      <c r="K110" s="12">
        <v>0</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
      <c r="BY110" s="41"/>
      <c r="BZ110" s="51"/>
      <c r="CA110" s="51"/>
      <c r="CB110" s="1"/>
      <c r="CC110" s="1"/>
      <c r="CD110" s="1"/>
      <c r="CE110" s="1"/>
      <c r="CF110" s="1"/>
      <c r="CG110" s="1"/>
      <c r="CH110" s="1"/>
      <c r="CI110" s="1"/>
      <c r="CJ110" s="1"/>
      <c r="CK110" s="1"/>
      <c r="CL110" s="71"/>
      <c r="CM110" s="7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v>2</v>
      </c>
      <c r="DO110" s="1">
        <v>136</v>
      </c>
      <c r="DP110" s="1"/>
      <c r="DQ110" s="1"/>
      <c r="DR110" s="1"/>
      <c r="DS110" s="1"/>
      <c r="DT110" s="1"/>
      <c r="DU110" s="1"/>
      <c r="DV110" s="1"/>
      <c r="DW110" s="1"/>
      <c r="DX110" s="41"/>
      <c r="DY110" s="41"/>
      <c r="DZ110" s="1"/>
      <c r="EA110" s="1"/>
      <c r="EB110" s="1"/>
      <c r="EC110" s="41"/>
      <c r="ED110" s="54"/>
      <c r="EE110" s="54"/>
      <c r="EF110" s="1"/>
      <c r="EG110" s="1"/>
      <c r="EH110" s="1"/>
      <c r="EI110" s="1"/>
      <c r="EJ110" s="1"/>
      <c r="EK110" s="1"/>
      <c r="EL110" s="1"/>
      <c r="EM110" s="1"/>
      <c r="EN110" s="60"/>
      <c r="EO110" s="60"/>
      <c r="EP110" s="1"/>
      <c r="EQ110" s="1"/>
      <c r="ER110" s="1"/>
      <c r="ES110" s="1"/>
      <c r="ET110" s="1"/>
      <c r="EU110" s="1"/>
      <c r="EV110" s="1"/>
      <c r="EW110" s="1"/>
      <c r="EX110" s="1"/>
      <c r="EY110" s="1"/>
      <c r="EZ110" s="54"/>
      <c r="FA110" s="54"/>
      <c r="FB110" s="1"/>
      <c r="FC110" s="1"/>
      <c r="FD110" s="151"/>
      <c r="FE110" s="54"/>
      <c r="FF110" s="54"/>
      <c r="FG110" s="1"/>
      <c r="FH110" s="1"/>
      <c r="FI110" s="1"/>
      <c r="FJ110" s="1"/>
      <c r="FK110" s="54"/>
      <c r="FL110" s="54"/>
      <c r="FM110" s="1"/>
      <c r="FN110" s="1"/>
      <c r="FO110" s="1"/>
      <c r="FP110" s="1"/>
      <c r="FQ110" s="160"/>
      <c r="FR110" s="51"/>
      <c r="FS110" s="1"/>
      <c r="FT110" s="1"/>
      <c r="FU110" s="1"/>
      <c r="FV110" s="1"/>
      <c r="FW110" s="1"/>
      <c r="FX110" s="1"/>
      <c r="FY110" s="1"/>
      <c r="FZ110" s="1"/>
      <c r="GA110" s="1">
        <v>124</v>
      </c>
      <c r="GB110" s="1"/>
      <c r="GC110" s="1"/>
      <c r="GD110" s="1"/>
      <c r="GE110" s="1"/>
      <c r="GF110" s="1"/>
      <c r="GG110" s="1"/>
      <c r="GH110" s="1"/>
      <c r="GI110" s="54"/>
      <c r="GJ110" s="54"/>
      <c r="GK110" s="1"/>
      <c r="GL110" s="1"/>
      <c r="GM110" s="1"/>
      <c r="GN110" s="1"/>
      <c r="GO110" s="1"/>
      <c r="GP110" s="1"/>
      <c r="GQ110" s="1">
        <v>124</v>
      </c>
      <c r="GR110" s="1"/>
      <c r="GS110" s="1"/>
      <c r="GT110" s="1"/>
      <c r="GU110" s="194"/>
      <c r="GV110" s="194"/>
      <c r="GW110" s="51"/>
      <c r="GX110" s="51">
        <v>1</v>
      </c>
      <c r="GY110" s="1"/>
      <c r="GZ110" s="1"/>
      <c r="HA110" s="1"/>
      <c r="HB110" s="1"/>
      <c r="HC110" s="1"/>
      <c r="HD110" s="1"/>
      <c r="HE110" s="1"/>
      <c r="HF110" s="1"/>
      <c r="HG110" s="1"/>
      <c r="HH110" s="1"/>
      <c r="HI110" s="1"/>
      <c r="HJ110" s="1"/>
      <c r="HK110" s="94"/>
      <c r="HL110" s="94"/>
      <c r="HM110" s="1"/>
      <c r="HN110" s="1"/>
      <c r="HO110" s="51"/>
      <c r="HP110" s="51">
        <v>1</v>
      </c>
      <c r="HQ110" s="1"/>
      <c r="HR110" s="1"/>
      <c r="HS110" s="1"/>
      <c r="HT110" s="1"/>
      <c r="HU110" s="1"/>
      <c r="HV110" s="1"/>
      <c r="HW110" s="213"/>
      <c r="HX110" s="213"/>
      <c r="HY110" s="1"/>
      <c r="HZ110" s="1"/>
      <c r="IA110" s="230"/>
      <c r="IB110" s="230"/>
      <c r="IC110" s="1"/>
      <c r="ID110" s="1"/>
      <c r="IE110" s="1"/>
      <c r="IF110" s="1"/>
      <c r="IG110" s="1">
        <v>1</v>
      </c>
      <c r="IH110" s="1"/>
      <c r="II110" s="1"/>
      <c r="IJ110" s="1"/>
      <c r="IK110" s="244"/>
      <c r="IL110" s="244"/>
      <c r="IM110" s="1"/>
      <c r="IN110" s="1"/>
      <c r="IO110" s="1361"/>
    </row>
    <row r="111" spans="1:249" x14ac:dyDescent="0.3">
      <c r="A111" s="12">
        <v>88</v>
      </c>
      <c r="B111" s="12" t="s">
        <v>1136</v>
      </c>
      <c r="C111" s="12" t="s">
        <v>627</v>
      </c>
      <c r="D111" s="12">
        <v>1.95</v>
      </c>
      <c r="E111" s="12"/>
      <c r="F111" s="12"/>
      <c r="G111" s="12"/>
      <c r="H111" s="12"/>
      <c r="I111" s="12"/>
      <c r="J111" s="12">
        <v>0</v>
      </c>
      <c r="K111" s="12">
        <v>0</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
      <c r="BY111" s="41"/>
      <c r="BZ111" s="51"/>
      <c r="CA111" s="51"/>
      <c r="CB111" s="1"/>
      <c r="CC111" s="1"/>
      <c r="CD111" s="1"/>
      <c r="CE111" s="1"/>
      <c r="CF111" s="1"/>
      <c r="CG111" s="1"/>
      <c r="CH111" s="1"/>
      <c r="CI111" s="1"/>
      <c r="CJ111" s="1"/>
      <c r="CK111" s="1"/>
      <c r="CL111" s="71"/>
      <c r="CM111" s="71"/>
      <c r="CN111" s="1"/>
      <c r="CO111" s="1">
        <v>40</v>
      </c>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v>27</v>
      </c>
      <c r="DO111" s="1">
        <v>950</v>
      </c>
      <c r="DP111" s="1"/>
      <c r="DQ111" s="1"/>
      <c r="DR111" s="1"/>
      <c r="DS111" s="1"/>
      <c r="DT111" s="1"/>
      <c r="DU111" s="1"/>
      <c r="DV111" s="1"/>
      <c r="DW111" s="1"/>
      <c r="DX111" s="41"/>
      <c r="DY111" s="41"/>
      <c r="DZ111" s="1"/>
      <c r="EA111" s="1"/>
      <c r="EB111" s="1"/>
      <c r="EC111" s="41"/>
      <c r="ED111" s="54"/>
      <c r="EE111" s="54"/>
      <c r="EF111" s="1"/>
      <c r="EG111" s="1"/>
      <c r="EH111" s="1"/>
      <c r="EI111" s="1"/>
      <c r="EJ111" s="1"/>
      <c r="EK111" s="1"/>
      <c r="EL111" s="1"/>
      <c r="EM111" s="1"/>
      <c r="EN111" s="60">
        <v>40</v>
      </c>
      <c r="EO111" s="60"/>
      <c r="EP111" s="1"/>
      <c r="EQ111" s="1"/>
      <c r="ER111" s="1"/>
      <c r="ES111" s="1"/>
      <c r="ET111" s="1"/>
      <c r="EU111" s="1"/>
      <c r="EV111" s="1"/>
      <c r="EW111" s="1"/>
      <c r="EX111" s="1"/>
      <c r="EY111" s="1"/>
      <c r="EZ111" s="54"/>
      <c r="FA111" s="54">
        <v>23</v>
      </c>
      <c r="FB111" s="1"/>
      <c r="FC111" s="1"/>
      <c r="FD111" s="151"/>
      <c r="FE111" s="54"/>
      <c r="FF111" s="54"/>
      <c r="FG111" s="1"/>
      <c r="FH111" s="1"/>
      <c r="FI111" s="1"/>
      <c r="FJ111" s="1"/>
      <c r="FK111" s="54"/>
      <c r="FL111" s="54"/>
      <c r="FM111" s="1"/>
      <c r="FN111" s="1"/>
      <c r="FO111" s="1"/>
      <c r="FP111" s="1"/>
      <c r="FQ111" s="160"/>
      <c r="FR111" s="51"/>
      <c r="FS111" s="1"/>
      <c r="FT111" s="1"/>
      <c r="FU111" s="1"/>
      <c r="FV111" s="1"/>
      <c r="FW111" s="1"/>
      <c r="FX111" s="1"/>
      <c r="FY111" s="1"/>
      <c r="FZ111" s="1"/>
      <c r="GA111" s="1">
        <v>2</v>
      </c>
      <c r="GB111" s="1"/>
      <c r="GC111" s="1"/>
      <c r="GD111" s="1"/>
      <c r="GE111" s="1"/>
      <c r="GF111" s="1"/>
      <c r="GG111" s="1"/>
      <c r="GH111" s="1"/>
      <c r="GI111" s="54"/>
      <c r="GJ111" s="54"/>
      <c r="GK111" s="1"/>
      <c r="GL111" s="1"/>
      <c r="GM111" s="1"/>
      <c r="GN111" s="1"/>
      <c r="GO111" s="1"/>
      <c r="GP111" s="1"/>
      <c r="GQ111" s="1">
        <v>2</v>
      </c>
      <c r="GR111" s="1"/>
      <c r="GS111" s="1"/>
      <c r="GT111" s="1"/>
      <c r="GU111" s="194"/>
      <c r="GV111" s="194"/>
      <c r="GW111" s="51"/>
      <c r="GX111" s="51"/>
      <c r="GY111" s="1"/>
      <c r="GZ111" s="1"/>
      <c r="HA111" s="1"/>
      <c r="HB111" s="1"/>
      <c r="HC111" s="1"/>
      <c r="HD111" s="1"/>
      <c r="HE111" s="1"/>
      <c r="HF111" s="1"/>
      <c r="HG111" s="1"/>
      <c r="HH111" s="1"/>
      <c r="HI111" s="1"/>
      <c r="HJ111" s="1"/>
      <c r="HK111" s="94"/>
      <c r="HL111" s="94"/>
      <c r="HM111" s="1"/>
      <c r="HN111" s="1"/>
      <c r="HO111" s="51"/>
      <c r="HP111" s="51"/>
      <c r="HQ111" s="1"/>
      <c r="HR111" s="1"/>
      <c r="HS111" s="1"/>
      <c r="HT111" s="1"/>
      <c r="HU111" s="1"/>
      <c r="HV111" s="1"/>
      <c r="HW111" s="213"/>
      <c r="HX111" s="213"/>
      <c r="HY111" s="1"/>
      <c r="HZ111" s="1"/>
      <c r="IA111" s="230"/>
      <c r="IB111" s="230"/>
      <c r="IC111" s="1"/>
      <c r="ID111" s="1"/>
      <c r="IE111" s="1"/>
      <c r="IF111" s="1"/>
      <c r="IG111" s="1">
        <v>1</v>
      </c>
      <c r="IH111" s="1"/>
      <c r="II111" s="1"/>
      <c r="IJ111" s="236">
        <v>60</v>
      </c>
      <c r="IK111" s="244"/>
      <c r="IL111" s="244"/>
      <c r="IM111" s="1"/>
      <c r="IN111" s="1"/>
      <c r="IO111" s="1361"/>
    </row>
    <row r="112" spans="1:249" x14ac:dyDescent="0.3">
      <c r="A112" s="12">
        <v>89</v>
      </c>
      <c r="B112" s="12" t="s">
        <v>1137</v>
      </c>
      <c r="C112" s="12" t="s">
        <v>629</v>
      </c>
      <c r="D112" s="12">
        <v>2.17</v>
      </c>
      <c r="E112" s="12"/>
      <c r="F112" s="12"/>
      <c r="G112" s="12"/>
      <c r="H112" s="12"/>
      <c r="I112" s="12"/>
      <c r="J112" s="12">
        <v>0</v>
      </c>
      <c r="K112" s="12">
        <v>0</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
      <c r="BY112" s="41"/>
      <c r="BZ112" s="51"/>
      <c r="CA112" s="51"/>
      <c r="CB112" s="1"/>
      <c r="CC112" s="1"/>
      <c r="CD112" s="1"/>
      <c r="CE112" s="1"/>
      <c r="CF112" s="1"/>
      <c r="CG112" s="1"/>
      <c r="CH112" s="1"/>
      <c r="CI112" s="1"/>
      <c r="CJ112" s="1"/>
      <c r="CK112" s="1"/>
      <c r="CL112" s="71"/>
      <c r="CM112" s="7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v>2</v>
      </c>
      <c r="DO112" s="1">
        <v>1300</v>
      </c>
      <c r="DP112" s="1"/>
      <c r="DQ112" s="1"/>
      <c r="DR112" s="1"/>
      <c r="DS112" s="1"/>
      <c r="DT112" s="1"/>
      <c r="DU112" s="1"/>
      <c r="DV112" s="1"/>
      <c r="DW112" s="1"/>
      <c r="DX112" s="41"/>
      <c r="DY112" s="41"/>
      <c r="DZ112" s="1"/>
      <c r="EA112" s="1"/>
      <c r="EB112" s="1"/>
      <c r="EC112" s="41"/>
      <c r="ED112" s="54"/>
      <c r="EE112" s="54"/>
      <c r="EF112" s="1"/>
      <c r="EG112" s="1"/>
      <c r="EH112" s="1"/>
      <c r="EI112" s="1"/>
      <c r="EJ112" s="1"/>
      <c r="EK112" s="1"/>
      <c r="EL112" s="1"/>
      <c r="EM112" s="1"/>
      <c r="EN112" s="60"/>
      <c r="EO112" s="60"/>
      <c r="EP112" s="1"/>
      <c r="EQ112" s="1"/>
      <c r="ER112" s="1"/>
      <c r="ES112" s="1"/>
      <c r="ET112" s="1"/>
      <c r="EU112" s="1"/>
      <c r="EV112" s="1"/>
      <c r="EW112" s="1"/>
      <c r="EX112" s="1"/>
      <c r="EY112" s="1"/>
      <c r="EZ112" s="54"/>
      <c r="FA112" s="54"/>
      <c r="FB112" s="1"/>
      <c r="FC112" s="1"/>
      <c r="FD112" s="151"/>
      <c r="FE112" s="54"/>
      <c r="FF112" s="54"/>
      <c r="FG112" s="1"/>
      <c r="FH112" s="1"/>
      <c r="FI112" s="1"/>
      <c r="FJ112" s="1"/>
      <c r="FK112" s="54"/>
      <c r="FL112" s="54"/>
      <c r="FM112" s="1"/>
      <c r="FN112" s="1"/>
      <c r="FO112" s="1"/>
      <c r="FP112" s="1"/>
      <c r="FQ112" s="160"/>
      <c r="FR112" s="51"/>
      <c r="FS112" s="1"/>
      <c r="FT112" s="1"/>
      <c r="FU112" s="1"/>
      <c r="FV112" s="1"/>
      <c r="FW112" s="1"/>
      <c r="FX112" s="1"/>
      <c r="FY112" s="1"/>
      <c r="FZ112" s="1"/>
      <c r="GA112" s="1">
        <v>2</v>
      </c>
      <c r="GB112" s="1"/>
      <c r="GC112" s="1"/>
      <c r="GD112" s="1"/>
      <c r="GE112" s="1"/>
      <c r="GF112" s="1"/>
      <c r="GG112" s="1"/>
      <c r="GH112" s="1"/>
      <c r="GI112" s="54"/>
      <c r="GJ112" s="54"/>
      <c r="GK112" s="1"/>
      <c r="GL112" s="1"/>
      <c r="GM112" s="1"/>
      <c r="GN112" s="1"/>
      <c r="GO112" s="1"/>
      <c r="GP112" s="1"/>
      <c r="GQ112" s="1">
        <v>2</v>
      </c>
      <c r="GR112" s="1"/>
      <c r="GS112" s="1"/>
      <c r="GT112" s="1"/>
      <c r="GU112" s="194"/>
      <c r="GV112" s="194"/>
      <c r="GW112" s="51"/>
      <c r="GX112" s="51">
        <v>12</v>
      </c>
      <c r="GY112" s="1"/>
      <c r="GZ112" s="1"/>
      <c r="HA112" s="1"/>
      <c r="HB112" s="1"/>
      <c r="HC112" s="1"/>
      <c r="HD112" s="1"/>
      <c r="HE112" s="1"/>
      <c r="HF112" s="1"/>
      <c r="HG112" s="1"/>
      <c r="HH112" s="1"/>
      <c r="HI112" s="1"/>
      <c r="HJ112" s="1"/>
      <c r="HK112" s="94"/>
      <c r="HL112" s="94"/>
      <c r="HM112" s="1"/>
      <c r="HN112" s="1"/>
      <c r="HO112" s="51"/>
      <c r="HP112" s="51">
        <v>12</v>
      </c>
      <c r="HQ112" s="1"/>
      <c r="HR112" s="1"/>
      <c r="HS112" s="1"/>
      <c r="HT112" s="1"/>
      <c r="HU112" s="1"/>
      <c r="HV112" s="1"/>
      <c r="HW112" s="213"/>
      <c r="HX112" s="213"/>
      <c r="HY112" s="1"/>
      <c r="HZ112" s="1"/>
      <c r="IA112" s="230"/>
      <c r="IB112" s="230"/>
      <c r="IC112" s="1"/>
      <c r="ID112" s="1"/>
      <c r="IE112" s="1"/>
      <c r="IF112" s="1"/>
      <c r="IG112" s="1"/>
      <c r="IH112" s="1"/>
      <c r="II112" s="1"/>
      <c r="IJ112" s="1"/>
      <c r="IK112" s="244"/>
      <c r="IL112" s="244"/>
      <c r="IM112" s="1"/>
      <c r="IN112" s="1"/>
      <c r="IO112" s="1361"/>
    </row>
    <row r="113" spans="1:249" x14ac:dyDescent="0.3">
      <c r="A113" s="12">
        <v>90</v>
      </c>
      <c r="B113" s="12" t="s">
        <v>1138</v>
      </c>
      <c r="C113" s="12" t="s">
        <v>631</v>
      </c>
      <c r="D113" s="12">
        <v>3.84</v>
      </c>
      <c r="E113" s="12"/>
      <c r="F113" s="12"/>
      <c r="G113" s="12"/>
      <c r="H113" s="12"/>
      <c r="I113" s="12"/>
      <c r="J113" s="12">
        <v>0</v>
      </c>
      <c r="K113" s="12">
        <v>0</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
      <c r="BY113" s="41"/>
      <c r="BZ113" s="51"/>
      <c r="CA113" s="51"/>
      <c r="CB113" s="1"/>
      <c r="CC113" s="1"/>
      <c r="CD113" s="1"/>
      <c r="CE113" s="1"/>
      <c r="CF113" s="1"/>
      <c r="CG113" s="1"/>
      <c r="CH113" s="1"/>
      <c r="CI113" s="1"/>
      <c r="CJ113" s="1"/>
      <c r="CK113" s="1"/>
      <c r="CL113" s="71"/>
      <c r="CM113" s="71"/>
      <c r="CN113" s="1"/>
      <c r="CO113" s="1">
        <v>24</v>
      </c>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v>2</v>
      </c>
      <c r="DO113" s="1">
        <v>4600</v>
      </c>
      <c r="DP113" s="1"/>
      <c r="DQ113" s="1"/>
      <c r="DR113" s="1"/>
      <c r="DS113" s="1"/>
      <c r="DT113" s="1"/>
      <c r="DU113" s="1"/>
      <c r="DV113" s="1"/>
      <c r="DW113" s="1"/>
      <c r="DX113" s="41"/>
      <c r="DY113" s="41"/>
      <c r="DZ113" s="1"/>
      <c r="EA113" s="1"/>
      <c r="EB113" s="1"/>
      <c r="EC113" s="41"/>
      <c r="ED113" s="54"/>
      <c r="EE113" s="54"/>
      <c r="EF113" s="1"/>
      <c r="EG113" s="1"/>
      <c r="EH113" s="1"/>
      <c r="EI113" s="1"/>
      <c r="EJ113" s="1"/>
      <c r="EK113" s="1"/>
      <c r="EL113" s="1"/>
      <c r="EM113" s="1"/>
      <c r="EN113" s="60"/>
      <c r="EO113" s="60"/>
      <c r="EP113" s="1"/>
      <c r="EQ113" s="1"/>
      <c r="ER113" s="1"/>
      <c r="ES113" s="1"/>
      <c r="ET113" s="1"/>
      <c r="EU113" s="1"/>
      <c r="EV113" s="1"/>
      <c r="EW113" s="1"/>
      <c r="EX113" s="1"/>
      <c r="EY113" s="1"/>
      <c r="EZ113" s="54"/>
      <c r="FA113" s="54"/>
      <c r="FB113" s="1"/>
      <c r="FC113" s="1"/>
      <c r="FD113" s="151"/>
      <c r="FE113" s="54"/>
      <c r="FF113" s="54"/>
      <c r="FG113" s="1"/>
      <c r="FH113" s="1"/>
      <c r="FI113" s="1"/>
      <c r="FJ113" s="1"/>
      <c r="FK113" s="54"/>
      <c r="FL113" s="54"/>
      <c r="FM113" s="1"/>
      <c r="FN113" s="1"/>
      <c r="FO113" s="1"/>
      <c r="FP113" s="1"/>
      <c r="FQ113" s="160"/>
      <c r="FR113" s="51"/>
      <c r="FS113" s="1"/>
      <c r="FT113" s="1"/>
      <c r="FU113" s="1"/>
      <c r="FV113" s="1"/>
      <c r="FW113" s="1"/>
      <c r="FX113" s="1"/>
      <c r="FY113" s="1"/>
      <c r="FZ113" s="1"/>
      <c r="GA113" s="1">
        <v>2</v>
      </c>
      <c r="GB113" s="1"/>
      <c r="GC113" s="1"/>
      <c r="GD113" s="1"/>
      <c r="GE113" s="1"/>
      <c r="GF113" s="1"/>
      <c r="GG113" s="1"/>
      <c r="GH113" s="1"/>
      <c r="GI113" s="54"/>
      <c r="GJ113" s="54"/>
      <c r="GK113" s="1"/>
      <c r="GL113" s="1"/>
      <c r="GM113" s="1"/>
      <c r="GN113" s="1"/>
      <c r="GO113" s="1"/>
      <c r="GP113" s="1"/>
      <c r="GQ113" s="1">
        <v>2</v>
      </c>
      <c r="GR113" s="1"/>
      <c r="GS113" s="1"/>
      <c r="GT113" s="1"/>
      <c r="GU113" s="194"/>
      <c r="GV113" s="194"/>
      <c r="GW113" s="51"/>
      <c r="GX113" s="51"/>
      <c r="GY113" s="1"/>
      <c r="GZ113" s="1"/>
      <c r="HA113" s="1"/>
      <c r="HB113" s="1"/>
      <c r="HC113" s="1"/>
      <c r="HD113" s="1"/>
      <c r="HE113" s="1"/>
      <c r="HF113" s="1"/>
      <c r="HG113" s="1"/>
      <c r="HH113" s="1"/>
      <c r="HI113" s="1"/>
      <c r="HJ113" s="1"/>
      <c r="HK113" s="94"/>
      <c r="HL113" s="94"/>
      <c r="HM113" s="1"/>
      <c r="HN113" s="1"/>
      <c r="HO113" s="51"/>
      <c r="HP113" s="51"/>
      <c r="HQ113" s="1"/>
      <c r="HR113" s="1"/>
      <c r="HS113" s="1"/>
      <c r="HT113" s="1"/>
      <c r="HU113" s="1"/>
      <c r="HV113" s="1"/>
      <c r="HW113" s="213"/>
      <c r="HX113" s="213"/>
      <c r="HY113" s="1"/>
      <c r="HZ113" s="1"/>
      <c r="IA113" s="230"/>
      <c r="IB113" s="230"/>
      <c r="IC113" s="1"/>
      <c r="ID113" s="1"/>
      <c r="IE113" s="1"/>
      <c r="IF113" s="1"/>
      <c r="IG113" s="1"/>
      <c r="IH113" s="1"/>
      <c r="II113" s="1"/>
      <c r="IJ113" s="1"/>
      <c r="IK113" s="244"/>
      <c r="IL113" s="244"/>
      <c r="IM113" s="1"/>
      <c r="IN113" s="1"/>
      <c r="IO113" s="1361"/>
    </row>
    <row r="114" spans="1:249" x14ac:dyDescent="0.3">
      <c r="A114" s="12">
        <v>22</v>
      </c>
      <c r="B114" s="12" t="s">
        <v>1139</v>
      </c>
      <c r="C114" s="12" t="s">
        <v>157</v>
      </c>
      <c r="D114" s="12">
        <v>0.93</v>
      </c>
      <c r="E114" s="12"/>
      <c r="F114" s="12"/>
      <c r="G114" s="12"/>
      <c r="H114" s="12"/>
      <c r="I114" s="12"/>
      <c r="J114" s="12">
        <v>36</v>
      </c>
      <c r="K114" s="12">
        <v>0</v>
      </c>
      <c r="L114" s="12"/>
      <c r="M114" s="12"/>
      <c r="N114" s="12">
        <v>10</v>
      </c>
      <c r="O114" s="12"/>
      <c r="P114" s="12"/>
      <c r="Q114" s="12"/>
      <c r="R114" s="12">
        <v>82</v>
      </c>
      <c r="S114" s="12"/>
      <c r="T114" s="12"/>
      <c r="U114" s="12"/>
      <c r="V114" s="12"/>
      <c r="W114" s="12"/>
      <c r="X114" s="12"/>
      <c r="Y114" s="12"/>
      <c r="Z114" s="12"/>
      <c r="AA114" s="12"/>
      <c r="AB114" s="12"/>
      <c r="AC114" s="12"/>
      <c r="AD114" s="12"/>
      <c r="AE114" s="12"/>
      <c r="AF114" s="12"/>
      <c r="AG114" s="12"/>
      <c r="AH114" s="12"/>
      <c r="AI114" s="12"/>
      <c r="AJ114" s="12">
        <v>20</v>
      </c>
      <c r="AK114" s="12">
        <v>0</v>
      </c>
      <c r="AL114" s="12"/>
      <c r="AM114" s="12"/>
      <c r="AN114" s="12">
        <v>370</v>
      </c>
      <c r="AO114" s="12"/>
      <c r="AP114" s="12"/>
      <c r="AQ114" s="12"/>
      <c r="AR114" s="12"/>
      <c r="AS114" s="12"/>
      <c r="AT114" s="12"/>
      <c r="AU114" s="12"/>
      <c r="AV114" s="12"/>
      <c r="AW114" s="12"/>
      <c r="AX114" s="12"/>
      <c r="AY114" s="12"/>
      <c r="AZ114" s="12"/>
      <c r="BA114" s="12"/>
      <c r="BB114" s="12">
        <v>2865</v>
      </c>
      <c r="BC114" s="12"/>
      <c r="BD114" s="12"/>
      <c r="BE114" s="12"/>
      <c r="BF114" s="12"/>
      <c r="BG114" s="12"/>
      <c r="BH114" s="12">
        <f>SUM(BH115:BH116)</f>
        <v>12</v>
      </c>
      <c r="BI114" s="12">
        <f>SUM(BI115:BI116)</f>
        <v>20</v>
      </c>
      <c r="BJ114" s="12"/>
      <c r="BK114" s="12"/>
      <c r="BL114" s="12"/>
      <c r="BM114" s="12"/>
      <c r="BN114" s="12"/>
      <c r="BO114" s="12"/>
      <c r="BP114" s="12"/>
      <c r="BQ114" s="12"/>
      <c r="BR114" s="12">
        <v>23</v>
      </c>
      <c r="BS114" s="12"/>
      <c r="BT114" s="12">
        <v>12</v>
      </c>
      <c r="BU114" s="12"/>
      <c r="BV114" s="12"/>
      <c r="BW114" s="12"/>
      <c r="BX114" s="1"/>
      <c r="BY114" s="41"/>
      <c r="BZ114" s="51"/>
      <c r="CA114" s="51"/>
      <c r="CB114" s="50">
        <v>16</v>
      </c>
      <c r="CC114" s="1"/>
      <c r="CD114" s="1"/>
      <c r="CE114" s="1"/>
      <c r="CF114" s="1"/>
      <c r="CG114" s="1"/>
      <c r="CH114" s="1"/>
      <c r="CI114" s="1"/>
      <c r="CJ114" s="1"/>
      <c r="CK114" s="1"/>
      <c r="CL114" s="71"/>
      <c r="CM114" s="71"/>
      <c r="CN114" s="1"/>
      <c r="CO114" s="1"/>
      <c r="CP114" s="1">
        <v>13</v>
      </c>
      <c r="CQ114" s="1"/>
      <c r="CR114" s="1"/>
      <c r="CS114" s="1"/>
      <c r="CT114" s="1"/>
      <c r="CU114" s="1"/>
      <c r="CV114" s="1"/>
      <c r="CW114" s="1"/>
      <c r="CX114" s="1"/>
      <c r="CY114" s="1"/>
      <c r="CZ114" s="1">
        <v>11</v>
      </c>
      <c r="DA114" s="1"/>
      <c r="DB114" s="1"/>
      <c r="DC114" s="1"/>
      <c r="DD114" s="1"/>
      <c r="DE114" s="1"/>
      <c r="DF114" s="1"/>
      <c r="DG114" s="1"/>
      <c r="DH114" s="1"/>
      <c r="DI114" s="1"/>
      <c r="DJ114" s="1">
        <v>4</v>
      </c>
      <c r="DK114" s="1"/>
      <c r="DL114" s="1"/>
      <c r="DM114" s="1"/>
      <c r="DN114" s="1"/>
      <c r="DO114" s="1"/>
      <c r="DP114" s="1"/>
      <c r="DQ114" s="1"/>
      <c r="DR114" s="1"/>
      <c r="DS114" s="1"/>
      <c r="DT114" s="1">
        <v>30</v>
      </c>
      <c r="DU114" s="1"/>
      <c r="DV114" s="1"/>
      <c r="DW114" s="1"/>
      <c r="DX114" s="41">
        <f>SUM(DX115:DX116)</f>
        <v>25</v>
      </c>
      <c r="DY114" s="41">
        <f>SUM(DY115:DY116)</f>
        <v>0</v>
      </c>
      <c r="DZ114" s="1"/>
      <c r="EA114" s="1"/>
      <c r="EB114" s="1"/>
      <c r="EC114" s="41"/>
      <c r="ED114" s="54"/>
      <c r="EE114" s="54"/>
      <c r="EF114" s="1"/>
      <c r="EG114" s="1"/>
      <c r="EH114" s="1"/>
      <c r="EI114" s="1"/>
      <c r="EJ114" s="1"/>
      <c r="EK114" s="1"/>
      <c r="EL114" s="1"/>
      <c r="EM114" s="1"/>
      <c r="EN114" s="60"/>
      <c r="EO114" s="60"/>
      <c r="EP114" s="50">
        <v>2</v>
      </c>
      <c r="EQ114" s="50"/>
      <c r="ER114" s="1"/>
      <c r="ES114" s="1"/>
      <c r="ET114" s="147">
        <v>2573</v>
      </c>
      <c r="EU114" s="1"/>
      <c r="EV114" s="1">
        <v>3</v>
      </c>
      <c r="EW114" s="1">
        <v>0</v>
      </c>
      <c r="EX114" s="1"/>
      <c r="EY114" s="1"/>
      <c r="EZ114" s="54">
        <v>17</v>
      </c>
      <c r="FA114" s="54"/>
      <c r="FB114" s="1"/>
      <c r="FC114" s="1"/>
      <c r="FD114" s="151"/>
      <c r="FE114" s="54">
        <v>13</v>
      </c>
      <c r="FF114" s="54"/>
      <c r="FG114" s="1"/>
      <c r="FH114" s="1"/>
      <c r="FI114" s="1"/>
      <c r="FJ114" s="1"/>
      <c r="FK114" s="54">
        <v>15</v>
      </c>
      <c r="FL114" s="54"/>
      <c r="FM114" s="50">
        <v>27</v>
      </c>
      <c r="FN114" s="50"/>
      <c r="FO114" s="1">
        <v>19</v>
      </c>
      <c r="FP114" s="1"/>
      <c r="FQ114" s="92"/>
      <c r="FR114" s="51"/>
      <c r="FS114" s="1"/>
      <c r="FT114" s="1"/>
      <c r="FU114" s="1">
        <v>35</v>
      </c>
      <c r="FV114" s="1">
        <v>0</v>
      </c>
      <c r="FW114" s="1"/>
      <c r="FX114" s="1"/>
      <c r="FY114" s="1"/>
      <c r="FZ114" s="1"/>
      <c r="GA114" s="1"/>
      <c r="GB114" s="1"/>
      <c r="GC114" s="1"/>
      <c r="GD114" s="1"/>
      <c r="GE114" s="1"/>
      <c r="GF114" s="1"/>
      <c r="GG114" s="1"/>
      <c r="GH114" s="1"/>
      <c r="GI114" s="54"/>
      <c r="GJ114" s="54"/>
      <c r="GK114" s="1"/>
      <c r="GL114" s="1"/>
      <c r="GM114" s="1"/>
      <c r="GN114" s="1"/>
      <c r="GO114" s="1"/>
      <c r="GP114" s="1"/>
      <c r="GQ114" s="1"/>
      <c r="GR114" s="1"/>
      <c r="GS114" s="1"/>
      <c r="GT114" s="1"/>
      <c r="GU114" s="194"/>
      <c r="GV114" s="194"/>
      <c r="GW114" s="51">
        <v>5</v>
      </c>
      <c r="GX114" s="51">
        <v>0</v>
      </c>
      <c r="GY114" s="50">
        <v>87</v>
      </c>
      <c r="GZ114" s="1"/>
      <c r="HA114" s="1"/>
      <c r="HB114" s="1"/>
      <c r="HC114" s="50">
        <v>0</v>
      </c>
      <c r="HD114" s="50">
        <v>65</v>
      </c>
      <c r="HE114" s="1"/>
      <c r="HF114" s="1"/>
      <c r="HG114" s="1"/>
      <c r="HH114" s="1"/>
      <c r="HI114" s="1"/>
      <c r="HJ114" s="1"/>
      <c r="HK114" s="94"/>
      <c r="HL114" s="94"/>
      <c r="HM114" s="1"/>
      <c r="HN114" s="1"/>
      <c r="HO114" s="51">
        <v>5</v>
      </c>
      <c r="HP114" s="51">
        <v>0</v>
      </c>
      <c r="HQ114" s="1"/>
      <c r="HR114" s="1"/>
      <c r="HS114" s="1"/>
      <c r="HT114" s="1"/>
      <c r="HU114" s="1"/>
      <c r="HV114" s="50">
        <v>0</v>
      </c>
      <c r="HW114" s="213"/>
      <c r="HX114" s="213"/>
      <c r="HY114" s="1"/>
      <c r="HZ114" s="1"/>
      <c r="IA114" s="230"/>
      <c r="IB114" s="230"/>
      <c r="IC114" s="1"/>
      <c r="ID114" s="1"/>
      <c r="IE114" s="1"/>
      <c r="IF114" s="1"/>
      <c r="IG114" s="1"/>
      <c r="IH114" s="1"/>
      <c r="II114" s="1"/>
      <c r="IJ114" s="1"/>
      <c r="IK114" s="244"/>
      <c r="IL114" s="244"/>
      <c r="IM114" s="1"/>
      <c r="IN114" s="1"/>
      <c r="IO114" s="1361"/>
    </row>
    <row r="115" spans="1:249" ht="31.5" x14ac:dyDescent="0.3">
      <c r="A115" s="12">
        <v>91</v>
      </c>
      <c r="B115" s="12" t="s">
        <v>1140</v>
      </c>
      <c r="C115" s="12" t="s">
        <v>1141</v>
      </c>
      <c r="D115" s="12">
        <v>2.31</v>
      </c>
      <c r="E115" s="12"/>
      <c r="F115" s="12"/>
      <c r="G115" s="12"/>
      <c r="H115" s="12"/>
      <c r="I115" s="12"/>
      <c r="J115" s="12">
        <v>0</v>
      </c>
      <c r="K115" s="12">
        <v>0</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
      <c r="BY115" s="41"/>
      <c r="BZ115" s="51"/>
      <c r="CA115" s="51"/>
      <c r="CB115" s="1"/>
      <c r="CC115" s="1"/>
      <c r="CD115" s="1"/>
      <c r="CE115" s="1"/>
      <c r="CF115" s="1"/>
      <c r="CG115" s="1"/>
      <c r="CH115" s="1"/>
      <c r="CI115" s="1"/>
      <c r="CJ115" s="1"/>
      <c r="CK115" s="1"/>
      <c r="CL115" s="71"/>
      <c r="CM115" s="71"/>
      <c r="CN115" s="1"/>
      <c r="CO115" s="1"/>
      <c r="CP115" s="1"/>
      <c r="CQ115" s="1"/>
      <c r="CR115" s="1"/>
      <c r="CS115" s="1"/>
      <c r="CT115" s="1"/>
      <c r="CU115" s="1"/>
      <c r="CV115" s="1"/>
      <c r="CW115" s="1"/>
      <c r="CX115" s="1"/>
      <c r="CY115" s="1"/>
      <c r="CZ115" s="1">
        <v>1</v>
      </c>
      <c r="DA115" s="1"/>
      <c r="DB115" s="1">
        <v>10</v>
      </c>
      <c r="DC115" s="1">
        <v>0</v>
      </c>
      <c r="DD115" s="1"/>
      <c r="DE115" s="1"/>
      <c r="DF115" s="1"/>
      <c r="DG115" s="1"/>
      <c r="DH115" s="1"/>
      <c r="DI115" s="1"/>
      <c r="DJ115" s="1">
        <v>2</v>
      </c>
      <c r="DK115" s="1"/>
      <c r="DL115" s="1"/>
      <c r="DM115" s="1"/>
      <c r="DN115" s="1"/>
      <c r="DO115" s="1"/>
      <c r="DP115" s="1"/>
      <c r="DQ115" s="1"/>
      <c r="DR115" s="1"/>
      <c r="DS115" s="1"/>
      <c r="DT115" s="1">
        <v>5</v>
      </c>
      <c r="DU115" s="1"/>
      <c r="DV115" s="1"/>
      <c r="DW115" s="1"/>
      <c r="DX115" s="41"/>
      <c r="DY115" s="41"/>
      <c r="DZ115" s="1"/>
      <c r="EA115" s="1"/>
      <c r="EB115" s="1"/>
      <c r="EC115" s="41"/>
      <c r="ED115" s="54"/>
      <c r="EE115" s="54"/>
      <c r="EF115" s="1"/>
      <c r="EG115" s="1"/>
      <c r="EH115" s="1"/>
      <c r="EI115" s="1"/>
      <c r="EJ115" s="1"/>
      <c r="EK115" s="1"/>
      <c r="EL115" s="1"/>
      <c r="EM115" s="1"/>
      <c r="EN115" s="60"/>
      <c r="EO115" s="60"/>
      <c r="EP115" s="1"/>
      <c r="EQ115" s="1"/>
      <c r="ER115" s="1"/>
      <c r="ES115" s="1"/>
      <c r="ET115" s="1"/>
      <c r="EU115" s="1"/>
      <c r="EV115" s="1"/>
      <c r="EW115" s="1"/>
      <c r="EX115" s="1"/>
      <c r="EY115" s="1"/>
      <c r="EZ115" s="54">
        <v>2</v>
      </c>
      <c r="FA115" s="54"/>
      <c r="FB115" s="1"/>
      <c r="FC115" s="1"/>
      <c r="FD115" s="151"/>
      <c r="FE115" s="54">
        <v>3</v>
      </c>
      <c r="FF115" s="54"/>
      <c r="FG115" s="1"/>
      <c r="FH115" s="1"/>
      <c r="FI115" s="1"/>
      <c r="FJ115" s="1"/>
      <c r="FK115" s="54"/>
      <c r="FL115" s="54"/>
      <c r="FM115" s="1"/>
      <c r="FN115" s="1"/>
      <c r="FO115" s="1"/>
      <c r="FP115" s="1"/>
      <c r="FQ115" s="160"/>
      <c r="FR115" s="51"/>
      <c r="FS115" s="1"/>
      <c r="FT115" s="1"/>
      <c r="FU115" s="1"/>
      <c r="FV115" s="1"/>
      <c r="FW115" s="1"/>
      <c r="FX115" s="1"/>
      <c r="FY115" s="1"/>
      <c r="FZ115" s="1"/>
      <c r="GA115" s="1"/>
      <c r="GB115" s="1">
        <v>3</v>
      </c>
      <c r="GC115" s="1"/>
      <c r="GD115" s="1"/>
      <c r="GE115" s="1"/>
      <c r="GF115" s="1"/>
      <c r="GG115" s="1"/>
      <c r="GH115" s="1"/>
      <c r="GI115" s="54"/>
      <c r="GJ115" s="54"/>
      <c r="GK115" s="1"/>
      <c r="GL115" s="1"/>
      <c r="GM115" s="1"/>
      <c r="GN115" s="1"/>
      <c r="GO115" s="1"/>
      <c r="GP115" s="1"/>
      <c r="GQ115" s="1"/>
      <c r="GR115" s="1">
        <v>3</v>
      </c>
      <c r="GS115" s="1"/>
      <c r="GT115" s="1"/>
      <c r="GU115" s="194"/>
      <c r="GV115" s="194"/>
      <c r="GW115" s="51"/>
      <c r="GX115" s="51"/>
      <c r="GY115" s="1"/>
      <c r="GZ115" s="1"/>
      <c r="HA115" s="1"/>
      <c r="HB115" s="1"/>
      <c r="HC115" s="1"/>
      <c r="HD115" s="1"/>
      <c r="HE115" s="1"/>
      <c r="HF115" s="1"/>
      <c r="HG115" s="1"/>
      <c r="HH115" s="1"/>
      <c r="HI115" s="1"/>
      <c r="HJ115" s="1"/>
      <c r="HK115" s="94"/>
      <c r="HL115" s="94"/>
      <c r="HM115" s="1"/>
      <c r="HN115" s="1"/>
      <c r="HO115" s="51"/>
      <c r="HP115" s="51"/>
      <c r="HQ115" s="1">
        <v>324</v>
      </c>
      <c r="HR115" s="1"/>
      <c r="HS115" s="1"/>
      <c r="HT115" s="1"/>
      <c r="HU115" s="1"/>
      <c r="HV115" s="1"/>
      <c r="HW115" s="213"/>
      <c r="HX115" s="213"/>
      <c r="HY115" s="1"/>
      <c r="HZ115" s="1"/>
      <c r="IA115" s="230">
        <v>2</v>
      </c>
      <c r="IB115" s="230"/>
      <c r="IC115" s="1"/>
      <c r="ID115" s="1"/>
      <c r="IE115" s="1"/>
      <c r="IF115" s="1"/>
      <c r="IG115" s="1"/>
      <c r="IH115" s="1"/>
      <c r="II115" s="1"/>
      <c r="IJ115" s="1"/>
      <c r="IK115" s="244"/>
      <c r="IL115" s="244"/>
      <c r="IM115" s="1"/>
      <c r="IN115" s="1"/>
      <c r="IO115" s="1361"/>
    </row>
    <row r="116" spans="1:249" x14ac:dyDescent="0.3">
      <c r="A116" s="12">
        <v>92</v>
      </c>
      <c r="B116" s="12" t="s">
        <v>1142</v>
      </c>
      <c r="C116" s="12" t="s">
        <v>1143</v>
      </c>
      <c r="D116" s="12">
        <v>0.89</v>
      </c>
      <c r="E116" s="12"/>
      <c r="F116" s="12"/>
      <c r="G116" s="12"/>
      <c r="H116" s="12"/>
      <c r="I116" s="12"/>
      <c r="J116" s="12">
        <v>36</v>
      </c>
      <c r="K116" s="12">
        <v>0</v>
      </c>
      <c r="L116" s="12"/>
      <c r="M116" s="12"/>
      <c r="N116" s="12">
        <v>10</v>
      </c>
      <c r="O116" s="12"/>
      <c r="P116" s="12"/>
      <c r="Q116" s="12"/>
      <c r="R116" s="12">
        <v>82</v>
      </c>
      <c r="S116" s="12"/>
      <c r="T116" s="12"/>
      <c r="U116" s="12"/>
      <c r="V116" s="12"/>
      <c r="W116" s="12"/>
      <c r="X116" s="12"/>
      <c r="Y116" s="12"/>
      <c r="Z116" s="12"/>
      <c r="AA116" s="12"/>
      <c r="AB116" s="12">
        <v>2</v>
      </c>
      <c r="AC116" s="12"/>
      <c r="AD116" s="12">
        <v>10</v>
      </c>
      <c r="AE116" s="12"/>
      <c r="AF116" s="12"/>
      <c r="AG116" s="12"/>
      <c r="AH116" s="12"/>
      <c r="AI116" s="12"/>
      <c r="AJ116" s="12">
        <v>20</v>
      </c>
      <c r="AK116" s="12"/>
      <c r="AL116" s="12">
        <v>10</v>
      </c>
      <c r="AM116" s="12"/>
      <c r="AN116" s="12">
        <v>370</v>
      </c>
      <c r="AO116" s="12"/>
      <c r="AP116" s="12"/>
      <c r="AQ116" s="12"/>
      <c r="AR116" s="12"/>
      <c r="AS116" s="12"/>
      <c r="AT116" s="12"/>
      <c r="AU116" s="12"/>
      <c r="AV116" s="12"/>
      <c r="AW116" s="12"/>
      <c r="AX116" s="12"/>
      <c r="AY116" s="12"/>
      <c r="AZ116" s="12"/>
      <c r="BA116" s="12"/>
      <c r="BB116" s="12"/>
      <c r="BC116" s="12"/>
      <c r="BD116" s="12"/>
      <c r="BE116" s="12"/>
      <c r="BF116" s="12"/>
      <c r="BG116" s="12"/>
      <c r="BH116" s="12">
        <v>12</v>
      </c>
      <c r="BI116" s="12">
        <v>20</v>
      </c>
      <c r="BJ116" s="12"/>
      <c r="BK116" s="12"/>
      <c r="BL116" s="12"/>
      <c r="BM116" s="12"/>
      <c r="BN116" s="12"/>
      <c r="BO116" s="12"/>
      <c r="BP116" s="12">
        <v>40</v>
      </c>
      <c r="BQ116" s="12"/>
      <c r="BR116" s="12">
        <v>23</v>
      </c>
      <c r="BS116" s="12"/>
      <c r="BT116" s="12">
        <v>12</v>
      </c>
      <c r="BU116" s="12"/>
      <c r="BV116" s="12">
        <v>144</v>
      </c>
      <c r="BW116" s="12"/>
      <c r="BX116" s="1"/>
      <c r="BY116" s="41"/>
      <c r="BZ116" s="51">
        <v>5</v>
      </c>
      <c r="CA116" s="51"/>
      <c r="CB116" s="1">
        <v>16</v>
      </c>
      <c r="CC116" s="1"/>
      <c r="CD116" s="1"/>
      <c r="CE116" s="1"/>
      <c r="CF116" s="1"/>
      <c r="CG116" s="1"/>
      <c r="CH116" s="1"/>
      <c r="CI116" s="1"/>
      <c r="CJ116" s="1">
        <v>50</v>
      </c>
      <c r="CK116" s="1"/>
      <c r="CL116" s="71">
        <v>100</v>
      </c>
      <c r="CM116" s="71"/>
      <c r="CN116" s="1"/>
      <c r="CO116" s="1"/>
      <c r="CP116" s="1">
        <v>13</v>
      </c>
      <c r="CQ116" s="1"/>
      <c r="CR116" s="1">
        <v>162</v>
      </c>
      <c r="CS116" s="1"/>
      <c r="CT116" s="1"/>
      <c r="CU116" s="1"/>
      <c r="CV116" s="1"/>
      <c r="CW116" s="1"/>
      <c r="CX116" s="1"/>
      <c r="CY116" s="1"/>
      <c r="CZ116" s="1">
        <v>10</v>
      </c>
      <c r="DA116" s="1"/>
      <c r="DB116" s="1"/>
      <c r="DC116" s="1"/>
      <c r="DD116" s="1"/>
      <c r="DE116" s="1"/>
      <c r="DF116" s="1"/>
      <c r="DG116" s="1"/>
      <c r="DH116" s="1">
        <v>10</v>
      </c>
      <c r="DI116" s="1"/>
      <c r="DJ116" s="1">
        <v>2</v>
      </c>
      <c r="DK116" s="1"/>
      <c r="DL116" s="1">
        <v>154</v>
      </c>
      <c r="DM116" s="1"/>
      <c r="DN116" s="1"/>
      <c r="DO116" s="1"/>
      <c r="DP116" s="1">
        <v>71</v>
      </c>
      <c r="DQ116" s="1"/>
      <c r="DR116" s="1"/>
      <c r="DS116" s="1"/>
      <c r="DT116" s="1">
        <v>25</v>
      </c>
      <c r="DU116" s="1"/>
      <c r="DV116" s="1">
        <v>10</v>
      </c>
      <c r="DW116" s="1"/>
      <c r="DX116" s="41">
        <v>25</v>
      </c>
      <c r="DY116" s="41"/>
      <c r="DZ116" s="1">
        <v>289</v>
      </c>
      <c r="EA116" s="1"/>
      <c r="EB116" s="1"/>
      <c r="EC116" s="41"/>
      <c r="ED116" s="54"/>
      <c r="EE116" s="54"/>
      <c r="EF116" s="1"/>
      <c r="EG116" s="1"/>
      <c r="EH116" s="1"/>
      <c r="EI116" s="1"/>
      <c r="EJ116" s="1">
        <v>1</v>
      </c>
      <c r="EK116" s="1"/>
      <c r="EL116" s="1"/>
      <c r="EM116" s="1"/>
      <c r="EN116" s="60"/>
      <c r="EO116" s="60"/>
      <c r="EP116" s="1">
        <v>2</v>
      </c>
      <c r="EQ116" s="1"/>
      <c r="ER116" s="1"/>
      <c r="ES116" s="1">
        <v>12</v>
      </c>
      <c r="ET116" s="1"/>
      <c r="EU116" s="1"/>
      <c r="EV116" s="1">
        <v>3</v>
      </c>
      <c r="EW116" s="1"/>
      <c r="EX116" s="1"/>
      <c r="EY116" s="1"/>
      <c r="EZ116" s="54">
        <v>15</v>
      </c>
      <c r="FA116" s="54"/>
      <c r="FB116" s="1"/>
      <c r="FC116" s="1"/>
      <c r="FD116" s="151"/>
      <c r="FE116" s="54">
        <v>10</v>
      </c>
      <c r="FF116" s="54"/>
      <c r="FG116" s="1"/>
      <c r="FH116" s="1"/>
      <c r="FI116" s="1"/>
      <c r="FJ116" s="1"/>
      <c r="FK116" s="54">
        <v>15</v>
      </c>
      <c r="FL116" s="54"/>
      <c r="FM116" s="1">
        <v>27</v>
      </c>
      <c r="FN116" s="1"/>
      <c r="FO116" s="1">
        <v>19</v>
      </c>
      <c r="FP116" s="1"/>
      <c r="FQ116" s="160">
        <v>46</v>
      </c>
      <c r="FR116" s="51"/>
      <c r="FS116" s="1"/>
      <c r="FT116" s="1"/>
      <c r="FU116" s="1">
        <v>35</v>
      </c>
      <c r="FV116" s="1">
        <v>0</v>
      </c>
      <c r="FW116" s="1"/>
      <c r="FX116" s="1"/>
      <c r="FY116" s="1"/>
      <c r="FZ116" s="1"/>
      <c r="GA116" s="1"/>
      <c r="GB116" s="1">
        <v>350</v>
      </c>
      <c r="GC116" s="1">
        <v>124</v>
      </c>
      <c r="GD116" s="1"/>
      <c r="GE116" s="1"/>
      <c r="GF116" s="1"/>
      <c r="GG116" s="1">
        <v>2</v>
      </c>
      <c r="GH116" s="1"/>
      <c r="GI116" s="54">
        <v>1</v>
      </c>
      <c r="GJ116" s="54"/>
      <c r="GK116" s="1"/>
      <c r="GL116" s="1"/>
      <c r="GM116" s="1">
        <v>33</v>
      </c>
      <c r="GN116" s="1"/>
      <c r="GO116" s="1"/>
      <c r="GP116" s="1"/>
      <c r="GQ116" s="1"/>
      <c r="GR116" s="1">
        <v>350</v>
      </c>
      <c r="GS116" s="1"/>
      <c r="GT116" s="1">
        <v>2</v>
      </c>
      <c r="GU116" s="194"/>
      <c r="GV116" s="194"/>
      <c r="GW116" s="51">
        <v>5</v>
      </c>
      <c r="GX116" s="51"/>
      <c r="GY116" s="1">
        <v>87</v>
      </c>
      <c r="GZ116" s="1"/>
      <c r="HA116" s="1"/>
      <c r="HB116" s="1"/>
      <c r="HC116" s="1"/>
      <c r="HD116" s="1">
        <v>65</v>
      </c>
      <c r="HE116" s="1"/>
      <c r="HF116" s="1"/>
      <c r="HG116" s="1">
        <v>678</v>
      </c>
      <c r="HH116" s="1"/>
      <c r="HI116" s="1"/>
      <c r="HJ116" s="1"/>
      <c r="HK116" s="94"/>
      <c r="HL116" s="94"/>
      <c r="HM116" s="1"/>
      <c r="HN116" s="1">
        <v>2</v>
      </c>
      <c r="HO116" s="51">
        <v>5</v>
      </c>
      <c r="HP116" s="51"/>
      <c r="HQ116" s="1">
        <v>170</v>
      </c>
      <c r="HR116" s="1"/>
      <c r="HS116" s="1">
        <v>3</v>
      </c>
      <c r="HT116" s="1"/>
      <c r="HU116" s="1"/>
      <c r="HV116" s="1"/>
      <c r="HW116" s="213"/>
      <c r="HX116" s="213"/>
      <c r="HY116" s="1">
        <v>240</v>
      </c>
      <c r="HZ116" s="1"/>
      <c r="IA116" s="230">
        <v>15</v>
      </c>
      <c r="IB116" s="230"/>
      <c r="IC116" s="1"/>
      <c r="ID116" s="1"/>
      <c r="IE116" s="1"/>
      <c r="IF116" s="1"/>
      <c r="IG116" s="1"/>
      <c r="IH116" s="1">
        <v>70</v>
      </c>
      <c r="II116" s="1"/>
      <c r="IJ116" s="1"/>
      <c r="IK116" s="244"/>
      <c r="IL116" s="244"/>
      <c r="IM116" s="1"/>
      <c r="IN116" s="1"/>
      <c r="IO116" s="1361"/>
    </row>
    <row r="117" spans="1:249" x14ac:dyDescent="0.3">
      <c r="A117" s="12">
        <v>23</v>
      </c>
      <c r="B117" s="12" t="s">
        <v>1144</v>
      </c>
      <c r="C117" s="12" t="s">
        <v>159</v>
      </c>
      <c r="D117" s="12">
        <v>0.9</v>
      </c>
      <c r="E117" s="12"/>
      <c r="F117" s="12"/>
      <c r="G117" s="12"/>
      <c r="H117" s="12"/>
      <c r="I117" s="12"/>
      <c r="J117" s="12">
        <v>59</v>
      </c>
      <c r="K117" s="12">
        <v>50</v>
      </c>
      <c r="L117" s="12"/>
      <c r="M117" s="12">
        <v>46</v>
      </c>
      <c r="N117" s="12">
        <v>112</v>
      </c>
      <c r="O117" s="12">
        <v>80</v>
      </c>
      <c r="P117" s="12"/>
      <c r="Q117" s="12">
        <v>19</v>
      </c>
      <c r="R117" s="12"/>
      <c r="S117" s="12">
        <v>134</v>
      </c>
      <c r="T117" s="12"/>
      <c r="U117" s="12">
        <v>80</v>
      </c>
      <c r="V117" s="12"/>
      <c r="W117" s="12">
        <v>9</v>
      </c>
      <c r="X117" s="12"/>
      <c r="Y117" s="12">
        <v>120</v>
      </c>
      <c r="Z117" s="12">
        <v>0</v>
      </c>
      <c r="AA117" s="12">
        <v>54</v>
      </c>
      <c r="AB117" s="12"/>
      <c r="AC117" s="12"/>
      <c r="AD117" s="12"/>
      <c r="AE117" s="12"/>
      <c r="AF117" s="12"/>
      <c r="AG117" s="12"/>
      <c r="AH117" s="12"/>
      <c r="AI117" s="12">
        <v>14</v>
      </c>
      <c r="AJ117" s="12">
        <v>23</v>
      </c>
      <c r="AK117" s="12">
        <v>90</v>
      </c>
      <c r="AL117" s="12"/>
      <c r="AM117" s="12"/>
      <c r="AN117" s="12">
        <v>47</v>
      </c>
      <c r="AO117" s="12"/>
      <c r="AP117" s="12"/>
      <c r="AQ117" s="12"/>
      <c r="AR117" s="12"/>
      <c r="AS117" s="12">
        <v>240</v>
      </c>
      <c r="AT117" s="12"/>
      <c r="AU117" s="12"/>
      <c r="AV117" s="12"/>
      <c r="AW117" s="12">
        <v>60</v>
      </c>
      <c r="AX117" s="12"/>
      <c r="AY117" s="12"/>
      <c r="AZ117" s="12"/>
      <c r="BA117" s="12">
        <v>90</v>
      </c>
      <c r="BB117" s="12"/>
      <c r="BC117" s="12"/>
      <c r="BD117" s="12"/>
      <c r="BE117" s="12"/>
      <c r="BF117" s="12"/>
      <c r="BG117" s="12">
        <v>171</v>
      </c>
      <c r="BH117" s="12">
        <f>SUM(BH118)</f>
        <v>10</v>
      </c>
      <c r="BI117" s="12">
        <f>SUM(BI118)</f>
        <v>10</v>
      </c>
      <c r="BJ117" s="12"/>
      <c r="BK117" s="12"/>
      <c r="BL117" s="12"/>
      <c r="BM117" s="12">
        <v>20</v>
      </c>
      <c r="BN117" s="12">
        <v>111</v>
      </c>
      <c r="BO117" s="12">
        <v>120</v>
      </c>
      <c r="BP117" s="12"/>
      <c r="BQ117" s="12"/>
      <c r="BR117" s="12">
        <v>170</v>
      </c>
      <c r="BS117" s="12">
        <v>89</v>
      </c>
      <c r="BT117" s="12">
        <v>6</v>
      </c>
      <c r="BU117" s="12">
        <v>152</v>
      </c>
      <c r="BV117" s="12"/>
      <c r="BW117" s="12"/>
      <c r="BX117" s="1"/>
      <c r="BY117" s="41">
        <v>60</v>
      </c>
      <c r="BZ117" s="51"/>
      <c r="CA117" s="51"/>
      <c r="CB117" s="1"/>
      <c r="CC117" s="50">
        <v>56</v>
      </c>
      <c r="CD117" s="1"/>
      <c r="CE117" s="1"/>
      <c r="CF117" s="1"/>
      <c r="CG117" s="1">
        <v>40</v>
      </c>
      <c r="CH117" s="1"/>
      <c r="CI117" s="1">
        <v>8</v>
      </c>
      <c r="CJ117" s="1"/>
      <c r="CK117" s="1"/>
      <c r="CL117" s="71"/>
      <c r="CM117" s="71"/>
      <c r="CN117" s="1"/>
      <c r="CO117" s="1"/>
      <c r="CP117" s="1">
        <v>131</v>
      </c>
      <c r="CQ117" s="1">
        <v>238</v>
      </c>
      <c r="CR117" s="1"/>
      <c r="CS117" s="1"/>
      <c r="CT117" s="1"/>
      <c r="CU117" s="1">
        <v>40</v>
      </c>
      <c r="CV117" s="1">
        <v>20</v>
      </c>
      <c r="CW117" s="1">
        <v>151</v>
      </c>
      <c r="CX117" s="1"/>
      <c r="CY117" s="1">
        <v>220</v>
      </c>
      <c r="CZ117" s="1">
        <v>152</v>
      </c>
      <c r="DA117" s="1">
        <v>90</v>
      </c>
      <c r="DB117" s="1">
        <v>10</v>
      </c>
      <c r="DC117" s="1">
        <v>0</v>
      </c>
      <c r="DD117" s="1"/>
      <c r="DE117" s="1"/>
      <c r="DF117" s="1"/>
      <c r="DG117" s="1"/>
      <c r="DH117" s="1"/>
      <c r="DI117" s="1"/>
      <c r="DJ117" s="1">
        <v>106</v>
      </c>
      <c r="DK117" s="1">
        <v>76</v>
      </c>
      <c r="DL117" s="1"/>
      <c r="DM117" s="1"/>
      <c r="DN117" s="1"/>
      <c r="DO117" s="1"/>
      <c r="DP117" s="1"/>
      <c r="DQ117" s="1"/>
      <c r="DR117" s="1"/>
      <c r="DS117" s="1"/>
      <c r="DT117" s="1">
        <v>85</v>
      </c>
      <c r="DU117" s="1">
        <v>85</v>
      </c>
      <c r="DV117" s="1"/>
      <c r="DW117" s="1"/>
      <c r="DX117" s="45">
        <f>DX118</f>
        <v>45</v>
      </c>
      <c r="DY117" s="45">
        <f>DY118</f>
        <v>118</v>
      </c>
      <c r="DZ117" s="1"/>
      <c r="EA117" s="1"/>
      <c r="EB117" s="1"/>
      <c r="EC117" s="41"/>
      <c r="ED117" s="54"/>
      <c r="EE117" s="54"/>
      <c r="EF117" s="1"/>
      <c r="EG117" s="1"/>
      <c r="EH117" s="1"/>
      <c r="EI117" s="50">
        <v>86</v>
      </c>
      <c r="EJ117" s="1"/>
      <c r="EK117" s="1"/>
      <c r="EL117" s="1"/>
      <c r="EM117" s="1"/>
      <c r="EN117" s="60"/>
      <c r="EO117" s="60"/>
      <c r="EP117" s="50"/>
      <c r="EQ117" s="50">
        <v>166</v>
      </c>
      <c r="ER117" s="1"/>
      <c r="ES117" s="1"/>
      <c r="ET117" s="1"/>
      <c r="EU117" s="1"/>
      <c r="EV117" s="1">
        <v>40</v>
      </c>
      <c r="EW117" s="1">
        <v>127</v>
      </c>
      <c r="EX117" s="1"/>
      <c r="EY117" s="1">
        <v>278</v>
      </c>
      <c r="EZ117" s="54"/>
      <c r="FA117" s="54">
        <v>488</v>
      </c>
      <c r="FB117" s="1"/>
      <c r="FC117" s="1"/>
      <c r="FD117" s="151"/>
      <c r="FE117" s="54">
        <v>4</v>
      </c>
      <c r="FF117" s="54">
        <v>133</v>
      </c>
      <c r="FG117" s="1"/>
      <c r="FH117" s="1"/>
      <c r="FI117" s="1"/>
      <c r="FJ117" s="1">
        <v>26</v>
      </c>
      <c r="FK117" s="54">
        <v>66</v>
      </c>
      <c r="FL117" s="54">
        <v>45</v>
      </c>
      <c r="FM117" s="50">
        <v>95</v>
      </c>
      <c r="FN117" s="50">
        <v>113</v>
      </c>
      <c r="FO117" s="1">
        <v>18</v>
      </c>
      <c r="FP117" s="1">
        <v>50</v>
      </c>
      <c r="FQ117" s="92"/>
      <c r="FR117" s="51"/>
      <c r="FS117" s="1">
        <v>16</v>
      </c>
      <c r="FT117" s="1">
        <v>64</v>
      </c>
      <c r="FU117" s="1">
        <v>366</v>
      </c>
      <c r="FV117" s="1">
        <v>0</v>
      </c>
      <c r="FW117" s="1"/>
      <c r="FX117" s="1"/>
      <c r="FY117" s="1"/>
      <c r="FZ117" s="1"/>
      <c r="GA117" s="1"/>
      <c r="GB117" s="1"/>
      <c r="GC117" s="1"/>
      <c r="GD117" s="1"/>
      <c r="GE117" s="1"/>
      <c r="GF117" s="1"/>
      <c r="GG117" s="1"/>
      <c r="GH117" s="1"/>
      <c r="GI117" s="54"/>
      <c r="GJ117" s="54"/>
      <c r="GK117" s="1"/>
      <c r="GL117" s="1"/>
      <c r="GM117" s="1"/>
      <c r="GN117" s="1"/>
      <c r="GO117" s="1"/>
      <c r="GP117" s="50">
        <v>86</v>
      </c>
      <c r="GQ117" s="1"/>
      <c r="GR117" s="1"/>
      <c r="GS117" s="1"/>
      <c r="GT117" s="1"/>
      <c r="GU117" s="194"/>
      <c r="GV117" s="194"/>
      <c r="GW117" s="51">
        <v>870</v>
      </c>
      <c r="GX117" s="51">
        <v>238</v>
      </c>
      <c r="GY117" s="50">
        <v>70</v>
      </c>
      <c r="GZ117" s="50">
        <v>130</v>
      </c>
      <c r="HA117" s="1"/>
      <c r="HB117" s="50">
        <v>40</v>
      </c>
      <c r="HC117" s="50">
        <v>200</v>
      </c>
      <c r="HD117" s="50">
        <v>183</v>
      </c>
      <c r="HE117" s="1"/>
      <c r="HF117" s="1"/>
      <c r="HG117" s="1"/>
      <c r="HH117" s="1"/>
      <c r="HI117" s="1"/>
      <c r="HJ117" s="1"/>
      <c r="HK117" s="94"/>
      <c r="HL117" s="94"/>
      <c r="HM117" s="1"/>
      <c r="HN117" s="1"/>
      <c r="HO117" s="51">
        <v>870</v>
      </c>
      <c r="HP117" s="51">
        <v>238</v>
      </c>
      <c r="HQ117" s="1"/>
      <c r="HR117" s="1"/>
      <c r="HS117" s="1"/>
      <c r="HT117" s="1"/>
      <c r="HU117" s="1"/>
      <c r="HV117" s="50">
        <v>116</v>
      </c>
      <c r="HW117" s="213"/>
      <c r="HX117" s="213"/>
      <c r="HY117" s="1"/>
      <c r="HZ117" s="1"/>
      <c r="IA117" s="230"/>
      <c r="IB117" s="230"/>
      <c r="IC117" s="1"/>
      <c r="ID117" s="1"/>
      <c r="IE117" s="1"/>
      <c r="IF117" s="1"/>
      <c r="IG117" s="1"/>
      <c r="IH117" s="1"/>
      <c r="II117" s="1"/>
      <c r="IJ117" s="1"/>
      <c r="IK117" s="244"/>
      <c r="IL117" s="244"/>
      <c r="IM117" s="1"/>
      <c r="IN117" s="1"/>
      <c r="IO117" s="1361"/>
    </row>
    <row r="118" spans="1:249" x14ac:dyDescent="0.3">
      <c r="A118" s="12">
        <v>93</v>
      </c>
      <c r="B118" s="12" t="s">
        <v>1145</v>
      </c>
      <c r="C118" s="12" t="s">
        <v>1146</v>
      </c>
      <c r="D118" s="12">
        <v>0.9</v>
      </c>
      <c r="E118" s="12"/>
      <c r="F118" s="12"/>
      <c r="G118" s="12"/>
      <c r="H118" s="12"/>
      <c r="I118" s="12"/>
      <c r="J118" s="12">
        <v>59</v>
      </c>
      <c r="K118" s="12">
        <v>50</v>
      </c>
      <c r="L118" s="12"/>
      <c r="M118" s="12">
        <v>46</v>
      </c>
      <c r="N118" s="12">
        <v>112</v>
      </c>
      <c r="O118" s="12">
        <v>80</v>
      </c>
      <c r="P118" s="12"/>
      <c r="Q118" s="12">
        <v>19</v>
      </c>
      <c r="R118" s="12"/>
      <c r="S118" s="12">
        <v>134</v>
      </c>
      <c r="T118" s="12"/>
      <c r="U118" s="12">
        <v>80</v>
      </c>
      <c r="V118" s="12"/>
      <c r="W118" s="12">
        <v>9</v>
      </c>
      <c r="X118" s="12"/>
      <c r="Y118" s="12">
        <v>120</v>
      </c>
      <c r="Z118" s="12">
        <v>0</v>
      </c>
      <c r="AA118" s="12">
        <v>54</v>
      </c>
      <c r="AB118" s="12"/>
      <c r="AC118" s="12">
        <v>93</v>
      </c>
      <c r="AD118" s="12">
        <v>60</v>
      </c>
      <c r="AE118" s="12">
        <v>250</v>
      </c>
      <c r="AF118" s="12"/>
      <c r="AG118" s="12"/>
      <c r="AH118" s="12"/>
      <c r="AI118" s="12">
        <v>14</v>
      </c>
      <c r="AJ118" s="12">
        <v>23</v>
      </c>
      <c r="AK118" s="12">
        <v>90</v>
      </c>
      <c r="AL118" s="12">
        <v>424</v>
      </c>
      <c r="AM118" s="12">
        <v>397</v>
      </c>
      <c r="AN118" s="12">
        <v>47</v>
      </c>
      <c r="AO118" s="12"/>
      <c r="AP118" s="12"/>
      <c r="AQ118" s="12">
        <v>53</v>
      </c>
      <c r="AR118" s="12"/>
      <c r="AS118" s="12">
        <v>240</v>
      </c>
      <c r="AT118" s="12"/>
      <c r="AU118" s="12"/>
      <c r="AV118" s="12"/>
      <c r="AW118" s="12">
        <v>60</v>
      </c>
      <c r="AX118" s="12"/>
      <c r="AY118" s="12"/>
      <c r="AZ118" s="12"/>
      <c r="BA118" s="12"/>
      <c r="BB118" s="12"/>
      <c r="BC118" s="12"/>
      <c r="BD118" s="12"/>
      <c r="BE118" s="12"/>
      <c r="BF118" s="12"/>
      <c r="BG118" s="12">
        <v>171</v>
      </c>
      <c r="BH118" s="12">
        <v>10</v>
      </c>
      <c r="BI118" s="12">
        <v>10</v>
      </c>
      <c r="BJ118" s="12"/>
      <c r="BK118" s="12">
        <v>126</v>
      </c>
      <c r="BL118" s="12"/>
      <c r="BM118" s="12">
        <v>20</v>
      </c>
      <c r="BN118" s="12">
        <v>111</v>
      </c>
      <c r="BO118" s="12">
        <v>120</v>
      </c>
      <c r="BP118" s="12">
        <v>92</v>
      </c>
      <c r="BQ118" s="12">
        <v>50</v>
      </c>
      <c r="BR118" s="12">
        <v>170</v>
      </c>
      <c r="BS118" s="12">
        <v>89</v>
      </c>
      <c r="BT118" s="12">
        <v>6</v>
      </c>
      <c r="BU118" s="12">
        <v>152</v>
      </c>
      <c r="BV118" s="12">
        <v>672</v>
      </c>
      <c r="BW118" s="12"/>
      <c r="BX118" s="1"/>
      <c r="BY118" s="41">
        <v>60</v>
      </c>
      <c r="BZ118" s="51">
        <v>107</v>
      </c>
      <c r="CA118" s="51">
        <v>134</v>
      </c>
      <c r="CB118" s="1"/>
      <c r="CC118" s="1">
        <v>56</v>
      </c>
      <c r="CD118" s="1"/>
      <c r="CE118" s="1"/>
      <c r="CF118" s="1"/>
      <c r="CG118" s="1">
        <v>40</v>
      </c>
      <c r="CH118" s="1"/>
      <c r="CI118" s="1">
        <v>8</v>
      </c>
      <c r="CJ118" s="1"/>
      <c r="CK118" s="1">
        <v>170</v>
      </c>
      <c r="CL118" s="71"/>
      <c r="CM118" s="71">
        <v>240</v>
      </c>
      <c r="CN118" s="1"/>
      <c r="CO118" s="1"/>
      <c r="CP118" s="1">
        <v>131</v>
      </c>
      <c r="CQ118" s="1">
        <v>238</v>
      </c>
      <c r="CR118" s="1">
        <v>859</v>
      </c>
      <c r="CS118" s="1"/>
      <c r="CT118" s="1"/>
      <c r="CU118" s="1">
        <v>40</v>
      </c>
      <c r="CV118" s="1">
        <v>20</v>
      </c>
      <c r="CW118" s="1">
        <v>151</v>
      </c>
      <c r="CX118" s="1"/>
      <c r="CY118" s="1">
        <v>220</v>
      </c>
      <c r="CZ118" s="1">
        <v>152</v>
      </c>
      <c r="DA118" s="1">
        <v>90</v>
      </c>
      <c r="DB118" s="1">
        <v>199</v>
      </c>
      <c r="DC118" s="1">
        <v>86</v>
      </c>
      <c r="DD118" s="1"/>
      <c r="DE118" s="1"/>
      <c r="DF118" s="1"/>
      <c r="DG118" s="1"/>
      <c r="DH118" s="1">
        <v>90</v>
      </c>
      <c r="DI118" s="1">
        <v>100</v>
      </c>
      <c r="DJ118" s="1">
        <v>106</v>
      </c>
      <c r="DK118" s="1">
        <v>76</v>
      </c>
      <c r="DL118" s="1"/>
      <c r="DM118" s="1">
        <v>85</v>
      </c>
      <c r="DN118" s="1"/>
      <c r="DO118" s="1"/>
      <c r="DP118" s="1">
        <v>90</v>
      </c>
      <c r="DQ118" s="1">
        <v>201</v>
      </c>
      <c r="DR118" s="1"/>
      <c r="DS118" s="1"/>
      <c r="DT118" s="1">
        <v>85</v>
      </c>
      <c r="DU118" s="1">
        <v>85</v>
      </c>
      <c r="DV118" s="1">
        <v>86</v>
      </c>
      <c r="DW118" s="1">
        <v>110</v>
      </c>
      <c r="DX118" s="41">
        <v>45</v>
      </c>
      <c r="DY118" s="41">
        <f>15+4+28+71</f>
        <v>118</v>
      </c>
      <c r="DZ118" s="1">
        <v>116</v>
      </c>
      <c r="EA118" s="1"/>
      <c r="EB118" s="1"/>
      <c r="EC118" s="41">
        <v>32</v>
      </c>
      <c r="ED118" s="54"/>
      <c r="EE118" s="54"/>
      <c r="EF118" s="1"/>
      <c r="EG118" s="1"/>
      <c r="EH118" s="1"/>
      <c r="EI118" s="1">
        <v>86</v>
      </c>
      <c r="EJ118" s="1">
        <v>212</v>
      </c>
      <c r="EK118" s="1">
        <v>117</v>
      </c>
      <c r="EL118" s="1"/>
      <c r="EM118" s="1"/>
      <c r="EN118" s="60">
        <v>106</v>
      </c>
      <c r="EO118" s="60"/>
      <c r="EP118" s="1"/>
      <c r="EQ118" s="1">
        <v>166</v>
      </c>
      <c r="ER118" s="1">
        <v>130</v>
      </c>
      <c r="ES118" s="1">
        <v>470</v>
      </c>
      <c r="ET118" s="1"/>
      <c r="EU118" s="1"/>
      <c r="EV118" s="1">
        <v>40</v>
      </c>
      <c r="EW118" s="1">
        <v>127</v>
      </c>
      <c r="EX118" s="1"/>
      <c r="EY118" s="1">
        <v>278</v>
      </c>
      <c r="EZ118" s="54"/>
      <c r="FA118" s="54">
        <v>488</v>
      </c>
      <c r="FB118" s="1"/>
      <c r="FC118" s="1"/>
      <c r="FD118" s="151"/>
      <c r="FE118" s="54">
        <v>4</v>
      </c>
      <c r="FF118" s="54">
        <v>133</v>
      </c>
      <c r="FG118" s="1"/>
      <c r="FH118" s="1"/>
      <c r="FI118" s="1"/>
      <c r="FJ118" s="1">
        <v>26</v>
      </c>
      <c r="FK118" s="54">
        <v>66</v>
      </c>
      <c r="FL118" s="54">
        <v>45</v>
      </c>
      <c r="FM118" s="1">
        <v>95</v>
      </c>
      <c r="FN118" s="1">
        <v>113</v>
      </c>
      <c r="FO118" s="1">
        <v>18</v>
      </c>
      <c r="FP118" s="1">
        <v>50</v>
      </c>
      <c r="FQ118" s="160">
        <v>42</v>
      </c>
      <c r="FR118" s="51"/>
      <c r="FS118" s="1">
        <v>16</v>
      </c>
      <c r="FT118" s="1">
        <v>64</v>
      </c>
      <c r="FU118" s="1">
        <v>366</v>
      </c>
      <c r="FV118" s="1">
        <v>0</v>
      </c>
      <c r="FW118" s="1"/>
      <c r="FX118" s="1"/>
      <c r="FY118" s="1">
        <v>0</v>
      </c>
      <c r="FZ118" s="1">
        <v>22</v>
      </c>
      <c r="GA118" s="1">
        <v>20</v>
      </c>
      <c r="GB118" s="1">
        <v>2</v>
      </c>
      <c r="GC118" s="1"/>
      <c r="GD118" s="1">
        <v>84</v>
      </c>
      <c r="GE118" s="1"/>
      <c r="GF118" s="1"/>
      <c r="GG118" s="1">
        <v>26</v>
      </c>
      <c r="GH118" s="1">
        <v>178</v>
      </c>
      <c r="GI118" s="54">
        <v>9</v>
      </c>
      <c r="GJ118" s="54">
        <v>57</v>
      </c>
      <c r="GK118" s="1"/>
      <c r="GL118" s="1"/>
      <c r="GM118" s="1">
        <v>30</v>
      </c>
      <c r="GN118" s="1">
        <v>110</v>
      </c>
      <c r="GO118" s="1"/>
      <c r="GP118" s="1">
        <v>86</v>
      </c>
      <c r="GQ118" s="1">
        <v>20</v>
      </c>
      <c r="GR118" s="1">
        <v>2</v>
      </c>
      <c r="GS118" s="1">
        <v>59</v>
      </c>
      <c r="GT118" s="1">
        <v>46</v>
      </c>
      <c r="GU118" s="194"/>
      <c r="GV118" s="194"/>
      <c r="GW118" s="51">
        <v>870</v>
      </c>
      <c r="GX118" s="51">
        <v>238</v>
      </c>
      <c r="GY118" s="1">
        <v>70</v>
      </c>
      <c r="GZ118" s="1">
        <v>130</v>
      </c>
      <c r="HA118" s="1"/>
      <c r="HB118" s="1">
        <v>40</v>
      </c>
      <c r="HC118" s="1">
        <v>200</v>
      </c>
      <c r="HD118" s="1">
        <v>183</v>
      </c>
      <c r="HE118" s="1"/>
      <c r="HF118" s="1"/>
      <c r="HG118" s="1">
        <v>23</v>
      </c>
      <c r="HH118" s="1"/>
      <c r="HI118" s="1"/>
      <c r="HJ118" s="1"/>
      <c r="HK118" s="94"/>
      <c r="HL118" s="94"/>
      <c r="HM118" s="1">
        <v>684</v>
      </c>
      <c r="HN118" s="1">
        <v>426</v>
      </c>
      <c r="HO118" s="51">
        <v>870</v>
      </c>
      <c r="HP118" s="51">
        <v>238</v>
      </c>
      <c r="HQ118" s="1">
        <v>120</v>
      </c>
      <c r="HR118" s="1"/>
      <c r="HS118" s="1">
        <v>115</v>
      </c>
      <c r="HT118" s="1">
        <v>330</v>
      </c>
      <c r="HU118" s="1"/>
      <c r="HV118" s="1">
        <v>116</v>
      </c>
      <c r="HW118" s="213"/>
      <c r="HX118" s="213"/>
      <c r="HY118" s="1">
        <v>726</v>
      </c>
      <c r="HZ118" s="1">
        <v>300</v>
      </c>
      <c r="IA118" s="230">
        <v>271</v>
      </c>
      <c r="IB118" s="230">
        <v>110</v>
      </c>
      <c r="IC118" s="1"/>
      <c r="ID118" s="1"/>
      <c r="IE118" s="1"/>
      <c r="IF118" s="1"/>
      <c r="IG118" s="1">
        <v>418</v>
      </c>
      <c r="IH118" s="1">
        <v>615</v>
      </c>
      <c r="II118" s="1"/>
      <c r="IJ118" s="1"/>
      <c r="IK118" s="244"/>
      <c r="IL118" s="244"/>
      <c r="IM118" s="1"/>
      <c r="IN118" s="1"/>
      <c r="IO118" s="1361"/>
    </row>
    <row r="119" spans="1:249" x14ac:dyDescent="0.3">
      <c r="A119" s="12">
        <v>24</v>
      </c>
      <c r="B119" s="12" t="s">
        <v>1147</v>
      </c>
      <c r="C119" s="12" t="s">
        <v>164</v>
      </c>
      <c r="D119" s="12">
        <v>1.46</v>
      </c>
      <c r="E119" s="12"/>
      <c r="F119" s="12"/>
      <c r="G119" s="12"/>
      <c r="H119" s="12"/>
      <c r="I119" s="12"/>
      <c r="J119" s="12">
        <v>0</v>
      </c>
      <c r="K119" s="12">
        <v>32</v>
      </c>
      <c r="L119" s="12"/>
      <c r="M119" s="12">
        <v>15</v>
      </c>
      <c r="N119" s="12"/>
      <c r="O119" s="12">
        <v>11</v>
      </c>
      <c r="P119" s="12"/>
      <c r="Q119" s="12"/>
      <c r="R119" s="12"/>
      <c r="S119" s="12">
        <v>12</v>
      </c>
      <c r="T119" s="12"/>
      <c r="U119" s="12">
        <v>5</v>
      </c>
      <c r="V119" s="12"/>
      <c r="W119" s="12">
        <v>10</v>
      </c>
      <c r="X119" s="12"/>
      <c r="Y119" s="12">
        <v>30</v>
      </c>
      <c r="Z119" s="12">
        <v>0</v>
      </c>
      <c r="AA119" s="12">
        <v>3</v>
      </c>
      <c r="AB119" s="12"/>
      <c r="AC119" s="12"/>
      <c r="AD119" s="12"/>
      <c r="AE119" s="12"/>
      <c r="AF119" s="12"/>
      <c r="AG119" s="12"/>
      <c r="AH119" s="12"/>
      <c r="AI119" s="12">
        <v>7</v>
      </c>
      <c r="AJ119" s="12">
        <v>0</v>
      </c>
      <c r="AK119" s="12">
        <v>10</v>
      </c>
      <c r="AL119" s="12"/>
      <c r="AM119" s="12"/>
      <c r="AN119" s="12"/>
      <c r="AO119" s="12"/>
      <c r="AP119" s="12"/>
      <c r="AQ119" s="12"/>
      <c r="AR119" s="12"/>
      <c r="AS119" s="12"/>
      <c r="AT119" s="12"/>
      <c r="AU119" s="12"/>
      <c r="AV119" s="12"/>
      <c r="AW119" s="12">
        <v>12</v>
      </c>
      <c r="AX119" s="12"/>
      <c r="AY119" s="12"/>
      <c r="AZ119" s="12"/>
      <c r="BA119" s="12"/>
      <c r="BB119" s="12"/>
      <c r="BC119" s="12"/>
      <c r="BD119" s="12"/>
      <c r="BE119" s="12"/>
      <c r="BF119" s="12"/>
      <c r="BG119" s="12">
        <v>27</v>
      </c>
      <c r="BH119" s="12">
        <f>SUM(BH120)</f>
        <v>0</v>
      </c>
      <c r="BI119" s="12">
        <f>SUM(BI120)</f>
        <v>0</v>
      </c>
      <c r="BJ119" s="12"/>
      <c r="BK119" s="12"/>
      <c r="BL119" s="12"/>
      <c r="BM119" s="12">
        <v>20</v>
      </c>
      <c r="BN119" s="12"/>
      <c r="BO119" s="12">
        <v>12</v>
      </c>
      <c r="BP119" s="12"/>
      <c r="BQ119" s="12"/>
      <c r="BR119" s="12"/>
      <c r="BS119" s="12">
        <v>24</v>
      </c>
      <c r="BT119" s="12"/>
      <c r="BU119" s="12">
        <v>40</v>
      </c>
      <c r="BV119" s="12"/>
      <c r="BW119" s="12"/>
      <c r="BX119" s="1"/>
      <c r="BY119" s="41">
        <v>30</v>
      </c>
      <c r="BZ119" s="51"/>
      <c r="CA119" s="51"/>
      <c r="CB119" s="1"/>
      <c r="CC119" s="50">
        <v>27</v>
      </c>
      <c r="CD119" s="1"/>
      <c r="CE119" s="1"/>
      <c r="CF119" s="1"/>
      <c r="CG119" s="1">
        <v>10</v>
      </c>
      <c r="CH119" s="1"/>
      <c r="CI119" s="1">
        <v>1</v>
      </c>
      <c r="CJ119" s="1"/>
      <c r="CK119" s="1"/>
      <c r="CL119" s="71"/>
      <c r="CM119" s="71"/>
      <c r="CN119" s="1"/>
      <c r="CO119" s="1"/>
      <c r="CP119" s="1"/>
      <c r="CQ119" s="1">
        <v>56</v>
      </c>
      <c r="CR119" s="1"/>
      <c r="CS119" s="1"/>
      <c r="CT119" s="1"/>
      <c r="CU119" s="1">
        <v>10</v>
      </c>
      <c r="CV119" s="1"/>
      <c r="CW119" s="1"/>
      <c r="CX119" s="1"/>
      <c r="CY119" s="1">
        <v>120</v>
      </c>
      <c r="CZ119" s="1"/>
      <c r="DA119" s="1">
        <v>25</v>
      </c>
      <c r="DB119" s="1">
        <v>199</v>
      </c>
      <c r="DC119" s="1">
        <v>86</v>
      </c>
      <c r="DD119" s="1"/>
      <c r="DE119" s="1"/>
      <c r="DF119" s="1"/>
      <c r="DG119" s="1"/>
      <c r="DH119" s="1"/>
      <c r="DI119" s="1"/>
      <c r="DJ119" s="1"/>
      <c r="DK119" s="1">
        <v>10</v>
      </c>
      <c r="DL119" s="1"/>
      <c r="DM119" s="1"/>
      <c r="DN119" s="1"/>
      <c r="DO119" s="1"/>
      <c r="DP119" s="1"/>
      <c r="DQ119" s="1"/>
      <c r="DR119" s="1"/>
      <c r="DS119" s="1"/>
      <c r="DT119" s="1"/>
      <c r="DU119" s="1">
        <v>58</v>
      </c>
      <c r="DV119" s="1"/>
      <c r="DW119" s="1"/>
      <c r="DX119" s="45">
        <f>DX120</f>
        <v>0</v>
      </c>
      <c r="DY119" s="45">
        <f>DY120</f>
        <v>57</v>
      </c>
      <c r="DZ119" s="1"/>
      <c r="EA119" s="1"/>
      <c r="EB119" s="1"/>
      <c r="EC119" s="41"/>
      <c r="ED119" s="54"/>
      <c r="EE119" s="54"/>
      <c r="EF119" s="1"/>
      <c r="EG119" s="1"/>
      <c r="EH119" s="1"/>
      <c r="EI119" s="1"/>
      <c r="EJ119" s="1"/>
      <c r="EK119" s="1"/>
      <c r="EL119" s="1"/>
      <c r="EM119" s="1"/>
      <c r="EN119" s="144"/>
      <c r="EO119" s="144"/>
      <c r="EP119" s="50"/>
      <c r="EQ119" s="50">
        <v>50</v>
      </c>
      <c r="ER119" s="1"/>
      <c r="ES119" s="1"/>
      <c r="ET119" s="1"/>
      <c r="EU119" s="1"/>
      <c r="EV119" s="1">
        <v>0</v>
      </c>
      <c r="EW119" s="1">
        <v>10</v>
      </c>
      <c r="EX119" s="1"/>
      <c r="EY119" s="1">
        <v>26</v>
      </c>
      <c r="EZ119" s="54"/>
      <c r="FA119" s="54">
        <v>11</v>
      </c>
      <c r="FB119" s="1"/>
      <c r="FC119" s="1"/>
      <c r="FD119" s="151"/>
      <c r="FE119" s="54"/>
      <c r="FF119" s="54">
        <v>27</v>
      </c>
      <c r="FG119" s="1"/>
      <c r="FH119" s="1"/>
      <c r="FI119" s="1"/>
      <c r="FJ119" s="1">
        <v>3</v>
      </c>
      <c r="FK119" s="54"/>
      <c r="FL119" s="54"/>
      <c r="FM119" s="1"/>
      <c r="FN119" s="50">
        <v>21</v>
      </c>
      <c r="FO119" s="1"/>
      <c r="FP119" s="1">
        <v>60</v>
      </c>
      <c r="FQ119" s="160"/>
      <c r="FR119" s="51"/>
      <c r="FS119" s="1"/>
      <c r="FT119" s="1">
        <v>20</v>
      </c>
      <c r="FU119" s="1">
        <v>0</v>
      </c>
      <c r="FV119" s="1">
        <v>5</v>
      </c>
      <c r="FW119" s="1"/>
      <c r="FX119" s="1"/>
      <c r="FY119" s="1"/>
      <c r="FZ119" s="1"/>
      <c r="GA119" s="1"/>
      <c r="GB119" s="1"/>
      <c r="GC119" s="1"/>
      <c r="GD119" s="1"/>
      <c r="GE119" s="1"/>
      <c r="GF119" s="1"/>
      <c r="GG119" s="1"/>
      <c r="GH119" s="1"/>
      <c r="GI119" s="54"/>
      <c r="GJ119" s="54"/>
      <c r="GK119" s="1"/>
      <c r="GL119" s="1"/>
      <c r="GM119" s="1"/>
      <c r="GN119" s="1"/>
      <c r="GO119" s="1"/>
      <c r="GP119" s="50">
        <v>18</v>
      </c>
      <c r="GQ119" s="1"/>
      <c r="GR119" s="1"/>
      <c r="GS119" s="1"/>
      <c r="GT119" s="1"/>
      <c r="GU119" s="194"/>
      <c r="GV119" s="194"/>
      <c r="GW119" s="51">
        <v>0</v>
      </c>
      <c r="GX119" s="51">
        <v>20</v>
      </c>
      <c r="GY119" s="1"/>
      <c r="GZ119" s="50">
        <v>80</v>
      </c>
      <c r="HA119" s="1"/>
      <c r="HB119" s="1"/>
      <c r="HC119" s="50">
        <v>20</v>
      </c>
      <c r="HD119" s="50">
        <v>0</v>
      </c>
      <c r="HE119" s="1"/>
      <c r="HF119" s="1"/>
      <c r="HG119" s="1"/>
      <c r="HH119" s="1"/>
      <c r="HI119" s="1"/>
      <c r="HJ119" s="1"/>
      <c r="HK119" s="94"/>
      <c r="HL119" s="94"/>
      <c r="HM119" s="1"/>
      <c r="HN119" s="1"/>
      <c r="HO119" s="51">
        <v>0</v>
      </c>
      <c r="HP119" s="51">
        <v>20</v>
      </c>
      <c r="HQ119" s="1"/>
      <c r="HR119" s="1"/>
      <c r="HS119" s="1"/>
      <c r="HT119" s="1"/>
      <c r="HU119" s="1"/>
      <c r="HV119" s="50">
        <v>191</v>
      </c>
      <c r="HW119" s="213"/>
      <c r="HX119" s="213"/>
      <c r="HY119" s="1"/>
      <c r="HZ119" s="1"/>
      <c r="IA119" s="230"/>
      <c r="IB119" s="230"/>
      <c r="IC119" s="1"/>
      <c r="ID119" s="1"/>
      <c r="IE119" s="1"/>
      <c r="IF119" s="1"/>
      <c r="IG119" s="1"/>
      <c r="IH119" s="1"/>
      <c r="II119" s="1"/>
      <c r="IJ119" s="1"/>
      <c r="IK119" s="244"/>
      <c r="IL119" s="244"/>
      <c r="IM119" s="1"/>
      <c r="IN119" s="1"/>
      <c r="IO119" s="1361"/>
    </row>
    <row r="120" spans="1:249" ht="31.5" x14ac:dyDescent="0.3">
      <c r="A120" s="12">
        <v>94</v>
      </c>
      <c r="B120" s="12" t="s">
        <v>1148</v>
      </c>
      <c r="C120" s="12" t="s">
        <v>1149</v>
      </c>
      <c r="D120" s="12">
        <v>1.46</v>
      </c>
      <c r="E120" s="12"/>
      <c r="F120" s="12"/>
      <c r="G120" s="12"/>
      <c r="H120" s="12"/>
      <c r="I120" s="12"/>
      <c r="J120" s="12">
        <v>0</v>
      </c>
      <c r="K120" s="12">
        <v>32</v>
      </c>
      <c r="L120" s="12"/>
      <c r="M120" s="12">
        <v>15</v>
      </c>
      <c r="N120" s="12"/>
      <c r="O120" s="12">
        <v>11</v>
      </c>
      <c r="P120" s="12"/>
      <c r="Q120" s="12"/>
      <c r="R120" s="12"/>
      <c r="S120" s="12">
        <v>12</v>
      </c>
      <c r="T120" s="12"/>
      <c r="U120" s="12">
        <v>5</v>
      </c>
      <c r="V120" s="12"/>
      <c r="W120" s="12">
        <v>10</v>
      </c>
      <c r="X120" s="12"/>
      <c r="Y120" s="12">
        <v>30</v>
      </c>
      <c r="Z120" s="12">
        <v>0</v>
      </c>
      <c r="AA120" s="12">
        <v>3</v>
      </c>
      <c r="AB120" s="12"/>
      <c r="AC120" s="12">
        <v>43</v>
      </c>
      <c r="AD120" s="12"/>
      <c r="AE120" s="12">
        <v>40</v>
      </c>
      <c r="AF120" s="12"/>
      <c r="AG120" s="12"/>
      <c r="AH120" s="12"/>
      <c r="AI120" s="12">
        <v>7</v>
      </c>
      <c r="AJ120" s="12"/>
      <c r="AK120" s="12">
        <v>10</v>
      </c>
      <c r="AL120" s="12"/>
      <c r="AM120" s="12">
        <v>54</v>
      </c>
      <c r="AN120" s="12"/>
      <c r="AO120" s="12"/>
      <c r="AP120" s="12"/>
      <c r="AQ120" s="12"/>
      <c r="AR120" s="12"/>
      <c r="AS120" s="12"/>
      <c r="AT120" s="12"/>
      <c r="AU120" s="12"/>
      <c r="AV120" s="12"/>
      <c r="AW120" s="12">
        <v>12</v>
      </c>
      <c r="AX120" s="12"/>
      <c r="AY120" s="12"/>
      <c r="AZ120" s="12"/>
      <c r="BA120" s="12"/>
      <c r="BB120" s="12"/>
      <c r="BC120" s="12"/>
      <c r="BD120" s="12"/>
      <c r="BE120" s="12"/>
      <c r="BF120" s="12"/>
      <c r="BG120" s="12">
        <v>27</v>
      </c>
      <c r="BH120" s="12"/>
      <c r="BI120" s="12"/>
      <c r="BJ120" s="12"/>
      <c r="BK120" s="12">
        <v>30</v>
      </c>
      <c r="BL120" s="12"/>
      <c r="BM120" s="12">
        <v>20</v>
      </c>
      <c r="BN120" s="12"/>
      <c r="BO120" s="12">
        <v>12</v>
      </c>
      <c r="BP120" s="12"/>
      <c r="BQ120" s="12"/>
      <c r="BR120" s="12"/>
      <c r="BS120" s="12">
        <v>24</v>
      </c>
      <c r="BT120" s="12"/>
      <c r="BU120" s="12">
        <v>40</v>
      </c>
      <c r="BV120" s="12"/>
      <c r="BW120" s="12"/>
      <c r="BX120" s="1"/>
      <c r="BY120" s="41">
        <v>30</v>
      </c>
      <c r="BZ120" s="51"/>
      <c r="CA120" s="51">
        <v>30</v>
      </c>
      <c r="CB120" s="1"/>
      <c r="CC120" s="1">
        <v>27</v>
      </c>
      <c r="CD120" s="1"/>
      <c r="CE120" s="1"/>
      <c r="CF120" s="1"/>
      <c r="CG120" s="1">
        <v>10</v>
      </c>
      <c r="CH120" s="1"/>
      <c r="CI120" s="1">
        <v>1</v>
      </c>
      <c r="CJ120" s="1"/>
      <c r="CK120" s="1">
        <v>6</v>
      </c>
      <c r="CL120" s="71"/>
      <c r="CM120" s="71">
        <v>20</v>
      </c>
      <c r="CN120" s="1"/>
      <c r="CO120" s="1"/>
      <c r="CP120" s="1"/>
      <c r="CQ120" s="1">
        <v>56</v>
      </c>
      <c r="CR120" s="1"/>
      <c r="CS120" s="1"/>
      <c r="CT120" s="1"/>
      <c r="CU120" s="1">
        <v>10</v>
      </c>
      <c r="CV120" s="1"/>
      <c r="CW120" s="1"/>
      <c r="CX120" s="1"/>
      <c r="CY120" s="1">
        <v>120</v>
      </c>
      <c r="CZ120" s="1"/>
      <c r="DA120" s="1">
        <v>25</v>
      </c>
      <c r="DB120" s="1"/>
      <c r="DC120" s="1"/>
      <c r="DD120" s="1"/>
      <c r="DE120" s="1"/>
      <c r="DF120" s="1"/>
      <c r="DG120" s="1"/>
      <c r="DH120" s="1">
        <v>1</v>
      </c>
      <c r="DI120" s="1"/>
      <c r="DJ120" s="1"/>
      <c r="DK120" s="1">
        <v>10</v>
      </c>
      <c r="DL120" s="1"/>
      <c r="DM120" s="1">
        <v>48</v>
      </c>
      <c r="DN120" s="1"/>
      <c r="DO120" s="1"/>
      <c r="DP120" s="1"/>
      <c r="DQ120" s="1"/>
      <c r="DR120" s="1"/>
      <c r="DS120" s="1"/>
      <c r="DT120" s="1"/>
      <c r="DU120" s="1">
        <v>58</v>
      </c>
      <c r="DV120" s="1"/>
      <c r="DW120" s="1">
        <v>6</v>
      </c>
      <c r="DX120" s="41"/>
      <c r="DY120" s="41">
        <v>57</v>
      </c>
      <c r="DZ120" s="1"/>
      <c r="EA120" s="1"/>
      <c r="EB120" s="1"/>
      <c r="EC120" s="41">
        <v>5</v>
      </c>
      <c r="ED120" s="54"/>
      <c r="EE120" s="54"/>
      <c r="EF120" s="1"/>
      <c r="EG120" s="1"/>
      <c r="EH120" s="1"/>
      <c r="EI120" s="1"/>
      <c r="EJ120" s="1"/>
      <c r="EK120" s="1">
        <v>50</v>
      </c>
      <c r="EL120" s="1"/>
      <c r="EM120" s="1"/>
      <c r="EN120" s="60"/>
      <c r="EO120" s="60"/>
      <c r="EP120" s="1"/>
      <c r="EQ120" s="1">
        <v>50</v>
      </c>
      <c r="ER120" s="1">
        <v>15</v>
      </c>
      <c r="ES120" s="1"/>
      <c r="ET120" s="1"/>
      <c r="EU120" s="1"/>
      <c r="EV120" s="1"/>
      <c r="EW120" s="1">
        <v>10</v>
      </c>
      <c r="EX120" s="1"/>
      <c r="EY120" s="1">
        <v>26</v>
      </c>
      <c r="EZ120" s="54"/>
      <c r="FA120" s="54">
        <v>11</v>
      </c>
      <c r="FB120" s="1"/>
      <c r="FC120" s="1"/>
      <c r="FD120" s="151"/>
      <c r="FE120" s="54"/>
      <c r="FF120" s="54">
        <v>27</v>
      </c>
      <c r="FG120" s="1"/>
      <c r="FH120" s="1"/>
      <c r="FI120" s="1"/>
      <c r="FJ120" s="1">
        <v>3</v>
      </c>
      <c r="FK120" s="54"/>
      <c r="FL120" s="54"/>
      <c r="FM120" s="1"/>
      <c r="FN120" s="1">
        <v>21</v>
      </c>
      <c r="FO120" s="1"/>
      <c r="FP120" s="1">
        <v>60</v>
      </c>
      <c r="FQ120" s="160"/>
      <c r="FR120" s="51"/>
      <c r="FS120" s="1"/>
      <c r="FT120" s="1">
        <v>20</v>
      </c>
      <c r="FU120" s="1">
        <v>0</v>
      </c>
      <c r="FV120" s="1">
        <v>5</v>
      </c>
      <c r="FW120" s="1"/>
      <c r="FX120" s="1"/>
      <c r="FY120" s="1">
        <v>0</v>
      </c>
      <c r="FZ120" s="1">
        <v>2</v>
      </c>
      <c r="GA120" s="1">
        <v>32</v>
      </c>
      <c r="GB120" s="1"/>
      <c r="GC120" s="1"/>
      <c r="GD120" s="1">
        <v>44</v>
      </c>
      <c r="GE120" s="1"/>
      <c r="GF120" s="1"/>
      <c r="GG120" s="1"/>
      <c r="GH120" s="1">
        <v>28</v>
      </c>
      <c r="GI120" s="54"/>
      <c r="GJ120" s="54">
        <v>10</v>
      </c>
      <c r="GK120" s="1"/>
      <c r="GL120" s="1"/>
      <c r="GM120" s="1"/>
      <c r="GN120" s="1">
        <v>30</v>
      </c>
      <c r="GO120" s="1"/>
      <c r="GP120" s="1">
        <v>18</v>
      </c>
      <c r="GQ120" s="1">
        <v>32</v>
      </c>
      <c r="GR120" s="1"/>
      <c r="GS120" s="1">
        <v>28</v>
      </c>
      <c r="GT120" s="1"/>
      <c r="GU120" s="194"/>
      <c r="GV120" s="194"/>
      <c r="GW120" s="51"/>
      <c r="GX120" s="51">
        <v>20</v>
      </c>
      <c r="GY120" s="1"/>
      <c r="GZ120" s="1">
        <v>80</v>
      </c>
      <c r="HA120" s="1"/>
      <c r="HB120" s="1"/>
      <c r="HC120" s="1">
        <v>20</v>
      </c>
      <c r="HD120" s="1"/>
      <c r="HE120" s="1"/>
      <c r="HF120" s="1"/>
      <c r="HG120" s="1"/>
      <c r="HH120" s="1"/>
      <c r="HI120" s="1"/>
      <c r="HJ120" s="1">
        <v>2</v>
      </c>
      <c r="HK120" s="94"/>
      <c r="HL120" s="94"/>
      <c r="HM120" s="1">
        <v>70</v>
      </c>
      <c r="HN120" s="1"/>
      <c r="HO120" s="51"/>
      <c r="HP120" s="51">
        <v>20</v>
      </c>
      <c r="HQ120" s="1"/>
      <c r="HR120" s="1"/>
      <c r="HS120" s="1"/>
      <c r="HT120" s="1">
        <v>40</v>
      </c>
      <c r="HU120" s="1"/>
      <c r="HV120" s="1">
        <v>191</v>
      </c>
      <c r="HW120" s="213"/>
      <c r="HX120" s="213"/>
      <c r="HY120" s="1"/>
      <c r="HZ120" s="1">
        <v>70</v>
      </c>
      <c r="IA120" s="230"/>
      <c r="IB120" s="230">
        <v>10</v>
      </c>
      <c r="IC120" s="1"/>
      <c r="ID120" s="1"/>
      <c r="IE120" s="1"/>
      <c r="IF120" s="1"/>
      <c r="IG120" s="1">
        <v>50</v>
      </c>
      <c r="IH120" s="1"/>
      <c r="II120" s="1"/>
      <c r="IJ120" s="1"/>
      <c r="IK120" s="244"/>
      <c r="IL120" s="244"/>
      <c r="IM120" s="1"/>
      <c r="IN120" s="1"/>
      <c r="IO120" s="1361"/>
    </row>
    <row r="121" spans="1:249" x14ac:dyDescent="0.3">
      <c r="A121" s="12">
        <v>25</v>
      </c>
      <c r="B121" s="12" t="s">
        <v>1150</v>
      </c>
      <c r="C121" s="12" t="s">
        <v>167</v>
      </c>
      <c r="D121" s="12">
        <v>1.88</v>
      </c>
      <c r="E121" s="12"/>
      <c r="F121" s="12"/>
      <c r="G121" s="12"/>
      <c r="H121" s="12"/>
      <c r="I121" s="12"/>
      <c r="J121" s="12">
        <v>0</v>
      </c>
      <c r="K121" s="12">
        <v>0</v>
      </c>
      <c r="L121" s="12"/>
      <c r="M121" s="12"/>
      <c r="N121" s="12"/>
      <c r="O121" s="12"/>
      <c r="P121" s="12"/>
      <c r="Q121" s="12"/>
      <c r="R121" s="12"/>
      <c r="S121" s="12"/>
      <c r="T121" s="12"/>
      <c r="U121" s="12"/>
      <c r="V121" s="12"/>
      <c r="W121" s="12"/>
      <c r="X121" s="12"/>
      <c r="Y121" s="12"/>
      <c r="Z121" s="12">
        <v>0</v>
      </c>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f>SUM(BH122:BH124)</f>
        <v>0</v>
      </c>
      <c r="BI121" s="12">
        <f>SUM(BI122:BI124)</f>
        <v>216</v>
      </c>
      <c r="BJ121" s="12"/>
      <c r="BK121" s="12"/>
      <c r="BL121" s="12"/>
      <c r="BM121" s="12"/>
      <c r="BN121" s="12"/>
      <c r="BO121" s="12"/>
      <c r="BP121" s="12"/>
      <c r="BQ121" s="12"/>
      <c r="BR121" s="12"/>
      <c r="BS121" s="12"/>
      <c r="BT121" s="12"/>
      <c r="BU121" s="12"/>
      <c r="BV121" s="12"/>
      <c r="BW121" s="12"/>
      <c r="BX121" s="1"/>
      <c r="BY121" s="41"/>
      <c r="BZ121" s="51"/>
      <c r="CA121" s="51"/>
      <c r="CB121" s="1"/>
      <c r="CC121" s="1"/>
      <c r="CD121" s="1"/>
      <c r="CE121" s="1"/>
      <c r="CF121" s="1"/>
      <c r="CG121" s="1"/>
      <c r="CH121" s="1"/>
      <c r="CI121" s="1"/>
      <c r="CJ121" s="1"/>
      <c r="CK121" s="1"/>
      <c r="CL121" s="71"/>
      <c r="CM121" s="7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41"/>
      <c r="DY121" s="41"/>
      <c r="DZ121" s="1"/>
      <c r="EA121" s="1"/>
      <c r="EB121" s="1"/>
      <c r="EC121" s="41"/>
      <c r="ED121" s="54"/>
      <c r="EE121" s="54"/>
      <c r="EF121" s="1"/>
      <c r="EG121" s="1"/>
      <c r="EH121" s="1"/>
      <c r="EI121" s="1"/>
      <c r="EJ121" s="1"/>
      <c r="EK121" s="1"/>
      <c r="EL121" s="1"/>
      <c r="EM121" s="1"/>
      <c r="EN121" s="60"/>
      <c r="EO121" s="60"/>
      <c r="EP121" s="1"/>
      <c r="EQ121" s="1"/>
      <c r="ER121" s="1"/>
      <c r="ES121" s="1"/>
      <c r="ET121" s="1"/>
      <c r="EU121" s="1"/>
      <c r="EV121" s="1">
        <v>0</v>
      </c>
      <c r="EW121" s="1">
        <v>0</v>
      </c>
      <c r="EX121" s="1"/>
      <c r="EY121" s="1"/>
      <c r="EZ121" s="54"/>
      <c r="FA121" s="54"/>
      <c r="FB121" s="1"/>
      <c r="FC121" s="1"/>
      <c r="FD121" s="151"/>
      <c r="FE121" s="54"/>
      <c r="FF121" s="54"/>
      <c r="FG121" s="1"/>
      <c r="FH121" s="1">
        <v>217</v>
      </c>
      <c r="FI121" s="1"/>
      <c r="FJ121" s="1"/>
      <c r="FK121" s="54"/>
      <c r="FL121" s="54"/>
      <c r="FM121" s="1"/>
      <c r="FN121" s="1"/>
      <c r="FO121" s="1"/>
      <c r="FP121" s="1"/>
      <c r="FQ121" s="160"/>
      <c r="FR121" s="51"/>
      <c r="FS121" s="1"/>
      <c r="FT121" s="1"/>
      <c r="FU121" s="1"/>
      <c r="FV121" s="1"/>
      <c r="FW121" s="1"/>
      <c r="FX121" s="1"/>
      <c r="FY121" s="1"/>
      <c r="FZ121" s="1"/>
      <c r="GA121" s="1"/>
      <c r="GB121" s="1"/>
      <c r="GC121" s="1"/>
      <c r="GD121" s="1"/>
      <c r="GE121" s="1"/>
      <c r="GF121" s="1"/>
      <c r="GG121" s="1"/>
      <c r="GH121" s="1"/>
      <c r="GI121" s="54"/>
      <c r="GJ121" s="54"/>
      <c r="GK121" s="1"/>
      <c r="GL121" s="1"/>
      <c r="GM121" s="1"/>
      <c r="GN121" s="1"/>
      <c r="GO121" s="1"/>
      <c r="GP121" s="1"/>
      <c r="GQ121" s="1"/>
      <c r="GR121" s="1"/>
      <c r="GS121" s="1"/>
      <c r="GT121" s="1"/>
      <c r="GU121" s="194"/>
      <c r="GV121" s="194"/>
      <c r="GW121" s="51">
        <v>0</v>
      </c>
      <c r="GX121" s="51">
        <v>0</v>
      </c>
      <c r="GY121" s="1"/>
      <c r="GZ121" s="1"/>
      <c r="HA121" s="1"/>
      <c r="HB121" s="1"/>
      <c r="HC121" s="1">
        <v>0</v>
      </c>
      <c r="HD121" s="1">
        <v>0</v>
      </c>
      <c r="HE121" s="1"/>
      <c r="HF121" s="1"/>
      <c r="HG121" s="1"/>
      <c r="HH121" s="1"/>
      <c r="HI121" s="1"/>
      <c r="HJ121" s="1"/>
      <c r="HK121" s="94"/>
      <c r="HL121" s="94"/>
      <c r="HM121" s="1"/>
      <c r="HN121" s="1"/>
      <c r="HO121" s="51">
        <v>0</v>
      </c>
      <c r="HP121" s="51">
        <v>0</v>
      </c>
      <c r="HQ121" s="1"/>
      <c r="HR121" s="1"/>
      <c r="HS121" s="1"/>
      <c r="HT121" s="1"/>
      <c r="HU121" s="1"/>
      <c r="HV121" s="50">
        <v>0</v>
      </c>
      <c r="HW121" s="213"/>
      <c r="HX121" s="213"/>
      <c r="HY121" s="1"/>
      <c r="HZ121" s="1"/>
      <c r="IA121" s="230"/>
      <c r="IB121" s="230"/>
      <c r="IC121" s="1"/>
      <c r="ID121" s="1"/>
      <c r="IE121" s="1"/>
      <c r="IF121" s="1"/>
      <c r="IG121" s="1"/>
      <c r="IH121" s="1"/>
      <c r="II121" s="1"/>
      <c r="IJ121" s="1"/>
      <c r="IK121" s="244"/>
      <c r="IL121" s="244"/>
      <c r="IM121" s="1"/>
      <c r="IN121" s="1"/>
      <c r="IO121" s="1361"/>
    </row>
    <row r="122" spans="1:249" ht="16.5" customHeight="1" x14ac:dyDescent="0.3">
      <c r="A122" s="12">
        <v>95</v>
      </c>
      <c r="B122" s="12" t="s">
        <v>1151</v>
      </c>
      <c r="C122" s="12" t="s">
        <v>1152</v>
      </c>
      <c r="D122" s="12">
        <v>1.84</v>
      </c>
      <c r="E122" s="12"/>
      <c r="F122" s="12"/>
      <c r="G122" s="12"/>
      <c r="H122" s="12"/>
      <c r="I122" s="12"/>
      <c r="J122" s="12">
        <v>0</v>
      </c>
      <c r="K122" s="12">
        <v>0</v>
      </c>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
      <c r="BY122" s="41"/>
      <c r="BZ122" s="51"/>
      <c r="CA122" s="51"/>
      <c r="CB122" s="1"/>
      <c r="CC122" s="1"/>
      <c r="CD122" s="1"/>
      <c r="CE122" s="1"/>
      <c r="CF122" s="1"/>
      <c r="CG122" s="1"/>
      <c r="CH122" s="1"/>
      <c r="CI122" s="1"/>
      <c r="CJ122" s="1"/>
      <c r="CK122" s="1"/>
      <c r="CL122" s="71"/>
      <c r="CM122" s="7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41"/>
      <c r="DY122" s="41"/>
      <c r="DZ122" s="1"/>
      <c r="EA122" s="1"/>
      <c r="EB122" s="1"/>
      <c r="EC122" s="41"/>
      <c r="ED122" s="54"/>
      <c r="EE122" s="54"/>
      <c r="EF122" s="1"/>
      <c r="EG122" s="1"/>
      <c r="EH122" s="1"/>
      <c r="EI122" s="1"/>
      <c r="EJ122" s="1"/>
      <c r="EK122" s="1"/>
      <c r="EL122" s="1"/>
      <c r="EM122" s="1"/>
      <c r="EN122" s="60">
        <v>54</v>
      </c>
      <c r="EO122" s="60"/>
      <c r="EP122" s="1"/>
      <c r="EQ122" s="1"/>
      <c r="ER122" s="1"/>
      <c r="ES122" s="1"/>
      <c r="ET122" s="1"/>
      <c r="EU122" s="1"/>
      <c r="EV122" s="1"/>
      <c r="EW122" s="1"/>
      <c r="EX122" s="1"/>
      <c r="EY122" s="1"/>
      <c r="EZ122" s="54"/>
      <c r="FA122" s="54"/>
      <c r="FB122" s="1"/>
      <c r="FC122" s="1"/>
      <c r="FD122" s="151"/>
      <c r="FE122" s="54"/>
      <c r="FF122" s="54"/>
      <c r="FG122" s="1"/>
      <c r="FH122" s="1"/>
      <c r="FI122" s="1"/>
      <c r="FJ122" s="1"/>
      <c r="FK122" s="54"/>
      <c r="FL122" s="54"/>
      <c r="FM122" s="1"/>
      <c r="FN122" s="1"/>
      <c r="FO122" s="1"/>
      <c r="FP122" s="1"/>
      <c r="FQ122" s="160"/>
      <c r="FR122" s="51"/>
      <c r="FS122" s="1"/>
      <c r="FT122" s="1"/>
      <c r="FU122" s="1"/>
      <c r="FV122" s="1"/>
      <c r="FW122" s="1"/>
      <c r="FX122" s="1"/>
      <c r="FY122" s="1"/>
      <c r="FZ122" s="1"/>
      <c r="GA122" s="1"/>
      <c r="GB122" s="1"/>
      <c r="GC122" s="1"/>
      <c r="GD122" s="1"/>
      <c r="GE122" s="1"/>
      <c r="GF122" s="1"/>
      <c r="GG122" s="1"/>
      <c r="GH122" s="1"/>
      <c r="GI122" s="54"/>
      <c r="GJ122" s="54"/>
      <c r="GK122" s="1"/>
      <c r="GL122" s="1"/>
      <c r="GM122" s="1"/>
      <c r="GN122" s="1"/>
      <c r="GO122" s="1"/>
      <c r="GP122" s="1"/>
      <c r="GQ122" s="1"/>
      <c r="GR122" s="1"/>
      <c r="GS122" s="1"/>
      <c r="GT122" s="1"/>
      <c r="GU122" s="194"/>
      <c r="GV122" s="194"/>
      <c r="GW122" s="51"/>
      <c r="GX122" s="51"/>
      <c r="GY122" s="1"/>
      <c r="GZ122" s="1"/>
      <c r="HA122" s="1"/>
      <c r="HB122" s="1"/>
      <c r="HC122" s="1"/>
      <c r="HD122" s="1"/>
      <c r="HE122" s="1"/>
      <c r="HF122" s="1"/>
      <c r="HG122" s="1"/>
      <c r="HH122" s="1"/>
      <c r="HI122" s="1"/>
      <c r="HJ122" s="1"/>
      <c r="HK122" s="94"/>
      <c r="HL122" s="94"/>
      <c r="HM122" s="1"/>
      <c r="HN122" s="1"/>
      <c r="HO122" s="51"/>
      <c r="HP122" s="51"/>
      <c r="HQ122" s="1"/>
      <c r="HR122" s="1"/>
      <c r="HS122" s="1"/>
      <c r="HT122" s="1"/>
      <c r="HU122" s="1"/>
      <c r="HV122" s="1"/>
      <c r="HW122" s="213"/>
      <c r="HX122" s="213"/>
      <c r="HY122" s="1"/>
      <c r="HZ122" s="1"/>
      <c r="IA122" s="230"/>
      <c r="IB122" s="230"/>
      <c r="IC122" s="1"/>
      <c r="ID122" s="1"/>
      <c r="IE122" s="1"/>
      <c r="IF122" s="1"/>
      <c r="IG122" s="1"/>
      <c r="IH122" s="1"/>
      <c r="II122" s="1"/>
      <c r="IJ122" s="1"/>
      <c r="IK122" s="244"/>
      <c r="IL122" s="244"/>
      <c r="IM122" s="1"/>
      <c r="IN122" s="1"/>
      <c r="IO122" s="1361"/>
    </row>
    <row r="123" spans="1:249" x14ac:dyDescent="0.3">
      <c r="A123" s="12">
        <v>96</v>
      </c>
      <c r="B123" s="12" t="s">
        <v>1153</v>
      </c>
      <c r="C123" s="12" t="s">
        <v>685</v>
      </c>
      <c r="D123" s="12">
        <v>2.1800000000000002</v>
      </c>
      <c r="E123" s="12"/>
      <c r="F123" s="12"/>
      <c r="G123" s="12"/>
      <c r="H123" s="12"/>
      <c r="I123" s="12"/>
      <c r="J123" s="12">
        <v>0</v>
      </c>
      <c r="K123" s="12">
        <v>0</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v>96</v>
      </c>
      <c r="BJ123" s="12"/>
      <c r="BK123" s="12"/>
      <c r="BL123" s="12"/>
      <c r="BM123" s="12"/>
      <c r="BN123" s="12"/>
      <c r="BO123" s="12"/>
      <c r="BP123" s="12"/>
      <c r="BQ123" s="12"/>
      <c r="BR123" s="12"/>
      <c r="BS123" s="12"/>
      <c r="BT123" s="12"/>
      <c r="BU123" s="12"/>
      <c r="BV123" s="12"/>
      <c r="BW123" s="12"/>
      <c r="BX123" s="1"/>
      <c r="BY123" s="41"/>
      <c r="BZ123" s="51"/>
      <c r="CA123" s="51"/>
      <c r="CB123" s="1"/>
      <c r="CC123" s="1"/>
      <c r="CD123" s="1"/>
      <c r="CE123" s="1"/>
      <c r="CF123" s="1"/>
      <c r="CG123" s="1"/>
      <c r="CH123" s="1"/>
      <c r="CI123" s="1"/>
      <c r="CJ123" s="1"/>
      <c r="CK123" s="1"/>
      <c r="CL123" s="71"/>
      <c r="CM123" s="7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41"/>
      <c r="DY123" s="41"/>
      <c r="DZ123" s="1"/>
      <c r="EA123" s="1"/>
      <c r="EB123" s="1"/>
      <c r="EC123" s="41"/>
      <c r="ED123" s="54"/>
      <c r="EE123" s="54"/>
      <c r="EF123" s="1"/>
      <c r="EG123" s="1"/>
      <c r="EH123" s="1"/>
      <c r="EI123" s="1"/>
      <c r="EJ123" s="1"/>
      <c r="EK123" s="1"/>
      <c r="EL123" s="1"/>
      <c r="EM123" s="1"/>
      <c r="EN123" s="60"/>
      <c r="EO123" s="60"/>
      <c r="EP123" s="1"/>
      <c r="EQ123" s="1"/>
      <c r="ER123" s="1"/>
      <c r="ES123" s="1"/>
      <c r="ET123" s="1"/>
      <c r="EU123" s="1"/>
      <c r="EV123" s="1"/>
      <c r="EW123" s="1"/>
      <c r="EX123" s="1"/>
      <c r="EY123" s="1"/>
      <c r="EZ123" s="54"/>
      <c r="FA123" s="54"/>
      <c r="FB123" s="1"/>
      <c r="FC123" s="1"/>
      <c r="FD123" s="151"/>
      <c r="FE123" s="54"/>
      <c r="FF123" s="54"/>
      <c r="FG123" s="1"/>
      <c r="FH123" s="1"/>
      <c r="FI123" s="1"/>
      <c r="FJ123" s="1"/>
      <c r="FK123" s="54"/>
      <c r="FL123" s="54"/>
      <c r="FM123" s="1"/>
      <c r="FN123" s="1"/>
      <c r="FO123" s="1"/>
      <c r="FP123" s="1"/>
      <c r="FQ123" s="160"/>
      <c r="FR123" s="51"/>
      <c r="FS123" s="1"/>
      <c r="FT123" s="1"/>
      <c r="FU123" s="1"/>
      <c r="FV123" s="1"/>
      <c r="FW123" s="1"/>
      <c r="FX123" s="1"/>
      <c r="FY123" s="1"/>
      <c r="FZ123" s="1"/>
      <c r="GA123" s="1"/>
      <c r="GB123" s="1"/>
      <c r="GC123" s="1"/>
      <c r="GD123" s="1"/>
      <c r="GE123" s="1"/>
      <c r="GF123" s="1"/>
      <c r="GG123" s="1"/>
      <c r="GH123" s="1"/>
      <c r="GI123" s="54"/>
      <c r="GJ123" s="54"/>
      <c r="GK123" s="1"/>
      <c r="GL123" s="1"/>
      <c r="GM123" s="1"/>
      <c r="GN123" s="1"/>
      <c r="GO123" s="1"/>
      <c r="GP123" s="1"/>
      <c r="GQ123" s="1"/>
      <c r="GR123" s="1"/>
      <c r="GS123" s="1"/>
      <c r="GT123" s="1"/>
      <c r="GU123" s="194"/>
      <c r="GV123" s="194"/>
      <c r="GW123" s="51"/>
      <c r="GX123" s="51"/>
      <c r="GY123" s="1"/>
      <c r="GZ123" s="1"/>
      <c r="HA123" s="1"/>
      <c r="HB123" s="1"/>
      <c r="HC123" s="1"/>
      <c r="HD123" s="1"/>
      <c r="HE123" s="1"/>
      <c r="HF123" s="1"/>
      <c r="HG123" s="1"/>
      <c r="HH123" s="1"/>
      <c r="HI123" s="1"/>
      <c r="HJ123" s="1"/>
      <c r="HK123" s="94"/>
      <c r="HL123" s="94"/>
      <c r="HM123" s="1"/>
      <c r="HN123" s="1"/>
      <c r="HO123" s="51"/>
      <c r="HP123" s="51"/>
      <c r="HQ123" s="1"/>
      <c r="HR123" s="1"/>
      <c r="HS123" s="1"/>
      <c r="HT123" s="1"/>
      <c r="HU123" s="1"/>
      <c r="HV123" s="1"/>
      <c r="HW123" s="213"/>
      <c r="HX123" s="213"/>
      <c r="HY123" s="1"/>
      <c r="HZ123" s="1"/>
      <c r="IA123" s="230"/>
      <c r="IB123" s="230"/>
      <c r="IC123" s="1"/>
      <c r="ID123" s="1"/>
      <c r="IE123" s="1"/>
      <c r="IF123" s="1"/>
      <c r="IG123" s="1"/>
      <c r="IH123" s="1"/>
      <c r="II123" s="1"/>
      <c r="IJ123" s="1"/>
      <c r="IK123" s="244"/>
      <c r="IL123" s="244"/>
      <c r="IM123" s="1"/>
      <c r="IN123" s="1"/>
      <c r="IO123" s="1361"/>
    </row>
    <row r="124" spans="1:249" x14ac:dyDescent="0.3">
      <c r="A124" s="12">
        <v>97</v>
      </c>
      <c r="B124" s="12" t="s">
        <v>1154</v>
      </c>
      <c r="C124" s="12" t="s">
        <v>687</v>
      </c>
      <c r="D124" s="12">
        <v>4.3099999999999996</v>
      </c>
      <c r="E124" s="12"/>
      <c r="F124" s="12"/>
      <c r="G124" s="12"/>
      <c r="H124" s="12"/>
      <c r="I124" s="12">
        <v>78</v>
      </c>
      <c r="J124" s="12">
        <v>0</v>
      </c>
      <c r="K124" s="12">
        <v>0</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v>78</v>
      </c>
      <c r="AV124" s="12"/>
      <c r="AW124" s="12"/>
      <c r="AX124" s="12"/>
      <c r="AY124" s="12"/>
      <c r="AZ124" s="12"/>
      <c r="BA124" s="12"/>
      <c r="BB124" s="12"/>
      <c r="BC124" s="12"/>
      <c r="BD124" s="12"/>
      <c r="BE124" s="12"/>
      <c r="BF124" s="12"/>
      <c r="BG124" s="12"/>
      <c r="BH124" s="12"/>
      <c r="BI124" s="12">
        <v>120</v>
      </c>
      <c r="BJ124" s="12"/>
      <c r="BK124" s="12"/>
      <c r="BL124" s="12"/>
      <c r="BM124" s="12"/>
      <c r="BN124" s="12"/>
      <c r="BO124" s="12"/>
      <c r="BP124" s="12"/>
      <c r="BQ124" s="12"/>
      <c r="BR124" s="12"/>
      <c r="BS124" s="12"/>
      <c r="BT124" s="12"/>
      <c r="BU124" s="12"/>
      <c r="BV124" s="12"/>
      <c r="BW124" s="12"/>
      <c r="BX124" s="1"/>
      <c r="BY124" s="41"/>
      <c r="BZ124" s="51"/>
      <c r="CA124" s="51"/>
      <c r="CB124" s="1"/>
      <c r="CC124" s="1"/>
      <c r="CD124" s="1"/>
      <c r="CE124" s="1"/>
      <c r="CF124" s="1"/>
      <c r="CG124" s="1"/>
      <c r="CH124" s="1"/>
      <c r="CI124" s="1"/>
      <c r="CJ124" s="1"/>
      <c r="CK124" s="1"/>
      <c r="CL124" s="71"/>
      <c r="CM124" s="7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41"/>
      <c r="DY124" s="41"/>
      <c r="DZ124" s="1"/>
      <c r="EA124" s="1"/>
      <c r="EB124" s="1"/>
      <c r="EC124" s="41"/>
      <c r="ED124" s="54"/>
      <c r="EE124" s="54"/>
      <c r="EF124" s="1"/>
      <c r="EG124" s="1"/>
      <c r="EH124" s="1"/>
      <c r="EI124" s="1"/>
      <c r="EJ124" s="1"/>
      <c r="EK124" s="1"/>
      <c r="EL124" s="1"/>
      <c r="EM124" s="1"/>
      <c r="EN124" s="60"/>
      <c r="EO124" s="60"/>
      <c r="EP124" s="1"/>
      <c r="EQ124" s="1"/>
      <c r="ER124" s="1"/>
      <c r="ES124" s="1"/>
      <c r="ET124" s="1"/>
      <c r="EU124" s="1"/>
      <c r="EV124" s="1"/>
      <c r="EW124" s="1"/>
      <c r="EX124" s="1"/>
      <c r="EY124" s="1"/>
      <c r="EZ124" s="54"/>
      <c r="FA124" s="54"/>
      <c r="FB124" s="1"/>
      <c r="FC124" s="1"/>
      <c r="FD124" s="151"/>
      <c r="FE124" s="54"/>
      <c r="FF124" s="54"/>
      <c r="FG124" s="1"/>
      <c r="FH124" s="1">
        <v>217</v>
      </c>
      <c r="FI124" s="1"/>
      <c r="FJ124" s="1"/>
      <c r="FK124" s="54"/>
      <c r="FL124" s="54"/>
      <c r="FM124" s="1"/>
      <c r="FN124" s="1"/>
      <c r="FO124" s="1"/>
      <c r="FP124" s="1"/>
      <c r="FQ124" s="160"/>
      <c r="FR124" s="51"/>
      <c r="FS124" s="1"/>
      <c r="FT124" s="1"/>
      <c r="FU124" s="1"/>
      <c r="FV124" s="1"/>
      <c r="FW124" s="1"/>
      <c r="FX124" s="1"/>
      <c r="FY124" s="1"/>
      <c r="FZ124" s="1"/>
      <c r="GA124" s="1"/>
      <c r="GB124" s="1"/>
      <c r="GC124" s="1"/>
      <c r="GD124" s="1"/>
      <c r="GE124" s="1"/>
      <c r="GF124" s="1"/>
      <c r="GG124" s="1"/>
      <c r="GH124" s="1"/>
      <c r="GI124" s="54"/>
      <c r="GJ124" s="54"/>
      <c r="GK124" s="1"/>
      <c r="GL124" s="1"/>
      <c r="GM124" s="1"/>
      <c r="GN124" s="1"/>
      <c r="GO124" s="1"/>
      <c r="GP124" s="1"/>
      <c r="GQ124" s="1"/>
      <c r="GR124" s="1"/>
      <c r="GS124" s="1"/>
      <c r="GT124" s="1"/>
      <c r="GU124" s="194"/>
      <c r="GV124" s="194"/>
      <c r="GW124" s="51"/>
      <c r="GX124" s="51"/>
      <c r="GY124" s="1"/>
      <c r="GZ124" s="1"/>
      <c r="HA124" s="1"/>
      <c r="HB124" s="1"/>
      <c r="HC124" s="1"/>
      <c r="HD124" s="1"/>
      <c r="HE124" s="1"/>
      <c r="HF124" s="1"/>
      <c r="HG124" s="1"/>
      <c r="HH124" s="1"/>
      <c r="HI124" s="1"/>
      <c r="HJ124" s="1"/>
      <c r="HK124" s="94"/>
      <c r="HL124" s="94"/>
      <c r="HM124" s="1"/>
      <c r="HN124" s="1"/>
      <c r="HO124" s="51"/>
      <c r="HP124" s="51"/>
      <c r="HQ124" s="1"/>
      <c r="HR124" s="1"/>
      <c r="HS124" s="1"/>
      <c r="HT124" s="1"/>
      <c r="HU124" s="1"/>
      <c r="HV124" s="1"/>
      <c r="HW124" s="213"/>
      <c r="HX124" s="213"/>
      <c r="HY124" s="1"/>
      <c r="HZ124" s="1"/>
      <c r="IA124" s="230"/>
      <c r="IB124" s="230"/>
      <c r="IC124" s="1"/>
      <c r="ID124" s="1"/>
      <c r="IE124" s="1"/>
      <c r="IF124" s="1"/>
      <c r="IG124" s="1"/>
      <c r="IH124" s="1"/>
      <c r="II124" s="1"/>
      <c r="IJ124" s="236">
        <v>48</v>
      </c>
      <c r="IK124" s="244"/>
      <c r="IL124" s="244"/>
      <c r="IM124" s="1"/>
      <c r="IN124" s="1"/>
      <c r="IO124" s="1361"/>
    </row>
    <row r="125" spans="1:249" x14ac:dyDescent="0.3">
      <c r="A125" s="12">
        <v>26</v>
      </c>
      <c r="B125" s="12" t="s">
        <v>1155</v>
      </c>
      <c r="C125" s="12" t="s">
        <v>699</v>
      </c>
      <c r="D125" s="12">
        <v>0.98</v>
      </c>
      <c r="E125" s="12"/>
      <c r="F125" s="12"/>
      <c r="G125" s="12"/>
      <c r="H125" s="12"/>
      <c r="I125" s="12"/>
      <c r="J125" s="12">
        <v>0</v>
      </c>
      <c r="K125" s="12">
        <v>0</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f>SUM(BH126)</f>
        <v>0</v>
      </c>
      <c r="BI125" s="12">
        <f>SUM(BI126)</f>
        <v>0</v>
      </c>
      <c r="BJ125" s="12"/>
      <c r="BK125" s="12"/>
      <c r="BL125" s="12"/>
      <c r="BM125" s="12"/>
      <c r="BN125" s="12"/>
      <c r="BO125" s="12"/>
      <c r="BP125" s="12"/>
      <c r="BQ125" s="12"/>
      <c r="BR125" s="12"/>
      <c r="BS125" s="12"/>
      <c r="BT125" s="12"/>
      <c r="BU125" s="12"/>
      <c r="BV125" s="12"/>
      <c r="BW125" s="12"/>
      <c r="BX125" s="1"/>
      <c r="BY125" s="41"/>
      <c r="BZ125" s="51"/>
      <c r="CA125" s="51"/>
      <c r="CB125" s="1"/>
      <c r="CC125" s="1"/>
      <c r="CD125" s="1"/>
      <c r="CE125" s="1"/>
      <c r="CF125" s="1"/>
      <c r="CG125" s="1"/>
      <c r="CH125" s="1"/>
      <c r="CI125" s="1"/>
      <c r="CJ125" s="1"/>
      <c r="CK125" s="1"/>
      <c r="CL125" s="71"/>
      <c r="CM125" s="71"/>
      <c r="CN125" s="1"/>
      <c r="CO125" s="1"/>
      <c r="CP125" s="1"/>
      <c r="CQ125" s="1"/>
      <c r="CR125" s="1"/>
      <c r="CS125" s="1"/>
      <c r="CT125" s="1"/>
      <c r="CU125" s="1"/>
      <c r="CV125" s="1"/>
      <c r="CW125" s="1"/>
      <c r="CX125" s="1"/>
      <c r="CY125" s="1"/>
      <c r="CZ125" s="1">
        <v>1</v>
      </c>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41"/>
      <c r="DY125" s="41"/>
      <c r="DZ125" s="1"/>
      <c r="EA125" s="1"/>
      <c r="EB125" s="1"/>
      <c r="EC125" s="41"/>
      <c r="ED125" s="54"/>
      <c r="EE125" s="54"/>
      <c r="EF125" s="1"/>
      <c r="EG125" s="1"/>
      <c r="EH125" s="1"/>
      <c r="EI125" s="1"/>
      <c r="EJ125" s="1"/>
      <c r="EK125" s="1"/>
      <c r="EL125" s="1"/>
      <c r="EM125" s="1"/>
      <c r="EN125" s="60"/>
      <c r="EO125" s="60"/>
      <c r="EP125" s="1"/>
      <c r="EQ125" s="1"/>
      <c r="ER125" s="1"/>
      <c r="ES125" s="1"/>
      <c r="ET125" s="1"/>
      <c r="EU125" s="1"/>
      <c r="EV125" s="1">
        <v>0</v>
      </c>
      <c r="EW125" s="1">
        <v>0</v>
      </c>
      <c r="EX125" s="1"/>
      <c r="EY125" s="1"/>
      <c r="EZ125" s="54"/>
      <c r="FA125" s="54"/>
      <c r="FB125" s="1"/>
      <c r="FC125" s="1"/>
      <c r="FD125" s="151"/>
      <c r="FE125" s="54"/>
      <c r="FF125" s="54"/>
      <c r="FG125" s="1"/>
      <c r="FH125" s="1"/>
      <c r="FI125" s="1"/>
      <c r="FJ125" s="1"/>
      <c r="FK125" s="54"/>
      <c r="FL125" s="54"/>
      <c r="FM125" s="1"/>
      <c r="FN125" s="1"/>
      <c r="FO125" s="1"/>
      <c r="FP125" s="1"/>
      <c r="FQ125" s="160"/>
      <c r="FR125" s="51"/>
      <c r="FS125" s="1"/>
      <c r="FT125" s="1"/>
      <c r="FU125" s="1"/>
      <c r="FV125" s="1"/>
      <c r="FW125" s="1"/>
      <c r="FX125" s="1"/>
      <c r="FY125" s="1"/>
      <c r="FZ125" s="1"/>
      <c r="GA125" s="1"/>
      <c r="GB125" s="1"/>
      <c r="GC125" s="1"/>
      <c r="GD125" s="1"/>
      <c r="GE125" s="1"/>
      <c r="GF125" s="1"/>
      <c r="GG125" s="1"/>
      <c r="GH125" s="1"/>
      <c r="GI125" s="54"/>
      <c r="GJ125" s="54"/>
      <c r="GK125" s="1"/>
      <c r="GL125" s="1"/>
      <c r="GM125" s="1"/>
      <c r="GN125" s="1"/>
      <c r="GO125" s="1"/>
      <c r="GP125" s="1"/>
      <c r="GQ125" s="1"/>
      <c r="GR125" s="1"/>
      <c r="GS125" s="1"/>
      <c r="GT125" s="1"/>
      <c r="GU125" s="194"/>
      <c r="GV125" s="194"/>
      <c r="GW125" s="51">
        <v>0</v>
      </c>
      <c r="GX125" s="51">
        <v>0</v>
      </c>
      <c r="GY125" s="1"/>
      <c r="GZ125" s="1"/>
      <c r="HA125" s="1"/>
      <c r="HB125" s="1"/>
      <c r="HC125" s="1"/>
      <c r="HD125" s="1"/>
      <c r="HE125" s="1"/>
      <c r="HF125" s="1"/>
      <c r="HG125" s="1"/>
      <c r="HH125" s="1"/>
      <c r="HI125" s="1"/>
      <c r="HJ125" s="1"/>
      <c r="HK125" s="94"/>
      <c r="HL125" s="94"/>
      <c r="HM125" s="1"/>
      <c r="HN125" s="1"/>
      <c r="HO125" s="51">
        <v>0</v>
      </c>
      <c r="HP125" s="51">
        <v>0</v>
      </c>
      <c r="HQ125" s="1"/>
      <c r="HR125" s="1"/>
      <c r="HS125" s="1"/>
      <c r="HT125" s="1"/>
      <c r="HU125" s="1"/>
      <c r="HV125" s="50">
        <v>0</v>
      </c>
      <c r="HW125" s="213"/>
      <c r="HX125" s="213"/>
      <c r="HY125" s="1"/>
      <c r="HZ125" s="1"/>
      <c r="IA125" s="230"/>
      <c r="IB125" s="230"/>
      <c r="IC125" s="1"/>
      <c r="ID125" s="1"/>
      <c r="IE125" s="1"/>
      <c r="IF125" s="1"/>
      <c r="IG125" s="1"/>
      <c r="IH125" s="1"/>
      <c r="II125" s="1"/>
      <c r="IJ125" s="1"/>
      <c r="IK125" s="244"/>
      <c r="IL125" s="244"/>
      <c r="IM125" s="1"/>
      <c r="IN125" s="1"/>
      <c r="IO125" s="1361"/>
    </row>
    <row r="126" spans="1:249" ht="31.5" x14ac:dyDescent="0.3">
      <c r="A126" s="12">
        <v>98</v>
      </c>
      <c r="B126" s="12" t="s">
        <v>1156</v>
      </c>
      <c r="C126" s="12" t="s">
        <v>701</v>
      </c>
      <c r="D126" s="12">
        <v>0.98</v>
      </c>
      <c r="E126" s="12"/>
      <c r="F126" s="12"/>
      <c r="G126" s="12"/>
      <c r="H126" s="12"/>
      <c r="I126" s="12"/>
      <c r="J126" s="12">
        <v>0</v>
      </c>
      <c r="K126" s="12">
        <v>0</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
      <c r="BY126" s="41"/>
      <c r="BZ126" s="51"/>
      <c r="CA126" s="51"/>
      <c r="CB126" s="1"/>
      <c r="CC126" s="1"/>
      <c r="CD126" s="1"/>
      <c r="CE126" s="1"/>
      <c r="CF126" s="1"/>
      <c r="CG126" s="1"/>
      <c r="CH126" s="1"/>
      <c r="CI126" s="1"/>
      <c r="CJ126" s="1"/>
      <c r="CK126" s="1"/>
      <c r="CL126" s="71"/>
      <c r="CM126" s="71"/>
      <c r="CN126" s="1"/>
      <c r="CO126" s="1"/>
      <c r="CP126" s="1"/>
      <c r="CQ126" s="1"/>
      <c r="CR126" s="1"/>
      <c r="CS126" s="1"/>
      <c r="CT126" s="1"/>
      <c r="CU126" s="1"/>
      <c r="CV126" s="1"/>
      <c r="CW126" s="1"/>
      <c r="CX126" s="1"/>
      <c r="CY126" s="1"/>
      <c r="CZ126" s="1">
        <v>1</v>
      </c>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41"/>
      <c r="DY126" s="41"/>
      <c r="DZ126" s="1"/>
      <c r="EA126" s="1"/>
      <c r="EB126" s="1"/>
      <c r="EC126" s="41"/>
      <c r="ED126" s="54"/>
      <c r="EE126" s="54"/>
      <c r="EF126" s="1"/>
      <c r="EG126" s="1"/>
      <c r="EH126" s="1"/>
      <c r="EI126" s="1"/>
      <c r="EJ126" s="1"/>
      <c r="EK126" s="1"/>
      <c r="EL126" s="1"/>
      <c r="EM126" s="1"/>
      <c r="EN126" s="60"/>
      <c r="EO126" s="60"/>
      <c r="EP126" s="1"/>
      <c r="EQ126" s="1"/>
      <c r="ER126" s="1"/>
      <c r="ES126" s="1"/>
      <c r="ET126" s="1"/>
      <c r="EU126" s="1"/>
      <c r="EV126" s="1"/>
      <c r="EW126" s="1"/>
      <c r="EX126" s="1"/>
      <c r="EY126" s="1"/>
      <c r="EZ126" s="54"/>
      <c r="FA126" s="54"/>
      <c r="FB126" s="1"/>
      <c r="FC126" s="1"/>
      <c r="FD126" s="151"/>
      <c r="FE126" s="54"/>
      <c r="FF126" s="54"/>
      <c r="FG126" s="1"/>
      <c r="FH126" s="1"/>
      <c r="FI126" s="1"/>
      <c r="FJ126" s="1"/>
      <c r="FK126" s="54"/>
      <c r="FL126" s="54"/>
      <c r="FM126" s="1"/>
      <c r="FN126" s="1"/>
      <c r="FO126" s="1"/>
      <c r="FP126" s="1"/>
      <c r="FQ126" s="160"/>
      <c r="FR126" s="51"/>
      <c r="FS126" s="1"/>
      <c r="FT126" s="1"/>
      <c r="FU126" s="1"/>
      <c r="FV126" s="1"/>
      <c r="FW126" s="1"/>
      <c r="FX126" s="1"/>
      <c r="FY126" s="1"/>
      <c r="FZ126" s="1"/>
      <c r="GA126" s="1"/>
      <c r="GB126" s="1"/>
      <c r="GC126" s="1"/>
      <c r="GD126" s="1"/>
      <c r="GE126" s="1"/>
      <c r="GF126" s="1"/>
      <c r="GG126" s="1"/>
      <c r="GH126" s="1"/>
      <c r="GI126" s="54"/>
      <c r="GJ126" s="54"/>
      <c r="GK126" s="1"/>
      <c r="GL126" s="1"/>
      <c r="GM126" s="1"/>
      <c r="GN126" s="1"/>
      <c r="GO126" s="1"/>
      <c r="GP126" s="1"/>
      <c r="GQ126" s="1"/>
      <c r="GR126" s="1"/>
      <c r="GS126" s="1"/>
      <c r="GT126" s="1"/>
      <c r="GU126" s="194"/>
      <c r="GV126" s="194"/>
      <c r="GW126" s="51"/>
      <c r="GX126" s="51"/>
      <c r="GY126" s="1"/>
      <c r="GZ126" s="1"/>
      <c r="HA126" s="1"/>
      <c r="HB126" s="1"/>
      <c r="HC126" s="1"/>
      <c r="HD126" s="1"/>
      <c r="HE126" s="1"/>
      <c r="HF126" s="1"/>
      <c r="HG126" s="1"/>
      <c r="HH126" s="1"/>
      <c r="HI126" s="1"/>
      <c r="HJ126" s="1"/>
      <c r="HK126" s="94"/>
      <c r="HL126" s="94"/>
      <c r="HM126" s="1"/>
      <c r="HN126" s="1"/>
      <c r="HO126" s="51"/>
      <c r="HP126" s="51"/>
      <c r="HQ126" s="1"/>
      <c r="HR126" s="1"/>
      <c r="HS126" s="1"/>
      <c r="HT126" s="1"/>
      <c r="HU126" s="1"/>
      <c r="HV126" s="1"/>
      <c r="HW126" s="213"/>
      <c r="HX126" s="213"/>
      <c r="HY126" s="1"/>
      <c r="HZ126" s="1"/>
      <c r="IA126" s="230"/>
      <c r="IB126" s="230"/>
      <c r="IC126" s="1"/>
      <c r="ID126" s="1"/>
      <c r="IE126" s="1"/>
      <c r="IF126" s="1"/>
      <c r="IG126" s="1"/>
      <c r="IH126" s="1"/>
      <c r="II126" s="1"/>
      <c r="IJ126" s="1"/>
      <c r="IK126" s="244"/>
      <c r="IL126" s="244"/>
      <c r="IM126" s="1"/>
      <c r="IN126" s="1"/>
      <c r="IO126" s="1361"/>
    </row>
    <row r="127" spans="1:249" x14ac:dyDescent="0.3">
      <c r="A127" s="12">
        <v>27</v>
      </c>
      <c r="B127" s="12" t="s">
        <v>1157</v>
      </c>
      <c r="C127" s="12" t="s">
        <v>175</v>
      </c>
      <c r="D127" s="12">
        <v>0.74</v>
      </c>
      <c r="E127" s="12">
        <v>250</v>
      </c>
      <c r="F127" s="12"/>
      <c r="G127" s="12"/>
      <c r="H127" s="12"/>
      <c r="I127" s="12"/>
      <c r="J127" s="12">
        <v>0</v>
      </c>
      <c r="K127" s="12">
        <v>0</v>
      </c>
      <c r="L127" s="12"/>
      <c r="M127" s="12"/>
      <c r="N127" s="12"/>
      <c r="O127" s="12"/>
      <c r="P127" s="12"/>
      <c r="Q127" s="12"/>
      <c r="R127" s="12"/>
      <c r="S127" s="12"/>
      <c r="T127" s="12"/>
      <c r="U127" s="12"/>
      <c r="V127" s="12"/>
      <c r="W127" s="12"/>
      <c r="X127" s="12"/>
      <c r="Y127" s="12"/>
      <c r="Z127" s="12">
        <v>0</v>
      </c>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f>SUM(BH128)</f>
        <v>0</v>
      </c>
      <c r="BI127" s="12">
        <f>SUM(BI128)</f>
        <v>0</v>
      </c>
      <c r="BJ127" s="12"/>
      <c r="BK127" s="12"/>
      <c r="BL127" s="12"/>
      <c r="BM127" s="12"/>
      <c r="BN127" s="12"/>
      <c r="BO127" s="12"/>
      <c r="BP127" s="12"/>
      <c r="BQ127" s="12"/>
      <c r="BR127" s="12"/>
      <c r="BS127" s="12"/>
      <c r="BT127" s="12"/>
      <c r="BU127" s="12"/>
      <c r="BV127" s="12"/>
      <c r="BW127" s="12"/>
      <c r="BX127" s="1"/>
      <c r="BY127" s="41"/>
      <c r="BZ127" s="51"/>
      <c r="CA127" s="51"/>
      <c r="CB127" s="1"/>
      <c r="CC127" s="1"/>
      <c r="CD127" s="1"/>
      <c r="CE127" s="1"/>
      <c r="CF127" s="1"/>
      <c r="CG127" s="1"/>
      <c r="CH127" s="1"/>
      <c r="CI127" s="1"/>
      <c r="CJ127" s="1"/>
      <c r="CK127" s="1"/>
      <c r="CL127" s="71"/>
      <c r="CM127" s="71"/>
      <c r="CN127" s="1"/>
      <c r="CO127" s="1"/>
      <c r="CP127" s="1"/>
      <c r="CQ127" s="1"/>
      <c r="CR127" s="1"/>
      <c r="CS127" s="1"/>
      <c r="CT127" s="1"/>
      <c r="CU127" s="1"/>
      <c r="CV127" s="1"/>
      <c r="CW127" s="1"/>
      <c r="CX127" s="1"/>
      <c r="CY127" s="1"/>
      <c r="CZ127" s="1"/>
      <c r="DA127" s="1">
        <v>4</v>
      </c>
      <c r="DB127" s="1"/>
      <c r="DC127" s="1"/>
      <c r="DD127" s="1"/>
      <c r="DE127" s="1"/>
      <c r="DF127" s="1"/>
      <c r="DG127" s="1"/>
      <c r="DH127" s="1"/>
      <c r="DI127" s="1"/>
      <c r="DJ127" s="1"/>
      <c r="DK127" s="1"/>
      <c r="DL127" s="1"/>
      <c r="DM127" s="1"/>
      <c r="DN127" s="1"/>
      <c r="DO127" s="1"/>
      <c r="DP127" s="1"/>
      <c r="DQ127" s="1"/>
      <c r="DR127" s="1"/>
      <c r="DS127" s="1"/>
      <c r="DT127" s="1"/>
      <c r="DU127" s="1"/>
      <c r="DV127" s="1"/>
      <c r="DW127" s="1"/>
      <c r="DX127" s="41"/>
      <c r="DY127" s="41"/>
      <c r="DZ127" s="1"/>
      <c r="EA127" s="1"/>
      <c r="EB127" s="1"/>
      <c r="EC127" s="41"/>
      <c r="ED127" s="54"/>
      <c r="EE127" s="54"/>
      <c r="EF127" s="1"/>
      <c r="EG127" s="1"/>
      <c r="EH127" s="1"/>
      <c r="EI127" s="1"/>
      <c r="EJ127" s="1"/>
      <c r="EK127" s="1"/>
      <c r="EL127" s="1"/>
      <c r="EM127" s="1"/>
      <c r="EN127" s="60"/>
      <c r="EO127" s="60"/>
      <c r="EP127" s="1"/>
      <c r="EQ127" s="1"/>
      <c r="ER127" s="1"/>
      <c r="ES127" s="1"/>
      <c r="ET127" s="1"/>
      <c r="EU127" s="1"/>
      <c r="EV127" s="1">
        <v>0</v>
      </c>
      <c r="EW127" s="1">
        <v>0</v>
      </c>
      <c r="EX127" s="1"/>
      <c r="EY127" s="1">
        <v>1</v>
      </c>
      <c r="EZ127" s="54"/>
      <c r="FA127" s="54"/>
      <c r="FB127" s="1"/>
      <c r="FC127" s="1"/>
      <c r="FD127" s="151"/>
      <c r="FE127" s="54"/>
      <c r="FF127" s="54"/>
      <c r="FG127" s="1"/>
      <c r="FH127" s="1"/>
      <c r="FI127" s="1"/>
      <c r="FJ127" s="1"/>
      <c r="FK127" s="54"/>
      <c r="FL127" s="54"/>
      <c r="FM127" s="1"/>
      <c r="FN127" s="1"/>
      <c r="FO127" s="1"/>
      <c r="FP127" s="1"/>
      <c r="FQ127" s="160"/>
      <c r="FR127" s="51"/>
      <c r="FS127" s="1"/>
      <c r="FT127" s="1"/>
      <c r="FU127" s="1"/>
      <c r="FV127" s="1"/>
      <c r="FW127" s="1"/>
      <c r="FX127" s="1"/>
      <c r="FY127" s="1"/>
      <c r="FZ127" s="1"/>
      <c r="GA127" s="1"/>
      <c r="GB127" s="1"/>
      <c r="GC127" s="1"/>
      <c r="GD127" s="1"/>
      <c r="GE127" s="1"/>
      <c r="GF127" s="1"/>
      <c r="GG127" s="1"/>
      <c r="GH127" s="1"/>
      <c r="GI127" s="54"/>
      <c r="GJ127" s="54"/>
      <c r="GK127" s="1"/>
      <c r="GL127" s="1"/>
      <c r="GM127" s="1"/>
      <c r="GN127" s="1"/>
      <c r="GO127" s="1"/>
      <c r="GP127" s="1"/>
      <c r="GQ127" s="1"/>
      <c r="GR127" s="1"/>
      <c r="GS127" s="1"/>
      <c r="GT127" s="1"/>
      <c r="GU127" s="194"/>
      <c r="GV127" s="194"/>
      <c r="GW127" s="51">
        <v>0</v>
      </c>
      <c r="GX127" s="51">
        <v>0</v>
      </c>
      <c r="GY127" s="1"/>
      <c r="GZ127" s="1"/>
      <c r="HA127" s="1"/>
      <c r="HB127" s="1"/>
      <c r="HC127" s="1"/>
      <c r="HD127" s="1"/>
      <c r="HE127" s="1"/>
      <c r="HF127" s="1"/>
      <c r="HG127" s="1"/>
      <c r="HH127" s="1"/>
      <c r="HI127" s="1"/>
      <c r="HJ127" s="1"/>
      <c r="HK127" s="94"/>
      <c r="HL127" s="94"/>
      <c r="HM127" s="1"/>
      <c r="HN127" s="1"/>
      <c r="HO127" s="51">
        <v>0</v>
      </c>
      <c r="HP127" s="51">
        <v>0</v>
      </c>
      <c r="HQ127" s="1"/>
      <c r="HR127" s="1"/>
      <c r="HS127" s="1"/>
      <c r="HT127" s="1"/>
      <c r="HU127" s="1"/>
      <c r="HV127" s="50">
        <v>1</v>
      </c>
      <c r="HW127" s="213"/>
      <c r="HX127" s="213"/>
      <c r="HY127" s="1"/>
      <c r="HZ127" s="1"/>
      <c r="IA127" s="230"/>
      <c r="IB127" s="230"/>
      <c r="IC127" s="1"/>
      <c r="ID127" s="1"/>
      <c r="IE127" s="1"/>
      <c r="IF127" s="1"/>
      <c r="IG127" s="1"/>
      <c r="IH127" s="1"/>
      <c r="II127" s="1"/>
      <c r="IJ127" s="1"/>
      <c r="IK127" s="244"/>
      <c r="IL127" s="244"/>
      <c r="IM127" s="1"/>
      <c r="IN127" s="1">
        <v>28</v>
      </c>
      <c r="IO127" s="1361"/>
    </row>
    <row r="128" spans="1:249" x14ac:dyDescent="0.3">
      <c r="A128" s="12">
        <v>99</v>
      </c>
      <c r="B128" s="12" t="s">
        <v>1158</v>
      </c>
      <c r="C128" s="12" t="s">
        <v>726</v>
      </c>
      <c r="D128" s="12">
        <v>0.74</v>
      </c>
      <c r="E128" s="12"/>
      <c r="F128" s="12"/>
      <c r="G128" s="12"/>
      <c r="H128" s="12"/>
      <c r="I128" s="12"/>
      <c r="J128" s="12">
        <v>0</v>
      </c>
      <c r="K128" s="12">
        <v>0</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
      <c r="BY128" s="41"/>
      <c r="BZ128" s="51"/>
      <c r="CA128" s="51"/>
      <c r="CB128" s="1"/>
      <c r="CC128" s="1"/>
      <c r="CD128" s="1"/>
      <c r="CE128" s="1"/>
      <c r="CF128" s="1"/>
      <c r="CG128" s="1"/>
      <c r="CH128" s="1"/>
      <c r="CI128" s="1"/>
      <c r="CJ128" s="1"/>
      <c r="CK128" s="1"/>
      <c r="CL128" s="71"/>
      <c r="CM128" s="71"/>
      <c r="CN128" s="1"/>
      <c r="CO128" s="1"/>
      <c r="CP128" s="1"/>
      <c r="CQ128" s="1"/>
      <c r="CR128" s="1"/>
      <c r="CS128" s="1"/>
      <c r="CT128" s="1"/>
      <c r="CU128" s="1"/>
      <c r="CV128" s="1"/>
      <c r="CW128" s="1"/>
      <c r="CX128" s="1"/>
      <c r="CY128" s="1"/>
      <c r="CZ128" s="1"/>
      <c r="DA128" s="1">
        <v>4</v>
      </c>
      <c r="DB128" s="1"/>
      <c r="DC128" s="1"/>
      <c r="DD128" s="1"/>
      <c r="DE128" s="1"/>
      <c r="DF128" s="1"/>
      <c r="DG128" s="1"/>
      <c r="DH128" s="1"/>
      <c r="DI128" s="1"/>
      <c r="DJ128" s="1"/>
      <c r="DK128" s="1"/>
      <c r="DL128" s="1"/>
      <c r="DM128" s="1"/>
      <c r="DN128" s="1"/>
      <c r="DO128" s="1"/>
      <c r="DP128" s="1"/>
      <c r="DQ128" s="1"/>
      <c r="DR128" s="1"/>
      <c r="DS128" s="1"/>
      <c r="DT128" s="1"/>
      <c r="DU128" s="1"/>
      <c r="DV128" s="1"/>
      <c r="DW128" s="1"/>
      <c r="DX128" s="41"/>
      <c r="DY128" s="41"/>
      <c r="DZ128" s="1"/>
      <c r="EA128" s="1"/>
      <c r="EB128" s="1"/>
      <c r="EC128" s="41"/>
      <c r="ED128" s="54"/>
      <c r="EE128" s="54"/>
      <c r="EF128" s="1"/>
      <c r="EG128" s="1"/>
      <c r="EH128" s="1"/>
      <c r="EI128" s="1"/>
      <c r="EJ128" s="1"/>
      <c r="EK128" s="1"/>
      <c r="EL128" s="1"/>
      <c r="EM128" s="1"/>
      <c r="EN128" s="60"/>
      <c r="EO128" s="60"/>
      <c r="EP128" s="1"/>
      <c r="EQ128" s="1"/>
      <c r="ER128" s="1"/>
      <c r="ES128" s="1"/>
      <c r="ET128" s="1"/>
      <c r="EU128" s="1"/>
      <c r="EV128" s="1"/>
      <c r="EW128" s="1"/>
      <c r="EX128" s="1"/>
      <c r="EY128" s="1">
        <v>1</v>
      </c>
      <c r="EZ128" s="54"/>
      <c r="FA128" s="54"/>
      <c r="FB128" s="1"/>
      <c r="FC128" s="1"/>
      <c r="FD128" s="151"/>
      <c r="FE128" s="54"/>
      <c r="FF128" s="54"/>
      <c r="FG128" s="1"/>
      <c r="FH128" s="1"/>
      <c r="FI128" s="1"/>
      <c r="FJ128" s="1"/>
      <c r="FK128" s="54"/>
      <c r="FL128" s="54"/>
      <c r="FM128" s="1"/>
      <c r="FN128" s="1"/>
      <c r="FO128" s="1"/>
      <c r="FP128" s="1"/>
      <c r="FQ128" s="160"/>
      <c r="FR128" s="51"/>
      <c r="FS128" s="1"/>
      <c r="FT128" s="1"/>
      <c r="FU128" s="1"/>
      <c r="FV128" s="1"/>
      <c r="FW128" s="1"/>
      <c r="FX128" s="1"/>
      <c r="FY128" s="1"/>
      <c r="FZ128" s="1"/>
      <c r="GA128" s="1">
        <v>1</v>
      </c>
      <c r="GB128" s="1"/>
      <c r="GC128" s="1"/>
      <c r="GD128" s="1"/>
      <c r="GE128" s="1"/>
      <c r="GF128" s="1"/>
      <c r="GG128" s="1"/>
      <c r="GH128" s="1"/>
      <c r="GI128" s="54"/>
      <c r="GJ128" s="54"/>
      <c r="GK128" s="1"/>
      <c r="GL128" s="1"/>
      <c r="GM128" s="1"/>
      <c r="GN128" s="1"/>
      <c r="GO128" s="1"/>
      <c r="GP128" s="1"/>
      <c r="GQ128" s="1">
        <v>1</v>
      </c>
      <c r="GR128" s="1"/>
      <c r="GS128" s="1"/>
      <c r="GT128" s="1"/>
      <c r="GU128" s="194"/>
      <c r="GV128" s="194"/>
      <c r="GW128" s="51"/>
      <c r="GX128" s="51"/>
      <c r="GY128" s="1"/>
      <c r="GZ128" s="1"/>
      <c r="HA128" s="1"/>
      <c r="HB128" s="1"/>
      <c r="HC128" s="1"/>
      <c r="HD128" s="1"/>
      <c r="HE128" s="1"/>
      <c r="HF128" s="1"/>
      <c r="HG128" s="1"/>
      <c r="HH128" s="1"/>
      <c r="HI128" s="1"/>
      <c r="HJ128" s="1"/>
      <c r="HK128" s="94"/>
      <c r="HL128" s="94"/>
      <c r="HM128" s="1">
        <v>1</v>
      </c>
      <c r="HN128" s="1"/>
      <c r="HO128" s="51"/>
      <c r="HP128" s="51"/>
      <c r="HQ128" s="1"/>
      <c r="HR128" s="1"/>
      <c r="HS128" s="1"/>
      <c r="HT128" s="1"/>
      <c r="HU128" s="1"/>
      <c r="HV128" s="1">
        <v>1</v>
      </c>
      <c r="HW128" s="213"/>
      <c r="HX128" s="213"/>
      <c r="HY128" s="1"/>
      <c r="HZ128" s="1"/>
      <c r="IA128" s="230"/>
      <c r="IB128" s="230"/>
      <c r="IC128" s="1"/>
      <c r="ID128" s="1"/>
      <c r="IE128" s="1"/>
      <c r="IF128" s="1"/>
      <c r="IG128" s="1">
        <v>1</v>
      </c>
      <c r="IH128" s="1"/>
      <c r="II128" s="1"/>
      <c r="IJ128" s="1"/>
      <c r="IK128" s="244"/>
      <c r="IL128" s="244"/>
      <c r="IM128" s="1"/>
      <c r="IN128" s="1"/>
      <c r="IO128" s="1361"/>
    </row>
    <row r="129" spans="1:249" x14ac:dyDescent="0.3">
      <c r="A129" s="12">
        <v>28</v>
      </c>
      <c r="B129" s="12" t="s">
        <v>1159</v>
      </c>
      <c r="C129" s="12" t="s">
        <v>177</v>
      </c>
      <c r="D129" s="12">
        <v>1.32</v>
      </c>
      <c r="E129" s="12"/>
      <c r="F129" s="12"/>
      <c r="G129" s="12"/>
      <c r="H129" s="12"/>
      <c r="I129" s="12"/>
      <c r="J129" s="12">
        <v>0</v>
      </c>
      <c r="K129" s="12">
        <v>0</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f>SUM(BH130)</f>
        <v>0</v>
      </c>
      <c r="BI129" s="12">
        <f>SUM(BI130)</f>
        <v>0</v>
      </c>
      <c r="BJ129" s="12"/>
      <c r="BK129" s="12"/>
      <c r="BL129" s="12"/>
      <c r="BM129" s="12"/>
      <c r="BN129" s="12"/>
      <c r="BO129" s="12"/>
      <c r="BP129" s="12"/>
      <c r="BQ129" s="12"/>
      <c r="BR129" s="12"/>
      <c r="BS129" s="12"/>
      <c r="BT129" s="12"/>
      <c r="BU129" s="12"/>
      <c r="BV129" s="12"/>
      <c r="BW129" s="12"/>
      <c r="BX129" s="1"/>
      <c r="BY129" s="41"/>
      <c r="BZ129" s="51"/>
      <c r="CA129" s="51"/>
      <c r="CB129" s="1"/>
      <c r="CC129" s="1"/>
      <c r="CD129" s="1"/>
      <c r="CE129" s="1"/>
      <c r="CF129" s="1"/>
      <c r="CG129" s="1"/>
      <c r="CH129" s="1"/>
      <c r="CI129" s="1"/>
      <c r="CJ129" s="1"/>
      <c r="CK129" s="1"/>
      <c r="CL129" s="71"/>
      <c r="CM129" s="7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41"/>
      <c r="DY129" s="41"/>
      <c r="DZ129" s="1"/>
      <c r="EA129" s="1"/>
      <c r="EB129" s="1"/>
      <c r="EC129" s="41"/>
      <c r="ED129" s="54"/>
      <c r="EE129" s="54"/>
      <c r="EF129" s="1"/>
      <c r="EG129" s="1"/>
      <c r="EH129" s="1"/>
      <c r="EI129" s="1"/>
      <c r="EJ129" s="1"/>
      <c r="EK129" s="1"/>
      <c r="EL129" s="1"/>
      <c r="EM129" s="1"/>
      <c r="EN129" s="60"/>
      <c r="EO129" s="60"/>
      <c r="EP129" s="1"/>
      <c r="EQ129" s="1"/>
      <c r="ER129" s="1"/>
      <c r="ES129" s="1"/>
      <c r="ET129" s="1"/>
      <c r="EU129" s="1"/>
      <c r="EV129" s="1">
        <v>0</v>
      </c>
      <c r="EW129" s="1">
        <v>0</v>
      </c>
      <c r="EX129" s="1"/>
      <c r="EY129" s="1"/>
      <c r="EZ129" s="54"/>
      <c r="FA129" s="54"/>
      <c r="FB129" s="1"/>
      <c r="FC129" s="1"/>
      <c r="FD129" s="151"/>
      <c r="FE129" s="54"/>
      <c r="FF129" s="54"/>
      <c r="FG129" s="1"/>
      <c r="FH129" s="1"/>
      <c r="FI129" s="1"/>
      <c r="FJ129" s="1"/>
      <c r="FK129" s="54"/>
      <c r="FL129" s="54"/>
      <c r="FM129" s="1"/>
      <c r="FN129" s="1"/>
      <c r="FO129" s="1"/>
      <c r="FP129" s="1"/>
      <c r="FQ129" s="160"/>
      <c r="FR129" s="51"/>
      <c r="FS129" s="1"/>
      <c r="FT129" s="1"/>
      <c r="FU129" s="1"/>
      <c r="FV129" s="1"/>
      <c r="FW129" s="1"/>
      <c r="FX129" s="1"/>
      <c r="FY129" s="1"/>
      <c r="FZ129" s="1"/>
      <c r="GA129" s="1"/>
      <c r="GB129" s="1"/>
      <c r="GC129" s="1"/>
      <c r="GD129" s="1"/>
      <c r="GE129" s="1"/>
      <c r="GF129" s="1"/>
      <c r="GG129" s="1"/>
      <c r="GH129" s="1"/>
      <c r="GI129" s="54"/>
      <c r="GJ129" s="54"/>
      <c r="GK129" s="1"/>
      <c r="GL129" s="1"/>
      <c r="GM129" s="1"/>
      <c r="GN129" s="1"/>
      <c r="GO129" s="1"/>
      <c r="GP129" s="1"/>
      <c r="GQ129" s="1"/>
      <c r="GR129" s="1"/>
      <c r="GS129" s="1"/>
      <c r="GT129" s="1"/>
      <c r="GU129" s="194"/>
      <c r="GV129" s="194"/>
      <c r="GW129" s="51">
        <v>0</v>
      </c>
      <c r="GX129" s="51">
        <v>0</v>
      </c>
      <c r="GY129" s="1"/>
      <c r="GZ129" s="1"/>
      <c r="HA129" s="1"/>
      <c r="HB129" s="1"/>
      <c r="HC129" s="1"/>
      <c r="HD129" s="1"/>
      <c r="HE129" s="1"/>
      <c r="HF129" s="1"/>
      <c r="HG129" s="1"/>
      <c r="HH129" s="1"/>
      <c r="HI129" s="1"/>
      <c r="HJ129" s="1"/>
      <c r="HK129" s="94"/>
      <c r="HL129" s="94"/>
      <c r="HM129" s="1"/>
      <c r="HN129" s="1"/>
      <c r="HO129" s="51">
        <v>0</v>
      </c>
      <c r="HP129" s="51">
        <v>0</v>
      </c>
      <c r="HQ129" s="1"/>
      <c r="HR129" s="1"/>
      <c r="HS129" s="1"/>
      <c r="HT129" s="1"/>
      <c r="HU129" s="1"/>
      <c r="HV129" s="1">
        <v>0</v>
      </c>
      <c r="HW129" s="213"/>
      <c r="HX129" s="213"/>
      <c r="HY129" s="1"/>
      <c r="HZ129" s="1"/>
      <c r="IA129" s="230"/>
      <c r="IB129" s="230"/>
      <c r="IC129" s="1"/>
      <c r="ID129" s="1"/>
      <c r="IE129" s="1"/>
      <c r="IF129" s="1"/>
      <c r="IG129" s="1"/>
      <c r="IH129" s="1"/>
      <c r="II129" s="1"/>
      <c r="IJ129" s="1"/>
      <c r="IK129" s="244"/>
      <c r="IL129" s="244"/>
      <c r="IM129" s="1"/>
      <c r="IN129" s="1"/>
      <c r="IO129" s="1361"/>
    </row>
    <row r="130" spans="1:249" ht="31.5" x14ac:dyDescent="0.3">
      <c r="A130" s="12">
        <v>100</v>
      </c>
      <c r="B130" s="12" t="s">
        <v>1160</v>
      </c>
      <c r="C130" s="12" t="s">
        <v>1161</v>
      </c>
      <c r="D130" s="12">
        <v>1.32</v>
      </c>
      <c r="E130" s="12"/>
      <c r="F130" s="12"/>
      <c r="G130" s="12"/>
      <c r="H130" s="12"/>
      <c r="I130" s="12"/>
      <c r="J130" s="12">
        <v>0</v>
      </c>
      <c r="K130" s="12">
        <v>0</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
      <c r="BY130" s="41"/>
      <c r="BZ130" s="51"/>
      <c r="CA130" s="51"/>
      <c r="CB130" s="1"/>
      <c r="CC130" s="1"/>
      <c r="CD130" s="1"/>
      <c r="CE130" s="1"/>
      <c r="CF130" s="1"/>
      <c r="CG130" s="1"/>
      <c r="CH130" s="1"/>
      <c r="CI130" s="1"/>
      <c r="CJ130" s="1"/>
      <c r="CK130" s="1"/>
      <c r="CL130" s="71"/>
      <c r="CM130" s="7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41"/>
      <c r="DY130" s="41"/>
      <c r="DZ130" s="1"/>
      <c r="EA130" s="1"/>
      <c r="EB130" s="1"/>
      <c r="EC130" s="41"/>
      <c r="ED130" s="54"/>
      <c r="EE130" s="54"/>
      <c r="EF130" s="1"/>
      <c r="EG130" s="1"/>
      <c r="EH130" s="1"/>
      <c r="EI130" s="1"/>
      <c r="EJ130" s="1"/>
      <c r="EK130" s="1"/>
      <c r="EL130" s="1"/>
      <c r="EM130" s="1"/>
      <c r="EN130" s="60"/>
      <c r="EO130" s="60"/>
      <c r="EP130" s="1"/>
      <c r="EQ130" s="1"/>
      <c r="ER130" s="1"/>
      <c r="ES130" s="1"/>
      <c r="ET130" s="1"/>
      <c r="EU130" s="1"/>
      <c r="EV130" s="1"/>
      <c r="EW130" s="1"/>
      <c r="EX130" s="1"/>
      <c r="EY130" s="1"/>
      <c r="EZ130" s="54"/>
      <c r="FA130" s="54"/>
      <c r="FB130" s="1"/>
      <c r="FC130" s="1"/>
      <c r="FD130" s="151"/>
      <c r="FE130" s="54"/>
      <c r="FF130" s="54"/>
      <c r="FG130" s="1"/>
      <c r="FH130" s="1"/>
      <c r="FI130" s="1"/>
      <c r="FJ130" s="1"/>
      <c r="FK130" s="54"/>
      <c r="FL130" s="54"/>
      <c r="FM130" s="1"/>
      <c r="FN130" s="1"/>
      <c r="FO130" s="1"/>
      <c r="FP130" s="1"/>
      <c r="FQ130" s="160"/>
      <c r="FR130" s="51"/>
      <c r="FS130" s="1"/>
      <c r="FT130" s="1"/>
      <c r="FU130" s="1"/>
      <c r="FV130" s="1"/>
      <c r="FW130" s="1"/>
      <c r="FX130" s="1"/>
      <c r="FY130" s="1"/>
      <c r="FZ130" s="1"/>
      <c r="GA130" s="1"/>
      <c r="GB130" s="1"/>
      <c r="GC130" s="1"/>
      <c r="GD130" s="1"/>
      <c r="GE130" s="1"/>
      <c r="GF130" s="1"/>
      <c r="GG130" s="1"/>
      <c r="GH130" s="1"/>
      <c r="GI130" s="54"/>
      <c r="GJ130" s="54"/>
      <c r="GK130" s="1"/>
      <c r="GL130" s="1"/>
      <c r="GM130" s="1"/>
      <c r="GN130" s="1"/>
      <c r="GO130" s="1"/>
      <c r="GP130" s="1"/>
      <c r="GQ130" s="1"/>
      <c r="GR130" s="1"/>
      <c r="GS130" s="1"/>
      <c r="GT130" s="1"/>
      <c r="GU130" s="194"/>
      <c r="GV130" s="194"/>
      <c r="GW130" s="51"/>
      <c r="GX130" s="51"/>
      <c r="GY130" s="1"/>
      <c r="GZ130" s="1"/>
      <c r="HA130" s="1"/>
      <c r="HB130" s="1"/>
      <c r="HC130" s="1"/>
      <c r="HD130" s="1"/>
      <c r="HE130" s="1"/>
      <c r="HF130" s="1"/>
      <c r="HG130" s="1"/>
      <c r="HH130" s="1"/>
      <c r="HI130" s="1"/>
      <c r="HJ130" s="1"/>
      <c r="HK130" s="94"/>
      <c r="HL130" s="94"/>
      <c r="HM130" s="1"/>
      <c r="HN130" s="1"/>
      <c r="HO130" s="51"/>
      <c r="HP130" s="51"/>
      <c r="HQ130" s="1"/>
      <c r="HR130" s="1"/>
      <c r="HS130" s="1"/>
      <c r="HT130" s="1"/>
      <c r="HU130" s="1"/>
      <c r="HV130" s="1"/>
      <c r="HW130" s="213"/>
      <c r="HX130" s="213"/>
      <c r="HY130" s="1"/>
      <c r="HZ130" s="1"/>
      <c r="IA130" s="230"/>
      <c r="IB130" s="230"/>
      <c r="IC130" s="1"/>
      <c r="ID130" s="1"/>
      <c r="IE130" s="1"/>
      <c r="IF130" s="1"/>
      <c r="IG130" s="1"/>
      <c r="IH130" s="1"/>
      <c r="II130" s="1"/>
      <c r="IJ130" s="1"/>
      <c r="IK130" s="244"/>
      <c r="IL130" s="244"/>
      <c r="IM130" s="1"/>
      <c r="IN130" s="1"/>
      <c r="IO130" s="1361"/>
    </row>
    <row r="131" spans="1:249" x14ac:dyDescent="0.3">
      <c r="A131" s="12">
        <v>29</v>
      </c>
      <c r="B131" s="12" t="s">
        <v>1162</v>
      </c>
      <c r="C131" s="12" t="s">
        <v>178</v>
      </c>
      <c r="D131" s="12">
        <v>1.25</v>
      </c>
      <c r="E131" s="12"/>
      <c r="F131" s="12"/>
      <c r="G131" s="12"/>
      <c r="H131" s="12"/>
      <c r="I131" s="12"/>
      <c r="J131" s="12">
        <v>0</v>
      </c>
      <c r="K131" s="12">
        <v>105</v>
      </c>
      <c r="L131" s="12"/>
      <c r="M131" s="12">
        <v>10</v>
      </c>
      <c r="N131" s="12">
        <v>1</v>
      </c>
      <c r="O131" s="12">
        <v>67</v>
      </c>
      <c r="P131" s="12"/>
      <c r="Q131" s="12"/>
      <c r="R131" s="12"/>
      <c r="S131" s="12">
        <v>50</v>
      </c>
      <c r="T131" s="12"/>
      <c r="U131" s="12">
        <v>200</v>
      </c>
      <c r="V131" s="12"/>
      <c r="W131" s="12">
        <v>15</v>
      </c>
      <c r="X131" s="12"/>
      <c r="Y131" s="12">
        <v>180</v>
      </c>
      <c r="Z131" s="12">
        <v>0</v>
      </c>
      <c r="AA131" s="12">
        <v>7</v>
      </c>
      <c r="AB131" s="12"/>
      <c r="AC131" s="12"/>
      <c r="AD131" s="12"/>
      <c r="AE131" s="12"/>
      <c r="AF131" s="12"/>
      <c r="AG131" s="12"/>
      <c r="AH131" s="12"/>
      <c r="AI131" s="12">
        <v>252</v>
      </c>
      <c r="AJ131" s="12">
        <v>20</v>
      </c>
      <c r="AK131" s="12">
        <v>64</v>
      </c>
      <c r="AL131" s="12"/>
      <c r="AM131" s="12"/>
      <c r="AN131" s="12">
        <v>275</v>
      </c>
      <c r="AO131" s="12"/>
      <c r="AP131" s="12"/>
      <c r="AQ131" s="12"/>
      <c r="AR131" s="12"/>
      <c r="AS131" s="12"/>
      <c r="AT131" s="12"/>
      <c r="AU131" s="12"/>
      <c r="AV131" s="12"/>
      <c r="AW131" s="12">
        <v>300</v>
      </c>
      <c r="AX131" s="12"/>
      <c r="AY131" s="12"/>
      <c r="AZ131" s="12"/>
      <c r="BA131" s="12">
        <v>60</v>
      </c>
      <c r="BB131" s="12"/>
      <c r="BC131" s="12"/>
      <c r="BD131" s="12"/>
      <c r="BE131" s="12"/>
      <c r="BF131" s="12"/>
      <c r="BG131" s="12">
        <v>59</v>
      </c>
      <c r="BH131" s="12">
        <f>SUM(BH132:BH135)</f>
        <v>20</v>
      </c>
      <c r="BI131" s="12">
        <f>SUM(BI132:BI135)</f>
        <v>100</v>
      </c>
      <c r="BJ131" s="12"/>
      <c r="BK131" s="12"/>
      <c r="BL131" s="12"/>
      <c r="BM131" s="12">
        <v>10</v>
      </c>
      <c r="BN131" s="12"/>
      <c r="BO131" s="12"/>
      <c r="BP131" s="12"/>
      <c r="BQ131" s="12"/>
      <c r="BR131" s="12"/>
      <c r="BS131" s="12">
        <v>41</v>
      </c>
      <c r="BT131" s="12"/>
      <c r="BU131" s="12">
        <v>73</v>
      </c>
      <c r="BV131" s="12"/>
      <c r="BW131" s="12"/>
      <c r="BX131" s="1"/>
      <c r="BY131" s="41">
        <v>110</v>
      </c>
      <c r="BZ131" s="51"/>
      <c r="CA131" s="51"/>
      <c r="CB131" s="1"/>
      <c r="CC131" s="50">
        <v>100</v>
      </c>
      <c r="CD131" s="1"/>
      <c r="CE131" s="1"/>
      <c r="CF131" s="1"/>
      <c r="CG131" s="1">
        <v>20</v>
      </c>
      <c r="CH131" s="1"/>
      <c r="CI131" s="1">
        <v>2</v>
      </c>
      <c r="CJ131" s="1"/>
      <c r="CK131" s="1"/>
      <c r="CL131" s="71"/>
      <c r="CM131" s="71"/>
      <c r="CN131" s="1"/>
      <c r="CO131" s="1"/>
      <c r="CP131" s="1"/>
      <c r="CQ131" s="1">
        <v>150</v>
      </c>
      <c r="CR131" s="1"/>
      <c r="CS131" s="1"/>
      <c r="CT131" s="1"/>
      <c r="CU131" s="1">
        <v>20</v>
      </c>
      <c r="CV131" s="1"/>
      <c r="CW131" s="1">
        <v>280</v>
      </c>
      <c r="CX131" s="1"/>
      <c r="CY131" s="1">
        <v>140</v>
      </c>
      <c r="CZ131" s="1">
        <v>10</v>
      </c>
      <c r="DA131" s="1">
        <v>175</v>
      </c>
      <c r="DB131" s="1"/>
      <c r="DC131" s="1"/>
      <c r="DD131" s="1"/>
      <c r="DE131" s="1"/>
      <c r="DF131" s="1"/>
      <c r="DG131" s="1"/>
      <c r="DH131" s="1"/>
      <c r="DI131" s="1"/>
      <c r="DJ131" s="1"/>
      <c r="DK131" s="1">
        <v>2</v>
      </c>
      <c r="DL131" s="1"/>
      <c r="DM131" s="1"/>
      <c r="DN131" s="1"/>
      <c r="DO131" s="1"/>
      <c r="DP131" s="1"/>
      <c r="DQ131" s="1"/>
      <c r="DR131" s="1"/>
      <c r="DS131" s="1"/>
      <c r="DT131" s="1"/>
      <c r="DU131" s="1">
        <v>90</v>
      </c>
      <c r="DV131" s="1"/>
      <c r="DW131" s="1"/>
      <c r="DX131" s="45">
        <f>SUM(DX132:DX135)</f>
        <v>0</v>
      </c>
      <c r="DY131" s="45">
        <f>SUM(DY132:DY135)</f>
        <v>72</v>
      </c>
      <c r="DZ131" s="1"/>
      <c r="EA131" s="1"/>
      <c r="EB131" s="1"/>
      <c r="EC131" s="41"/>
      <c r="ED131" s="54"/>
      <c r="EE131" s="54"/>
      <c r="EF131" s="1"/>
      <c r="EG131" s="1"/>
      <c r="EH131" s="1"/>
      <c r="EI131" s="50">
        <v>50</v>
      </c>
      <c r="EJ131" s="1"/>
      <c r="EK131" s="1"/>
      <c r="EL131" s="1"/>
      <c r="EM131" s="1"/>
      <c r="EN131" s="60"/>
      <c r="EO131" s="60"/>
      <c r="EP131" s="50"/>
      <c r="EQ131" s="50">
        <v>373</v>
      </c>
      <c r="ER131" s="1"/>
      <c r="ES131" s="1"/>
      <c r="ET131" s="1"/>
      <c r="EU131" s="1"/>
      <c r="EV131" s="1">
        <v>2</v>
      </c>
      <c r="EW131" s="1">
        <v>39</v>
      </c>
      <c r="EX131" s="1"/>
      <c r="EY131" s="1">
        <v>57</v>
      </c>
      <c r="EZ131" s="54"/>
      <c r="FA131" s="54">
        <v>451</v>
      </c>
      <c r="FB131" s="1"/>
      <c r="FC131" s="1"/>
      <c r="FD131" s="151"/>
      <c r="FE131" s="54"/>
      <c r="FF131" s="54">
        <v>90</v>
      </c>
      <c r="FG131" s="1"/>
      <c r="FH131" s="1">
        <v>448</v>
      </c>
      <c r="FI131" s="1"/>
      <c r="FJ131" s="1">
        <v>1</v>
      </c>
      <c r="FK131" s="54"/>
      <c r="FL131" s="54">
        <v>45</v>
      </c>
      <c r="FM131" s="50">
        <v>1</v>
      </c>
      <c r="FN131" s="50">
        <v>60</v>
      </c>
      <c r="FO131" s="1"/>
      <c r="FP131" s="1">
        <v>51</v>
      </c>
      <c r="FQ131" s="160"/>
      <c r="FR131" s="51"/>
      <c r="FS131" s="1">
        <v>1</v>
      </c>
      <c r="FT131" s="1">
        <v>32</v>
      </c>
      <c r="FU131" s="1">
        <v>0</v>
      </c>
      <c r="FV131" s="1">
        <v>25</v>
      </c>
      <c r="FW131" s="1"/>
      <c r="FX131" s="1"/>
      <c r="FY131" s="1"/>
      <c r="FZ131" s="1"/>
      <c r="GA131" s="1"/>
      <c r="GB131" s="1"/>
      <c r="GC131" s="1"/>
      <c r="GD131" s="1"/>
      <c r="GE131" s="1"/>
      <c r="GF131" s="1"/>
      <c r="GG131" s="1"/>
      <c r="GH131" s="1"/>
      <c r="GI131" s="54"/>
      <c r="GJ131" s="54"/>
      <c r="GK131" s="1"/>
      <c r="GL131" s="1"/>
      <c r="GM131" s="1"/>
      <c r="GN131" s="1"/>
      <c r="GO131" s="1"/>
      <c r="GP131" s="50">
        <v>57</v>
      </c>
      <c r="GQ131" s="1"/>
      <c r="GR131" s="1"/>
      <c r="GS131" s="1"/>
      <c r="GT131" s="1"/>
      <c r="GU131" s="194"/>
      <c r="GV131" s="194">
        <v>160</v>
      </c>
      <c r="GW131" s="51">
        <v>0</v>
      </c>
      <c r="GX131" s="51">
        <v>19</v>
      </c>
      <c r="GY131" s="1"/>
      <c r="GZ131" s="1"/>
      <c r="HA131" s="1"/>
      <c r="HB131" s="50">
        <v>95</v>
      </c>
      <c r="HC131" s="50">
        <v>1</v>
      </c>
      <c r="HD131" s="50">
        <v>0</v>
      </c>
      <c r="HE131" s="1"/>
      <c r="HF131" s="1"/>
      <c r="HG131" s="1"/>
      <c r="HH131" s="1"/>
      <c r="HI131" s="1"/>
      <c r="HJ131" s="1"/>
      <c r="HK131" s="94"/>
      <c r="HL131" s="94"/>
      <c r="HM131" s="1"/>
      <c r="HN131" s="1"/>
      <c r="HO131" s="51">
        <v>0</v>
      </c>
      <c r="HP131" s="51">
        <v>19</v>
      </c>
      <c r="HQ131" s="1"/>
      <c r="HR131" s="1"/>
      <c r="HS131" s="1"/>
      <c r="HT131" s="1"/>
      <c r="HU131" s="1"/>
      <c r="HV131" s="50">
        <v>105</v>
      </c>
      <c r="HW131" s="213"/>
      <c r="HX131" s="213"/>
      <c r="HY131" s="1"/>
      <c r="HZ131" s="1"/>
      <c r="IA131" s="230"/>
      <c r="IB131" s="230"/>
      <c r="IC131" s="1"/>
      <c r="ID131" s="1"/>
      <c r="IE131" s="1"/>
      <c r="IF131" s="1"/>
      <c r="IG131" s="1"/>
      <c r="IH131" s="1"/>
      <c r="II131" s="1"/>
      <c r="IJ131" s="1"/>
      <c r="IK131" s="244"/>
      <c r="IL131" s="244"/>
      <c r="IM131" s="1"/>
      <c r="IN131" s="1"/>
      <c r="IO131" s="1361"/>
    </row>
    <row r="132" spans="1:249" x14ac:dyDescent="0.3">
      <c r="A132" s="12">
        <v>101</v>
      </c>
      <c r="B132" s="12" t="s">
        <v>1163</v>
      </c>
      <c r="C132" s="12" t="s">
        <v>760</v>
      </c>
      <c r="D132" s="12">
        <v>1.44</v>
      </c>
      <c r="E132" s="12"/>
      <c r="F132" s="12"/>
      <c r="G132" s="12"/>
      <c r="H132" s="12"/>
      <c r="I132" s="12"/>
      <c r="J132" s="12">
        <v>0</v>
      </c>
      <c r="K132" s="12">
        <v>0</v>
      </c>
      <c r="L132" s="12"/>
      <c r="M132" s="12"/>
      <c r="N132" s="12"/>
      <c r="O132" s="12">
        <v>16</v>
      </c>
      <c r="P132" s="12"/>
      <c r="Q132" s="12"/>
      <c r="R132" s="12"/>
      <c r="S132" s="12"/>
      <c r="T132" s="12"/>
      <c r="U132" s="12">
        <v>200</v>
      </c>
      <c r="V132" s="12"/>
      <c r="W132" s="12"/>
      <c r="X132" s="12"/>
      <c r="Y132" s="12"/>
      <c r="Z132" s="12"/>
      <c r="AA132" s="12"/>
      <c r="AB132" s="12"/>
      <c r="AC132" s="12">
        <v>3</v>
      </c>
      <c r="AD132" s="12"/>
      <c r="AE132" s="12"/>
      <c r="AF132" s="12"/>
      <c r="AG132" s="12"/>
      <c r="AH132" s="12"/>
      <c r="AI132" s="12"/>
      <c r="AJ132" s="12"/>
      <c r="AK132" s="12">
        <v>2</v>
      </c>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v>6</v>
      </c>
      <c r="BV132" s="12"/>
      <c r="BW132" s="12"/>
      <c r="BX132" s="1"/>
      <c r="BY132" s="41"/>
      <c r="BZ132" s="51"/>
      <c r="CA132" s="51"/>
      <c r="CB132" s="1"/>
      <c r="CC132" s="1">
        <v>20</v>
      </c>
      <c r="CD132" s="1"/>
      <c r="CE132" s="1"/>
      <c r="CF132" s="1"/>
      <c r="CG132" s="1"/>
      <c r="CH132" s="1"/>
      <c r="CI132" s="1"/>
      <c r="CJ132" s="1"/>
      <c r="CK132" s="1"/>
      <c r="CL132" s="71"/>
      <c r="CM132" s="71"/>
      <c r="CN132" s="1"/>
      <c r="CO132" s="1"/>
      <c r="CP132" s="1"/>
      <c r="CQ132" s="1"/>
      <c r="CR132" s="1"/>
      <c r="CS132" s="1"/>
      <c r="CT132" s="1"/>
      <c r="CU132" s="1"/>
      <c r="CV132" s="1"/>
      <c r="CW132" s="1"/>
      <c r="CX132" s="1"/>
      <c r="CY132" s="1"/>
      <c r="CZ132" s="1"/>
      <c r="DA132" s="1"/>
      <c r="DB132" s="1">
        <v>0</v>
      </c>
      <c r="DC132" s="1">
        <v>58</v>
      </c>
      <c r="DD132" s="1"/>
      <c r="DE132" s="1"/>
      <c r="DF132" s="1"/>
      <c r="DG132" s="1"/>
      <c r="DH132" s="1"/>
      <c r="DI132" s="1"/>
      <c r="DJ132" s="1"/>
      <c r="DK132" s="1"/>
      <c r="DL132" s="1"/>
      <c r="DM132" s="1"/>
      <c r="DN132" s="1"/>
      <c r="DO132" s="1"/>
      <c r="DP132" s="1"/>
      <c r="DQ132" s="1"/>
      <c r="DR132" s="1"/>
      <c r="DS132" s="1"/>
      <c r="DT132" s="1"/>
      <c r="DU132" s="1"/>
      <c r="DV132" s="1"/>
      <c r="DW132" s="1"/>
      <c r="DX132" s="41"/>
      <c r="DY132" s="41"/>
      <c r="DZ132" s="1"/>
      <c r="EA132" s="1"/>
      <c r="EB132" s="1"/>
      <c r="EC132" s="41"/>
      <c r="ED132" s="54"/>
      <c r="EE132" s="54"/>
      <c r="EF132" s="1"/>
      <c r="EG132" s="1"/>
      <c r="EH132" s="1"/>
      <c r="EI132" s="1"/>
      <c r="EJ132" s="1"/>
      <c r="EK132" s="1"/>
      <c r="EL132" s="1"/>
      <c r="EM132" s="1"/>
      <c r="EN132" s="144"/>
      <c r="EO132" s="144"/>
      <c r="EP132" s="1"/>
      <c r="EQ132" s="1"/>
      <c r="ER132" s="1"/>
      <c r="ES132" s="1"/>
      <c r="ET132" s="1"/>
      <c r="EU132" s="1"/>
      <c r="EV132" s="1"/>
      <c r="EW132" s="1"/>
      <c r="EX132" s="1"/>
      <c r="EY132" s="1"/>
      <c r="EZ132" s="54"/>
      <c r="FA132" s="54">
        <v>21</v>
      </c>
      <c r="FB132" s="1"/>
      <c r="FC132" s="1"/>
      <c r="FD132" s="151"/>
      <c r="FE132" s="54"/>
      <c r="FF132" s="54"/>
      <c r="FG132" s="1"/>
      <c r="FH132" s="1">
        <v>23</v>
      </c>
      <c r="FI132" s="1"/>
      <c r="FJ132" s="1"/>
      <c r="FK132" s="54"/>
      <c r="FL132" s="54"/>
      <c r="FM132" s="1"/>
      <c r="FN132" s="1"/>
      <c r="FO132" s="1"/>
      <c r="FP132" s="1"/>
      <c r="FQ132" s="160"/>
      <c r="FR132" s="51"/>
      <c r="FS132" s="1"/>
      <c r="FT132" s="1"/>
      <c r="FU132" s="1">
        <v>0</v>
      </c>
      <c r="FV132" s="1">
        <v>25</v>
      </c>
      <c r="FW132" s="1"/>
      <c r="FX132" s="1"/>
      <c r="FY132" s="1"/>
      <c r="FZ132" s="1"/>
      <c r="GA132" s="1">
        <v>1</v>
      </c>
      <c r="GB132" s="1"/>
      <c r="GC132" s="1"/>
      <c r="GD132" s="1">
        <v>4</v>
      </c>
      <c r="GE132" s="1"/>
      <c r="GF132" s="1"/>
      <c r="GG132" s="1"/>
      <c r="GH132" s="1"/>
      <c r="GI132" s="54"/>
      <c r="GJ132" s="54"/>
      <c r="GK132" s="1"/>
      <c r="GL132" s="1"/>
      <c r="GM132" s="1"/>
      <c r="GN132" s="1"/>
      <c r="GO132" s="1"/>
      <c r="GP132" s="1"/>
      <c r="GQ132" s="1">
        <v>1</v>
      </c>
      <c r="GR132" s="1"/>
      <c r="GS132" s="1"/>
      <c r="GT132" s="1"/>
      <c r="GU132" s="194"/>
      <c r="GV132" s="194">
        <v>40</v>
      </c>
      <c r="GW132" s="51"/>
      <c r="GX132" s="51"/>
      <c r="GY132" s="1"/>
      <c r="GZ132" s="1"/>
      <c r="HA132" s="1"/>
      <c r="HB132" s="1"/>
      <c r="HC132" s="1"/>
      <c r="HD132" s="1"/>
      <c r="HE132" s="1"/>
      <c r="HF132" s="1"/>
      <c r="HG132" s="1"/>
      <c r="HH132" s="1"/>
      <c r="HI132" s="1"/>
      <c r="HJ132" s="1"/>
      <c r="HK132" s="94"/>
      <c r="HL132" s="94"/>
      <c r="HM132" s="1"/>
      <c r="HN132" s="1"/>
      <c r="HO132" s="51"/>
      <c r="HP132" s="51"/>
      <c r="HQ132" s="1"/>
      <c r="HR132" s="1"/>
      <c r="HS132" s="1"/>
      <c r="HT132" s="1"/>
      <c r="HU132" s="1"/>
      <c r="HV132" s="1"/>
      <c r="HW132" s="213"/>
      <c r="HX132" s="213"/>
      <c r="HY132" s="1"/>
      <c r="HZ132" s="1"/>
      <c r="IA132" s="230"/>
      <c r="IB132" s="230"/>
      <c r="IC132" s="1"/>
      <c r="ID132" s="1"/>
      <c r="IE132" s="1"/>
      <c r="IF132" s="1"/>
      <c r="IG132" s="1">
        <v>8</v>
      </c>
      <c r="IH132" s="1"/>
      <c r="II132" s="1"/>
      <c r="IJ132" s="1"/>
      <c r="IK132" s="244"/>
      <c r="IL132" s="244"/>
      <c r="IM132" s="1"/>
      <c r="IN132" s="1"/>
      <c r="IO132" s="1361"/>
    </row>
    <row r="133" spans="1:249" x14ac:dyDescent="0.3">
      <c r="A133" s="12">
        <v>102</v>
      </c>
      <c r="B133" s="12" t="s">
        <v>1164</v>
      </c>
      <c r="C133" s="12" t="s">
        <v>762</v>
      </c>
      <c r="D133" s="12">
        <v>1.69</v>
      </c>
      <c r="E133" s="12"/>
      <c r="F133" s="12"/>
      <c r="G133" s="12"/>
      <c r="H133" s="12"/>
      <c r="I133" s="12"/>
      <c r="J133" s="12">
        <v>0</v>
      </c>
      <c r="K133" s="12">
        <v>0</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v>2</v>
      </c>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v>1</v>
      </c>
      <c r="BV133" s="12"/>
      <c r="BW133" s="12"/>
      <c r="BX133" s="1"/>
      <c r="BY133" s="41"/>
      <c r="BZ133" s="51"/>
      <c r="CA133" s="51"/>
      <c r="CB133" s="1"/>
      <c r="CC133" s="1"/>
      <c r="CD133" s="1"/>
      <c r="CE133" s="1"/>
      <c r="CF133" s="1"/>
      <c r="CG133" s="1"/>
      <c r="CH133" s="1"/>
      <c r="CI133" s="1"/>
      <c r="CJ133" s="1"/>
      <c r="CK133" s="1"/>
      <c r="CL133" s="71"/>
      <c r="CM133" s="7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41"/>
      <c r="DY133" s="41"/>
      <c r="DZ133" s="1"/>
      <c r="EA133" s="1"/>
      <c r="EB133" s="1"/>
      <c r="EC133" s="41"/>
      <c r="ED133" s="54"/>
      <c r="EE133" s="54"/>
      <c r="EF133" s="1"/>
      <c r="EG133" s="1"/>
      <c r="EH133" s="1"/>
      <c r="EI133" s="1"/>
      <c r="EJ133" s="1"/>
      <c r="EK133" s="1"/>
      <c r="EL133" s="1"/>
      <c r="EM133" s="1"/>
      <c r="EN133" s="60"/>
      <c r="EO133" s="60"/>
      <c r="EP133" s="1"/>
      <c r="EQ133" s="1"/>
      <c r="ER133" s="1"/>
      <c r="ES133" s="1"/>
      <c r="ET133" s="1"/>
      <c r="EU133" s="1"/>
      <c r="EV133" s="1"/>
      <c r="EW133" s="1"/>
      <c r="EX133" s="1"/>
      <c r="EY133" s="1"/>
      <c r="EZ133" s="54"/>
      <c r="FA133" s="54"/>
      <c r="FB133" s="1"/>
      <c r="FC133" s="1"/>
      <c r="FD133" s="151"/>
      <c r="FE133" s="54"/>
      <c r="FF133" s="54"/>
      <c r="FG133" s="1"/>
      <c r="FH133" s="1">
        <v>1</v>
      </c>
      <c r="FI133" s="1"/>
      <c r="FJ133" s="1"/>
      <c r="FK133" s="54"/>
      <c r="FL133" s="54"/>
      <c r="FM133" s="1"/>
      <c r="FN133" s="1"/>
      <c r="FO133" s="1"/>
      <c r="FP133" s="1"/>
      <c r="FQ133" s="160"/>
      <c r="FR133" s="51"/>
      <c r="FS133" s="1"/>
      <c r="FT133" s="1"/>
      <c r="FU133" s="1"/>
      <c r="FV133" s="1"/>
      <c r="FW133" s="1"/>
      <c r="FX133" s="1"/>
      <c r="FY133" s="1"/>
      <c r="FZ133" s="1"/>
      <c r="GA133" s="1">
        <v>1</v>
      </c>
      <c r="GB133" s="1"/>
      <c r="GC133" s="1"/>
      <c r="GD133" s="1">
        <v>2</v>
      </c>
      <c r="GE133" s="1"/>
      <c r="GF133" s="1"/>
      <c r="GG133" s="1"/>
      <c r="GH133" s="1"/>
      <c r="GI133" s="54"/>
      <c r="GJ133" s="54"/>
      <c r="GK133" s="1"/>
      <c r="GL133" s="1"/>
      <c r="GM133" s="1"/>
      <c r="GN133" s="1"/>
      <c r="GO133" s="1"/>
      <c r="GP133" s="1"/>
      <c r="GQ133" s="1">
        <v>1</v>
      </c>
      <c r="GR133" s="1"/>
      <c r="GS133" s="1"/>
      <c r="GT133" s="1"/>
      <c r="GU133" s="194"/>
      <c r="GV133" s="194"/>
      <c r="GW133" s="51"/>
      <c r="GX133" s="51"/>
      <c r="GY133" s="1"/>
      <c r="GZ133" s="1"/>
      <c r="HA133" s="1"/>
      <c r="HB133" s="1"/>
      <c r="HC133" s="1"/>
      <c r="HD133" s="1"/>
      <c r="HE133" s="1"/>
      <c r="HF133" s="1"/>
      <c r="HG133" s="1"/>
      <c r="HH133" s="1"/>
      <c r="HI133" s="1"/>
      <c r="HJ133" s="1"/>
      <c r="HK133" s="94"/>
      <c r="HL133" s="94"/>
      <c r="HM133" s="1"/>
      <c r="HN133" s="1"/>
      <c r="HO133" s="51"/>
      <c r="HP133" s="51"/>
      <c r="HQ133" s="1"/>
      <c r="HR133" s="1"/>
      <c r="HS133" s="1"/>
      <c r="HT133" s="1"/>
      <c r="HU133" s="1"/>
      <c r="HV133" s="1"/>
      <c r="HW133" s="213"/>
      <c r="HX133" s="213"/>
      <c r="HY133" s="1"/>
      <c r="HZ133" s="1"/>
      <c r="IA133" s="230"/>
      <c r="IB133" s="230"/>
      <c r="IC133" s="1"/>
      <c r="ID133" s="1"/>
      <c r="IE133" s="1"/>
      <c r="IF133" s="1"/>
      <c r="IG133" s="1"/>
      <c r="IH133" s="1"/>
      <c r="II133" s="1"/>
      <c r="IJ133" s="1"/>
      <c r="IK133" s="244"/>
      <c r="IL133" s="244"/>
      <c r="IM133" s="1"/>
      <c r="IN133" s="1"/>
      <c r="IO133" s="1361"/>
    </row>
    <row r="134" spans="1:249" x14ac:dyDescent="0.3">
      <c r="A134" s="12">
        <v>103</v>
      </c>
      <c r="B134" s="12" t="s">
        <v>1165</v>
      </c>
      <c r="C134" s="12" t="s">
        <v>764</v>
      </c>
      <c r="D134" s="12">
        <v>2.4900000000000002</v>
      </c>
      <c r="E134" s="12"/>
      <c r="F134" s="12"/>
      <c r="G134" s="12"/>
      <c r="H134" s="12"/>
      <c r="I134" s="12"/>
      <c r="J134" s="12">
        <v>0</v>
      </c>
      <c r="K134" s="12">
        <v>0</v>
      </c>
      <c r="L134" s="12"/>
      <c r="M134" s="12"/>
      <c r="N134" s="12"/>
      <c r="O134" s="12">
        <v>1</v>
      </c>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v>20</v>
      </c>
      <c r="BI134" s="12">
        <v>100</v>
      </c>
      <c r="BJ134" s="12"/>
      <c r="BK134" s="12"/>
      <c r="BL134" s="12"/>
      <c r="BM134" s="12"/>
      <c r="BN134" s="12"/>
      <c r="BO134" s="12"/>
      <c r="BP134" s="12"/>
      <c r="BQ134" s="12"/>
      <c r="BR134" s="12"/>
      <c r="BS134" s="12"/>
      <c r="BT134" s="12"/>
      <c r="BU134" s="12"/>
      <c r="BV134" s="12"/>
      <c r="BW134" s="12"/>
      <c r="BX134" s="1"/>
      <c r="BY134" s="41"/>
      <c r="BZ134" s="51"/>
      <c r="CA134" s="51"/>
      <c r="CB134" s="1"/>
      <c r="CC134" s="1"/>
      <c r="CD134" s="1"/>
      <c r="CE134" s="1"/>
      <c r="CF134" s="1"/>
      <c r="CG134" s="1"/>
      <c r="CH134" s="1"/>
      <c r="CI134" s="1"/>
      <c r="CJ134" s="1"/>
      <c r="CK134" s="1"/>
      <c r="CL134" s="71"/>
      <c r="CM134" s="7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41"/>
      <c r="DY134" s="41"/>
      <c r="DZ134" s="1"/>
      <c r="EA134" s="1"/>
      <c r="EB134" s="1"/>
      <c r="EC134" s="41"/>
      <c r="ED134" s="54"/>
      <c r="EE134" s="54"/>
      <c r="EF134" s="1"/>
      <c r="EG134" s="1"/>
      <c r="EH134" s="1"/>
      <c r="EI134" s="1"/>
      <c r="EJ134" s="1"/>
      <c r="EK134" s="1"/>
      <c r="EL134" s="1"/>
      <c r="EM134" s="1"/>
      <c r="EN134" s="60"/>
      <c r="EO134" s="60"/>
      <c r="EP134" s="1"/>
      <c r="EQ134" s="1"/>
      <c r="ER134" s="1"/>
      <c r="ES134" s="1"/>
      <c r="ET134" s="1"/>
      <c r="EU134" s="1"/>
      <c r="EV134" s="1"/>
      <c r="EW134" s="1"/>
      <c r="EX134" s="1"/>
      <c r="EY134" s="1"/>
      <c r="EZ134" s="54"/>
      <c r="FA134" s="54"/>
      <c r="FB134" s="1"/>
      <c r="FC134" s="1"/>
      <c r="FD134" s="151"/>
      <c r="FE134" s="54"/>
      <c r="FF134" s="54"/>
      <c r="FG134" s="1"/>
      <c r="FH134" s="1"/>
      <c r="FI134" s="1"/>
      <c r="FJ134" s="1"/>
      <c r="FK134" s="54"/>
      <c r="FL134" s="54"/>
      <c r="FM134" s="1"/>
      <c r="FN134" s="1"/>
      <c r="FO134" s="1"/>
      <c r="FP134" s="1"/>
      <c r="FQ134" s="160"/>
      <c r="FR134" s="51"/>
      <c r="FS134" s="1"/>
      <c r="FT134" s="1"/>
      <c r="FU134" s="1"/>
      <c r="FV134" s="1"/>
      <c r="FW134" s="1"/>
      <c r="FX134" s="1"/>
      <c r="FY134" s="1"/>
      <c r="FZ134" s="1"/>
      <c r="GA134" s="1"/>
      <c r="GB134" s="1"/>
      <c r="GC134" s="1"/>
      <c r="GD134" s="1"/>
      <c r="GE134" s="1"/>
      <c r="GF134" s="1"/>
      <c r="GG134" s="1"/>
      <c r="GH134" s="1"/>
      <c r="GI134" s="54"/>
      <c r="GJ134" s="54"/>
      <c r="GK134" s="1"/>
      <c r="GL134" s="1"/>
      <c r="GM134" s="1"/>
      <c r="GN134" s="1"/>
      <c r="GO134" s="1"/>
      <c r="GP134" s="1"/>
      <c r="GQ134" s="1"/>
      <c r="GR134" s="1"/>
      <c r="GS134" s="1"/>
      <c r="GT134" s="1"/>
      <c r="GU134" s="194"/>
      <c r="GV134" s="194">
        <v>120</v>
      </c>
      <c r="GW134" s="51"/>
      <c r="GX134" s="51"/>
      <c r="GY134" s="1"/>
      <c r="GZ134" s="50">
        <v>430</v>
      </c>
      <c r="HA134" s="1"/>
      <c r="HB134" s="1"/>
      <c r="HC134" s="1"/>
      <c r="HD134" s="1"/>
      <c r="HE134" s="1"/>
      <c r="HF134" s="1"/>
      <c r="HG134" s="1"/>
      <c r="HH134" s="1"/>
      <c r="HI134" s="1"/>
      <c r="HJ134" s="1"/>
      <c r="HK134" s="94"/>
      <c r="HL134" s="94"/>
      <c r="HM134" s="1"/>
      <c r="HN134" s="1"/>
      <c r="HO134" s="51"/>
      <c r="HP134" s="51"/>
      <c r="HQ134" s="1"/>
      <c r="HR134" s="1"/>
      <c r="HS134" s="1"/>
      <c r="HT134" s="1"/>
      <c r="HU134" s="1"/>
      <c r="HV134" s="1"/>
      <c r="HW134" s="213"/>
      <c r="HX134" s="213"/>
      <c r="HY134" s="1"/>
      <c r="HZ134" s="1"/>
      <c r="IA134" s="230"/>
      <c r="IB134" s="230"/>
      <c r="IC134" s="1"/>
      <c r="ID134" s="1"/>
      <c r="IE134" s="1"/>
      <c r="IF134" s="1"/>
      <c r="IG134" s="1"/>
      <c r="IH134" s="1"/>
      <c r="II134" s="1"/>
      <c r="IJ134" s="1"/>
      <c r="IK134" s="244"/>
      <c r="IL134" s="244"/>
      <c r="IM134" s="1"/>
      <c r="IN134" s="1"/>
      <c r="IO134" s="1361"/>
    </row>
    <row r="135" spans="1:249" ht="18.75" customHeight="1" x14ac:dyDescent="0.3">
      <c r="A135" s="12">
        <v>104</v>
      </c>
      <c r="B135" s="12" t="s">
        <v>1166</v>
      </c>
      <c r="C135" s="12" t="s">
        <v>1167</v>
      </c>
      <c r="D135" s="12">
        <v>1.05</v>
      </c>
      <c r="E135" s="12"/>
      <c r="F135" s="12"/>
      <c r="G135" s="12"/>
      <c r="H135" s="12"/>
      <c r="I135" s="12">
        <v>3</v>
      </c>
      <c r="J135" s="12">
        <v>0</v>
      </c>
      <c r="K135" s="12">
        <v>105</v>
      </c>
      <c r="L135" s="12"/>
      <c r="M135" s="12">
        <v>10</v>
      </c>
      <c r="N135" s="12">
        <v>1</v>
      </c>
      <c r="O135" s="12">
        <v>50</v>
      </c>
      <c r="P135" s="12"/>
      <c r="Q135" s="12"/>
      <c r="R135" s="12"/>
      <c r="S135" s="12">
        <v>50</v>
      </c>
      <c r="T135" s="12"/>
      <c r="U135" s="12"/>
      <c r="V135" s="12"/>
      <c r="W135" s="12">
        <v>15</v>
      </c>
      <c r="X135" s="12"/>
      <c r="Y135" s="12"/>
      <c r="Z135" s="12">
        <v>0</v>
      </c>
      <c r="AA135" s="12">
        <v>7</v>
      </c>
      <c r="AB135" s="12"/>
      <c r="AC135" s="12">
        <v>183</v>
      </c>
      <c r="AD135" s="12"/>
      <c r="AE135" s="12">
        <v>20</v>
      </c>
      <c r="AF135" s="12"/>
      <c r="AG135" s="12"/>
      <c r="AH135" s="12"/>
      <c r="AI135" s="12">
        <v>252</v>
      </c>
      <c r="AJ135" s="12">
        <v>20</v>
      </c>
      <c r="AK135" s="12">
        <v>60</v>
      </c>
      <c r="AL135" s="12"/>
      <c r="AM135" s="12">
        <v>77</v>
      </c>
      <c r="AN135" s="12">
        <v>275</v>
      </c>
      <c r="AO135" s="12"/>
      <c r="AP135" s="12"/>
      <c r="AQ135" s="12">
        <v>7</v>
      </c>
      <c r="AR135" s="12"/>
      <c r="AS135" s="12"/>
      <c r="AT135" s="12"/>
      <c r="AU135" s="12">
        <v>3</v>
      </c>
      <c r="AV135" s="12"/>
      <c r="AW135" s="12">
        <v>300</v>
      </c>
      <c r="AX135" s="12"/>
      <c r="AY135" s="12"/>
      <c r="AZ135" s="12"/>
      <c r="BA135" s="12"/>
      <c r="BB135" s="12"/>
      <c r="BC135" s="12"/>
      <c r="BD135" s="12"/>
      <c r="BE135" s="12"/>
      <c r="BF135" s="12"/>
      <c r="BG135" s="12">
        <v>59</v>
      </c>
      <c r="BH135" s="12"/>
      <c r="BI135" s="12"/>
      <c r="BJ135" s="12"/>
      <c r="BK135" s="12">
        <v>59</v>
      </c>
      <c r="BL135" s="12"/>
      <c r="BM135" s="12">
        <v>10</v>
      </c>
      <c r="BN135" s="12"/>
      <c r="BO135" s="12"/>
      <c r="BP135" s="12"/>
      <c r="BQ135" s="12"/>
      <c r="BR135" s="12"/>
      <c r="BS135" s="12">
        <v>41</v>
      </c>
      <c r="BT135" s="12"/>
      <c r="BU135" s="12">
        <v>66</v>
      </c>
      <c r="BV135" s="12"/>
      <c r="BW135" s="12"/>
      <c r="BX135" s="1"/>
      <c r="BY135" s="41">
        <v>110</v>
      </c>
      <c r="BZ135" s="51"/>
      <c r="CA135" s="51">
        <v>77</v>
      </c>
      <c r="CB135" s="1"/>
      <c r="CC135" s="1">
        <v>80</v>
      </c>
      <c r="CD135" s="1"/>
      <c r="CE135" s="1"/>
      <c r="CF135" s="1"/>
      <c r="CG135" s="1">
        <v>20</v>
      </c>
      <c r="CH135" s="1"/>
      <c r="CI135" s="1">
        <v>2</v>
      </c>
      <c r="CJ135" s="1"/>
      <c r="CK135" s="1">
        <v>20</v>
      </c>
      <c r="CL135" s="71"/>
      <c r="CM135" s="71">
        <v>90</v>
      </c>
      <c r="CN135" s="1"/>
      <c r="CO135" s="1"/>
      <c r="CP135" s="1"/>
      <c r="CQ135" s="1">
        <v>150</v>
      </c>
      <c r="CR135" s="1"/>
      <c r="CS135" s="1"/>
      <c r="CT135" s="1"/>
      <c r="CU135" s="1">
        <v>20</v>
      </c>
      <c r="CV135" s="1"/>
      <c r="CW135" s="1">
        <v>280</v>
      </c>
      <c r="CX135" s="1"/>
      <c r="CY135" s="1">
        <v>140</v>
      </c>
      <c r="CZ135" s="1">
        <v>10</v>
      </c>
      <c r="DA135" s="1">
        <v>175</v>
      </c>
      <c r="DB135" s="1"/>
      <c r="DC135" s="1"/>
      <c r="DD135" s="1"/>
      <c r="DE135" s="1"/>
      <c r="DF135" s="1"/>
      <c r="DG135" s="1"/>
      <c r="DH135" s="1">
        <v>2</v>
      </c>
      <c r="DI135" s="1"/>
      <c r="DJ135" s="1"/>
      <c r="DK135" s="1">
        <v>2</v>
      </c>
      <c r="DL135" s="1">
        <v>245</v>
      </c>
      <c r="DM135" s="1">
        <v>119</v>
      </c>
      <c r="DN135" s="1"/>
      <c r="DO135" s="1"/>
      <c r="DP135" s="1"/>
      <c r="DQ135" s="1"/>
      <c r="DR135" s="1"/>
      <c r="DS135" s="1"/>
      <c r="DT135" s="1"/>
      <c r="DU135" s="1">
        <v>90</v>
      </c>
      <c r="DV135" s="1"/>
      <c r="DW135" s="1">
        <v>15</v>
      </c>
      <c r="DX135" s="41"/>
      <c r="DY135" s="41">
        <v>72</v>
      </c>
      <c r="DZ135" s="1"/>
      <c r="EA135" s="1"/>
      <c r="EB135" s="1"/>
      <c r="EC135" s="41">
        <v>30</v>
      </c>
      <c r="ED135" s="54"/>
      <c r="EE135" s="54"/>
      <c r="EF135" s="1"/>
      <c r="EG135" s="1"/>
      <c r="EH135" s="1"/>
      <c r="EI135" s="1">
        <v>50</v>
      </c>
      <c r="EJ135" s="1"/>
      <c r="EK135" s="1">
        <v>60</v>
      </c>
      <c r="EL135" s="1"/>
      <c r="EM135" s="1"/>
      <c r="EN135" s="60"/>
      <c r="EO135" s="60"/>
      <c r="EP135" s="1"/>
      <c r="EQ135" s="1">
        <v>373</v>
      </c>
      <c r="ER135" s="1">
        <v>30</v>
      </c>
      <c r="ES135" s="1"/>
      <c r="ET135" s="1"/>
      <c r="EU135" s="1"/>
      <c r="EV135" s="1">
        <v>2</v>
      </c>
      <c r="EW135" s="1">
        <v>39</v>
      </c>
      <c r="EX135" s="1"/>
      <c r="EY135" s="1">
        <v>57</v>
      </c>
      <c r="EZ135" s="54"/>
      <c r="FA135" s="54">
        <v>430</v>
      </c>
      <c r="FB135" s="1"/>
      <c r="FC135" s="1"/>
      <c r="FD135" s="151"/>
      <c r="FE135" s="54"/>
      <c r="FF135" s="54">
        <v>90</v>
      </c>
      <c r="FG135" s="1"/>
      <c r="FH135" s="1">
        <v>421</v>
      </c>
      <c r="FI135" s="1"/>
      <c r="FJ135" s="1">
        <v>1</v>
      </c>
      <c r="FK135" s="54"/>
      <c r="FL135" s="54">
        <v>45</v>
      </c>
      <c r="FM135" s="1">
        <v>1</v>
      </c>
      <c r="FN135" s="1">
        <v>60</v>
      </c>
      <c r="FO135" s="1"/>
      <c r="FP135" s="1">
        <v>51</v>
      </c>
      <c r="FQ135" s="160"/>
      <c r="FR135" s="51"/>
      <c r="FS135" s="1">
        <v>1</v>
      </c>
      <c r="FT135" s="1">
        <v>32</v>
      </c>
      <c r="FU135" s="1">
        <v>0</v>
      </c>
      <c r="FV135" s="1">
        <v>150</v>
      </c>
      <c r="FW135" s="1"/>
      <c r="FX135" s="1"/>
      <c r="FY135" s="1">
        <v>0</v>
      </c>
      <c r="FZ135" s="1">
        <v>50</v>
      </c>
      <c r="GA135" s="1">
        <v>782</v>
      </c>
      <c r="GB135" s="1">
        <v>10</v>
      </c>
      <c r="GC135" s="1"/>
      <c r="GD135" s="1">
        <v>102</v>
      </c>
      <c r="GE135" s="1"/>
      <c r="GF135" s="1"/>
      <c r="GG135" s="1"/>
      <c r="GH135" s="1">
        <v>86</v>
      </c>
      <c r="GI135" s="54"/>
      <c r="GJ135" s="54">
        <v>33</v>
      </c>
      <c r="GK135" s="1"/>
      <c r="GL135" s="1"/>
      <c r="GM135" s="1">
        <v>3</v>
      </c>
      <c r="GN135" s="1">
        <v>247</v>
      </c>
      <c r="GO135" s="1"/>
      <c r="GP135" s="1">
        <v>57</v>
      </c>
      <c r="GQ135" s="1">
        <v>782</v>
      </c>
      <c r="GR135" s="1">
        <v>10</v>
      </c>
      <c r="GS135" s="1">
        <v>32</v>
      </c>
      <c r="GT135" s="1"/>
      <c r="GU135" s="194"/>
      <c r="GV135" s="194"/>
      <c r="GW135" s="51"/>
      <c r="GX135" s="51">
        <v>19</v>
      </c>
      <c r="GY135" s="1"/>
      <c r="GZ135" s="1">
        <v>430</v>
      </c>
      <c r="HA135" s="1"/>
      <c r="HB135" s="1">
        <v>95</v>
      </c>
      <c r="HC135" s="1"/>
      <c r="HD135" s="1"/>
      <c r="HE135" s="1"/>
      <c r="HF135" s="1"/>
      <c r="HG135" s="1"/>
      <c r="HH135" s="1"/>
      <c r="HI135" s="1"/>
      <c r="HJ135" s="1">
        <v>19</v>
      </c>
      <c r="HK135" s="94"/>
      <c r="HL135" s="94"/>
      <c r="HM135" s="1">
        <v>117</v>
      </c>
      <c r="HN135" s="1"/>
      <c r="HO135" s="51"/>
      <c r="HP135" s="51">
        <v>19</v>
      </c>
      <c r="HQ135" s="1">
        <v>50</v>
      </c>
      <c r="HR135" s="1"/>
      <c r="HS135" s="1"/>
      <c r="HT135" s="1">
        <v>80</v>
      </c>
      <c r="HU135" s="1"/>
      <c r="HV135" s="1">
        <v>105</v>
      </c>
      <c r="HW135" s="213"/>
      <c r="HX135" s="213"/>
      <c r="HY135" s="1">
        <v>1</v>
      </c>
      <c r="HZ135" s="1">
        <v>70</v>
      </c>
      <c r="IA135" s="230"/>
      <c r="IB135" s="230">
        <v>55</v>
      </c>
      <c r="IC135" s="1"/>
      <c r="ID135" s="1"/>
      <c r="IE135" s="1"/>
      <c r="IF135" s="1"/>
      <c r="IG135" s="1">
        <v>247</v>
      </c>
      <c r="IH135" s="1">
        <v>10</v>
      </c>
      <c r="II135" s="1"/>
      <c r="IJ135" s="1"/>
      <c r="IK135" s="244"/>
      <c r="IL135" s="244"/>
      <c r="IM135" s="1"/>
      <c r="IN135" s="1"/>
      <c r="IO135" s="1361"/>
    </row>
    <row r="136" spans="1:249" x14ac:dyDescent="0.3">
      <c r="A136" s="12">
        <v>30</v>
      </c>
      <c r="B136" s="12" t="s">
        <v>1168</v>
      </c>
      <c r="C136" s="12" t="s">
        <v>180</v>
      </c>
      <c r="D136" s="12">
        <v>0.98</v>
      </c>
      <c r="E136" s="12"/>
      <c r="F136" s="12"/>
      <c r="G136" s="12"/>
      <c r="H136" s="12"/>
      <c r="I136" s="12"/>
      <c r="J136" s="12">
        <v>0</v>
      </c>
      <c r="K136" s="12">
        <v>2</v>
      </c>
      <c r="L136" s="12"/>
      <c r="M136" s="12"/>
      <c r="N136" s="12"/>
      <c r="O136" s="12">
        <v>2</v>
      </c>
      <c r="P136" s="12"/>
      <c r="Q136" s="12"/>
      <c r="R136" s="12"/>
      <c r="S136" s="12">
        <v>9</v>
      </c>
      <c r="T136" s="12"/>
      <c r="U136" s="12"/>
      <c r="V136" s="12"/>
      <c r="W136" s="12"/>
      <c r="X136" s="12"/>
      <c r="Y136" s="12"/>
      <c r="Z136" s="12"/>
      <c r="AA136" s="12"/>
      <c r="AB136" s="12"/>
      <c r="AC136" s="12"/>
      <c r="AD136" s="12"/>
      <c r="AE136" s="12"/>
      <c r="AF136" s="12"/>
      <c r="AG136" s="12"/>
      <c r="AH136" s="12"/>
      <c r="AI136" s="12"/>
      <c r="AJ136" s="12">
        <v>0</v>
      </c>
      <c r="AK136" s="12">
        <v>5</v>
      </c>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f>SUM(BH137:BH144)</f>
        <v>0</v>
      </c>
      <c r="BI136" s="12">
        <f>SUM(BI137:BI144)</f>
        <v>140</v>
      </c>
      <c r="BJ136" s="12"/>
      <c r="BK136" s="12"/>
      <c r="BL136" s="12"/>
      <c r="BM136" s="12"/>
      <c r="BN136" s="12"/>
      <c r="BO136" s="12"/>
      <c r="BP136" s="12"/>
      <c r="BQ136" s="12"/>
      <c r="BR136" s="12"/>
      <c r="BS136" s="12"/>
      <c r="BT136" s="12"/>
      <c r="BU136" s="12">
        <v>1</v>
      </c>
      <c r="BV136" s="12"/>
      <c r="BW136" s="12"/>
      <c r="BX136" s="1"/>
      <c r="BY136" s="41"/>
      <c r="BZ136" s="51"/>
      <c r="CA136" s="51"/>
      <c r="CB136" s="1"/>
      <c r="CC136" s="1"/>
      <c r="CD136" s="1"/>
      <c r="CE136" s="1"/>
      <c r="CF136" s="1"/>
      <c r="CG136" s="1"/>
      <c r="CH136" s="1"/>
      <c r="CI136" s="1"/>
      <c r="CJ136" s="1"/>
      <c r="CK136" s="1"/>
      <c r="CL136" s="71"/>
      <c r="CM136" s="71"/>
      <c r="CN136" s="1"/>
      <c r="CO136" s="1"/>
      <c r="CP136" s="1"/>
      <c r="CQ136" s="1"/>
      <c r="CR136" s="1"/>
      <c r="CS136" s="1"/>
      <c r="CT136" s="1"/>
      <c r="CU136" s="1"/>
      <c r="CV136" s="1"/>
      <c r="CW136" s="1"/>
      <c r="CX136" s="1"/>
      <c r="CY136" s="1"/>
      <c r="CZ136" s="1">
        <v>2</v>
      </c>
      <c r="DA136" s="1">
        <v>25</v>
      </c>
      <c r="DB136" s="1">
        <v>0</v>
      </c>
      <c r="DC136" s="1">
        <v>58</v>
      </c>
      <c r="DD136" s="1"/>
      <c r="DE136" s="1"/>
      <c r="DF136" s="1"/>
      <c r="DG136" s="1"/>
      <c r="DH136" s="1"/>
      <c r="DI136" s="1"/>
      <c r="DJ136" s="1">
        <v>1</v>
      </c>
      <c r="DK136" s="1"/>
      <c r="DL136" s="1"/>
      <c r="DM136" s="1"/>
      <c r="DN136" s="1"/>
      <c r="DO136" s="1"/>
      <c r="DP136" s="1"/>
      <c r="DQ136" s="1"/>
      <c r="DR136" s="1"/>
      <c r="DS136" s="1"/>
      <c r="DT136" s="1"/>
      <c r="DU136" s="1"/>
      <c r="DV136" s="1"/>
      <c r="DW136" s="1"/>
      <c r="DX136" s="45">
        <f>SUM(DX137:DX144)</f>
        <v>0</v>
      </c>
      <c r="DY136" s="45">
        <f>SUM(DY137:DY144)</f>
        <v>0</v>
      </c>
      <c r="DZ136" s="1"/>
      <c r="EA136" s="1"/>
      <c r="EB136" s="1"/>
      <c r="EC136" s="41"/>
      <c r="ED136" s="54"/>
      <c r="EE136" s="54"/>
      <c r="EF136" s="1"/>
      <c r="EG136" s="1"/>
      <c r="EH136" s="1"/>
      <c r="EI136" s="1"/>
      <c r="EJ136" s="1"/>
      <c r="EK136" s="1"/>
      <c r="EL136" s="1"/>
      <c r="EM136" s="1"/>
      <c r="EN136" s="60"/>
      <c r="EO136" s="60"/>
      <c r="EP136" s="50"/>
      <c r="EQ136" s="50">
        <v>8</v>
      </c>
      <c r="ER136" s="1"/>
      <c r="ES136" s="1"/>
      <c r="ET136" s="1"/>
      <c r="EU136" s="1"/>
      <c r="EV136" s="1">
        <v>0</v>
      </c>
      <c r="EW136" s="1">
        <v>3</v>
      </c>
      <c r="EX136" s="1"/>
      <c r="EY136" s="1">
        <v>2</v>
      </c>
      <c r="EZ136" s="54"/>
      <c r="FA136" s="54">
        <v>2</v>
      </c>
      <c r="FB136" s="1"/>
      <c r="FC136" s="1"/>
      <c r="FD136" s="151"/>
      <c r="FE136" s="54"/>
      <c r="FF136" s="54"/>
      <c r="FG136" s="1"/>
      <c r="FH136" s="1">
        <v>3</v>
      </c>
      <c r="FI136" s="1"/>
      <c r="FJ136" s="1"/>
      <c r="FK136" s="54"/>
      <c r="FL136" s="54">
        <v>1</v>
      </c>
      <c r="FM136" s="1"/>
      <c r="FN136" s="1"/>
      <c r="FO136" s="1"/>
      <c r="FP136" s="1"/>
      <c r="FQ136" s="160"/>
      <c r="FR136" s="170"/>
      <c r="FS136" s="1"/>
      <c r="FT136" s="1"/>
      <c r="FU136" s="1"/>
      <c r="FV136" s="1"/>
      <c r="FW136" s="1"/>
      <c r="FX136" s="1"/>
      <c r="FY136" s="1"/>
      <c r="FZ136" s="1"/>
      <c r="GA136" s="1"/>
      <c r="GB136" s="1"/>
      <c r="GC136" s="1"/>
      <c r="GD136" s="1"/>
      <c r="GE136" s="1"/>
      <c r="GF136" s="1"/>
      <c r="GG136" s="1"/>
      <c r="GH136" s="1"/>
      <c r="GI136" s="54"/>
      <c r="GJ136" s="54"/>
      <c r="GK136" s="1"/>
      <c r="GL136" s="1"/>
      <c r="GM136" s="1"/>
      <c r="GN136" s="1"/>
      <c r="GO136" s="1"/>
      <c r="GP136" s="1"/>
      <c r="GQ136" s="1"/>
      <c r="GR136" s="1"/>
      <c r="GS136" s="1"/>
      <c r="GT136" s="1"/>
      <c r="GU136" s="194"/>
      <c r="GV136" s="194">
        <v>300</v>
      </c>
      <c r="GW136" s="51">
        <v>0</v>
      </c>
      <c r="GX136" s="51">
        <v>0</v>
      </c>
      <c r="GY136" s="50">
        <v>3</v>
      </c>
      <c r="GZ136" s="50">
        <v>2</v>
      </c>
      <c r="HA136" s="1"/>
      <c r="HB136" s="1"/>
      <c r="HC136" s="1"/>
      <c r="HD136" s="1"/>
      <c r="HE136" s="1"/>
      <c r="HF136" s="1"/>
      <c r="HG136" s="1"/>
      <c r="HH136" s="1"/>
      <c r="HI136" s="1"/>
      <c r="HJ136" s="1"/>
      <c r="HK136" s="94"/>
      <c r="HL136" s="94"/>
      <c r="HM136" s="1"/>
      <c r="HN136" s="1"/>
      <c r="HO136" s="51">
        <v>0</v>
      </c>
      <c r="HP136" s="51">
        <v>0</v>
      </c>
      <c r="HQ136" s="1"/>
      <c r="HR136" s="1"/>
      <c r="HS136" s="1"/>
      <c r="HT136" s="1"/>
      <c r="HU136" s="1"/>
      <c r="HV136" s="50">
        <v>0</v>
      </c>
      <c r="HW136" s="213"/>
      <c r="HX136" s="213"/>
      <c r="HY136" s="1"/>
      <c r="HZ136" s="1"/>
      <c r="IA136" s="230"/>
      <c r="IB136" s="230"/>
      <c r="IC136" s="1"/>
      <c r="ID136" s="1"/>
      <c r="IE136" s="1"/>
      <c r="IF136" s="1"/>
      <c r="IG136" s="1"/>
      <c r="IH136" s="1"/>
      <c r="II136" s="1"/>
      <c r="IJ136" s="1"/>
      <c r="IK136" s="244"/>
      <c r="IL136" s="244"/>
      <c r="IM136" s="1"/>
      <c r="IN136" s="1"/>
      <c r="IO136" s="1361"/>
    </row>
    <row r="137" spans="1:249" ht="31.5" x14ac:dyDescent="0.3">
      <c r="A137" s="12">
        <v>105</v>
      </c>
      <c r="B137" s="12" t="s">
        <v>1169</v>
      </c>
      <c r="C137" s="12" t="s">
        <v>1170</v>
      </c>
      <c r="D137" s="12">
        <v>0.8</v>
      </c>
      <c r="E137" s="12"/>
      <c r="F137" s="12"/>
      <c r="G137" s="12"/>
      <c r="H137" s="12"/>
      <c r="I137" s="12"/>
      <c r="J137" s="12">
        <v>0</v>
      </c>
      <c r="K137" s="12">
        <v>2</v>
      </c>
      <c r="L137" s="12"/>
      <c r="M137" s="12"/>
      <c r="N137" s="12"/>
      <c r="O137" s="12">
        <v>2</v>
      </c>
      <c r="P137" s="12"/>
      <c r="Q137" s="12"/>
      <c r="R137" s="12"/>
      <c r="S137" s="12">
        <v>6</v>
      </c>
      <c r="T137" s="12"/>
      <c r="U137" s="12"/>
      <c r="V137" s="12"/>
      <c r="W137" s="12"/>
      <c r="X137" s="12"/>
      <c r="Y137" s="12"/>
      <c r="Z137" s="12"/>
      <c r="AA137" s="12"/>
      <c r="AB137" s="12"/>
      <c r="AC137" s="12"/>
      <c r="AD137" s="12"/>
      <c r="AE137" s="12">
        <v>2</v>
      </c>
      <c r="AF137" s="12"/>
      <c r="AG137" s="12"/>
      <c r="AH137" s="12"/>
      <c r="AI137" s="12"/>
      <c r="AJ137" s="12"/>
      <c r="AK137" s="12">
        <v>3</v>
      </c>
      <c r="AL137" s="12"/>
      <c r="AM137" s="12">
        <v>21</v>
      </c>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v>1</v>
      </c>
      <c r="BV137" s="12"/>
      <c r="BW137" s="12"/>
      <c r="BX137" s="1"/>
      <c r="BY137" s="41"/>
      <c r="BZ137" s="51"/>
      <c r="CA137" s="51"/>
      <c r="CB137" s="1"/>
      <c r="CC137" s="1"/>
      <c r="CD137" s="1"/>
      <c r="CE137" s="1"/>
      <c r="CF137" s="1"/>
      <c r="CG137" s="1"/>
      <c r="CH137" s="1"/>
      <c r="CI137" s="1"/>
      <c r="CJ137" s="1"/>
      <c r="CK137" s="1"/>
      <c r="CL137" s="71"/>
      <c r="CM137" s="71"/>
      <c r="CN137" s="1"/>
      <c r="CO137" s="1"/>
      <c r="CP137" s="1"/>
      <c r="CQ137" s="1"/>
      <c r="CR137" s="1"/>
      <c r="CS137" s="1"/>
      <c r="CT137" s="1"/>
      <c r="CU137" s="1"/>
      <c r="CV137" s="1"/>
      <c r="CW137" s="1"/>
      <c r="CX137" s="1"/>
      <c r="CY137" s="1"/>
      <c r="CZ137" s="1">
        <v>2</v>
      </c>
      <c r="DA137" s="1">
        <v>25</v>
      </c>
      <c r="DB137" s="1">
        <v>3</v>
      </c>
      <c r="DC137" s="1">
        <v>0</v>
      </c>
      <c r="DD137" s="1"/>
      <c r="DE137" s="1"/>
      <c r="DF137" s="1"/>
      <c r="DG137" s="1"/>
      <c r="DH137" s="1"/>
      <c r="DI137" s="1"/>
      <c r="DJ137" s="1">
        <v>1</v>
      </c>
      <c r="DK137" s="1"/>
      <c r="DL137" s="1"/>
      <c r="DM137" s="1"/>
      <c r="DN137" s="1"/>
      <c r="DO137" s="1"/>
      <c r="DP137" s="1"/>
      <c r="DQ137" s="1"/>
      <c r="DR137" s="1"/>
      <c r="DS137" s="1"/>
      <c r="DT137" s="1"/>
      <c r="DU137" s="1"/>
      <c r="DV137" s="1"/>
      <c r="DW137" s="1"/>
      <c r="DX137" s="41"/>
      <c r="DY137" s="41"/>
      <c r="DZ137" s="1"/>
      <c r="EA137" s="1"/>
      <c r="EB137" s="1"/>
      <c r="EC137" s="41"/>
      <c r="ED137" s="54"/>
      <c r="EE137" s="54"/>
      <c r="EF137" s="1"/>
      <c r="EG137" s="1"/>
      <c r="EH137" s="1"/>
      <c r="EI137" s="1"/>
      <c r="EJ137" s="1"/>
      <c r="EK137" s="1"/>
      <c r="EL137" s="1"/>
      <c r="EM137" s="1"/>
      <c r="EN137" s="60"/>
      <c r="EO137" s="60"/>
      <c r="EP137" s="1"/>
      <c r="EQ137" s="1">
        <v>8</v>
      </c>
      <c r="ER137" s="1"/>
      <c r="ES137" s="1">
        <v>3</v>
      </c>
      <c r="ET137" s="1"/>
      <c r="EU137" s="1"/>
      <c r="EV137" s="1"/>
      <c r="EW137" s="1">
        <v>3</v>
      </c>
      <c r="EX137" s="1"/>
      <c r="EY137" s="1">
        <v>2</v>
      </c>
      <c r="EZ137" s="54"/>
      <c r="FA137" s="54">
        <v>2</v>
      </c>
      <c r="FB137" s="1"/>
      <c r="FC137" s="1"/>
      <c r="FD137" s="151"/>
      <c r="FE137" s="54"/>
      <c r="FF137" s="54"/>
      <c r="FG137" s="1"/>
      <c r="FH137" s="1"/>
      <c r="FI137" s="1"/>
      <c r="FJ137" s="1"/>
      <c r="FK137" s="54"/>
      <c r="FL137" s="54">
        <v>1</v>
      </c>
      <c r="FM137" s="1"/>
      <c r="FN137" s="1"/>
      <c r="FO137" s="1"/>
      <c r="FP137" s="1"/>
      <c r="FQ137" s="160"/>
      <c r="FR137" s="51">
        <v>70</v>
      </c>
      <c r="FS137" s="1"/>
      <c r="FT137" s="1"/>
      <c r="FU137" s="1"/>
      <c r="FV137" s="1"/>
      <c r="FW137" s="1"/>
      <c r="FX137" s="1"/>
      <c r="FY137" s="1"/>
      <c r="FZ137" s="1"/>
      <c r="GA137" s="1">
        <v>73</v>
      </c>
      <c r="GB137" s="1">
        <v>30</v>
      </c>
      <c r="GC137" s="1"/>
      <c r="GD137" s="1">
        <v>3</v>
      </c>
      <c r="GE137" s="1"/>
      <c r="GF137" s="1"/>
      <c r="GG137" s="1"/>
      <c r="GH137" s="1"/>
      <c r="GI137" s="54"/>
      <c r="GJ137" s="54"/>
      <c r="GK137" s="1"/>
      <c r="GL137" s="1"/>
      <c r="GM137" s="1"/>
      <c r="GN137" s="1">
        <v>3</v>
      </c>
      <c r="GO137" s="1"/>
      <c r="GP137" s="1"/>
      <c r="GQ137" s="1">
        <v>73</v>
      </c>
      <c r="GR137" s="1">
        <v>30</v>
      </c>
      <c r="GS137" s="1"/>
      <c r="GT137" s="1"/>
      <c r="GU137" s="194"/>
      <c r="GV137" s="194"/>
      <c r="GW137" s="51"/>
      <c r="GX137" s="51"/>
      <c r="GY137" s="1">
        <v>3</v>
      </c>
      <c r="GZ137" s="1">
        <v>2</v>
      </c>
      <c r="HA137" s="1"/>
      <c r="HB137" s="1"/>
      <c r="HC137" s="1"/>
      <c r="HD137" s="1"/>
      <c r="HE137" s="1"/>
      <c r="HF137" s="1"/>
      <c r="HG137" s="1"/>
      <c r="HH137" s="1"/>
      <c r="HI137" s="1"/>
      <c r="HJ137" s="1"/>
      <c r="HK137" s="94"/>
      <c r="HL137" s="94"/>
      <c r="HM137" s="1"/>
      <c r="HN137" s="1"/>
      <c r="HO137" s="51"/>
      <c r="HP137" s="51"/>
      <c r="HQ137" s="1">
        <v>182</v>
      </c>
      <c r="HR137" s="1"/>
      <c r="HS137" s="1"/>
      <c r="HT137" s="1"/>
      <c r="HU137" s="1"/>
      <c r="HV137" s="1"/>
      <c r="HW137" s="213"/>
      <c r="HX137" s="213"/>
      <c r="HY137" s="1">
        <v>3</v>
      </c>
      <c r="HZ137" s="1">
        <v>3</v>
      </c>
      <c r="IA137" s="230"/>
      <c r="IB137" s="230"/>
      <c r="IC137" s="1"/>
      <c r="ID137" s="1"/>
      <c r="IE137" s="1"/>
      <c r="IF137" s="1"/>
      <c r="IG137" s="1">
        <v>1</v>
      </c>
      <c r="IH137" s="1"/>
      <c r="II137" s="1"/>
      <c r="IJ137" s="1"/>
      <c r="IK137" s="244"/>
      <c r="IL137" s="244"/>
      <c r="IM137" s="1"/>
      <c r="IN137" s="1"/>
      <c r="IO137" s="1361"/>
    </row>
    <row r="138" spans="1:249" x14ac:dyDescent="0.3">
      <c r="A138" s="1706">
        <v>106</v>
      </c>
      <c r="B138" s="1706" t="s">
        <v>1171</v>
      </c>
      <c r="C138" s="12" t="s">
        <v>1172</v>
      </c>
      <c r="D138" s="1706">
        <v>2.1800000000000002</v>
      </c>
      <c r="E138" s="12"/>
      <c r="F138" s="12"/>
      <c r="G138" s="12"/>
      <c r="H138" s="12"/>
      <c r="I138" s="12"/>
      <c r="J138" s="12">
        <v>0</v>
      </c>
      <c r="K138" s="12">
        <v>0</v>
      </c>
      <c r="L138" s="12"/>
      <c r="M138" s="12"/>
      <c r="N138" s="12"/>
      <c r="O138" s="12"/>
      <c r="P138" s="12"/>
      <c r="Q138" s="12"/>
      <c r="R138" s="12"/>
      <c r="S138" s="12">
        <v>3</v>
      </c>
      <c r="T138" s="12"/>
      <c r="U138" s="12"/>
      <c r="V138" s="12"/>
      <c r="W138" s="12"/>
      <c r="X138" s="12"/>
      <c r="Y138" s="12"/>
      <c r="Z138" s="12"/>
      <c r="AA138" s="12"/>
      <c r="AB138" s="12"/>
      <c r="AC138" s="12"/>
      <c r="AD138" s="12"/>
      <c r="AE138" s="12"/>
      <c r="AF138" s="12"/>
      <c r="AG138" s="12"/>
      <c r="AH138" s="12"/>
      <c r="AI138" s="12"/>
      <c r="AJ138" s="12"/>
      <c r="AK138" s="12">
        <v>2</v>
      </c>
      <c r="AL138" s="12"/>
      <c r="AM138" s="12">
        <v>4</v>
      </c>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
      <c r="BY138" s="41"/>
      <c r="BZ138" s="51"/>
      <c r="CA138" s="51"/>
      <c r="CB138" s="1"/>
      <c r="CC138" s="1"/>
      <c r="CD138" s="1"/>
      <c r="CE138" s="1"/>
      <c r="CF138" s="1"/>
      <c r="CG138" s="1"/>
      <c r="CH138" s="1"/>
      <c r="CI138" s="1"/>
      <c r="CJ138" s="1"/>
      <c r="CK138" s="1"/>
      <c r="CL138" s="71"/>
      <c r="CM138" s="71"/>
      <c r="CN138" s="1"/>
      <c r="CO138" s="1"/>
      <c r="CP138" s="1"/>
      <c r="CQ138" s="1"/>
      <c r="CR138" s="1"/>
      <c r="CS138" s="1"/>
      <c r="CT138" s="1"/>
      <c r="CU138" s="1"/>
      <c r="CV138" s="1"/>
      <c r="CW138" s="1"/>
      <c r="CX138" s="1"/>
      <c r="CY138" s="1"/>
      <c r="CZ138" s="1"/>
      <c r="DA138" s="1"/>
      <c r="DB138" s="1">
        <v>3</v>
      </c>
      <c r="DC138" s="1">
        <v>0</v>
      </c>
      <c r="DD138" s="1"/>
      <c r="DE138" s="1"/>
      <c r="DF138" s="1"/>
      <c r="DG138" s="1"/>
      <c r="DH138" s="1"/>
      <c r="DI138" s="1"/>
      <c r="DJ138" s="1"/>
      <c r="DK138" s="1"/>
      <c r="DL138" s="1"/>
      <c r="DM138" s="1"/>
      <c r="DN138" s="1"/>
      <c r="DO138" s="1"/>
      <c r="DP138" s="1"/>
      <c r="DQ138" s="1"/>
      <c r="DR138" s="1"/>
      <c r="DS138" s="1"/>
      <c r="DT138" s="1"/>
      <c r="DU138" s="1"/>
      <c r="DV138" s="1"/>
      <c r="DW138" s="1"/>
      <c r="DX138" s="41"/>
      <c r="DY138" s="41"/>
      <c r="DZ138" s="1"/>
      <c r="EA138" s="1"/>
      <c r="EB138" s="1"/>
      <c r="EC138" s="41"/>
      <c r="ED138" s="54"/>
      <c r="EE138" s="54"/>
      <c r="EF138" s="1"/>
      <c r="EG138" s="1"/>
      <c r="EH138" s="1"/>
      <c r="EI138" s="1"/>
      <c r="EJ138" s="1"/>
      <c r="EK138" s="1"/>
      <c r="EL138" s="1"/>
      <c r="EM138" s="1"/>
      <c r="EN138" s="60"/>
      <c r="EO138" s="60"/>
      <c r="EP138" s="1"/>
      <c r="EQ138" s="1"/>
      <c r="ER138" s="1"/>
      <c r="ES138" s="1"/>
      <c r="ET138" s="1"/>
      <c r="EU138" s="1"/>
      <c r="EV138" s="1"/>
      <c r="EW138" s="1"/>
      <c r="EX138" s="1"/>
      <c r="EY138" s="1"/>
      <c r="EZ138" s="54"/>
      <c r="FA138" s="54"/>
      <c r="FB138" s="1"/>
      <c r="FC138" s="1"/>
      <c r="FD138" s="151"/>
      <c r="FE138" s="54"/>
      <c r="FF138" s="54"/>
      <c r="FG138" s="1"/>
      <c r="FH138" s="1"/>
      <c r="FI138" s="1"/>
      <c r="FJ138" s="1"/>
      <c r="FK138" s="54"/>
      <c r="FL138" s="54"/>
      <c r="FM138" s="1"/>
      <c r="FN138" s="1"/>
      <c r="FO138" s="1"/>
      <c r="FP138" s="1"/>
      <c r="FQ138" s="160"/>
      <c r="FR138" s="51"/>
      <c r="FS138" s="1"/>
      <c r="FT138" s="1"/>
      <c r="FU138" s="1"/>
      <c r="FV138" s="1"/>
      <c r="FW138" s="1"/>
      <c r="FX138" s="1"/>
      <c r="FY138" s="1"/>
      <c r="FZ138" s="1"/>
      <c r="GA138" s="1"/>
      <c r="GB138" s="1"/>
      <c r="GC138" s="1"/>
      <c r="GD138" s="1"/>
      <c r="GE138" s="1"/>
      <c r="GF138" s="1"/>
      <c r="GG138" s="1"/>
      <c r="GH138" s="1"/>
      <c r="GI138" s="54"/>
      <c r="GJ138" s="54"/>
      <c r="GK138" s="1"/>
      <c r="GL138" s="1"/>
      <c r="GM138" s="1"/>
      <c r="GN138" s="1"/>
      <c r="GO138" s="1"/>
      <c r="GP138" s="1"/>
      <c r="GQ138" s="1"/>
      <c r="GR138" s="1"/>
      <c r="GS138" s="1"/>
      <c r="GT138" s="1"/>
      <c r="GU138" s="194"/>
      <c r="GV138" s="194">
        <v>300</v>
      </c>
      <c r="GW138" s="51"/>
      <c r="GX138" s="51"/>
      <c r="GY138" s="1"/>
      <c r="GZ138" s="1"/>
      <c r="HA138" s="1"/>
      <c r="HB138" s="1"/>
      <c r="HC138" s="1"/>
      <c r="HD138" s="1"/>
      <c r="HE138" s="1"/>
      <c r="HF138" s="1"/>
      <c r="HG138" s="1"/>
      <c r="HH138" s="1"/>
      <c r="HI138" s="1"/>
      <c r="HJ138" s="1"/>
      <c r="HK138" s="94"/>
      <c r="HL138" s="94"/>
      <c r="HM138" s="1"/>
      <c r="HN138" s="1"/>
      <c r="HO138" s="51"/>
      <c r="HP138" s="51"/>
      <c r="HQ138" s="1"/>
      <c r="HR138" s="1"/>
      <c r="HS138" s="1"/>
      <c r="HT138" s="1"/>
      <c r="HU138" s="1"/>
      <c r="HV138" s="1"/>
      <c r="HW138" s="213"/>
      <c r="HX138" s="213"/>
      <c r="HY138" s="1"/>
      <c r="HZ138" s="1"/>
      <c r="IA138" s="230"/>
      <c r="IB138" s="230"/>
      <c r="IC138" s="1"/>
      <c r="ID138" s="1"/>
      <c r="IE138" s="1"/>
      <c r="IF138" s="1"/>
      <c r="IG138" s="1">
        <v>2</v>
      </c>
      <c r="IH138" s="1"/>
      <c r="II138" s="1"/>
      <c r="IJ138" s="1"/>
      <c r="IK138" s="244"/>
      <c r="IL138" s="244"/>
      <c r="IM138" s="1"/>
      <c r="IN138" s="1"/>
      <c r="IO138" s="1361"/>
    </row>
    <row r="139" spans="1:249" x14ac:dyDescent="0.3">
      <c r="A139" s="1706"/>
      <c r="B139" s="1706"/>
      <c r="C139" s="12" t="s">
        <v>1173</v>
      </c>
      <c r="D139" s="1706"/>
      <c r="E139" s="12"/>
      <c r="F139" s="12"/>
      <c r="G139" s="12"/>
      <c r="H139" s="12"/>
      <c r="I139" s="12"/>
      <c r="J139" s="12">
        <v>0</v>
      </c>
      <c r="K139" s="12">
        <v>0</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
      <c r="BY139" s="41"/>
      <c r="BZ139" s="51"/>
      <c r="CA139" s="51"/>
      <c r="CB139" s="1"/>
      <c r="CC139" s="1"/>
      <c r="CD139" s="1"/>
      <c r="CE139" s="1"/>
      <c r="CF139" s="1"/>
      <c r="CG139" s="1"/>
      <c r="CH139" s="1"/>
      <c r="CI139" s="1"/>
      <c r="CJ139" s="1"/>
      <c r="CK139" s="1"/>
      <c r="CL139" s="71"/>
      <c r="CM139" s="7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41"/>
      <c r="DY139" s="41"/>
      <c r="DZ139" s="1"/>
      <c r="EA139" s="1"/>
      <c r="EB139" s="1"/>
      <c r="EC139" s="41"/>
      <c r="ED139" s="54"/>
      <c r="EE139" s="54"/>
      <c r="EF139" s="1"/>
      <c r="EG139" s="1"/>
      <c r="EH139" s="1"/>
      <c r="EI139" s="1"/>
      <c r="EJ139" s="1"/>
      <c r="EK139" s="1"/>
      <c r="EL139" s="1"/>
      <c r="EM139" s="1"/>
      <c r="EN139" s="60"/>
      <c r="EO139" s="60"/>
      <c r="EP139" s="1"/>
      <c r="EQ139" s="1"/>
      <c r="ER139" s="1"/>
      <c r="ES139" s="1"/>
      <c r="ET139" s="1"/>
      <c r="EU139" s="1"/>
      <c r="EV139" s="1"/>
      <c r="EW139" s="1"/>
      <c r="EX139" s="1"/>
      <c r="EY139" s="1"/>
      <c r="EZ139" s="54"/>
      <c r="FA139" s="54"/>
      <c r="FB139" s="1"/>
      <c r="FC139" s="1"/>
      <c r="FD139" s="151"/>
      <c r="FE139" s="54"/>
      <c r="FF139" s="54"/>
      <c r="FG139" s="1"/>
      <c r="FH139" s="1"/>
      <c r="FI139" s="1"/>
      <c r="FJ139" s="1"/>
      <c r="FK139" s="54"/>
      <c r="FL139" s="54"/>
      <c r="FM139" s="1"/>
      <c r="FN139" s="1"/>
      <c r="FO139" s="1"/>
      <c r="FP139" s="1"/>
      <c r="FQ139" s="160"/>
      <c r="FR139" s="51"/>
      <c r="FS139" s="1"/>
      <c r="FT139" s="1"/>
      <c r="FU139" s="1"/>
      <c r="FV139" s="1"/>
      <c r="FW139" s="1"/>
      <c r="FX139" s="1"/>
      <c r="FY139" s="1"/>
      <c r="FZ139" s="1"/>
      <c r="GA139" s="1"/>
      <c r="GB139" s="1"/>
      <c r="GC139" s="1"/>
      <c r="GD139" s="1"/>
      <c r="GE139" s="1"/>
      <c r="GF139" s="1"/>
      <c r="GG139" s="1"/>
      <c r="GH139" s="1"/>
      <c r="GI139" s="54"/>
      <c r="GJ139" s="54"/>
      <c r="GK139" s="1"/>
      <c r="GL139" s="1"/>
      <c r="GM139" s="1"/>
      <c r="GN139" s="1"/>
      <c r="GO139" s="1"/>
      <c r="GP139" s="1"/>
      <c r="GQ139" s="1"/>
      <c r="GR139" s="1"/>
      <c r="GS139" s="1"/>
      <c r="GT139" s="1"/>
      <c r="GU139" s="194"/>
      <c r="GV139" s="194"/>
      <c r="GW139" s="51"/>
      <c r="GX139" s="51"/>
      <c r="GY139" s="1"/>
      <c r="GZ139" s="1"/>
      <c r="HA139" s="1"/>
      <c r="HB139" s="1"/>
      <c r="HC139" s="1"/>
      <c r="HD139" s="1"/>
      <c r="HE139" s="1"/>
      <c r="HF139" s="1"/>
      <c r="HG139" s="1"/>
      <c r="HH139" s="1"/>
      <c r="HI139" s="1"/>
      <c r="HJ139" s="1"/>
      <c r="HK139" s="94"/>
      <c r="HL139" s="94"/>
      <c r="HM139" s="1"/>
      <c r="HN139" s="1"/>
      <c r="HO139" s="51"/>
      <c r="HP139" s="51"/>
      <c r="HQ139" s="1"/>
      <c r="HR139" s="1"/>
      <c r="HS139" s="1"/>
      <c r="HT139" s="1"/>
      <c r="HU139" s="1"/>
      <c r="HV139" s="1"/>
      <c r="HW139" s="213"/>
      <c r="HX139" s="213"/>
      <c r="HY139" s="1"/>
      <c r="HZ139" s="1"/>
      <c r="IA139" s="230"/>
      <c r="IB139" s="230"/>
      <c r="IC139" s="1"/>
      <c r="ID139" s="1"/>
      <c r="IE139" s="1"/>
      <c r="IF139" s="1"/>
      <c r="IG139" s="1"/>
      <c r="IH139" s="1"/>
      <c r="II139" s="1"/>
      <c r="IJ139" s="1"/>
      <c r="IK139" s="244"/>
      <c r="IL139" s="244"/>
      <c r="IM139" s="1"/>
      <c r="IN139" s="1"/>
      <c r="IO139" s="1361"/>
    </row>
    <row r="140" spans="1:249" ht="15" customHeight="1" x14ac:dyDescent="0.3">
      <c r="A140" s="1706">
        <v>107</v>
      </c>
      <c r="B140" s="1706" t="s">
        <v>1174</v>
      </c>
      <c r="C140" s="12" t="s">
        <v>1172</v>
      </c>
      <c r="D140" s="1706">
        <v>2.58</v>
      </c>
      <c r="E140" s="12"/>
      <c r="F140" s="12"/>
      <c r="G140" s="12"/>
      <c r="H140" s="12"/>
      <c r="I140" s="12"/>
      <c r="J140" s="12">
        <v>0</v>
      </c>
      <c r="K140" s="12">
        <v>0</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v>100</v>
      </c>
      <c r="BJ140" s="12"/>
      <c r="BK140" s="12"/>
      <c r="BL140" s="12"/>
      <c r="BM140" s="12"/>
      <c r="BN140" s="12"/>
      <c r="BO140" s="12"/>
      <c r="BP140" s="12"/>
      <c r="BQ140" s="12"/>
      <c r="BR140" s="12"/>
      <c r="BS140" s="12"/>
      <c r="BT140" s="12"/>
      <c r="BU140" s="12"/>
      <c r="BV140" s="12"/>
      <c r="BW140" s="12"/>
      <c r="BX140" s="1"/>
      <c r="BY140" s="41"/>
      <c r="BZ140" s="51"/>
      <c r="CA140" s="51"/>
      <c r="CB140" s="1"/>
      <c r="CC140" s="1"/>
      <c r="CD140" s="1"/>
      <c r="CE140" s="1"/>
      <c r="CF140" s="1"/>
      <c r="CG140" s="1"/>
      <c r="CH140" s="1"/>
      <c r="CI140" s="1"/>
      <c r="CJ140" s="1"/>
      <c r="CK140" s="1"/>
      <c r="CL140" s="71"/>
      <c r="CM140" s="7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41"/>
      <c r="DY140" s="41"/>
      <c r="DZ140" s="1"/>
      <c r="EA140" s="1"/>
      <c r="EB140" s="1"/>
      <c r="EC140" s="41"/>
      <c r="ED140" s="54"/>
      <c r="EE140" s="54"/>
      <c r="EF140" s="1"/>
      <c r="EG140" s="1"/>
      <c r="EH140" s="1"/>
      <c r="EI140" s="1"/>
      <c r="EJ140" s="1"/>
      <c r="EK140" s="1"/>
      <c r="EL140" s="1"/>
      <c r="EM140" s="1"/>
      <c r="EN140" s="60"/>
      <c r="EO140" s="60"/>
      <c r="EP140" s="1"/>
      <c r="EQ140" s="1"/>
      <c r="ER140" s="1"/>
      <c r="ES140" s="1"/>
      <c r="ET140" s="1"/>
      <c r="EU140" s="1"/>
      <c r="EV140" s="1"/>
      <c r="EW140" s="1"/>
      <c r="EX140" s="1"/>
      <c r="EY140" s="1"/>
      <c r="EZ140" s="54"/>
      <c r="FA140" s="54"/>
      <c r="FB140" s="1"/>
      <c r="FC140" s="1"/>
      <c r="FD140" s="151"/>
      <c r="FE140" s="54"/>
      <c r="FF140" s="54"/>
      <c r="FG140" s="1"/>
      <c r="FH140" s="1"/>
      <c r="FI140" s="1"/>
      <c r="FJ140" s="1"/>
      <c r="FK140" s="54"/>
      <c r="FL140" s="54"/>
      <c r="FM140" s="1"/>
      <c r="FN140" s="1"/>
      <c r="FO140" s="1"/>
      <c r="FP140" s="1"/>
      <c r="FQ140" s="160"/>
      <c r="FR140" s="51"/>
      <c r="FS140" s="1"/>
      <c r="FT140" s="1"/>
      <c r="FU140" s="1"/>
      <c r="FV140" s="1"/>
      <c r="FW140" s="1"/>
      <c r="FX140" s="1"/>
      <c r="FY140" s="1"/>
      <c r="FZ140" s="1"/>
      <c r="GA140" s="1"/>
      <c r="GB140" s="1"/>
      <c r="GC140" s="1"/>
      <c r="GD140" s="1">
        <v>2</v>
      </c>
      <c r="GE140" s="1"/>
      <c r="GF140" s="1"/>
      <c r="GG140" s="1"/>
      <c r="GH140" s="1"/>
      <c r="GI140" s="54"/>
      <c r="GJ140" s="54"/>
      <c r="GK140" s="1"/>
      <c r="GL140" s="1"/>
      <c r="GM140" s="1"/>
      <c r="GN140" s="1"/>
      <c r="GO140" s="1"/>
      <c r="GP140" s="1"/>
      <c r="GQ140" s="1"/>
      <c r="GR140" s="1"/>
      <c r="GS140" s="1"/>
      <c r="GT140" s="1"/>
      <c r="GU140" s="194"/>
      <c r="GV140" s="194"/>
      <c r="GW140" s="51"/>
      <c r="GX140" s="51"/>
      <c r="GY140" s="1"/>
      <c r="GZ140" s="1"/>
      <c r="HA140" s="1"/>
      <c r="HB140" s="1"/>
      <c r="HC140" s="1"/>
      <c r="HD140" s="1"/>
      <c r="HE140" s="1"/>
      <c r="HF140" s="1"/>
      <c r="HG140" s="1"/>
      <c r="HH140" s="1"/>
      <c r="HI140" s="1"/>
      <c r="HJ140" s="1"/>
      <c r="HK140" s="94"/>
      <c r="HL140" s="94"/>
      <c r="HM140" s="1"/>
      <c r="HN140" s="1"/>
      <c r="HO140" s="51"/>
      <c r="HP140" s="51"/>
      <c r="HQ140" s="1"/>
      <c r="HR140" s="1"/>
      <c r="HS140" s="1"/>
      <c r="HT140" s="1"/>
      <c r="HU140" s="1"/>
      <c r="HV140" s="1"/>
      <c r="HW140" s="213"/>
      <c r="HX140" s="213"/>
      <c r="HY140" s="1"/>
      <c r="HZ140" s="1"/>
      <c r="IA140" s="230"/>
      <c r="IB140" s="230"/>
      <c r="IC140" s="1"/>
      <c r="ID140" s="1"/>
      <c r="IE140" s="1"/>
      <c r="IF140" s="1"/>
      <c r="IG140" s="1"/>
      <c r="IH140" s="1"/>
      <c r="II140" s="1"/>
      <c r="IJ140" s="1"/>
      <c r="IK140" s="244"/>
      <c r="IL140" s="244"/>
      <c r="IM140" s="1"/>
      <c r="IN140" s="1"/>
      <c r="IO140" s="1361"/>
    </row>
    <row r="141" spans="1:249" x14ac:dyDescent="0.3">
      <c r="A141" s="1706"/>
      <c r="B141" s="1706"/>
      <c r="C141" s="12" t="s">
        <v>1175</v>
      </c>
      <c r="D141" s="1706"/>
      <c r="E141" s="12"/>
      <c r="F141" s="12"/>
      <c r="G141" s="12"/>
      <c r="H141" s="12"/>
      <c r="I141" s="12"/>
      <c r="J141" s="12">
        <v>0</v>
      </c>
      <c r="K141" s="12">
        <v>0</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v>100</v>
      </c>
      <c r="BF141" s="12"/>
      <c r="BG141" s="12"/>
      <c r="BH141" s="12"/>
      <c r="BI141" s="12"/>
      <c r="BJ141" s="12"/>
      <c r="BK141" s="12"/>
      <c r="BL141" s="12"/>
      <c r="BM141" s="12"/>
      <c r="BN141" s="12"/>
      <c r="BO141" s="12"/>
      <c r="BP141" s="12"/>
      <c r="BQ141" s="12"/>
      <c r="BR141" s="12"/>
      <c r="BS141" s="12"/>
      <c r="BT141" s="12"/>
      <c r="BU141" s="12"/>
      <c r="BV141" s="12"/>
      <c r="BW141" s="12"/>
      <c r="BX141" s="1"/>
      <c r="BY141" s="41"/>
      <c r="BZ141" s="51"/>
      <c r="CA141" s="51"/>
      <c r="CB141" s="1"/>
      <c r="CC141" s="1"/>
      <c r="CD141" s="1"/>
      <c r="CE141" s="1"/>
      <c r="CF141" s="1"/>
      <c r="CG141" s="1"/>
      <c r="CH141" s="1"/>
      <c r="CI141" s="1"/>
      <c r="CJ141" s="1"/>
      <c r="CK141" s="1"/>
      <c r="CL141" s="71"/>
      <c r="CM141" s="7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41"/>
      <c r="DY141" s="41"/>
      <c r="DZ141" s="1"/>
      <c r="EA141" s="1"/>
      <c r="EB141" s="1"/>
      <c r="EC141" s="41"/>
      <c r="ED141" s="54"/>
      <c r="EE141" s="54"/>
      <c r="EF141" s="1"/>
      <c r="EG141" s="1"/>
      <c r="EH141" s="1"/>
      <c r="EI141" s="1"/>
      <c r="EJ141" s="1"/>
      <c r="EK141" s="1"/>
      <c r="EL141" s="1"/>
      <c r="EM141" s="1"/>
      <c r="EN141" s="144"/>
      <c r="EO141" s="144"/>
      <c r="EP141" s="1"/>
      <c r="EQ141" s="1"/>
      <c r="ER141" s="1"/>
      <c r="ES141" s="1"/>
      <c r="ET141" s="1"/>
      <c r="EU141" s="1"/>
      <c r="EV141" s="1"/>
      <c r="EW141" s="1"/>
      <c r="EX141" s="1"/>
      <c r="EY141" s="1"/>
      <c r="EZ141" s="54"/>
      <c r="FA141" s="54"/>
      <c r="FB141" s="1"/>
      <c r="FC141" s="1"/>
      <c r="FD141" s="151"/>
      <c r="FE141" s="54"/>
      <c r="FF141" s="54"/>
      <c r="FG141" s="1"/>
      <c r="FH141" s="1"/>
      <c r="FI141" s="1"/>
      <c r="FJ141" s="1"/>
      <c r="FK141" s="54"/>
      <c r="FL141" s="54"/>
      <c r="FM141" s="1"/>
      <c r="FN141" s="1"/>
      <c r="FO141" s="1"/>
      <c r="FP141" s="1"/>
      <c r="FQ141" s="160"/>
      <c r="FR141" s="51"/>
      <c r="FS141" s="1"/>
      <c r="FT141" s="1"/>
      <c r="FU141" s="1"/>
      <c r="FV141" s="1"/>
      <c r="FW141" s="1"/>
      <c r="FX141" s="1"/>
      <c r="FY141" s="1"/>
      <c r="FZ141" s="1"/>
      <c r="GA141" s="1"/>
      <c r="GB141" s="1"/>
      <c r="GC141" s="1"/>
      <c r="GD141" s="1"/>
      <c r="GE141" s="1"/>
      <c r="GF141" s="1"/>
      <c r="GG141" s="1"/>
      <c r="GH141" s="1"/>
      <c r="GI141" s="54"/>
      <c r="GJ141" s="54"/>
      <c r="GK141" s="1"/>
      <c r="GL141" s="1"/>
      <c r="GM141" s="1"/>
      <c r="GN141" s="1"/>
      <c r="GO141" s="1"/>
      <c r="GP141" s="1"/>
      <c r="GQ141" s="1"/>
      <c r="GR141" s="1"/>
      <c r="GS141" s="1"/>
      <c r="GT141" s="1"/>
      <c r="GU141" s="194"/>
      <c r="GV141" s="194"/>
      <c r="GW141" s="51"/>
      <c r="GX141" s="51"/>
      <c r="GY141" s="1"/>
      <c r="GZ141" s="1"/>
      <c r="HA141" s="1"/>
      <c r="HB141" s="1"/>
      <c r="HC141" s="1"/>
      <c r="HD141" s="1"/>
      <c r="HE141" s="1"/>
      <c r="HF141" s="1"/>
      <c r="HG141" s="1"/>
      <c r="HH141" s="1"/>
      <c r="HI141" s="1"/>
      <c r="HJ141" s="1"/>
      <c r="HK141" s="94"/>
      <c r="HL141" s="94"/>
      <c r="HM141" s="1"/>
      <c r="HN141" s="1"/>
      <c r="HO141" s="51"/>
      <c r="HP141" s="51"/>
      <c r="HQ141" s="1"/>
      <c r="HR141" s="1"/>
      <c r="HS141" s="1"/>
      <c r="HT141" s="1"/>
      <c r="HU141" s="1"/>
      <c r="HV141" s="1"/>
      <c r="HW141" s="213"/>
      <c r="HX141" s="213"/>
      <c r="HY141" s="1"/>
      <c r="HZ141" s="1"/>
      <c r="IA141" s="230"/>
      <c r="IB141" s="230"/>
      <c r="IC141" s="1"/>
      <c r="ID141" s="1"/>
      <c r="IE141" s="1"/>
      <c r="IF141" s="1"/>
      <c r="IG141" s="1"/>
      <c r="IH141" s="1"/>
      <c r="II141" s="1"/>
      <c r="IJ141" s="1"/>
      <c r="IK141" s="244"/>
      <c r="IL141" s="244"/>
      <c r="IM141" s="1"/>
      <c r="IN141" s="1"/>
      <c r="IO141" s="1361"/>
    </row>
    <row r="142" spans="1:249" ht="18.75" customHeight="1" x14ac:dyDescent="0.3">
      <c r="A142" s="12">
        <v>108</v>
      </c>
      <c r="B142" s="12" t="s">
        <v>1176</v>
      </c>
      <c r="C142" s="12" t="s">
        <v>789</v>
      </c>
      <c r="D142" s="12">
        <v>1.97</v>
      </c>
      <c r="E142" s="12"/>
      <c r="F142" s="12"/>
      <c r="G142" s="12"/>
      <c r="H142" s="12"/>
      <c r="I142" s="12"/>
      <c r="J142" s="12">
        <v>0</v>
      </c>
      <c r="K142" s="12">
        <v>0</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
      <c r="BY142" s="41"/>
      <c r="BZ142" s="51"/>
      <c r="CA142" s="51"/>
      <c r="CB142" s="1"/>
      <c r="CC142" s="1"/>
      <c r="CD142" s="1"/>
      <c r="CE142" s="1"/>
      <c r="CF142" s="1"/>
      <c r="CG142" s="1"/>
      <c r="CH142" s="1"/>
      <c r="CI142" s="1"/>
      <c r="CJ142" s="1"/>
      <c r="CK142" s="1"/>
      <c r="CL142" s="71"/>
      <c r="CM142" s="7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41"/>
      <c r="DY142" s="41"/>
      <c r="DZ142" s="1"/>
      <c r="EA142" s="1"/>
      <c r="EB142" s="1"/>
      <c r="EC142" s="41"/>
      <c r="ED142" s="54"/>
      <c r="EE142" s="54"/>
      <c r="EF142" s="1"/>
      <c r="EG142" s="1"/>
      <c r="EH142" s="1"/>
      <c r="EI142" s="1"/>
      <c r="EJ142" s="1"/>
      <c r="EK142" s="1"/>
      <c r="EL142" s="1"/>
      <c r="EM142" s="1"/>
      <c r="EN142" s="60"/>
      <c r="EO142" s="60"/>
      <c r="EP142" s="1"/>
      <c r="EQ142" s="1"/>
      <c r="ER142" s="1"/>
      <c r="ES142" s="1"/>
      <c r="ET142" s="1"/>
      <c r="EU142" s="1"/>
      <c r="EV142" s="1"/>
      <c r="EW142" s="1"/>
      <c r="EX142" s="1"/>
      <c r="EY142" s="1"/>
      <c r="EZ142" s="54"/>
      <c r="FA142" s="54"/>
      <c r="FB142" s="1"/>
      <c r="FC142" s="1"/>
      <c r="FD142" s="151"/>
      <c r="FE142" s="54"/>
      <c r="FF142" s="54"/>
      <c r="FG142" s="1"/>
      <c r="FH142" s="1"/>
      <c r="FI142" s="1"/>
      <c r="FJ142" s="1"/>
      <c r="FK142" s="54"/>
      <c r="FL142" s="54"/>
      <c r="FM142" s="1"/>
      <c r="FN142" s="1"/>
      <c r="FO142" s="1"/>
      <c r="FP142" s="1"/>
      <c r="FQ142" s="160"/>
      <c r="FR142" s="51">
        <v>30</v>
      </c>
      <c r="FS142" s="1"/>
      <c r="FT142" s="1"/>
      <c r="FU142" s="1"/>
      <c r="FV142" s="1"/>
      <c r="FW142" s="1"/>
      <c r="FX142" s="1"/>
      <c r="FY142" s="1"/>
      <c r="FZ142" s="1"/>
      <c r="GA142" s="1"/>
      <c r="GB142" s="1"/>
      <c r="GC142" s="1"/>
      <c r="GD142" s="1"/>
      <c r="GE142" s="1"/>
      <c r="GF142" s="1"/>
      <c r="GG142" s="1"/>
      <c r="GH142" s="1"/>
      <c r="GI142" s="54"/>
      <c r="GJ142" s="54"/>
      <c r="GK142" s="1"/>
      <c r="GL142" s="1"/>
      <c r="GM142" s="1"/>
      <c r="GN142" s="1"/>
      <c r="GO142" s="1"/>
      <c r="GP142" s="1"/>
      <c r="GQ142" s="1"/>
      <c r="GR142" s="1"/>
      <c r="GS142" s="1"/>
      <c r="GT142" s="1"/>
      <c r="GU142" s="194"/>
      <c r="GV142" s="194"/>
      <c r="GW142" s="51"/>
      <c r="GX142" s="51"/>
      <c r="GY142" s="1"/>
      <c r="GZ142" s="1"/>
      <c r="HA142" s="1"/>
      <c r="HB142" s="1"/>
      <c r="HC142" s="1"/>
      <c r="HD142" s="1"/>
      <c r="HE142" s="1"/>
      <c r="HF142" s="1"/>
      <c r="HG142" s="1"/>
      <c r="HH142" s="1"/>
      <c r="HI142" s="1"/>
      <c r="HJ142" s="1"/>
      <c r="HK142" s="94"/>
      <c r="HL142" s="94"/>
      <c r="HM142" s="1"/>
      <c r="HN142" s="1"/>
      <c r="HO142" s="51"/>
      <c r="HP142" s="51"/>
      <c r="HQ142" s="1"/>
      <c r="HR142" s="1"/>
      <c r="HS142" s="1"/>
      <c r="HT142" s="1"/>
      <c r="HU142" s="1"/>
      <c r="HV142" s="1"/>
      <c r="HW142" s="213"/>
      <c r="HX142" s="213"/>
      <c r="HY142" s="1"/>
      <c r="HZ142" s="1"/>
      <c r="IA142" s="230"/>
      <c r="IB142" s="230"/>
      <c r="IC142" s="1"/>
      <c r="ID142" s="1"/>
      <c r="IE142" s="1"/>
      <c r="IF142" s="1"/>
      <c r="IG142" s="1"/>
      <c r="IH142" s="1"/>
      <c r="II142" s="1"/>
      <c r="IJ142" s="1"/>
      <c r="IK142" s="244"/>
      <c r="IL142" s="244"/>
      <c r="IM142" s="1"/>
      <c r="IN142" s="1"/>
      <c r="IO142" s="1361"/>
    </row>
    <row r="143" spans="1:249" ht="17.25" customHeight="1" x14ac:dyDescent="0.3">
      <c r="A143" s="12">
        <v>109</v>
      </c>
      <c r="B143" s="12" t="s">
        <v>1177</v>
      </c>
      <c r="C143" s="12" t="s">
        <v>791</v>
      </c>
      <c r="D143" s="12">
        <v>2.04</v>
      </c>
      <c r="E143" s="12"/>
      <c r="F143" s="12"/>
      <c r="G143" s="12"/>
      <c r="H143" s="12"/>
      <c r="I143" s="12"/>
      <c r="J143" s="12">
        <v>0</v>
      </c>
      <c r="K143" s="12">
        <v>0</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v>20</v>
      </c>
      <c r="BJ143" s="12"/>
      <c r="BK143" s="12"/>
      <c r="BL143" s="12"/>
      <c r="BM143" s="12"/>
      <c r="BN143" s="12"/>
      <c r="BO143" s="12"/>
      <c r="BP143" s="12"/>
      <c r="BQ143" s="12"/>
      <c r="BR143" s="12"/>
      <c r="BS143" s="12"/>
      <c r="BT143" s="12"/>
      <c r="BU143" s="12"/>
      <c r="BV143" s="12"/>
      <c r="BW143" s="12"/>
      <c r="BX143" s="1"/>
      <c r="BY143" s="41"/>
      <c r="BZ143" s="51"/>
      <c r="CA143" s="51"/>
      <c r="CB143" s="1"/>
      <c r="CC143" s="1"/>
      <c r="CD143" s="1"/>
      <c r="CE143" s="1"/>
      <c r="CF143" s="1"/>
      <c r="CG143" s="1"/>
      <c r="CH143" s="1"/>
      <c r="CI143" s="1"/>
      <c r="CJ143" s="1"/>
      <c r="CK143" s="1"/>
      <c r="CL143" s="71"/>
      <c r="CM143" s="7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41"/>
      <c r="DY143" s="41"/>
      <c r="DZ143" s="1"/>
      <c r="EA143" s="1"/>
      <c r="EB143" s="1"/>
      <c r="EC143" s="41"/>
      <c r="ED143" s="54"/>
      <c r="EE143" s="54"/>
      <c r="EF143" s="1"/>
      <c r="EG143" s="1"/>
      <c r="EH143" s="1"/>
      <c r="EI143" s="1"/>
      <c r="EJ143" s="1"/>
      <c r="EK143" s="1"/>
      <c r="EL143" s="1"/>
      <c r="EM143" s="1"/>
      <c r="EN143" s="60"/>
      <c r="EO143" s="60"/>
      <c r="EP143" s="1"/>
      <c r="EQ143" s="1"/>
      <c r="ER143" s="1"/>
      <c r="ES143" s="1"/>
      <c r="ET143" s="1"/>
      <c r="EU143" s="1"/>
      <c r="EV143" s="1"/>
      <c r="EW143" s="1"/>
      <c r="EX143" s="1"/>
      <c r="EY143" s="1"/>
      <c r="EZ143" s="54"/>
      <c r="FA143" s="54"/>
      <c r="FB143" s="1"/>
      <c r="FC143" s="1"/>
      <c r="FD143" s="151"/>
      <c r="FE143" s="54"/>
      <c r="FF143" s="54"/>
      <c r="FG143" s="1"/>
      <c r="FH143" s="1"/>
      <c r="FI143" s="1"/>
      <c r="FJ143" s="1"/>
      <c r="FK143" s="54"/>
      <c r="FL143" s="54"/>
      <c r="FM143" s="1"/>
      <c r="FN143" s="1"/>
      <c r="FO143" s="1"/>
      <c r="FP143" s="1"/>
      <c r="FQ143" s="160"/>
      <c r="FR143" s="51"/>
      <c r="FS143" s="1"/>
      <c r="FT143" s="1"/>
      <c r="FU143" s="1"/>
      <c r="FV143" s="1"/>
      <c r="FW143" s="1"/>
      <c r="FX143" s="1"/>
      <c r="FY143" s="1"/>
      <c r="FZ143" s="1"/>
      <c r="GA143" s="1"/>
      <c r="GB143" s="1"/>
      <c r="GC143" s="1"/>
      <c r="GD143" s="1"/>
      <c r="GE143" s="1"/>
      <c r="GF143" s="1"/>
      <c r="GG143" s="1"/>
      <c r="GH143" s="1"/>
      <c r="GI143" s="54"/>
      <c r="GJ143" s="54"/>
      <c r="GK143" s="1"/>
      <c r="GL143" s="1"/>
      <c r="GM143" s="1"/>
      <c r="GN143" s="1"/>
      <c r="GO143" s="1"/>
      <c r="GP143" s="1"/>
      <c r="GQ143" s="1"/>
      <c r="GR143" s="1"/>
      <c r="GS143" s="1"/>
      <c r="GT143" s="1"/>
      <c r="GU143" s="194"/>
      <c r="GV143" s="194"/>
      <c r="GW143" s="51"/>
      <c r="GX143" s="51">
        <v>0</v>
      </c>
      <c r="GY143" s="1"/>
      <c r="GZ143" s="1"/>
      <c r="HA143" s="1"/>
      <c r="HB143" s="1"/>
      <c r="HC143" s="1"/>
      <c r="HD143" s="1"/>
      <c r="HE143" s="1"/>
      <c r="HF143" s="1"/>
      <c r="HG143" s="1"/>
      <c r="HH143" s="1"/>
      <c r="HI143" s="1"/>
      <c r="HJ143" s="1"/>
      <c r="HK143" s="94"/>
      <c r="HL143" s="94"/>
      <c r="HM143" s="1"/>
      <c r="HN143" s="1"/>
      <c r="HO143" s="51"/>
      <c r="HP143" s="51">
        <v>0</v>
      </c>
      <c r="HQ143" s="1"/>
      <c r="HR143" s="1"/>
      <c r="HS143" s="1"/>
      <c r="HT143" s="1"/>
      <c r="HU143" s="1"/>
      <c r="HV143" s="1"/>
      <c r="HW143" s="213"/>
      <c r="HX143" s="213"/>
      <c r="HY143" s="1"/>
      <c r="HZ143" s="1"/>
      <c r="IA143" s="230"/>
      <c r="IB143" s="230"/>
      <c r="IC143" s="1"/>
      <c r="ID143" s="1"/>
      <c r="IE143" s="1"/>
      <c r="IF143" s="1"/>
      <c r="IG143" s="1"/>
      <c r="IH143" s="1"/>
      <c r="II143" s="1"/>
      <c r="IJ143" s="1"/>
      <c r="IK143" s="244"/>
      <c r="IL143" s="244"/>
      <c r="IM143" s="1"/>
      <c r="IN143" s="1"/>
      <c r="IO143" s="1361"/>
    </row>
    <row r="144" spans="1:249" ht="17.25" customHeight="1" x14ac:dyDescent="0.3">
      <c r="A144" s="12">
        <v>110</v>
      </c>
      <c r="B144" s="12" t="s">
        <v>1178</v>
      </c>
      <c r="C144" s="12" t="s">
        <v>793</v>
      </c>
      <c r="D144" s="12">
        <v>2.95</v>
      </c>
      <c r="E144" s="12"/>
      <c r="F144" s="12"/>
      <c r="G144" s="12"/>
      <c r="H144" s="12"/>
      <c r="I144" s="12"/>
      <c r="J144" s="12">
        <v>0</v>
      </c>
      <c r="K144" s="12">
        <v>0</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v>20</v>
      </c>
      <c r="BJ144" s="12"/>
      <c r="BK144" s="12"/>
      <c r="BL144" s="12"/>
      <c r="BM144" s="12"/>
      <c r="BN144" s="12"/>
      <c r="BO144" s="12"/>
      <c r="BP144" s="12"/>
      <c r="BQ144" s="12"/>
      <c r="BR144" s="12"/>
      <c r="BS144" s="12"/>
      <c r="BT144" s="12"/>
      <c r="BU144" s="12"/>
      <c r="BV144" s="12"/>
      <c r="BW144" s="12"/>
      <c r="BX144" s="1"/>
      <c r="BY144" s="41"/>
      <c r="BZ144" s="51"/>
      <c r="CA144" s="51"/>
      <c r="CB144" s="1"/>
      <c r="CC144" s="1"/>
      <c r="CD144" s="1"/>
      <c r="CE144" s="1"/>
      <c r="CF144" s="1"/>
      <c r="CG144" s="1"/>
      <c r="CH144" s="1"/>
      <c r="CI144" s="1"/>
      <c r="CJ144" s="1"/>
      <c r="CK144" s="1"/>
      <c r="CL144" s="71"/>
      <c r="CM144" s="7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41"/>
      <c r="DY144" s="41"/>
      <c r="DZ144" s="1"/>
      <c r="EA144" s="1"/>
      <c r="EB144" s="1"/>
      <c r="EC144" s="41"/>
      <c r="ED144" s="54"/>
      <c r="EE144" s="54"/>
      <c r="EF144" s="1"/>
      <c r="EG144" s="1"/>
      <c r="EH144" s="1"/>
      <c r="EI144" s="1"/>
      <c r="EJ144" s="1"/>
      <c r="EK144" s="1"/>
      <c r="EL144" s="1"/>
      <c r="EM144" s="1"/>
      <c r="EN144" s="60"/>
      <c r="EO144" s="60"/>
      <c r="EP144" s="1"/>
      <c r="EQ144" s="1"/>
      <c r="ER144" s="1"/>
      <c r="ES144" s="1"/>
      <c r="ET144" s="1"/>
      <c r="EU144" s="1"/>
      <c r="EV144" s="1"/>
      <c r="EW144" s="1"/>
      <c r="EX144" s="1"/>
      <c r="EY144" s="1"/>
      <c r="EZ144" s="54"/>
      <c r="FA144" s="54"/>
      <c r="FB144" s="1"/>
      <c r="FC144" s="1"/>
      <c r="FD144" s="151"/>
      <c r="FE144" s="54"/>
      <c r="FF144" s="54"/>
      <c r="FG144" s="1"/>
      <c r="FH144" s="1"/>
      <c r="FI144" s="1"/>
      <c r="FJ144" s="1"/>
      <c r="FK144" s="54"/>
      <c r="FL144" s="54"/>
      <c r="FM144" s="1"/>
      <c r="FN144" s="1"/>
      <c r="FO144" s="1"/>
      <c r="FP144" s="1"/>
      <c r="FQ144" s="160"/>
      <c r="FR144" s="51"/>
      <c r="FS144" s="1"/>
      <c r="FT144" s="1"/>
      <c r="FU144" s="1"/>
      <c r="FV144" s="1"/>
      <c r="FW144" s="1"/>
      <c r="FX144" s="1"/>
      <c r="FY144" s="1"/>
      <c r="FZ144" s="1"/>
      <c r="GA144" s="1"/>
      <c r="GB144" s="1"/>
      <c r="GC144" s="1"/>
      <c r="GD144" s="1"/>
      <c r="GE144" s="1"/>
      <c r="GF144" s="1"/>
      <c r="GG144" s="1"/>
      <c r="GH144" s="1"/>
      <c r="GI144" s="54"/>
      <c r="GJ144" s="54"/>
      <c r="GK144" s="1"/>
      <c r="GL144" s="1"/>
      <c r="GM144" s="1"/>
      <c r="GN144" s="1"/>
      <c r="GO144" s="1"/>
      <c r="GP144" s="1"/>
      <c r="GQ144" s="1"/>
      <c r="GR144" s="1"/>
      <c r="GS144" s="1"/>
      <c r="GT144" s="1"/>
      <c r="GU144" s="194"/>
      <c r="GV144" s="194"/>
      <c r="GW144" s="51"/>
      <c r="GX144" s="51"/>
      <c r="GY144" s="1"/>
      <c r="GZ144" s="1"/>
      <c r="HA144" s="1"/>
      <c r="HB144" s="1"/>
      <c r="HC144" s="1"/>
      <c r="HD144" s="1"/>
      <c r="HE144" s="1"/>
      <c r="HF144" s="1"/>
      <c r="HG144" s="1"/>
      <c r="HH144" s="1"/>
      <c r="HI144" s="1"/>
      <c r="HJ144" s="1"/>
      <c r="HK144" s="94"/>
      <c r="HL144" s="94"/>
      <c r="HM144" s="1"/>
      <c r="HN144" s="1"/>
      <c r="HO144" s="51"/>
      <c r="HP144" s="51"/>
      <c r="HQ144" s="1"/>
      <c r="HR144" s="1"/>
      <c r="HS144" s="1"/>
      <c r="HT144" s="1"/>
      <c r="HU144" s="1"/>
      <c r="HV144" s="1"/>
      <c r="HW144" s="213"/>
      <c r="HX144" s="213"/>
      <c r="HY144" s="1"/>
      <c r="HZ144" s="1"/>
      <c r="IA144" s="230"/>
      <c r="IB144" s="230"/>
      <c r="IC144" s="1"/>
      <c r="ID144" s="1"/>
      <c r="IE144" s="1"/>
      <c r="IF144" s="1"/>
      <c r="IG144" s="1"/>
      <c r="IH144" s="1"/>
      <c r="II144" s="1"/>
      <c r="IJ144" s="1"/>
      <c r="IK144" s="244"/>
      <c r="IL144" s="244"/>
      <c r="IM144" s="1"/>
      <c r="IN144" s="1"/>
      <c r="IO144" s="1361"/>
    </row>
    <row r="145" spans="1:249" x14ac:dyDescent="0.3">
      <c r="A145" s="12">
        <v>31</v>
      </c>
      <c r="B145" s="12" t="s">
        <v>1179</v>
      </c>
      <c r="C145" s="12" t="s">
        <v>185</v>
      </c>
      <c r="D145" s="12">
        <v>0.92</v>
      </c>
      <c r="E145" s="12"/>
      <c r="F145" s="12"/>
      <c r="G145" s="12"/>
      <c r="H145" s="12"/>
      <c r="I145" s="12"/>
      <c r="J145" s="12">
        <v>0</v>
      </c>
      <c r="K145" s="12">
        <v>0</v>
      </c>
      <c r="L145" s="12"/>
      <c r="M145" s="12"/>
      <c r="N145" s="12"/>
      <c r="O145" s="12">
        <v>1</v>
      </c>
      <c r="P145" s="12"/>
      <c r="Q145" s="12"/>
      <c r="R145" s="12"/>
      <c r="S145" s="12">
        <v>13</v>
      </c>
      <c r="T145" s="12"/>
      <c r="U145" s="12"/>
      <c r="V145" s="12"/>
      <c r="W145" s="12"/>
      <c r="X145" s="12"/>
      <c r="Y145" s="12"/>
      <c r="Z145" s="12"/>
      <c r="AA145" s="12"/>
      <c r="AB145" s="12"/>
      <c r="AC145" s="12"/>
      <c r="AD145" s="12"/>
      <c r="AE145" s="12"/>
      <c r="AF145" s="12"/>
      <c r="AG145" s="12"/>
      <c r="AH145" s="12"/>
      <c r="AI145" s="12"/>
      <c r="AJ145" s="12">
        <v>10</v>
      </c>
      <c r="AK145" s="12">
        <v>3</v>
      </c>
      <c r="AL145" s="12"/>
      <c r="AM145" s="12"/>
      <c r="AN145" s="12"/>
      <c r="AO145" s="12"/>
      <c r="AP145" s="12"/>
      <c r="AQ145" s="12"/>
      <c r="AR145" s="12"/>
      <c r="AS145" s="12"/>
      <c r="AT145" s="12"/>
      <c r="AU145" s="12"/>
      <c r="AV145" s="12"/>
      <c r="AW145" s="12">
        <v>15</v>
      </c>
      <c r="AX145" s="12"/>
      <c r="AY145" s="12"/>
      <c r="AZ145" s="12"/>
      <c r="BA145" s="12"/>
      <c r="BB145" s="12"/>
      <c r="BC145" s="12"/>
      <c r="BD145" s="12"/>
      <c r="BE145" s="12"/>
      <c r="BF145" s="12"/>
      <c r="BG145" s="12"/>
      <c r="BH145" s="12">
        <f>SUM(BH146:BH151)</f>
        <v>0</v>
      </c>
      <c r="BI145" s="12">
        <f>SUM(BI146:BI151)</f>
        <v>70</v>
      </c>
      <c r="BJ145" s="12"/>
      <c r="BK145" s="12"/>
      <c r="BL145" s="12"/>
      <c r="BM145" s="12"/>
      <c r="BN145" s="12"/>
      <c r="BO145" s="12"/>
      <c r="BP145" s="12"/>
      <c r="BQ145" s="12"/>
      <c r="BR145" s="12"/>
      <c r="BS145" s="12"/>
      <c r="BT145" s="12"/>
      <c r="BU145" s="12"/>
      <c r="BV145" s="12"/>
      <c r="BW145" s="12"/>
      <c r="BX145" s="1"/>
      <c r="BY145" s="41"/>
      <c r="BZ145" s="51"/>
      <c r="CA145" s="51"/>
      <c r="CB145" s="1"/>
      <c r="CC145" s="1"/>
      <c r="CD145" s="1"/>
      <c r="CE145" s="1"/>
      <c r="CF145" s="1"/>
      <c r="CG145" s="1"/>
      <c r="CH145" s="1"/>
      <c r="CI145" s="1"/>
      <c r="CJ145" s="1"/>
      <c r="CK145" s="1"/>
      <c r="CL145" s="71"/>
      <c r="CM145" s="71"/>
      <c r="CN145" s="1"/>
      <c r="CO145" s="1"/>
      <c r="CP145" s="1"/>
      <c r="CQ145" s="1"/>
      <c r="CR145" s="1"/>
      <c r="CS145" s="1"/>
      <c r="CT145" s="1"/>
      <c r="CU145" s="1"/>
      <c r="CV145" s="1"/>
      <c r="CW145" s="1"/>
      <c r="CX145" s="1"/>
      <c r="CY145" s="1"/>
      <c r="CZ145" s="1"/>
      <c r="DA145" s="1">
        <v>5</v>
      </c>
      <c r="DB145" s="1"/>
      <c r="DC145" s="1"/>
      <c r="DD145" s="1"/>
      <c r="DE145" s="1"/>
      <c r="DF145" s="1"/>
      <c r="DG145" s="1"/>
      <c r="DH145" s="1"/>
      <c r="DI145" s="1"/>
      <c r="DJ145" s="1"/>
      <c r="DK145" s="1"/>
      <c r="DL145" s="1"/>
      <c r="DM145" s="1"/>
      <c r="DN145" s="1"/>
      <c r="DO145" s="1"/>
      <c r="DP145" s="1"/>
      <c r="DQ145" s="1"/>
      <c r="DR145" s="1"/>
      <c r="DS145" s="1"/>
      <c r="DT145" s="1"/>
      <c r="DU145" s="1"/>
      <c r="DV145" s="1"/>
      <c r="DW145" s="1"/>
      <c r="DX145" s="45">
        <f>SUM(DX146:DX151)</f>
        <v>0</v>
      </c>
      <c r="DY145" s="45">
        <f>SUM(DY146:DY151)</f>
        <v>0</v>
      </c>
      <c r="DZ145" s="1"/>
      <c r="EA145" s="1"/>
      <c r="EB145" s="1"/>
      <c r="EC145" s="41"/>
      <c r="ED145" s="54"/>
      <c r="EE145" s="54"/>
      <c r="EF145" s="1"/>
      <c r="EG145" s="1"/>
      <c r="EH145" s="1"/>
      <c r="EI145" s="1"/>
      <c r="EJ145" s="1"/>
      <c r="EK145" s="1"/>
      <c r="EL145" s="1"/>
      <c r="EM145" s="1"/>
      <c r="EN145" s="144"/>
      <c r="EO145" s="144"/>
      <c r="EP145" s="1"/>
      <c r="EQ145" s="1"/>
      <c r="ER145" s="1"/>
      <c r="ES145" s="1"/>
      <c r="ET145" s="1"/>
      <c r="EU145" s="1"/>
      <c r="EV145" s="1">
        <v>2</v>
      </c>
      <c r="EW145" s="1">
        <v>23</v>
      </c>
      <c r="EX145" s="1"/>
      <c r="EY145" s="1"/>
      <c r="EZ145" s="54"/>
      <c r="FA145" s="54">
        <v>7</v>
      </c>
      <c r="FB145" s="1"/>
      <c r="FC145" s="1"/>
      <c r="FD145" s="151"/>
      <c r="FE145" s="54"/>
      <c r="FF145" s="54"/>
      <c r="FG145" s="1"/>
      <c r="FH145" s="1">
        <v>12</v>
      </c>
      <c r="FI145" s="1"/>
      <c r="FJ145" s="1"/>
      <c r="FK145" s="54"/>
      <c r="FL145" s="54"/>
      <c r="FM145" s="1"/>
      <c r="FN145" s="1"/>
      <c r="FO145" s="1"/>
      <c r="FP145" s="1"/>
      <c r="FQ145" s="160"/>
      <c r="FR145" s="51"/>
      <c r="FS145" s="1"/>
      <c r="FT145" s="1"/>
      <c r="FU145" s="1"/>
      <c r="FV145" s="1"/>
      <c r="FW145" s="1"/>
      <c r="FX145" s="1"/>
      <c r="FY145" s="1"/>
      <c r="FZ145" s="1"/>
      <c r="GA145" s="1"/>
      <c r="GB145" s="1"/>
      <c r="GC145" s="1"/>
      <c r="GD145" s="1"/>
      <c r="GE145" s="1"/>
      <c r="GF145" s="1"/>
      <c r="GG145" s="1"/>
      <c r="GH145" s="1"/>
      <c r="GI145" s="54"/>
      <c r="GJ145" s="54"/>
      <c r="GK145" s="1"/>
      <c r="GL145" s="1"/>
      <c r="GM145" s="1"/>
      <c r="GN145" s="1"/>
      <c r="GO145" s="1"/>
      <c r="GP145" s="1"/>
      <c r="GQ145" s="1"/>
      <c r="GR145" s="1"/>
      <c r="GS145" s="1"/>
      <c r="GT145" s="1"/>
      <c r="GU145" s="194"/>
      <c r="GV145" s="194">
        <v>500</v>
      </c>
      <c r="GW145" s="51">
        <v>1</v>
      </c>
      <c r="GX145" s="51">
        <v>7</v>
      </c>
      <c r="GY145" s="1"/>
      <c r="GZ145" s="1"/>
      <c r="HA145" s="1"/>
      <c r="HB145" s="1"/>
      <c r="HC145" s="50">
        <v>0</v>
      </c>
      <c r="HD145" s="50">
        <v>0</v>
      </c>
      <c r="HE145" s="1"/>
      <c r="HF145" s="1"/>
      <c r="HG145" s="1"/>
      <c r="HH145" s="1"/>
      <c r="HI145" s="1"/>
      <c r="HJ145" s="1"/>
      <c r="HK145" s="94"/>
      <c r="HL145" s="94"/>
      <c r="HM145" s="1"/>
      <c r="HN145" s="1"/>
      <c r="HO145" s="51">
        <v>1</v>
      </c>
      <c r="HP145" s="51">
        <v>7</v>
      </c>
      <c r="HQ145" s="1"/>
      <c r="HR145" s="1"/>
      <c r="HS145" s="1"/>
      <c r="HT145" s="1"/>
      <c r="HU145" s="1"/>
      <c r="HV145" s="50">
        <v>0</v>
      </c>
      <c r="HW145" s="213"/>
      <c r="HX145" s="213"/>
      <c r="HY145" s="1"/>
      <c r="HZ145" s="1"/>
      <c r="IA145" s="230"/>
      <c r="IB145" s="230"/>
      <c r="IC145" s="1"/>
      <c r="ID145" s="1"/>
      <c r="IE145" s="1"/>
      <c r="IF145" s="1"/>
      <c r="IG145" s="1"/>
      <c r="IH145" s="1"/>
      <c r="II145" s="1"/>
      <c r="IJ145" s="1"/>
      <c r="IK145" s="244"/>
      <c r="IL145" s="244"/>
      <c r="IM145" s="1"/>
      <c r="IN145" s="1"/>
      <c r="IO145" s="1361"/>
    </row>
    <row r="146" spans="1:249" x14ac:dyDescent="0.3">
      <c r="A146" s="12">
        <v>111</v>
      </c>
      <c r="B146" s="12" t="s">
        <v>1180</v>
      </c>
      <c r="C146" s="12" t="s">
        <v>1181</v>
      </c>
      <c r="D146" s="12">
        <v>0.89</v>
      </c>
      <c r="E146" s="12"/>
      <c r="F146" s="12"/>
      <c r="G146" s="12"/>
      <c r="H146" s="12"/>
      <c r="I146" s="12"/>
      <c r="J146" s="12">
        <v>0</v>
      </c>
      <c r="K146" s="12">
        <v>0</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
      <c r="BY146" s="41"/>
      <c r="BZ146" s="51"/>
      <c r="CA146" s="51"/>
      <c r="CB146" s="1"/>
      <c r="CC146" s="1"/>
      <c r="CD146" s="1"/>
      <c r="CE146" s="1"/>
      <c r="CF146" s="1"/>
      <c r="CG146" s="1"/>
      <c r="CH146" s="1"/>
      <c r="CI146" s="1"/>
      <c r="CJ146" s="1"/>
      <c r="CK146" s="1"/>
      <c r="CL146" s="71"/>
      <c r="CM146" s="71"/>
      <c r="CN146" s="1"/>
      <c r="CO146" s="1"/>
      <c r="CP146" s="1"/>
      <c r="CQ146" s="1"/>
      <c r="CR146" s="1"/>
      <c r="CS146" s="1"/>
      <c r="CT146" s="1"/>
      <c r="CU146" s="1"/>
      <c r="CV146" s="1"/>
      <c r="CW146" s="1"/>
      <c r="CX146" s="1"/>
      <c r="CY146" s="1"/>
      <c r="CZ146" s="1"/>
      <c r="DA146" s="1">
        <v>1</v>
      </c>
      <c r="DB146" s="1"/>
      <c r="DC146" s="1"/>
      <c r="DD146" s="1"/>
      <c r="DE146" s="1"/>
      <c r="DF146" s="1"/>
      <c r="DG146" s="1"/>
      <c r="DH146" s="1"/>
      <c r="DI146" s="1"/>
      <c r="DJ146" s="1"/>
      <c r="DK146" s="1"/>
      <c r="DL146" s="1"/>
      <c r="DM146" s="1"/>
      <c r="DN146" s="1"/>
      <c r="DO146" s="1"/>
      <c r="DP146" s="1"/>
      <c r="DQ146" s="1"/>
      <c r="DR146" s="1"/>
      <c r="DS146" s="1"/>
      <c r="DT146" s="1"/>
      <c r="DU146" s="1"/>
      <c r="DV146" s="1"/>
      <c r="DW146" s="1"/>
      <c r="DX146" s="41"/>
      <c r="DY146" s="41"/>
      <c r="DZ146" s="1"/>
      <c r="EA146" s="1"/>
      <c r="EB146" s="1"/>
      <c r="EC146" s="41"/>
      <c r="ED146" s="54"/>
      <c r="EE146" s="54"/>
      <c r="EF146" s="1"/>
      <c r="EG146" s="1"/>
      <c r="EH146" s="1"/>
      <c r="EI146" s="1"/>
      <c r="EJ146" s="1"/>
      <c r="EK146" s="1"/>
      <c r="EL146" s="1"/>
      <c r="EM146" s="1"/>
      <c r="EN146" s="60"/>
      <c r="EO146" s="60"/>
      <c r="EP146" s="1"/>
      <c r="EQ146" s="1"/>
      <c r="ER146" s="1"/>
      <c r="ES146" s="1"/>
      <c r="ET146" s="1"/>
      <c r="EU146" s="1"/>
      <c r="EV146" s="1"/>
      <c r="EW146" s="1"/>
      <c r="EX146" s="1"/>
      <c r="EY146" s="1"/>
      <c r="EZ146" s="54"/>
      <c r="FA146" s="54"/>
      <c r="FB146" s="1"/>
      <c r="FC146" s="1"/>
      <c r="FD146" s="151"/>
      <c r="FE146" s="54"/>
      <c r="FF146" s="54"/>
      <c r="FG146" s="1"/>
      <c r="FH146" s="1"/>
      <c r="FI146" s="1"/>
      <c r="FJ146" s="1"/>
      <c r="FK146" s="54"/>
      <c r="FL146" s="54"/>
      <c r="FM146" s="1"/>
      <c r="FN146" s="1"/>
      <c r="FO146" s="1"/>
      <c r="FP146" s="1"/>
      <c r="FQ146" s="160"/>
      <c r="FR146" s="51"/>
      <c r="FS146" s="1"/>
      <c r="FT146" s="1"/>
      <c r="FU146" s="1"/>
      <c r="FV146" s="1"/>
      <c r="FW146" s="1"/>
      <c r="FX146" s="1"/>
      <c r="FY146" s="1"/>
      <c r="FZ146" s="1"/>
      <c r="GA146" s="1">
        <v>1</v>
      </c>
      <c r="GB146" s="1"/>
      <c r="GC146" s="1"/>
      <c r="GD146" s="1">
        <v>2</v>
      </c>
      <c r="GE146" s="1"/>
      <c r="GF146" s="1"/>
      <c r="GG146" s="1"/>
      <c r="GH146" s="1"/>
      <c r="GI146" s="54"/>
      <c r="GJ146" s="54"/>
      <c r="GK146" s="1"/>
      <c r="GL146" s="1"/>
      <c r="GM146" s="1"/>
      <c r="GN146" s="1"/>
      <c r="GO146" s="1"/>
      <c r="GP146" s="1"/>
      <c r="GQ146" s="1">
        <v>1</v>
      </c>
      <c r="GR146" s="1"/>
      <c r="GS146" s="1"/>
      <c r="GT146" s="1"/>
      <c r="GU146" s="194"/>
      <c r="GV146" s="194"/>
      <c r="GW146" s="51"/>
      <c r="GX146" s="51"/>
      <c r="GY146" s="1"/>
      <c r="GZ146" s="1"/>
      <c r="HA146" s="1"/>
      <c r="HB146" s="1"/>
      <c r="HC146" s="1"/>
      <c r="HD146" s="1"/>
      <c r="HE146" s="1"/>
      <c r="HF146" s="1"/>
      <c r="HG146" s="1"/>
      <c r="HH146" s="1"/>
      <c r="HI146" s="1"/>
      <c r="HJ146" s="1"/>
      <c r="HK146" s="94"/>
      <c r="HL146" s="94"/>
      <c r="HM146" s="1"/>
      <c r="HN146" s="1"/>
      <c r="HO146" s="51"/>
      <c r="HP146" s="51"/>
      <c r="HQ146" s="1"/>
      <c r="HR146" s="1"/>
      <c r="HS146" s="1"/>
      <c r="HT146" s="1"/>
      <c r="HU146" s="1"/>
      <c r="HV146" s="1"/>
      <c r="HW146" s="213"/>
      <c r="HX146" s="213"/>
      <c r="HY146" s="1"/>
      <c r="HZ146" s="1"/>
      <c r="IA146" s="230"/>
      <c r="IB146" s="230"/>
      <c r="IC146" s="1"/>
      <c r="ID146" s="1"/>
      <c r="IE146" s="1"/>
      <c r="IF146" s="1"/>
      <c r="IG146" s="1"/>
      <c r="IH146" s="1"/>
      <c r="II146" s="1"/>
      <c r="IJ146" s="1"/>
      <c r="IK146" s="244"/>
      <c r="IL146" s="244"/>
      <c r="IM146" s="1"/>
      <c r="IN146" s="1"/>
      <c r="IO146" s="1361"/>
    </row>
    <row r="147" spans="1:249" x14ac:dyDescent="0.3">
      <c r="A147" s="12">
        <v>112</v>
      </c>
      <c r="B147" s="12" t="s">
        <v>1182</v>
      </c>
      <c r="C147" s="12" t="s">
        <v>804</v>
      </c>
      <c r="D147" s="12">
        <v>0.75</v>
      </c>
      <c r="E147" s="12"/>
      <c r="F147" s="12"/>
      <c r="G147" s="12"/>
      <c r="H147" s="12"/>
      <c r="I147" s="12"/>
      <c r="J147" s="12">
        <v>0</v>
      </c>
      <c r="K147" s="12">
        <v>0</v>
      </c>
      <c r="L147" s="12"/>
      <c r="M147" s="12"/>
      <c r="N147" s="12"/>
      <c r="O147" s="12"/>
      <c r="P147" s="12"/>
      <c r="Q147" s="12"/>
      <c r="R147" s="12"/>
      <c r="S147" s="12">
        <v>1</v>
      </c>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
      <c r="BY147" s="41"/>
      <c r="BZ147" s="51"/>
      <c r="CA147" s="51"/>
      <c r="CB147" s="1"/>
      <c r="CC147" s="1"/>
      <c r="CD147" s="1"/>
      <c r="CE147" s="1"/>
      <c r="CF147" s="1"/>
      <c r="CG147" s="1"/>
      <c r="CH147" s="1"/>
      <c r="CI147" s="1"/>
      <c r="CJ147" s="1"/>
      <c r="CK147" s="1"/>
      <c r="CL147" s="71"/>
      <c r="CM147" s="7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41"/>
      <c r="DY147" s="41"/>
      <c r="DZ147" s="1"/>
      <c r="EA147" s="1"/>
      <c r="EB147" s="1"/>
      <c r="EC147" s="41"/>
      <c r="ED147" s="54"/>
      <c r="EE147" s="54"/>
      <c r="EF147" s="1"/>
      <c r="EG147" s="1"/>
      <c r="EH147" s="1"/>
      <c r="EI147" s="1"/>
      <c r="EJ147" s="1"/>
      <c r="EK147" s="1"/>
      <c r="EL147" s="1"/>
      <c r="EM147" s="1"/>
      <c r="EN147" s="60"/>
      <c r="EO147" s="60"/>
      <c r="EP147" s="1"/>
      <c r="EQ147" s="1"/>
      <c r="ER147" s="1"/>
      <c r="ES147" s="1"/>
      <c r="ET147" s="1"/>
      <c r="EU147" s="1"/>
      <c r="EV147" s="1"/>
      <c r="EW147" s="1">
        <v>2</v>
      </c>
      <c r="EX147" s="1"/>
      <c r="EY147" s="1"/>
      <c r="EZ147" s="54"/>
      <c r="FA147" s="54">
        <v>1</v>
      </c>
      <c r="FB147" s="1"/>
      <c r="FC147" s="1"/>
      <c r="FD147" s="151"/>
      <c r="FE147" s="54"/>
      <c r="FF147" s="54"/>
      <c r="FG147" s="1"/>
      <c r="FH147" s="1">
        <v>4</v>
      </c>
      <c r="FI147" s="1"/>
      <c r="FJ147" s="1"/>
      <c r="FK147" s="54"/>
      <c r="FL147" s="54"/>
      <c r="FM147" s="1"/>
      <c r="FN147" s="1"/>
      <c r="FO147" s="1"/>
      <c r="FP147" s="1"/>
      <c r="FQ147" s="160"/>
      <c r="FR147" s="51"/>
      <c r="FS147" s="1"/>
      <c r="FT147" s="1"/>
      <c r="FU147" s="1"/>
      <c r="FV147" s="1"/>
      <c r="FW147" s="1"/>
      <c r="FX147" s="1"/>
      <c r="FY147" s="1"/>
      <c r="FZ147" s="1"/>
      <c r="GA147" s="1">
        <v>4</v>
      </c>
      <c r="GB147" s="1"/>
      <c r="GC147" s="1"/>
      <c r="GD147" s="1">
        <v>26</v>
      </c>
      <c r="GE147" s="1"/>
      <c r="GF147" s="1"/>
      <c r="GG147" s="1"/>
      <c r="GH147" s="1"/>
      <c r="GI147" s="54"/>
      <c r="GJ147" s="54"/>
      <c r="GK147" s="1"/>
      <c r="GL147" s="1"/>
      <c r="GM147" s="1"/>
      <c r="GN147" s="1"/>
      <c r="GO147" s="1"/>
      <c r="GP147" s="1"/>
      <c r="GQ147" s="1">
        <v>4</v>
      </c>
      <c r="GR147" s="1"/>
      <c r="GS147" s="1"/>
      <c r="GT147" s="1"/>
      <c r="GU147" s="194"/>
      <c r="GV147" s="194">
        <v>50</v>
      </c>
      <c r="GW147" s="51"/>
      <c r="GX147" s="51">
        <v>2</v>
      </c>
      <c r="GY147" s="1"/>
      <c r="GZ147" s="1"/>
      <c r="HA147" s="1"/>
      <c r="HB147" s="1"/>
      <c r="HC147" s="1"/>
      <c r="HD147" s="1"/>
      <c r="HE147" s="1"/>
      <c r="HF147" s="1"/>
      <c r="HG147" s="1"/>
      <c r="HH147" s="1"/>
      <c r="HI147" s="1"/>
      <c r="HJ147" s="1"/>
      <c r="HK147" s="94"/>
      <c r="HL147" s="94"/>
      <c r="HM147" s="1">
        <v>27</v>
      </c>
      <c r="HN147" s="1"/>
      <c r="HO147" s="51"/>
      <c r="HP147" s="51">
        <v>2</v>
      </c>
      <c r="HQ147" s="1"/>
      <c r="HR147" s="1"/>
      <c r="HS147" s="1"/>
      <c r="HT147" s="1"/>
      <c r="HU147" s="1"/>
      <c r="HV147" s="1"/>
      <c r="HW147" s="213"/>
      <c r="HX147" s="213"/>
      <c r="HY147" s="1"/>
      <c r="HZ147" s="1"/>
      <c r="IA147" s="230"/>
      <c r="IB147" s="230"/>
      <c r="IC147" s="1"/>
      <c r="ID147" s="1"/>
      <c r="IE147" s="1"/>
      <c r="IF147" s="1"/>
      <c r="IG147" s="1">
        <v>2</v>
      </c>
      <c r="IH147" s="1"/>
      <c r="II147" s="1"/>
      <c r="IJ147" s="1"/>
      <c r="IK147" s="244"/>
      <c r="IL147" s="244"/>
      <c r="IM147" s="1"/>
      <c r="IN147" s="1"/>
      <c r="IO147" s="1361"/>
    </row>
    <row r="148" spans="1:249" x14ac:dyDescent="0.3">
      <c r="A148" s="12">
        <v>113</v>
      </c>
      <c r="B148" s="12" t="s">
        <v>1183</v>
      </c>
      <c r="C148" s="12" t="s">
        <v>806</v>
      </c>
      <c r="D148" s="12">
        <v>1</v>
      </c>
      <c r="E148" s="12"/>
      <c r="F148" s="12"/>
      <c r="G148" s="12"/>
      <c r="H148" s="12"/>
      <c r="I148" s="12"/>
      <c r="J148" s="12">
        <v>0</v>
      </c>
      <c r="K148" s="12">
        <v>0</v>
      </c>
      <c r="L148" s="12"/>
      <c r="M148" s="12"/>
      <c r="N148" s="12"/>
      <c r="O148" s="12">
        <v>1</v>
      </c>
      <c r="P148" s="12"/>
      <c r="Q148" s="12"/>
      <c r="R148" s="12"/>
      <c r="S148" s="12">
        <v>6</v>
      </c>
      <c r="T148" s="12"/>
      <c r="U148" s="12"/>
      <c r="V148" s="12"/>
      <c r="W148" s="12"/>
      <c r="X148" s="12"/>
      <c r="Y148" s="12"/>
      <c r="Z148" s="12"/>
      <c r="AA148" s="12"/>
      <c r="AB148" s="12"/>
      <c r="AC148" s="12"/>
      <c r="AD148" s="12"/>
      <c r="AE148" s="12"/>
      <c r="AF148" s="12"/>
      <c r="AG148" s="12"/>
      <c r="AH148" s="12"/>
      <c r="AI148" s="12"/>
      <c r="AJ148" s="12">
        <v>10</v>
      </c>
      <c r="AK148" s="12">
        <v>3</v>
      </c>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v>30</v>
      </c>
      <c r="BJ148" s="12"/>
      <c r="BK148" s="12"/>
      <c r="BL148" s="12"/>
      <c r="BM148" s="12"/>
      <c r="BN148" s="12"/>
      <c r="BO148" s="12"/>
      <c r="BP148" s="12"/>
      <c r="BQ148" s="12"/>
      <c r="BR148" s="12"/>
      <c r="BS148" s="12"/>
      <c r="BT148" s="12"/>
      <c r="BU148" s="12"/>
      <c r="BV148" s="12"/>
      <c r="BW148" s="12"/>
      <c r="BX148" s="1"/>
      <c r="BY148" s="41"/>
      <c r="BZ148" s="51"/>
      <c r="CA148" s="51"/>
      <c r="CB148" s="1"/>
      <c r="CC148" s="1"/>
      <c r="CD148" s="1"/>
      <c r="CE148" s="1"/>
      <c r="CF148" s="1"/>
      <c r="CG148" s="1"/>
      <c r="CH148" s="1"/>
      <c r="CI148" s="1"/>
      <c r="CJ148" s="1"/>
      <c r="CK148" s="1"/>
      <c r="CL148" s="71"/>
      <c r="CM148" s="71"/>
      <c r="CN148" s="1"/>
      <c r="CO148" s="1"/>
      <c r="CP148" s="1"/>
      <c r="CQ148" s="1"/>
      <c r="CR148" s="1"/>
      <c r="CS148" s="1"/>
      <c r="CT148" s="1"/>
      <c r="CU148" s="1"/>
      <c r="CV148" s="1"/>
      <c r="CW148" s="1"/>
      <c r="CX148" s="1"/>
      <c r="CY148" s="1"/>
      <c r="CZ148" s="1"/>
      <c r="DA148" s="1">
        <v>2</v>
      </c>
      <c r="DB148" s="1"/>
      <c r="DC148" s="1"/>
      <c r="DD148" s="1"/>
      <c r="DE148" s="1"/>
      <c r="DF148" s="1"/>
      <c r="DG148" s="1"/>
      <c r="DH148" s="1"/>
      <c r="DI148" s="1"/>
      <c r="DJ148" s="1"/>
      <c r="DK148" s="1"/>
      <c r="DL148" s="1"/>
      <c r="DM148" s="1"/>
      <c r="DN148" s="1"/>
      <c r="DO148" s="1"/>
      <c r="DP148" s="1"/>
      <c r="DQ148" s="1"/>
      <c r="DR148" s="1"/>
      <c r="DS148" s="1"/>
      <c r="DT148" s="1"/>
      <c r="DU148" s="1"/>
      <c r="DV148" s="1"/>
      <c r="DW148" s="1"/>
      <c r="DX148" s="41"/>
      <c r="DY148" s="41"/>
      <c r="DZ148" s="1"/>
      <c r="EA148" s="1"/>
      <c r="EB148" s="1"/>
      <c r="EC148" s="41"/>
      <c r="ED148" s="54"/>
      <c r="EE148" s="54"/>
      <c r="EF148" s="1"/>
      <c r="EG148" s="1"/>
      <c r="EH148" s="1"/>
      <c r="EI148" s="1"/>
      <c r="EJ148" s="1"/>
      <c r="EK148" s="1"/>
      <c r="EL148" s="1"/>
      <c r="EM148" s="1"/>
      <c r="EN148" s="60"/>
      <c r="EO148" s="60"/>
      <c r="EP148" s="1"/>
      <c r="EQ148" s="1"/>
      <c r="ER148" s="1"/>
      <c r="ES148" s="1"/>
      <c r="ET148" s="1"/>
      <c r="EU148" s="1"/>
      <c r="EV148" s="1">
        <v>2</v>
      </c>
      <c r="EW148" s="1">
        <v>21</v>
      </c>
      <c r="EX148" s="1"/>
      <c r="EY148" s="1"/>
      <c r="EZ148" s="54"/>
      <c r="FA148" s="54">
        <v>6</v>
      </c>
      <c r="FB148" s="1"/>
      <c r="FC148" s="1"/>
      <c r="FD148" s="151"/>
      <c r="FE148" s="54"/>
      <c r="FF148" s="54"/>
      <c r="FG148" s="1"/>
      <c r="FH148" s="1">
        <v>6</v>
      </c>
      <c r="FI148" s="1"/>
      <c r="FJ148" s="1"/>
      <c r="FK148" s="54"/>
      <c r="FL148" s="54"/>
      <c r="FM148" s="1"/>
      <c r="FN148" s="1"/>
      <c r="FO148" s="1"/>
      <c r="FP148" s="1"/>
      <c r="FQ148" s="160"/>
      <c r="FR148" s="51"/>
      <c r="FS148" s="1"/>
      <c r="FT148" s="1"/>
      <c r="FU148" s="1"/>
      <c r="FV148" s="1"/>
      <c r="FW148" s="1"/>
      <c r="FX148" s="1"/>
      <c r="FY148" s="1"/>
      <c r="FZ148" s="1"/>
      <c r="GA148" s="1">
        <v>2</v>
      </c>
      <c r="GB148" s="1"/>
      <c r="GC148" s="1"/>
      <c r="GD148" s="1">
        <v>39</v>
      </c>
      <c r="GE148" s="1"/>
      <c r="GF148" s="1"/>
      <c r="GG148" s="1"/>
      <c r="GH148" s="1"/>
      <c r="GI148" s="54"/>
      <c r="GJ148" s="54"/>
      <c r="GK148" s="1"/>
      <c r="GL148" s="1"/>
      <c r="GM148" s="1"/>
      <c r="GN148" s="1">
        <v>3</v>
      </c>
      <c r="GO148" s="1"/>
      <c r="GP148" s="1"/>
      <c r="GQ148" s="1">
        <v>2</v>
      </c>
      <c r="GR148" s="1"/>
      <c r="GS148" s="1"/>
      <c r="GT148" s="1"/>
      <c r="GU148" s="194"/>
      <c r="GV148" s="194">
        <v>250</v>
      </c>
      <c r="GW148" s="51">
        <v>1</v>
      </c>
      <c r="GX148" s="51">
        <v>5</v>
      </c>
      <c r="GY148" s="1"/>
      <c r="GZ148" s="1"/>
      <c r="HA148" s="1"/>
      <c r="HB148" s="1"/>
      <c r="HC148" s="1"/>
      <c r="HD148" s="1"/>
      <c r="HE148" s="1"/>
      <c r="HF148" s="1"/>
      <c r="HG148" s="1"/>
      <c r="HH148" s="1"/>
      <c r="HI148" s="1"/>
      <c r="HJ148" s="1"/>
      <c r="HK148" s="94"/>
      <c r="HL148" s="94"/>
      <c r="HM148" s="1">
        <v>36</v>
      </c>
      <c r="HN148" s="1"/>
      <c r="HO148" s="51">
        <v>1</v>
      </c>
      <c r="HP148" s="51">
        <v>5</v>
      </c>
      <c r="HQ148" s="1"/>
      <c r="HR148" s="1"/>
      <c r="HS148" s="1"/>
      <c r="HT148" s="1"/>
      <c r="HU148" s="1"/>
      <c r="HV148" s="1"/>
      <c r="HW148" s="213"/>
      <c r="HX148" s="213"/>
      <c r="HY148" s="1"/>
      <c r="HZ148" s="1"/>
      <c r="IA148" s="230"/>
      <c r="IB148" s="230"/>
      <c r="IC148" s="1"/>
      <c r="ID148" s="1"/>
      <c r="IE148" s="1"/>
      <c r="IF148" s="1"/>
      <c r="IG148" s="1"/>
      <c r="IH148" s="1"/>
      <c r="II148" s="1"/>
      <c r="IJ148" s="1"/>
      <c r="IK148" s="244"/>
      <c r="IL148" s="244"/>
      <c r="IM148" s="1"/>
      <c r="IN148" s="1"/>
      <c r="IO148" s="1361"/>
    </row>
    <row r="149" spans="1:249" x14ac:dyDescent="0.3">
      <c r="A149" s="12">
        <v>114</v>
      </c>
      <c r="B149" s="12" t="s">
        <v>1184</v>
      </c>
      <c r="C149" s="12" t="s">
        <v>808</v>
      </c>
      <c r="D149" s="12">
        <v>4.34</v>
      </c>
      <c r="E149" s="12"/>
      <c r="F149" s="12"/>
      <c r="G149" s="12"/>
      <c r="H149" s="12"/>
      <c r="I149" s="12"/>
      <c r="J149" s="12">
        <v>0</v>
      </c>
      <c r="K149" s="12">
        <v>0</v>
      </c>
      <c r="L149" s="12"/>
      <c r="M149" s="12"/>
      <c r="N149" s="12"/>
      <c r="O149" s="12"/>
      <c r="P149" s="12"/>
      <c r="Q149" s="12"/>
      <c r="R149" s="12"/>
      <c r="S149" s="12"/>
      <c r="T149" s="12"/>
      <c r="U149" s="12"/>
      <c r="V149" s="12"/>
      <c r="W149" s="12"/>
      <c r="X149" s="12"/>
      <c r="Y149" s="12"/>
      <c r="Z149" s="12"/>
      <c r="AA149" s="12"/>
      <c r="AB149" s="12"/>
      <c r="AC149" s="12">
        <v>2</v>
      </c>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
      <c r="BY149" s="41"/>
      <c r="BZ149" s="51"/>
      <c r="CA149" s="51"/>
      <c r="CB149" s="1"/>
      <c r="CC149" s="1"/>
      <c r="CD149" s="1"/>
      <c r="CE149" s="1"/>
      <c r="CF149" s="1"/>
      <c r="CG149" s="1"/>
      <c r="CH149" s="1"/>
      <c r="CI149" s="1"/>
      <c r="CJ149" s="1"/>
      <c r="CK149" s="1"/>
      <c r="CL149" s="71"/>
      <c r="CM149" s="7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41"/>
      <c r="DY149" s="41"/>
      <c r="DZ149" s="1"/>
      <c r="EA149" s="1"/>
      <c r="EB149" s="1"/>
      <c r="EC149" s="41"/>
      <c r="ED149" s="54"/>
      <c r="EE149" s="54"/>
      <c r="EF149" s="1"/>
      <c r="EG149" s="1"/>
      <c r="EH149" s="1"/>
      <c r="EI149" s="1"/>
      <c r="EJ149" s="1"/>
      <c r="EK149" s="1"/>
      <c r="EL149" s="1"/>
      <c r="EM149" s="1"/>
      <c r="EN149" s="60"/>
      <c r="EO149" s="60"/>
      <c r="EP149" s="1"/>
      <c r="EQ149" s="1"/>
      <c r="ER149" s="1"/>
      <c r="ES149" s="1"/>
      <c r="ET149" s="1"/>
      <c r="EU149" s="1"/>
      <c r="EV149" s="1"/>
      <c r="EW149" s="1"/>
      <c r="EX149" s="1"/>
      <c r="EY149" s="1"/>
      <c r="EZ149" s="54"/>
      <c r="FA149" s="54"/>
      <c r="FB149" s="1"/>
      <c r="FC149" s="1"/>
      <c r="FD149" s="151"/>
      <c r="FE149" s="54"/>
      <c r="FF149" s="54"/>
      <c r="FG149" s="1"/>
      <c r="FH149" s="1">
        <v>2</v>
      </c>
      <c r="FI149" s="1"/>
      <c r="FJ149" s="1"/>
      <c r="FK149" s="54"/>
      <c r="FL149" s="54"/>
      <c r="FM149" s="1"/>
      <c r="FN149" s="1"/>
      <c r="FO149" s="1"/>
      <c r="FP149" s="1"/>
      <c r="FQ149" s="160"/>
      <c r="FR149" s="51"/>
      <c r="FS149" s="1"/>
      <c r="FT149" s="1"/>
      <c r="FU149" s="1"/>
      <c r="FV149" s="1"/>
      <c r="FW149" s="1"/>
      <c r="FX149" s="1"/>
      <c r="FY149" s="1"/>
      <c r="FZ149" s="1"/>
      <c r="GA149" s="1">
        <v>1</v>
      </c>
      <c r="GB149" s="1"/>
      <c r="GC149" s="1"/>
      <c r="GD149" s="1"/>
      <c r="GE149" s="1"/>
      <c r="GF149" s="1"/>
      <c r="GG149" s="1"/>
      <c r="GH149" s="1"/>
      <c r="GI149" s="54"/>
      <c r="GJ149" s="54"/>
      <c r="GK149" s="1"/>
      <c r="GL149" s="1"/>
      <c r="GM149" s="1"/>
      <c r="GN149" s="1"/>
      <c r="GO149" s="1"/>
      <c r="GP149" s="1"/>
      <c r="GQ149" s="1">
        <v>1</v>
      </c>
      <c r="GR149" s="1"/>
      <c r="GS149" s="1"/>
      <c r="GT149" s="1"/>
      <c r="GU149" s="194"/>
      <c r="GV149" s="194"/>
      <c r="GW149" s="51"/>
      <c r="GX149" s="51"/>
      <c r="GY149" s="1"/>
      <c r="GZ149" s="1"/>
      <c r="HA149" s="1"/>
      <c r="HB149" s="1"/>
      <c r="HC149" s="1"/>
      <c r="HD149" s="1"/>
      <c r="HE149" s="1"/>
      <c r="HF149" s="1"/>
      <c r="HG149" s="1"/>
      <c r="HH149" s="1"/>
      <c r="HI149" s="1"/>
      <c r="HJ149" s="1"/>
      <c r="HK149" s="94"/>
      <c r="HL149" s="94"/>
      <c r="HM149" s="1"/>
      <c r="HN149" s="1"/>
      <c r="HO149" s="51"/>
      <c r="HP149" s="51"/>
      <c r="HQ149" s="1"/>
      <c r="HR149" s="1"/>
      <c r="HS149" s="1"/>
      <c r="HT149" s="1"/>
      <c r="HU149" s="1"/>
      <c r="HV149" s="1"/>
      <c r="HW149" s="213"/>
      <c r="HX149" s="213"/>
      <c r="HY149" s="1"/>
      <c r="HZ149" s="1"/>
      <c r="IA149" s="230"/>
      <c r="IB149" s="230"/>
      <c r="IC149" s="1"/>
      <c r="ID149" s="1"/>
      <c r="IE149" s="1"/>
      <c r="IF149" s="1"/>
      <c r="IG149" s="1"/>
      <c r="IH149" s="1"/>
      <c r="II149" s="1"/>
      <c r="IJ149" s="1"/>
      <c r="IK149" s="244"/>
      <c r="IL149" s="244"/>
      <c r="IM149" s="1"/>
      <c r="IN149" s="1"/>
      <c r="IO149" s="1361"/>
    </row>
    <row r="150" spans="1:249" x14ac:dyDescent="0.3">
      <c r="A150" s="12">
        <v>115</v>
      </c>
      <c r="B150" s="12" t="s">
        <v>1185</v>
      </c>
      <c r="C150" s="12" t="s">
        <v>1186</v>
      </c>
      <c r="D150" s="12">
        <v>1.29</v>
      </c>
      <c r="E150" s="12"/>
      <c r="F150" s="12"/>
      <c r="G150" s="12"/>
      <c r="H150" s="12"/>
      <c r="I150" s="12"/>
      <c r="J150" s="12">
        <v>0</v>
      </c>
      <c r="K150" s="12">
        <v>0</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
      <c r="BY150" s="41"/>
      <c r="BZ150" s="51"/>
      <c r="CA150" s="51"/>
      <c r="CB150" s="1"/>
      <c r="CC150" s="1"/>
      <c r="CD150" s="1"/>
      <c r="CE150" s="1"/>
      <c r="CF150" s="1"/>
      <c r="CG150" s="1"/>
      <c r="CH150" s="1"/>
      <c r="CI150" s="1"/>
      <c r="CJ150" s="1"/>
      <c r="CK150" s="1"/>
      <c r="CL150" s="71"/>
      <c r="CM150" s="7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41"/>
      <c r="DY150" s="41"/>
      <c r="DZ150" s="1"/>
      <c r="EA150" s="1"/>
      <c r="EB150" s="1"/>
      <c r="EC150" s="41"/>
      <c r="ED150" s="54"/>
      <c r="EE150" s="54"/>
      <c r="EF150" s="1"/>
      <c r="EG150" s="1"/>
      <c r="EH150" s="1"/>
      <c r="EI150" s="1"/>
      <c r="EJ150" s="1"/>
      <c r="EK150" s="1"/>
      <c r="EL150" s="1"/>
      <c r="EM150" s="1"/>
      <c r="EN150" s="60"/>
      <c r="EO150" s="60"/>
      <c r="EP150" s="1"/>
      <c r="EQ150" s="1"/>
      <c r="ER150" s="1"/>
      <c r="ES150" s="1"/>
      <c r="ET150" s="1"/>
      <c r="EU150" s="1"/>
      <c r="EV150" s="1"/>
      <c r="EW150" s="1"/>
      <c r="EX150" s="1"/>
      <c r="EY150" s="1"/>
      <c r="EZ150" s="54"/>
      <c r="FA150" s="54"/>
      <c r="FB150" s="1"/>
      <c r="FC150" s="1"/>
      <c r="FD150" s="151"/>
      <c r="FE150" s="54"/>
      <c r="FF150" s="54"/>
      <c r="FG150" s="1"/>
      <c r="FH150" s="1"/>
      <c r="FI150" s="1"/>
      <c r="FJ150" s="1"/>
      <c r="FK150" s="54"/>
      <c r="FL150" s="54"/>
      <c r="FM150" s="1"/>
      <c r="FN150" s="1"/>
      <c r="FO150" s="1"/>
      <c r="FP150" s="1"/>
      <c r="FQ150" s="160"/>
      <c r="FR150" s="51"/>
      <c r="FS150" s="1"/>
      <c r="FT150" s="1"/>
      <c r="FU150" s="1"/>
      <c r="FV150" s="1"/>
      <c r="FW150" s="1"/>
      <c r="FX150" s="1"/>
      <c r="FY150" s="1"/>
      <c r="FZ150" s="1"/>
      <c r="GA150" s="1"/>
      <c r="GB150" s="1"/>
      <c r="GC150" s="1"/>
      <c r="GD150" s="1"/>
      <c r="GE150" s="1"/>
      <c r="GF150" s="1"/>
      <c r="GG150" s="1"/>
      <c r="GH150" s="1"/>
      <c r="GI150" s="54"/>
      <c r="GJ150" s="54"/>
      <c r="GK150" s="1"/>
      <c r="GL150" s="1"/>
      <c r="GM150" s="1"/>
      <c r="GN150" s="1"/>
      <c r="GO150" s="1"/>
      <c r="GP150" s="1"/>
      <c r="GQ150" s="1"/>
      <c r="GR150" s="1"/>
      <c r="GS150" s="1"/>
      <c r="GT150" s="1"/>
      <c r="GU150" s="194"/>
      <c r="GV150" s="194"/>
      <c r="GW150" s="51">
        <v>0</v>
      </c>
      <c r="GX150" s="51">
        <v>0</v>
      </c>
      <c r="GY150" s="1"/>
      <c r="GZ150" s="1"/>
      <c r="HA150" s="1"/>
      <c r="HB150" s="1"/>
      <c r="HC150" s="1"/>
      <c r="HD150" s="1"/>
      <c r="HE150" s="1"/>
      <c r="HF150" s="1"/>
      <c r="HG150" s="1"/>
      <c r="HH150" s="1"/>
      <c r="HI150" s="1"/>
      <c r="HJ150" s="1"/>
      <c r="HK150" s="94"/>
      <c r="HL150" s="94"/>
      <c r="HM150" s="1"/>
      <c r="HN150" s="1"/>
      <c r="HO150" s="51">
        <v>0</v>
      </c>
      <c r="HP150" s="51">
        <v>0</v>
      </c>
      <c r="HQ150" s="1"/>
      <c r="HR150" s="1"/>
      <c r="HS150" s="1"/>
      <c r="HT150" s="1"/>
      <c r="HU150" s="1"/>
      <c r="HV150" s="1"/>
      <c r="HW150" s="213"/>
      <c r="HX150" s="213"/>
      <c r="HY150" s="1"/>
      <c r="HZ150" s="1"/>
      <c r="IA150" s="230"/>
      <c r="IB150" s="230"/>
      <c r="IC150" s="1"/>
      <c r="ID150" s="1"/>
      <c r="IE150" s="1"/>
      <c r="IF150" s="1"/>
      <c r="IG150" s="1"/>
      <c r="IH150" s="1"/>
      <c r="II150" s="1"/>
      <c r="IJ150" s="1"/>
      <c r="IK150" s="244"/>
      <c r="IL150" s="244"/>
      <c r="IM150" s="1"/>
      <c r="IN150" s="1"/>
      <c r="IO150" s="1361"/>
    </row>
    <row r="151" spans="1:249" x14ac:dyDescent="0.3">
      <c r="A151" s="12">
        <v>116</v>
      </c>
      <c r="B151" s="12" t="s">
        <v>1187</v>
      </c>
      <c r="C151" s="12" t="s">
        <v>1188</v>
      </c>
      <c r="D151" s="12">
        <v>2.6</v>
      </c>
      <c r="E151" s="12"/>
      <c r="F151" s="12"/>
      <c r="G151" s="12"/>
      <c r="H151" s="12"/>
      <c r="I151" s="12"/>
      <c r="J151" s="12">
        <v>0</v>
      </c>
      <c r="K151" s="12">
        <v>0</v>
      </c>
      <c r="L151" s="12"/>
      <c r="M151" s="12"/>
      <c r="N151" s="12"/>
      <c r="O151" s="12"/>
      <c r="P151" s="12"/>
      <c r="Q151" s="12"/>
      <c r="R151" s="12"/>
      <c r="S151" s="12">
        <v>6</v>
      </c>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v>15</v>
      </c>
      <c r="AX151" s="12"/>
      <c r="AY151" s="12"/>
      <c r="AZ151" s="12"/>
      <c r="BA151" s="12"/>
      <c r="BB151" s="12"/>
      <c r="BC151" s="12"/>
      <c r="BD151" s="12"/>
      <c r="BE151" s="12"/>
      <c r="BF151" s="12"/>
      <c r="BG151" s="12"/>
      <c r="BH151" s="12"/>
      <c r="BI151" s="12">
        <v>40</v>
      </c>
      <c r="BJ151" s="12"/>
      <c r="BK151" s="12"/>
      <c r="BL151" s="12"/>
      <c r="BM151" s="12"/>
      <c r="BN151" s="12"/>
      <c r="BO151" s="12"/>
      <c r="BP151" s="12"/>
      <c r="BQ151" s="12"/>
      <c r="BR151" s="12"/>
      <c r="BS151" s="12"/>
      <c r="BT151" s="12"/>
      <c r="BU151" s="12"/>
      <c r="BV151" s="12"/>
      <c r="BW151" s="12"/>
      <c r="BX151" s="1"/>
      <c r="BY151" s="41"/>
      <c r="BZ151" s="51"/>
      <c r="CA151" s="51"/>
      <c r="CB151" s="1"/>
      <c r="CC151" s="1"/>
      <c r="CD151" s="1"/>
      <c r="CE151" s="1"/>
      <c r="CF151" s="1"/>
      <c r="CG151" s="1"/>
      <c r="CH151" s="1"/>
      <c r="CI151" s="1"/>
      <c r="CJ151" s="1"/>
      <c r="CK151" s="1"/>
      <c r="CL151" s="71"/>
      <c r="CM151" s="71"/>
      <c r="CN151" s="1"/>
      <c r="CO151" s="1"/>
      <c r="CP151" s="1"/>
      <c r="CQ151" s="1"/>
      <c r="CR151" s="1"/>
      <c r="CS151" s="1"/>
      <c r="CT151" s="1"/>
      <c r="CU151" s="1"/>
      <c r="CV151" s="1"/>
      <c r="CW151" s="1"/>
      <c r="CX151" s="1"/>
      <c r="CY151" s="1"/>
      <c r="CZ151" s="1"/>
      <c r="DA151" s="1">
        <v>2</v>
      </c>
      <c r="DB151" s="1"/>
      <c r="DC151" s="1"/>
      <c r="DD151" s="1"/>
      <c r="DE151" s="1"/>
      <c r="DF151" s="1"/>
      <c r="DG151" s="1"/>
      <c r="DH151" s="1"/>
      <c r="DI151" s="1"/>
      <c r="DJ151" s="1"/>
      <c r="DK151" s="1"/>
      <c r="DL151" s="1"/>
      <c r="DM151" s="1"/>
      <c r="DN151" s="1"/>
      <c r="DO151" s="1"/>
      <c r="DP151" s="1"/>
      <c r="DQ151" s="1"/>
      <c r="DR151" s="1"/>
      <c r="DS151" s="1"/>
      <c r="DT151" s="1"/>
      <c r="DU151" s="1"/>
      <c r="DV151" s="1"/>
      <c r="DW151" s="1"/>
      <c r="DX151" s="41"/>
      <c r="DY151" s="41"/>
      <c r="DZ151" s="1"/>
      <c r="EA151" s="1"/>
      <c r="EB151" s="1"/>
      <c r="EC151" s="41"/>
      <c r="ED151" s="54"/>
      <c r="EE151" s="54"/>
      <c r="EF151" s="1"/>
      <c r="EG151" s="1"/>
      <c r="EH151" s="1"/>
      <c r="EI151" s="1"/>
      <c r="EJ151" s="1"/>
      <c r="EK151" s="1"/>
      <c r="EL151" s="1"/>
      <c r="EM151" s="1"/>
      <c r="EN151" s="60"/>
      <c r="EO151" s="60"/>
      <c r="EP151" s="1"/>
      <c r="EQ151" s="1"/>
      <c r="ER151" s="1"/>
      <c r="ES151" s="1"/>
      <c r="ET151" s="1"/>
      <c r="EU151" s="1"/>
      <c r="EV151" s="1"/>
      <c r="EW151" s="1"/>
      <c r="EX151" s="1"/>
      <c r="EY151" s="1"/>
      <c r="EZ151" s="54"/>
      <c r="FA151" s="54"/>
      <c r="FB151" s="1"/>
      <c r="FC151" s="1"/>
      <c r="FD151" s="151"/>
      <c r="FE151" s="54"/>
      <c r="FF151" s="54"/>
      <c r="FG151" s="1"/>
      <c r="FH151" s="1"/>
      <c r="FI151" s="1"/>
      <c r="FJ151" s="1"/>
      <c r="FK151" s="54"/>
      <c r="FL151" s="54"/>
      <c r="FM151" s="1"/>
      <c r="FN151" s="1"/>
      <c r="FO151" s="1"/>
      <c r="FP151" s="1"/>
      <c r="FQ151" s="160"/>
      <c r="FR151" s="51"/>
      <c r="FS151" s="1"/>
      <c r="FT151" s="1"/>
      <c r="FU151" s="1"/>
      <c r="FV151" s="1"/>
      <c r="FW151" s="1"/>
      <c r="FX151" s="1"/>
      <c r="FY151" s="1"/>
      <c r="FZ151" s="1"/>
      <c r="GA151" s="1">
        <v>4</v>
      </c>
      <c r="GB151" s="1"/>
      <c r="GC151" s="1"/>
      <c r="GD151" s="1">
        <v>8</v>
      </c>
      <c r="GE151" s="1"/>
      <c r="GF151" s="1"/>
      <c r="GG151" s="1"/>
      <c r="GH151" s="1"/>
      <c r="GI151" s="54"/>
      <c r="GJ151" s="54"/>
      <c r="GK151" s="1"/>
      <c r="GL151" s="1"/>
      <c r="GM151" s="1"/>
      <c r="GN151" s="1"/>
      <c r="GO151" s="1"/>
      <c r="GP151" s="1"/>
      <c r="GQ151" s="1">
        <v>4</v>
      </c>
      <c r="GR151" s="1"/>
      <c r="GS151" s="1"/>
      <c r="GT151" s="1"/>
      <c r="GU151" s="194"/>
      <c r="GV151" s="194">
        <v>200</v>
      </c>
      <c r="GW151" s="51"/>
      <c r="GX151" s="51"/>
      <c r="GY151" s="1"/>
      <c r="GZ151" s="1"/>
      <c r="HA151" s="1"/>
      <c r="HB151" s="1"/>
      <c r="HC151" s="1"/>
      <c r="HD151" s="1"/>
      <c r="HE151" s="1"/>
      <c r="HF151" s="1"/>
      <c r="HG151" s="1"/>
      <c r="HH151" s="1"/>
      <c r="HI151" s="1"/>
      <c r="HJ151" s="1"/>
      <c r="HK151" s="94"/>
      <c r="HL151" s="94"/>
      <c r="HM151" s="1">
        <v>1</v>
      </c>
      <c r="HN151" s="1"/>
      <c r="HO151" s="51"/>
      <c r="HP151" s="51"/>
      <c r="HQ151" s="1"/>
      <c r="HR151" s="1"/>
      <c r="HS151" s="1"/>
      <c r="HT151" s="1"/>
      <c r="HU151" s="1"/>
      <c r="HV151" s="1"/>
      <c r="HW151" s="213"/>
      <c r="HX151" s="213"/>
      <c r="HY151" s="1"/>
      <c r="HZ151" s="1"/>
      <c r="IA151" s="230"/>
      <c r="IB151" s="230"/>
      <c r="IC151" s="1"/>
      <c r="ID151" s="1"/>
      <c r="IE151" s="1"/>
      <c r="IF151" s="1"/>
      <c r="IG151" s="1"/>
      <c r="IH151" s="1"/>
      <c r="II151" s="1"/>
      <c r="IJ151" s="1"/>
      <c r="IK151" s="244"/>
      <c r="IL151" s="244"/>
      <c r="IM151" s="1"/>
      <c r="IN151" s="1"/>
      <c r="IO151" s="1361"/>
    </row>
    <row r="152" spans="1:249" x14ac:dyDescent="0.3">
      <c r="A152" s="12">
        <v>32</v>
      </c>
      <c r="B152" s="12" t="s">
        <v>1189</v>
      </c>
      <c r="C152" s="12" t="s">
        <v>840</v>
      </c>
      <c r="D152" s="12">
        <v>1.85</v>
      </c>
      <c r="E152" s="12"/>
      <c r="F152" s="12"/>
      <c r="G152" s="12"/>
      <c r="H152" s="12"/>
      <c r="I152" s="12"/>
      <c r="J152" s="12">
        <v>0</v>
      </c>
      <c r="K152" s="12">
        <v>0</v>
      </c>
      <c r="L152" s="12"/>
      <c r="M152" s="12"/>
      <c r="N152" s="12"/>
      <c r="O152" s="12"/>
      <c r="P152" s="12"/>
      <c r="Q152" s="12"/>
      <c r="R152" s="12"/>
      <c r="S152" s="12">
        <v>17</v>
      </c>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f>SUM(BH153:BH160)</f>
        <v>0</v>
      </c>
      <c r="BI152" s="12">
        <f>SUM(BI153:BI160)</f>
        <v>0</v>
      </c>
      <c r="BJ152" s="12"/>
      <c r="BK152" s="12"/>
      <c r="BL152" s="12"/>
      <c r="BM152" s="12"/>
      <c r="BN152" s="12"/>
      <c r="BO152" s="12"/>
      <c r="BP152" s="12"/>
      <c r="BQ152" s="12"/>
      <c r="BR152" s="12"/>
      <c r="BS152" s="12"/>
      <c r="BT152" s="12"/>
      <c r="BU152" s="12"/>
      <c r="BV152" s="12"/>
      <c r="BW152" s="12"/>
      <c r="BX152" s="1"/>
      <c r="BY152" s="41"/>
      <c r="BZ152" s="51"/>
      <c r="CA152" s="51"/>
      <c r="CB152" s="1"/>
      <c r="CC152" s="1"/>
      <c r="CD152" s="1"/>
      <c r="CE152" s="1"/>
      <c r="CF152" s="1"/>
      <c r="CG152" s="1"/>
      <c r="CH152" s="1"/>
      <c r="CI152" s="1"/>
      <c r="CJ152" s="1"/>
      <c r="CK152" s="1"/>
      <c r="CL152" s="71"/>
      <c r="CM152" s="7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41"/>
      <c r="DY152" s="41"/>
      <c r="DZ152" s="1"/>
      <c r="EA152" s="1"/>
      <c r="EB152" s="1"/>
      <c r="EC152" s="41"/>
      <c r="ED152" s="54"/>
      <c r="EE152" s="54"/>
      <c r="EF152" s="1"/>
      <c r="EG152" s="1"/>
      <c r="EH152" s="1"/>
      <c r="EI152" s="1"/>
      <c r="EJ152" s="1"/>
      <c r="EK152" s="1"/>
      <c r="EL152" s="1"/>
      <c r="EM152" s="1"/>
      <c r="EN152" s="60"/>
      <c r="EO152" s="60"/>
      <c r="EP152" s="1"/>
      <c r="EQ152" s="1"/>
      <c r="ER152" s="1"/>
      <c r="ES152" s="1"/>
      <c r="ET152" s="1"/>
      <c r="EU152" s="1"/>
      <c r="EV152" s="1">
        <v>0</v>
      </c>
      <c r="EW152" s="1">
        <v>0</v>
      </c>
      <c r="EX152" s="1"/>
      <c r="EY152" s="1"/>
      <c r="EZ152" s="54"/>
      <c r="FA152" s="54"/>
      <c r="FB152" s="1"/>
      <c r="FC152" s="1"/>
      <c r="FD152" s="151"/>
      <c r="FE152" s="54"/>
      <c r="FF152" s="54"/>
      <c r="FG152" s="1"/>
      <c r="FH152" s="1">
        <v>200</v>
      </c>
      <c r="FI152" s="1"/>
      <c r="FJ152" s="1"/>
      <c r="FK152" s="54"/>
      <c r="FL152" s="54"/>
      <c r="FM152" s="1"/>
      <c r="FN152" s="1"/>
      <c r="FO152" s="1"/>
      <c r="FP152" s="1"/>
      <c r="FQ152" s="160"/>
      <c r="FR152" s="51"/>
      <c r="FS152" s="1"/>
      <c r="FT152" s="1"/>
      <c r="FU152" s="1"/>
      <c r="FV152" s="1"/>
      <c r="FW152" s="1"/>
      <c r="FX152" s="1"/>
      <c r="FY152" s="1"/>
      <c r="FZ152" s="1"/>
      <c r="GA152" s="1"/>
      <c r="GB152" s="1"/>
      <c r="GC152" s="1"/>
      <c r="GD152" s="1"/>
      <c r="GE152" s="1"/>
      <c r="GF152" s="1"/>
      <c r="GG152" s="1"/>
      <c r="GH152" s="1"/>
      <c r="GI152" s="54"/>
      <c r="GJ152" s="54"/>
      <c r="GK152" s="1"/>
      <c r="GL152" s="1"/>
      <c r="GM152" s="1"/>
      <c r="GN152" s="1"/>
      <c r="GO152" s="1"/>
      <c r="GP152" s="1"/>
      <c r="GQ152" s="1"/>
      <c r="GR152" s="1"/>
      <c r="GS152" s="1"/>
      <c r="GT152" s="1"/>
      <c r="GU152" s="194"/>
      <c r="GV152" s="194">
        <v>300</v>
      </c>
      <c r="GW152" s="51"/>
      <c r="GX152" s="51"/>
      <c r="GY152" s="1"/>
      <c r="GZ152" s="1"/>
      <c r="HA152" s="1"/>
      <c r="HB152" s="1"/>
      <c r="HC152" s="50">
        <v>0</v>
      </c>
      <c r="HD152" s="50">
        <v>0</v>
      </c>
      <c r="HE152" s="1"/>
      <c r="HF152" s="1"/>
      <c r="HG152" s="1"/>
      <c r="HH152" s="1"/>
      <c r="HI152" s="1"/>
      <c r="HJ152" s="1"/>
      <c r="HK152" s="94"/>
      <c r="HL152" s="94"/>
      <c r="HM152" s="1"/>
      <c r="HN152" s="1"/>
      <c r="HO152" s="51"/>
      <c r="HP152" s="51"/>
      <c r="HQ152" s="1"/>
      <c r="HR152" s="1"/>
      <c r="HS152" s="1"/>
      <c r="HT152" s="1"/>
      <c r="HU152" s="1"/>
      <c r="HV152" s="50">
        <v>0</v>
      </c>
      <c r="HW152" s="213"/>
      <c r="HX152" s="213"/>
      <c r="HY152" s="1"/>
      <c r="HZ152" s="1"/>
      <c r="IA152" s="230"/>
      <c r="IB152" s="230"/>
      <c r="IC152" s="1"/>
      <c r="ID152" s="1"/>
      <c r="IE152" s="1"/>
      <c r="IF152" s="1"/>
      <c r="IG152" s="1"/>
      <c r="IH152" s="1"/>
      <c r="II152" s="1"/>
      <c r="IJ152" s="1"/>
      <c r="IK152" s="244"/>
      <c r="IL152" s="244"/>
      <c r="IM152" s="1"/>
      <c r="IN152" s="1"/>
      <c r="IO152" s="1361"/>
    </row>
    <row r="153" spans="1:249" ht="15" customHeight="1" x14ac:dyDescent="0.3">
      <c r="A153" s="12">
        <v>117</v>
      </c>
      <c r="B153" s="12" t="s">
        <v>1190</v>
      </c>
      <c r="C153" s="12" t="s">
        <v>856</v>
      </c>
      <c r="D153" s="12">
        <v>2.11</v>
      </c>
      <c r="E153" s="12"/>
      <c r="F153" s="12"/>
      <c r="G153" s="12"/>
      <c r="H153" s="12"/>
      <c r="I153" s="12"/>
      <c r="J153" s="12">
        <v>0</v>
      </c>
      <c r="K153" s="12">
        <v>0</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
      <c r="BY153" s="41"/>
      <c r="BZ153" s="51"/>
      <c r="CA153" s="51"/>
      <c r="CB153" s="1"/>
      <c r="CC153" s="1"/>
      <c r="CD153" s="1"/>
      <c r="CE153" s="1"/>
      <c r="CF153" s="1"/>
      <c r="CG153" s="1"/>
      <c r="CH153" s="1"/>
      <c r="CI153" s="1"/>
      <c r="CJ153" s="1"/>
      <c r="CK153" s="1"/>
      <c r="CL153" s="71"/>
      <c r="CM153" s="7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41"/>
      <c r="DY153" s="41"/>
      <c r="DZ153" s="1"/>
      <c r="EA153" s="1"/>
      <c r="EB153" s="1"/>
      <c r="EC153" s="41"/>
      <c r="ED153" s="54"/>
      <c r="EE153" s="54"/>
      <c r="EF153" s="1"/>
      <c r="EG153" s="1"/>
      <c r="EH153" s="1"/>
      <c r="EI153" s="1"/>
      <c r="EJ153" s="1"/>
      <c r="EK153" s="1"/>
      <c r="EL153" s="1"/>
      <c r="EM153" s="1"/>
      <c r="EN153" s="60"/>
      <c r="EO153" s="60"/>
      <c r="EP153" s="1"/>
      <c r="EQ153" s="1"/>
      <c r="ER153" s="1"/>
      <c r="ES153" s="1"/>
      <c r="ET153" s="1"/>
      <c r="EU153" s="1"/>
      <c r="EV153" s="1"/>
      <c r="EW153" s="1"/>
      <c r="EX153" s="1"/>
      <c r="EY153" s="1"/>
      <c r="EZ153" s="54"/>
      <c r="FA153" s="54"/>
      <c r="FB153" s="1"/>
      <c r="FC153" s="1"/>
      <c r="FD153" s="151"/>
      <c r="FE153" s="54"/>
      <c r="FF153" s="54"/>
      <c r="FG153" s="1"/>
      <c r="FH153" s="1"/>
      <c r="FI153" s="1"/>
      <c r="FJ153" s="1"/>
      <c r="FK153" s="54"/>
      <c r="FL153" s="54"/>
      <c r="FM153" s="1"/>
      <c r="FN153" s="1"/>
      <c r="FO153" s="1"/>
      <c r="FP153" s="1"/>
      <c r="FQ153" s="160"/>
      <c r="FR153" s="51"/>
      <c r="FS153" s="1"/>
      <c r="FT153" s="1"/>
      <c r="FU153" s="1"/>
      <c r="FV153" s="1"/>
      <c r="FW153" s="1"/>
      <c r="FX153" s="1"/>
      <c r="FY153" s="1"/>
      <c r="FZ153" s="1"/>
      <c r="GA153" s="1"/>
      <c r="GB153" s="1"/>
      <c r="GC153" s="1"/>
      <c r="GD153" s="1"/>
      <c r="GE153" s="1"/>
      <c r="GF153" s="1"/>
      <c r="GG153" s="1"/>
      <c r="GH153" s="1"/>
      <c r="GI153" s="54"/>
      <c r="GJ153" s="54"/>
      <c r="GK153" s="1"/>
      <c r="GL153" s="1"/>
      <c r="GM153" s="1"/>
      <c r="GN153" s="1"/>
      <c r="GO153" s="1"/>
      <c r="GP153" s="1"/>
      <c r="GQ153" s="1"/>
      <c r="GR153" s="1"/>
      <c r="GS153" s="1"/>
      <c r="GT153" s="1"/>
      <c r="GU153" s="194"/>
      <c r="GV153" s="194"/>
      <c r="GW153" s="51"/>
      <c r="GX153" s="51"/>
      <c r="GY153" s="1"/>
      <c r="GZ153" s="1"/>
      <c r="HA153" s="1"/>
      <c r="HB153" s="1"/>
      <c r="HC153" s="1"/>
      <c r="HD153" s="1"/>
      <c r="HE153" s="1"/>
      <c r="HF153" s="1"/>
      <c r="HG153" s="1"/>
      <c r="HH153" s="1"/>
      <c r="HI153" s="1"/>
      <c r="HJ153" s="1"/>
      <c r="HK153" s="94"/>
      <c r="HL153" s="94"/>
      <c r="HM153" s="1"/>
      <c r="HN153" s="1"/>
      <c r="HO153" s="51"/>
      <c r="HP153" s="51"/>
      <c r="HQ153" s="1"/>
      <c r="HR153" s="1"/>
      <c r="HS153" s="1"/>
      <c r="HT153" s="1"/>
      <c r="HU153" s="1"/>
      <c r="HV153" s="1"/>
      <c r="HW153" s="213"/>
      <c r="HX153" s="213"/>
      <c r="HY153" s="1"/>
      <c r="HZ153" s="1"/>
      <c r="IA153" s="230"/>
      <c r="IB153" s="230"/>
      <c r="IC153" s="1"/>
      <c r="ID153" s="1"/>
      <c r="IE153" s="1"/>
      <c r="IF153" s="1"/>
      <c r="IG153" s="1"/>
      <c r="IH153" s="1"/>
      <c r="II153" s="1"/>
      <c r="IJ153" s="1"/>
      <c r="IK153" s="244"/>
      <c r="IL153" s="244"/>
      <c r="IM153" s="1"/>
      <c r="IN153" s="1"/>
      <c r="IO153" s="1361"/>
    </row>
    <row r="154" spans="1:249" ht="15.75" customHeight="1" x14ac:dyDescent="0.3">
      <c r="A154" s="12">
        <v>118</v>
      </c>
      <c r="B154" s="12" t="s">
        <v>1191</v>
      </c>
      <c r="C154" s="12" t="s">
        <v>858</v>
      </c>
      <c r="D154" s="12">
        <v>3.55</v>
      </c>
      <c r="E154" s="12"/>
      <c r="F154" s="12"/>
      <c r="G154" s="12"/>
      <c r="H154" s="12"/>
      <c r="I154" s="12"/>
      <c r="J154" s="12">
        <v>0</v>
      </c>
      <c r="K154" s="12">
        <v>0</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
      <c r="BY154" s="41"/>
      <c r="BZ154" s="51"/>
      <c r="CA154" s="51"/>
      <c r="CB154" s="1"/>
      <c r="CC154" s="1"/>
      <c r="CD154" s="1"/>
      <c r="CE154" s="1"/>
      <c r="CF154" s="1"/>
      <c r="CG154" s="1"/>
      <c r="CH154" s="1"/>
      <c r="CI154" s="1"/>
      <c r="CJ154" s="1"/>
      <c r="CK154" s="1"/>
      <c r="CL154" s="71"/>
      <c r="CM154" s="7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41"/>
      <c r="DY154" s="41"/>
      <c r="DZ154" s="1"/>
      <c r="EA154" s="1"/>
      <c r="EB154" s="1"/>
      <c r="EC154" s="41"/>
      <c r="ED154" s="54"/>
      <c r="EE154" s="54"/>
      <c r="EF154" s="1"/>
      <c r="EG154" s="1"/>
      <c r="EH154" s="1"/>
      <c r="EI154" s="1"/>
      <c r="EJ154" s="1"/>
      <c r="EK154" s="1"/>
      <c r="EL154" s="1"/>
      <c r="EM154" s="1"/>
      <c r="EN154" s="60"/>
      <c r="EO154" s="60"/>
      <c r="EP154" s="1"/>
      <c r="EQ154" s="1"/>
      <c r="ER154" s="1"/>
      <c r="ES154" s="1"/>
      <c r="ET154" s="1"/>
      <c r="EU154" s="1"/>
      <c r="EV154" s="1"/>
      <c r="EW154" s="1"/>
      <c r="EX154" s="1"/>
      <c r="EY154" s="1"/>
      <c r="EZ154" s="54"/>
      <c r="FA154" s="54"/>
      <c r="FB154" s="1"/>
      <c r="FC154" s="1"/>
      <c r="FD154" s="151"/>
      <c r="FE154" s="54"/>
      <c r="FF154" s="54"/>
      <c r="FG154" s="1"/>
      <c r="FH154" s="1">
        <v>162</v>
      </c>
      <c r="FI154" s="1"/>
      <c r="FJ154" s="1"/>
      <c r="FK154" s="54"/>
      <c r="FL154" s="54"/>
      <c r="FM154" s="1"/>
      <c r="FN154" s="1"/>
      <c r="FO154" s="1"/>
      <c r="FP154" s="1"/>
      <c r="FQ154" s="160"/>
      <c r="FR154" s="51"/>
      <c r="FS154" s="1"/>
      <c r="FT154" s="1"/>
      <c r="FU154" s="1"/>
      <c r="FV154" s="1"/>
      <c r="FW154" s="1"/>
      <c r="FX154" s="1"/>
      <c r="FY154" s="1"/>
      <c r="FZ154" s="1"/>
      <c r="GA154" s="1"/>
      <c r="GB154" s="1"/>
      <c r="GC154" s="1"/>
      <c r="GD154" s="1"/>
      <c r="GE154" s="1"/>
      <c r="GF154" s="1"/>
      <c r="GG154" s="1"/>
      <c r="GH154" s="1"/>
      <c r="GI154" s="54"/>
      <c r="GJ154" s="54"/>
      <c r="GK154" s="1"/>
      <c r="GL154" s="1"/>
      <c r="GM154" s="1"/>
      <c r="GN154" s="1"/>
      <c r="GO154" s="1"/>
      <c r="GP154" s="1"/>
      <c r="GQ154" s="1"/>
      <c r="GR154" s="1"/>
      <c r="GS154" s="1"/>
      <c r="GT154" s="1"/>
      <c r="GU154" s="194"/>
      <c r="GV154" s="194"/>
      <c r="GW154" s="51"/>
      <c r="GX154" s="51"/>
      <c r="GY154" s="1"/>
      <c r="GZ154" s="1"/>
      <c r="HA154" s="1"/>
      <c r="HB154" s="1"/>
      <c r="HC154" s="1"/>
      <c r="HD154" s="1"/>
      <c r="HE154" s="1"/>
      <c r="HF154" s="1"/>
      <c r="HG154" s="1"/>
      <c r="HH154" s="1"/>
      <c r="HI154" s="1"/>
      <c r="HJ154" s="1"/>
      <c r="HK154" s="94"/>
      <c r="HL154" s="94"/>
      <c r="HM154" s="1"/>
      <c r="HN154" s="1"/>
      <c r="HO154" s="51"/>
      <c r="HP154" s="51"/>
      <c r="HQ154" s="1"/>
      <c r="HR154" s="1"/>
      <c r="HS154" s="1"/>
      <c r="HT154" s="1"/>
      <c r="HU154" s="1"/>
      <c r="HV154" s="1"/>
      <c r="HW154" s="213"/>
      <c r="HX154" s="213"/>
      <c r="HY154" s="1"/>
      <c r="HZ154" s="1"/>
      <c r="IA154" s="230"/>
      <c r="IB154" s="230"/>
      <c r="IC154" s="1"/>
      <c r="ID154" s="1"/>
      <c r="IE154" s="1"/>
      <c r="IF154" s="1"/>
      <c r="IG154" s="1"/>
      <c r="IH154" s="1"/>
      <c r="II154" s="1"/>
      <c r="IJ154" s="1"/>
      <c r="IK154" s="244"/>
      <c r="IL154" s="244"/>
      <c r="IM154" s="1"/>
      <c r="IN154" s="1"/>
      <c r="IO154" s="1361"/>
    </row>
    <row r="155" spans="1:249" x14ac:dyDescent="0.3">
      <c r="A155" s="12">
        <v>119</v>
      </c>
      <c r="B155" s="12" t="s">
        <v>1192</v>
      </c>
      <c r="C155" s="12" t="s">
        <v>866</v>
      </c>
      <c r="D155" s="12">
        <v>1.57</v>
      </c>
      <c r="E155" s="12"/>
      <c r="F155" s="12"/>
      <c r="G155" s="12"/>
      <c r="H155" s="12"/>
      <c r="I155" s="12"/>
      <c r="J155" s="12">
        <v>0</v>
      </c>
      <c r="K155" s="12">
        <v>0</v>
      </c>
      <c r="L155" s="12"/>
      <c r="M155" s="12"/>
      <c r="N155" s="12"/>
      <c r="O155" s="12"/>
      <c r="P155" s="12"/>
      <c r="Q155" s="12"/>
      <c r="R155" s="12"/>
      <c r="S155" s="12">
        <v>6</v>
      </c>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
      <c r="BY155" s="41"/>
      <c r="BZ155" s="51"/>
      <c r="CA155" s="51"/>
      <c r="CB155" s="1"/>
      <c r="CC155" s="1"/>
      <c r="CD155" s="1"/>
      <c r="CE155" s="1"/>
      <c r="CF155" s="1"/>
      <c r="CG155" s="1"/>
      <c r="CH155" s="1"/>
      <c r="CI155" s="1"/>
      <c r="CJ155" s="1"/>
      <c r="CK155" s="1"/>
      <c r="CL155" s="71"/>
      <c r="CM155" s="7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41"/>
      <c r="DY155" s="41"/>
      <c r="DZ155" s="1"/>
      <c r="EA155" s="1"/>
      <c r="EB155" s="1"/>
      <c r="EC155" s="41"/>
      <c r="ED155" s="54"/>
      <c r="EE155" s="54"/>
      <c r="EF155" s="1"/>
      <c r="EG155" s="1"/>
      <c r="EH155" s="1"/>
      <c r="EI155" s="1"/>
      <c r="EJ155" s="1"/>
      <c r="EK155" s="1"/>
      <c r="EL155" s="1"/>
      <c r="EM155" s="1"/>
      <c r="EN155" s="60"/>
      <c r="EO155" s="60"/>
      <c r="EP155" s="1"/>
      <c r="EQ155" s="1"/>
      <c r="ER155" s="1"/>
      <c r="ES155" s="1"/>
      <c r="ET155" s="1"/>
      <c r="EU155" s="1"/>
      <c r="EV155" s="1"/>
      <c r="EW155" s="1"/>
      <c r="EX155" s="1"/>
      <c r="EY155" s="1"/>
      <c r="EZ155" s="54"/>
      <c r="FA155" s="54"/>
      <c r="FB155" s="1"/>
      <c r="FC155" s="1"/>
      <c r="FD155" s="151"/>
      <c r="FE155" s="54"/>
      <c r="FF155" s="54"/>
      <c r="FG155" s="1"/>
      <c r="FH155" s="1"/>
      <c r="FI155" s="1"/>
      <c r="FJ155" s="1"/>
      <c r="FK155" s="54"/>
      <c r="FL155" s="54"/>
      <c r="FM155" s="1"/>
      <c r="FN155" s="1"/>
      <c r="FO155" s="1"/>
      <c r="FP155" s="1"/>
      <c r="FQ155" s="160"/>
      <c r="FR155" s="51"/>
      <c r="FS155" s="1"/>
      <c r="FT155" s="1"/>
      <c r="FU155" s="1"/>
      <c r="FV155" s="1"/>
      <c r="FW155" s="1"/>
      <c r="FX155" s="1"/>
      <c r="FY155" s="1"/>
      <c r="FZ155" s="1"/>
      <c r="GA155" s="1"/>
      <c r="GB155" s="1"/>
      <c r="GC155" s="1"/>
      <c r="GD155" s="1"/>
      <c r="GE155" s="1"/>
      <c r="GF155" s="1"/>
      <c r="GG155" s="1"/>
      <c r="GH155" s="1"/>
      <c r="GI155" s="54"/>
      <c r="GJ155" s="54"/>
      <c r="GK155" s="1"/>
      <c r="GL155" s="1"/>
      <c r="GM155" s="1"/>
      <c r="GN155" s="1"/>
      <c r="GO155" s="1"/>
      <c r="GP155" s="1"/>
      <c r="GQ155" s="1"/>
      <c r="GR155" s="1"/>
      <c r="GS155" s="1"/>
      <c r="GT155" s="1"/>
      <c r="GU155" s="194"/>
      <c r="GV155" s="194"/>
      <c r="GW155" s="51"/>
      <c r="GX155" s="51"/>
      <c r="GY155" s="1"/>
      <c r="GZ155" s="1"/>
      <c r="HA155" s="1"/>
      <c r="HB155" s="1"/>
      <c r="HC155" s="1"/>
      <c r="HD155" s="1"/>
      <c r="HE155" s="1"/>
      <c r="HF155" s="1"/>
      <c r="HG155" s="1"/>
      <c r="HH155" s="1"/>
      <c r="HI155" s="1"/>
      <c r="HJ155" s="1"/>
      <c r="HK155" s="94"/>
      <c r="HL155" s="94"/>
      <c r="HM155" s="1">
        <v>3</v>
      </c>
      <c r="HN155" s="1"/>
      <c r="HO155" s="51"/>
      <c r="HP155" s="51"/>
      <c r="HQ155" s="1"/>
      <c r="HR155" s="1"/>
      <c r="HS155" s="1"/>
      <c r="HT155" s="1"/>
      <c r="HU155" s="1"/>
      <c r="HV155" s="1"/>
      <c r="HW155" s="213"/>
      <c r="HX155" s="213"/>
      <c r="HY155" s="1"/>
      <c r="HZ155" s="1"/>
      <c r="IA155" s="230"/>
      <c r="IB155" s="230"/>
      <c r="IC155" s="1"/>
      <c r="ID155" s="1"/>
      <c r="IE155" s="1"/>
      <c r="IF155" s="1"/>
      <c r="IG155" s="1"/>
      <c r="IH155" s="1"/>
      <c r="II155" s="1"/>
      <c r="IJ155" s="1"/>
      <c r="IK155" s="244"/>
      <c r="IL155" s="244"/>
      <c r="IM155" s="1"/>
      <c r="IN155" s="1"/>
      <c r="IO155" s="1361"/>
    </row>
    <row r="156" spans="1:249" x14ac:dyDescent="0.3">
      <c r="A156" s="12">
        <v>120</v>
      </c>
      <c r="B156" s="12" t="s">
        <v>1193</v>
      </c>
      <c r="C156" s="12" t="s">
        <v>868</v>
      </c>
      <c r="D156" s="12">
        <v>2.2599999999999998</v>
      </c>
      <c r="E156" s="12"/>
      <c r="F156" s="12"/>
      <c r="G156" s="12"/>
      <c r="H156" s="12"/>
      <c r="I156" s="12"/>
      <c r="J156" s="12">
        <v>0</v>
      </c>
      <c r="K156" s="12">
        <v>0</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
      <c r="BY156" s="41"/>
      <c r="BZ156" s="51"/>
      <c r="CA156" s="51"/>
      <c r="CB156" s="1"/>
      <c r="CC156" s="1"/>
      <c r="CD156" s="1"/>
      <c r="CE156" s="1"/>
      <c r="CF156" s="1"/>
      <c r="CG156" s="1"/>
      <c r="CH156" s="1"/>
      <c r="CI156" s="1"/>
      <c r="CJ156" s="1"/>
      <c r="CK156" s="1"/>
      <c r="CL156" s="71"/>
      <c r="CM156" s="7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41"/>
      <c r="DY156" s="41"/>
      <c r="DZ156" s="1"/>
      <c r="EA156" s="1"/>
      <c r="EB156" s="1"/>
      <c r="EC156" s="41"/>
      <c r="ED156" s="54"/>
      <c r="EE156" s="54"/>
      <c r="EF156" s="1"/>
      <c r="EG156" s="1"/>
      <c r="EH156" s="1"/>
      <c r="EI156" s="1"/>
      <c r="EJ156" s="1"/>
      <c r="EK156" s="1"/>
      <c r="EL156" s="1"/>
      <c r="EM156" s="1"/>
      <c r="EN156" s="60"/>
      <c r="EO156" s="60"/>
      <c r="EP156" s="1"/>
      <c r="EQ156" s="1"/>
      <c r="ER156" s="1"/>
      <c r="ES156" s="1"/>
      <c r="ET156" s="1"/>
      <c r="EU156" s="1"/>
      <c r="EV156" s="1"/>
      <c r="EW156" s="1"/>
      <c r="EX156" s="1"/>
      <c r="EY156" s="1"/>
      <c r="EZ156" s="54"/>
      <c r="FA156" s="54"/>
      <c r="FB156" s="1"/>
      <c r="FC156" s="1"/>
      <c r="FD156" s="151"/>
      <c r="FE156" s="54"/>
      <c r="FF156" s="54"/>
      <c r="FG156" s="1"/>
      <c r="FH156" s="1">
        <v>8</v>
      </c>
      <c r="FI156" s="1"/>
      <c r="FJ156" s="1"/>
      <c r="FK156" s="54"/>
      <c r="FL156" s="54"/>
      <c r="FM156" s="1"/>
      <c r="FN156" s="1"/>
      <c r="FO156" s="1"/>
      <c r="FP156" s="1"/>
      <c r="FQ156" s="160"/>
      <c r="FR156" s="51"/>
      <c r="FS156" s="1"/>
      <c r="FT156" s="1"/>
      <c r="FU156" s="1"/>
      <c r="FV156" s="1"/>
      <c r="FW156" s="1"/>
      <c r="FX156" s="1"/>
      <c r="FY156" s="1"/>
      <c r="FZ156" s="1"/>
      <c r="GA156" s="1"/>
      <c r="GB156" s="1"/>
      <c r="GC156" s="1"/>
      <c r="GD156" s="1"/>
      <c r="GE156" s="1"/>
      <c r="GF156" s="1"/>
      <c r="GG156" s="1"/>
      <c r="GH156" s="1"/>
      <c r="GI156" s="54"/>
      <c r="GJ156" s="54"/>
      <c r="GK156" s="1"/>
      <c r="GL156" s="1"/>
      <c r="GM156" s="1"/>
      <c r="GN156" s="1"/>
      <c r="GO156" s="1"/>
      <c r="GP156" s="1"/>
      <c r="GQ156" s="1"/>
      <c r="GR156" s="1"/>
      <c r="GS156" s="1"/>
      <c r="GT156" s="1"/>
      <c r="GU156" s="194"/>
      <c r="GV156" s="194"/>
      <c r="GW156" s="51"/>
      <c r="GX156" s="51"/>
      <c r="GY156" s="1"/>
      <c r="GZ156" s="1"/>
      <c r="HA156" s="1"/>
      <c r="HB156" s="1"/>
      <c r="HC156" s="1"/>
      <c r="HD156" s="1"/>
      <c r="HE156" s="1"/>
      <c r="HF156" s="1"/>
      <c r="HG156" s="1"/>
      <c r="HH156" s="1"/>
      <c r="HI156" s="1"/>
      <c r="HJ156" s="1"/>
      <c r="HK156" s="94"/>
      <c r="HL156" s="94"/>
      <c r="HM156" s="1"/>
      <c r="HN156" s="1"/>
      <c r="HO156" s="51"/>
      <c r="HP156" s="51"/>
      <c r="HQ156" s="1"/>
      <c r="HR156" s="1"/>
      <c r="HS156" s="1"/>
      <c r="HT156" s="1"/>
      <c r="HU156" s="1"/>
      <c r="HV156" s="1"/>
      <c r="HW156" s="213"/>
      <c r="HX156" s="213"/>
      <c r="HY156" s="1"/>
      <c r="HZ156" s="1"/>
      <c r="IA156" s="230"/>
      <c r="IB156" s="230"/>
      <c r="IC156" s="1"/>
      <c r="ID156" s="1"/>
      <c r="IE156" s="1"/>
      <c r="IF156" s="1"/>
      <c r="IG156" s="1"/>
      <c r="IH156" s="1"/>
      <c r="II156" s="1"/>
      <c r="IJ156" s="1"/>
      <c r="IK156" s="244"/>
      <c r="IL156" s="244"/>
      <c r="IM156" s="1"/>
      <c r="IN156" s="1"/>
      <c r="IO156" s="1361"/>
    </row>
    <row r="157" spans="1:249" x14ac:dyDescent="0.3">
      <c r="A157" s="12">
        <v>121</v>
      </c>
      <c r="B157" s="12" t="s">
        <v>1194</v>
      </c>
      <c r="C157" s="12" t="s">
        <v>870</v>
      </c>
      <c r="D157" s="12">
        <v>3.24</v>
      </c>
      <c r="E157" s="12"/>
      <c r="F157" s="12"/>
      <c r="G157" s="12"/>
      <c r="H157" s="12"/>
      <c r="I157" s="12"/>
      <c r="J157" s="12">
        <v>0</v>
      </c>
      <c r="K157" s="12">
        <v>0</v>
      </c>
      <c r="L157" s="12"/>
      <c r="M157" s="12"/>
      <c r="N157" s="12"/>
      <c r="O157" s="12"/>
      <c r="P157" s="12"/>
      <c r="Q157" s="12"/>
      <c r="R157" s="12"/>
      <c r="S157" s="12">
        <v>11</v>
      </c>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
      <c r="BY157" s="41"/>
      <c r="BZ157" s="51"/>
      <c r="CA157" s="51"/>
      <c r="CB157" s="1"/>
      <c r="CC157" s="1"/>
      <c r="CD157" s="1"/>
      <c r="CE157" s="1"/>
      <c r="CF157" s="1"/>
      <c r="CG157" s="1"/>
      <c r="CH157" s="1"/>
      <c r="CI157" s="1"/>
      <c r="CJ157" s="1"/>
      <c r="CK157" s="1"/>
      <c r="CL157" s="71"/>
      <c r="CM157" s="7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41"/>
      <c r="DY157" s="41"/>
      <c r="DZ157" s="1"/>
      <c r="EA157" s="1"/>
      <c r="EB157" s="1"/>
      <c r="EC157" s="41"/>
      <c r="ED157" s="54"/>
      <c r="EE157" s="54"/>
      <c r="EF157" s="1"/>
      <c r="EG157" s="1"/>
      <c r="EH157" s="1"/>
      <c r="EI157" s="1"/>
      <c r="EJ157" s="1"/>
      <c r="EK157" s="1"/>
      <c r="EL157" s="1"/>
      <c r="EM157" s="1"/>
      <c r="EN157" s="60"/>
      <c r="EO157" s="60"/>
      <c r="EP157" s="1"/>
      <c r="EQ157" s="1"/>
      <c r="ER157" s="1"/>
      <c r="ES157" s="1"/>
      <c r="ET157" s="1"/>
      <c r="EU157" s="1"/>
      <c r="EV157" s="1"/>
      <c r="EW157" s="1"/>
      <c r="EX157" s="1"/>
      <c r="EY157" s="1"/>
      <c r="EZ157" s="54"/>
      <c r="FA157" s="54"/>
      <c r="FB157" s="1"/>
      <c r="FC157" s="1"/>
      <c r="FD157" s="151"/>
      <c r="FE157" s="54"/>
      <c r="FF157" s="54"/>
      <c r="FG157" s="1"/>
      <c r="FH157" s="1">
        <v>6</v>
      </c>
      <c r="FI157" s="1"/>
      <c r="FJ157" s="1"/>
      <c r="FK157" s="54"/>
      <c r="FL157" s="54"/>
      <c r="FM157" s="1"/>
      <c r="FN157" s="1"/>
      <c r="FO157" s="1"/>
      <c r="FP157" s="1"/>
      <c r="FQ157" s="160"/>
      <c r="FR157" s="51"/>
      <c r="FS157" s="1"/>
      <c r="FT157" s="1"/>
      <c r="FU157" s="1"/>
      <c r="FV157" s="1"/>
      <c r="FW157" s="1"/>
      <c r="FX157" s="1"/>
      <c r="FY157" s="1"/>
      <c r="FZ157" s="1"/>
      <c r="GA157" s="1"/>
      <c r="GB157" s="1"/>
      <c r="GC157" s="1"/>
      <c r="GD157" s="1"/>
      <c r="GE157" s="1"/>
      <c r="GF157" s="1"/>
      <c r="GG157" s="1"/>
      <c r="GH157" s="1"/>
      <c r="GI157" s="54"/>
      <c r="GJ157" s="54"/>
      <c r="GK157" s="1"/>
      <c r="GL157" s="1"/>
      <c r="GM157" s="1"/>
      <c r="GN157" s="1"/>
      <c r="GO157" s="1"/>
      <c r="GP157" s="1"/>
      <c r="GQ157" s="1"/>
      <c r="GR157" s="1"/>
      <c r="GS157" s="1"/>
      <c r="GT157" s="1"/>
      <c r="GU157" s="194"/>
      <c r="GV157" s="194">
        <v>300</v>
      </c>
      <c r="GW157" s="51"/>
      <c r="GX157" s="51"/>
      <c r="GY157" s="1"/>
      <c r="GZ157" s="1"/>
      <c r="HA157" s="1"/>
      <c r="HB157" s="1"/>
      <c r="HC157" s="1"/>
      <c r="HD157" s="1"/>
      <c r="HE157" s="1"/>
      <c r="HF157" s="1"/>
      <c r="HG157" s="1"/>
      <c r="HH157" s="1"/>
      <c r="HI157" s="1"/>
      <c r="HJ157" s="1"/>
      <c r="HK157" s="94"/>
      <c r="HL157" s="94"/>
      <c r="HM157" s="1"/>
      <c r="HN157" s="1"/>
      <c r="HO157" s="51"/>
      <c r="HP157" s="51"/>
      <c r="HQ157" s="1"/>
      <c r="HR157" s="1"/>
      <c r="HS157" s="1"/>
      <c r="HT157" s="1"/>
      <c r="HU157" s="1"/>
      <c r="HV157" s="1"/>
      <c r="HW157" s="213"/>
      <c r="HX157" s="213"/>
      <c r="HY157" s="1"/>
      <c r="HZ157" s="1"/>
      <c r="IA157" s="230"/>
      <c r="IB157" s="230"/>
      <c r="IC157" s="1"/>
      <c r="ID157" s="1"/>
      <c r="IE157" s="1"/>
      <c r="IF157" s="1"/>
      <c r="IG157" s="1"/>
      <c r="IH157" s="1"/>
      <c r="II157" s="1"/>
      <c r="IJ157" s="1"/>
      <c r="IK157" s="244"/>
      <c r="IL157" s="244"/>
      <c r="IM157" s="1"/>
      <c r="IN157" s="1"/>
      <c r="IO157" s="1361"/>
    </row>
    <row r="158" spans="1:249" x14ac:dyDescent="0.3">
      <c r="A158" s="12">
        <v>122</v>
      </c>
      <c r="B158" s="12" t="s">
        <v>1195</v>
      </c>
      <c r="C158" s="12" t="s">
        <v>1196</v>
      </c>
      <c r="D158" s="12">
        <v>1.7</v>
      </c>
      <c r="E158" s="12"/>
      <c r="F158" s="12"/>
      <c r="G158" s="12"/>
      <c r="H158" s="12"/>
      <c r="I158" s="12"/>
      <c r="J158" s="12">
        <v>0</v>
      </c>
      <c r="K158" s="12">
        <v>0</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
      <c r="BY158" s="41"/>
      <c r="BZ158" s="51"/>
      <c r="CA158" s="51"/>
      <c r="CB158" s="1"/>
      <c r="CC158" s="1"/>
      <c r="CD158" s="1"/>
      <c r="CE158" s="1"/>
      <c r="CF158" s="1"/>
      <c r="CG158" s="1"/>
      <c r="CH158" s="1"/>
      <c r="CI158" s="1"/>
      <c r="CJ158" s="1"/>
      <c r="CK158" s="1"/>
      <c r="CL158" s="71"/>
      <c r="CM158" s="7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41"/>
      <c r="DY158" s="41"/>
      <c r="DZ158" s="1"/>
      <c r="EA158" s="1"/>
      <c r="EB158" s="1"/>
      <c r="EC158" s="41"/>
      <c r="ED158" s="54"/>
      <c r="EE158" s="54"/>
      <c r="EF158" s="1"/>
      <c r="EG158" s="1"/>
      <c r="EH158" s="1"/>
      <c r="EI158" s="1"/>
      <c r="EJ158" s="1"/>
      <c r="EK158" s="1"/>
      <c r="EL158" s="1"/>
      <c r="EM158" s="1"/>
      <c r="EN158" s="60"/>
      <c r="EO158" s="60"/>
      <c r="EP158" s="1"/>
      <c r="EQ158" s="1"/>
      <c r="ER158" s="1"/>
      <c r="ES158" s="1"/>
      <c r="ET158" s="1"/>
      <c r="EU158" s="1"/>
      <c r="EV158" s="1"/>
      <c r="EW158" s="1"/>
      <c r="EX158" s="1"/>
      <c r="EY158" s="1"/>
      <c r="EZ158" s="54"/>
      <c r="FA158" s="54"/>
      <c r="FB158" s="1"/>
      <c r="FC158" s="1"/>
      <c r="FD158" s="151"/>
      <c r="FE158" s="54"/>
      <c r="FF158" s="54"/>
      <c r="FG158" s="1"/>
      <c r="FH158" s="1">
        <v>24</v>
      </c>
      <c r="FI158" s="1"/>
      <c r="FJ158" s="1"/>
      <c r="FK158" s="54"/>
      <c r="FL158" s="54"/>
      <c r="FM158" s="1"/>
      <c r="FN158" s="1"/>
      <c r="FO158" s="1"/>
      <c r="FP158" s="1"/>
      <c r="FQ158" s="160"/>
      <c r="FR158" s="51"/>
      <c r="FS158" s="1"/>
      <c r="FT158" s="1"/>
      <c r="FU158" s="1"/>
      <c r="FV158" s="1"/>
      <c r="FW158" s="1"/>
      <c r="FX158" s="1"/>
      <c r="FY158" s="1"/>
      <c r="FZ158" s="1"/>
      <c r="GA158" s="1"/>
      <c r="GB158" s="1"/>
      <c r="GC158" s="1"/>
      <c r="GD158" s="1"/>
      <c r="GE158" s="1"/>
      <c r="GF158" s="1"/>
      <c r="GG158" s="1"/>
      <c r="GH158" s="1"/>
      <c r="GI158" s="54"/>
      <c r="GJ158" s="54"/>
      <c r="GK158" s="1"/>
      <c r="GL158" s="1"/>
      <c r="GM158" s="1"/>
      <c r="GN158" s="1"/>
      <c r="GO158" s="1"/>
      <c r="GP158" s="1"/>
      <c r="GQ158" s="1"/>
      <c r="GR158" s="1"/>
      <c r="GS158" s="1"/>
      <c r="GT158" s="1"/>
      <c r="GU158" s="194"/>
      <c r="GV158" s="194"/>
      <c r="GW158" s="51"/>
      <c r="GX158" s="51"/>
      <c r="GY158" s="1"/>
      <c r="GZ158" s="1"/>
      <c r="HA158" s="1"/>
      <c r="HB158" s="1"/>
      <c r="HC158" s="1"/>
      <c r="HD158" s="1"/>
      <c r="HE158" s="1"/>
      <c r="HF158" s="1"/>
      <c r="HG158" s="1"/>
      <c r="HH158" s="1"/>
      <c r="HI158" s="1"/>
      <c r="HJ158" s="1"/>
      <c r="HK158" s="94"/>
      <c r="HL158" s="94"/>
      <c r="HM158" s="1"/>
      <c r="HN158" s="1"/>
      <c r="HO158" s="51"/>
      <c r="HP158" s="51"/>
      <c r="HQ158" s="1"/>
      <c r="HR158" s="1"/>
      <c r="HS158" s="1"/>
      <c r="HT158" s="1"/>
      <c r="HU158" s="1"/>
      <c r="HV158" s="1"/>
      <c r="HW158" s="213"/>
      <c r="HX158" s="213"/>
      <c r="HY158" s="1"/>
      <c r="HZ158" s="1"/>
      <c r="IA158" s="230"/>
      <c r="IB158" s="230"/>
      <c r="IC158" s="1"/>
      <c r="ID158" s="1"/>
      <c r="IE158" s="1"/>
      <c r="IF158" s="1"/>
      <c r="IG158" s="1"/>
      <c r="IH158" s="1"/>
      <c r="II158" s="1"/>
      <c r="IJ158" s="1"/>
      <c r="IK158" s="244"/>
      <c r="IL158" s="244"/>
      <c r="IM158" s="1"/>
      <c r="IN158" s="1"/>
      <c r="IO158" s="1361"/>
    </row>
    <row r="159" spans="1:249" x14ac:dyDescent="0.3">
      <c r="A159" s="12">
        <v>123</v>
      </c>
      <c r="B159" s="12" t="s">
        <v>1197</v>
      </c>
      <c r="C159" s="12" t="s">
        <v>872</v>
      </c>
      <c r="D159" s="12">
        <v>2.06</v>
      </c>
      <c r="E159" s="12"/>
      <c r="F159" s="12"/>
      <c r="G159" s="12"/>
      <c r="H159" s="12"/>
      <c r="I159" s="12"/>
      <c r="J159" s="12">
        <v>0</v>
      </c>
      <c r="K159" s="12">
        <v>0</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
      <c r="BY159" s="41"/>
      <c r="BZ159" s="51"/>
      <c r="CA159" s="51"/>
      <c r="CB159" s="1"/>
      <c r="CC159" s="1"/>
      <c r="CD159" s="1"/>
      <c r="CE159" s="1"/>
      <c r="CF159" s="1"/>
      <c r="CG159" s="1"/>
      <c r="CH159" s="1"/>
      <c r="CI159" s="1"/>
      <c r="CJ159" s="1"/>
      <c r="CK159" s="1"/>
      <c r="CL159" s="71"/>
      <c r="CM159" s="7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41"/>
      <c r="DY159" s="41"/>
      <c r="DZ159" s="1"/>
      <c r="EA159" s="1"/>
      <c r="EB159" s="1"/>
      <c r="EC159" s="41"/>
      <c r="ED159" s="54"/>
      <c r="EE159" s="54"/>
      <c r="EF159" s="1"/>
      <c r="EG159" s="1"/>
      <c r="EH159" s="1"/>
      <c r="EI159" s="1"/>
      <c r="EJ159" s="1"/>
      <c r="EK159" s="1"/>
      <c r="EL159" s="1"/>
      <c r="EM159" s="1"/>
      <c r="EN159" s="60"/>
      <c r="EO159" s="60"/>
      <c r="EP159" s="1"/>
      <c r="EQ159" s="1"/>
      <c r="ER159" s="1"/>
      <c r="ES159" s="1"/>
      <c r="ET159" s="1"/>
      <c r="EU159" s="1"/>
      <c r="EV159" s="1"/>
      <c r="EW159" s="1"/>
      <c r="EX159" s="1"/>
      <c r="EY159" s="1"/>
      <c r="EZ159" s="54"/>
      <c r="FA159" s="54"/>
      <c r="FB159" s="1"/>
      <c r="FC159" s="1"/>
      <c r="FD159" s="151"/>
      <c r="FE159" s="54"/>
      <c r="FF159" s="54"/>
      <c r="FG159" s="1"/>
      <c r="FH159" s="1"/>
      <c r="FI159" s="1"/>
      <c r="FJ159" s="1"/>
      <c r="FK159" s="54"/>
      <c r="FL159" s="54"/>
      <c r="FM159" s="1"/>
      <c r="FN159" s="1"/>
      <c r="FO159" s="1"/>
      <c r="FP159" s="1"/>
      <c r="FQ159" s="160"/>
      <c r="FR159" s="51"/>
      <c r="FS159" s="1"/>
      <c r="FT159" s="1"/>
      <c r="FU159" s="1"/>
      <c r="FV159" s="1"/>
      <c r="FW159" s="1"/>
      <c r="FX159" s="1"/>
      <c r="FY159" s="1"/>
      <c r="FZ159" s="1"/>
      <c r="GA159" s="1"/>
      <c r="GB159" s="1"/>
      <c r="GC159" s="1"/>
      <c r="GD159" s="1"/>
      <c r="GE159" s="1"/>
      <c r="GF159" s="1"/>
      <c r="GG159" s="1"/>
      <c r="GH159" s="1"/>
      <c r="GI159" s="54"/>
      <c r="GJ159" s="54"/>
      <c r="GK159" s="1"/>
      <c r="GL159" s="1"/>
      <c r="GM159" s="1"/>
      <c r="GN159" s="1"/>
      <c r="GO159" s="1"/>
      <c r="GP159" s="1"/>
      <c r="GQ159" s="1"/>
      <c r="GR159" s="1"/>
      <c r="GS159" s="1"/>
      <c r="GT159" s="1"/>
      <c r="GU159" s="194"/>
      <c r="GV159" s="194"/>
      <c r="GW159" s="51">
        <v>0</v>
      </c>
      <c r="GX159" s="51">
        <v>0</v>
      </c>
      <c r="GY159" s="1"/>
      <c r="GZ159" s="1"/>
      <c r="HA159" s="1"/>
      <c r="HB159" s="1"/>
      <c r="HC159" s="1"/>
      <c r="HD159" s="1"/>
      <c r="HE159" s="1"/>
      <c r="HF159" s="1"/>
      <c r="HG159" s="1"/>
      <c r="HH159" s="1"/>
      <c r="HI159" s="1"/>
      <c r="HJ159" s="1"/>
      <c r="HK159" s="94"/>
      <c r="HL159" s="94"/>
      <c r="HM159" s="1"/>
      <c r="HN159" s="1"/>
      <c r="HO159" s="51">
        <v>0</v>
      </c>
      <c r="HP159" s="51">
        <v>0</v>
      </c>
      <c r="HQ159" s="1"/>
      <c r="HR159" s="1"/>
      <c r="HS159" s="1"/>
      <c r="HT159" s="1"/>
      <c r="HU159" s="1"/>
      <c r="HV159" s="1"/>
      <c r="HW159" s="213"/>
      <c r="HX159" s="213"/>
      <c r="HY159" s="1"/>
      <c r="HZ159" s="1"/>
      <c r="IA159" s="230"/>
      <c r="IB159" s="230"/>
      <c r="IC159" s="1"/>
      <c r="ID159" s="1"/>
      <c r="IE159" s="1"/>
      <c r="IF159" s="1"/>
      <c r="IG159" s="1"/>
      <c r="IH159" s="1"/>
      <c r="II159" s="1"/>
      <c r="IJ159" s="1"/>
      <c r="IK159" s="244"/>
      <c r="IL159" s="244"/>
      <c r="IM159" s="1"/>
      <c r="IN159" s="1"/>
      <c r="IO159" s="1361"/>
    </row>
    <row r="160" spans="1:249" x14ac:dyDescent="0.3">
      <c r="A160" s="12">
        <v>124</v>
      </c>
      <c r="B160" s="12" t="s">
        <v>1198</v>
      </c>
      <c r="C160" s="12" t="s">
        <v>874</v>
      </c>
      <c r="D160" s="12">
        <v>2.17</v>
      </c>
      <c r="E160" s="12"/>
      <c r="F160" s="12"/>
      <c r="G160" s="12"/>
      <c r="H160" s="12"/>
      <c r="I160" s="12"/>
      <c r="J160" s="12">
        <v>0</v>
      </c>
      <c r="K160" s="12">
        <v>0</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
      <c r="BY160" s="41"/>
      <c r="BZ160" s="51"/>
      <c r="CA160" s="51"/>
      <c r="CB160" s="1"/>
      <c r="CC160" s="1"/>
      <c r="CD160" s="1"/>
      <c r="CE160" s="1"/>
      <c r="CF160" s="1"/>
      <c r="CG160" s="1"/>
      <c r="CH160" s="1"/>
      <c r="CI160" s="1"/>
      <c r="CJ160" s="1"/>
      <c r="CK160" s="1"/>
      <c r="CL160" s="71"/>
      <c r="CM160" s="7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41"/>
      <c r="DY160" s="41"/>
      <c r="DZ160" s="1"/>
      <c r="EA160" s="1"/>
      <c r="EB160" s="1"/>
      <c r="EC160" s="41"/>
      <c r="ED160" s="54"/>
      <c r="EE160" s="54"/>
      <c r="EF160" s="1"/>
      <c r="EG160" s="1"/>
      <c r="EH160" s="1"/>
      <c r="EI160" s="1"/>
      <c r="EJ160" s="1"/>
      <c r="EK160" s="1"/>
      <c r="EL160" s="1"/>
      <c r="EM160" s="1"/>
      <c r="EN160" s="60"/>
      <c r="EO160" s="60"/>
      <c r="EP160" s="1"/>
      <c r="EQ160" s="1"/>
      <c r="ER160" s="1"/>
      <c r="ES160" s="1"/>
      <c r="ET160" s="1"/>
      <c r="EU160" s="1"/>
      <c r="EV160" s="1"/>
      <c r="EW160" s="1"/>
      <c r="EX160" s="1"/>
      <c r="EY160" s="1"/>
      <c r="EZ160" s="54"/>
      <c r="FA160" s="54"/>
      <c r="FB160" s="1"/>
      <c r="FC160" s="1"/>
      <c r="FD160" s="151"/>
      <c r="FE160" s="54"/>
      <c r="FF160" s="54"/>
      <c r="FG160" s="1"/>
      <c r="FH160" s="1"/>
      <c r="FI160" s="1"/>
      <c r="FJ160" s="1"/>
      <c r="FK160" s="54"/>
      <c r="FL160" s="54"/>
      <c r="FM160" s="1"/>
      <c r="FN160" s="1"/>
      <c r="FO160" s="1"/>
      <c r="FP160" s="1"/>
      <c r="FQ160" s="160"/>
      <c r="FR160" s="51"/>
      <c r="FS160" s="1"/>
      <c r="FT160" s="1"/>
      <c r="FU160" s="1"/>
      <c r="FV160" s="1"/>
      <c r="FW160" s="1"/>
      <c r="FX160" s="1"/>
      <c r="FY160" s="1"/>
      <c r="FZ160" s="1"/>
      <c r="GA160" s="1"/>
      <c r="GB160" s="1"/>
      <c r="GC160" s="1"/>
      <c r="GD160" s="1"/>
      <c r="GE160" s="1"/>
      <c r="GF160" s="1"/>
      <c r="GG160" s="1"/>
      <c r="GH160" s="1"/>
      <c r="GI160" s="54"/>
      <c r="GJ160" s="54"/>
      <c r="GK160" s="1"/>
      <c r="GL160" s="1"/>
      <c r="GM160" s="1"/>
      <c r="GN160" s="1"/>
      <c r="GO160" s="1"/>
      <c r="GP160" s="1"/>
      <c r="GQ160" s="1"/>
      <c r="GR160" s="1"/>
      <c r="GS160" s="1"/>
      <c r="GT160" s="1"/>
      <c r="GU160" s="194"/>
      <c r="GV160" s="194"/>
      <c r="GW160" s="51"/>
      <c r="GX160" s="51"/>
      <c r="GY160" s="1"/>
      <c r="GZ160" s="1"/>
      <c r="HA160" s="1"/>
      <c r="HB160" s="1"/>
      <c r="HC160" s="1"/>
      <c r="HD160" s="1"/>
      <c r="HE160" s="1"/>
      <c r="HF160" s="1"/>
      <c r="HG160" s="1"/>
      <c r="HH160" s="1"/>
      <c r="HI160" s="1"/>
      <c r="HJ160" s="1"/>
      <c r="HK160" s="94"/>
      <c r="HL160" s="94"/>
      <c r="HM160" s="1"/>
      <c r="HN160" s="1"/>
      <c r="HO160" s="51"/>
      <c r="HP160" s="51"/>
      <c r="HQ160" s="1"/>
      <c r="HR160" s="1"/>
      <c r="HS160" s="1"/>
      <c r="HT160" s="1"/>
      <c r="HU160" s="1"/>
      <c r="HV160" s="1"/>
      <c r="HW160" s="213"/>
      <c r="HX160" s="213"/>
      <c r="HY160" s="1"/>
      <c r="HZ160" s="1"/>
      <c r="IA160" s="230"/>
      <c r="IB160" s="230"/>
      <c r="IC160" s="1"/>
      <c r="ID160" s="1"/>
      <c r="IE160" s="1"/>
      <c r="IF160" s="1"/>
      <c r="IG160" s="1"/>
      <c r="IH160" s="1"/>
      <c r="II160" s="1"/>
      <c r="IJ160" s="1"/>
      <c r="IK160" s="244"/>
      <c r="IL160" s="244"/>
      <c r="IM160" s="1"/>
      <c r="IN160" s="1"/>
      <c r="IO160" s="1361"/>
    </row>
    <row r="161" spans="1:249" x14ac:dyDescent="0.3">
      <c r="A161" s="12">
        <v>33</v>
      </c>
      <c r="B161" s="12" t="s">
        <v>1199</v>
      </c>
      <c r="C161" s="12" t="s">
        <v>878</v>
      </c>
      <c r="D161" s="12">
        <v>1.1000000000000001</v>
      </c>
      <c r="E161" s="12"/>
      <c r="F161" s="12"/>
      <c r="G161" s="12"/>
      <c r="H161" s="12"/>
      <c r="I161" s="12"/>
      <c r="J161" s="12">
        <v>0</v>
      </c>
      <c r="K161" s="12">
        <v>0</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v>0</v>
      </c>
      <c r="AK161" s="12">
        <v>2</v>
      </c>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f>SUM(BH162)</f>
        <v>0</v>
      </c>
      <c r="BI161" s="12">
        <f>SUM(BI162)</f>
        <v>0</v>
      </c>
      <c r="BJ161" s="12"/>
      <c r="BK161" s="12"/>
      <c r="BL161" s="12"/>
      <c r="BM161" s="12"/>
      <c r="BN161" s="12"/>
      <c r="BO161" s="12"/>
      <c r="BP161" s="12"/>
      <c r="BQ161" s="12"/>
      <c r="BR161" s="12"/>
      <c r="BS161" s="12"/>
      <c r="BT161" s="12"/>
      <c r="BU161" s="12"/>
      <c r="BV161" s="12"/>
      <c r="BW161" s="12"/>
      <c r="BX161" s="1"/>
      <c r="BY161" s="41"/>
      <c r="BZ161" s="51"/>
      <c r="CA161" s="51"/>
      <c r="CB161" s="1"/>
      <c r="CC161" s="1"/>
      <c r="CD161" s="1"/>
      <c r="CE161" s="1"/>
      <c r="CF161" s="1"/>
      <c r="CG161" s="1"/>
      <c r="CH161" s="1"/>
      <c r="CI161" s="1"/>
      <c r="CJ161" s="1"/>
      <c r="CK161" s="1"/>
      <c r="CL161" s="71"/>
      <c r="CM161" s="71"/>
      <c r="CN161" s="1"/>
      <c r="CO161" s="1"/>
      <c r="CP161" s="1"/>
      <c r="CQ161" s="1"/>
      <c r="CR161" s="1"/>
      <c r="CS161" s="1"/>
      <c r="CT161" s="1"/>
      <c r="CU161" s="1"/>
      <c r="CV161" s="1"/>
      <c r="CW161" s="1"/>
      <c r="CX161" s="1"/>
      <c r="CY161" s="1"/>
      <c r="CZ161" s="1"/>
      <c r="DA161" s="1">
        <v>5</v>
      </c>
      <c r="DB161" s="1"/>
      <c r="DC161" s="1"/>
      <c r="DD161" s="1"/>
      <c r="DE161" s="1"/>
      <c r="DF161" s="1"/>
      <c r="DG161" s="1"/>
      <c r="DH161" s="1"/>
      <c r="DI161" s="1"/>
      <c r="DJ161" s="1"/>
      <c r="DK161" s="1"/>
      <c r="DL161" s="1"/>
      <c r="DM161" s="1"/>
      <c r="DN161" s="1"/>
      <c r="DO161" s="1"/>
      <c r="DP161" s="1"/>
      <c r="DQ161" s="1"/>
      <c r="DR161" s="1"/>
      <c r="DS161" s="1"/>
      <c r="DT161" s="1"/>
      <c r="DU161" s="1"/>
      <c r="DV161" s="1"/>
      <c r="DW161" s="1"/>
      <c r="DX161" s="41"/>
      <c r="DY161" s="41"/>
      <c r="DZ161" s="1"/>
      <c r="EA161" s="1"/>
      <c r="EB161" s="1"/>
      <c r="EC161" s="41"/>
      <c r="ED161" s="54"/>
      <c r="EE161" s="54"/>
      <c r="EF161" s="1"/>
      <c r="EG161" s="1"/>
      <c r="EH161" s="1"/>
      <c r="EI161" s="1"/>
      <c r="EJ161" s="1"/>
      <c r="EK161" s="1"/>
      <c r="EL161" s="1"/>
      <c r="EM161" s="1"/>
      <c r="EN161" s="60"/>
      <c r="EO161" s="60"/>
      <c r="EP161" s="1"/>
      <c r="EQ161" s="1"/>
      <c r="ER161" s="1"/>
      <c r="ES161" s="1"/>
      <c r="ET161" s="1"/>
      <c r="EU161" s="1"/>
      <c r="EV161" s="1">
        <v>0</v>
      </c>
      <c r="EW161" s="1">
        <v>2</v>
      </c>
      <c r="EX161" s="1"/>
      <c r="EY161" s="1"/>
      <c r="EZ161" s="54"/>
      <c r="FA161" s="54">
        <v>2</v>
      </c>
      <c r="FB161" s="1"/>
      <c r="FC161" s="1"/>
      <c r="FD161" s="151"/>
      <c r="FE161" s="54"/>
      <c r="FF161" s="54"/>
      <c r="FG161" s="1"/>
      <c r="FH161" s="1"/>
      <c r="FI161" s="1"/>
      <c r="FJ161" s="1"/>
      <c r="FK161" s="54"/>
      <c r="FL161" s="54"/>
      <c r="FM161" s="1"/>
      <c r="FN161" s="1"/>
      <c r="FO161" s="1"/>
      <c r="FP161" s="1"/>
      <c r="FQ161" s="160"/>
      <c r="FR161" s="51"/>
      <c r="FS161" s="1"/>
      <c r="FT161" s="1"/>
      <c r="FU161" s="1"/>
      <c r="FV161" s="1"/>
      <c r="FW161" s="1"/>
      <c r="FX161" s="1"/>
      <c r="FY161" s="1"/>
      <c r="FZ161" s="1"/>
      <c r="GA161" s="1"/>
      <c r="GB161" s="1"/>
      <c r="GC161" s="1"/>
      <c r="GD161" s="1"/>
      <c r="GE161" s="1"/>
      <c r="GF161" s="1"/>
      <c r="GG161" s="1"/>
      <c r="GH161" s="1"/>
      <c r="GI161" s="54"/>
      <c r="GJ161" s="54"/>
      <c r="GK161" s="1"/>
      <c r="GL161" s="1"/>
      <c r="GM161" s="1"/>
      <c r="GN161" s="1"/>
      <c r="GO161" s="1"/>
      <c r="GP161" s="1"/>
      <c r="GQ161" s="1"/>
      <c r="GR161" s="1"/>
      <c r="GS161" s="1"/>
      <c r="GT161" s="1"/>
      <c r="GU161" s="194"/>
      <c r="GV161" s="194"/>
      <c r="GW161" s="51">
        <v>0</v>
      </c>
      <c r="GX161" s="51">
        <v>0</v>
      </c>
      <c r="GY161" s="1"/>
      <c r="GZ161" s="1"/>
      <c r="HA161" s="1"/>
      <c r="HB161" s="1"/>
      <c r="HC161" s="50">
        <v>0</v>
      </c>
      <c r="HD161" s="50">
        <v>0</v>
      </c>
      <c r="HE161" s="1"/>
      <c r="HF161" s="1"/>
      <c r="HG161" s="1"/>
      <c r="HH161" s="1"/>
      <c r="HI161" s="1"/>
      <c r="HJ161" s="1"/>
      <c r="HK161" s="94"/>
      <c r="HL161" s="94"/>
      <c r="HM161" s="1"/>
      <c r="HN161" s="1"/>
      <c r="HO161" s="51">
        <v>0</v>
      </c>
      <c r="HP161" s="51">
        <v>0</v>
      </c>
      <c r="HQ161" s="1"/>
      <c r="HR161" s="1"/>
      <c r="HS161" s="1"/>
      <c r="HT161" s="1"/>
      <c r="HU161" s="1"/>
      <c r="HV161" s="50">
        <v>0</v>
      </c>
      <c r="HW161" s="213"/>
      <c r="HX161" s="213"/>
      <c r="HY161" s="1"/>
      <c r="HZ161" s="1"/>
      <c r="IA161" s="230"/>
      <c r="IB161" s="230"/>
      <c r="IC161" s="1"/>
      <c r="ID161" s="1"/>
      <c r="IE161" s="1"/>
      <c r="IF161" s="1"/>
      <c r="IG161" s="1"/>
      <c r="IH161" s="1"/>
      <c r="II161" s="1"/>
      <c r="IJ161" s="1"/>
      <c r="IK161" s="244"/>
      <c r="IL161" s="244"/>
      <c r="IM161" s="1"/>
      <c r="IN161" s="1"/>
      <c r="IO161" s="1361"/>
    </row>
    <row r="162" spans="1:249" x14ac:dyDescent="0.3">
      <c r="A162" s="12">
        <v>125</v>
      </c>
      <c r="B162" s="12" t="s">
        <v>1200</v>
      </c>
      <c r="C162" s="12" t="s">
        <v>1201</v>
      </c>
      <c r="D162" s="12">
        <v>1.1000000000000001</v>
      </c>
      <c r="E162" s="12"/>
      <c r="F162" s="12"/>
      <c r="G162" s="12"/>
      <c r="H162" s="12"/>
      <c r="I162" s="12"/>
      <c r="J162" s="12">
        <v>0</v>
      </c>
      <c r="K162" s="12">
        <v>0</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v>2</v>
      </c>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
      <c r="BY162" s="41"/>
      <c r="BZ162" s="51"/>
      <c r="CA162" s="51"/>
      <c r="CB162" s="1"/>
      <c r="CC162" s="1"/>
      <c r="CD162" s="1"/>
      <c r="CE162" s="1"/>
      <c r="CF162" s="1"/>
      <c r="CG162" s="1"/>
      <c r="CH162" s="1"/>
      <c r="CI162" s="1"/>
      <c r="CJ162" s="1"/>
      <c r="CK162" s="1"/>
      <c r="CL162" s="71"/>
      <c r="CM162" s="71"/>
      <c r="CN162" s="1"/>
      <c r="CO162" s="1"/>
      <c r="CP162" s="1"/>
      <c r="CQ162" s="1"/>
      <c r="CR162" s="1"/>
      <c r="CS162" s="1"/>
      <c r="CT162" s="1"/>
      <c r="CU162" s="1"/>
      <c r="CV162" s="1"/>
      <c r="CW162" s="1"/>
      <c r="CX162" s="1"/>
      <c r="CY162" s="1"/>
      <c r="CZ162" s="1"/>
      <c r="DA162" s="1">
        <v>5</v>
      </c>
      <c r="DB162" s="1"/>
      <c r="DC162" s="1"/>
      <c r="DD162" s="1"/>
      <c r="DE162" s="1"/>
      <c r="DF162" s="1"/>
      <c r="DG162" s="1"/>
      <c r="DH162" s="1"/>
      <c r="DI162" s="1"/>
      <c r="DJ162" s="1"/>
      <c r="DK162" s="1"/>
      <c r="DL162" s="1"/>
      <c r="DM162" s="1"/>
      <c r="DN162" s="1"/>
      <c r="DO162" s="1"/>
      <c r="DP162" s="1"/>
      <c r="DQ162" s="1"/>
      <c r="DR162" s="1"/>
      <c r="DS162" s="1"/>
      <c r="DT162" s="1"/>
      <c r="DU162" s="1"/>
      <c r="DV162" s="1"/>
      <c r="DW162" s="1"/>
      <c r="DX162" s="41"/>
      <c r="DY162" s="41"/>
      <c r="DZ162" s="1"/>
      <c r="EA162" s="1"/>
      <c r="EB162" s="1"/>
      <c r="EC162" s="41"/>
      <c r="ED162" s="54"/>
      <c r="EE162" s="54"/>
      <c r="EF162" s="1"/>
      <c r="EG162" s="1"/>
      <c r="EH162" s="1"/>
      <c r="EI162" s="1"/>
      <c r="EJ162" s="1"/>
      <c r="EK162" s="1"/>
      <c r="EL162" s="1"/>
      <c r="EM162" s="1"/>
      <c r="EN162" s="60"/>
      <c r="EO162" s="60"/>
      <c r="EP162" s="1"/>
      <c r="EQ162" s="1"/>
      <c r="ER162" s="1"/>
      <c r="ES162" s="1"/>
      <c r="ET162" s="1"/>
      <c r="EU162" s="1"/>
      <c r="EV162" s="1"/>
      <c r="EW162" s="1">
        <v>2</v>
      </c>
      <c r="EX162" s="1"/>
      <c r="EY162" s="1"/>
      <c r="EZ162" s="54"/>
      <c r="FA162" s="54">
        <v>2</v>
      </c>
      <c r="FB162" s="1"/>
      <c r="FC162" s="1"/>
      <c r="FD162" s="151"/>
      <c r="FE162" s="54"/>
      <c r="FF162" s="54"/>
      <c r="FG162" s="1"/>
      <c r="FH162" s="1"/>
      <c r="FI162" s="1"/>
      <c r="FJ162" s="1"/>
      <c r="FK162" s="54"/>
      <c r="FL162" s="54"/>
      <c r="FM162" s="1"/>
      <c r="FN162" s="1"/>
      <c r="FO162" s="1"/>
      <c r="FP162" s="1"/>
      <c r="FQ162" s="160"/>
      <c r="FR162" s="51"/>
      <c r="FS162" s="1"/>
      <c r="FT162" s="1"/>
      <c r="FU162" s="1"/>
      <c r="FV162" s="1"/>
      <c r="FW162" s="1"/>
      <c r="FX162" s="1"/>
      <c r="FY162" s="1"/>
      <c r="FZ162" s="1"/>
      <c r="GA162" s="1"/>
      <c r="GB162" s="1"/>
      <c r="GC162" s="1"/>
      <c r="GD162" s="1"/>
      <c r="GE162" s="1"/>
      <c r="GF162" s="1"/>
      <c r="GG162" s="1"/>
      <c r="GH162" s="1"/>
      <c r="GI162" s="54"/>
      <c r="GJ162" s="54"/>
      <c r="GK162" s="1"/>
      <c r="GL162" s="1"/>
      <c r="GM162" s="1"/>
      <c r="GN162" s="1"/>
      <c r="GO162" s="1"/>
      <c r="GP162" s="1"/>
      <c r="GQ162" s="1"/>
      <c r="GR162" s="1"/>
      <c r="GS162" s="1"/>
      <c r="GT162" s="1"/>
      <c r="GU162" s="194"/>
      <c r="GV162" s="194"/>
      <c r="GW162" s="51"/>
      <c r="GX162" s="51"/>
      <c r="GY162" s="1"/>
      <c r="GZ162" s="1"/>
      <c r="HA162" s="1"/>
      <c r="HB162" s="1"/>
      <c r="HC162" s="1"/>
      <c r="HD162" s="1"/>
      <c r="HE162" s="1"/>
      <c r="HF162" s="1"/>
      <c r="HG162" s="1"/>
      <c r="HH162" s="1"/>
      <c r="HI162" s="1"/>
      <c r="HJ162" s="1"/>
      <c r="HK162" s="94"/>
      <c r="HL162" s="94"/>
      <c r="HM162" s="1"/>
      <c r="HN162" s="1"/>
      <c r="HO162" s="51"/>
      <c r="HP162" s="51"/>
      <c r="HQ162" s="1"/>
      <c r="HR162" s="1"/>
      <c r="HS162" s="1"/>
      <c r="HT162" s="1">
        <v>1</v>
      </c>
      <c r="HU162" s="1"/>
      <c r="HV162" s="1"/>
      <c r="HW162" s="213"/>
      <c r="HX162" s="213"/>
      <c r="HY162" s="1"/>
      <c r="HZ162" s="1"/>
      <c r="IA162" s="230"/>
      <c r="IB162" s="230"/>
      <c r="IC162" s="1"/>
      <c r="ID162" s="1"/>
      <c r="IE162" s="1"/>
      <c r="IF162" s="1"/>
      <c r="IG162" s="1">
        <v>4</v>
      </c>
      <c r="IH162" s="1"/>
      <c r="II162" s="1"/>
      <c r="IJ162" s="1"/>
      <c r="IK162" s="244"/>
      <c r="IL162" s="244"/>
      <c r="IM162" s="1"/>
      <c r="IN162" s="1"/>
      <c r="IO162" s="1361"/>
    </row>
    <row r="163" spans="1:249" x14ac:dyDescent="0.3">
      <c r="A163" s="12">
        <v>34</v>
      </c>
      <c r="B163" s="12" t="s">
        <v>1202</v>
      </c>
      <c r="C163" s="12" t="s">
        <v>187</v>
      </c>
      <c r="D163" s="12">
        <v>0.89</v>
      </c>
      <c r="E163" s="12"/>
      <c r="F163" s="12"/>
      <c r="G163" s="12"/>
      <c r="H163" s="12"/>
      <c r="I163" s="12"/>
      <c r="J163" s="12">
        <v>0</v>
      </c>
      <c r="K163" s="12">
        <v>0</v>
      </c>
      <c r="L163" s="12"/>
      <c r="M163" s="12"/>
      <c r="N163" s="12"/>
      <c r="O163" s="12"/>
      <c r="P163" s="12"/>
      <c r="Q163" s="12"/>
      <c r="R163" s="12"/>
      <c r="S163" s="12">
        <v>1</v>
      </c>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
      <c r="BY163" s="41"/>
      <c r="BZ163" s="51"/>
      <c r="CA163" s="51"/>
      <c r="CB163" s="1"/>
      <c r="CC163" s="1"/>
      <c r="CD163" s="1"/>
      <c r="CE163" s="1"/>
      <c r="CF163" s="1"/>
      <c r="CG163" s="1"/>
      <c r="CH163" s="1"/>
      <c r="CI163" s="1"/>
      <c r="CJ163" s="1"/>
      <c r="CK163" s="1"/>
      <c r="CL163" s="71"/>
      <c r="CM163" s="71"/>
      <c r="CN163" s="1"/>
      <c r="CO163" s="1"/>
      <c r="CP163" s="1"/>
      <c r="CQ163" s="1"/>
      <c r="CR163" s="1"/>
      <c r="CS163" s="1"/>
      <c r="CT163" s="1"/>
      <c r="CU163" s="1"/>
      <c r="CV163" s="1"/>
      <c r="CW163" s="1"/>
      <c r="CX163" s="1"/>
      <c r="CY163" s="1"/>
      <c r="CZ163" s="1"/>
      <c r="DA163" s="1"/>
      <c r="DB163" s="1"/>
      <c r="DC163" s="1">
        <v>3</v>
      </c>
      <c r="DD163" s="1"/>
      <c r="DE163" s="1"/>
      <c r="DF163" s="1"/>
      <c r="DG163" s="1"/>
      <c r="DH163" s="1"/>
      <c r="DI163" s="1"/>
      <c r="DJ163" s="1"/>
      <c r="DK163" s="1"/>
      <c r="DL163" s="1"/>
      <c r="DM163" s="1"/>
      <c r="DN163" s="1"/>
      <c r="DO163" s="1"/>
      <c r="DP163" s="1"/>
      <c r="DQ163" s="1"/>
      <c r="DR163" s="1"/>
      <c r="DS163" s="1"/>
      <c r="DT163" s="1"/>
      <c r="DU163" s="1"/>
      <c r="DV163" s="1"/>
      <c r="DW163" s="1"/>
      <c r="DX163" s="41"/>
      <c r="DY163" s="41"/>
      <c r="DZ163" s="1"/>
      <c r="EA163" s="1"/>
      <c r="EB163" s="1"/>
      <c r="EC163" s="41"/>
      <c r="ED163" s="54"/>
      <c r="EE163" s="54"/>
      <c r="EF163" s="1"/>
      <c r="EG163" s="1"/>
      <c r="EH163" s="1"/>
      <c r="EI163" s="1"/>
      <c r="EJ163" s="1"/>
      <c r="EK163" s="1"/>
      <c r="EL163" s="1"/>
      <c r="EM163" s="1"/>
      <c r="EN163" s="60"/>
      <c r="EO163" s="60"/>
      <c r="EP163" s="1"/>
      <c r="EQ163" s="1"/>
      <c r="ER163" s="1"/>
      <c r="ES163" s="1"/>
      <c r="ET163" s="1"/>
      <c r="EU163" s="1"/>
      <c r="EV163" s="1">
        <v>0</v>
      </c>
      <c r="EW163" s="1">
        <v>1</v>
      </c>
      <c r="EX163" s="1"/>
      <c r="EY163" s="1"/>
      <c r="EZ163" s="54"/>
      <c r="FA163" s="54"/>
      <c r="FB163" s="1"/>
      <c r="FC163" s="1"/>
      <c r="FD163" s="151"/>
      <c r="FE163" s="54"/>
      <c r="FF163" s="54"/>
      <c r="FG163" s="1"/>
      <c r="FH163" s="1"/>
      <c r="FI163" s="1"/>
      <c r="FJ163" s="1"/>
      <c r="FK163" s="54"/>
      <c r="FL163" s="54"/>
      <c r="FM163" s="1"/>
      <c r="FN163" s="1"/>
      <c r="FO163" s="1"/>
      <c r="FP163" s="1"/>
      <c r="FQ163" s="160"/>
      <c r="FR163" s="51"/>
      <c r="FS163" s="1"/>
      <c r="FT163" s="1"/>
      <c r="FU163" s="1"/>
      <c r="FV163" s="1"/>
      <c r="FW163" s="1"/>
      <c r="FX163" s="1"/>
      <c r="FY163" s="1"/>
      <c r="FZ163" s="1"/>
      <c r="GA163" s="1"/>
      <c r="GB163" s="1"/>
      <c r="GC163" s="1"/>
      <c r="GD163" s="1"/>
      <c r="GE163" s="1"/>
      <c r="GF163" s="1"/>
      <c r="GG163" s="1"/>
      <c r="GH163" s="1"/>
      <c r="GI163" s="54"/>
      <c r="GJ163" s="54"/>
      <c r="GK163" s="1"/>
      <c r="GL163" s="1"/>
      <c r="GM163" s="1"/>
      <c r="GN163" s="1"/>
      <c r="GO163" s="1"/>
      <c r="GP163" s="1"/>
      <c r="GQ163" s="1"/>
      <c r="GR163" s="1"/>
      <c r="GS163" s="1"/>
      <c r="GT163" s="1"/>
      <c r="GU163" s="194"/>
      <c r="GV163" s="194"/>
      <c r="GW163" s="51"/>
      <c r="GX163" s="51"/>
      <c r="GY163" s="1"/>
      <c r="GZ163" s="1"/>
      <c r="HA163" s="1"/>
      <c r="HB163" s="1"/>
      <c r="HC163" s="50">
        <v>0</v>
      </c>
      <c r="HD163" s="50">
        <v>0</v>
      </c>
      <c r="HE163" s="1"/>
      <c r="HF163" s="1"/>
      <c r="HG163" s="1"/>
      <c r="HH163" s="1"/>
      <c r="HI163" s="1"/>
      <c r="HJ163" s="1"/>
      <c r="HK163" s="94"/>
      <c r="HL163" s="94"/>
      <c r="HM163" s="1"/>
      <c r="HN163" s="1"/>
      <c r="HO163" s="51"/>
      <c r="HP163" s="51"/>
      <c r="HQ163" s="1"/>
      <c r="HR163" s="1"/>
      <c r="HS163" s="1"/>
      <c r="HT163" s="1"/>
      <c r="HU163" s="1"/>
      <c r="HV163" s="50">
        <v>0</v>
      </c>
      <c r="HW163" s="213"/>
      <c r="HX163" s="213"/>
      <c r="HY163" s="1"/>
      <c r="HZ163" s="1"/>
      <c r="IA163" s="230"/>
      <c r="IB163" s="230"/>
      <c r="IC163" s="1"/>
      <c r="ID163" s="1"/>
      <c r="IE163" s="1"/>
      <c r="IF163" s="1"/>
      <c r="IG163" s="1"/>
      <c r="IH163" s="1"/>
      <c r="II163" s="1"/>
      <c r="IJ163" s="1"/>
      <c r="IK163" s="244"/>
      <c r="IL163" s="244"/>
      <c r="IM163" s="1"/>
      <c r="IN163" s="1"/>
      <c r="IO163" s="1361"/>
    </row>
    <row r="164" spans="1:249" ht="31.5" x14ac:dyDescent="0.3">
      <c r="A164" s="12">
        <v>126</v>
      </c>
      <c r="B164" s="12" t="s">
        <v>1203</v>
      </c>
      <c r="C164" s="12" t="s">
        <v>897</v>
      </c>
      <c r="D164" s="12">
        <v>0.88</v>
      </c>
      <c r="E164" s="12"/>
      <c r="F164" s="12"/>
      <c r="G164" s="12"/>
      <c r="H164" s="12"/>
      <c r="I164" s="12"/>
      <c r="J164" s="12">
        <v>0</v>
      </c>
      <c r="K164" s="12">
        <v>0</v>
      </c>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f>SUM(BH165:BH166)</f>
        <v>0</v>
      </c>
      <c r="BI164" s="12">
        <f>SUM(BI165:BI166)</f>
        <v>0</v>
      </c>
      <c r="BJ164" s="12"/>
      <c r="BK164" s="12"/>
      <c r="BL164" s="12"/>
      <c r="BM164" s="12"/>
      <c r="BN164" s="12"/>
      <c r="BO164" s="12"/>
      <c r="BP164" s="12"/>
      <c r="BQ164" s="12"/>
      <c r="BR164" s="12"/>
      <c r="BS164" s="12"/>
      <c r="BT164" s="12"/>
      <c r="BU164" s="12"/>
      <c r="BV164" s="12"/>
      <c r="BW164" s="12"/>
      <c r="BX164" s="1"/>
      <c r="BY164" s="41"/>
      <c r="BZ164" s="51"/>
      <c r="CA164" s="51"/>
      <c r="CB164" s="1"/>
      <c r="CC164" s="1"/>
      <c r="CD164" s="1"/>
      <c r="CE164" s="1"/>
      <c r="CF164" s="1"/>
      <c r="CG164" s="1"/>
      <c r="CH164" s="1"/>
      <c r="CI164" s="1"/>
      <c r="CJ164" s="1"/>
      <c r="CK164" s="1"/>
      <c r="CL164" s="71"/>
      <c r="CM164" s="7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41"/>
      <c r="DY164" s="41"/>
      <c r="DZ164" s="1"/>
      <c r="EA164" s="1"/>
      <c r="EB164" s="1"/>
      <c r="EC164" s="41"/>
      <c r="ED164" s="54"/>
      <c r="EE164" s="54"/>
      <c r="EF164" s="1"/>
      <c r="EG164" s="1"/>
      <c r="EH164" s="1"/>
      <c r="EI164" s="1"/>
      <c r="EJ164" s="1"/>
      <c r="EK164" s="1"/>
      <c r="EL164" s="1"/>
      <c r="EM164" s="1"/>
      <c r="EN164" s="60"/>
      <c r="EO164" s="60"/>
      <c r="EP164" s="1"/>
      <c r="EQ164" s="1"/>
      <c r="ER164" s="1"/>
      <c r="ES164" s="1"/>
      <c r="ET164" s="1"/>
      <c r="EU164" s="1"/>
      <c r="EV164" s="1"/>
      <c r="EW164" s="1">
        <v>1</v>
      </c>
      <c r="EX164" s="1"/>
      <c r="EY164" s="1"/>
      <c r="EZ164" s="54"/>
      <c r="FA164" s="54"/>
      <c r="FB164" s="1"/>
      <c r="FC164" s="1"/>
      <c r="FD164" s="151"/>
      <c r="FE164" s="54"/>
      <c r="FF164" s="54"/>
      <c r="FG164" s="1"/>
      <c r="FH164" s="1"/>
      <c r="FI164" s="1"/>
      <c r="FJ164" s="1"/>
      <c r="FK164" s="54"/>
      <c r="FL164" s="54"/>
      <c r="FM164" s="1"/>
      <c r="FN164" s="1"/>
      <c r="FO164" s="1"/>
      <c r="FP164" s="1"/>
      <c r="FQ164" s="160"/>
      <c r="FR164" s="51"/>
      <c r="FS164" s="1"/>
      <c r="FT164" s="1"/>
      <c r="FU164" s="1"/>
      <c r="FV164" s="1"/>
      <c r="FW164" s="1"/>
      <c r="FX164" s="1"/>
      <c r="FY164" s="1"/>
      <c r="FZ164" s="1"/>
      <c r="GA164" s="1"/>
      <c r="GB164" s="1"/>
      <c r="GC164" s="1"/>
      <c r="GD164" s="1"/>
      <c r="GE164" s="1"/>
      <c r="GF164" s="1"/>
      <c r="GG164" s="1"/>
      <c r="GH164" s="1"/>
      <c r="GI164" s="54"/>
      <c r="GJ164" s="54"/>
      <c r="GK164" s="1"/>
      <c r="GL164" s="1"/>
      <c r="GM164" s="1"/>
      <c r="GN164" s="1"/>
      <c r="GO164" s="1"/>
      <c r="GP164" s="1"/>
      <c r="GQ164" s="1"/>
      <c r="GR164" s="1"/>
      <c r="GS164" s="1"/>
      <c r="GT164" s="1"/>
      <c r="GU164" s="194"/>
      <c r="GV164" s="194"/>
      <c r="GW164" s="51"/>
      <c r="GX164" s="51"/>
      <c r="GY164" s="1"/>
      <c r="GZ164" s="1"/>
      <c r="HA164" s="1"/>
      <c r="HB164" s="1"/>
      <c r="HC164" s="1"/>
      <c r="HD164" s="1"/>
      <c r="HE164" s="1"/>
      <c r="HF164" s="1"/>
      <c r="HG164" s="1"/>
      <c r="HH164" s="1"/>
      <c r="HI164" s="1"/>
      <c r="HJ164" s="1"/>
      <c r="HK164" s="94"/>
      <c r="HL164" s="94"/>
      <c r="HM164" s="1">
        <v>1</v>
      </c>
      <c r="HN164" s="1"/>
      <c r="HO164" s="51"/>
      <c r="HP164" s="51"/>
      <c r="HQ164" s="1"/>
      <c r="HR164" s="1"/>
      <c r="HS164" s="1"/>
      <c r="HT164" s="1"/>
      <c r="HU164" s="1"/>
      <c r="HV164" s="1"/>
      <c r="HW164" s="213"/>
      <c r="HX164" s="213"/>
      <c r="HY164" s="1"/>
      <c r="HZ164" s="1"/>
      <c r="IA164" s="230"/>
      <c r="IB164" s="230"/>
      <c r="IC164" s="1"/>
      <c r="ID164" s="1"/>
      <c r="IE164" s="1"/>
      <c r="IF164" s="1"/>
      <c r="IG164" s="1">
        <v>1</v>
      </c>
      <c r="IH164" s="1"/>
      <c r="II164" s="1"/>
      <c r="IJ164" s="1"/>
      <c r="IK164" s="244"/>
      <c r="IL164" s="244"/>
      <c r="IM164" s="1"/>
      <c r="IN164" s="1"/>
      <c r="IO164" s="1361"/>
    </row>
    <row r="165" spans="1:249" x14ac:dyDescent="0.3">
      <c r="A165" s="12">
        <v>127</v>
      </c>
      <c r="B165" s="12" t="s">
        <v>1204</v>
      </c>
      <c r="C165" s="12" t="s">
        <v>899</v>
      </c>
      <c r="D165" s="12">
        <v>0.92</v>
      </c>
      <c r="E165" s="12"/>
      <c r="F165" s="12"/>
      <c r="G165" s="12"/>
      <c r="H165" s="12"/>
      <c r="I165" s="12"/>
      <c r="J165" s="12">
        <v>0</v>
      </c>
      <c r="K165" s="12">
        <v>0</v>
      </c>
      <c r="L165" s="12"/>
      <c r="M165" s="12"/>
      <c r="N165" s="12"/>
      <c r="O165" s="12"/>
      <c r="P165" s="12"/>
      <c r="Q165" s="12"/>
      <c r="R165" s="12"/>
      <c r="S165" s="12">
        <v>1</v>
      </c>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
      <c r="BY165" s="41"/>
      <c r="BZ165" s="51"/>
      <c r="CA165" s="51"/>
      <c r="CB165" s="1"/>
      <c r="CC165" s="1"/>
      <c r="CD165" s="1"/>
      <c r="CE165" s="1"/>
      <c r="CF165" s="1"/>
      <c r="CG165" s="1"/>
      <c r="CH165" s="1"/>
      <c r="CI165" s="1"/>
      <c r="CJ165" s="1"/>
      <c r="CK165" s="1"/>
      <c r="CL165" s="71"/>
      <c r="CM165" s="7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41"/>
      <c r="DY165" s="41"/>
      <c r="DZ165" s="1"/>
      <c r="EA165" s="1"/>
      <c r="EB165" s="1"/>
      <c r="EC165" s="41"/>
      <c r="ED165" s="54"/>
      <c r="EE165" s="54"/>
      <c r="EF165" s="1"/>
      <c r="EG165" s="1"/>
      <c r="EH165" s="1"/>
      <c r="EI165" s="1"/>
      <c r="EJ165" s="1"/>
      <c r="EK165" s="1"/>
      <c r="EL165" s="1"/>
      <c r="EM165" s="1"/>
      <c r="EN165" s="60"/>
      <c r="EO165" s="60"/>
      <c r="EP165" s="1"/>
      <c r="EQ165" s="1"/>
      <c r="ER165" s="1"/>
      <c r="ES165" s="1"/>
      <c r="ET165" s="1"/>
      <c r="EU165" s="1"/>
      <c r="EV165" s="1"/>
      <c r="EW165" s="1"/>
      <c r="EX165" s="1"/>
      <c r="EY165" s="1"/>
      <c r="EZ165" s="54"/>
      <c r="FA165" s="54"/>
      <c r="FB165" s="1"/>
      <c r="FC165" s="1"/>
      <c r="FD165" s="151"/>
      <c r="FE165" s="54"/>
      <c r="FF165" s="54"/>
      <c r="FG165" s="1"/>
      <c r="FH165" s="1"/>
      <c r="FI165" s="1"/>
      <c r="FJ165" s="1"/>
      <c r="FK165" s="54"/>
      <c r="FL165" s="54"/>
      <c r="FM165" s="1"/>
      <c r="FN165" s="1"/>
      <c r="FO165" s="1"/>
      <c r="FP165" s="1"/>
      <c r="FQ165" s="160"/>
      <c r="FR165" s="51"/>
      <c r="FS165" s="1"/>
      <c r="FT165" s="1"/>
      <c r="FU165" s="1"/>
      <c r="FV165" s="1"/>
      <c r="FW165" s="1"/>
      <c r="FX165" s="1"/>
      <c r="FY165" s="1"/>
      <c r="FZ165" s="1"/>
      <c r="GA165" s="1"/>
      <c r="GB165" s="1"/>
      <c r="GC165" s="1"/>
      <c r="GD165" s="1"/>
      <c r="GE165" s="1"/>
      <c r="GF165" s="1"/>
      <c r="GG165" s="1"/>
      <c r="GH165" s="1"/>
      <c r="GI165" s="54"/>
      <c r="GJ165" s="54"/>
      <c r="GK165" s="1"/>
      <c r="GL165" s="1"/>
      <c r="GM165" s="1"/>
      <c r="GN165" s="1"/>
      <c r="GO165" s="1"/>
      <c r="GP165" s="1"/>
      <c r="GQ165" s="1"/>
      <c r="GR165" s="1"/>
      <c r="GS165" s="1"/>
      <c r="GT165" s="1"/>
      <c r="GU165" s="194"/>
      <c r="GV165" s="194"/>
      <c r="GW165" s="51"/>
      <c r="GX165" s="51">
        <v>0</v>
      </c>
      <c r="GY165" s="1"/>
      <c r="GZ165" s="1"/>
      <c r="HA165" s="1"/>
      <c r="HB165" s="1"/>
      <c r="HC165" s="1"/>
      <c r="HD165" s="1"/>
      <c r="HE165" s="1"/>
      <c r="HF165" s="1"/>
      <c r="HG165" s="1"/>
      <c r="HH165" s="1"/>
      <c r="HI165" s="1"/>
      <c r="HJ165" s="1"/>
      <c r="HK165" s="94"/>
      <c r="HL165" s="94"/>
      <c r="HM165" s="1"/>
      <c r="HN165" s="1"/>
      <c r="HO165" s="51"/>
      <c r="HP165" s="51">
        <v>0</v>
      </c>
      <c r="HQ165" s="1"/>
      <c r="HR165" s="1"/>
      <c r="HS165" s="1"/>
      <c r="HT165" s="1"/>
      <c r="HU165" s="1"/>
      <c r="HV165" s="1"/>
      <c r="HW165" s="213"/>
      <c r="HX165" s="213"/>
      <c r="HY165" s="1"/>
      <c r="HZ165" s="1"/>
      <c r="IA165" s="230"/>
      <c r="IB165" s="230"/>
      <c r="IC165" s="1"/>
      <c r="ID165" s="1"/>
      <c r="IE165" s="1"/>
      <c r="IF165" s="1"/>
      <c r="IG165" s="1"/>
      <c r="IH165" s="1"/>
      <c r="II165" s="1"/>
      <c r="IJ165" s="1"/>
      <c r="IK165" s="244"/>
      <c r="IL165" s="244"/>
      <c r="IM165" s="1"/>
      <c r="IN165" s="1"/>
      <c r="IO165" s="1361"/>
    </row>
    <row r="166" spans="1:249" x14ac:dyDescent="0.3">
      <c r="A166" s="12">
        <v>128</v>
      </c>
      <c r="B166" s="12" t="s">
        <v>1205</v>
      </c>
      <c r="C166" s="12" t="s">
        <v>901</v>
      </c>
      <c r="D166" s="12">
        <v>1.56</v>
      </c>
      <c r="E166" s="12"/>
      <c r="F166" s="12"/>
      <c r="G166" s="12"/>
      <c r="H166" s="12"/>
      <c r="I166" s="12"/>
      <c r="J166" s="12">
        <v>0</v>
      </c>
      <c r="K166" s="12">
        <v>0</v>
      </c>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
      <c r="BY166" s="41"/>
      <c r="BZ166" s="51"/>
      <c r="CA166" s="51"/>
      <c r="CB166" s="1"/>
      <c r="CC166" s="1"/>
      <c r="CD166" s="1"/>
      <c r="CE166" s="1"/>
      <c r="CF166" s="1"/>
      <c r="CG166" s="1"/>
      <c r="CH166" s="1"/>
      <c r="CI166" s="1"/>
      <c r="CJ166" s="1"/>
      <c r="CK166" s="1"/>
      <c r="CL166" s="71"/>
      <c r="CM166" s="7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41"/>
      <c r="DY166" s="41"/>
      <c r="DZ166" s="1"/>
      <c r="EA166" s="1"/>
      <c r="EB166" s="1"/>
      <c r="EC166" s="41"/>
      <c r="ED166" s="54"/>
      <c r="EE166" s="54"/>
      <c r="EF166" s="1"/>
      <c r="EG166" s="1"/>
      <c r="EH166" s="1"/>
      <c r="EI166" s="1"/>
      <c r="EJ166" s="1"/>
      <c r="EK166" s="1"/>
      <c r="EL166" s="1"/>
      <c r="EM166" s="1"/>
      <c r="EN166" s="60"/>
      <c r="EO166" s="60"/>
      <c r="EP166" s="1"/>
      <c r="EQ166" s="1"/>
      <c r="ER166" s="1"/>
      <c r="ES166" s="1"/>
      <c r="ET166" s="1"/>
      <c r="EU166" s="1"/>
      <c r="EV166" s="1"/>
      <c r="EW166" s="1"/>
      <c r="EX166" s="1"/>
      <c r="EY166" s="1"/>
      <c r="EZ166" s="54"/>
      <c r="FA166" s="54"/>
      <c r="FB166" s="1"/>
      <c r="FC166" s="1"/>
      <c r="FD166" s="151"/>
      <c r="FE166" s="54"/>
      <c r="FF166" s="54"/>
      <c r="FG166" s="1"/>
      <c r="FH166" s="1"/>
      <c r="FI166" s="1"/>
      <c r="FJ166" s="1"/>
      <c r="FK166" s="54"/>
      <c r="FL166" s="54"/>
      <c r="FM166" s="1"/>
      <c r="FN166" s="1"/>
      <c r="FO166" s="1"/>
      <c r="FP166" s="1"/>
      <c r="FQ166" s="160"/>
      <c r="FR166" s="51"/>
      <c r="FS166" s="1"/>
      <c r="FT166" s="1"/>
      <c r="FU166" s="1"/>
      <c r="FV166" s="1"/>
      <c r="FW166" s="1"/>
      <c r="FX166" s="1"/>
      <c r="FY166" s="1"/>
      <c r="FZ166" s="1"/>
      <c r="GA166" s="1"/>
      <c r="GB166" s="1"/>
      <c r="GC166" s="1"/>
      <c r="GD166" s="1"/>
      <c r="GE166" s="1"/>
      <c r="GF166" s="1"/>
      <c r="GG166" s="1"/>
      <c r="GH166" s="1"/>
      <c r="GI166" s="54"/>
      <c r="GJ166" s="54"/>
      <c r="GK166" s="1"/>
      <c r="GL166" s="1"/>
      <c r="GM166" s="1"/>
      <c r="GN166" s="1"/>
      <c r="GO166" s="1"/>
      <c r="GP166" s="1"/>
      <c r="GQ166" s="1"/>
      <c r="GR166" s="1"/>
      <c r="GS166" s="1"/>
      <c r="GT166" s="1"/>
      <c r="GU166" s="194"/>
      <c r="GV166" s="194"/>
      <c r="GW166" s="51"/>
      <c r="GX166" s="51"/>
      <c r="GY166" s="1"/>
      <c r="GZ166" s="1"/>
      <c r="HA166" s="1"/>
      <c r="HB166" s="1"/>
      <c r="HC166" s="1"/>
      <c r="HD166" s="1"/>
      <c r="HE166" s="1"/>
      <c r="HF166" s="1"/>
      <c r="HG166" s="1"/>
      <c r="HH166" s="1"/>
      <c r="HI166" s="1"/>
      <c r="HJ166" s="1"/>
      <c r="HK166" s="94"/>
      <c r="HL166" s="94"/>
      <c r="HM166" s="1"/>
      <c r="HN166" s="1"/>
      <c r="HO166" s="51"/>
      <c r="HP166" s="51"/>
      <c r="HQ166" s="1"/>
      <c r="HR166" s="1"/>
      <c r="HS166" s="1"/>
      <c r="HT166" s="1"/>
      <c r="HU166" s="1"/>
      <c r="HV166" s="1"/>
      <c r="HW166" s="213"/>
      <c r="HX166" s="213"/>
      <c r="HY166" s="1"/>
      <c r="HZ166" s="1"/>
      <c r="IA166" s="230"/>
      <c r="IB166" s="230"/>
      <c r="IC166" s="1"/>
      <c r="ID166" s="1"/>
      <c r="IE166" s="1"/>
      <c r="IF166" s="1"/>
      <c r="IG166" s="1"/>
      <c r="IH166" s="1"/>
      <c r="II166" s="1"/>
      <c r="IJ166" s="1"/>
      <c r="IK166" s="244"/>
      <c r="IL166" s="244"/>
      <c r="IM166" s="1"/>
      <c r="IN166" s="1"/>
      <c r="IO166" s="1361"/>
    </row>
    <row r="167" spans="1:249" x14ac:dyDescent="0.3">
      <c r="A167" s="12">
        <v>35</v>
      </c>
      <c r="B167" s="12" t="s">
        <v>1206</v>
      </c>
      <c r="C167" s="12" t="s">
        <v>188</v>
      </c>
      <c r="D167" s="12">
        <v>1.23</v>
      </c>
      <c r="E167" s="12"/>
      <c r="F167" s="12"/>
      <c r="G167" s="12"/>
      <c r="H167" s="12"/>
      <c r="I167" s="12"/>
      <c r="J167" s="12">
        <v>0</v>
      </c>
      <c r="K167" s="12">
        <v>125</v>
      </c>
      <c r="L167" s="12"/>
      <c r="M167" s="12">
        <v>281</v>
      </c>
      <c r="N167" s="12"/>
      <c r="O167" s="12">
        <v>68</v>
      </c>
      <c r="P167" s="12"/>
      <c r="Q167" s="12"/>
      <c r="R167" s="12"/>
      <c r="S167" s="12">
        <v>55</v>
      </c>
      <c r="T167" s="12"/>
      <c r="U167" s="12"/>
      <c r="V167" s="12"/>
      <c r="W167" s="12">
        <v>40</v>
      </c>
      <c r="X167" s="12"/>
      <c r="Y167" s="12">
        <v>695</v>
      </c>
      <c r="Z167" s="12">
        <v>0</v>
      </c>
      <c r="AA167" s="12">
        <v>5</v>
      </c>
      <c r="AB167" s="12"/>
      <c r="AC167" s="12"/>
      <c r="AD167" s="12"/>
      <c r="AE167" s="12"/>
      <c r="AF167" s="12"/>
      <c r="AG167" s="12"/>
      <c r="AH167" s="12"/>
      <c r="AI167" s="12">
        <v>105</v>
      </c>
      <c r="AJ167" s="12">
        <v>0</v>
      </c>
      <c r="AK167" s="12">
        <v>164</v>
      </c>
      <c r="AL167" s="12"/>
      <c r="AM167" s="12"/>
      <c r="AN167" s="12"/>
      <c r="AO167" s="12"/>
      <c r="AP167" s="12"/>
      <c r="AQ167" s="12"/>
      <c r="AR167" s="12"/>
      <c r="AS167" s="12">
        <v>132</v>
      </c>
      <c r="AT167" s="12"/>
      <c r="AU167" s="12"/>
      <c r="AV167" s="12"/>
      <c r="AW167" s="12">
        <v>290</v>
      </c>
      <c r="AX167" s="12"/>
      <c r="AY167" s="12"/>
      <c r="AZ167" s="12"/>
      <c r="BA167" s="12"/>
      <c r="BB167" s="12"/>
      <c r="BC167" s="12"/>
      <c r="BD167" s="12"/>
      <c r="BE167" s="12"/>
      <c r="BF167" s="12"/>
      <c r="BG167" s="12">
        <v>102</v>
      </c>
      <c r="BH167" s="12">
        <f>SUM(BH168:BH169)</f>
        <v>0</v>
      </c>
      <c r="BI167" s="12">
        <f>SUM(BI168:BI169)</f>
        <v>56</v>
      </c>
      <c r="BJ167" s="12"/>
      <c r="BK167" s="12"/>
      <c r="BL167" s="12"/>
      <c r="BM167" s="12">
        <v>578</v>
      </c>
      <c r="BN167" s="12"/>
      <c r="BO167" s="12"/>
      <c r="BP167" s="12"/>
      <c r="BQ167" s="12"/>
      <c r="BR167" s="12"/>
      <c r="BS167" s="12">
        <v>36</v>
      </c>
      <c r="BT167" s="12"/>
      <c r="BU167" s="12">
        <v>108</v>
      </c>
      <c r="BV167" s="12"/>
      <c r="BW167" s="12"/>
      <c r="BX167" s="1"/>
      <c r="BY167" s="41">
        <v>60</v>
      </c>
      <c r="BZ167" s="51"/>
      <c r="CA167" s="51"/>
      <c r="CB167" s="1"/>
      <c r="CC167" s="50">
        <v>81</v>
      </c>
      <c r="CD167" s="1"/>
      <c r="CE167" s="1"/>
      <c r="CF167" s="1"/>
      <c r="CG167" s="1"/>
      <c r="CH167" s="1"/>
      <c r="CI167" s="1">
        <v>1</v>
      </c>
      <c r="CJ167" s="1"/>
      <c r="CK167" s="1"/>
      <c r="CL167" s="71"/>
      <c r="CM167" s="71"/>
      <c r="CN167" s="1"/>
      <c r="CO167" s="1"/>
      <c r="CP167" s="1"/>
      <c r="CQ167" s="1">
        <v>189</v>
      </c>
      <c r="CR167" s="1"/>
      <c r="CS167" s="1"/>
      <c r="CT167" s="1"/>
      <c r="CU167" s="1"/>
      <c r="CV167" s="1"/>
      <c r="CW167" s="1">
        <v>90</v>
      </c>
      <c r="CX167" s="1"/>
      <c r="CY167" s="1">
        <v>130</v>
      </c>
      <c r="CZ167" s="1"/>
      <c r="DA167" s="1">
        <v>120</v>
      </c>
      <c r="DB167" s="1"/>
      <c r="DC167" s="1"/>
      <c r="DD167" s="1"/>
      <c r="DE167" s="1"/>
      <c r="DF167" s="1"/>
      <c r="DG167" s="1"/>
      <c r="DH167" s="1"/>
      <c r="DI167" s="1"/>
      <c r="DJ167" s="1"/>
      <c r="DK167" s="1">
        <v>2</v>
      </c>
      <c r="DL167" s="1"/>
      <c r="DM167" s="1"/>
      <c r="DN167" s="1"/>
      <c r="DO167" s="1"/>
      <c r="DP167" s="1"/>
      <c r="DQ167" s="1"/>
      <c r="DR167" s="1"/>
      <c r="DS167" s="1"/>
      <c r="DT167" s="1"/>
      <c r="DU167" s="1">
        <v>46</v>
      </c>
      <c r="DV167" s="1"/>
      <c r="DW167" s="1"/>
      <c r="DX167" s="45">
        <f>SUM(DX168:DX171)</f>
        <v>0</v>
      </c>
      <c r="DY167" s="45">
        <f>SUM(DY168:DY171)</f>
        <v>386</v>
      </c>
      <c r="DZ167" s="1"/>
      <c r="EA167" s="1"/>
      <c r="EB167" s="1"/>
      <c r="EC167" s="41"/>
      <c r="ED167" s="54"/>
      <c r="EE167" s="54"/>
      <c r="EF167" s="1"/>
      <c r="EG167" s="1"/>
      <c r="EH167" s="1"/>
      <c r="EI167" s="1"/>
      <c r="EJ167" s="1"/>
      <c r="EK167" s="1"/>
      <c r="EL167" s="1"/>
      <c r="EM167" s="1"/>
      <c r="EN167" s="60"/>
      <c r="EO167" s="60"/>
      <c r="EP167" s="50"/>
      <c r="EQ167" s="50">
        <v>14</v>
      </c>
      <c r="ER167" s="1"/>
      <c r="ES167" s="1"/>
      <c r="ET167" s="1"/>
      <c r="EU167" s="1"/>
      <c r="EV167" s="1">
        <v>0</v>
      </c>
      <c r="EW167" s="1">
        <v>17</v>
      </c>
      <c r="EX167" s="1"/>
      <c r="EY167" s="1">
        <v>62</v>
      </c>
      <c r="EZ167" s="54"/>
      <c r="FA167" s="54">
        <v>150</v>
      </c>
      <c r="FB167" s="1"/>
      <c r="FC167" s="1"/>
      <c r="FD167" s="151"/>
      <c r="FE167" s="54"/>
      <c r="FF167" s="54">
        <v>89</v>
      </c>
      <c r="FG167" s="1"/>
      <c r="FH167" s="1"/>
      <c r="FI167" s="1"/>
      <c r="FJ167" s="1">
        <v>116</v>
      </c>
      <c r="FK167" s="54"/>
      <c r="FL167" s="54">
        <v>231</v>
      </c>
      <c r="FM167" s="50"/>
      <c r="FN167" s="50">
        <v>66</v>
      </c>
      <c r="FO167" s="1"/>
      <c r="FP167" s="1">
        <v>91</v>
      </c>
      <c r="FQ167" s="160"/>
      <c r="FR167" s="51"/>
      <c r="FS167" s="1"/>
      <c r="FT167" s="1">
        <v>108</v>
      </c>
      <c r="FU167" s="1"/>
      <c r="FV167" s="1"/>
      <c r="FW167" s="1"/>
      <c r="FX167" s="1"/>
      <c r="FY167" s="1"/>
      <c r="FZ167" s="1"/>
      <c r="GA167" s="1"/>
      <c r="GB167" s="1"/>
      <c r="GC167" s="1"/>
      <c r="GD167" s="1"/>
      <c r="GE167" s="1"/>
      <c r="GF167" s="1"/>
      <c r="GG167" s="1"/>
      <c r="GH167" s="1"/>
      <c r="GI167" s="54"/>
      <c r="GJ167" s="54"/>
      <c r="GK167" s="1"/>
      <c r="GL167" s="1"/>
      <c r="GM167" s="1"/>
      <c r="GN167" s="1"/>
      <c r="GO167" s="1"/>
      <c r="GP167" s="50">
        <v>140</v>
      </c>
      <c r="GQ167" s="1"/>
      <c r="GR167" s="1"/>
      <c r="GS167" s="1"/>
      <c r="GT167" s="1"/>
      <c r="GU167" s="194"/>
      <c r="GV167" s="194"/>
      <c r="GW167" s="51"/>
      <c r="GX167" s="51">
        <v>142</v>
      </c>
      <c r="GY167" s="1"/>
      <c r="GZ167" s="50">
        <v>380</v>
      </c>
      <c r="HA167" s="1"/>
      <c r="HB167" s="1"/>
      <c r="HC167" s="50">
        <v>57</v>
      </c>
      <c r="HD167" s="50">
        <v>0</v>
      </c>
      <c r="HE167" s="1"/>
      <c r="HF167" s="1"/>
      <c r="HG167" s="1"/>
      <c r="HH167" s="1"/>
      <c r="HI167" s="1"/>
      <c r="HJ167" s="1"/>
      <c r="HK167" s="94"/>
      <c r="HL167" s="94"/>
      <c r="HM167" s="1"/>
      <c r="HN167" s="1"/>
      <c r="HO167" s="51"/>
      <c r="HP167" s="51">
        <v>142</v>
      </c>
      <c r="HQ167" s="1"/>
      <c r="HR167" s="1"/>
      <c r="HS167" s="1"/>
      <c r="HT167" s="1"/>
      <c r="HU167" s="1"/>
      <c r="HV167" s="50">
        <v>105</v>
      </c>
      <c r="HW167" s="213"/>
      <c r="HX167" s="213"/>
      <c r="HY167" s="1"/>
      <c r="HZ167" s="1"/>
      <c r="IA167" s="230"/>
      <c r="IB167" s="230"/>
      <c r="IC167" s="1"/>
      <c r="ID167" s="1"/>
      <c r="IE167" s="1"/>
      <c r="IF167" s="1"/>
      <c r="IG167" s="1"/>
      <c r="IH167" s="1"/>
      <c r="II167" s="1"/>
      <c r="IJ167" s="1"/>
      <c r="IK167" s="244"/>
      <c r="IL167" s="244"/>
      <c r="IM167" s="1"/>
      <c r="IN167" s="1"/>
      <c r="IO167" s="1361"/>
    </row>
    <row r="168" spans="1:249" x14ac:dyDescent="0.3">
      <c r="A168" s="12">
        <v>129</v>
      </c>
      <c r="B168" s="12" t="s">
        <v>1207</v>
      </c>
      <c r="C168" s="12" t="s">
        <v>1208</v>
      </c>
      <c r="D168" s="12">
        <v>1.08</v>
      </c>
      <c r="E168" s="12"/>
      <c r="F168" s="12"/>
      <c r="G168" s="12"/>
      <c r="H168" s="12"/>
      <c r="I168" s="12"/>
      <c r="J168" s="12">
        <v>0</v>
      </c>
      <c r="K168" s="12">
        <v>117</v>
      </c>
      <c r="L168" s="12"/>
      <c r="M168" s="12">
        <v>270</v>
      </c>
      <c r="N168" s="12"/>
      <c r="O168" s="12">
        <v>67</v>
      </c>
      <c r="P168" s="12"/>
      <c r="Q168" s="12"/>
      <c r="R168" s="12"/>
      <c r="S168" s="12">
        <v>55</v>
      </c>
      <c r="T168" s="12"/>
      <c r="U168" s="12"/>
      <c r="V168" s="12"/>
      <c r="W168" s="12"/>
      <c r="X168" s="12"/>
      <c r="Y168" s="12">
        <v>695</v>
      </c>
      <c r="Z168" s="12">
        <v>0</v>
      </c>
      <c r="AA168" s="12">
        <v>5</v>
      </c>
      <c r="AB168" s="12"/>
      <c r="AC168" s="12">
        <v>70</v>
      </c>
      <c r="AD168" s="12"/>
      <c r="AE168" s="12">
        <v>136</v>
      </c>
      <c r="AF168" s="12"/>
      <c r="AG168" s="12"/>
      <c r="AH168" s="12"/>
      <c r="AI168" s="12">
        <v>105</v>
      </c>
      <c r="AJ168" s="12"/>
      <c r="AK168" s="12">
        <v>164</v>
      </c>
      <c r="AL168" s="12"/>
      <c r="AM168" s="12">
        <v>258</v>
      </c>
      <c r="AN168" s="12"/>
      <c r="AO168" s="12"/>
      <c r="AP168" s="12"/>
      <c r="AQ168" s="12">
        <v>5</v>
      </c>
      <c r="AR168" s="12"/>
      <c r="AS168" s="12">
        <v>132</v>
      </c>
      <c r="AT168" s="12"/>
      <c r="AU168" s="12"/>
      <c r="AV168" s="12"/>
      <c r="AW168" s="12">
        <v>290</v>
      </c>
      <c r="AX168" s="12"/>
      <c r="AY168" s="12"/>
      <c r="AZ168" s="12"/>
      <c r="BA168" s="12"/>
      <c r="BB168" s="12"/>
      <c r="BC168" s="12"/>
      <c r="BD168" s="12"/>
      <c r="BE168" s="12"/>
      <c r="BF168" s="12"/>
      <c r="BG168" s="12">
        <v>102</v>
      </c>
      <c r="BH168" s="12"/>
      <c r="BI168" s="12">
        <v>6</v>
      </c>
      <c r="BJ168" s="12"/>
      <c r="BK168" s="12">
        <v>67</v>
      </c>
      <c r="BL168" s="12"/>
      <c r="BM168" s="12">
        <v>578</v>
      </c>
      <c r="BN168" s="12"/>
      <c r="BO168" s="12"/>
      <c r="BP168" s="12"/>
      <c r="BQ168" s="12">
        <v>111</v>
      </c>
      <c r="BR168" s="12"/>
      <c r="BS168" s="12">
        <v>36</v>
      </c>
      <c r="BT168" s="12"/>
      <c r="BU168" s="12">
        <v>106</v>
      </c>
      <c r="BV168" s="12"/>
      <c r="BW168" s="12"/>
      <c r="BX168" s="1"/>
      <c r="BY168" s="41">
        <v>60</v>
      </c>
      <c r="BZ168" s="51"/>
      <c r="CA168" s="51">
        <v>37</v>
      </c>
      <c r="CB168" s="1"/>
      <c r="CC168" s="1">
        <v>79</v>
      </c>
      <c r="CD168" s="1"/>
      <c r="CE168" s="1"/>
      <c r="CF168" s="1"/>
      <c r="CG168" s="1"/>
      <c r="CH168" s="1"/>
      <c r="CI168" s="1">
        <v>1</v>
      </c>
      <c r="CJ168" s="1"/>
      <c r="CK168" s="1"/>
      <c r="CL168" s="71"/>
      <c r="CM168" s="71"/>
      <c r="CN168" s="1"/>
      <c r="CO168" s="1"/>
      <c r="CP168" s="1"/>
      <c r="CQ168" s="1">
        <v>187</v>
      </c>
      <c r="CR168" s="1"/>
      <c r="CS168" s="1"/>
      <c r="CT168" s="1"/>
      <c r="CU168" s="1"/>
      <c r="CV168" s="1"/>
      <c r="CW168" s="1">
        <v>90</v>
      </c>
      <c r="CX168" s="1"/>
      <c r="CY168" s="1">
        <v>130</v>
      </c>
      <c r="CZ168" s="1"/>
      <c r="DA168" s="1">
        <v>120</v>
      </c>
      <c r="DB168" s="1">
        <v>0</v>
      </c>
      <c r="DC168" s="1">
        <v>12</v>
      </c>
      <c r="DD168" s="1"/>
      <c r="DE168" s="1"/>
      <c r="DF168" s="1"/>
      <c r="DG168" s="1"/>
      <c r="DH168" s="1">
        <v>55</v>
      </c>
      <c r="DI168" s="1"/>
      <c r="DJ168" s="1"/>
      <c r="DK168" s="1">
        <v>2</v>
      </c>
      <c r="DL168" s="1"/>
      <c r="DM168" s="1">
        <v>364</v>
      </c>
      <c r="DN168" s="1"/>
      <c r="DO168" s="1"/>
      <c r="DP168" s="1"/>
      <c r="DQ168" s="1">
        <v>79</v>
      </c>
      <c r="DR168" s="1"/>
      <c r="DS168" s="1"/>
      <c r="DT168" s="1"/>
      <c r="DU168" s="1">
        <v>45</v>
      </c>
      <c r="DV168" s="1"/>
      <c r="DW168" s="1">
        <v>119</v>
      </c>
      <c r="DX168" s="41"/>
      <c r="DY168" s="41">
        <v>386</v>
      </c>
      <c r="DZ168" s="1"/>
      <c r="EA168" s="1"/>
      <c r="EB168" s="1"/>
      <c r="EC168" s="41">
        <v>180</v>
      </c>
      <c r="ED168" s="54"/>
      <c r="EE168" s="54"/>
      <c r="EF168" s="1"/>
      <c r="EG168" s="1"/>
      <c r="EH168" s="1"/>
      <c r="EI168" s="1"/>
      <c r="EJ168" s="1"/>
      <c r="EK168" s="1">
        <v>145</v>
      </c>
      <c r="EL168" s="1"/>
      <c r="EM168" s="1"/>
      <c r="EN168" s="60"/>
      <c r="EO168" s="60"/>
      <c r="EP168" s="1"/>
      <c r="EQ168" s="1">
        <v>14</v>
      </c>
      <c r="ER168" s="1">
        <v>300</v>
      </c>
      <c r="ES168" s="1"/>
      <c r="ET168" s="1"/>
      <c r="EU168" s="1"/>
      <c r="EV168" s="1"/>
      <c r="EW168" s="1">
        <v>16</v>
      </c>
      <c r="EX168" s="1"/>
      <c r="EY168" s="1">
        <v>61</v>
      </c>
      <c r="EZ168" s="54"/>
      <c r="FA168" s="54">
        <v>147</v>
      </c>
      <c r="FB168" s="1"/>
      <c r="FC168" s="1"/>
      <c r="FD168" s="151"/>
      <c r="FE168" s="54"/>
      <c r="FF168" s="54">
        <v>89</v>
      </c>
      <c r="FG168" s="1"/>
      <c r="FH168" s="1"/>
      <c r="FI168" s="1"/>
      <c r="FJ168" s="1">
        <v>112</v>
      </c>
      <c r="FK168" s="54"/>
      <c r="FL168" s="54">
        <v>229</v>
      </c>
      <c r="FM168" s="1"/>
      <c r="FN168" s="1">
        <v>65</v>
      </c>
      <c r="FO168" s="1"/>
      <c r="FP168" s="1">
        <v>90</v>
      </c>
      <c r="FQ168" s="160"/>
      <c r="FR168" s="51"/>
      <c r="FS168" s="1"/>
      <c r="FT168" s="1">
        <v>108</v>
      </c>
      <c r="FU168" s="1"/>
      <c r="FV168" s="1"/>
      <c r="FW168" s="1"/>
      <c r="FX168" s="1"/>
      <c r="FY168" s="1">
        <v>0</v>
      </c>
      <c r="FZ168" s="1">
        <v>36</v>
      </c>
      <c r="GA168" s="1">
        <v>190</v>
      </c>
      <c r="GB168" s="1"/>
      <c r="GC168" s="1"/>
      <c r="GD168" s="1">
        <v>74</v>
      </c>
      <c r="GE168" s="1"/>
      <c r="GF168" s="1"/>
      <c r="GG168" s="1"/>
      <c r="GH168" s="1">
        <v>285</v>
      </c>
      <c r="GI168" s="54"/>
      <c r="GJ168" s="54">
        <v>65</v>
      </c>
      <c r="GK168" s="1"/>
      <c r="GL168" s="1"/>
      <c r="GM168" s="1"/>
      <c r="GN168" s="1">
        <v>20</v>
      </c>
      <c r="GO168" s="1"/>
      <c r="GP168" s="1">
        <v>139</v>
      </c>
      <c r="GQ168" s="1">
        <v>190</v>
      </c>
      <c r="GR168" s="1"/>
      <c r="GS168" s="1">
        <v>37</v>
      </c>
      <c r="GT168" s="1"/>
      <c r="GU168" s="194"/>
      <c r="GV168" s="194"/>
      <c r="GW168" s="51"/>
      <c r="GX168" s="51">
        <v>140</v>
      </c>
      <c r="GY168" s="1"/>
      <c r="GZ168" s="1">
        <v>350</v>
      </c>
      <c r="HA168" s="1"/>
      <c r="HB168" s="1"/>
      <c r="HC168" s="1">
        <v>57</v>
      </c>
      <c r="HD168" s="1"/>
      <c r="HE168" s="1"/>
      <c r="HF168" s="1"/>
      <c r="HG168" s="1"/>
      <c r="HH168" s="1"/>
      <c r="HI168" s="1"/>
      <c r="HJ168" s="1">
        <v>29</v>
      </c>
      <c r="HK168" s="94"/>
      <c r="HL168" s="94"/>
      <c r="HM168" s="1">
        <v>85</v>
      </c>
      <c r="HN168" s="1"/>
      <c r="HO168" s="51"/>
      <c r="HP168" s="51">
        <v>140</v>
      </c>
      <c r="HQ168" s="1"/>
      <c r="HR168" s="1"/>
      <c r="HS168" s="1"/>
      <c r="HT168" s="1">
        <v>84</v>
      </c>
      <c r="HU168" s="1"/>
      <c r="HV168" s="1">
        <v>105</v>
      </c>
      <c r="HW168" s="213"/>
      <c r="HX168" s="213"/>
      <c r="HY168" s="1"/>
      <c r="HZ168" s="1">
        <v>320</v>
      </c>
      <c r="IA168" s="230"/>
      <c r="IB168" s="230">
        <v>25</v>
      </c>
      <c r="IC168" s="1"/>
      <c r="ID168" s="1"/>
      <c r="IE168" s="1"/>
      <c r="IF168" s="1"/>
      <c r="IG168" s="1">
        <v>250</v>
      </c>
      <c r="IH168" s="1"/>
      <c r="II168" s="1"/>
      <c r="IJ168" s="1"/>
      <c r="IK168" s="244"/>
      <c r="IL168" s="244"/>
      <c r="IM168" s="1"/>
      <c r="IN168" s="1"/>
      <c r="IO168" s="1361"/>
    </row>
    <row r="169" spans="1:249" ht="53.25" customHeight="1" x14ac:dyDescent="0.3">
      <c r="A169" s="12">
        <v>130</v>
      </c>
      <c r="B169" s="12" t="s">
        <v>1209</v>
      </c>
      <c r="C169" s="12" t="s">
        <v>1210</v>
      </c>
      <c r="D169" s="12">
        <v>1.41</v>
      </c>
      <c r="E169" s="12"/>
      <c r="F169" s="12"/>
      <c r="G169" s="12"/>
      <c r="H169" s="12"/>
      <c r="I169" s="12"/>
      <c r="J169" s="12">
        <v>0</v>
      </c>
      <c r="K169" s="12">
        <v>8</v>
      </c>
      <c r="L169" s="12"/>
      <c r="M169" s="12">
        <v>11</v>
      </c>
      <c r="N169" s="12"/>
      <c r="O169" s="12">
        <v>1</v>
      </c>
      <c r="P169" s="12"/>
      <c r="Q169" s="12"/>
      <c r="R169" s="12"/>
      <c r="S169" s="12"/>
      <c r="T169" s="12"/>
      <c r="U169" s="12"/>
      <c r="V169" s="12"/>
      <c r="W169" s="12">
        <v>40</v>
      </c>
      <c r="X169" s="12"/>
      <c r="Y169" s="12"/>
      <c r="Z169" s="12"/>
      <c r="AA169" s="12"/>
      <c r="AB169" s="12"/>
      <c r="AC169" s="12"/>
      <c r="AD169" s="12"/>
      <c r="AE169" s="12">
        <v>2</v>
      </c>
      <c r="AF169" s="12"/>
      <c r="AG169" s="12"/>
      <c r="AH169" s="12"/>
      <c r="AI169" s="12"/>
      <c r="AJ169" s="12"/>
      <c r="AK169" s="12"/>
      <c r="AL169" s="12"/>
      <c r="AM169" s="12">
        <v>43</v>
      </c>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v>50</v>
      </c>
      <c r="BJ169" s="12"/>
      <c r="BK169" s="12">
        <v>6</v>
      </c>
      <c r="BL169" s="12"/>
      <c r="BM169" s="12"/>
      <c r="BN169" s="12"/>
      <c r="BO169" s="12"/>
      <c r="BP169" s="12"/>
      <c r="BQ169" s="12"/>
      <c r="BR169" s="12"/>
      <c r="BS169" s="12"/>
      <c r="BT169" s="12"/>
      <c r="BU169" s="12">
        <v>2</v>
      </c>
      <c r="BV169" s="12"/>
      <c r="BW169" s="12"/>
      <c r="BX169" s="1"/>
      <c r="BY169" s="41"/>
      <c r="BZ169" s="51"/>
      <c r="CA169" s="51"/>
      <c r="CB169" s="1"/>
      <c r="CC169" s="1">
        <v>2</v>
      </c>
      <c r="CD169" s="1"/>
      <c r="CE169" s="1"/>
      <c r="CF169" s="1"/>
      <c r="CG169" s="1"/>
      <c r="CH169" s="1"/>
      <c r="CI169" s="1"/>
      <c r="CJ169" s="1"/>
      <c r="CK169" s="1"/>
      <c r="CL169" s="71"/>
      <c r="CM169" s="71"/>
      <c r="CN169" s="1"/>
      <c r="CO169" s="1"/>
      <c r="CP169" s="1"/>
      <c r="CQ169" s="1">
        <v>2</v>
      </c>
      <c r="CR169" s="1"/>
      <c r="CS169" s="1"/>
      <c r="CT169" s="1"/>
      <c r="CU169" s="1"/>
      <c r="CV169" s="1"/>
      <c r="CW169" s="1"/>
      <c r="CX169" s="1"/>
      <c r="CY169" s="1"/>
      <c r="CZ169" s="1"/>
      <c r="DA169" s="1"/>
      <c r="DB169" s="1">
        <v>0</v>
      </c>
      <c r="DC169" s="1">
        <v>12</v>
      </c>
      <c r="DD169" s="1"/>
      <c r="DE169" s="1"/>
      <c r="DF169" s="1"/>
      <c r="DG169" s="1"/>
      <c r="DH169" s="1"/>
      <c r="DI169" s="1"/>
      <c r="DJ169" s="1"/>
      <c r="DK169" s="1"/>
      <c r="DL169" s="1"/>
      <c r="DM169" s="1"/>
      <c r="DN169" s="1"/>
      <c r="DO169" s="1"/>
      <c r="DP169" s="1"/>
      <c r="DQ169" s="1"/>
      <c r="DR169" s="1"/>
      <c r="DS169" s="1"/>
      <c r="DT169" s="1"/>
      <c r="DU169" s="1">
        <v>1</v>
      </c>
      <c r="DV169" s="1"/>
      <c r="DW169" s="1"/>
      <c r="DX169" s="41"/>
      <c r="DY169" s="41"/>
      <c r="DZ169" s="1"/>
      <c r="EA169" s="1"/>
      <c r="EB169" s="1"/>
      <c r="EC169" s="41"/>
      <c r="ED169" s="54"/>
      <c r="EE169" s="54"/>
      <c r="EF169" s="1"/>
      <c r="EG169" s="1"/>
      <c r="EH169" s="1"/>
      <c r="EI169" s="1"/>
      <c r="EJ169" s="1"/>
      <c r="EK169" s="1">
        <v>1</v>
      </c>
      <c r="EL169" s="1"/>
      <c r="EM169" s="1"/>
      <c r="EN169" s="60"/>
      <c r="EO169" s="60"/>
      <c r="EP169" s="1"/>
      <c r="EQ169" s="1"/>
      <c r="ER169" s="1"/>
      <c r="ES169" s="1"/>
      <c r="ET169" s="1"/>
      <c r="EU169" s="1"/>
      <c r="EV169" s="1"/>
      <c r="EW169" s="1">
        <v>1</v>
      </c>
      <c r="EX169" s="1"/>
      <c r="EY169" s="1">
        <v>1</v>
      </c>
      <c r="EZ169" s="54"/>
      <c r="FA169" s="54">
        <v>3</v>
      </c>
      <c r="FB169" s="1"/>
      <c r="FC169" s="1"/>
      <c r="FD169" s="151"/>
      <c r="FE169" s="54"/>
      <c r="FF169" s="54"/>
      <c r="FG169" s="1"/>
      <c r="FH169" s="1"/>
      <c r="FI169" s="1"/>
      <c r="FJ169" s="1">
        <v>4</v>
      </c>
      <c r="FK169" s="54"/>
      <c r="FL169" s="54">
        <v>2</v>
      </c>
      <c r="FM169" s="1"/>
      <c r="FN169" s="1">
        <v>1</v>
      </c>
      <c r="FO169" s="1"/>
      <c r="FP169" s="1">
        <v>1</v>
      </c>
      <c r="FQ169" s="160"/>
      <c r="FR169" s="51"/>
      <c r="FS169" s="1"/>
      <c r="FT169" s="1"/>
      <c r="FU169" s="1"/>
      <c r="FV169" s="1"/>
      <c r="FW169" s="1"/>
      <c r="FX169" s="1"/>
      <c r="FY169" s="1"/>
      <c r="FZ169" s="1"/>
      <c r="GA169" s="1"/>
      <c r="GB169" s="1"/>
      <c r="GC169" s="1"/>
      <c r="GD169" s="1"/>
      <c r="GE169" s="1"/>
      <c r="GF169" s="1"/>
      <c r="GG169" s="1"/>
      <c r="GH169" s="1">
        <v>2</v>
      </c>
      <c r="GI169" s="54"/>
      <c r="GJ169" s="54">
        <v>1</v>
      </c>
      <c r="GK169" s="1"/>
      <c r="GL169" s="1"/>
      <c r="GM169" s="1"/>
      <c r="GN169" s="1"/>
      <c r="GO169" s="1"/>
      <c r="GP169" s="1">
        <v>1</v>
      </c>
      <c r="GQ169" s="1"/>
      <c r="GR169" s="1"/>
      <c r="GS169" s="1">
        <v>2</v>
      </c>
      <c r="GT169" s="1"/>
      <c r="GU169" s="194"/>
      <c r="GV169" s="194"/>
      <c r="GW169" s="51"/>
      <c r="GX169" s="51">
        <v>2</v>
      </c>
      <c r="GY169" s="1"/>
      <c r="GZ169" s="1">
        <v>30</v>
      </c>
      <c r="HA169" s="1"/>
      <c r="HB169" s="1"/>
      <c r="HC169" s="1"/>
      <c r="HD169" s="1"/>
      <c r="HE169" s="1"/>
      <c r="HF169" s="1"/>
      <c r="HG169" s="1"/>
      <c r="HH169" s="1"/>
      <c r="HI169" s="1"/>
      <c r="HJ169" s="1"/>
      <c r="HK169" s="94"/>
      <c r="HL169" s="94"/>
      <c r="HM169" s="1">
        <v>2</v>
      </c>
      <c r="HN169" s="1"/>
      <c r="HO169" s="51"/>
      <c r="HP169" s="51">
        <v>2</v>
      </c>
      <c r="HQ169" s="1"/>
      <c r="HR169" s="1"/>
      <c r="HS169" s="1"/>
      <c r="HT169" s="1">
        <v>3</v>
      </c>
      <c r="HU169" s="1"/>
      <c r="HV169" s="1"/>
      <c r="HW169" s="213"/>
      <c r="HX169" s="213"/>
      <c r="HY169" s="1"/>
      <c r="HZ169" s="1">
        <v>3</v>
      </c>
      <c r="IA169" s="230"/>
      <c r="IB169" s="230"/>
      <c r="IC169" s="1"/>
      <c r="ID169" s="1"/>
      <c r="IE169" s="1"/>
      <c r="IF169" s="1"/>
      <c r="IG169" s="1">
        <v>2</v>
      </c>
      <c r="IH169" s="1"/>
      <c r="II169" s="1"/>
      <c r="IJ169" s="1"/>
      <c r="IK169" s="244"/>
      <c r="IL169" s="244"/>
      <c r="IM169" s="1"/>
      <c r="IN169" s="1"/>
      <c r="IO169" s="1361"/>
    </row>
    <row r="170" spans="1:249" x14ac:dyDescent="0.3">
      <c r="A170" s="12">
        <v>131</v>
      </c>
      <c r="B170" s="12" t="s">
        <v>1211</v>
      </c>
      <c r="C170" s="12" t="s">
        <v>924</v>
      </c>
      <c r="D170" s="12">
        <v>2.58</v>
      </c>
      <c r="E170" s="12"/>
      <c r="F170" s="12"/>
      <c r="G170" s="12"/>
      <c r="H170" s="12"/>
      <c r="I170" s="12"/>
      <c r="J170" s="12">
        <v>0</v>
      </c>
      <c r="K170" s="12">
        <v>0</v>
      </c>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
      <c r="BY170" s="41"/>
      <c r="BZ170" s="51"/>
      <c r="CA170" s="51"/>
      <c r="CB170" s="1"/>
      <c r="CC170" s="1"/>
      <c r="CD170" s="1"/>
      <c r="CE170" s="1"/>
      <c r="CF170" s="1"/>
      <c r="CG170" s="1"/>
      <c r="CH170" s="1"/>
      <c r="CI170" s="1"/>
      <c r="CJ170" s="1"/>
      <c r="CK170" s="1"/>
      <c r="CL170" s="71"/>
      <c r="CM170" s="7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41"/>
      <c r="DY170" s="41"/>
      <c r="DZ170" s="1"/>
      <c r="EA170" s="1"/>
      <c r="EB170" s="1"/>
      <c r="EC170" s="41"/>
      <c r="ED170" s="54"/>
      <c r="EE170" s="54"/>
      <c r="EF170" s="1"/>
      <c r="EG170" s="1"/>
      <c r="EH170" s="1"/>
      <c r="EI170" s="1"/>
      <c r="EJ170" s="1"/>
      <c r="EK170" s="1"/>
      <c r="EL170" s="1"/>
      <c r="EM170" s="1"/>
      <c r="EN170" s="60"/>
      <c r="EO170" s="60"/>
      <c r="EP170" s="1"/>
      <c r="EQ170" s="1"/>
      <c r="ER170" s="1"/>
      <c r="ES170" s="1"/>
      <c r="ET170" s="1"/>
      <c r="EU170" s="1"/>
      <c r="EV170" s="1"/>
      <c r="EW170" s="1"/>
      <c r="EX170" s="1"/>
      <c r="EY170" s="1"/>
      <c r="EZ170" s="54"/>
      <c r="FA170" s="54"/>
      <c r="FB170" s="1"/>
      <c r="FC170" s="1"/>
      <c r="FD170" s="151"/>
      <c r="FE170" s="54"/>
      <c r="FF170" s="54"/>
      <c r="FG170" s="1"/>
      <c r="FH170" s="1"/>
      <c r="FI170" s="1"/>
      <c r="FJ170" s="1"/>
      <c r="FK170" s="54"/>
      <c r="FL170" s="54"/>
      <c r="FM170" s="1"/>
      <c r="FN170" s="1"/>
      <c r="FO170" s="1"/>
      <c r="FP170" s="1"/>
      <c r="FQ170" s="160"/>
      <c r="FR170" s="51"/>
      <c r="FS170" s="1"/>
      <c r="FT170" s="1"/>
      <c r="FU170" s="1"/>
      <c r="FV170" s="1"/>
      <c r="FW170" s="1"/>
      <c r="FX170" s="1"/>
      <c r="FY170" s="1"/>
      <c r="FZ170" s="1"/>
      <c r="GA170" s="1"/>
      <c r="GB170" s="1"/>
      <c r="GC170" s="1"/>
      <c r="GD170" s="1"/>
      <c r="GE170" s="1"/>
      <c r="GF170" s="1"/>
      <c r="GG170" s="1"/>
      <c r="GH170" s="1"/>
      <c r="GI170" s="54"/>
      <c r="GJ170" s="54"/>
      <c r="GK170" s="1"/>
      <c r="GL170" s="1"/>
      <c r="GM170" s="1"/>
      <c r="GN170" s="1"/>
      <c r="GO170" s="1"/>
      <c r="GP170" s="1"/>
      <c r="GQ170" s="1"/>
      <c r="GR170" s="1"/>
      <c r="GS170" s="1"/>
      <c r="GT170" s="1"/>
      <c r="GU170" s="194"/>
      <c r="GV170" s="194"/>
      <c r="GW170" s="51"/>
      <c r="GX170" s="51"/>
      <c r="GY170" s="1"/>
      <c r="GZ170" s="1"/>
      <c r="HA170" s="1"/>
      <c r="HB170" s="1"/>
      <c r="HC170" s="1"/>
      <c r="HD170" s="1"/>
      <c r="HE170" s="1"/>
      <c r="HF170" s="1"/>
      <c r="HG170" s="1"/>
      <c r="HH170" s="1"/>
      <c r="HI170" s="1"/>
      <c r="HJ170" s="1"/>
      <c r="HK170" s="94"/>
      <c r="HL170" s="94"/>
      <c r="HM170" s="1"/>
      <c r="HN170" s="1"/>
      <c r="HO170" s="51"/>
      <c r="HP170" s="51"/>
      <c r="HQ170" s="1"/>
      <c r="HR170" s="1"/>
      <c r="HS170" s="1"/>
      <c r="HT170" s="1"/>
      <c r="HU170" s="1"/>
      <c r="HV170" s="1"/>
      <c r="HW170" s="213"/>
      <c r="HX170" s="213"/>
      <c r="HY170" s="1"/>
      <c r="HZ170" s="1"/>
      <c r="IA170" s="230"/>
      <c r="IB170" s="230"/>
      <c r="IC170" s="1"/>
      <c r="ID170" s="1"/>
      <c r="IE170" s="1"/>
      <c r="IF170" s="1"/>
      <c r="IG170" s="1"/>
      <c r="IH170" s="1"/>
      <c r="II170" s="1"/>
      <c r="IJ170" s="1"/>
      <c r="IK170" s="244"/>
      <c r="IL170" s="244"/>
      <c r="IM170" s="1"/>
      <c r="IN170" s="1"/>
      <c r="IO170" s="1361"/>
    </row>
    <row r="171" spans="1:249" ht="31.5" x14ac:dyDescent="0.3">
      <c r="A171" s="12">
        <v>132</v>
      </c>
      <c r="B171" s="12" t="s">
        <v>1212</v>
      </c>
      <c r="C171" s="12" t="s">
        <v>1213</v>
      </c>
      <c r="D171" s="12">
        <v>12.27</v>
      </c>
      <c r="E171" s="12"/>
      <c r="F171" s="12"/>
      <c r="G171" s="12"/>
      <c r="H171" s="12"/>
      <c r="I171" s="12"/>
      <c r="J171" s="12">
        <v>0</v>
      </c>
      <c r="K171" s="12">
        <v>0</v>
      </c>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
      <c r="BY171" s="41"/>
      <c r="BZ171" s="51"/>
      <c r="CA171" s="51"/>
      <c r="CB171" s="1"/>
      <c r="CC171" s="1"/>
      <c r="CD171" s="1"/>
      <c r="CE171" s="1"/>
      <c r="CF171" s="1"/>
      <c r="CG171" s="1"/>
      <c r="CH171" s="1"/>
      <c r="CI171" s="1"/>
      <c r="CJ171" s="1"/>
      <c r="CK171" s="1"/>
      <c r="CL171" s="71"/>
      <c r="CM171" s="7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41"/>
      <c r="DY171" s="41"/>
      <c r="DZ171" s="1"/>
      <c r="EA171" s="1"/>
      <c r="EB171" s="1"/>
      <c r="EC171" s="41"/>
      <c r="ED171" s="54"/>
      <c r="EE171" s="54"/>
      <c r="EF171" s="1"/>
      <c r="EG171" s="1"/>
      <c r="EH171" s="1"/>
      <c r="EI171" s="1"/>
      <c r="EJ171" s="1"/>
      <c r="EK171" s="1"/>
      <c r="EL171" s="1"/>
      <c r="EM171" s="1"/>
      <c r="EN171" s="60"/>
      <c r="EO171" s="60"/>
      <c r="EP171" s="1"/>
      <c r="EQ171" s="1"/>
      <c r="ER171" s="1"/>
      <c r="ES171" s="1"/>
      <c r="ET171" s="1"/>
      <c r="EU171" s="1"/>
      <c r="EV171" s="1"/>
      <c r="EW171" s="1"/>
      <c r="EX171" s="1"/>
      <c r="EY171" s="1"/>
      <c r="EZ171" s="54"/>
      <c r="FA171" s="54"/>
      <c r="FB171" s="1"/>
      <c r="FC171" s="1"/>
      <c r="FD171" s="151"/>
      <c r="FE171" s="54"/>
      <c r="FF171" s="54"/>
      <c r="FG171" s="1"/>
      <c r="FH171" s="1"/>
      <c r="FI171" s="1"/>
      <c r="FJ171" s="1"/>
      <c r="FK171" s="54"/>
      <c r="FL171" s="54"/>
      <c r="FM171" s="1"/>
      <c r="FN171" s="1"/>
      <c r="FO171" s="1"/>
      <c r="FP171" s="1"/>
      <c r="FQ171" s="160"/>
      <c r="FR171" s="51"/>
      <c r="FS171" s="1"/>
      <c r="FT171" s="1"/>
      <c r="FU171" s="1"/>
      <c r="FV171" s="1"/>
      <c r="FW171" s="1"/>
      <c r="FX171" s="1"/>
      <c r="FY171" s="1"/>
      <c r="FZ171" s="1"/>
      <c r="GA171" s="1"/>
      <c r="GB171" s="1"/>
      <c r="GC171" s="1"/>
      <c r="GD171" s="1"/>
      <c r="GE171" s="1"/>
      <c r="GF171" s="1"/>
      <c r="GG171" s="1"/>
      <c r="GH171" s="1"/>
      <c r="GI171" s="54"/>
      <c r="GJ171" s="54"/>
      <c r="GK171" s="1"/>
      <c r="GL171" s="1"/>
      <c r="GM171" s="1"/>
      <c r="GN171" s="1"/>
      <c r="GO171" s="1"/>
      <c r="GP171" s="1"/>
      <c r="GQ171" s="1"/>
      <c r="GR171" s="1"/>
      <c r="GS171" s="1"/>
      <c r="GT171" s="1"/>
      <c r="GU171" s="194"/>
      <c r="GV171" s="194"/>
      <c r="GW171" s="51"/>
      <c r="GX171" s="51"/>
      <c r="GY171" s="1"/>
      <c r="GZ171" s="1"/>
      <c r="HA171" s="1"/>
      <c r="HB171" s="1"/>
      <c r="HC171" s="1"/>
      <c r="HD171" s="1"/>
      <c r="HE171" s="1"/>
      <c r="HF171" s="1"/>
      <c r="HG171" s="1"/>
      <c r="HH171" s="1"/>
      <c r="HI171" s="1"/>
      <c r="HJ171" s="1"/>
      <c r="HK171" s="94"/>
      <c r="HL171" s="94"/>
      <c r="HM171" s="1"/>
      <c r="HN171" s="1"/>
      <c r="HO171" s="51"/>
      <c r="HP171" s="51"/>
      <c r="HQ171" s="1"/>
      <c r="HR171" s="1"/>
      <c r="HS171" s="1"/>
      <c r="HT171" s="1"/>
      <c r="HU171" s="1"/>
      <c r="HV171" s="1"/>
      <c r="HW171" s="213"/>
      <c r="HX171" s="213"/>
      <c r="HY171" s="1"/>
      <c r="HZ171" s="1"/>
      <c r="IA171" s="230"/>
      <c r="IB171" s="230"/>
      <c r="IC171" s="1"/>
      <c r="ID171" s="1"/>
      <c r="IE171" s="1"/>
      <c r="IF171" s="1"/>
      <c r="IG171" s="1"/>
      <c r="IH171" s="1"/>
      <c r="II171" s="1"/>
      <c r="IJ171" s="1"/>
      <c r="IK171" s="244"/>
      <c r="IL171" s="244"/>
      <c r="IM171" s="1"/>
      <c r="IN171" s="1"/>
      <c r="IO171" s="1361"/>
    </row>
    <row r="172" spans="1:249" x14ac:dyDescent="0.3">
      <c r="A172" s="12">
        <v>36</v>
      </c>
      <c r="B172" s="12" t="s">
        <v>1214</v>
      </c>
      <c r="C172" s="12" t="s">
        <v>926</v>
      </c>
      <c r="D172" s="12"/>
      <c r="E172" s="12"/>
      <c r="F172" s="12"/>
      <c r="G172" s="12"/>
      <c r="H172" s="12"/>
      <c r="I172" s="12"/>
      <c r="J172" s="12">
        <v>0</v>
      </c>
      <c r="K172" s="12">
        <v>0</v>
      </c>
      <c r="L172" s="12"/>
      <c r="M172" s="12">
        <v>5</v>
      </c>
      <c r="N172" s="12"/>
      <c r="O172" s="12"/>
      <c r="P172" s="12"/>
      <c r="Q172" s="12"/>
      <c r="R172" s="12"/>
      <c r="S172" s="12">
        <v>184</v>
      </c>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v>62</v>
      </c>
      <c r="AT172" s="12"/>
      <c r="AU172" s="12"/>
      <c r="AV172" s="12"/>
      <c r="AW172" s="12"/>
      <c r="AX172" s="12"/>
      <c r="AY172" s="12"/>
      <c r="AZ172" s="12"/>
      <c r="BA172" s="12"/>
      <c r="BB172" s="12"/>
      <c r="BC172" s="12"/>
      <c r="BD172" s="12"/>
      <c r="BE172" s="12"/>
      <c r="BF172" s="12"/>
      <c r="BG172" s="12"/>
      <c r="BH172" s="12">
        <f>SUM(BH173:BH178)</f>
        <v>0</v>
      </c>
      <c r="BI172" s="12">
        <f>SUM(BI173:BI178)</f>
        <v>0</v>
      </c>
      <c r="BJ172" s="12"/>
      <c r="BK172" s="12"/>
      <c r="BL172" s="12"/>
      <c r="BM172" s="12">
        <v>5</v>
      </c>
      <c r="BN172" s="12"/>
      <c r="BO172" s="12"/>
      <c r="BP172" s="12"/>
      <c r="BQ172" s="12"/>
      <c r="BR172" s="12"/>
      <c r="BS172" s="12"/>
      <c r="BT172" s="12"/>
      <c r="BU172" s="12"/>
      <c r="BV172" s="12"/>
      <c r="BW172" s="12"/>
      <c r="BX172" s="1"/>
      <c r="BY172" s="41"/>
      <c r="BZ172" s="51"/>
      <c r="CA172" s="51"/>
      <c r="CB172" s="1"/>
      <c r="CC172" s="1"/>
      <c r="CD172" s="1"/>
      <c r="CE172" s="1"/>
      <c r="CF172" s="1"/>
      <c r="CG172" s="1"/>
      <c r="CH172" s="1"/>
      <c r="CI172" s="1"/>
      <c r="CJ172" s="1"/>
      <c r="CK172" s="1"/>
      <c r="CL172" s="71"/>
      <c r="CM172" s="71"/>
      <c r="CN172" s="1"/>
      <c r="CO172" s="1"/>
      <c r="CP172" s="1"/>
      <c r="CQ172" s="1"/>
      <c r="CR172" s="1"/>
      <c r="CS172" s="1"/>
      <c r="CT172" s="1"/>
      <c r="CU172" s="1"/>
      <c r="CV172" s="1"/>
      <c r="CW172" s="1"/>
      <c r="CX172" s="1"/>
      <c r="CY172" s="1"/>
      <c r="CZ172" s="1">
        <v>1</v>
      </c>
      <c r="DA172" s="1"/>
      <c r="DB172" s="1"/>
      <c r="DC172" s="1"/>
      <c r="DD172" s="1"/>
      <c r="DE172" s="1"/>
      <c r="DF172" s="1"/>
      <c r="DG172" s="1"/>
      <c r="DH172" s="1"/>
      <c r="DI172" s="1"/>
      <c r="DJ172" s="1"/>
      <c r="DK172" s="1">
        <v>1</v>
      </c>
      <c r="DL172" s="1"/>
      <c r="DM172" s="1"/>
      <c r="DN172" s="1"/>
      <c r="DO172" s="1"/>
      <c r="DP172" s="1"/>
      <c r="DQ172" s="1"/>
      <c r="DR172" s="1"/>
      <c r="DS172" s="1"/>
      <c r="DT172" s="1"/>
      <c r="DU172" s="1"/>
      <c r="DV172" s="1"/>
      <c r="DW172" s="1"/>
      <c r="DX172" s="45">
        <f>SUM(DX173:DX178)</f>
        <v>0</v>
      </c>
      <c r="DY172" s="45">
        <f>SUM(DY173:DY178)</f>
        <v>80</v>
      </c>
      <c r="DZ172" s="1"/>
      <c r="EA172" s="1"/>
      <c r="EB172" s="1"/>
      <c r="EC172" s="41"/>
      <c r="ED172" s="54"/>
      <c r="EE172" s="54"/>
      <c r="EF172" s="1"/>
      <c r="EG172" s="1"/>
      <c r="EH172" s="1"/>
      <c r="EI172" s="1"/>
      <c r="EJ172" s="1"/>
      <c r="EK172" s="1"/>
      <c r="EL172" s="1"/>
      <c r="EM172" s="1"/>
      <c r="EN172" s="60"/>
      <c r="EO172" s="60"/>
      <c r="EP172" s="1"/>
      <c r="EQ172" s="1"/>
      <c r="ER172" s="1"/>
      <c r="ES172" s="1"/>
      <c r="ET172" s="1"/>
      <c r="EU172" s="1"/>
      <c r="EV172" s="1">
        <v>0</v>
      </c>
      <c r="EW172" s="1">
        <v>1</v>
      </c>
      <c r="EX172" s="1"/>
      <c r="EY172" s="1"/>
      <c r="EZ172" s="54"/>
      <c r="FA172" s="54"/>
      <c r="FB172" s="1"/>
      <c r="FC172" s="1"/>
      <c r="FD172" s="151"/>
      <c r="FE172" s="54"/>
      <c r="FF172" s="54">
        <v>1</v>
      </c>
      <c r="FG172" s="1"/>
      <c r="FH172" s="1"/>
      <c r="FI172" s="1"/>
      <c r="FJ172" s="1"/>
      <c r="FK172" s="54"/>
      <c r="FL172" s="54"/>
      <c r="FM172" s="1"/>
      <c r="FN172" s="1"/>
      <c r="FO172" s="1"/>
      <c r="FP172" s="1"/>
      <c r="FQ172" s="160"/>
      <c r="FR172" s="51"/>
      <c r="FS172" s="1"/>
      <c r="FT172" s="1"/>
      <c r="FU172" s="1">
        <v>0</v>
      </c>
      <c r="FV172" s="1">
        <v>40</v>
      </c>
      <c r="FW172" s="1"/>
      <c r="FX172" s="1"/>
      <c r="FY172" s="1"/>
      <c r="FZ172" s="1"/>
      <c r="GA172" s="1"/>
      <c r="GB172" s="1"/>
      <c r="GC172" s="1"/>
      <c r="GD172" s="1"/>
      <c r="GE172" s="1"/>
      <c r="GF172" s="1"/>
      <c r="GG172" s="1"/>
      <c r="GH172" s="1"/>
      <c r="GI172" s="54"/>
      <c r="GJ172" s="54"/>
      <c r="GK172" s="1"/>
      <c r="GL172" s="1"/>
      <c r="GM172" s="1"/>
      <c r="GN172" s="1"/>
      <c r="GO172" s="1"/>
      <c r="GP172" s="1"/>
      <c r="GQ172" s="1"/>
      <c r="GR172" s="1"/>
      <c r="GS172" s="1"/>
      <c r="GT172" s="1"/>
      <c r="GU172" s="194"/>
      <c r="GV172" s="194"/>
      <c r="GW172" s="51"/>
      <c r="GX172" s="51"/>
      <c r="GY172" s="1"/>
      <c r="GZ172" s="1"/>
      <c r="HA172" s="1"/>
      <c r="HB172" s="50">
        <v>791</v>
      </c>
      <c r="HC172" s="1"/>
      <c r="HD172" s="1"/>
      <c r="HE172" s="1"/>
      <c r="HF172" s="1"/>
      <c r="HG172" s="1"/>
      <c r="HH172" s="1"/>
      <c r="HI172" s="1"/>
      <c r="HJ172" s="1"/>
      <c r="HK172" s="94"/>
      <c r="HL172" s="94"/>
      <c r="HM172" s="1"/>
      <c r="HN172" s="1"/>
      <c r="HO172" s="51"/>
      <c r="HP172" s="51"/>
      <c r="HQ172" s="1"/>
      <c r="HR172" s="1"/>
      <c r="HS172" s="1"/>
      <c r="HT172" s="1"/>
      <c r="HU172" s="1"/>
      <c r="HV172" s="50">
        <v>11</v>
      </c>
      <c r="HW172" s="213"/>
      <c r="HX172" s="213"/>
      <c r="HY172" s="1"/>
      <c r="HZ172" s="1"/>
      <c r="IA172" s="230"/>
      <c r="IB172" s="230"/>
      <c r="IC172" s="1"/>
      <c r="ID172" s="1"/>
      <c r="IE172" s="1"/>
      <c r="IF172" s="1"/>
      <c r="IG172" s="1"/>
      <c r="IH172" s="1"/>
      <c r="II172" s="1"/>
      <c r="IJ172" s="1"/>
      <c r="IK172" s="244"/>
      <c r="IL172" s="244"/>
      <c r="IM172" s="1"/>
      <c r="IN172" s="1"/>
      <c r="IO172" s="1361"/>
    </row>
    <row r="173" spans="1:249" x14ac:dyDescent="0.3">
      <c r="A173" s="12">
        <v>133</v>
      </c>
      <c r="B173" s="12" t="s">
        <v>1215</v>
      </c>
      <c r="C173" s="12" t="s">
        <v>928</v>
      </c>
      <c r="D173" s="12">
        <v>7.86</v>
      </c>
      <c r="E173" s="12"/>
      <c r="F173" s="12"/>
      <c r="G173" s="12"/>
      <c r="H173" s="12"/>
      <c r="I173" s="12"/>
      <c r="J173" s="12">
        <v>0</v>
      </c>
      <c r="K173" s="12">
        <v>0</v>
      </c>
      <c r="L173" s="12"/>
      <c r="M173" s="12">
        <v>5</v>
      </c>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
      <c r="BY173" s="41"/>
      <c r="BZ173" s="51"/>
      <c r="CA173" s="51"/>
      <c r="CB173" s="1"/>
      <c r="CC173" s="1"/>
      <c r="CD173" s="1"/>
      <c r="CE173" s="1"/>
      <c r="CF173" s="1"/>
      <c r="CG173" s="1"/>
      <c r="CH173" s="1"/>
      <c r="CI173" s="1"/>
      <c r="CJ173" s="1"/>
      <c r="CK173" s="1"/>
      <c r="CL173" s="71"/>
      <c r="CM173" s="71"/>
      <c r="CN173" s="1"/>
      <c r="CO173" s="1"/>
      <c r="CP173" s="1"/>
      <c r="CQ173" s="1"/>
      <c r="CR173" s="1"/>
      <c r="CS173" s="1"/>
      <c r="CT173" s="1"/>
      <c r="CU173" s="1"/>
      <c r="CV173" s="1"/>
      <c r="CW173" s="1"/>
      <c r="CX173" s="1"/>
      <c r="CY173" s="1"/>
      <c r="CZ173" s="1"/>
      <c r="DA173" s="1"/>
      <c r="DB173" s="1">
        <v>0</v>
      </c>
      <c r="DC173" s="1">
        <v>3</v>
      </c>
      <c r="DD173" s="1"/>
      <c r="DE173" s="1"/>
      <c r="DF173" s="1"/>
      <c r="DG173" s="1"/>
      <c r="DH173" s="1"/>
      <c r="DI173" s="1"/>
      <c r="DJ173" s="1"/>
      <c r="DK173" s="1"/>
      <c r="DL173" s="1"/>
      <c r="DM173" s="1"/>
      <c r="DN173" s="1"/>
      <c r="DO173" s="1"/>
      <c r="DP173" s="1"/>
      <c r="DQ173" s="1"/>
      <c r="DR173" s="1"/>
      <c r="DS173" s="1"/>
      <c r="DT173" s="1"/>
      <c r="DU173" s="1"/>
      <c r="DV173" s="1"/>
      <c r="DW173" s="1"/>
      <c r="DX173" s="41"/>
      <c r="DY173" s="41"/>
      <c r="DZ173" s="1"/>
      <c r="EA173" s="1"/>
      <c r="EB173" s="1"/>
      <c r="EC173" s="41"/>
      <c r="ED173" s="54"/>
      <c r="EE173" s="54"/>
      <c r="EF173" s="1"/>
      <c r="EG173" s="1"/>
      <c r="EH173" s="1"/>
      <c r="EI173" s="1"/>
      <c r="EJ173" s="1"/>
      <c r="EK173" s="1"/>
      <c r="EL173" s="1"/>
      <c r="EM173" s="1"/>
      <c r="EN173" s="60"/>
      <c r="EO173" s="60"/>
      <c r="EP173" s="1"/>
      <c r="EQ173" s="1"/>
      <c r="ER173" s="1"/>
      <c r="ES173" s="1"/>
      <c r="ET173" s="1"/>
      <c r="EU173" s="1"/>
      <c r="EV173" s="1"/>
      <c r="EW173" s="1"/>
      <c r="EX173" s="1"/>
      <c r="EY173" s="1"/>
      <c r="EZ173" s="54"/>
      <c r="FA173" s="54"/>
      <c r="FB173" s="1"/>
      <c r="FC173" s="1"/>
      <c r="FD173" s="151"/>
      <c r="FE173" s="54"/>
      <c r="FF173" s="54"/>
      <c r="FG173" s="1"/>
      <c r="FH173" s="1"/>
      <c r="FI173" s="1"/>
      <c r="FJ173" s="1"/>
      <c r="FK173" s="54"/>
      <c r="FL173" s="54"/>
      <c r="FM173" s="1"/>
      <c r="FN173" s="1"/>
      <c r="FO173" s="1"/>
      <c r="FP173" s="1"/>
      <c r="FQ173" s="160"/>
      <c r="FR173" s="51"/>
      <c r="FS173" s="1"/>
      <c r="FT173" s="1"/>
      <c r="FU173" s="1"/>
      <c r="FV173" s="1"/>
      <c r="FW173" s="1"/>
      <c r="FX173" s="1"/>
      <c r="FY173" s="1"/>
      <c r="FZ173" s="1"/>
      <c r="GA173" s="1"/>
      <c r="GB173" s="1"/>
      <c r="GC173" s="1"/>
      <c r="GD173" s="1"/>
      <c r="GE173" s="1"/>
      <c r="GF173" s="1"/>
      <c r="GG173" s="1"/>
      <c r="GH173" s="1"/>
      <c r="GI173" s="54"/>
      <c r="GJ173" s="54"/>
      <c r="GK173" s="1"/>
      <c r="GL173" s="1"/>
      <c r="GM173" s="1"/>
      <c r="GN173" s="1"/>
      <c r="GO173" s="1"/>
      <c r="GP173" s="1"/>
      <c r="GQ173" s="1"/>
      <c r="GR173" s="1"/>
      <c r="GS173" s="1"/>
      <c r="GT173" s="1"/>
      <c r="GU173" s="194"/>
      <c r="GV173" s="194"/>
      <c r="GW173" s="51"/>
      <c r="GX173" s="51"/>
      <c r="GY173" s="1"/>
      <c r="GZ173" s="1"/>
      <c r="HA173" s="1"/>
      <c r="HB173" s="1"/>
      <c r="HC173" s="1"/>
      <c r="HD173" s="1"/>
      <c r="HE173" s="1"/>
      <c r="HF173" s="1"/>
      <c r="HG173" s="1"/>
      <c r="HH173" s="1"/>
      <c r="HI173" s="1"/>
      <c r="HJ173" s="1"/>
      <c r="HK173" s="94"/>
      <c r="HL173" s="94"/>
      <c r="HM173" s="1"/>
      <c r="HN173" s="1"/>
      <c r="HO173" s="51"/>
      <c r="HP173" s="51"/>
      <c r="HQ173" s="1"/>
      <c r="HR173" s="1"/>
      <c r="HS173" s="1"/>
      <c r="HT173" s="1"/>
      <c r="HU173" s="1"/>
      <c r="HV173" s="1"/>
      <c r="HW173" s="213"/>
      <c r="HX173" s="213"/>
      <c r="HY173" s="1"/>
      <c r="HZ173" s="1"/>
      <c r="IA173" s="230"/>
      <c r="IB173" s="230"/>
      <c r="IC173" s="1"/>
      <c r="ID173" s="1"/>
      <c r="IE173" s="1"/>
      <c r="IF173" s="1"/>
      <c r="IG173" s="1"/>
      <c r="IH173" s="1"/>
      <c r="II173" s="1"/>
      <c r="IJ173" s="1"/>
      <c r="IK173" s="244"/>
      <c r="IL173" s="244"/>
      <c r="IM173" s="1"/>
      <c r="IN173" s="1"/>
      <c r="IO173" s="1361"/>
    </row>
    <row r="174" spans="1:249" ht="31.5" x14ac:dyDescent="0.3">
      <c r="A174" s="12">
        <v>134</v>
      </c>
      <c r="B174" s="12" t="s">
        <v>1216</v>
      </c>
      <c r="C174" s="12" t="s">
        <v>934</v>
      </c>
      <c r="D174" s="12">
        <v>0.56000000000000005</v>
      </c>
      <c r="E174" s="12"/>
      <c r="F174" s="12"/>
      <c r="G174" s="12"/>
      <c r="H174" s="12"/>
      <c r="I174" s="12"/>
      <c r="J174" s="12">
        <v>0</v>
      </c>
      <c r="K174" s="12">
        <v>0</v>
      </c>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
      <c r="BY174" s="41"/>
      <c r="BZ174" s="51"/>
      <c r="CA174" s="51"/>
      <c r="CB174" s="1"/>
      <c r="CC174" s="1"/>
      <c r="CD174" s="1"/>
      <c r="CE174" s="1"/>
      <c r="CF174" s="1"/>
      <c r="CG174" s="1"/>
      <c r="CH174" s="1"/>
      <c r="CI174" s="1"/>
      <c r="CJ174" s="1"/>
      <c r="CK174" s="1"/>
      <c r="CL174" s="71"/>
      <c r="CM174" s="71"/>
      <c r="CN174" s="1"/>
      <c r="CO174" s="1"/>
      <c r="CP174" s="1"/>
      <c r="CQ174" s="1"/>
      <c r="CR174" s="1"/>
      <c r="CS174" s="1"/>
      <c r="CT174" s="1"/>
      <c r="CU174" s="1"/>
      <c r="CV174" s="1"/>
      <c r="CW174" s="1"/>
      <c r="CX174" s="1"/>
      <c r="CY174" s="1"/>
      <c r="CZ174" s="1">
        <v>1</v>
      </c>
      <c r="DA174" s="1"/>
      <c r="DB174" s="1"/>
      <c r="DC174" s="1"/>
      <c r="DD174" s="1"/>
      <c r="DE174" s="1"/>
      <c r="DF174" s="1"/>
      <c r="DG174" s="1"/>
      <c r="DH174" s="1"/>
      <c r="DI174" s="1"/>
      <c r="DJ174" s="1"/>
      <c r="DK174" s="1">
        <v>1</v>
      </c>
      <c r="DL174" s="1"/>
      <c r="DM174" s="1"/>
      <c r="DN174" s="1"/>
      <c r="DO174" s="1"/>
      <c r="DP174" s="1"/>
      <c r="DQ174" s="1"/>
      <c r="DR174" s="1"/>
      <c r="DS174" s="1"/>
      <c r="DT174" s="1"/>
      <c r="DU174" s="1"/>
      <c r="DV174" s="1"/>
      <c r="DW174" s="1"/>
      <c r="DX174" s="41"/>
      <c r="DY174" s="41"/>
      <c r="DZ174" s="1"/>
      <c r="EA174" s="1"/>
      <c r="EB174" s="1"/>
      <c r="EC174" s="41"/>
      <c r="ED174" s="54"/>
      <c r="EE174" s="54"/>
      <c r="EF174" s="1"/>
      <c r="EG174" s="1"/>
      <c r="EH174" s="1"/>
      <c r="EI174" s="1"/>
      <c r="EJ174" s="1"/>
      <c r="EK174" s="1"/>
      <c r="EL174" s="1"/>
      <c r="EM174" s="1"/>
      <c r="EN174" s="60"/>
      <c r="EO174" s="60"/>
      <c r="EP174" s="1"/>
      <c r="EQ174" s="1"/>
      <c r="ER174" s="1"/>
      <c r="ES174" s="1"/>
      <c r="ET174" s="1"/>
      <c r="EU174" s="1"/>
      <c r="EV174" s="1"/>
      <c r="EW174" s="1"/>
      <c r="EX174" s="1"/>
      <c r="EY174" s="1"/>
      <c r="EZ174" s="54"/>
      <c r="FA174" s="54"/>
      <c r="FB174" s="1"/>
      <c r="FC174" s="1"/>
      <c r="FD174" s="151"/>
      <c r="FE174" s="54"/>
      <c r="FF174" s="54"/>
      <c r="FG174" s="1"/>
      <c r="FH174" s="1"/>
      <c r="FI174" s="1"/>
      <c r="FJ174" s="1"/>
      <c r="FK174" s="54"/>
      <c r="FL174" s="54"/>
      <c r="FM174" s="1"/>
      <c r="FN174" s="1"/>
      <c r="FO174" s="1"/>
      <c r="FP174" s="1"/>
      <c r="FQ174" s="160"/>
      <c r="FR174" s="51"/>
      <c r="FS174" s="1"/>
      <c r="FT174" s="1"/>
      <c r="FU174" s="1"/>
      <c r="FV174" s="1"/>
      <c r="FW174" s="1"/>
      <c r="FX174" s="1"/>
      <c r="FY174" s="1"/>
      <c r="FZ174" s="1"/>
      <c r="GA174" s="1"/>
      <c r="GB174" s="1"/>
      <c r="GC174" s="1"/>
      <c r="GD174" s="1"/>
      <c r="GE174" s="1"/>
      <c r="GF174" s="1"/>
      <c r="GG174" s="1"/>
      <c r="GH174" s="1"/>
      <c r="GI174" s="54"/>
      <c r="GJ174" s="54"/>
      <c r="GK174" s="1"/>
      <c r="GL174" s="1"/>
      <c r="GM174" s="1"/>
      <c r="GN174" s="1">
        <v>1</v>
      </c>
      <c r="GO174" s="1"/>
      <c r="GP174" s="1"/>
      <c r="GQ174" s="1"/>
      <c r="GR174" s="1"/>
      <c r="GS174" s="1"/>
      <c r="GT174" s="1"/>
      <c r="GU174" s="194"/>
      <c r="GV174" s="194"/>
      <c r="GW174" s="51"/>
      <c r="GX174" s="51"/>
      <c r="GY174" s="1"/>
      <c r="GZ174" s="1"/>
      <c r="HA174" s="1"/>
      <c r="HB174" s="1"/>
      <c r="HC174" s="1"/>
      <c r="HD174" s="1"/>
      <c r="HE174" s="1"/>
      <c r="HF174" s="1"/>
      <c r="HG174" s="1"/>
      <c r="HH174" s="1"/>
      <c r="HI174" s="1"/>
      <c r="HJ174" s="1"/>
      <c r="HK174" s="94"/>
      <c r="HL174" s="94"/>
      <c r="HM174" s="1"/>
      <c r="HN174" s="1"/>
      <c r="HO174" s="51"/>
      <c r="HP174" s="51"/>
      <c r="HQ174" s="1"/>
      <c r="HR174" s="1"/>
      <c r="HS174" s="1"/>
      <c r="HT174" s="1"/>
      <c r="HU174" s="1"/>
      <c r="HV174" s="1"/>
      <c r="HW174" s="213"/>
      <c r="HX174" s="213"/>
      <c r="HY174" s="1"/>
      <c r="HZ174" s="1"/>
      <c r="IA174" s="230"/>
      <c r="IB174" s="230"/>
      <c r="IC174" s="1"/>
      <c r="ID174" s="1"/>
      <c r="IE174" s="1"/>
      <c r="IF174" s="1"/>
      <c r="IG174" s="1">
        <v>2</v>
      </c>
      <c r="IH174" s="1"/>
      <c r="II174" s="1"/>
      <c r="IJ174" s="1"/>
      <c r="IK174" s="244"/>
      <c r="IL174" s="244"/>
      <c r="IM174" s="1"/>
      <c r="IN174" s="1"/>
      <c r="IO174" s="1361"/>
    </row>
    <row r="175" spans="1:249" ht="47.25" x14ac:dyDescent="0.3">
      <c r="A175" s="12">
        <v>135</v>
      </c>
      <c r="B175" s="12" t="s">
        <v>1217</v>
      </c>
      <c r="C175" s="12" t="s">
        <v>1218</v>
      </c>
      <c r="D175" s="12">
        <v>0.46</v>
      </c>
      <c r="E175" s="12"/>
      <c r="F175" s="12"/>
      <c r="G175" s="12"/>
      <c r="H175" s="12"/>
      <c r="I175" s="12"/>
      <c r="J175" s="12">
        <v>0</v>
      </c>
      <c r="K175" s="12">
        <v>0</v>
      </c>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
      <c r="BY175" s="41"/>
      <c r="BZ175" s="51"/>
      <c r="CA175" s="51"/>
      <c r="CB175" s="1"/>
      <c r="CC175" s="1"/>
      <c r="CD175" s="1"/>
      <c r="CE175" s="1"/>
      <c r="CF175" s="1"/>
      <c r="CG175" s="1"/>
      <c r="CH175" s="1"/>
      <c r="CI175" s="1"/>
      <c r="CJ175" s="1"/>
      <c r="CK175" s="1"/>
      <c r="CL175" s="71"/>
      <c r="CM175" s="71"/>
      <c r="CN175" s="1"/>
      <c r="CO175" s="1"/>
      <c r="CP175" s="1"/>
      <c r="CQ175" s="1"/>
      <c r="CR175" s="1"/>
      <c r="CS175" s="1"/>
      <c r="CT175" s="1"/>
      <c r="CU175" s="1"/>
      <c r="CV175" s="1"/>
      <c r="CW175" s="1"/>
      <c r="CX175" s="1"/>
      <c r="CY175" s="1"/>
      <c r="CZ175" s="1"/>
      <c r="DA175" s="1"/>
      <c r="DB175" s="1">
        <v>0</v>
      </c>
      <c r="DC175" s="1">
        <v>3</v>
      </c>
      <c r="DD175" s="1"/>
      <c r="DE175" s="1"/>
      <c r="DF175" s="1"/>
      <c r="DG175" s="1"/>
      <c r="DH175" s="1"/>
      <c r="DI175" s="1"/>
      <c r="DJ175" s="1"/>
      <c r="DK175" s="1"/>
      <c r="DL175" s="1"/>
      <c r="DM175" s="1"/>
      <c r="DN175" s="1"/>
      <c r="DO175" s="1"/>
      <c r="DP175" s="1"/>
      <c r="DQ175" s="1"/>
      <c r="DR175" s="1"/>
      <c r="DS175" s="1"/>
      <c r="DT175" s="1"/>
      <c r="DU175" s="1"/>
      <c r="DV175" s="1"/>
      <c r="DW175" s="1"/>
      <c r="DX175" s="41"/>
      <c r="DY175" s="41"/>
      <c r="DZ175" s="1"/>
      <c r="EA175" s="1"/>
      <c r="EB175" s="1"/>
      <c r="EC175" s="41"/>
      <c r="ED175" s="54"/>
      <c r="EE175" s="54"/>
      <c r="EF175" s="1"/>
      <c r="EG175" s="1"/>
      <c r="EH175" s="1"/>
      <c r="EI175" s="1"/>
      <c r="EJ175" s="1"/>
      <c r="EK175" s="1"/>
      <c r="EL175" s="1"/>
      <c r="EM175" s="1"/>
      <c r="EN175" s="60"/>
      <c r="EO175" s="60"/>
      <c r="EP175" s="1"/>
      <c r="EQ175" s="1"/>
      <c r="ER175" s="1"/>
      <c r="ES175" s="1"/>
      <c r="ET175" s="1"/>
      <c r="EU175" s="1"/>
      <c r="EV175" s="1"/>
      <c r="EW175" s="1"/>
      <c r="EX175" s="1"/>
      <c r="EY175" s="1"/>
      <c r="EZ175" s="54"/>
      <c r="FA175" s="54"/>
      <c r="FB175" s="1"/>
      <c r="FC175" s="1"/>
      <c r="FD175" s="151"/>
      <c r="FE175" s="54"/>
      <c r="FF175" s="54"/>
      <c r="FG175" s="1"/>
      <c r="FH175" s="1"/>
      <c r="FI175" s="1"/>
      <c r="FJ175" s="1"/>
      <c r="FK175" s="54"/>
      <c r="FL175" s="54"/>
      <c r="FM175" s="1"/>
      <c r="FN175" s="1"/>
      <c r="FO175" s="1"/>
      <c r="FP175" s="1"/>
      <c r="FQ175" s="160"/>
      <c r="FR175" s="51"/>
      <c r="FS175" s="1"/>
      <c r="FT175" s="1"/>
      <c r="FU175" s="1"/>
      <c r="FV175" s="1"/>
      <c r="FW175" s="1"/>
      <c r="FX175" s="1"/>
      <c r="FY175" s="1"/>
      <c r="FZ175" s="1"/>
      <c r="GA175" s="1"/>
      <c r="GB175" s="1"/>
      <c r="GC175" s="1"/>
      <c r="GD175" s="1"/>
      <c r="GE175" s="1"/>
      <c r="GF175" s="1"/>
      <c r="GG175" s="1"/>
      <c r="GH175" s="1"/>
      <c r="GI175" s="54"/>
      <c r="GJ175" s="54"/>
      <c r="GK175" s="1"/>
      <c r="GL175" s="1"/>
      <c r="GM175" s="1"/>
      <c r="GN175" s="1"/>
      <c r="GO175" s="1"/>
      <c r="GP175" s="1"/>
      <c r="GQ175" s="1"/>
      <c r="GR175" s="1"/>
      <c r="GS175" s="1"/>
      <c r="GT175" s="1"/>
      <c r="GU175" s="194"/>
      <c r="GV175" s="194"/>
      <c r="GW175" s="51"/>
      <c r="GX175" s="51"/>
      <c r="GY175" s="1"/>
      <c r="GZ175" s="1"/>
      <c r="HA175" s="1"/>
      <c r="HB175" s="1"/>
      <c r="HC175" s="1"/>
      <c r="HD175" s="1"/>
      <c r="HE175" s="1"/>
      <c r="HF175" s="1"/>
      <c r="HG175" s="1"/>
      <c r="HH175" s="1"/>
      <c r="HI175" s="1"/>
      <c r="HJ175" s="1"/>
      <c r="HK175" s="94"/>
      <c r="HL175" s="94"/>
      <c r="HM175" s="1"/>
      <c r="HN175" s="1"/>
      <c r="HO175" s="51"/>
      <c r="HP175" s="51"/>
      <c r="HQ175" s="1"/>
      <c r="HR175" s="1"/>
      <c r="HS175" s="1"/>
      <c r="HT175" s="1"/>
      <c r="HU175" s="1"/>
      <c r="HV175" s="1"/>
      <c r="HW175" s="213"/>
      <c r="HX175" s="213"/>
      <c r="HY175" s="1"/>
      <c r="HZ175" s="1"/>
      <c r="IA175" s="230"/>
      <c r="IB175" s="230"/>
      <c r="IC175" s="1"/>
      <c r="ID175" s="1"/>
      <c r="IE175" s="1"/>
      <c r="IF175" s="1"/>
      <c r="IG175" s="1"/>
      <c r="IH175" s="1"/>
      <c r="II175" s="1"/>
      <c r="IJ175" s="1"/>
      <c r="IK175" s="244"/>
      <c r="IL175" s="244"/>
      <c r="IM175" s="1"/>
      <c r="IN175" s="1"/>
      <c r="IO175" s="1361"/>
    </row>
    <row r="176" spans="1:249" ht="31.5" x14ac:dyDescent="0.3">
      <c r="A176" s="12">
        <v>136</v>
      </c>
      <c r="B176" s="12" t="s">
        <v>1219</v>
      </c>
      <c r="C176" s="12" t="s">
        <v>932</v>
      </c>
      <c r="D176" s="12">
        <v>9.74</v>
      </c>
      <c r="E176" s="12"/>
      <c r="F176" s="12"/>
      <c r="G176" s="12"/>
      <c r="H176" s="12"/>
      <c r="I176" s="12"/>
      <c r="J176" s="12">
        <v>0</v>
      </c>
      <c r="K176" s="12">
        <v>0</v>
      </c>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
      <c r="BY176" s="41"/>
      <c r="BZ176" s="51"/>
      <c r="CA176" s="51"/>
      <c r="CB176" s="1"/>
      <c r="CC176" s="1"/>
      <c r="CD176" s="1"/>
      <c r="CE176" s="1"/>
      <c r="CF176" s="1"/>
      <c r="CG176" s="1"/>
      <c r="CH176" s="1"/>
      <c r="CI176" s="1"/>
      <c r="CJ176" s="1"/>
      <c r="CK176" s="1"/>
      <c r="CL176" s="71"/>
      <c r="CM176" s="71"/>
      <c r="CN176" s="1"/>
      <c r="CO176" s="1"/>
      <c r="CP176" s="1"/>
      <c r="CQ176" s="1"/>
      <c r="CR176" s="1"/>
      <c r="CS176" s="1"/>
      <c r="CT176" s="1"/>
      <c r="CU176" s="1"/>
      <c r="CV176" s="1"/>
      <c r="CW176" s="1"/>
      <c r="CX176" s="1"/>
      <c r="CY176" s="1"/>
      <c r="CZ176" s="1"/>
      <c r="DA176" s="1"/>
      <c r="DB176" s="1"/>
      <c r="DC176" s="1"/>
      <c r="DD176" s="1">
        <v>30</v>
      </c>
      <c r="DE176" s="1"/>
      <c r="DF176" s="1"/>
      <c r="DG176" s="1"/>
      <c r="DH176" s="1"/>
      <c r="DI176" s="1"/>
      <c r="DJ176" s="1"/>
      <c r="DK176" s="1"/>
      <c r="DL176" s="1"/>
      <c r="DM176" s="1"/>
      <c r="DN176" s="1"/>
      <c r="DO176" s="1"/>
      <c r="DP176" s="1"/>
      <c r="DQ176" s="1"/>
      <c r="DR176" s="1"/>
      <c r="DS176" s="1"/>
      <c r="DT176" s="1"/>
      <c r="DU176" s="1"/>
      <c r="DV176" s="1"/>
      <c r="DW176" s="1"/>
      <c r="DX176" s="41"/>
      <c r="DY176" s="41"/>
      <c r="DZ176" s="1"/>
      <c r="EA176" s="1"/>
      <c r="EB176" s="1"/>
      <c r="EC176" s="41"/>
      <c r="ED176" s="54"/>
      <c r="EE176" s="54"/>
      <c r="EF176" s="1"/>
      <c r="EG176" s="1"/>
      <c r="EH176" s="1"/>
      <c r="EI176" s="1"/>
      <c r="EJ176" s="1"/>
      <c r="EK176" s="1"/>
      <c r="EL176" s="1"/>
      <c r="EM176" s="1"/>
      <c r="EN176" s="60"/>
      <c r="EO176" s="60"/>
      <c r="EP176" s="1"/>
      <c r="EQ176" s="1"/>
      <c r="ER176" s="1"/>
      <c r="ES176" s="1"/>
      <c r="ET176" s="1"/>
      <c r="EU176" s="1"/>
      <c r="EV176" s="1"/>
      <c r="EW176" s="1"/>
      <c r="EX176" s="1"/>
      <c r="EY176" s="1"/>
      <c r="EZ176" s="54"/>
      <c r="FA176" s="54"/>
      <c r="FB176" s="1"/>
      <c r="FC176" s="1"/>
      <c r="FD176" s="151"/>
      <c r="FE176" s="54"/>
      <c r="FF176" s="54"/>
      <c r="FG176" s="1"/>
      <c r="FH176" s="1"/>
      <c r="FI176" s="1"/>
      <c r="FJ176" s="1"/>
      <c r="FK176" s="54"/>
      <c r="FL176" s="54"/>
      <c r="FM176" s="1"/>
      <c r="FN176" s="1"/>
      <c r="FO176" s="1"/>
      <c r="FP176" s="1"/>
      <c r="FQ176" s="160"/>
      <c r="FR176" s="51"/>
      <c r="FS176" s="1"/>
      <c r="FT176" s="1"/>
      <c r="FU176" s="1"/>
      <c r="FV176" s="1"/>
      <c r="FW176" s="1"/>
      <c r="FX176" s="1"/>
      <c r="FY176" s="1"/>
      <c r="FZ176" s="1"/>
      <c r="GA176" s="1"/>
      <c r="GB176" s="1"/>
      <c r="GC176" s="1"/>
      <c r="GD176" s="1"/>
      <c r="GE176" s="1"/>
      <c r="GF176" s="1"/>
      <c r="GG176" s="1"/>
      <c r="GH176" s="1"/>
      <c r="GI176" s="54"/>
      <c r="GJ176" s="54"/>
      <c r="GK176" s="1"/>
      <c r="GL176" s="1"/>
      <c r="GM176" s="1"/>
      <c r="GN176" s="1"/>
      <c r="GO176" s="1"/>
      <c r="GP176" s="1"/>
      <c r="GQ176" s="1"/>
      <c r="GR176" s="1"/>
      <c r="GS176" s="1"/>
      <c r="GT176" s="1"/>
      <c r="GU176" s="194"/>
      <c r="GV176" s="194"/>
      <c r="GW176" s="51"/>
      <c r="GX176" s="51"/>
      <c r="GY176" s="1"/>
      <c r="GZ176" s="1"/>
      <c r="HA176" s="1"/>
      <c r="HB176" s="1"/>
      <c r="HC176" s="1"/>
      <c r="HD176" s="1"/>
      <c r="HE176" s="1"/>
      <c r="HF176" s="1"/>
      <c r="HG176" s="1"/>
      <c r="HH176" s="1"/>
      <c r="HI176" s="1"/>
      <c r="HJ176" s="1"/>
      <c r="HK176" s="94"/>
      <c r="HL176" s="94"/>
      <c r="HM176" s="1"/>
      <c r="HN176" s="1"/>
      <c r="HO176" s="51"/>
      <c r="HP176" s="51"/>
      <c r="HQ176" s="1">
        <v>33</v>
      </c>
      <c r="HR176" s="1"/>
      <c r="HS176" s="1"/>
      <c r="HT176" s="1"/>
      <c r="HU176" s="1"/>
      <c r="HV176" s="1"/>
      <c r="HW176" s="213"/>
      <c r="HX176" s="213"/>
      <c r="HY176" s="1"/>
      <c r="HZ176" s="1"/>
      <c r="IA176" s="230"/>
      <c r="IB176" s="230"/>
      <c r="IC176" s="1"/>
      <c r="ID176" s="1"/>
      <c r="IE176" s="1"/>
      <c r="IF176" s="1"/>
      <c r="IG176" s="1"/>
      <c r="IH176" s="1"/>
      <c r="II176" s="1"/>
      <c r="IJ176" s="1"/>
      <c r="IK176" s="244"/>
      <c r="IL176" s="244"/>
      <c r="IM176" s="1"/>
      <c r="IN176" s="1"/>
      <c r="IO176" s="1361"/>
    </row>
    <row r="177" spans="1:249" x14ac:dyDescent="0.3">
      <c r="A177" s="12">
        <v>137</v>
      </c>
      <c r="B177" s="12" t="s">
        <v>1220</v>
      </c>
      <c r="C177" s="12" t="s">
        <v>938</v>
      </c>
      <c r="D177" s="12">
        <v>7.4</v>
      </c>
      <c r="E177" s="12"/>
      <c r="F177" s="12"/>
      <c r="G177" s="12"/>
      <c r="H177" s="12"/>
      <c r="I177" s="12"/>
      <c r="J177" s="12">
        <v>0</v>
      </c>
      <c r="K177" s="12">
        <v>0</v>
      </c>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
      <c r="BY177" s="41"/>
      <c r="BZ177" s="51"/>
      <c r="CA177" s="51"/>
      <c r="CB177" s="1"/>
      <c r="CC177" s="1"/>
      <c r="CD177" s="1"/>
      <c r="CE177" s="1"/>
      <c r="CF177" s="1"/>
      <c r="CG177" s="1"/>
      <c r="CH177" s="1"/>
      <c r="CI177" s="1"/>
      <c r="CJ177" s="1"/>
      <c r="CK177" s="1"/>
      <c r="CL177" s="71"/>
      <c r="CM177" s="7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41"/>
      <c r="DY177" s="41"/>
      <c r="DZ177" s="1"/>
      <c r="EA177" s="1"/>
      <c r="EB177" s="1"/>
      <c r="EC177" s="41"/>
      <c r="ED177" s="54"/>
      <c r="EE177" s="54"/>
      <c r="EF177" s="1"/>
      <c r="EG177" s="1"/>
      <c r="EH177" s="1"/>
      <c r="EI177" s="1"/>
      <c r="EJ177" s="1"/>
      <c r="EK177" s="1"/>
      <c r="EL177" s="1"/>
      <c r="EM177" s="1"/>
      <c r="EN177" s="60"/>
      <c r="EO177" s="60"/>
      <c r="EP177" s="1"/>
      <c r="EQ177" s="1"/>
      <c r="ER177" s="1"/>
      <c r="ES177" s="1"/>
      <c r="ET177" s="1"/>
      <c r="EU177" s="1"/>
      <c r="EV177" s="1"/>
      <c r="EW177" s="1"/>
      <c r="EX177" s="1"/>
      <c r="EY177" s="1"/>
      <c r="EZ177" s="54"/>
      <c r="FA177" s="54"/>
      <c r="FB177" s="1"/>
      <c r="FC177" s="1"/>
      <c r="FD177" s="151"/>
      <c r="FE177" s="54"/>
      <c r="FF177" s="54"/>
      <c r="FG177" s="1"/>
      <c r="FH177" s="1"/>
      <c r="FI177" s="1"/>
      <c r="FJ177" s="1"/>
      <c r="FK177" s="54"/>
      <c r="FL177" s="54"/>
      <c r="FM177" s="1"/>
      <c r="FN177" s="1"/>
      <c r="FO177" s="1"/>
      <c r="FP177" s="1"/>
      <c r="FQ177" s="160"/>
      <c r="FR177" s="51"/>
      <c r="FS177" s="1"/>
      <c r="FT177" s="1"/>
      <c r="FU177" s="1"/>
      <c r="FV177" s="1"/>
      <c r="FW177" s="1"/>
      <c r="FX177" s="1"/>
      <c r="FY177" s="1"/>
      <c r="FZ177" s="1"/>
      <c r="GA177" s="1"/>
      <c r="GB177" s="1"/>
      <c r="GC177" s="1"/>
      <c r="GD177" s="1"/>
      <c r="GE177" s="1"/>
      <c r="GF177" s="1"/>
      <c r="GG177" s="1"/>
      <c r="GH177" s="1"/>
      <c r="GI177" s="54"/>
      <c r="GJ177" s="54"/>
      <c r="GK177" s="1"/>
      <c r="GL177" s="1"/>
      <c r="GM177" s="1"/>
      <c r="GN177" s="1"/>
      <c r="GO177" s="1"/>
      <c r="GP177" s="1"/>
      <c r="GQ177" s="1"/>
      <c r="GR177" s="1"/>
      <c r="GS177" s="1"/>
      <c r="GT177" s="1"/>
      <c r="GU177" s="194"/>
      <c r="GV177" s="194"/>
      <c r="GW177" s="51"/>
      <c r="GX177" s="51"/>
      <c r="GY177" s="1"/>
      <c r="GZ177" s="1"/>
      <c r="HA177" s="1"/>
      <c r="HB177" s="1"/>
      <c r="HC177" s="1"/>
      <c r="HD177" s="1"/>
      <c r="HE177" s="1"/>
      <c r="HF177" s="1"/>
      <c r="HG177" s="1"/>
      <c r="HH177" s="1"/>
      <c r="HI177" s="1"/>
      <c r="HJ177" s="1"/>
      <c r="HK177" s="94"/>
      <c r="HL177" s="94"/>
      <c r="HM177" s="1"/>
      <c r="HN177" s="1"/>
      <c r="HO177" s="51"/>
      <c r="HP177" s="51"/>
      <c r="HQ177" s="1"/>
      <c r="HR177" s="1"/>
      <c r="HS177" s="1"/>
      <c r="HT177" s="1"/>
      <c r="HU177" s="1"/>
      <c r="HV177" s="1"/>
      <c r="HW177" s="213"/>
      <c r="HX177" s="213"/>
      <c r="HY177" s="1"/>
      <c r="HZ177" s="1"/>
      <c r="IA177" s="230"/>
      <c r="IB177" s="230"/>
      <c r="IC177" s="1"/>
      <c r="ID177" s="1"/>
      <c r="IE177" s="1"/>
      <c r="IF177" s="1"/>
      <c r="IG177" s="1"/>
      <c r="IH177" s="1"/>
      <c r="II177" s="1"/>
      <c r="IJ177" s="1"/>
      <c r="IK177" s="244"/>
      <c r="IL177" s="244"/>
      <c r="IM177" s="1"/>
      <c r="IN177" s="1"/>
      <c r="IO177" s="1361"/>
    </row>
    <row r="178" spans="1:249" ht="31.5" x14ac:dyDescent="0.3">
      <c r="A178" s="12">
        <v>138</v>
      </c>
      <c r="B178" s="12" t="s">
        <v>1221</v>
      </c>
      <c r="C178" s="12" t="s">
        <v>950</v>
      </c>
      <c r="D178" s="12">
        <v>0.4</v>
      </c>
      <c r="E178" s="12"/>
      <c r="F178" s="12"/>
      <c r="G178" s="12"/>
      <c r="H178" s="12"/>
      <c r="I178" s="12"/>
      <c r="J178" s="12">
        <v>0</v>
      </c>
      <c r="K178" s="12">
        <v>0</v>
      </c>
      <c r="L178" s="12"/>
      <c r="M178" s="12"/>
      <c r="N178" s="12"/>
      <c r="O178" s="12"/>
      <c r="P178" s="12"/>
      <c r="Q178" s="12"/>
      <c r="R178" s="12"/>
      <c r="S178" s="12">
        <v>184</v>
      </c>
      <c r="T178" s="12"/>
      <c r="U178" s="12"/>
      <c r="V178" s="12"/>
      <c r="W178" s="12"/>
      <c r="X178" s="12"/>
      <c r="Y178" s="12"/>
      <c r="Z178" s="12"/>
      <c r="AA178" s="12"/>
      <c r="AB178" s="12"/>
      <c r="AC178" s="12"/>
      <c r="AD178" s="12"/>
      <c r="AE178" s="12"/>
      <c r="AF178" s="12"/>
      <c r="AG178" s="12"/>
      <c r="AH178" s="12"/>
      <c r="AI178" s="12"/>
      <c r="AJ178" s="12"/>
      <c r="AK178" s="12"/>
      <c r="AL178" s="12"/>
      <c r="AM178" s="12">
        <v>14</v>
      </c>
      <c r="AN178" s="12"/>
      <c r="AO178" s="12"/>
      <c r="AP178" s="12"/>
      <c r="AQ178" s="12"/>
      <c r="AR178" s="12"/>
      <c r="AS178" s="12">
        <v>62</v>
      </c>
      <c r="AT178" s="12"/>
      <c r="AU178" s="12"/>
      <c r="AV178" s="12"/>
      <c r="AW178" s="12"/>
      <c r="AX178" s="12"/>
      <c r="AY178" s="12"/>
      <c r="AZ178" s="12"/>
      <c r="BA178" s="12"/>
      <c r="BB178" s="12"/>
      <c r="BC178" s="12"/>
      <c r="BD178" s="12"/>
      <c r="BE178" s="12"/>
      <c r="BF178" s="12"/>
      <c r="BG178" s="12"/>
      <c r="BH178" s="12"/>
      <c r="BI178" s="12"/>
      <c r="BJ178" s="12"/>
      <c r="BK178" s="12"/>
      <c r="BL178" s="12"/>
      <c r="BM178" s="12">
        <v>5</v>
      </c>
      <c r="BN178" s="12"/>
      <c r="BO178" s="12"/>
      <c r="BP178" s="12"/>
      <c r="BQ178" s="12"/>
      <c r="BR178" s="12"/>
      <c r="BS178" s="12"/>
      <c r="BT178" s="12"/>
      <c r="BU178" s="12"/>
      <c r="BV178" s="12"/>
      <c r="BW178" s="12"/>
      <c r="BX178" s="1"/>
      <c r="BY178" s="41"/>
      <c r="BZ178" s="51"/>
      <c r="CA178" s="51"/>
      <c r="CB178" s="1"/>
      <c r="CC178" s="1"/>
      <c r="CD178" s="1"/>
      <c r="CE178" s="1"/>
      <c r="CF178" s="1"/>
      <c r="CG178" s="1"/>
      <c r="CH178" s="1"/>
      <c r="CI178" s="1"/>
      <c r="CJ178" s="1"/>
      <c r="CK178" s="1"/>
      <c r="CL178" s="71"/>
      <c r="CM178" s="7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v>1</v>
      </c>
      <c r="DN178" s="1"/>
      <c r="DO178" s="1"/>
      <c r="DP178" s="1"/>
      <c r="DQ178" s="1"/>
      <c r="DR178" s="1"/>
      <c r="DS178" s="1"/>
      <c r="DT178" s="1"/>
      <c r="DU178" s="1"/>
      <c r="DV178" s="1"/>
      <c r="DW178" s="1"/>
      <c r="DX178" s="41"/>
      <c r="DY178" s="41">
        <v>80</v>
      </c>
      <c r="DZ178" s="1"/>
      <c r="EA178" s="1"/>
      <c r="EB178" s="1"/>
      <c r="EC178" s="41"/>
      <c r="ED178" s="54"/>
      <c r="EE178" s="54"/>
      <c r="EF178" s="1"/>
      <c r="EG178" s="1"/>
      <c r="EH178" s="1"/>
      <c r="EI178" s="1"/>
      <c r="EJ178" s="1"/>
      <c r="EK178" s="1"/>
      <c r="EL178" s="1"/>
      <c r="EM178" s="1"/>
      <c r="EN178" s="60"/>
      <c r="EO178" s="60"/>
      <c r="EP178" s="1"/>
      <c r="EQ178" s="1"/>
      <c r="ER178" s="1"/>
      <c r="ES178" s="1"/>
      <c r="ET178" s="1"/>
      <c r="EU178" s="1"/>
      <c r="EV178" s="1"/>
      <c r="EW178" s="1">
        <v>1</v>
      </c>
      <c r="EX178" s="1"/>
      <c r="EY178" s="1"/>
      <c r="EZ178" s="54"/>
      <c r="FA178" s="54"/>
      <c r="FB178" s="1"/>
      <c r="FC178" s="1"/>
      <c r="FD178" s="151"/>
      <c r="FE178" s="54"/>
      <c r="FF178" s="54">
        <v>1</v>
      </c>
      <c r="FG178" s="1"/>
      <c r="FH178" s="1"/>
      <c r="FI178" s="1"/>
      <c r="FJ178" s="1"/>
      <c r="FK178" s="54"/>
      <c r="FL178" s="54"/>
      <c r="FM178" s="1"/>
      <c r="FN178" s="1"/>
      <c r="FO178" s="1"/>
      <c r="FP178" s="1"/>
      <c r="FQ178" s="160"/>
      <c r="FR178" s="51"/>
      <c r="FS178" s="1"/>
      <c r="FT178" s="1"/>
      <c r="FU178" s="1">
        <v>0</v>
      </c>
      <c r="FV178" s="1">
        <v>40</v>
      </c>
      <c r="FW178" s="1"/>
      <c r="FX178" s="1"/>
      <c r="FY178" s="1"/>
      <c r="FZ178" s="1"/>
      <c r="GA178" s="1">
        <v>12</v>
      </c>
      <c r="GB178" s="1"/>
      <c r="GC178" s="1"/>
      <c r="GD178" s="1"/>
      <c r="GE178" s="1"/>
      <c r="GF178" s="1">
        <v>30</v>
      </c>
      <c r="GG178" s="1"/>
      <c r="GH178" s="1"/>
      <c r="GI178" s="54"/>
      <c r="GJ178" s="54"/>
      <c r="GK178" s="1"/>
      <c r="GL178" s="1"/>
      <c r="GM178" s="1"/>
      <c r="GN178" s="1">
        <v>1</v>
      </c>
      <c r="GO178" s="1"/>
      <c r="GP178" s="1"/>
      <c r="GQ178" s="1">
        <v>12</v>
      </c>
      <c r="GR178" s="1"/>
      <c r="GS178" s="1">
        <v>3</v>
      </c>
      <c r="GT178" s="1"/>
      <c r="GU178" s="194"/>
      <c r="GV178" s="194"/>
      <c r="GW178" s="51"/>
      <c r="GX178" s="51"/>
      <c r="GY178" s="1"/>
      <c r="GZ178" s="1"/>
      <c r="HA178" s="1"/>
      <c r="HB178" s="1">
        <v>791</v>
      </c>
      <c r="HC178" s="1"/>
      <c r="HD178" s="1"/>
      <c r="HE178" s="1"/>
      <c r="HF178" s="1"/>
      <c r="HG178" s="1"/>
      <c r="HH178" s="1"/>
      <c r="HI178" s="1"/>
      <c r="HJ178" s="1"/>
      <c r="HK178" s="94"/>
      <c r="HL178" s="94"/>
      <c r="HM178" s="1">
        <v>3</v>
      </c>
      <c r="HN178" s="1"/>
      <c r="HO178" s="51"/>
      <c r="HP178" s="51"/>
      <c r="HQ178" s="1">
        <v>31</v>
      </c>
      <c r="HR178" s="1"/>
      <c r="HS178" s="1"/>
      <c r="HT178" s="1"/>
      <c r="HU178" s="1"/>
      <c r="HV178" s="1">
        <v>11</v>
      </c>
      <c r="HW178" s="213"/>
      <c r="HX178" s="213"/>
      <c r="HY178" s="1"/>
      <c r="HZ178" s="1"/>
      <c r="IA178" s="230"/>
      <c r="IB178" s="230"/>
      <c r="IC178" s="1"/>
      <c r="ID178" s="1"/>
      <c r="IE178" s="1"/>
      <c r="IF178" s="1"/>
      <c r="IG178" s="1">
        <v>90</v>
      </c>
      <c r="IH178" s="1"/>
      <c r="II178" s="1"/>
      <c r="IJ178" s="1"/>
      <c r="IK178" s="244"/>
      <c r="IL178" s="244"/>
      <c r="IM178" s="1"/>
      <c r="IN178" s="1"/>
      <c r="IO178" s="1361"/>
    </row>
    <row r="179" spans="1:249" x14ac:dyDescent="0.3">
      <c r="A179" s="12">
        <v>37</v>
      </c>
      <c r="B179" s="12" t="s">
        <v>1222</v>
      </c>
      <c r="C179" s="12" t="s">
        <v>145</v>
      </c>
      <c r="D179" s="12">
        <v>1.71</v>
      </c>
      <c r="E179" s="12"/>
      <c r="F179" s="12"/>
      <c r="G179" s="12"/>
      <c r="H179" s="12"/>
      <c r="I179" s="12"/>
      <c r="J179" s="12">
        <v>0</v>
      </c>
      <c r="K179" s="12">
        <v>0</v>
      </c>
      <c r="L179" s="12"/>
      <c r="M179" s="12">
        <v>81</v>
      </c>
      <c r="N179" s="12"/>
      <c r="O179" s="12"/>
      <c r="P179" s="12"/>
      <c r="Q179" s="12">
        <f>SUM(Q180:Q191)</f>
        <v>563</v>
      </c>
      <c r="R179" s="12">
        <v>15</v>
      </c>
      <c r="S179" s="12"/>
      <c r="T179" s="12"/>
      <c r="U179" s="12"/>
      <c r="V179" s="12"/>
      <c r="W179" s="12"/>
      <c r="X179" s="12"/>
      <c r="Y179" s="12"/>
      <c r="Z179" s="12"/>
      <c r="AA179" s="12"/>
      <c r="AB179" s="12"/>
      <c r="AC179" s="12"/>
      <c r="AD179" s="12"/>
      <c r="AE179" s="12"/>
      <c r="AF179" s="12"/>
      <c r="AG179" s="12"/>
      <c r="AH179" s="12"/>
      <c r="AI179" s="12">
        <v>250</v>
      </c>
      <c r="AJ179" s="12"/>
      <c r="AK179" s="12"/>
      <c r="AL179" s="12"/>
      <c r="AM179" s="12"/>
      <c r="AN179" s="12">
        <v>83</v>
      </c>
      <c r="AO179" s="12"/>
      <c r="AP179" s="12"/>
      <c r="AQ179" s="12"/>
      <c r="AR179" s="12"/>
      <c r="AS179" s="12"/>
      <c r="AT179" s="12"/>
      <c r="AU179" s="12"/>
      <c r="AV179" s="12"/>
      <c r="AW179" s="12"/>
      <c r="AX179" s="12"/>
      <c r="AY179" s="12"/>
      <c r="AZ179" s="12"/>
      <c r="BA179" s="12"/>
      <c r="BB179" s="12">
        <v>100</v>
      </c>
      <c r="BC179" s="12"/>
      <c r="BD179" s="12"/>
      <c r="BE179" s="12"/>
      <c r="BF179" s="12"/>
      <c r="BG179" s="12"/>
      <c r="BH179" s="12">
        <f>SUM(BH180:BH191)</f>
        <v>7</v>
      </c>
      <c r="BI179" s="12">
        <f>SUM(BI180:BI191)</f>
        <v>5</v>
      </c>
      <c r="BJ179" s="12"/>
      <c r="BK179" s="12"/>
      <c r="BL179" s="12"/>
      <c r="BM179" s="12"/>
      <c r="BN179" s="12"/>
      <c r="BO179" s="12"/>
      <c r="BP179" s="12"/>
      <c r="BQ179" s="12"/>
      <c r="BR179" s="12"/>
      <c r="BS179" s="12"/>
      <c r="BT179" s="12"/>
      <c r="BU179" s="12"/>
      <c r="BV179" s="12"/>
      <c r="BW179" s="12"/>
      <c r="BX179" s="1"/>
      <c r="BY179" s="41"/>
      <c r="BZ179" s="51"/>
      <c r="CA179" s="51"/>
      <c r="CB179" s="1"/>
      <c r="CC179" s="1"/>
      <c r="CD179" s="1"/>
      <c r="CE179" s="1"/>
      <c r="CF179" s="1"/>
      <c r="CG179" s="1"/>
      <c r="CH179" s="1"/>
      <c r="CI179" s="1"/>
      <c r="CJ179" s="1"/>
      <c r="CK179" s="1"/>
      <c r="CL179" s="71"/>
      <c r="CM179" s="7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41"/>
      <c r="DY179" s="41"/>
      <c r="DZ179" s="1"/>
      <c r="EA179" s="1"/>
      <c r="EB179" s="1"/>
      <c r="EC179" s="41"/>
      <c r="ED179" s="54"/>
      <c r="EE179" s="54"/>
      <c r="EF179" s="1"/>
      <c r="EG179" s="1"/>
      <c r="EH179" s="1"/>
      <c r="EI179" s="50">
        <v>392</v>
      </c>
      <c r="EJ179" s="1"/>
      <c r="EK179" s="1"/>
      <c r="EL179" s="1"/>
      <c r="EM179" s="1"/>
      <c r="EN179" s="60"/>
      <c r="EO179" s="60"/>
      <c r="EP179" s="1"/>
      <c r="EQ179" s="1"/>
      <c r="ER179" s="1"/>
      <c r="ES179" s="1"/>
      <c r="ET179" s="1"/>
      <c r="EU179" s="1"/>
      <c r="EV179" s="1"/>
      <c r="EW179" s="1"/>
      <c r="EX179" s="1"/>
      <c r="EY179" s="1"/>
      <c r="EZ179" s="54"/>
      <c r="FA179" s="54"/>
      <c r="FB179" s="1"/>
      <c r="FC179" s="1"/>
      <c r="FD179" s="151"/>
      <c r="FE179" s="54"/>
      <c r="FF179" s="54"/>
      <c r="FG179" s="1"/>
      <c r="FH179" s="1"/>
      <c r="FI179" s="1"/>
      <c r="FJ179" s="1">
        <v>159</v>
      </c>
      <c r="FK179" s="54"/>
      <c r="FL179" s="54"/>
      <c r="FM179" s="1"/>
      <c r="FN179" s="1"/>
      <c r="FO179" s="1"/>
      <c r="FP179" s="1"/>
      <c r="FQ179" s="160"/>
      <c r="FR179" s="170"/>
      <c r="FS179" s="1"/>
      <c r="FT179" s="1"/>
      <c r="FU179" s="1"/>
      <c r="FV179" s="1"/>
      <c r="FW179" s="1"/>
      <c r="FX179" s="1"/>
      <c r="FY179" s="1"/>
      <c r="FZ179" s="1"/>
      <c r="GA179" s="1"/>
      <c r="GB179" s="1"/>
      <c r="GC179" s="1"/>
      <c r="GD179" s="1"/>
      <c r="GE179" s="1"/>
      <c r="GF179" s="1"/>
      <c r="GG179" s="1"/>
      <c r="GH179" s="1"/>
      <c r="GI179" s="54"/>
      <c r="GJ179" s="54"/>
      <c r="GK179" s="1"/>
      <c r="GL179" s="1"/>
      <c r="GM179" s="1"/>
      <c r="GN179" s="1"/>
      <c r="GO179" s="1"/>
      <c r="GP179" s="1"/>
      <c r="GQ179" s="1"/>
      <c r="GR179" s="1"/>
      <c r="GS179" s="1"/>
      <c r="GT179" s="1"/>
      <c r="GU179" s="194"/>
      <c r="GV179" s="194"/>
      <c r="GW179" s="51">
        <v>0</v>
      </c>
      <c r="GX179" s="51">
        <v>4</v>
      </c>
      <c r="GY179" s="1"/>
      <c r="GZ179" s="1"/>
      <c r="HA179" s="1"/>
      <c r="HB179" s="1"/>
      <c r="HC179" s="50">
        <v>0</v>
      </c>
      <c r="HD179" s="50">
        <v>0</v>
      </c>
      <c r="HE179" s="1"/>
      <c r="HF179" s="1"/>
      <c r="HG179" s="1"/>
      <c r="HH179" s="1"/>
      <c r="HI179" s="1"/>
      <c r="HJ179" s="1"/>
      <c r="HK179" s="94"/>
      <c r="HL179" s="94"/>
      <c r="HM179" s="1"/>
      <c r="HN179" s="1"/>
      <c r="HO179" s="51">
        <v>0</v>
      </c>
      <c r="HP179" s="51">
        <v>4</v>
      </c>
      <c r="HQ179" s="1"/>
      <c r="HR179" s="1"/>
      <c r="HS179" s="1"/>
      <c r="HT179" s="1"/>
      <c r="HU179" s="1"/>
      <c r="HV179" s="50">
        <v>237</v>
      </c>
      <c r="HW179" s="213"/>
      <c r="HX179" s="213"/>
      <c r="HY179" s="1"/>
      <c r="HZ179" s="1"/>
      <c r="IA179" s="230"/>
      <c r="IB179" s="230"/>
      <c r="IC179" s="1"/>
      <c r="ID179" s="1"/>
      <c r="IE179" s="1">
        <v>968</v>
      </c>
      <c r="IF179" s="1"/>
      <c r="IG179" s="1"/>
      <c r="IH179" s="1"/>
      <c r="II179" s="1"/>
      <c r="IJ179" s="1"/>
      <c r="IK179" s="244"/>
      <c r="IL179" s="244"/>
      <c r="IM179" s="1"/>
      <c r="IN179" s="1">
        <v>200</v>
      </c>
      <c r="IO179" s="1361"/>
    </row>
    <row r="180" spans="1:249" ht="31.5" x14ac:dyDescent="0.3">
      <c r="A180" s="12">
        <v>139</v>
      </c>
      <c r="B180" s="12" t="s">
        <v>1223</v>
      </c>
      <c r="C180" s="12" t="s">
        <v>1224</v>
      </c>
      <c r="D180" s="12">
        <v>1.61</v>
      </c>
      <c r="E180" s="12"/>
      <c r="F180" s="12"/>
      <c r="G180" s="12"/>
      <c r="H180" s="12"/>
      <c r="I180" s="12"/>
      <c r="J180" s="12">
        <v>0</v>
      </c>
      <c r="K180" s="12">
        <v>0</v>
      </c>
      <c r="L180" s="12"/>
      <c r="M180" s="12"/>
      <c r="N180" s="12"/>
      <c r="O180" s="12"/>
      <c r="P180" s="12"/>
      <c r="Q180" s="12">
        <v>86</v>
      </c>
      <c r="R180" s="12"/>
      <c r="S180" s="12"/>
      <c r="T180" s="12"/>
      <c r="U180" s="12"/>
      <c r="V180" s="12"/>
      <c r="W180" s="12"/>
      <c r="X180" s="12"/>
      <c r="Y180" s="12"/>
      <c r="Z180" s="12"/>
      <c r="AA180" s="12"/>
      <c r="AB180" s="12"/>
      <c r="AC180" s="12"/>
      <c r="AD180" s="12"/>
      <c r="AE180" s="12"/>
      <c r="AF180" s="12"/>
      <c r="AG180" s="12"/>
      <c r="AH180" s="12"/>
      <c r="AI180" s="12">
        <v>81</v>
      </c>
      <c r="AJ180" s="12"/>
      <c r="AK180" s="12"/>
      <c r="AL180" s="12"/>
      <c r="AM180" s="12">
        <v>20</v>
      </c>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v>3</v>
      </c>
      <c r="BJ180" s="12"/>
      <c r="BK180" s="12"/>
      <c r="BL180" s="12"/>
      <c r="BM180" s="12"/>
      <c r="BN180" s="12"/>
      <c r="BO180" s="12"/>
      <c r="BP180" s="12"/>
      <c r="BQ180" s="12"/>
      <c r="BR180" s="12"/>
      <c r="BS180" s="12"/>
      <c r="BT180" s="12"/>
      <c r="BU180" s="12"/>
      <c r="BV180" s="12"/>
      <c r="BW180" s="12"/>
      <c r="BX180" s="1"/>
      <c r="BY180" s="41"/>
      <c r="BZ180" s="51"/>
      <c r="CA180" s="51"/>
      <c r="CB180" s="1"/>
      <c r="CC180" s="1"/>
      <c r="CD180" s="1"/>
      <c r="CE180" s="1"/>
      <c r="CF180" s="1"/>
      <c r="CG180" s="1"/>
      <c r="CH180" s="1"/>
      <c r="CI180" s="1"/>
      <c r="CJ180" s="1"/>
      <c r="CK180" s="1"/>
      <c r="CL180" s="71"/>
      <c r="CM180" s="7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41"/>
      <c r="DY180" s="41"/>
      <c r="DZ180" s="1"/>
      <c r="EA180" s="1"/>
      <c r="EB180" s="1"/>
      <c r="EC180" s="41">
        <v>63</v>
      </c>
      <c r="ED180" s="54"/>
      <c r="EE180" s="54"/>
      <c r="EF180" s="1"/>
      <c r="EG180" s="1"/>
      <c r="EH180" s="1"/>
      <c r="EI180" s="1">
        <v>78</v>
      </c>
      <c r="EJ180" s="1"/>
      <c r="EK180" s="1"/>
      <c r="EL180" s="1"/>
      <c r="EM180" s="1"/>
      <c r="EN180" s="60"/>
      <c r="EO180" s="60"/>
      <c r="EP180" s="1"/>
      <c r="EQ180" s="1"/>
      <c r="ER180" s="1"/>
      <c r="ES180" s="1"/>
      <c r="ET180" s="1"/>
      <c r="EU180" s="1"/>
      <c r="EV180" s="1"/>
      <c r="EW180" s="1"/>
      <c r="EX180" s="1"/>
      <c r="EY180" s="1"/>
      <c r="EZ180" s="54"/>
      <c r="FA180" s="54"/>
      <c r="FB180" s="1"/>
      <c r="FC180" s="1"/>
      <c r="FD180" s="151"/>
      <c r="FE180" s="54"/>
      <c r="FF180" s="54"/>
      <c r="FG180" s="1"/>
      <c r="FH180" s="1"/>
      <c r="FI180" s="1"/>
      <c r="FJ180" s="1">
        <v>24</v>
      </c>
      <c r="FK180" s="54"/>
      <c r="FL180" s="54"/>
      <c r="FM180" s="1"/>
      <c r="FN180" s="1"/>
      <c r="FO180" s="1"/>
      <c r="FP180" s="1"/>
      <c r="FQ180" s="160"/>
      <c r="FR180" s="51"/>
      <c r="FS180" s="1"/>
      <c r="FT180" s="1"/>
      <c r="FU180" s="1"/>
      <c r="FV180" s="1"/>
      <c r="FW180" s="1"/>
      <c r="FX180" s="1"/>
      <c r="FY180" s="1"/>
      <c r="FZ180" s="1"/>
      <c r="GA180" s="1"/>
      <c r="GB180" s="1"/>
      <c r="GC180" s="1"/>
      <c r="GD180" s="1"/>
      <c r="GE180" s="1"/>
      <c r="GF180" s="1"/>
      <c r="GG180" s="1"/>
      <c r="GH180" s="1"/>
      <c r="GI180" s="54"/>
      <c r="GJ180" s="54"/>
      <c r="GK180" s="1"/>
      <c r="GL180" s="1"/>
      <c r="GM180" s="1"/>
      <c r="GN180" s="1"/>
      <c r="GO180" s="1"/>
      <c r="GP180" s="1"/>
      <c r="GQ180" s="1"/>
      <c r="GR180" s="1"/>
      <c r="GS180" s="1"/>
      <c r="GT180" s="1"/>
      <c r="GU180" s="194"/>
      <c r="GV180" s="194"/>
      <c r="GW180" s="51"/>
      <c r="GX180" s="51"/>
      <c r="GY180" s="1"/>
      <c r="GZ180" s="1"/>
      <c r="HA180" s="1"/>
      <c r="HB180" s="1"/>
      <c r="HC180" s="1"/>
      <c r="HD180" s="1"/>
      <c r="HE180" s="1"/>
      <c r="HF180" s="1"/>
      <c r="HG180" s="1"/>
      <c r="HH180" s="1"/>
      <c r="HI180" s="1"/>
      <c r="HJ180" s="1"/>
      <c r="HK180" s="94"/>
      <c r="HL180" s="94"/>
      <c r="HM180" s="1"/>
      <c r="HN180" s="1"/>
      <c r="HO180" s="51"/>
      <c r="HP180" s="51"/>
      <c r="HQ180" s="1"/>
      <c r="HR180" s="1"/>
      <c r="HS180" s="1"/>
      <c r="HT180" s="1"/>
      <c r="HU180" s="1"/>
      <c r="HV180" s="1">
        <v>9</v>
      </c>
      <c r="HW180" s="213"/>
      <c r="HX180" s="213"/>
      <c r="HY180" s="1"/>
      <c r="HZ180" s="1"/>
      <c r="IA180" s="230"/>
      <c r="IB180" s="230"/>
      <c r="IC180" s="1"/>
      <c r="ID180" s="1"/>
      <c r="IE180" s="1">
        <v>52</v>
      </c>
      <c r="IF180" s="1"/>
      <c r="IG180" s="1"/>
      <c r="IH180" s="1"/>
      <c r="II180" s="1"/>
      <c r="IJ180" s="1"/>
      <c r="IK180" s="244"/>
      <c r="IL180" s="244"/>
      <c r="IM180" s="1"/>
      <c r="IN180" s="1">
        <v>40</v>
      </c>
      <c r="IO180" s="1361"/>
    </row>
    <row r="181" spans="1:249" ht="31.5" x14ac:dyDescent="0.3">
      <c r="A181" s="12">
        <v>140</v>
      </c>
      <c r="B181" s="12" t="s">
        <v>1225</v>
      </c>
      <c r="C181" s="12" t="s">
        <v>953</v>
      </c>
      <c r="D181" s="12">
        <v>1.94</v>
      </c>
      <c r="E181" s="12"/>
      <c r="F181" s="12"/>
      <c r="G181" s="12"/>
      <c r="H181" s="12"/>
      <c r="I181" s="12"/>
      <c r="J181" s="12">
        <v>0</v>
      </c>
      <c r="K181" s="12">
        <v>0</v>
      </c>
      <c r="L181" s="12"/>
      <c r="M181" s="12"/>
      <c r="N181" s="12"/>
      <c r="O181" s="12"/>
      <c r="P181" s="12"/>
      <c r="Q181" s="12">
        <v>198</v>
      </c>
      <c r="R181" s="12"/>
      <c r="S181" s="12"/>
      <c r="T181" s="12"/>
      <c r="U181" s="12"/>
      <c r="V181" s="12"/>
      <c r="W181" s="12"/>
      <c r="X181" s="12"/>
      <c r="Y181" s="12"/>
      <c r="Z181" s="12"/>
      <c r="AA181" s="12"/>
      <c r="AB181" s="12"/>
      <c r="AC181" s="12"/>
      <c r="AD181" s="12"/>
      <c r="AE181" s="12"/>
      <c r="AF181" s="12"/>
      <c r="AG181" s="12"/>
      <c r="AH181" s="12"/>
      <c r="AI181" s="12">
        <v>58</v>
      </c>
      <c r="AJ181" s="12"/>
      <c r="AK181" s="12"/>
      <c r="AL181" s="12"/>
      <c r="AM181" s="12">
        <v>48</v>
      </c>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v>2</v>
      </c>
      <c r="BJ181" s="12"/>
      <c r="BK181" s="12"/>
      <c r="BL181" s="12"/>
      <c r="BM181" s="12"/>
      <c r="BN181" s="12"/>
      <c r="BO181" s="12"/>
      <c r="BP181" s="12"/>
      <c r="BQ181" s="12"/>
      <c r="BR181" s="12"/>
      <c r="BS181" s="12"/>
      <c r="BT181" s="12"/>
      <c r="BU181" s="12"/>
      <c r="BV181" s="12"/>
      <c r="BW181" s="12"/>
      <c r="BX181" s="1"/>
      <c r="BY181" s="41"/>
      <c r="BZ181" s="51"/>
      <c r="CA181" s="51"/>
      <c r="CB181" s="1"/>
      <c r="CC181" s="1"/>
      <c r="CD181" s="1"/>
      <c r="CE181" s="1"/>
      <c r="CF181" s="1"/>
      <c r="CG181" s="1"/>
      <c r="CH181" s="1"/>
      <c r="CI181" s="1"/>
      <c r="CJ181" s="1"/>
      <c r="CK181" s="1"/>
      <c r="CL181" s="71"/>
      <c r="CM181" s="7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41"/>
      <c r="DY181" s="41"/>
      <c r="DZ181" s="1"/>
      <c r="EA181" s="1"/>
      <c r="EB181" s="1"/>
      <c r="EC181" s="41">
        <v>72</v>
      </c>
      <c r="ED181" s="54"/>
      <c r="EE181" s="54"/>
      <c r="EF181" s="1"/>
      <c r="EG181" s="1"/>
      <c r="EH181" s="1"/>
      <c r="EI181" s="1">
        <v>116</v>
      </c>
      <c r="EJ181" s="1"/>
      <c r="EK181" s="1"/>
      <c r="EL181" s="1"/>
      <c r="EM181" s="1"/>
      <c r="EN181" s="60"/>
      <c r="EO181" s="60"/>
      <c r="EP181" s="1"/>
      <c r="EQ181" s="1"/>
      <c r="ER181" s="1"/>
      <c r="ES181" s="1"/>
      <c r="ET181" s="1"/>
      <c r="EU181" s="1"/>
      <c r="EV181" s="1"/>
      <c r="EW181" s="1"/>
      <c r="EX181" s="1"/>
      <c r="EY181" s="1"/>
      <c r="EZ181" s="54"/>
      <c r="FA181" s="54"/>
      <c r="FB181" s="1"/>
      <c r="FC181" s="1"/>
      <c r="FD181" s="151"/>
      <c r="FE181" s="54"/>
      <c r="FF181" s="54"/>
      <c r="FG181" s="1"/>
      <c r="FH181" s="1"/>
      <c r="FI181" s="1"/>
      <c r="FJ181" s="1">
        <v>56</v>
      </c>
      <c r="FK181" s="54"/>
      <c r="FL181" s="54"/>
      <c r="FM181" s="1"/>
      <c r="FN181" s="1"/>
      <c r="FO181" s="1"/>
      <c r="FP181" s="1"/>
      <c r="FQ181" s="160"/>
      <c r="FR181" s="51"/>
      <c r="FS181" s="1"/>
      <c r="FT181" s="1"/>
      <c r="FU181" s="1"/>
      <c r="FV181" s="1"/>
      <c r="FW181" s="1"/>
      <c r="FX181" s="1"/>
      <c r="FY181" s="1"/>
      <c r="FZ181" s="1"/>
      <c r="GA181" s="1"/>
      <c r="GB181" s="1"/>
      <c r="GC181" s="1"/>
      <c r="GD181" s="1"/>
      <c r="GE181" s="1"/>
      <c r="GF181" s="1"/>
      <c r="GG181" s="1"/>
      <c r="GH181" s="1"/>
      <c r="GI181" s="54"/>
      <c r="GJ181" s="54"/>
      <c r="GK181" s="1"/>
      <c r="GL181" s="1"/>
      <c r="GM181" s="1"/>
      <c r="GN181" s="1"/>
      <c r="GO181" s="1"/>
      <c r="GP181" s="1"/>
      <c r="GQ181" s="1"/>
      <c r="GR181" s="1"/>
      <c r="GS181" s="1"/>
      <c r="GT181" s="1"/>
      <c r="GU181" s="194"/>
      <c r="GV181" s="194"/>
      <c r="GW181" s="51"/>
      <c r="GX181" s="51"/>
      <c r="GY181" s="1"/>
      <c r="GZ181" s="1"/>
      <c r="HA181" s="1"/>
      <c r="HB181" s="1"/>
      <c r="HC181" s="1"/>
      <c r="HD181" s="1"/>
      <c r="HE181" s="1"/>
      <c r="HF181" s="1"/>
      <c r="HG181" s="1"/>
      <c r="HH181" s="1"/>
      <c r="HI181" s="1"/>
      <c r="HJ181" s="1"/>
      <c r="HK181" s="94"/>
      <c r="HL181" s="94"/>
      <c r="HM181" s="1"/>
      <c r="HN181" s="1"/>
      <c r="HO181" s="51"/>
      <c r="HP181" s="51"/>
      <c r="HQ181" s="1"/>
      <c r="HR181" s="1"/>
      <c r="HS181" s="1"/>
      <c r="HT181" s="1"/>
      <c r="HU181" s="1"/>
      <c r="HV181" s="1">
        <v>81</v>
      </c>
      <c r="HW181" s="213"/>
      <c r="HX181" s="213"/>
      <c r="HY181" s="1"/>
      <c r="HZ181" s="1"/>
      <c r="IA181" s="230"/>
      <c r="IB181" s="230"/>
      <c r="IC181" s="1"/>
      <c r="ID181" s="1"/>
      <c r="IE181" s="1">
        <v>118</v>
      </c>
      <c r="IF181" s="1"/>
      <c r="IG181" s="1"/>
      <c r="IH181" s="1"/>
      <c r="II181" s="1"/>
      <c r="IJ181" s="1"/>
      <c r="IK181" s="244"/>
      <c r="IL181" s="244"/>
      <c r="IM181" s="1"/>
      <c r="IN181" s="1">
        <v>25</v>
      </c>
      <c r="IO181" s="1361"/>
    </row>
    <row r="182" spans="1:249" ht="47.25" x14ac:dyDescent="0.3">
      <c r="A182" s="12">
        <v>141</v>
      </c>
      <c r="B182" s="12" t="s">
        <v>1226</v>
      </c>
      <c r="C182" s="12" t="s">
        <v>1227</v>
      </c>
      <c r="D182" s="12">
        <v>1.52</v>
      </c>
      <c r="E182" s="12"/>
      <c r="F182" s="12"/>
      <c r="G182" s="12"/>
      <c r="H182" s="12"/>
      <c r="I182" s="12"/>
      <c r="J182" s="12">
        <v>0</v>
      </c>
      <c r="K182" s="12">
        <v>0</v>
      </c>
      <c r="L182" s="12"/>
      <c r="M182" s="12"/>
      <c r="N182" s="12"/>
      <c r="O182" s="12"/>
      <c r="P182" s="12"/>
      <c r="Q182" s="12">
        <v>27</v>
      </c>
      <c r="R182" s="12"/>
      <c r="S182" s="12"/>
      <c r="T182" s="12"/>
      <c r="U182" s="12"/>
      <c r="V182" s="12"/>
      <c r="W182" s="12"/>
      <c r="X182" s="12"/>
      <c r="Y182" s="12"/>
      <c r="Z182" s="12"/>
      <c r="AA182" s="12"/>
      <c r="AB182" s="12"/>
      <c r="AC182" s="12"/>
      <c r="AD182" s="12"/>
      <c r="AE182" s="12"/>
      <c r="AF182" s="12"/>
      <c r="AG182" s="12"/>
      <c r="AH182" s="12"/>
      <c r="AI182" s="12">
        <v>28</v>
      </c>
      <c r="AJ182" s="12"/>
      <c r="AK182" s="12"/>
      <c r="AL182" s="12"/>
      <c r="AM182" s="12">
        <v>7</v>
      </c>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
      <c r="BY182" s="41"/>
      <c r="BZ182" s="51"/>
      <c r="CA182" s="51"/>
      <c r="CB182" s="1"/>
      <c r="CC182" s="1"/>
      <c r="CD182" s="1"/>
      <c r="CE182" s="1"/>
      <c r="CF182" s="1"/>
      <c r="CG182" s="1"/>
      <c r="CH182" s="1"/>
      <c r="CI182" s="1"/>
      <c r="CJ182" s="1"/>
      <c r="CK182" s="1"/>
      <c r="CL182" s="71"/>
      <c r="CM182" s="71"/>
      <c r="CN182" s="1"/>
      <c r="CO182" s="1"/>
      <c r="CP182" s="1"/>
      <c r="CQ182" s="1"/>
      <c r="CR182" s="1"/>
      <c r="CS182" s="1"/>
      <c r="CT182" s="1"/>
      <c r="CU182" s="1"/>
      <c r="CV182" s="1"/>
      <c r="CW182" s="1"/>
      <c r="CX182" s="1"/>
      <c r="CY182" s="1"/>
      <c r="CZ182" s="1"/>
      <c r="DA182" s="1"/>
      <c r="DB182" s="1"/>
      <c r="DC182" s="1"/>
      <c r="DD182" s="1"/>
      <c r="DE182" s="1"/>
      <c r="DF182" s="1"/>
      <c r="DG182" s="1"/>
      <c r="DH182" s="1">
        <v>5</v>
      </c>
      <c r="DI182" s="1"/>
      <c r="DJ182" s="1"/>
      <c r="DK182" s="1"/>
      <c r="DL182" s="1"/>
      <c r="DM182" s="1"/>
      <c r="DN182" s="1"/>
      <c r="DO182" s="1"/>
      <c r="DP182" s="1"/>
      <c r="DQ182" s="1"/>
      <c r="DR182" s="1"/>
      <c r="DS182" s="1"/>
      <c r="DT182" s="1"/>
      <c r="DU182" s="1"/>
      <c r="DV182" s="1"/>
      <c r="DW182" s="1"/>
      <c r="DX182" s="41"/>
      <c r="DY182" s="41"/>
      <c r="DZ182" s="1"/>
      <c r="EA182" s="1"/>
      <c r="EB182" s="1"/>
      <c r="EC182" s="41">
        <v>125</v>
      </c>
      <c r="ED182" s="54"/>
      <c r="EE182" s="54"/>
      <c r="EF182" s="1"/>
      <c r="EG182" s="1"/>
      <c r="EH182" s="1"/>
      <c r="EI182" s="1">
        <v>18</v>
      </c>
      <c r="EJ182" s="1"/>
      <c r="EK182" s="1"/>
      <c r="EL182" s="1"/>
      <c r="EM182" s="1"/>
      <c r="EN182" s="60"/>
      <c r="EO182" s="60"/>
      <c r="EP182" s="1"/>
      <c r="EQ182" s="1"/>
      <c r="ER182" s="1"/>
      <c r="ES182" s="1"/>
      <c r="ET182" s="1"/>
      <c r="EU182" s="1"/>
      <c r="EV182" s="1"/>
      <c r="EW182" s="1"/>
      <c r="EX182" s="1"/>
      <c r="EY182" s="1"/>
      <c r="EZ182" s="54"/>
      <c r="FA182" s="54"/>
      <c r="FB182" s="1"/>
      <c r="FC182" s="1"/>
      <c r="FD182" s="151"/>
      <c r="FE182" s="54"/>
      <c r="FF182" s="54"/>
      <c r="FG182" s="1"/>
      <c r="FH182" s="1"/>
      <c r="FI182" s="1"/>
      <c r="FJ182" s="1">
        <v>8</v>
      </c>
      <c r="FK182" s="54"/>
      <c r="FL182" s="54"/>
      <c r="FM182" s="1"/>
      <c r="FN182" s="1"/>
      <c r="FO182" s="1"/>
      <c r="FP182" s="1"/>
      <c r="FQ182" s="160"/>
      <c r="FR182" s="51"/>
      <c r="FS182" s="1"/>
      <c r="FT182" s="1"/>
      <c r="FU182" s="1"/>
      <c r="FV182" s="1"/>
      <c r="FW182" s="1"/>
      <c r="FX182" s="1"/>
      <c r="FY182" s="1"/>
      <c r="FZ182" s="1"/>
      <c r="GA182" s="1"/>
      <c r="GB182" s="1"/>
      <c r="GC182" s="1"/>
      <c r="GD182" s="1"/>
      <c r="GE182" s="1"/>
      <c r="GF182" s="1"/>
      <c r="GG182" s="1"/>
      <c r="GH182" s="1"/>
      <c r="GI182" s="54"/>
      <c r="GJ182" s="54"/>
      <c r="GK182" s="1"/>
      <c r="GL182" s="1"/>
      <c r="GM182" s="1"/>
      <c r="GN182" s="1"/>
      <c r="GO182" s="1"/>
      <c r="GP182" s="1"/>
      <c r="GQ182" s="1"/>
      <c r="GR182" s="1"/>
      <c r="GS182" s="1"/>
      <c r="GT182" s="1"/>
      <c r="GU182" s="194"/>
      <c r="GV182" s="194"/>
      <c r="GW182" s="51"/>
      <c r="GX182" s="51"/>
      <c r="GY182" s="1"/>
      <c r="GZ182" s="1"/>
      <c r="HA182" s="1"/>
      <c r="HB182" s="1"/>
      <c r="HC182" s="1"/>
      <c r="HD182" s="1"/>
      <c r="HE182" s="1"/>
      <c r="HF182" s="1"/>
      <c r="HG182" s="1"/>
      <c r="HH182" s="1"/>
      <c r="HI182" s="1"/>
      <c r="HJ182" s="1"/>
      <c r="HK182" s="94"/>
      <c r="HL182" s="94"/>
      <c r="HM182" s="1"/>
      <c r="HN182" s="1"/>
      <c r="HO182" s="51"/>
      <c r="HP182" s="51"/>
      <c r="HQ182" s="1"/>
      <c r="HR182" s="1"/>
      <c r="HS182" s="1"/>
      <c r="HT182" s="1"/>
      <c r="HU182" s="1"/>
      <c r="HV182" s="1">
        <v>12</v>
      </c>
      <c r="HW182" s="213"/>
      <c r="HX182" s="213"/>
      <c r="HY182" s="1"/>
      <c r="HZ182" s="1"/>
      <c r="IA182" s="230"/>
      <c r="IB182" s="230"/>
      <c r="IC182" s="1"/>
      <c r="ID182" s="1"/>
      <c r="IE182" s="1">
        <v>277</v>
      </c>
      <c r="IF182" s="1"/>
      <c r="IG182" s="1"/>
      <c r="IH182" s="1"/>
      <c r="II182" s="1"/>
      <c r="IJ182" s="1"/>
      <c r="IK182" s="244"/>
      <c r="IL182" s="244"/>
      <c r="IM182" s="1"/>
      <c r="IN182" s="1">
        <v>40</v>
      </c>
      <c r="IO182" s="1361"/>
    </row>
    <row r="183" spans="1:249" ht="47.25" x14ac:dyDescent="0.3">
      <c r="A183" s="12">
        <v>142</v>
      </c>
      <c r="B183" s="12" t="s">
        <v>1228</v>
      </c>
      <c r="C183" s="12" t="s">
        <v>961</v>
      </c>
      <c r="D183" s="12">
        <v>1.82</v>
      </c>
      <c r="E183" s="12"/>
      <c r="F183" s="12"/>
      <c r="G183" s="12"/>
      <c r="H183" s="12"/>
      <c r="I183" s="12"/>
      <c r="J183" s="12">
        <v>0</v>
      </c>
      <c r="K183" s="12">
        <v>0</v>
      </c>
      <c r="L183" s="12"/>
      <c r="M183" s="12"/>
      <c r="N183" s="12"/>
      <c r="O183" s="12"/>
      <c r="P183" s="12"/>
      <c r="Q183" s="12">
        <v>64</v>
      </c>
      <c r="R183" s="12"/>
      <c r="S183" s="12"/>
      <c r="T183" s="12"/>
      <c r="U183" s="12"/>
      <c r="V183" s="12"/>
      <c r="W183" s="12"/>
      <c r="X183" s="12"/>
      <c r="Y183" s="12"/>
      <c r="Z183" s="12"/>
      <c r="AA183" s="12"/>
      <c r="AB183" s="12"/>
      <c r="AC183" s="12"/>
      <c r="AD183" s="12"/>
      <c r="AE183" s="12"/>
      <c r="AF183" s="12"/>
      <c r="AG183" s="12"/>
      <c r="AH183" s="12"/>
      <c r="AI183" s="12">
        <v>36</v>
      </c>
      <c r="AJ183" s="12"/>
      <c r="AK183" s="12"/>
      <c r="AL183" s="12"/>
      <c r="AM183" s="12">
        <v>15</v>
      </c>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
      <c r="BY183" s="41"/>
      <c r="BZ183" s="51"/>
      <c r="CA183" s="51"/>
      <c r="CB183" s="1"/>
      <c r="CC183" s="1"/>
      <c r="CD183" s="1"/>
      <c r="CE183" s="1"/>
      <c r="CF183" s="1"/>
      <c r="CG183" s="1"/>
      <c r="CH183" s="1"/>
      <c r="CI183" s="1"/>
      <c r="CJ183" s="1"/>
      <c r="CK183" s="1"/>
      <c r="CL183" s="71"/>
      <c r="CM183" s="7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41"/>
      <c r="DY183" s="41"/>
      <c r="DZ183" s="1"/>
      <c r="EA183" s="1"/>
      <c r="EB183" s="1"/>
      <c r="EC183" s="41">
        <v>56</v>
      </c>
      <c r="ED183" s="54"/>
      <c r="EE183" s="54"/>
      <c r="EF183" s="1"/>
      <c r="EG183" s="1"/>
      <c r="EH183" s="1"/>
      <c r="EI183" s="1">
        <v>45</v>
      </c>
      <c r="EJ183" s="1"/>
      <c r="EK183" s="1"/>
      <c r="EL183" s="1"/>
      <c r="EM183" s="1"/>
      <c r="EN183" s="60"/>
      <c r="EO183" s="60"/>
      <c r="EP183" s="1"/>
      <c r="EQ183" s="1"/>
      <c r="ER183" s="1"/>
      <c r="ES183" s="1"/>
      <c r="ET183" s="1"/>
      <c r="EU183" s="1"/>
      <c r="EV183" s="1"/>
      <c r="EW183" s="1"/>
      <c r="EX183" s="1"/>
      <c r="EY183" s="1"/>
      <c r="EZ183" s="54"/>
      <c r="FA183" s="54"/>
      <c r="FB183" s="1"/>
      <c r="FC183" s="1"/>
      <c r="FD183" s="151"/>
      <c r="FE183" s="54"/>
      <c r="FF183" s="54"/>
      <c r="FG183" s="1"/>
      <c r="FH183" s="1"/>
      <c r="FI183" s="1"/>
      <c r="FJ183" s="1">
        <v>18</v>
      </c>
      <c r="FK183" s="54"/>
      <c r="FL183" s="54"/>
      <c r="FM183" s="1"/>
      <c r="FN183" s="1"/>
      <c r="FO183" s="1"/>
      <c r="FP183" s="1"/>
      <c r="FQ183" s="160"/>
      <c r="FR183" s="51">
        <v>4</v>
      </c>
      <c r="FS183" s="1"/>
      <c r="FT183" s="1"/>
      <c r="FU183" s="1"/>
      <c r="FV183" s="1"/>
      <c r="FW183" s="1"/>
      <c r="FX183" s="1"/>
      <c r="FY183" s="1"/>
      <c r="FZ183" s="1"/>
      <c r="GA183" s="1"/>
      <c r="GB183" s="1"/>
      <c r="GC183" s="1"/>
      <c r="GD183" s="1"/>
      <c r="GE183" s="1"/>
      <c r="GF183" s="1"/>
      <c r="GG183" s="1"/>
      <c r="GH183" s="1"/>
      <c r="GI183" s="54"/>
      <c r="GJ183" s="54"/>
      <c r="GK183" s="1"/>
      <c r="GL183" s="1"/>
      <c r="GM183" s="1"/>
      <c r="GN183" s="1"/>
      <c r="GO183" s="1"/>
      <c r="GP183" s="1"/>
      <c r="GQ183" s="1"/>
      <c r="GR183" s="1"/>
      <c r="GS183" s="1"/>
      <c r="GT183" s="1"/>
      <c r="GU183" s="194"/>
      <c r="GV183" s="194"/>
      <c r="GW183" s="51"/>
      <c r="GX183" s="51"/>
      <c r="GY183" s="1"/>
      <c r="GZ183" s="1"/>
      <c r="HA183" s="1"/>
      <c r="HB183" s="1"/>
      <c r="HC183" s="1"/>
      <c r="HD183" s="1"/>
      <c r="HE183" s="1"/>
      <c r="HF183" s="1"/>
      <c r="HG183" s="1"/>
      <c r="HH183" s="1"/>
      <c r="HI183" s="1"/>
      <c r="HJ183" s="1"/>
      <c r="HK183" s="94"/>
      <c r="HL183" s="94"/>
      <c r="HM183" s="1"/>
      <c r="HN183" s="1"/>
      <c r="HO183" s="51"/>
      <c r="HP183" s="51"/>
      <c r="HQ183" s="1"/>
      <c r="HR183" s="1"/>
      <c r="HS183" s="1"/>
      <c r="HT183" s="1"/>
      <c r="HU183" s="1"/>
      <c r="HV183" s="1">
        <v>9</v>
      </c>
      <c r="HW183" s="213"/>
      <c r="HX183" s="213"/>
      <c r="HY183" s="1"/>
      <c r="HZ183" s="1"/>
      <c r="IA183" s="230"/>
      <c r="IB183" s="230"/>
      <c r="IC183" s="1"/>
      <c r="ID183" s="1"/>
      <c r="IE183" s="1">
        <v>487</v>
      </c>
      <c r="IF183" s="1"/>
      <c r="IG183" s="1"/>
      <c r="IH183" s="1"/>
      <c r="II183" s="1"/>
      <c r="IJ183" s="1"/>
      <c r="IK183" s="244"/>
      <c r="IL183" s="244"/>
      <c r="IM183" s="1"/>
      <c r="IN183" s="1">
        <v>20</v>
      </c>
      <c r="IO183" s="1361"/>
    </row>
    <row r="184" spans="1:249" x14ac:dyDescent="0.3">
      <c r="A184" s="12">
        <v>143</v>
      </c>
      <c r="B184" s="12" t="s">
        <v>1229</v>
      </c>
      <c r="C184" s="12" t="s">
        <v>1230</v>
      </c>
      <c r="D184" s="12">
        <v>1.39</v>
      </c>
      <c r="E184" s="12"/>
      <c r="F184" s="12"/>
      <c r="G184" s="12"/>
      <c r="H184" s="12"/>
      <c r="I184" s="12"/>
      <c r="J184" s="12">
        <v>0</v>
      </c>
      <c r="K184" s="12">
        <v>0</v>
      </c>
      <c r="L184" s="12"/>
      <c r="M184" s="12">
        <v>29</v>
      </c>
      <c r="N184" s="12"/>
      <c r="O184" s="12"/>
      <c r="P184" s="12"/>
      <c r="Q184" s="12">
        <v>57</v>
      </c>
      <c r="R184" s="12"/>
      <c r="S184" s="12"/>
      <c r="T184" s="12"/>
      <c r="U184" s="12"/>
      <c r="V184" s="12"/>
      <c r="W184" s="12"/>
      <c r="X184" s="12"/>
      <c r="Y184" s="12"/>
      <c r="Z184" s="12"/>
      <c r="AA184" s="12"/>
      <c r="AB184" s="12"/>
      <c r="AC184" s="12"/>
      <c r="AD184" s="12"/>
      <c r="AE184" s="12"/>
      <c r="AF184" s="12"/>
      <c r="AG184" s="12"/>
      <c r="AH184" s="12"/>
      <c r="AI184" s="12">
        <v>34</v>
      </c>
      <c r="AJ184" s="12"/>
      <c r="AK184" s="12"/>
      <c r="AL184" s="12"/>
      <c r="AM184" s="12">
        <v>14</v>
      </c>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
      <c r="BY184" s="41"/>
      <c r="BZ184" s="51"/>
      <c r="CA184" s="51"/>
      <c r="CB184" s="1"/>
      <c r="CC184" s="1"/>
      <c r="CD184" s="1"/>
      <c r="CE184" s="1"/>
      <c r="CF184" s="1"/>
      <c r="CG184" s="1"/>
      <c r="CH184" s="1"/>
      <c r="CI184" s="1"/>
      <c r="CJ184" s="1"/>
      <c r="CK184" s="1"/>
      <c r="CL184" s="71"/>
      <c r="CM184" s="7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41"/>
      <c r="DY184" s="41"/>
      <c r="DZ184" s="1"/>
      <c r="EA184" s="1"/>
      <c r="EB184" s="1"/>
      <c r="EC184" s="41"/>
      <c r="ED184" s="54"/>
      <c r="EE184" s="54"/>
      <c r="EF184" s="1"/>
      <c r="EG184" s="1"/>
      <c r="EH184" s="1"/>
      <c r="EI184" s="1">
        <v>55</v>
      </c>
      <c r="EJ184" s="1"/>
      <c r="EK184" s="1"/>
      <c r="EL184" s="1"/>
      <c r="EM184" s="1"/>
      <c r="EN184" s="60"/>
      <c r="EO184" s="60"/>
      <c r="EP184" s="1"/>
      <c r="EQ184" s="1"/>
      <c r="ER184" s="1"/>
      <c r="ES184" s="1"/>
      <c r="ET184" s="1"/>
      <c r="EU184" s="1"/>
      <c r="EV184" s="1"/>
      <c r="EW184" s="1"/>
      <c r="EX184" s="1"/>
      <c r="EY184" s="1"/>
      <c r="EZ184" s="54"/>
      <c r="FA184" s="54"/>
      <c r="FB184" s="1"/>
      <c r="FC184" s="1"/>
      <c r="FD184" s="151"/>
      <c r="FE184" s="54"/>
      <c r="FF184" s="54"/>
      <c r="FG184" s="1"/>
      <c r="FH184" s="1"/>
      <c r="FI184" s="1"/>
      <c r="FJ184" s="1">
        <v>16</v>
      </c>
      <c r="FK184" s="54"/>
      <c r="FL184" s="54"/>
      <c r="FM184" s="1"/>
      <c r="FN184" s="1"/>
      <c r="FO184" s="1"/>
      <c r="FP184" s="1"/>
      <c r="FQ184" s="160"/>
      <c r="FR184" s="51"/>
      <c r="FS184" s="1"/>
      <c r="FT184" s="1"/>
      <c r="FU184" s="1"/>
      <c r="FV184" s="1"/>
      <c r="FW184" s="1"/>
      <c r="FX184" s="1"/>
      <c r="FY184" s="1"/>
      <c r="FZ184" s="1"/>
      <c r="GA184" s="1"/>
      <c r="GB184" s="1"/>
      <c r="GC184" s="1"/>
      <c r="GD184" s="1"/>
      <c r="GE184" s="1"/>
      <c r="GF184" s="1"/>
      <c r="GG184" s="1"/>
      <c r="GH184" s="1"/>
      <c r="GI184" s="54"/>
      <c r="GJ184" s="54"/>
      <c r="GK184" s="1"/>
      <c r="GL184" s="1"/>
      <c r="GM184" s="1"/>
      <c r="GN184" s="1"/>
      <c r="GO184" s="1"/>
      <c r="GP184" s="1"/>
      <c r="GQ184" s="1"/>
      <c r="GR184" s="1"/>
      <c r="GS184" s="1"/>
      <c r="GT184" s="1"/>
      <c r="GU184" s="194"/>
      <c r="GV184" s="194"/>
      <c r="GW184" s="51"/>
      <c r="GX184" s="51"/>
      <c r="GY184" s="1"/>
      <c r="GZ184" s="1"/>
      <c r="HA184" s="1"/>
      <c r="HB184" s="1"/>
      <c r="HC184" s="1"/>
      <c r="HD184" s="1"/>
      <c r="HE184" s="1"/>
      <c r="HF184" s="1"/>
      <c r="HG184" s="1"/>
      <c r="HH184" s="1"/>
      <c r="HI184" s="1"/>
      <c r="HJ184" s="1"/>
      <c r="HK184" s="94"/>
      <c r="HL184" s="94"/>
      <c r="HM184" s="1"/>
      <c r="HN184" s="1"/>
      <c r="HO184" s="51"/>
      <c r="HP184" s="51"/>
      <c r="HQ184" s="1"/>
      <c r="HR184" s="1"/>
      <c r="HS184" s="1"/>
      <c r="HT184" s="1"/>
      <c r="HU184" s="1"/>
      <c r="HV184" s="1">
        <v>22</v>
      </c>
      <c r="HW184" s="213"/>
      <c r="HX184" s="213"/>
      <c r="HY184" s="1"/>
      <c r="HZ184" s="1"/>
      <c r="IA184" s="230"/>
      <c r="IB184" s="230"/>
      <c r="IC184" s="1"/>
      <c r="ID184" s="1"/>
      <c r="IE184" s="1">
        <v>6</v>
      </c>
      <c r="IF184" s="1"/>
      <c r="IG184" s="1"/>
      <c r="IH184" s="1"/>
      <c r="II184" s="1"/>
      <c r="IJ184" s="1"/>
      <c r="IK184" s="244"/>
      <c r="IL184" s="244"/>
      <c r="IM184" s="1"/>
      <c r="IN184" s="1">
        <v>30</v>
      </c>
      <c r="IO184" s="1361"/>
    </row>
    <row r="185" spans="1:249" x14ac:dyDescent="0.3">
      <c r="A185" s="12">
        <v>144</v>
      </c>
      <c r="B185" s="12" t="s">
        <v>1231</v>
      </c>
      <c r="C185" s="12" t="s">
        <v>967</v>
      </c>
      <c r="D185" s="12">
        <v>1.67</v>
      </c>
      <c r="E185" s="12"/>
      <c r="F185" s="12"/>
      <c r="G185" s="12"/>
      <c r="H185" s="12"/>
      <c r="I185" s="12"/>
      <c r="J185" s="12">
        <v>0</v>
      </c>
      <c r="K185" s="12">
        <v>0</v>
      </c>
      <c r="L185" s="12"/>
      <c r="M185" s="12">
        <v>52</v>
      </c>
      <c r="N185" s="12"/>
      <c r="O185" s="12"/>
      <c r="P185" s="12"/>
      <c r="Q185" s="12">
        <v>131</v>
      </c>
      <c r="R185" s="12"/>
      <c r="S185" s="12"/>
      <c r="T185" s="12"/>
      <c r="U185" s="12"/>
      <c r="V185" s="12"/>
      <c r="W185" s="12"/>
      <c r="X185" s="12"/>
      <c r="Y185" s="12"/>
      <c r="Z185" s="12"/>
      <c r="AA185" s="12"/>
      <c r="AB185" s="12"/>
      <c r="AC185" s="12"/>
      <c r="AD185" s="12"/>
      <c r="AE185" s="12"/>
      <c r="AF185" s="12"/>
      <c r="AG185" s="12"/>
      <c r="AH185" s="12"/>
      <c r="AI185" s="12">
        <v>13</v>
      </c>
      <c r="AJ185" s="12"/>
      <c r="AK185" s="12"/>
      <c r="AL185" s="12"/>
      <c r="AM185" s="12">
        <v>31</v>
      </c>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
      <c r="BY185" s="41"/>
      <c r="BZ185" s="51"/>
      <c r="CA185" s="51"/>
      <c r="CB185" s="1"/>
      <c r="CC185" s="1"/>
      <c r="CD185" s="1"/>
      <c r="CE185" s="1"/>
      <c r="CF185" s="1"/>
      <c r="CG185" s="1"/>
      <c r="CH185" s="1"/>
      <c r="CI185" s="1"/>
      <c r="CJ185" s="1"/>
      <c r="CK185" s="1"/>
      <c r="CL185" s="71"/>
      <c r="CM185" s="7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41"/>
      <c r="DY185" s="41"/>
      <c r="DZ185" s="1"/>
      <c r="EA185" s="1"/>
      <c r="EB185" s="1"/>
      <c r="EC185" s="41"/>
      <c r="ED185" s="54"/>
      <c r="EE185" s="54"/>
      <c r="EF185" s="1"/>
      <c r="EG185" s="1"/>
      <c r="EH185" s="1"/>
      <c r="EI185" s="1">
        <v>80</v>
      </c>
      <c r="EJ185" s="1"/>
      <c r="EK185" s="1"/>
      <c r="EL185" s="1"/>
      <c r="EM185" s="1"/>
      <c r="EN185" s="60"/>
      <c r="EO185" s="60"/>
      <c r="EP185" s="1"/>
      <c r="EQ185" s="1"/>
      <c r="ER185" s="1"/>
      <c r="ES185" s="1"/>
      <c r="ET185" s="1"/>
      <c r="EU185" s="1"/>
      <c r="EV185" s="1"/>
      <c r="EW185" s="1"/>
      <c r="EX185" s="1"/>
      <c r="EY185" s="1"/>
      <c r="EZ185" s="54"/>
      <c r="FA185" s="54"/>
      <c r="FB185" s="1"/>
      <c r="FC185" s="1"/>
      <c r="FD185" s="151"/>
      <c r="FE185" s="54"/>
      <c r="FF185" s="54"/>
      <c r="FG185" s="1"/>
      <c r="FH185" s="1"/>
      <c r="FI185" s="1"/>
      <c r="FJ185" s="1">
        <v>32</v>
      </c>
      <c r="FK185" s="54"/>
      <c r="FL185" s="54"/>
      <c r="FM185" s="1"/>
      <c r="FN185" s="1"/>
      <c r="FO185" s="1"/>
      <c r="FP185" s="1"/>
      <c r="FQ185" s="160"/>
      <c r="FR185" s="51">
        <v>6</v>
      </c>
      <c r="FS185" s="1"/>
      <c r="FT185" s="1"/>
      <c r="FU185" s="1"/>
      <c r="FV185" s="1"/>
      <c r="FW185" s="1"/>
      <c r="FX185" s="1"/>
      <c r="FY185" s="1"/>
      <c r="FZ185" s="1"/>
      <c r="GA185" s="1"/>
      <c r="GB185" s="1"/>
      <c r="GC185" s="1"/>
      <c r="GD185" s="1"/>
      <c r="GE185" s="1"/>
      <c r="GF185" s="1"/>
      <c r="GG185" s="1"/>
      <c r="GH185" s="1"/>
      <c r="GI185" s="54"/>
      <c r="GJ185" s="54"/>
      <c r="GK185" s="1"/>
      <c r="GL185" s="1"/>
      <c r="GM185" s="1"/>
      <c r="GN185" s="1"/>
      <c r="GO185" s="1"/>
      <c r="GP185" s="1"/>
      <c r="GQ185" s="1"/>
      <c r="GR185" s="1"/>
      <c r="GS185" s="1"/>
      <c r="GT185" s="1"/>
      <c r="GU185" s="194"/>
      <c r="GV185" s="194"/>
      <c r="GW185" s="51"/>
      <c r="GX185" s="51"/>
      <c r="GY185" s="1"/>
      <c r="GZ185" s="1"/>
      <c r="HA185" s="1"/>
      <c r="HB185" s="1"/>
      <c r="HC185" s="1"/>
      <c r="HD185" s="1"/>
      <c r="HE185" s="1"/>
      <c r="HF185" s="1"/>
      <c r="HG185" s="1"/>
      <c r="HH185" s="1"/>
      <c r="HI185" s="1"/>
      <c r="HJ185" s="1"/>
      <c r="HK185" s="94"/>
      <c r="HL185" s="94"/>
      <c r="HM185" s="1"/>
      <c r="HN185" s="1"/>
      <c r="HO185" s="51"/>
      <c r="HP185" s="51"/>
      <c r="HQ185" s="1"/>
      <c r="HR185" s="1"/>
      <c r="HS185" s="1"/>
      <c r="HT185" s="1"/>
      <c r="HU185" s="1"/>
      <c r="HV185" s="1">
        <v>70</v>
      </c>
      <c r="HW185" s="213"/>
      <c r="HX185" s="213"/>
      <c r="HY185" s="1"/>
      <c r="HZ185" s="1"/>
      <c r="IA185" s="230"/>
      <c r="IB185" s="230"/>
      <c r="IC185" s="1"/>
      <c r="ID185" s="1"/>
      <c r="IE185" s="1">
        <v>28</v>
      </c>
      <c r="IF185" s="1"/>
      <c r="IG185" s="1"/>
      <c r="IH185" s="1"/>
      <c r="II185" s="1"/>
      <c r="IJ185" s="1"/>
      <c r="IK185" s="244"/>
      <c r="IL185" s="244"/>
      <c r="IM185" s="1"/>
      <c r="IN185" s="1"/>
      <c r="IO185" s="1361"/>
    </row>
    <row r="186" spans="1:249" ht="31.5" x14ac:dyDescent="0.3">
      <c r="A186" s="12">
        <v>145</v>
      </c>
      <c r="B186" s="12" t="s">
        <v>1232</v>
      </c>
      <c r="C186" s="12" t="s">
        <v>1233</v>
      </c>
      <c r="D186" s="12">
        <v>0.85</v>
      </c>
      <c r="E186" s="12"/>
      <c r="F186" s="12"/>
      <c r="G186" s="12"/>
      <c r="H186" s="12"/>
      <c r="I186" s="12"/>
      <c r="J186" s="12">
        <v>0</v>
      </c>
      <c r="K186" s="12">
        <v>0</v>
      </c>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
      <c r="BY186" s="41"/>
      <c r="BZ186" s="51"/>
      <c r="CA186" s="51"/>
      <c r="CB186" s="1"/>
      <c r="CC186" s="1"/>
      <c r="CD186" s="1"/>
      <c r="CE186" s="1"/>
      <c r="CF186" s="1"/>
      <c r="CG186" s="1"/>
      <c r="CH186" s="1"/>
      <c r="CI186" s="1"/>
      <c r="CJ186" s="1"/>
      <c r="CK186" s="1"/>
      <c r="CL186" s="71"/>
      <c r="CM186" s="71"/>
      <c r="CN186" s="1"/>
      <c r="CO186" s="1"/>
      <c r="CP186" s="1"/>
      <c r="CQ186" s="1"/>
      <c r="CR186" s="1"/>
      <c r="CS186" s="1"/>
      <c r="CT186" s="1"/>
      <c r="CU186" s="1"/>
      <c r="CV186" s="1"/>
      <c r="CW186" s="1"/>
      <c r="CX186" s="1"/>
      <c r="CY186" s="1"/>
      <c r="CZ186" s="1"/>
      <c r="DA186" s="1"/>
      <c r="DB186" s="1"/>
      <c r="DC186" s="1"/>
      <c r="DD186" s="1"/>
      <c r="DE186" s="1"/>
      <c r="DF186" s="1"/>
      <c r="DG186" s="1"/>
      <c r="DH186" s="1">
        <v>5</v>
      </c>
      <c r="DI186" s="1"/>
      <c r="DJ186" s="1"/>
      <c r="DK186" s="1"/>
      <c r="DL186" s="1"/>
      <c r="DM186" s="1"/>
      <c r="DN186" s="1"/>
      <c r="DO186" s="1"/>
      <c r="DP186" s="1"/>
      <c r="DQ186" s="1"/>
      <c r="DR186" s="1"/>
      <c r="DS186" s="1"/>
      <c r="DT186" s="1"/>
      <c r="DU186" s="1"/>
      <c r="DV186" s="1"/>
      <c r="DW186" s="1"/>
      <c r="DX186" s="41"/>
      <c r="DY186" s="41"/>
      <c r="DZ186" s="1"/>
      <c r="EA186" s="1"/>
      <c r="EB186" s="1"/>
      <c r="EC186" s="41"/>
      <c r="ED186" s="54"/>
      <c r="EE186" s="54"/>
      <c r="EF186" s="1"/>
      <c r="EG186" s="1"/>
      <c r="EH186" s="1"/>
      <c r="EI186" s="1"/>
      <c r="EJ186" s="1"/>
      <c r="EK186" s="1"/>
      <c r="EL186" s="1"/>
      <c r="EM186" s="1"/>
      <c r="EN186" s="60"/>
      <c r="EO186" s="60"/>
      <c r="EP186" s="1"/>
      <c r="EQ186" s="1"/>
      <c r="ER186" s="1"/>
      <c r="ES186" s="1"/>
      <c r="ET186" s="1"/>
      <c r="EU186" s="1"/>
      <c r="EV186" s="1"/>
      <c r="EW186" s="1"/>
      <c r="EX186" s="1"/>
      <c r="EY186" s="1"/>
      <c r="EZ186" s="54"/>
      <c r="FA186" s="54"/>
      <c r="FB186" s="1"/>
      <c r="FC186" s="1"/>
      <c r="FD186" s="151"/>
      <c r="FE186" s="54"/>
      <c r="FF186" s="54"/>
      <c r="FG186" s="1"/>
      <c r="FH186" s="1"/>
      <c r="FI186" s="1"/>
      <c r="FJ186" s="1"/>
      <c r="FK186" s="54"/>
      <c r="FL186" s="54"/>
      <c r="FM186" s="1"/>
      <c r="FN186" s="1"/>
      <c r="FO186" s="1"/>
      <c r="FP186" s="1"/>
      <c r="FQ186" s="160"/>
      <c r="FR186" s="51"/>
      <c r="FS186" s="1"/>
      <c r="FT186" s="1"/>
      <c r="FU186" s="1"/>
      <c r="FV186" s="1"/>
      <c r="FW186" s="1"/>
      <c r="FX186" s="1"/>
      <c r="FY186" s="1"/>
      <c r="FZ186" s="1"/>
      <c r="GA186" s="1"/>
      <c r="GB186" s="1"/>
      <c r="GC186" s="1"/>
      <c r="GD186" s="1"/>
      <c r="GE186" s="1"/>
      <c r="GF186" s="1"/>
      <c r="GG186" s="1"/>
      <c r="GH186" s="1"/>
      <c r="GI186" s="54"/>
      <c r="GJ186" s="54"/>
      <c r="GK186" s="1"/>
      <c r="GL186" s="1"/>
      <c r="GM186" s="1"/>
      <c r="GN186" s="1"/>
      <c r="GO186" s="1"/>
      <c r="GP186" s="1"/>
      <c r="GQ186" s="1"/>
      <c r="GR186" s="1"/>
      <c r="GS186" s="1"/>
      <c r="GT186" s="1"/>
      <c r="GU186" s="194"/>
      <c r="GV186" s="194"/>
      <c r="GW186" s="51"/>
      <c r="GX186" s="51">
        <v>2</v>
      </c>
      <c r="GY186" s="1"/>
      <c r="GZ186" s="1"/>
      <c r="HA186" s="1"/>
      <c r="HB186" s="1"/>
      <c r="HC186" s="1"/>
      <c r="HD186" s="1"/>
      <c r="HE186" s="1"/>
      <c r="HF186" s="1"/>
      <c r="HG186" s="1"/>
      <c r="HH186" s="1"/>
      <c r="HI186" s="1"/>
      <c r="HJ186" s="1"/>
      <c r="HK186" s="94"/>
      <c r="HL186" s="94"/>
      <c r="HM186" s="1"/>
      <c r="HN186" s="1"/>
      <c r="HO186" s="51"/>
      <c r="HP186" s="51">
        <v>2</v>
      </c>
      <c r="HQ186" s="1"/>
      <c r="HR186" s="1"/>
      <c r="HS186" s="1"/>
      <c r="HT186" s="1"/>
      <c r="HU186" s="1"/>
      <c r="HV186" s="1">
        <v>6</v>
      </c>
      <c r="HW186" s="213"/>
      <c r="HX186" s="213"/>
      <c r="HY186" s="1"/>
      <c r="HZ186" s="1"/>
      <c r="IA186" s="230"/>
      <c r="IB186" s="230"/>
      <c r="IC186" s="1"/>
      <c r="ID186" s="1"/>
      <c r="IE186" s="1"/>
      <c r="IF186" s="1"/>
      <c r="IG186" s="1"/>
      <c r="IH186" s="1"/>
      <c r="II186" s="1"/>
      <c r="IJ186" s="1"/>
      <c r="IK186" s="244"/>
      <c r="IL186" s="244"/>
      <c r="IM186" s="1"/>
      <c r="IN186" s="1">
        <v>35</v>
      </c>
      <c r="IO186" s="1361"/>
    </row>
    <row r="187" spans="1:249" ht="31.5" x14ac:dyDescent="0.3">
      <c r="A187" s="12">
        <v>146</v>
      </c>
      <c r="B187" s="12" t="s">
        <v>1234</v>
      </c>
      <c r="C187" s="12" t="s">
        <v>973</v>
      </c>
      <c r="D187" s="12">
        <v>1.0900000000000001</v>
      </c>
      <c r="E187" s="12"/>
      <c r="F187" s="12"/>
      <c r="G187" s="12"/>
      <c r="H187" s="12"/>
      <c r="I187" s="12"/>
      <c r="J187" s="12">
        <v>0</v>
      </c>
      <c r="K187" s="12">
        <v>0</v>
      </c>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
      <c r="BY187" s="41"/>
      <c r="BZ187" s="51"/>
      <c r="CA187" s="51"/>
      <c r="CB187" s="1"/>
      <c r="CC187" s="1"/>
      <c r="CD187" s="1"/>
      <c r="CE187" s="1"/>
      <c r="CF187" s="1"/>
      <c r="CG187" s="1"/>
      <c r="CH187" s="1"/>
      <c r="CI187" s="1"/>
      <c r="CJ187" s="1"/>
      <c r="CK187" s="1"/>
      <c r="CL187" s="71"/>
      <c r="CM187" s="7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41"/>
      <c r="DY187" s="41"/>
      <c r="DZ187" s="1"/>
      <c r="EA187" s="1"/>
      <c r="EB187" s="1"/>
      <c r="EC187" s="41"/>
      <c r="ED187" s="54"/>
      <c r="EE187" s="54"/>
      <c r="EF187" s="1"/>
      <c r="EG187" s="1"/>
      <c r="EH187" s="1"/>
      <c r="EI187" s="1"/>
      <c r="EJ187" s="1"/>
      <c r="EK187" s="1"/>
      <c r="EL187" s="1"/>
      <c r="EM187" s="1"/>
      <c r="EN187" s="60"/>
      <c r="EO187" s="60"/>
      <c r="EP187" s="1"/>
      <c r="EQ187" s="1"/>
      <c r="ER187" s="1"/>
      <c r="ES187" s="1"/>
      <c r="ET187" s="1"/>
      <c r="EU187" s="1"/>
      <c r="EV187" s="1"/>
      <c r="EW187" s="1"/>
      <c r="EX187" s="1"/>
      <c r="EY187" s="1"/>
      <c r="EZ187" s="54"/>
      <c r="FA187" s="54"/>
      <c r="FB187" s="1"/>
      <c r="FC187" s="1"/>
      <c r="FD187" s="151"/>
      <c r="FE187" s="54"/>
      <c r="FF187" s="54"/>
      <c r="FG187" s="1"/>
      <c r="FH187" s="1"/>
      <c r="FI187" s="1"/>
      <c r="FJ187" s="1"/>
      <c r="FK187" s="54"/>
      <c r="FL187" s="54"/>
      <c r="FM187" s="1"/>
      <c r="FN187" s="1"/>
      <c r="FO187" s="1"/>
      <c r="FP187" s="1"/>
      <c r="FQ187" s="160"/>
      <c r="FR187" s="51">
        <v>12</v>
      </c>
      <c r="FS187" s="1"/>
      <c r="FT187" s="1"/>
      <c r="FU187" s="1"/>
      <c r="FV187" s="1"/>
      <c r="FW187" s="1"/>
      <c r="FX187" s="1"/>
      <c r="FY187" s="1"/>
      <c r="FZ187" s="1"/>
      <c r="GA187" s="1"/>
      <c r="GB187" s="1"/>
      <c r="GC187" s="1"/>
      <c r="GD187" s="1"/>
      <c r="GE187" s="1"/>
      <c r="GF187" s="1"/>
      <c r="GG187" s="1"/>
      <c r="GH187" s="1"/>
      <c r="GI187" s="54"/>
      <c r="GJ187" s="54"/>
      <c r="GK187" s="1"/>
      <c r="GL187" s="1"/>
      <c r="GM187" s="1"/>
      <c r="GN187" s="1"/>
      <c r="GO187" s="1"/>
      <c r="GP187" s="1"/>
      <c r="GQ187" s="1"/>
      <c r="GR187" s="1"/>
      <c r="GS187" s="1"/>
      <c r="GT187" s="1"/>
      <c r="GU187" s="194"/>
      <c r="GV187" s="194"/>
      <c r="GW187" s="51"/>
      <c r="GX187" s="51"/>
      <c r="GY187" s="1"/>
      <c r="GZ187" s="1"/>
      <c r="HA187" s="1"/>
      <c r="HB187" s="1"/>
      <c r="HC187" s="1"/>
      <c r="HD187" s="1"/>
      <c r="HE187" s="1"/>
      <c r="HF187" s="1"/>
      <c r="HG187" s="1"/>
      <c r="HH187" s="1"/>
      <c r="HI187" s="1"/>
      <c r="HJ187" s="1"/>
      <c r="HK187" s="94"/>
      <c r="HL187" s="94"/>
      <c r="HM187" s="1"/>
      <c r="HN187" s="1"/>
      <c r="HO187" s="51"/>
      <c r="HP187" s="51"/>
      <c r="HQ187" s="1"/>
      <c r="HR187" s="1"/>
      <c r="HS187" s="1"/>
      <c r="HT187" s="1"/>
      <c r="HU187" s="1"/>
      <c r="HV187" s="1">
        <v>28</v>
      </c>
      <c r="HW187" s="213"/>
      <c r="HX187" s="213"/>
      <c r="HY187" s="1"/>
      <c r="HZ187" s="1"/>
      <c r="IA187" s="230"/>
      <c r="IB187" s="230"/>
      <c r="IC187" s="1"/>
      <c r="ID187" s="1"/>
      <c r="IE187" s="1"/>
      <c r="IF187" s="1"/>
      <c r="IG187" s="1"/>
      <c r="IH187" s="1"/>
      <c r="II187" s="1"/>
      <c r="IJ187" s="1"/>
      <c r="IK187" s="244">
        <v>25200</v>
      </c>
      <c r="IL187" s="244"/>
      <c r="IM187" s="1"/>
      <c r="IN187" s="1">
        <v>10</v>
      </c>
      <c r="IO187" s="1361"/>
    </row>
    <row r="188" spans="1:249" ht="31.5" x14ac:dyDescent="0.3">
      <c r="A188" s="12">
        <v>147</v>
      </c>
      <c r="B188" s="12" t="s">
        <v>1235</v>
      </c>
      <c r="C188" s="12" t="s">
        <v>979</v>
      </c>
      <c r="D188" s="12">
        <v>1.5</v>
      </c>
      <c r="E188" s="12"/>
      <c r="F188" s="12"/>
      <c r="G188" s="12"/>
      <c r="H188" s="12"/>
      <c r="I188" s="12"/>
      <c r="J188" s="12">
        <v>0</v>
      </c>
      <c r="K188" s="12">
        <v>0</v>
      </c>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v>2</v>
      </c>
      <c r="BI188" s="12"/>
      <c r="BJ188" s="12"/>
      <c r="BK188" s="12"/>
      <c r="BL188" s="12"/>
      <c r="BM188" s="12"/>
      <c r="BN188" s="12"/>
      <c r="BO188" s="12"/>
      <c r="BP188" s="12"/>
      <c r="BQ188" s="12"/>
      <c r="BR188" s="12"/>
      <c r="BS188" s="12"/>
      <c r="BT188" s="12"/>
      <c r="BU188" s="12"/>
      <c r="BV188" s="12"/>
      <c r="BW188" s="12"/>
      <c r="BX188" s="1"/>
      <c r="BY188" s="41"/>
      <c r="BZ188" s="51"/>
      <c r="CA188" s="51"/>
      <c r="CB188" s="1"/>
      <c r="CC188" s="1"/>
      <c r="CD188" s="1"/>
      <c r="CE188" s="1"/>
      <c r="CF188" s="1"/>
      <c r="CG188" s="1"/>
      <c r="CH188" s="1"/>
      <c r="CI188" s="1"/>
      <c r="CJ188" s="1"/>
      <c r="CK188" s="1"/>
      <c r="CL188" s="71"/>
      <c r="CM188" s="71"/>
      <c r="CN188" s="1"/>
      <c r="CO188" s="1"/>
      <c r="CP188" s="1"/>
      <c r="CQ188" s="1"/>
      <c r="CR188" s="1"/>
      <c r="CS188" s="1"/>
      <c r="CT188" s="1"/>
      <c r="CU188" s="1"/>
      <c r="CV188" s="1"/>
      <c r="CW188" s="1"/>
      <c r="CX188" s="1"/>
      <c r="CY188" s="1"/>
      <c r="CZ188" s="1"/>
      <c r="DA188" s="1"/>
      <c r="DB188" s="1"/>
      <c r="DC188" s="1"/>
      <c r="DD188" s="1"/>
      <c r="DE188" s="1"/>
      <c r="DF188" s="1"/>
      <c r="DG188" s="1"/>
      <c r="DH188" s="1">
        <v>15</v>
      </c>
      <c r="DI188" s="1"/>
      <c r="DJ188" s="1"/>
      <c r="DK188" s="1"/>
      <c r="DL188" s="1"/>
      <c r="DM188" s="1"/>
      <c r="DN188" s="1"/>
      <c r="DO188" s="1"/>
      <c r="DP188" s="1"/>
      <c r="DQ188" s="1"/>
      <c r="DR188" s="1"/>
      <c r="DS188" s="1"/>
      <c r="DT188" s="1"/>
      <c r="DU188" s="1"/>
      <c r="DV188" s="1"/>
      <c r="DW188" s="1"/>
      <c r="DX188" s="41"/>
      <c r="DY188" s="41"/>
      <c r="DZ188" s="1"/>
      <c r="EA188" s="1"/>
      <c r="EB188" s="1"/>
      <c r="EC188" s="41"/>
      <c r="ED188" s="54"/>
      <c r="EE188" s="54"/>
      <c r="EF188" s="1"/>
      <c r="EG188" s="1"/>
      <c r="EH188" s="1"/>
      <c r="EI188" s="1"/>
      <c r="EJ188" s="1"/>
      <c r="EK188" s="1"/>
      <c r="EL188" s="1"/>
      <c r="EM188" s="1"/>
      <c r="EN188" s="60"/>
      <c r="EO188" s="60"/>
      <c r="EP188" s="1"/>
      <c r="EQ188" s="1"/>
      <c r="ER188" s="1"/>
      <c r="ES188" s="1"/>
      <c r="ET188" s="1"/>
      <c r="EU188" s="1"/>
      <c r="EV188" s="1"/>
      <c r="EW188" s="1"/>
      <c r="EX188" s="1"/>
      <c r="EY188" s="1"/>
      <c r="EZ188" s="54"/>
      <c r="FA188" s="54"/>
      <c r="FB188" s="1"/>
      <c r="FC188" s="1"/>
      <c r="FD188" s="151"/>
      <c r="FE188" s="54"/>
      <c r="FF188" s="54"/>
      <c r="FG188" s="1"/>
      <c r="FH188" s="1"/>
      <c r="FI188" s="1"/>
      <c r="FJ188" s="1"/>
      <c r="FK188" s="54"/>
      <c r="FL188" s="54"/>
      <c r="FM188" s="1"/>
      <c r="FN188" s="1"/>
      <c r="FO188" s="1"/>
      <c r="FP188" s="1"/>
      <c r="FQ188" s="160"/>
      <c r="FR188" s="51"/>
      <c r="FS188" s="1"/>
      <c r="FT188" s="1"/>
      <c r="FU188" s="1"/>
      <c r="FV188" s="1"/>
      <c r="FW188" s="1"/>
      <c r="FX188" s="1"/>
      <c r="FY188" s="1"/>
      <c r="FZ188" s="1"/>
      <c r="GA188" s="1"/>
      <c r="GB188" s="1"/>
      <c r="GC188" s="1"/>
      <c r="GD188" s="1"/>
      <c r="GE188" s="1"/>
      <c r="GF188" s="1"/>
      <c r="GG188" s="1"/>
      <c r="GH188" s="1"/>
      <c r="GI188" s="54"/>
      <c r="GJ188" s="54"/>
      <c r="GK188" s="1"/>
      <c r="GL188" s="1"/>
      <c r="GM188" s="1"/>
      <c r="GN188" s="1"/>
      <c r="GO188" s="1"/>
      <c r="GP188" s="1"/>
      <c r="GQ188" s="1"/>
      <c r="GR188" s="1"/>
      <c r="GS188" s="1"/>
      <c r="GT188" s="1"/>
      <c r="GU188" s="194"/>
      <c r="GV188" s="194"/>
      <c r="GW188" s="51"/>
      <c r="GX188" s="51">
        <v>2</v>
      </c>
      <c r="GY188" s="1"/>
      <c r="GZ188" s="1"/>
      <c r="HA188" s="1"/>
      <c r="HB188" s="1"/>
      <c r="HC188" s="1"/>
      <c r="HD188" s="1"/>
      <c r="HE188" s="1"/>
      <c r="HF188" s="1"/>
      <c r="HG188" s="1"/>
      <c r="HH188" s="1"/>
      <c r="HI188" s="1"/>
      <c r="HJ188" s="1"/>
      <c r="HK188" s="94"/>
      <c r="HL188" s="94"/>
      <c r="HM188" s="1"/>
      <c r="HN188" s="1"/>
      <c r="HO188" s="51"/>
      <c r="HP188" s="51">
        <v>2</v>
      </c>
      <c r="HQ188" s="1"/>
      <c r="HR188" s="1"/>
      <c r="HS188" s="1"/>
      <c r="HT188" s="1"/>
      <c r="HU188" s="1"/>
      <c r="HV188" s="1">
        <v>0</v>
      </c>
      <c r="HW188" s="213"/>
      <c r="HX188" s="213"/>
      <c r="HY188" s="1"/>
      <c r="HZ188" s="1"/>
      <c r="IA188" s="230"/>
      <c r="IB188" s="230"/>
      <c r="IC188" s="1"/>
      <c r="ID188" s="1"/>
      <c r="IE188" s="1"/>
      <c r="IF188" s="1"/>
      <c r="IG188" s="1"/>
      <c r="IH188" s="1"/>
      <c r="II188" s="1"/>
      <c r="IJ188" s="1"/>
      <c r="IK188" s="244"/>
      <c r="IL188" s="244"/>
      <c r="IM188" s="1"/>
      <c r="IN188" s="1"/>
      <c r="IO188" s="1361"/>
    </row>
    <row r="189" spans="1:249" ht="31.5" x14ac:dyDescent="0.3">
      <c r="A189" s="12">
        <v>148</v>
      </c>
      <c r="B189" s="12" t="s">
        <v>1236</v>
      </c>
      <c r="C189" s="12" t="s">
        <v>981</v>
      </c>
      <c r="D189" s="12">
        <v>1.8</v>
      </c>
      <c r="E189" s="12"/>
      <c r="F189" s="12"/>
      <c r="G189" s="12"/>
      <c r="H189" s="12"/>
      <c r="I189" s="12"/>
      <c r="J189" s="12">
        <v>0</v>
      </c>
      <c r="K189" s="12">
        <v>0</v>
      </c>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
      <c r="BY189" s="41"/>
      <c r="BZ189" s="51"/>
      <c r="CA189" s="51"/>
      <c r="CB189" s="1"/>
      <c r="CC189" s="1"/>
      <c r="CD189" s="1"/>
      <c r="CE189" s="1"/>
      <c r="CF189" s="1"/>
      <c r="CG189" s="1"/>
      <c r="CH189" s="1"/>
      <c r="CI189" s="1"/>
      <c r="CJ189" s="1"/>
      <c r="CK189" s="1"/>
      <c r="CL189" s="71"/>
      <c r="CM189" s="7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41"/>
      <c r="DY189" s="41"/>
      <c r="DZ189" s="1"/>
      <c r="EA189" s="1"/>
      <c r="EB189" s="1"/>
      <c r="EC189" s="41"/>
      <c r="ED189" s="54"/>
      <c r="EE189" s="54"/>
      <c r="EF189" s="1"/>
      <c r="EG189" s="1"/>
      <c r="EH189" s="1"/>
      <c r="EI189" s="1"/>
      <c r="EJ189" s="1"/>
      <c r="EK189" s="1"/>
      <c r="EL189" s="1"/>
      <c r="EM189" s="1"/>
      <c r="EN189" s="60"/>
      <c r="EO189" s="60"/>
      <c r="EP189" s="1"/>
      <c r="EQ189" s="1"/>
      <c r="ER189" s="1"/>
      <c r="ES189" s="1"/>
      <c r="ET189" s="1"/>
      <c r="EU189" s="1"/>
      <c r="EV189" s="1"/>
      <c r="EW189" s="1"/>
      <c r="EX189" s="1"/>
      <c r="EY189" s="1"/>
      <c r="EZ189" s="54"/>
      <c r="FA189" s="54"/>
      <c r="FB189" s="1"/>
      <c r="FC189" s="1"/>
      <c r="FD189" s="151"/>
      <c r="FE189" s="54"/>
      <c r="FF189" s="54"/>
      <c r="FG189" s="1"/>
      <c r="FH189" s="1"/>
      <c r="FI189" s="1"/>
      <c r="FJ189" s="1"/>
      <c r="FK189" s="54"/>
      <c r="FL189" s="54"/>
      <c r="FM189" s="1"/>
      <c r="FN189" s="1"/>
      <c r="FO189" s="1"/>
      <c r="FP189" s="1"/>
      <c r="FQ189" s="160"/>
      <c r="FR189" s="51"/>
      <c r="FS189" s="1"/>
      <c r="FT189" s="1"/>
      <c r="FU189" s="1"/>
      <c r="FV189" s="1"/>
      <c r="FW189" s="1"/>
      <c r="FX189" s="1"/>
      <c r="FY189" s="1"/>
      <c r="FZ189" s="1"/>
      <c r="GA189" s="1"/>
      <c r="GB189" s="1"/>
      <c r="GC189" s="1"/>
      <c r="GD189" s="1"/>
      <c r="GE189" s="1"/>
      <c r="GF189" s="1"/>
      <c r="GG189" s="1"/>
      <c r="GH189" s="1"/>
      <c r="GI189" s="54"/>
      <c r="GJ189" s="54"/>
      <c r="GK189" s="1"/>
      <c r="GL189" s="1"/>
      <c r="GM189" s="1"/>
      <c r="GN189" s="1"/>
      <c r="GO189" s="1"/>
      <c r="GP189" s="1"/>
      <c r="GQ189" s="1"/>
      <c r="GR189" s="1"/>
      <c r="GS189" s="1"/>
      <c r="GT189" s="1"/>
      <c r="GU189" s="194"/>
      <c r="GV189" s="194"/>
      <c r="GW189" s="51"/>
      <c r="GX189" s="51"/>
      <c r="GY189" s="1"/>
      <c r="GZ189" s="1"/>
      <c r="HA189" s="1"/>
      <c r="HB189" s="1"/>
      <c r="HC189" s="1"/>
      <c r="HD189" s="1"/>
      <c r="HE189" s="1"/>
      <c r="HF189" s="1"/>
      <c r="HG189" s="1"/>
      <c r="HH189" s="1"/>
      <c r="HI189" s="1"/>
      <c r="HJ189" s="1"/>
      <c r="HK189" s="94"/>
      <c r="HL189" s="94"/>
      <c r="HM189" s="1"/>
      <c r="HN189" s="1"/>
      <c r="HO189" s="51"/>
      <c r="HP189" s="51"/>
      <c r="HQ189" s="1"/>
      <c r="HR189" s="1"/>
      <c r="HS189" s="1"/>
      <c r="HT189" s="1"/>
      <c r="HU189" s="1"/>
      <c r="HV189" s="1">
        <v>0</v>
      </c>
      <c r="HW189" s="213"/>
      <c r="HX189" s="213"/>
      <c r="HY189" s="1"/>
      <c r="HZ189" s="1"/>
      <c r="IA189" s="230"/>
      <c r="IB189" s="230"/>
      <c r="IC189" s="1"/>
      <c r="ID189" s="1"/>
      <c r="IE189" s="1"/>
      <c r="IF189" s="1"/>
      <c r="IG189" s="1"/>
      <c r="IH189" s="1"/>
      <c r="II189" s="1"/>
      <c r="IJ189" s="1"/>
      <c r="IK189" s="244"/>
      <c r="IL189" s="244"/>
      <c r="IM189" s="1"/>
      <c r="IN189" s="1"/>
      <c r="IO189" s="1361"/>
    </row>
    <row r="190" spans="1:249" ht="31.5" x14ac:dyDescent="0.3">
      <c r="A190" s="12">
        <v>149</v>
      </c>
      <c r="B190" s="12" t="s">
        <v>1237</v>
      </c>
      <c r="C190" s="12" t="s">
        <v>985</v>
      </c>
      <c r="D190" s="12">
        <v>2.75</v>
      </c>
      <c r="E190" s="12"/>
      <c r="F190" s="12"/>
      <c r="G190" s="12"/>
      <c r="H190" s="12"/>
      <c r="I190" s="12"/>
      <c r="J190" s="12">
        <v>0</v>
      </c>
      <c r="K190" s="12">
        <v>0</v>
      </c>
      <c r="L190" s="12"/>
      <c r="M190" s="12"/>
      <c r="N190" s="12"/>
      <c r="O190" s="12"/>
      <c r="P190" s="12"/>
      <c r="Q190" s="12"/>
      <c r="R190" s="12">
        <v>15</v>
      </c>
      <c r="S190" s="12"/>
      <c r="T190" s="12"/>
      <c r="U190" s="12"/>
      <c r="V190" s="12"/>
      <c r="W190" s="12"/>
      <c r="X190" s="12"/>
      <c r="Y190" s="12"/>
      <c r="Z190" s="12"/>
      <c r="AA190" s="12"/>
      <c r="AB190" s="12"/>
      <c r="AC190" s="12"/>
      <c r="AD190" s="12"/>
      <c r="AE190" s="12"/>
      <c r="AF190" s="12"/>
      <c r="AG190" s="12"/>
      <c r="AH190" s="12"/>
      <c r="AI190" s="12"/>
      <c r="AJ190" s="12"/>
      <c r="AK190" s="12"/>
      <c r="AL190" s="12"/>
      <c r="AM190" s="12"/>
      <c r="AN190" s="12">
        <v>83</v>
      </c>
      <c r="AO190" s="12"/>
      <c r="AP190" s="12"/>
      <c r="AQ190" s="12"/>
      <c r="AR190" s="12"/>
      <c r="AS190" s="12"/>
      <c r="AT190" s="12"/>
      <c r="AU190" s="12"/>
      <c r="AV190" s="12"/>
      <c r="AW190" s="12"/>
      <c r="AX190" s="12"/>
      <c r="AY190" s="12"/>
      <c r="AZ190" s="12"/>
      <c r="BA190" s="12"/>
      <c r="BB190" s="12"/>
      <c r="BC190" s="12"/>
      <c r="BD190" s="12"/>
      <c r="BE190" s="12"/>
      <c r="BF190" s="12"/>
      <c r="BG190" s="12"/>
      <c r="BH190" s="12">
        <v>5</v>
      </c>
      <c r="BI190" s="12"/>
      <c r="BJ190" s="12"/>
      <c r="BK190" s="12"/>
      <c r="BL190" s="12"/>
      <c r="BM190" s="12"/>
      <c r="BN190" s="12"/>
      <c r="BO190" s="12"/>
      <c r="BP190" s="12"/>
      <c r="BQ190" s="12"/>
      <c r="BR190" s="12"/>
      <c r="BS190" s="12"/>
      <c r="BT190" s="12"/>
      <c r="BU190" s="12"/>
      <c r="BV190" s="12">
        <v>36</v>
      </c>
      <c r="BW190" s="12"/>
      <c r="BX190" s="1"/>
      <c r="BY190" s="41"/>
      <c r="BZ190" s="51"/>
      <c r="CA190" s="51"/>
      <c r="CB190" s="1"/>
      <c r="CC190" s="1"/>
      <c r="CD190" s="1"/>
      <c r="CE190" s="1"/>
      <c r="CF190" s="1"/>
      <c r="CG190" s="1"/>
      <c r="CH190" s="1"/>
      <c r="CI190" s="1"/>
      <c r="CJ190" s="1"/>
      <c r="CK190" s="1"/>
      <c r="CL190" s="71"/>
      <c r="CM190" s="71"/>
      <c r="CN190" s="1"/>
      <c r="CO190" s="1"/>
      <c r="CP190" s="1"/>
      <c r="CQ190" s="1"/>
      <c r="CR190" s="1">
        <v>50</v>
      </c>
      <c r="CS190" s="1"/>
      <c r="CT190" s="1"/>
      <c r="CU190" s="1"/>
      <c r="CV190" s="1"/>
      <c r="CW190" s="1"/>
      <c r="CX190" s="1"/>
      <c r="CY190" s="1"/>
      <c r="CZ190" s="1"/>
      <c r="DA190" s="1"/>
      <c r="DB190" s="1"/>
      <c r="DC190" s="1"/>
      <c r="DD190" s="1"/>
      <c r="DE190" s="1"/>
      <c r="DF190" s="1"/>
      <c r="DG190" s="1"/>
      <c r="DH190" s="1">
        <v>15</v>
      </c>
      <c r="DI190" s="1"/>
      <c r="DJ190" s="1"/>
      <c r="DK190" s="1"/>
      <c r="DL190" s="1"/>
      <c r="DM190" s="1"/>
      <c r="DN190" s="1"/>
      <c r="DO190" s="1"/>
      <c r="DP190" s="1"/>
      <c r="DQ190" s="1"/>
      <c r="DR190" s="1"/>
      <c r="DS190" s="1"/>
      <c r="DT190" s="1"/>
      <c r="DU190" s="1"/>
      <c r="DV190" s="1"/>
      <c r="DW190" s="1"/>
      <c r="DX190" s="41"/>
      <c r="DY190" s="41"/>
      <c r="DZ190" s="1">
        <v>68</v>
      </c>
      <c r="EA190" s="1"/>
      <c r="EB190" s="1"/>
      <c r="EC190" s="41"/>
      <c r="ED190" s="54"/>
      <c r="EE190" s="54"/>
      <c r="EF190" s="1"/>
      <c r="EG190" s="1"/>
      <c r="EH190" s="1"/>
      <c r="EI190" s="1"/>
      <c r="EJ190" s="1"/>
      <c r="EK190" s="1"/>
      <c r="EL190" s="1"/>
      <c r="EM190" s="1"/>
      <c r="EN190" s="60"/>
      <c r="EO190" s="60"/>
      <c r="EP190" s="1"/>
      <c r="EQ190" s="1"/>
      <c r="ER190" s="1"/>
      <c r="ES190" s="1"/>
      <c r="ET190" s="1"/>
      <c r="EU190" s="1"/>
      <c r="EV190" s="1"/>
      <c r="EW190" s="1"/>
      <c r="EX190" s="1"/>
      <c r="EY190" s="1"/>
      <c r="EZ190" s="54"/>
      <c r="FA190" s="54"/>
      <c r="FB190" s="1"/>
      <c r="FC190" s="1"/>
      <c r="FD190" s="151"/>
      <c r="FE190" s="54"/>
      <c r="FF190" s="54"/>
      <c r="FG190" s="1"/>
      <c r="FH190" s="1"/>
      <c r="FI190" s="1"/>
      <c r="FJ190" s="1"/>
      <c r="FK190" s="54"/>
      <c r="FL190" s="54"/>
      <c r="FM190" s="1"/>
      <c r="FN190" s="1"/>
      <c r="FO190" s="1"/>
      <c r="FP190" s="1"/>
      <c r="FQ190" s="160"/>
      <c r="FR190" s="51"/>
      <c r="FS190" s="1"/>
      <c r="FT190" s="1"/>
      <c r="FU190" s="1"/>
      <c r="FV190" s="1"/>
      <c r="FW190" s="1"/>
      <c r="FX190" s="1"/>
      <c r="FY190" s="1"/>
      <c r="FZ190" s="1"/>
      <c r="GA190" s="1"/>
      <c r="GB190" s="1"/>
      <c r="GC190" s="1"/>
      <c r="GD190" s="1"/>
      <c r="GE190" s="1"/>
      <c r="GF190" s="1"/>
      <c r="GG190" s="1"/>
      <c r="GH190" s="1"/>
      <c r="GI190" s="54"/>
      <c r="GJ190" s="54"/>
      <c r="GK190" s="1"/>
      <c r="GL190" s="1"/>
      <c r="GM190" s="1"/>
      <c r="GN190" s="1"/>
      <c r="GO190" s="1"/>
      <c r="GP190" s="1"/>
      <c r="GQ190" s="1"/>
      <c r="GR190" s="1"/>
      <c r="GS190" s="1"/>
      <c r="GT190" s="1"/>
      <c r="GU190" s="194"/>
      <c r="GV190" s="194"/>
      <c r="GW190" s="51"/>
      <c r="GX190" s="51"/>
      <c r="GY190" s="1"/>
      <c r="GZ190" s="1"/>
      <c r="HA190" s="1"/>
      <c r="HB190" s="1"/>
      <c r="HC190" s="1"/>
      <c r="HD190" s="1"/>
      <c r="HE190" s="1"/>
      <c r="HF190" s="1"/>
      <c r="HG190" s="1"/>
      <c r="HH190" s="1"/>
      <c r="HI190" s="1"/>
      <c r="HJ190" s="1"/>
      <c r="HK190" s="94"/>
      <c r="HL190" s="94"/>
      <c r="HM190" s="1"/>
      <c r="HN190" s="1"/>
      <c r="HO190" s="51"/>
      <c r="HP190" s="51"/>
      <c r="HQ190" s="1">
        <v>734</v>
      </c>
      <c r="HR190" s="1"/>
      <c r="HS190" s="1"/>
      <c r="HT190" s="1"/>
      <c r="HU190" s="1"/>
      <c r="HV190" s="1">
        <v>0</v>
      </c>
      <c r="HW190" s="213"/>
      <c r="HX190" s="213"/>
      <c r="HY190" s="1"/>
      <c r="HZ190" s="1"/>
      <c r="IA190" s="230"/>
      <c r="IB190" s="230"/>
      <c r="IC190" s="1"/>
      <c r="ID190" s="1"/>
      <c r="IE190" s="1"/>
      <c r="IF190" s="1"/>
      <c r="IG190" s="1"/>
      <c r="IH190" s="1"/>
      <c r="II190" s="1"/>
      <c r="IJ190" s="1"/>
      <c r="IK190" s="244"/>
      <c r="IL190" s="244"/>
      <c r="IM190" s="1"/>
      <c r="IN190" s="1"/>
      <c r="IO190" s="1361"/>
    </row>
    <row r="191" spans="1:249" ht="31.5" x14ac:dyDescent="0.3">
      <c r="A191" s="12">
        <v>150</v>
      </c>
      <c r="B191" s="12" t="s">
        <v>1238</v>
      </c>
      <c r="C191" s="12" t="s">
        <v>1239</v>
      </c>
      <c r="D191" s="12">
        <v>2.35</v>
      </c>
      <c r="E191" s="12"/>
      <c r="F191" s="12"/>
      <c r="G191" s="12"/>
      <c r="H191" s="12"/>
      <c r="I191" s="12"/>
      <c r="J191" s="12">
        <v>0</v>
      </c>
      <c r="K191" s="12">
        <v>0</v>
      </c>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
      <c r="BY191" s="41"/>
      <c r="BZ191" s="51"/>
      <c r="CA191" s="51"/>
      <c r="CB191" s="1"/>
      <c r="CC191" s="1"/>
      <c r="CD191" s="1"/>
      <c r="CE191" s="1"/>
      <c r="CF191" s="1"/>
      <c r="CG191" s="1"/>
      <c r="CH191" s="1"/>
      <c r="CI191" s="1"/>
      <c r="CJ191" s="1"/>
      <c r="CK191" s="1"/>
      <c r="CL191" s="71"/>
      <c r="CM191" s="71"/>
      <c r="CN191" s="1"/>
      <c r="CO191" s="1"/>
      <c r="CP191" s="1">
        <f>CP4+CP12+CP16+CP25+CP27+CP29+CP31+CP34+CP36+CP39+CP49+CP53+CP56+CP60+CP63+CP65+CP70+CP100+CP107+CP114+CP117+CP119+CP121+CP125+CP127+CP129+CP131+CP136+CP145+CP152+CP163+CP167+CP179</f>
        <v>216</v>
      </c>
      <c r="CQ191" s="1">
        <f>CQ4+CQ12+CQ16+CQ25+CQ27+CQ29+CQ31+CQ34+CQ36+CQ39+CQ49+CQ53+CQ56+CQ60+CQ63+CQ65+CQ70+CQ100+CQ107+CQ114+CQ117+CQ119+CQ121+CQ125+CQ127+CQ129+CQ131+CQ136+CQ145+CQ152+CQ163+CQ167+CQ179+CQ14</f>
        <v>2345</v>
      </c>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41"/>
      <c r="DY191" s="41"/>
      <c r="DZ191" s="1"/>
      <c r="EA191" s="1"/>
      <c r="EB191" s="1"/>
      <c r="EC191" s="41"/>
      <c r="ED191" s="54"/>
      <c r="EE191" s="54"/>
      <c r="EF191" s="1"/>
      <c r="EG191" s="1"/>
      <c r="EH191" s="1"/>
      <c r="EI191" s="1"/>
      <c r="EJ191" s="1"/>
      <c r="EK191" s="1"/>
      <c r="EL191" s="1"/>
      <c r="EM191" s="1"/>
      <c r="EN191" s="60"/>
      <c r="EO191" s="60"/>
      <c r="EP191" s="1"/>
      <c r="EQ191" s="1"/>
      <c r="ER191" s="1"/>
      <c r="ES191" s="1"/>
      <c r="ET191" s="1"/>
      <c r="EU191" s="1"/>
      <c r="EV191" s="1"/>
      <c r="EW191" s="1"/>
      <c r="EX191" s="1"/>
      <c r="EY191" s="1"/>
      <c r="EZ191" s="54"/>
      <c r="FA191" s="54"/>
      <c r="FB191" s="1"/>
      <c r="FC191" s="1"/>
      <c r="FD191" s="151"/>
      <c r="FE191" s="54"/>
      <c r="FF191" s="54"/>
      <c r="FG191" s="1"/>
      <c r="FH191" s="1"/>
      <c r="FI191" s="1"/>
      <c r="FJ191" s="1"/>
      <c r="FK191" s="54"/>
      <c r="FL191" s="54"/>
      <c r="FM191" s="1"/>
      <c r="FN191" s="1"/>
      <c r="FO191" s="1"/>
      <c r="FP191" s="1"/>
      <c r="FQ191" s="160"/>
      <c r="FR191" s="51"/>
      <c r="FS191" s="1"/>
      <c r="FT191" s="1"/>
      <c r="FU191" s="1"/>
      <c r="FV191" s="1"/>
      <c r="FW191" s="1"/>
      <c r="FX191" s="1"/>
      <c r="FY191" s="1"/>
      <c r="FZ191" s="1"/>
      <c r="GA191" s="1"/>
      <c r="GB191" s="1"/>
      <c r="GC191" s="1"/>
      <c r="GD191" s="1"/>
      <c r="GE191" s="1"/>
      <c r="GF191" s="1"/>
      <c r="GG191" s="1"/>
      <c r="GH191" s="1"/>
      <c r="GI191" s="54"/>
      <c r="GJ191" s="54"/>
      <c r="GK191" s="1"/>
      <c r="GL191" s="1"/>
      <c r="GM191" s="1"/>
      <c r="GN191" s="1"/>
      <c r="GO191" s="1"/>
      <c r="GP191" s="1"/>
      <c r="GQ191" s="1"/>
      <c r="GR191" s="1"/>
      <c r="GS191" s="1"/>
      <c r="GT191" s="1"/>
      <c r="GU191" s="194"/>
      <c r="GV191" s="194"/>
      <c r="GW191" s="51"/>
      <c r="GX191" s="51"/>
      <c r="GY191" s="1"/>
      <c r="GZ191" s="1"/>
      <c r="HA191" s="1"/>
      <c r="HB191" s="1"/>
      <c r="HC191" s="1"/>
      <c r="HD191" s="1"/>
      <c r="HE191" s="1"/>
      <c r="HF191" s="1"/>
      <c r="HG191" s="1"/>
      <c r="HH191" s="1"/>
      <c r="HI191" s="1"/>
      <c r="HJ191" s="1"/>
      <c r="HK191" s="94"/>
      <c r="HL191" s="94"/>
      <c r="HM191" s="1"/>
      <c r="HN191" s="1"/>
      <c r="HO191" s="51"/>
      <c r="HP191" s="51"/>
      <c r="HQ191" s="1"/>
      <c r="HR191" s="1"/>
      <c r="HS191" s="1"/>
      <c r="HT191" s="1"/>
      <c r="HU191" s="1"/>
      <c r="HV191" s="1"/>
      <c r="HW191" s="213"/>
      <c r="HX191" s="213"/>
      <c r="HY191" s="1"/>
      <c r="HZ191" s="1"/>
      <c r="IA191" s="230"/>
      <c r="IB191" s="230"/>
      <c r="IC191" s="1"/>
      <c r="ID191" s="1"/>
      <c r="IE191" s="1"/>
      <c r="IF191" s="1"/>
      <c r="IG191" s="1"/>
      <c r="IH191" s="1"/>
      <c r="II191" s="1"/>
      <c r="IJ191" s="1"/>
      <c r="IK191" s="244"/>
      <c r="IL191" s="244"/>
      <c r="IM191" s="1"/>
      <c r="IN191" s="1"/>
      <c r="IO191" s="1361"/>
    </row>
    <row r="192" spans="1:249" x14ac:dyDescent="0.3">
      <c r="A192" s="11"/>
      <c r="B192" s="11"/>
      <c r="C192" s="11" t="s">
        <v>1255</v>
      </c>
      <c r="D192" s="11"/>
      <c r="E192" s="11">
        <v>500</v>
      </c>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f>SUM(AL3:AL191)</f>
        <v>920</v>
      </c>
      <c r="AM192" s="11">
        <f>SUM(AM3:AM191)</f>
        <v>6092</v>
      </c>
      <c r="AN192" s="11">
        <f>AN3+AN4+AN12+AN14+AN16+AN25+AN27+AN29+AN31+AN34+AN36+AN39+AN49+AN53+AN56+AN60+AN63+AN65+AN70+AN100+AN114+AN107+AN117+AN119+AN121+AN125+AN127+AN129+AN131+AN136+AN145+AN152+AN161+AN163+AN167+AN172+AN179</f>
        <v>1143</v>
      </c>
      <c r="AO192" s="11"/>
      <c r="AP192" s="11"/>
      <c r="AQ192" s="11"/>
      <c r="AR192" s="11"/>
      <c r="AS192" s="11"/>
      <c r="AT192" s="11"/>
      <c r="AU192" s="11"/>
      <c r="AV192" s="11"/>
      <c r="AW192" s="11"/>
      <c r="AX192" s="11"/>
      <c r="AY192" s="11"/>
      <c r="AZ192" s="11"/>
      <c r="BA192" s="11">
        <f>SUM(BA3:BA191)</f>
        <v>2145</v>
      </c>
      <c r="BB192" s="11"/>
      <c r="BC192" s="11"/>
      <c r="BD192" s="11"/>
      <c r="BE192" s="11"/>
      <c r="BF192" s="11"/>
      <c r="BG192" s="11"/>
      <c r="BH192" s="11">
        <f>SUM(BH3+BH4+BH12+BH16+BH25+BH27+BH29+BH31+BH34+BH36+BH39+BH49+BH53+BH56+BH60+BH63+BH65+BH70+BH100+BH107+BH114+BH117+BH119+BH121+BH125+BH127+BH129+BH131+BH136+BH145+BH152+BH161+BH163+BH167+BH172+BH179)</f>
        <v>170</v>
      </c>
      <c r="BI192" s="11">
        <f>SUM(BI3+BI4+BI12+BI16+BI25+BI27+BI29+BI31+BI34+BI36+BI39+BI49+BI53+BI56+BI60+BI63+BI65+BI70+BI100+BI107+BI114+BI117+BI119+BI121+BI125+BI127+BI129+BI131+BI136+BI145+BI152+BI161+BI163+BI167+BI172+BI179)</f>
        <v>857</v>
      </c>
      <c r="BJ192" s="11"/>
      <c r="BK192" s="11"/>
      <c r="BL192" s="11"/>
      <c r="BM192" s="11"/>
      <c r="BN192" s="11"/>
      <c r="BO192" s="11"/>
      <c r="BP192" s="11"/>
      <c r="BQ192" s="11"/>
      <c r="BR192" s="11"/>
      <c r="BS192" s="11"/>
      <c r="BT192" s="11"/>
      <c r="BU192" s="11"/>
      <c r="BV192" s="11"/>
      <c r="BW192" s="11"/>
      <c r="CJ192" s="11">
        <f>SUM(CJ3:CJ191)</f>
        <v>170</v>
      </c>
      <c r="CK192" s="11">
        <f>SUM(CK3:CK191)</f>
        <v>1496</v>
      </c>
      <c r="CL192" s="93">
        <f>SUM(CL3:CL191)</f>
        <v>200</v>
      </c>
      <c r="CM192" s="93">
        <f>SUM(CM3:CM191)</f>
        <v>1880</v>
      </c>
      <c r="DB192" s="1"/>
      <c r="DC192" s="1"/>
      <c r="EN192" s="60"/>
      <c r="EO192" s="60"/>
      <c r="ER192" s="11">
        <f>SUM(ER3:ER191)</f>
        <v>1740</v>
      </c>
      <c r="ES192" s="11">
        <f>SUM(ES3:ES191)</f>
        <v>1235</v>
      </c>
      <c r="FK192" s="56">
        <v>128</v>
      </c>
      <c r="FL192" s="56">
        <v>1089</v>
      </c>
      <c r="FM192" s="11">
        <f>FM16+FM25+FM39+FM56+FM60+FM65+FM100+FM114+FM117+FM131+FM188</f>
        <v>180</v>
      </c>
      <c r="FN192" s="11">
        <f>FN14+FN16+FN25+FN39+FN49+FN56+FN60+FN65+FN100+FN117+FN119+FN131+FN167</f>
        <v>948</v>
      </c>
      <c r="FQ192" s="170">
        <f>SUM(FQ3:FQ191)</f>
        <v>88</v>
      </c>
      <c r="FR192" s="170">
        <f>SUM(FR3:FR191)</f>
        <v>394</v>
      </c>
      <c r="GE192" s="1"/>
      <c r="GF192" s="1">
        <f>SUM(GF3:GF191)</f>
        <v>10000</v>
      </c>
      <c r="GM192" s="11">
        <f>SUM(GM3:GM191)</f>
        <v>210</v>
      </c>
      <c r="GN192" s="11">
        <f>SUM(GN3:GN191)</f>
        <v>1326</v>
      </c>
      <c r="HC192" s="208">
        <f>HC4+HC12+HC14+HC16+HC49+HC56+HC60+HC65+HC117+HC114+HC119+HC131+HC167</f>
        <v>2357</v>
      </c>
      <c r="HD192" s="208">
        <f>HD4+HD12+HD16+HD49+HD56+HD60+HD65+HD117+HD114+HD119+HD131+HD167</f>
        <v>255</v>
      </c>
      <c r="HQ192" s="1">
        <f>SUM(HQ3:HQ191)</f>
        <v>2852</v>
      </c>
      <c r="HR192" s="1">
        <f>SUM(HR3:HR191)</f>
        <v>2</v>
      </c>
      <c r="HS192" s="11">
        <f>SUM(HS5:HS191)</f>
        <v>240</v>
      </c>
      <c r="HT192" s="11">
        <f>SUM(HT5:HT191)</f>
        <v>1990</v>
      </c>
      <c r="HU192" s="1"/>
      <c r="HV192" s="50">
        <v>5870</v>
      </c>
      <c r="HW192" s="213"/>
      <c r="HX192" s="213"/>
    </row>
    <row r="193" spans="144:202" x14ac:dyDescent="0.3">
      <c r="EN193" s="60"/>
      <c r="EO193" s="60"/>
    </row>
    <row r="194" spans="144:202" x14ac:dyDescent="0.3">
      <c r="EN194" s="60"/>
      <c r="EO194" s="60"/>
      <c r="GS194" s="188"/>
      <c r="GT194" s="188"/>
    </row>
    <row r="195" spans="144:202" x14ac:dyDescent="0.3">
      <c r="EN195" s="60"/>
      <c r="EO195" s="60"/>
    </row>
    <row r="196" spans="144:202" x14ac:dyDescent="0.3">
      <c r="EN196" s="60"/>
      <c r="EO196" s="60"/>
    </row>
    <row r="197" spans="144:202" x14ac:dyDescent="0.3">
      <c r="EN197" s="60"/>
      <c r="EO197" s="60"/>
    </row>
    <row r="198" spans="144:202" x14ac:dyDescent="0.3">
      <c r="EN198" s="60"/>
      <c r="EO198" s="60"/>
    </row>
    <row r="199" spans="144:202" x14ac:dyDescent="0.3">
      <c r="EN199" s="60"/>
      <c r="EO199" s="60"/>
    </row>
    <row r="200" spans="144:202" x14ac:dyDescent="0.3">
      <c r="EN200" s="60"/>
      <c r="EO200" s="60"/>
    </row>
    <row r="201" spans="144:202" x14ac:dyDescent="0.3">
      <c r="EN201" s="144"/>
      <c r="EO201" s="144"/>
    </row>
    <row r="202" spans="144:202" x14ac:dyDescent="0.3">
      <c r="EN202" s="60"/>
      <c r="EO202" s="60"/>
    </row>
    <row r="203" spans="144:202" x14ac:dyDescent="0.3">
      <c r="EN203" s="60"/>
      <c r="EO203" s="60"/>
    </row>
    <row r="204" spans="144:202" x14ac:dyDescent="0.3">
      <c r="EN204" s="60"/>
      <c r="EO204" s="60"/>
    </row>
    <row r="205" spans="144:202" x14ac:dyDescent="0.3">
      <c r="EN205" s="60"/>
      <c r="EO205" s="60"/>
    </row>
    <row r="206" spans="144:202" x14ac:dyDescent="0.3">
      <c r="EN206" s="60"/>
      <c r="EO206" s="60"/>
    </row>
    <row r="207" spans="144:202" x14ac:dyDescent="0.3">
      <c r="EN207" s="60"/>
      <c r="EO207" s="60"/>
    </row>
    <row r="208" spans="144:202" x14ac:dyDescent="0.3">
      <c r="EN208" s="60"/>
      <c r="EO208" s="60"/>
    </row>
    <row r="209" spans="144:145" x14ac:dyDescent="0.3">
      <c r="EN209" s="60"/>
      <c r="EO209" s="60"/>
    </row>
    <row r="210" spans="144:145" x14ac:dyDescent="0.3">
      <c r="EN210" s="60"/>
      <c r="EO210" s="60"/>
    </row>
    <row r="211" spans="144:145" x14ac:dyDescent="0.3">
      <c r="EN211" s="60"/>
      <c r="EO211" s="60"/>
    </row>
    <row r="212" spans="144:145" x14ac:dyDescent="0.3">
      <c r="EN212" s="144"/>
      <c r="EO212" s="144"/>
    </row>
    <row r="213" spans="144:145" x14ac:dyDescent="0.3">
      <c r="EN213" s="60"/>
      <c r="EO213" s="60"/>
    </row>
    <row r="214" spans="144:145" x14ac:dyDescent="0.3">
      <c r="EN214" s="60"/>
      <c r="EO214" s="60"/>
    </row>
    <row r="215" spans="144:145" x14ac:dyDescent="0.3">
      <c r="EN215" s="60"/>
      <c r="EO215" s="60"/>
    </row>
    <row r="216" spans="144:145" x14ac:dyDescent="0.3">
      <c r="EN216" s="60"/>
      <c r="EO216" s="60"/>
    </row>
    <row r="217" spans="144:145" x14ac:dyDescent="0.3">
      <c r="EN217" s="60"/>
      <c r="EO217" s="60"/>
    </row>
    <row r="218" spans="144:145" x14ac:dyDescent="0.3">
      <c r="EN218" s="60"/>
      <c r="EO218" s="60"/>
    </row>
    <row r="219" spans="144:145" x14ac:dyDescent="0.3">
      <c r="EN219" s="60"/>
      <c r="EO219" s="60"/>
    </row>
    <row r="220" spans="144:145" x14ac:dyDescent="0.3">
      <c r="EN220" s="60"/>
      <c r="EO220" s="60"/>
    </row>
    <row r="221" spans="144:145" x14ac:dyDescent="0.3">
      <c r="EN221" s="144"/>
      <c r="EO221" s="144"/>
    </row>
    <row r="222" spans="144:145" x14ac:dyDescent="0.3">
      <c r="EN222" s="60"/>
      <c r="EO222" s="60"/>
    </row>
    <row r="223" spans="144:145" x14ac:dyDescent="0.3">
      <c r="EN223" s="60"/>
      <c r="EO223" s="60"/>
    </row>
    <row r="224" spans="144:145" x14ac:dyDescent="0.3">
      <c r="EN224" s="60"/>
      <c r="EO224" s="60"/>
    </row>
    <row r="225" spans="144:145" x14ac:dyDescent="0.3">
      <c r="EN225" s="60"/>
      <c r="EO225" s="60"/>
    </row>
    <row r="226" spans="144:145" x14ac:dyDescent="0.3">
      <c r="EN226" s="144"/>
      <c r="EO226" s="144"/>
    </row>
    <row r="227" spans="144:145" x14ac:dyDescent="0.3">
      <c r="EN227" s="60"/>
      <c r="EO227" s="60"/>
    </row>
    <row r="228" spans="144:145" x14ac:dyDescent="0.3">
      <c r="EN228" s="60"/>
      <c r="EO228" s="60"/>
    </row>
    <row r="229" spans="144:145" x14ac:dyDescent="0.3">
      <c r="EN229" s="60"/>
      <c r="EO229" s="60"/>
    </row>
    <row r="230" spans="144:145" x14ac:dyDescent="0.3">
      <c r="EN230" s="60"/>
      <c r="EO230" s="60"/>
    </row>
    <row r="231" spans="144:145" x14ac:dyDescent="0.3">
      <c r="EN231" s="60">
        <v>285</v>
      </c>
      <c r="EO231" s="60"/>
    </row>
    <row r="232" spans="144:145" x14ac:dyDescent="0.3">
      <c r="EN232" s="60"/>
      <c r="EO232" s="60"/>
    </row>
    <row r="233" spans="144:145" x14ac:dyDescent="0.3">
      <c r="EN233" s="144"/>
      <c r="EO233" s="144"/>
    </row>
    <row r="234" spans="144:145" x14ac:dyDescent="0.3">
      <c r="EN234" s="60"/>
      <c r="EO234" s="60"/>
    </row>
    <row r="235" spans="144:145" x14ac:dyDescent="0.3">
      <c r="EN235" s="60"/>
      <c r="EO235" s="60"/>
    </row>
    <row r="236" spans="144:145" x14ac:dyDescent="0.3">
      <c r="EN236" s="60"/>
      <c r="EO236" s="60"/>
    </row>
    <row r="237" spans="144:145" x14ac:dyDescent="0.3">
      <c r="EN237" s="60"/>
      <c r="EO237" s="60"/>
    </row>
    <row r="238" spans="144:145" x14ac:dyDescent="0.3">
      <c r="EN238" s="144"/>
      <c r="EO238" s="144"/>
    </row>
    <row r="239" spans="144:145" x14ac:dyDescent="0.3">
      <c r="EN239" s="60"/>
      <c r="EO239" s="60"/>
    </row>
    <row r="240" spans="144:145" x14ac:dyDescent="0.3">
      <c r="EN240" s="60"/>
      <c r="EO240" s="60"/>
    </row>
    <row r="241" spans="144:145" x14ac:dyDescent="0.3">
      <c r="EN241" s="60"/>
      <c r="EO241" s="60"/>
    </row>
    <row r="242" spans="144:145" x14ac:dyDescent="0.3">
      <c r="EN242" s="60"/>
      <c r="EO242" s="60"/>
    </row>
    <row r="243" spans="144:145" x14ac:dyDescent="0.3">
      <c r="EN243" s="60"/>
      <c r="EO243" s="60"/>
    </row>
    <row r="244" spans="144:145" x14ac:dyDescent="0.3">
      <c r="EN244" s="60"/>
      <c r="EO244" s="60"/>
    </row>
    <row r="245" spans="144:145" x14ac:dyDescent="0.3">
      <c r="EN245" s="60"/>
      <c r="EO245" s="60"/>
    </row>
    <row r="246" spans="144:145" x14ac:dyDescent="0.3">
      <c r="EN246" s="60"/>
      <c r="EO246" s="60"/>
    </row>
    <row r="247" spans="144:145" x14ac:dyDescent="0.3">
      <c r="EN247" s="60"/>
      <c r="EO247" s="60"/>
    </row>
    <row r="248" spans="144:145" x14ac:dyDescent="0.3">
      <c r="EN248" s="60"/>
      <c r="EO248" s="60"/>
    </row>
    <row r="249" spans="144:145" x14ac:dyDescent="0.3">
      <c r="EN249" s="60"/>
      <c r="EO249" s="60"/>
    </row>
    <row r="250" spans="144:145" x14ac:dyDescent="0.3">
      <c r="EN250" s="60"/>
      <c r="EO250" s="60"/>
    </row>
    <row r="251" spans="144:145" x14ac:dyDescent="0.3">
      <c r="EN251" s="60"/>
      <c r="EO251" s="60"/>
    </row>
    <row r="252" spans="144:145" x14ac:dyDescent="0.3">
      <c r="EN252" s="144"/>
      <c r="EO252" s="144"/>
    </row>
    <row r="253" spans="144:145" x14ac:dyDescent="0.3">
      <c r="EN253" s="60"/>
      <c r="EO253" s="60"/>
    </row>
    <row r="254" spans="144:145" x14ac:dyDescent="0.3">
      <c r="EN254" s="144"/>
      <c r="EO254" s="144"/>
    </row>
    <row r="255" spans="144:145" x14ac:dyDescent="0.3">
      <c r="EN255" s="60"/>
      <c r="EO255" s="60"/>
    </row>
    <row r="256" spans="144:145" x14ac:dyDescent="0.3">
      <c r="EN256" s="60"/>
      <c r="EO256" s="60"/>
    </row>
    <row r="257" spans="144:145" x14ac:dyDescent="0.3">
      <c r="EN257" s="60"/>
      <c r="EO257" s="60"/>
    </row>
    <row r="258" spans="144:145" x14ac:dyDescent="0.3">
      <c r="EN258" s="60"/>
      <c r="EO258" s="60"/>
    </row>
    <row r="259" spans="144:145" x14ac:dyDescent="0.3">
      <c r="EN259" s="60">
        <v>152</v>
      </c>
      <c r="EO259" s="60"/>
    </row>
    <row r="260" spans="144:145" x14ac:dyDescent="0.3">
      <c r="EN260" s="60"/>
      <c r="EO260" s="60"/>
    </row>
    <row r="261" spans="144:145" x14ac:dyDescent="0.3">
      <c r="EN261" s="60"/>
      <c r="EO261" s="60"/>
    </row>
    <row r="262" spans="144:145" x14ac:dyDescent="0.3">
      <c r="EN262" s="60"/>
      <c r="EO262" s="60"/>
    </row>
    <row r="263" spans="144:145" x14ac:dyDescent="0.3">
      <c r="EN263" s="60"/>
      <c r="EO263" s="60"/>
    </row>
    <row r="264" spans="144:145" x14ac:dyDescent="0.3">
      <c r="EN264" s="60">
        <v>17</v>
      </c>
      <c r="EO264" s="60"/>
    </row>
    <row r="265" spans="144:145" x14ac:dyDescent="0.3">
      <c r="EN265" s="60">
        <v>20</v>
      </c>
      <c r="EO265" s="60"/>
    </row>
    <row r="266" spans="144:145" x14ac:dyDescent="0.3">
      <c r="EN266" s="60"/>
      <c r="EO266" s="60"/>
    </row>
    <row r="267" spans="144:145" x14ac:dyDescent="0.3">
      <c r="EN267" s="60"/>
      <c r="EO267" s="60"/>
    </row>
    <row r="268" spans="144:145" x14ac:dyDescent="0.3">
      <c r="EN268" s="60"/>
      <c r="EO268" s="60"/>
    </row>
    <row r="269" spans="144:145" x14ac:dyDescent="0.3">
      <c r="EN269" s="144"/>
      <c r="EO269" s="144"/>
    </row>
    <row r="270" spans="144:145" x14ac:dyDescent="0.3">
      <c r="EN270" s="60"/>
      <c r="EO270" s="60"/>
    </row>
    <row r="271" spans="144:145" x14ac:dyDescent="0.3">
      <c r="EN271" s="60"/>
      <c r="EO271" s="60"/>
    </row>
    <row r="272" spans="144:145" x14ac:dyDescent="0.3">
      <c r="EN272" s="60"/>
      <c r="EO272" s="60"/>
    </row>
    <row r="273" spans="144:145" x14ac:dyDescent="0.3">
      <c r="EN273" s="60"/>
      <c r="EO273" s="60"/>
    </row>
    <row r="274" spans="144:145" x14ac:dyDescent="0.3">
      <c r="EN274" s="60"/>
      <c r="EO274" s="60"/>
    </row>
    <row r="275" spans="144:145" x14ac:dyDescent="0.3">
      <c r="EN275" s="144"/>
      <c r="EO275" s="144"/>
    </row>
    <row r="276" spans="144:145" x14ac:dyDescent="0.3">
      <c r="EN276" s="60"/>
      <c r="EO276" s="60"/>
    </row>
    <row r="277" spans="144:145" x14ac:dyDescent="0.3">
      <c r="EN277" s="60"/>
      <c r="EO277" s="60"/>
    </row>
    <row r="278" spans="144:145" x14ac:dyDescent="0.3">
      <c r="EN278" s="60"/>
      <c r="EO278" s="60"/>
    </row>
    <row r="279" spans="144:145" x14ac:dyDescent="0.3">
      <c r="EN279" s="60"/>
      <c r="EO279" s="60"/>
    </row>
    <row r="280" spans="144:145" x14ac:dyDescent="0.3">
      <c r="EN280" s="60"/>
      <c r="EO280" s="60"/>
    </row>
    <row r="281" spans="144:145" x14ac:dyDescent="0.3">
      <c r="EN281" s="60"/>
      <c r="EO281" s="60"/>
    </row>
    <row r="282" spans="144:145" x14ac:dyDescent="0.3">
      <c r="EN282" s="60"/>
      <c r="EO282" s="60"/>
    </row>
    <row r="283" spans="144:145" x14ac:dyDescent="0.3">
      <c r="EN283" s="60"/>
      <c r="EO283" s="60"/>
    </row>
    <row r="284" spans="144:145" x14ac:dyDescent="0.3">
      <c r="EN284" s="60"/>
      <c r="EO284" s="60"/>
    </row>
    <row r="285" spans="144:145" x14ac:dyDescent="0.3">
      <c r="EN285" s="60"/>
      <c r="EO285" s="60"/>
    </row>
    <row r="286" spans="144:145" x14ac:dyDescent="0.3">
      <c r="EN286" s="60"/>
      <c r="EO286" s="60"/>
    </row>
    <row r="287" spans="144:145" x14ac:dyDescent="0.3">
      <c r="EN287" s="60"/>
      <c r="EO287" s="60"/>
    </row>
    <row r="288" spans="144:145" x14ac:dyDescent="0.3">
      <c r="EN288" s="60"/>
      <c r="EO288" s="60"/>
    </row>
    <row r="289" spans="144:145" x14ac:dyDescent="0.3">
      <c r="EN289" s="144"/>
      <c r="EO289" s="144"/>
    </row>
    <row r="290" spans="144:145" x14ac:dyDescent="0.3">
      <c r="EN290" s="60"/>
      <c r="EO290" s="60"/>
    </row>
    <row r="291" spans="144:145" x14ac:dyDescent="0.3">
      <c r="EN291" s="60"/>
      <c r="EO291" s="60"/>
    </row>
    <row r="292" spans="144:145" x14ac:dyDescent="0.3">
      <c r="EN292" s="60"/>
      <c r="EO292" s="60"/>
    </row>
    <row r="293" spans="144:145" x14ac:dyDescent="0.3">
      <c r="EN293" s="60"/>
      <c r="EO293" s="60"/>
    </row>
    <row r="294" spans="144:145" x14ac:dyDescent="0.3">
      <c r="EN294" s="60"/>
      <c r="EO294" s="60"/>
    </row>
    <row r="295" spans="144:145" x14ac:dyDescent="0.3">
      <c r="EN295" s="60"/>
      <c r="EO295" s="60"/>
    </row>
    <row r="296" spans="144:145" x14ac:dyDescent="0.3">
      <c r="EN296" s="60"/>
      <c r="EO296" s="60"/>
    </row>
    <row r="297" spans="144:145" x14ac:dyDescent="0.3">
      <c r="EN297" s="60"/>
      <c r="EO297" s="60"/>
    </row>
    <row r="298" spans="144:145" x14ac:dyDescent="0.3">
      <c r="EN298" s="60"/>
      <c r="EO298" s="60"/>
    </row>
    <row r="299" spans="144:145" x14ac:dyDescent="0.3">
      <c r="EN299" s="60"/>
      <c r="EO299" s="60"/>
    </row>
    <row r="300" spans="144:145" x14ac:dyDescent="0.3">
      <c r="EN300" s="60"/>
      <c r="EO300" s="60"/>
    </row>
    <row r="301" spans="144:145" x14ac:dyDescent="0.3">
      <c r="EN301" s="60"/>
      <c r="EO301" s="60"/>
    </row>
    <row r="302" spans="144:145" x14ac:dyDescent="0.3">
      <c r="EN302" s="60"/>
      <c r="EO302" s="60"/>
    </row>
    <row r="303" spans="144:145" x14ac:dyDescent="0.3">
      <c r="EN303" s="60"/>
      <c r="EO303" s="60"/>
    </row>
    <row r="304" spans="144:145" x14ac:dyDescent="0.3">
      <c r="EN304" s="60"/>
      <c r="EO304" s="60"/>
    </row>
    <row r="305" spans="144:145" x14ac:dyDescent="0.3">
      <c r="EN305" s="144"/>
      <c r="EO305" s="144"/>
    </row>
    <row r="306" spans="144:145" x14ac:dyDescent="0.3">
      <c r="EN306" s="60"/>
      <c r="EO306" s="60"/>
    </row>
    <row r="307" spans="144:145" x14ac:dyDescent="0.3">
      <c r="EN307" s="60"/>
      <c r="EO307" s="60"/>
    </row>
    <row r="308" spans="144:145" x14ac:dyDescent="0.3">
      <c r="EN308" s="60"/>
      <c r="EO308" s="60"/>
    </row>
    <row r="309" spans="144:145" x14ac:dyDescent="0.3">
      <c r="EN309" s="60"/>
      <c r="EO309" s="60"/>
    </row>
    <row r="310" spans="144:145" x14ac:dyDescent="0.3">
      <c r="EN310" s="60"/>
      <c r="EO310" s="60"/>
    </row>
    <row r="311" spans="144:145" x14ac:dyDescent="0.3">
      <c r="EN311" s="60"/>
      <c r="EO311" s="60"/>
    </row>
    <row r="312" spans="144:145" x14ac:dyDescent="0.3">
      <c r="EN312" s="60"/>
      <c r="EO312" s="60"/>
    </row>
    <row r="313" spans="144:145" x14ac:dyDescent="0.3">
      <c r="EN313" s="60"/>
      <c r="EO313" s="60"/>
    </row>
    <row r="314" spans="144:145" x14ac:dyDescent="0.3">
      <c r="EN314" s="60"/>
      <c r="EO314" s="60"/>
    </row>
    <row r="315" spans="144:145" x14ac:dyDescent="0.3">
      <c r="EN315" s="60"/>
      <c r="EO315" s="60"/>
    </row>
    <row r="316" spans="144:145" x14ac:dyDescent="0.3">
      <c r="EN316" s="60"/>
      <c r="EO316" s="60"/>
    </row>
    <row r="317" spans="144:145" x14ac:dyDescent="0.3">
      <c r="EN317" s="60"/>
      <c r="EO317" s="60"/>
    </row>
    <row r="318" spans="144:145" x14ac:dyDescent="0.3">
      <c r="EN318" s="60"/>
      <c r="EO318" s="60"/>
    </row>
    <row r="319" spans="144:145" x14ac:dyDescent="0.3">
      <c r="EN319" s="60"/>
      <c r="EO319" s="60"/>
    </row>
    <row r="320" spans="144:145" x14ac:dyDescent="0.3">
      <c r="EN320" s="60"/>
      <c r="EO320" s="60"/>
    </row>
    <row r="321" spans="144:145" x14ac:dyDescent="0.3">
      <c r="EN321" s="60"/>
      <c r="EO321" s="60"/>
    </row>
    <row r="322" spans="144:145" x14ac:dyDescent="0.3">
      <c r="EN322" s="60"/>
      <c r="EO322" s="60"/>
    </row>
    <row r="323" spans="144:145" x14ac:dyDescent="0.3">
      <c r="EN323" s="60"/>
      <c r="EO323" s="60"/>
    </row>
    <row r="324" spans="144:145" x14ac:dyDescent="0.3">
      <c r="EN324" s="60"/>
      <c r="EO324" s="60"/>
    </row>
    <row r="325" spans="144:145" x14ac:dyDescent="0.3">
      <c r="EN325" s="144"/>
      <c r="EO325" s="144"/>
    </row>
    <row r="326" spans="144:145" x14ac:dyDescent="0.3">
      <c r="EN326" s="60"/>
      <c r="EO326" s="60"/>
    </row>
    <row r="327" spans="144:145" x14ac:dyDescent="0.3">
      <c r="EN327" s="60"/>
      <c r="EO327" s="60"/>
    </row>
    <row r="328" spans="144:145" x14ac:dyDescent="0.3">
      <c r="EN328" s="60"/>
      <c r="EO328" s="60"/>
    </row>
    <row r="329" spans="144:145" x14ac:dyDescent="0.3">
      <c r="EN329" s="60"/>
      <c r="EO329" s="60"/>
    </row>
    <row r="330" spans="144:145" x14ac:dyDescent="0.3">
      <c r="EN330" s="60"/>
      <c r="EO330" s="60"/>
    </row>
    <row r="331" spans="144:145" x14ac:dyDescent="0.3">
      <c r="EN331" s="60"/>
      <c r="EO331" s="60"/>
    </row>
    <row r="332" spans="144:145" x14ac:dyDescent="0.3">
      <c r="EN332" s="60"/>
      <c r="EO332" s="60"/>
    </row>
    <row r="333" spans="144:145" x14ac:dyDescent="0.3">
      <c r="EN333" s="60"/>
      <c r="EO333" s="60"/>
    </row>
    <row r="334" spans="144:145" x14ac:dyDescent="0.3">
      <c r="EN334" s="60"/>
      <c r="EO334" s="60"/>
    </row>
    <row r="335" spans="144:145" x14ac:dyDescent="0.3">
      <c r="EN335" s="60"/>
      <c r="EO335" s="60"/>
    </row>
    <row r="336" spans="144:145" x14ac:dyDescent="0.3">
      <c r="EN336" s="60"/>
      <c r="EO336" s="60"/>
    </row>
    <row r="337" spans="144:145" x14ac:dyDescent="0.3">
      <c r="EN337" s="60"/>
      <c r="EO337" s="60"/>
    </row>
    <row r="338" spans="144:145" x14ac:dyDescent="0.3">
      <c r="EN338" s="60"/>
      <c r="EO338" s="60"/>
    </row>
    <row r="339" spans="144:145" x14ac:dyDescent="0.3">
      <c r="EN339" s="60"/>
      <c r="EO339" s="60"/>
    </row>
    <row r="340" spans="144:145" x14ac:dyDescent="0.3">
      <c r="EN340" s="60"/>
      <c r="EO340" s="60"/>
    </row>
    <row r="341" spans="144:145" x14ac:dyDescent="0.3">
      <c r="EN341" s="60"/>
      <c r="EO341" s="60"/>
    </row>
    <row r="342" spans="144:145" x14ac:dyDescent="0.3">
      <c r="EN342" s="60"/>
      <c r="EO342" s="60"/>
    </row>
    <row r="343" spans="144:145" x14ac:dyDescent="0.3">
      <c r="EN343" s="60"/>
      <c r="EO343" s="60"/>
    </row>
    <row r="344" spans="144:145" x14ac:dyDescent="0.3">
      <c r="EN344" s="144"/>
      <c r="EO344" s="144"/>
    </row>
    <row r="345" spans="144:145" x14ac:dyDescent="0.3">
      <c r="EN345" s="60"/>
      <c r="EO345" s="60"/>
    </row>
    <row r="346" spans="144:145" x14ac:dyDescent="0.3">
      <c r="EN346" s="60"/>
      <c r="EO346" s="60"/>
    </row>
    <row r="347" spans="144:145" x14ac:dyDescent="0.3">
      <c r="EN347" s="60"/>
      <c r="EO347" s="60"/>
    </row>
    <row r="348" spans="144:145" x14ac:dyDescent="0.3">
      <c r="EN348" s="60"/>
      <c r="EO348" s="60"/>
    </row>
    <row r="349" spans="144:145" x14ac:dyDescent="0.3">
      <c r="EN349" s="60"/>
      <c r="EO349" s="60"/>
    </row>
    <row r="350" spans="144:145" x14ac:dyDescent="0.3">
      <c r="EN350" s="60"/>
      <c r="EO350" s="60"/>
    </row>
    <row r="351" spans="144:145" x14ac:dyDescent="0.3">
      <c r="EN351" s="60"/>
      <c r="EO351" s="60"/>
    </row>
    <row r="352" spans="144:145" x14ac:dyDescent="0.3">
      <c r="EN352" s="60"/>
      <c r="EO352" s="60"/>
    </row>
    <row r="353" spans="144:145" x14ac:dyDescent="0.3">
      <c r="EN353" s="144"/>
      <c r="EO353" s="144"/>
    </row>
    <row r="354" spans="144:145" x14ac:dyDescent="0.3">
      <c r="EN354" s="60"/>
      <c r="EO354" s="60"/>
    </row>
    <row r="355" spans="144:145" x14ac:dyDescent="0.3">
      <c r="EN355" s="60"/>
      <c r="EO355" s="60"/>
    </row>
    <row r="356" spans="144:145" x14ac:dyDescent="0.3">
      <c r="EN356" s="60"/>
      <c r="EO356" s="60"/>
    </row>
    <row r="357" spans="144:145" x14ac:dyDescent="0.3">
      <c r="EN357" s="60"/>
      <c r="EO357" s="60"/>
    </row>
    <row r="358" spans="144:145" x14ac:dyDescent="0.3">
      <c r="EN358" s="60"/>
      <c r="EO358" s="60"/>
    </row>
    <row r="359" spans="144:145" x14ac:dyDescent="0.3">
      <c r="EN359" s="144"/>
      <c r="EO359" s="144"/>
    </row>
    <row r="360" spans="144:145" x14ac:dyDescent="0.3">
      <c r="EN360" s="60"/>
      <c r="EO360" s="60"/>
    </row>
    <row r="361" spans="144:145" x14ac:dyDescent="0.3">
      <c r="EN361" s="60"/>
      <c r="EO361" s="60"/>
    </row>
    <row r="362" spans="144:145" x14ac:dyDescent="0.3">
      <c r="EN362" s="60"/>
      <c r="EO362" s="60"/>
    </row>
    <row r="363" spans="144:145" x14ac:dyDescent="0.3">
      <c r="EN363" s="60"/>
      <c r="EO363" s="60"/>
    </row>
    <row r="364" spans="144:145" x14ac:dyDescent="0.3">
      <c r="EN364" s="60"/>
      <c r="EO364" s="60"/>
    </row>
    <row r="365" spans="144:145" x14ac:dyDescent="0.3">
      <c r="EN365" s="60"/>
      <c r="EO365" s="60"/>
    </row>
    <row r="366" spans="144:145" x14ac:dyDescent="0.3">
      <c r="EN366" s="60"/>
      <c r="EO366" s="60"/>
    </row>
    <row r="367" spans="144:145" x14ac:dyDescent="0.3">
      <c r="EN367" s="60"/>
      <c r="EO367" s="60"/>
    </row>
    <row r="368" spans="144:145" x14ac:dyDescent="0.3">
      <c r="EN368" s="60"/>
      <c r="EO368" s="60"/>
    </row>
    <row r="369" spans="144:145" x14ac:dyDescent="0.3">
      <c r="EN369" s="144"/>
      <c r="EO369" s="144"/>
    </row>
    <row r="370" spans="144:145" x14ac:dyDescent="0.3">
      <c r="EN370" s="60"/>
      <c r="EO370" s="60"/>
    </row>
    <row r="371" spans="144:145" x14ac:dyDescent="0.3">
      <c r="EN371" s="60"/>
      <c r="EO371" s="60"/>
    </row>
    <row r="372" spans="144:145" x14ac:dyDescent="0.3">
      <c r="EN372" s="60">
        <v>70</v>
      </c>
      <c r="EO372" s="60"/>
    </row>
    <row r="373" spans="144:145" x14ac:dyDescent="0.3">
      <c r="EN373" s="60"/>
      <c r="EO373" s="60"/>
    </row>
    <row r="374" spans="144:145" x14ac:dyDescent="0.3">
      <c r="EN374" s="60"/>
      <c r="EO374" s="60"/>
    </row>
    <row r="375" spans="144:145" x14ac:dyDescent="0.3">
      <c r="EN375" s="60"/>
      <c r="EO375" s="60"/>
    </row>
    <row r="376" spans="144:145" x14ac:dyDescent="0.3">
      <c r="EN376" s="60"/>
      <c r="EO376" s="60"/>
    </row>
    <row r="377" spans="144:145" x14ac:dyDescent="0.3">
      <c r="EN377" s="60"/>
      <c r="EO377" s="60"/>
    </row>
    <row r="378" spans="144:145" x14ac:dyDescent="0.3">
      <c r="EN378" s="60"/>
      <c r="EO378" s="60"/>
    </row>
    <row r="379" spans="144:145" x14ac:dyDescent="0.3">
      <c r="EN379" s="60"/>
      <c r="EO379" s="60"/>
    </row>
    <row r="380" spans="144:145" x14ac:dyDescent="0.3">
      <c r="EN380" s="60"/>
      <c r="EO380" s="60"/>
    </row>
    <row r="381" spans="144:145" x14ac:dyDescent="0.3">
      <c r="EN381" s="60"/>
      <c r="EO381" s="60"/>
    </row>
    <row r="382" spans="144:145" x14ac:dyDescent="0.3">
      <c r="EN382" s="144"/>
      <c r="EO382" s="144"/>
    </row>
    <row r="383" spans="144:145" x14ac:dyDescent="0.3">
      <c r="EN383" s="60"/>
      <c r="EO383" s="60"/>
    </row>
    <row r="384" spans="144:145" x14ac:dyDescent="0.3">
      <c r="EN384" s="60"/>
      <c r="EO384" s="60"/>
    </row>
    <row r="385" spans="144:145" x14ac:dyDescent="0.3">
      <c r="EN385" s="60"/>
      <c r="EO385" s="60"/>
    </row>
    <row r="386" spans="144:145" x14ac:dyDescent="0.3">
      <c r="EN386" s="60"/>
      <c r="EO386" s="60"/>
    </row>
    <row r="387" spans="144:145" x14ac:dyDescent="0.3">
      <c r="EN387" s="60"/>
      <c r="EO387" s="60"/>
    </row>
    <row r="388" spans="144:145" x14ac:dyDescent="0.3">
      <c r="EN388" s="60"/>
      <c r="EO388" s="60"/>
    </row>
    <row r="389" spans="144:145" x14ac:dyDescent="0.3">
      <c r="EN389" s="60"/>
      <c r="EO389" s="60"/>
    </row>
    <row r="390" spans="144:145" x14ac:dyDescent="0.3">
      <c r="EN390" s="60"/>
      <c r="EO390" s="60"/>
    </row>
    <row r="391" spans="144:145" x14ac:dyDescent="0.3">
      <c r="EN391" s="60"/>
      <c r="EO391" s="60"/>
    </row>
    <row r="392" spans="144:145" x14ac:dyDescent="0.3">
      <c r="EN392" s="60"/>
      <c r="EO392" s="60"/>
    </row>
    <row r="393" spans="144:145" x14ac:dyDescent="0.3">
      <c r="EN393" s="60"/>
      <c r="EO393" s="60"/>
    </row>
    <row r="394" spans="144:145" x14ac:dyDescent="0.3">
      <c r="EN394" s="60"/>
      <c r="EO394" s="60"/>
    </row>
    <row r="395" spans="144:145" x14ac:dyDescent="0.3">
      <c r="EN395" s="60"/>
      <c r="EO395" s="60"/>
    </row>
    <row r="396" spans="144:145" x14ac:dyDescent="0.3">
      <c r="EN396" s="60"/>
      <c r="EO396" s="60"/>
    </row>
    <row r="397" spans="144:145" x14ac:dyDescent="0.3">
      <c r="EN397" s="60"/>
      <c r="EO397" s="60"/>
    </row>
    <row r="398" spans="144:145" x14ac:dyDescent="0.3">
      <c r="EN398" s="60"/>
      <c r="EO398" s="60"/>
    </row>
    <row r="399" spans="144:145" x14ac:dyDescent="0.3">
      <c r="EN399" s="60"/>
      <c r="EO399" s="60"/>
    </row>
    <row r="400" spans="144:145" x14ac:dyDescent="0.3">
      <c r="EN400" s="60"/>
      <c r="EO400" s="60"/>
    </row>
    <row r="401" spans="144:145" x14ac:dyDescent="0.3">
      <c r="EN401" s="144"/>
      <c r="EO401" s="144"/>
    </row>
    <row r="402" spans="144:145" x14ac:dyDescent="0.3">
      <c r="EN402" s="60"/>
      <c r="EO402" s="60"/>
    </row>
    <row r="403" spans="144:145" x14ac:dyDescent="0.3">
      <c r="EN403" s="59"/>
      <c r="EO403" s="59"/>
    </row>
  </sheetData>
  <mergeCells count="128">
    <mergeCell ref="ER1:ES1"/>
    <mergeCell ref="HI1:HJ1"/>
    <mergeCell ref="HE1:HF1"/>
    <mergeCell ref="HG1:HH1"/>
    <mergeCell ref="IE1:IF1"/>
    <mergeCell ref="IG1:IH1"/>
    <mergeCell ref="II1:IJ1"/>
    <mergeCell ref="HS1:HT1"/>
    <mergeCell ref="HU1:HV1"/>
    <mergeCell ref="HW1:HX1"/>
    <mergeCell ref="HY1:HZ1"/>
    <mergeCell ref="IA1:IB1"/>
    <mergeCell ref="IC1:ID1"/>
    <mergeCell ref="GU1:GV1"/>
    <mergeCell ref="FU1:FV1"/>
    <mergeCell ref="FW1:FX1"/>
    <mergeCell ref="FK1:FL1"/>
    <mergeCell ref="FM1:FN1"/>
    <mergeCell ref="FO1:FP1"/>
    <mergeCell ref="FQ1:FR1"/>
    <mergeCell ref="FB1:FC1"/>
    <mergeCell ref="FE1:FF1"/>
    <mergeCell ref="FG1:FH1"/>
    <mergeCell ref="IK1:IL1"/>
    <mergeCell ref="HK1:HL1"/>
    <mergeCell ref="HM1:HN1"/>
    <mergeCell ref="HO1:HP1"/>
    <mergeCell ref="HQ1:HR1"/>
    <mergeCell ref="GY1:GZ1"/>
    <mergeCell ref="HA1:HB1"/>
    <mergeCell ref="L1:M1"/>
    <mergeCell ref="AD1:AE1"/>
    <mergeCell ref="FS1:FT1"/>
    <mergeCell ref="FY1:FZ1"/>
    <mergeCell ref="GA1:GB1"/>
    <mergeCell ref="GW1:GX1"/>
    <mergeCell ref="EJ1:EK1"/>
    <mergeCell ref="EL1:EM1"/>
    <mergeCell ref="EN1:EO1"/>
    <mergeCell ref="AN1:AO1"/>
    <mergeCell ref="BN1:BO1"/>
    <mergeCell ref="BP1:BQ1"/>
    <mergeCell ref="BR1:BS1"/>
    <mergeCell ref="BT1:BU1"/>
    <mergeCell ref="BJ1:BK1"/>
    <mergeCell ref="BL1:BM1"/>
    <mergeCell ref="EP1:EQ1"/>
    <mergeCell ref="DB2:DC2"/>
    <mergeCell ref="DB1:DC1"/>
    <mergeCell ref="DD1:DE1"/>
    <mergeCell ref="CV1:CW1"/>
    <mergeCell ref="CX1:CY1"/>
    <mergeCell ref="CZ1:DA1"/>
    <mergeCell ref="DF1:DG1"/>
    <mergeCell ref="DH1:DI1"/>
    <mergeCell ref="DJ1:DK1"/>
    <mergeCell ref="F1:G1"/>
    <mergeCell ref="BH1:BI1"/>
    <mergeCell ref="A140:A141"/>
    <mergeCell ref="B140:B141"/>
    <mergeCell ref="D140:D141"/>
    <mergeCell ref="A138:A139"/>
    <mergeCell ref="B138:B139"/>
    <mergeCell ref="D138:D139"/>
    <mergeCell ref="AT1:AU1"/>
    <mergeCell ref="AV1:AW1"/>
    <mergeCell ref="H1:I1"/>
    <mergeCell ref="N1:O1"/>
    <mergeCell ref="P1:Q1"/>
    <mergeCell ref="AF1:AG1"/>
    <mergeCell ref="J1:K1"/>
    <mergeCell ref="R1:S1"/>
    <mergeCell ref="X1:Y1"/>
    <mergeCell ref="V1:W1"/>
    <mergeCell ref="AH1:AI1"/>
    <mergeCell ref="AJ1:AK1"/>
    <mergeCell ref="AL1:AM1"/>
    <mergeCell ref="T1:U1"/>
    <mergeCell ref="Z1:AA1"/>
    <mergeCell ref="AB1:AC1"/>
    <mergeCell ref="BB1:BC1"/>
    <mergeCell ref="AX1:AY1"/>
    <mergeCell ref="AZ1:BA1"/>
    <mergeCell ref="AP1:AQ1"/>
    <mergeCell ref="AR1:AS1"/>
    <mergeCell ref="BD1:BE1"/>
    <mergeCell ref="BF1:BG1"/>
    <mergeCell ref="HC1:HD1"/>
    <mergeCell ref="CD1:CE1"/>
    <mergeCell ref="BX1:BY1"/>
    <mergeCell ref="BZ1:CA1"/>
    <mergeCell ref="CB1:CC1"/>
    <mergeCell ref="BV1:BW1"/>
    <mergeCell ref="CH1:CI1"/>
    <mergeCell ref="CJ1:CK1"/>
    <mergeCell ref="CF1:CG1"/>
    <mergeCell ref="CL1:CM1"/>
    <mergeCell ref="CN1:CO1"/>
    <mergeCell ref="CP1:CQ1"/>
    <mergeCell ref="CR1:CS1"/>
    <mergeCell ref="DT1:DU1"/>
    <mergeCell ref="EV1:EW1"/>
    <mergeCell ref="CT1:CU1"/>
    <mergeCell ref="FI1:FJ1"/>
    <mergeCell ref="IM1:IN1"/>
    <mergeCell ref="DL1:DM1"/>
    <mergeCell ref="EZ1:FA1"/>
    <mergeCell ref="DN1:DO1"/>
    <mergeCell ref="GS1:GT1"/>
    <mergeCell ref="GQ1:GR1"/>
    <mergeCell ref="GM1:GN1"/>
    <mergeCell ref="GO1:GP1"/>
    <mergeCell ref="GC1:GD1"/>
    <mergeCell ref="GE1:GF1"/>
    <mergeCell ref="GG1:GH1"/>
    <mergeCell ref="GI1:GJ1"/>
    <mergeCell ref="GK1:GL1"/>
    <mergeCell ref="DV1:DW1"/>
    <mergeCell ref="DX1:DY1"/>
    <mergeCell ref="DZ1:EA1"/>
    <mergeCell ref="DP1:DQ1"/>
    <mergeCell ref="DR1:DS1"/>
    <mergeCell ref="EX1:EY1"/>
    <mergeCell ref="EB1:EC1"/>
    <mergeCell ref="ED1:EE1"/>
    <mergeCell ref="EF1:EG1"/>
    <mergeCell ref="EH1:EI1"/>
    <mergeCell ref="ET1:EU1"/>
  </mergeCells>
  <pageMargins left="0.59055118110236227" right="0.23622047244094491" top="0.55118110236220474" bottom="0.35433070866141736"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topLeftCell="A7" workbookViewId="0">
      <selection activeCell="C17" sqref="C17"/>
    </sheetView>
  </sheetViews>
  <sheetFormatPr defaultRowHeight="18.75" x14ac:dyDescent="0.3"/>
  <cols>
    <col min="1" max="1" width="5.69921875" customWidth="1"/>
    <col min="2" max="2" width="8.796875" style="307"/>
    <col min="3" max="3" width="62.59765625" style="22" customWidth="1"/>
    <col min="4" max="4" width="18.09765625" customWidth="1"/>
  </cols>
  <sheetData>
    <row r="1" spans="1:4" s="181" customFormat="1" x14ac:dyDescent="0.3">
      <c r="A1" s="64">
        <v>1</v>
      </c>
      <c r="B1" s="688" t="s">
        <v>28</v>
      </c>
      <c r="C1" s="682" t="s">
        <v>29</v>
      </c>
    </row>
    <row r="2" spans="1:4" s="181" customFormat="1" ht="32.25" x14ac:dyDescent="0.3">
      <c r="A2" s="64">
        <v>2</v>
      </c>
      <c r="B2" s="688" t="s">
        <v>38</v>
      </c>
      <c r="C2" s="682" t="s">
        <v>39</v>
      </c>
    </row>
    <row r="3" spans="1:4" s="181" customFormat="1" x14ac:dyDescent="0.3">
      <c r="A3" s="64">
        <v>3</v>
      </c>
      <c r="B3" s="688" t="s">
        <v>9557</v>
      </c>
      <c r="C3" s="682" t="s">
        <v>49</v>
      </c>
    </row>
    <row r="4" spans="1:4" s="181" customFormat="1" ht="37.5" x14ac:dyDescent="0.3">
      <c r="A4" s="64">
        <v>4</v>
      </c>
      <c r="B4" s="688" t="s">
        <v>1247</v>
      </c>
      <c r="C4" s="682" t="s">
        <v>10308</v>
      </c>
    </row>
    <row r="5" spans="1:4" s="181" customFormat="1" x14ac:dyDescent="0.3">
      <c r="A5" s="64">
        <v>5</v>
      </c>
      <c r="B5" s="688" t="s">
        <v>1248</v>
      </c>
      <c r="C5" s="682" t="s">
        <v>1249</v>
      </c>
    </row>
    <row r="6" spans="1:4" s="181" customFormat="1" x14ac:dyDescent="0.3">
      <c r="A6" s="64">
        <v>6</v>
      </c>
      <c r="B6" s="688" t="s">
        <v>1299</v>
      </c>
      <c r="C6" s="682" t="s">
        <v>1298</v>
      </c>
    </row>
    <row r="7" spans="1:4" s="181" customFormat="1" x14ac:dyDescent="0.3">
      <c r="A7" s="64">
        <v>7</v>
      </c>
      <c r="B7" s="688" t="s">
        <v>1818</v>
      </c>
      <c r="C7" s="682" t="s">
        <v>1817</v>
      </c>
    </row>
    <row r="8" spans="1:4" s="181" customFormat="1" x14ac:dyDescent="0.3">
      <c r="A8" s="64">
        <v>8</v>
      </c>
      <c r="B8" s="688" t="s">
        <v>3059</v>
      </c>
      <c r="C8" s="682" t="s">
        <v>3060</v>
      </c>
    </row>
    <row r="9" spans="1:4" s="181" customFormat="1" x14ac:dyDescent="0.3">
      <c r="A9" s="64">
        <v>9</v>
      </c>
      <c r="B9" s="688" t="s">
        <v>3289</v>
      </c>
      <c r="C9" s="682" t="s">
        <v>10310</v>
      </c>
      <c r="D9" s="181" t="s">
        <v>3290</v>
      </c>
    </row>
    <row r="10" spans="1:4" s="181" customFormat="1" ht="56.25" x14ac:dyDescent="0.3">
      <c r="A10" s="64">
        <v>10</v>
      </c>
      <c r="B10" s="688" t="s">
        <v>4447</v>
      </c>
      <c r="C10" s="682" t="s">
        <v>4442</v>
      </c>
    </row>
    <row r="11" spans="1:4" s="181" customFormat="1" x14ac:dyDescent="0.3">
      <c r="A11" s="64">
        <v>11</v>
      </c>
      <c r="B11" s="689" t="s">
        <v>9152</v>
      </c>
      <c r="C11" s="687" t="s">
        <v>9160</v>
      </c>
    </row>
    <row r="12" spans="1:4" s="181" customFormat="1" x14ac:dyDescent="0.3">
      <c r="A12" s="64">
        <v>12</v>
      </c>
      <c r="B12" s="688" t="s">
        <v>9148</v>
      </c>
      <c r="C12" s="28" t="s">
        <v>9147</v>
      </c>
    </row>
    <row r="13" spans="1:4" s="181" customFormat="1" ht="24" x14ac:dyDescent="0.3">
      <c r="A13" s="64">
        <v>13</v>
      </c>
      <c r="B13" s="690" t="s">
        <v>9124</v>
      </c>
      <c r="C13" s="145" t="s">
        <v>10311</v>
      </c>
      <c r="D13" s="181" t="s">
        <v>3290</v>
      </c>
    </row>
    <row r="14" spans="1:4" s="181" customFormat="1" x14ac:dyDescent="0.3">
      <c r="A14" s="64">
        <v>14</v>
      </c>
      <c r="B14" s="688" t="s">
        <v>7849</v>
      </c>
      <c r="C14" s="450" t="s">
        <v>7850</v>
      </c>
    </row>
    <row r="15" spans="1:4" s="181" customFormat="1" x14ac:dyDescent="0.3">
      <c r="A15" s="64">
        <v>15</v>
      </c>
      <c r="B15" s="688" t="s">
        <v>8009</v>
      </c>
      <c r="C15" s="450" t="s">
        <v>8010</v>
      </c>
    </row>
    <row r="16" spans="1:4" s="181" customFormat="1" ht="25.5" x14ac:dyDescent="0.3">
      <c r="A16" s="64">
        <v>16</v>
      </c>
      <c r="B16" s="690" t="s">
        <v>8649</v>
      </c>
      <c r="C16" s="452" t="s">
        <v>8639</v>
      </c>
    </row>
    <row r="17" spans="1:4" s="181" customFormat="1" x14ac:dyDescent="0.3">
      <c r="A17" s="64">
        <v>17</v>
      </c>
      <c r="B17" s="688" t="s">
        <v>9558</v>
      </c>
      <c r="C17" s="452" t="s">
        <v>8644</v>
      </c>
    </row>
    <row r="18" spans="1:4" s="181" customFormat="1" ht="24" x14ac:dyDescent="0.3">
      <c r="A18" s="64">
        <v>18</v>
      </c>
      <c r="B18" s="688" t="s">
        <v>9559</v>
      </c>
      <c r="C18" s="28" t="s">
        <v>9545</v>
      </c>
    </row>
    <row r="19" spans="1:4" s="181" customFormat="1" ht="24" x14ac:dyDescent="0.3">
      <c r="A19" s="64">
        <v>19</v>
      </c>
      <c r="B19" s="688" t="s">
        <v>9497</v>
      </c>
      <c r="C19" s="686" t="s">
        <v>9498</v>
      </c>
      <c r="D19" s="181" t="s">
        <v>3290</v>
      </c>
    </row>
    <row r="20" spans="1:4" s="181" customFormat="1" x14ac:dyDescent="0.3">
      <c r="A20" s="64">
        <v>20</v>
      </c>
      <c r="B20" s="685" t="s">
        <v>9481</v>
      </c>
      <c r="C20" s="27" t="s">
        <v>9480</v>
      </c>
    </row>
    <row r="21" spans="1:4" s="181" customFormat="1" x14ac:dyDescent="0.3">
      <c r="A21" s="64">
        <v>21</v>
      </c>
      <c r="B21" s="1362" t="s">
        <v>14197</v>
      </c>
      <c r="C21" s="450" t="s">
        <v>14196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8"/>
  <sheetViews>
    <sheetView workbookViewId="0">
      <pane xSplit="1" ySplit="2" topLeftCell="AW6" activePane="bottomRight" state="frozen"/>
      <selection pane="topRight" activeCell="B1" sqref="B1"/>
      <selection pane="bottomLeft" activeCell="A3" sqref="A3"/>
      <selection pane="bottomRight" activeCell="A12" sqref="A12"/>
    </sheetView>
  </sheetViews>
  <sheetFormatPr defaultRowHeight="18.75" x14ac:dyDescent="0.3"/>
  <cols>
    <col min="1" max="1" width="39.69921875" customWidth="1"/>
    <col min="5" max="5" width="10.296875" customWidth="1"/>
    <col min="7" max="7" width="11.3984375" customWidth="1"/>
    <col min="13" max="13" width="10.8984375" customWidth="1"/>
    <col min="14" max="14" width="13.5" customWidth="1"/>
    <col min="15" max="15" width="12" customWidth="1"/>
    <col min="18" max="18" width="16.8984375" customWidth="1"/>
    <col min="19" max="19" width="17.69921875" customWidth="1"/>
    <col min="20" max="20" width="24.09765625" customWidth="1"/>
    <col min="21" max="21" width="19.796875" customWidth="1"/>
    <col min="22" max="22" width="17" customWidth="1"/>
    <col min="23" max="23" width="11.59765625" customWidth="1"/>
    <col min="26" max="26" width="30.296875" customWidth="1"/>
    <col min="27" max="27" width="16.69921875" customWidth="1"/>
    <col min="29" max="29" width="14.296875" customWidth="1"/>
    <col min="30" max="30" width="15.59765625" customWidth="1"/>
    <col min="31" max="31" width="20.09765625" customWidth="1"/>
    <col min="32" max="32" width="22.8984375" customWidth="1"/>
    <col min="33" max="33" width="16.19921875" customWidth="1"/>
    <col min="34" max="34" width="18.3984375" customWidth="1"/>
    <col min="36" max="36" width="23.8984375" customWidth="1"/>
    <col min="37" max="37" width="34.5" customWidth="1"/>
    <col min="38" max="38" width="29" customWidth="1"/>
    <col min="39" max="39" width="24.796875" customWidth="1"/>
    <col min="42" max="42" width="16.3984375" customWidth="1"/>
    <col min="43" max="43" width="19.69921875" customWidth="1"/>
    <col min="44" max="44" width="21.8984375" customWidth="1"/>
    <col min="47" max="47" width="19.09765625" customWidth="1"/>
    <col min="48" max="48" width="24" customWidth="1"/>
    <col min="49" max="49" width="29.296875" customWidth="1"/>
    <col min="51" max="51" width="25.09765625" customWidth="1"/>
    <col min="52" max="52" width="15.796875" customWidth="1"/>
  </cols>
  <sheetData>
    <row r="1" spans="1:52" s="91" customFormat="1" ht="49.5" customHeight="1" x14ac:dyDescent="0.3">
      <c r="B1" s="1715" t="s">
        <v>1279</v>
      </c>
      <c r="C1" s="1715"/>
      <c r="D1" s="1715" t="s">
        <v>1846</v>
      </c>
      <c r="E1" s="1715"/>
      <c r="F1" s="1715" t="s">
        <v>1860</v>
      </c>
      <c r="G1" s="1715"/>
      <c r="H1" s="1715" t="s">
        <v>2475</v>
      </c>
      <c r="I1" s="1715"/>
      <c r="J1" s="1715" t="s">
        <v>2827</v>
      </c>
      <c r="K1" s="1715"/>
      <c r="L1" s="1715" t="s">
        <v>2891</v>
      </c>
      <c r="M1" s="1715"/>
      <c r="N1" s="91" t="s">
        <v>2923</v>
      </c>
      <c r="O1" s="1715" t="s">
        <v>3272</v>
      </c>
      <c r="P1" s="1715"/>
      <c r="R1" s="91" t="s">
        <v>3292</v>
      </c>
      <c r="S1" s="91" t="s">
        <v>3527</v>
      </c>
      <c r="T1" s="91" t="s">
        <v>3839</v>
      </c>
      <c r="U1" s="91" t="s">
        <v>4108</v>
      </c>
      <c r="V1" s="89" t="s">
        <v>4292</v>
      </c>
      <c r="W1" s="98" t="s">
        <v>4333</v>
      </c>
      <c r="X1" s="1714" t="s">
        <v>4461</v>
      </c>
      <c r="Y1" s="1714"/>
      <c r="Z1" s="98" t="s">
        <v>5031</v>
      </c>
      <c r="AA1" s="129" t="s">
        <v>5354</v>
      </c>
      <c r="AB1" s="89" t="s">
        <v>5490</v>
      </c>
      <c r="AC1" s="89" t="s">
        <v>5750</v>
      </c>
      <c r="AD1" s="89"/>
      <c r="AE1" s="115" t="s">
        <v>5828</v>
      </c>
      <c r="AF1" s="91" t="s">
        <v>6075</v>
      </c>
      <c r="AG1" s="89" t="s">
        <v>6367</v>
      </c>
      <c r="AH1" s="115" t="s">
        <v>6398</v>
      </c>
      <c r="AI1" s="133" t="s">
        <v>6662</v>
      </c>
      <c r="AJ1" s="133" t="s">
        <v>6700</v>
      </c>
      <c r="AK1" s="136" t="s">
        <v>6923</v>
      </c>
      <c r="AL1" s="89" t="s">
        <v>6935</v>
      </c>
      <c r="AM1" s="153" t="s">
        <v>7126</v>
      </c>
      <c r="AN1" s="89" t="s">
        <v>7222</v>
      </c>
      <c r="AO1" s="161" t="s">
        <v>7499</v>
      </c>
      <c r="AP1" s="89" t="s">
        <v>7599</v>
      </c>
      <c r="AQ1" s="176" t="s">
        <v>7610</v>
      </c>
      <c r="AR1" s="180" t="s">
        <v>7646</v>
      </c>
      <c r="AS1" s="1714" t="s">
        <v>7898</v>
      </c>
      <c r="AT1" s="1714"/>
      <c r="AU1" s="199" t="s">
        <v>8225</v>
      </c>
      <c r="AV1" s="89" t="s">
        <v>8431</v>
      </c>
      <c r="AW1" s="89" t="s">
        <v>8433</v>
      </c>
      <c r="AX1" s="89" t="s">
        <v>8916</v>
      </c>
      <c r="AY1" s="89" t="s">
        <v>9422</v>
      </c>
      <c r="AZ1" s="89" t="s">
        <v>9486</v>
      </c>
    </row>
    <row r="2" spans="1:52" s="180" customFormat="1" ht="56.25" x14ac:dyDescent="0.3">
      <c r="B2" s="180" t="s">
        <v>1309</v>
      </c>
      <c r="C2" s="180" t="s">
        <v>1310</v>
      </c>
      <c r="D2" s="180" t="s">
        <v>1309</v>
      </c>
      <c r="E2" s="180" t="s">
        <v>1310</v>
      </c>
      <c r="F2" s="180" t="s">
        <v>1309</v>
      </c>
      <c r="G2" s="180" t="s">
        <v>1310</v>
      </c>
      <c r="H2" s="180" t="s">
        <v>1309</v>
      </c>
      <c r="I2" s="180" t="s">
        <v>1310</v>
      </c>
      <c r="J2" s="180" t="s">
        <v>1309</v>
      </c>
      <c r="K2" s="180" t="s">
        <v>1310</v>
      </c>
      <c r="L2" s="180" t="s">
        <v>1309</v>
      </c>
      <c r="M2" s="180" t="s">
        <v>1310</v>
      </c>
      <c r="N2" s="180" t="s">
        <v>1309</v>
      </c>
      <c r="O2" s="180" t="s">
        <v>1309</v>
      </c>
      <c r="P2" s="180" t="s">
        <v>1310</v>
      </c>
      <c r="S2" s="180" t="s">
        <v>1309</v>
      </c>
      <c r="T2" s="89" t="s">
        <v>1309</v>
      </c>
      <c r="U2" s="109" t="s">
        <v>4290</v>
      </c>
      <c r="V2" s="88" t="s">
        <v>1309</v>
      </c>
      <c r="W2" s="88" t="s">
        <v>1309</v>
      </c>
      <c r="X2" s="83" t="s">
        <v>1309</v>
      </c>
      <c r="Y2" s="86" t="s">
        <v>1310</v>
      </c>
      <c r="Z2" s="88" t="s">
        <v>1309</v>
      </c>
      <c r="AA2" s="185" t="s">
        <v>1309</v>
      </c>
      <c r="AB2" s="88" t="s">
        <v>1309</v>
      </c>
      <c r="AC2" s="109" t="s">
        <v>1309</v>
      </c>
      <c r="AD2" s="179" t="s">
        <v>1310</v>
      </c>
      <c r="AE2" s="88" t="s">
        <v>1309</v>
      </c>
      <c r="AF2" s="88" t="s">
        <v>1309</v>
      </c>
      <c r="AG2" s="88" t="s">
        <v>1309</v>
      </c>
      <c r="AH2" s="88" t="s">
        <v>1309</v>
      </c>
      <c r="AI2" s="88" t="s">
        <v>1309</v>
      </c>
      <c r="AJ2" s="88" t="s">
        <v>1309</v>
      </c>
      <c r="AK2" s="88" t="s">
        <v>1309</v>
      </c>
      <c r="AL2" s="88" t="s">
        <v>1309</v>
      </c>
      <c r="AM2" s="88" t="s">
        <v>1309</v>
      </c>
      <c r="AN2" s="88" t="s">
        <v>1309</v>
      </c>
      <c r="AO2" s="109" t="s">
        <v>1309</v>
      </c>
      <c r="AP2" s="88" t="s">
        <v>1309</v>
      </c>
      <c r="AQ2" s="88" t="s">
        <v>1309</v>
      </c>
      <c r="AR2" s="88" t="s">
        <v>1309</v>
      </c>
      <c r="AS2" s="53" t="s">
        <v>1309</v>
      </c>
      <c r="AT2" s="184" t="s">
        <v>1310</v>
      </c>
      <c r="AU2" s="53" t="s">
        <v>1309</v>
      </c>
      <c r="AV2" s="53" t="s">
        <v>1309</v>
      </c>
      <c r="AW2" s="53" t="s">
        <v>1309</v>
      </c>
      <c r="AX2" s="224" t="s">
        <v>1309</v>
      </c>
      <c r="AY2" s="53" t="s">
        <v>1309</v>
      </c>
      <c r="AZ2" s="53" t="s">
        <v>1309</v>
      </c>
    </row>
    <row r="3" spans="1:52" x14ac:dyDescent="0.3">
      <c r="A3" t="s">
        <v>1311</v>
      </c>
      <c r="T3" s="16">
        <v>0</v>
      </c>
      <c r="U3" s="16">
        <v>0</v>
      </c>
      <c r="V3" s="16"/>
      <c r="W3" s="58"/>
      <c r="X3" s="84">
        <v>0</v>
      </c>
      <c r="Y3" s="87"/>
      <c r="Z3" s="96"/>
      <c r="AA3" s="103"/>
      <c r="AB3" s="99"/>
      <c r="AC3" s="99"/>
      <c r="AD3" s="99"/>
      <c r="AE3" s="105"/>
      <c r="AF3" s="110"/>
      <c r="AG3" s="113"/>
      <c r="AH3" s="113"/>
      <c r="AI3" s="131"/>
      <c r="AJ3" s="131"/>
      <c r="AK3" s="134"/>
      <c r="AL3" s="134"/>
      <c r="AM3" s="165">
        <v>55</v>
      </c>
      <c r="AN3" s="151"/>
      <c r="AO3" s="172"/>
      <c r="AP3" s="174"/>
      <c r="AQ3" s="174"/>
      <c r="AR3" s="177"/>
      <c r="AS3" s="184"/>
      <c r="AT3" s="184"/>
      <c r="AU3" s="196"/>
      <c r="AV3" s="196"/>
      <c r="AW3" s="196"/>
      <c r="AX3" s="156"/>
      <c r="AY3" s="234"/>
      <c r="AZ3" s="244"/>
    </row>
    <row r="4" spans="1:52" x14ac:dyDescent="0.3">
      <c r="A4" t="s">
        <v>1312</v>
      </c>
      <c r="T4" s="16">
        <v>0</v>
      </c>
      <c r="U4" s="16">
        <v>0</v>
      </c>
      <c r="V4" s="16"/>
      <c r="W4" s="58"/>
      <c r="X4" s="84">
        <v>0</v>
      </c>
      <c r="Y4" s="87"/>
      <c r="Z4" s="96"/>
      <c r="AA4" s="103"/>
      <c r="AB4" s="99"/>
      <c r="AC4" s="99"/>
      <c r="AD4" s="99"/>
      <c r="AE4" s="105"/>
      <c r="AF4" s="110"/>
      <c r="AG4" s="113"/>
      <c r="AH4" s="113"/>
      <c r="AI4" s="131"/>
      <c r="AJ4" s="131"/>
      <c r="AK4" s="134"/>
      <c r="AL4" s="134"/>
      <c r="AM4" s="154">
        <v>1</v>
      </c>
      <c r="AN4" s="151"/>
      <c r="AO4" s="172"/>
      <c r="AP4" s="174"/>
      <c r="AQ4" s="174"/>
      <c r="AR4" s="177"/>
      <c r="AS4" s="184"/>
      <c r="AT4" s="184"/>
      <c r="AU4" s="196"/>
      <c r="AV4" s="196"/>
      <c r="AW4" s="204">
        <f>50/244</f>
        <v>0.20491803278688525</v>
      </c>
      <c r="AX4" s="156"/>
      <c r="AY4" s="234"/>
      <c r="AZ4" s="244"/>
    </row>
    <row r="5" spans="1:52" x14ac:dyDescent="0.3">
      <c r="A5" t="s">
        <v>1313</v>
      </c>
      <c r="T5" s="16">
        <v>0</v>
      </c>
      <c r="U5" s="16">
        <v>0</v>
      </c>
      <c r="V5" s="16"/>
      <c r="W5" s="58"/>
      <c r="X5" s="84">
        <v>0</v>
      </c>
      <c r="Y5" s="87"/>
      <c r="Z5" s="96"/>
      <c r="AA5" s="103"/>
      <c r="AB5" s="99"/>
      <c r="AC5" s="99"/>
      <c r="AD5" s="99"/>
      <c r="AE5" s="105"/>
      <c r="AF5" s="110"/>
      <c r="AG5" s="113"/>
      <c r="AH5" s="113"/>
      <c r="AI5" s="131"/>
      <c r="AJ5" s="131"/>
      <c r="AK5" s="134"/>
      <c r="AL5" s="134"/>
      <c r="AM5" s="154"/>
      <c r="AN5" s="151"/>
      <c r="AO5" s="172"/>
      <c r="AP5" s="174"/>
      <c r="AQ5" s="174"/>
      <c r="AR5" s="177"/>
      <c r="AS5" s="184"/>
      <c r="AT5" s="184"/>
      <c r="AU5" s="196"/>
      <c r="AV5" s="196"/>
      <c r="AW5" s="196">
        <v>0</v>
      </c>
      <c r="AX5" s="156">
        <v>7</v>
      </c>
      <c r="AY5" s="234"/>
      <c r="AZ5" s="244"/>
    </row>
    <row r="6" spans="1:52" x14ac:dyDescent="0.3">
      <c r="A6" t="s">
        <v>1314</v>
      </c>
      <c r="T6" s="16">
        <v>0</v>
      </c>
      <c r="U6" s="16">
        <v>0</v>
      </c>
      <c r="V6" s="16"/>
      <c r="W6" s="58"/>
      <c r="X6" s="84">
        <v>0</v>
      </c>
      <c r="Y6" s="87"/>
      <c r="Z6" s="96"/>
      <c r="AA6" s="103"/>
      <c r="AB6" s="99"/>
      <c r="AC6" s="99"/>
      <c r="AD6" s="99"/>
      <c r="AE6" s="105">
        <v>29</v>
      </c>
      <c r="AF6" s="110"/>
      <c r="AG6" s="113"/>
      <c r="AH6" s="113"/>
      <c r="AI6" s="131"/>
      <c r="AJ6" s="131"/>
      <c r="AK6" s="134"/>
      <c r="AL6" s="134"/>
      <c r="AM6" s="154">
        <v>28</v>
      </c>
      <c r="AN6" s="151"/>
      <c r="AO6" s="172"/>
      <c r="AP6" s="174"/>
      <c r="AQ6" s="174"/>
      <c r="AR6" s="177"/>
      <c r="AS6" s="184"/>
      <c r="AT6" s="184"/>
      <c r="AU6" s="196"/>
      <c r="AV6" s="196"/>
      <c r="AW6" s="196">
        <v>0</v>
      </c>
      <c r="AX6" s="156">
        <v>16</v>
      </c>
      <c r="AY6" s="234"/>
      <c r="AZ6" s="244"/>
    </row>
    <row r="7" spans="1:52" x14ac:dyDescent="0.3">
      <c r="A7" t="s">
        <v>1315</v>
      </c>
      <c r="T7" s="16">
        <v>0</v>
      </c>
      <c r="U7" s="16">
        <v>0</v>
      </c>
      <c r="V7" s="16"/>
      <c r="W7" s="58"/>
      <c r="X7" s="84">
        <v>0</v>
      </c>
      <c r="Y7" s="87"/>
      <c r="Z7" s="96"/>
      <c r="AA7" s="103"/>
      <c r="AB7" s="99"/>
      <c r="AC7" s="99"/>
      <c r="AD7" s="99"/>
      <c r="AE7" s="105">
        <v>3</v>
      </c>
      <c r="AF7" s="110"/>
      <c r="AG7" s="113"/>
      <c r="AH7" s="113"/>
      <c r="AI7" s="131"/>
      <c r="AJ7" s="131"/>
      <c r="AK7" s="134"/>
      <c r="AL7" s="134"/>
      <c r="AM7" s="154">
        <v>15</v>
      </c>
      <c r="AN7" s="151"/>
      <c r="AO7" s="172"/>
      <c r="AP7" s="174"/>
      <c r="AQ7" s="174"/>
      <c r="AR7" s="177"/>
      <c r="AS7" s="184"/>
      <c r="AT7" s="184"/>
      <c r="AU7" s="196"/>
      <c r="AV7" s="196"/>
      <c r="AW7" s="196">
        <v>0</v>
      </c>
      <c r="AX7" s="156"/>
      <c r="AY7" s="234"/>
      <c r="AZ7" s="244"/>
    </row>
    <row r="8" spans="1:52" x14ac:dyDescent="0.3">
      <c r="A8" t="s">
        <v>1316</v>
      </c>
      <c r="T8" s="16">
        <v>0</v>
      </c>
      <c r="U8" s="16">
        <v>0</v>
      </c>
      <c r="V8" s="16"/>
      <c r="W8" s="58"/>
      <c r="X8" s="84">
        <v>0</v>
      </c>
      <c r="Y8" s="87"/>
      <c r="Z8" s="96"/>
      <c r="AA8" s="103"/>
      <c r="AB8" s="99"/>
      <c r="AC8" s="99"/>
      <c r="AD8" s="99"/>
      <c r="AE8" s="105"/>
      <c r="AF8" s="110"/>
      <c r="AG8" s="113"/>
      <c r="AH8" s="113"/>
      <c r="AI8" s="131"/>
      <c r="AJ8" s="131"/>
      <c r="AK8" s="134"/>
      <c r="AL8" s="134"/>
      <c r="AM8" s="154">
        <v>10</v>
      </c>
      <c r="AN8" s="151"/>
      <c r="AO8" s="172"/>
      <c r="AP8" s="174"/>
      <c r="AQ8" s="174"/>
      <c r="AR8" s="177"/>
      <c r="AS8" s="184"/>
      <c r="AT8" s="184"/>
      <c r="AU8" s="196"/>
      <c r="AV8" s="196"/>
      <c r="AW8" s="196">
        <v>0</v>
      </c>
      <c r="AX8" s="156"/>
      <c r="AY8" s="234"/>
      <c r="AZ8" s="244"/>
    </row>
    <row r="9" spans="1:52" x14ac:dyDescent="0.3">
      <c r="A9" t="s">
        <v>1317</v>
      </c>
      <c r="T9" s="16">
        <v>0</v>
      </c>
      <c r="U9" s="16">
        <v>0</v>
      </c>
      <c r="V9" s="16"/>
      <c r="W9" s="58"/>
      <c r="X9" s="84">
        <v>0</v>
      </c>
      <c r="Y9" s="87"/>
      <c r="Z9" s="96"/>
      <c r="AA9" s="103">
        <v>1</v>
      </c>
      <c r="AB9" s="99"/>
      <c r="AC9" s="99"/>
      <c r="AD9" s="99"/>
      <c r="AE9" s="105">
        <v>7</v>
      </c>
      <c r="AF9" s="110"/>
      <c r="AG9" s="113"/>
      <c r="AH9" s="113"/>
      <c r="AI9" s="131">
        <v>0.3</v>
      </c>
      <c r="AJ9" s="131"/>
      <c r="AK9" s="134"/>
      <c r="AL9" s="134"/>
      <c r="AM9" s="154">
        <v>1</v>
      </c>
      <c r="AN9" s="151">
        <v>100</v>
      </c>
      <c r="AO9" s="172"/>
      <c r="AP9" s="174"/>
      <c r="AQ9" s="174"/>
      <c r="AR9" s="177"/>
      <c r="AS9" s="184"/>
      <c r="AT9" s="184"/>
      <c r="AU9" s="196"/>
      <c r="AV9" s="196"/>
      <c r="AW9" s="196">
        <v>0</v>
      </c>
      <c r="AX9" s="156">
        <v>3</v>
      </c>
      <c r="AY9" s="234"/>
      <c r="AZ9" s="244"/>
    </row>
    <row r="10" spans="1:52" x14ac:dyDescent="0.3">
      <c r="A10" t="s">
        <v>1318</v>
      </c>
      <c r="B10">
        <v>24</v>
      </c>
      <c r="D10">
        <f>SUM(D11:D13)</f>
        <v>1975</v>
      </c>
      <c r="L10">
        <v>1000</v>
      </c>
      <c r="N10">
        <v>9</v>
      </c>
      <c r="T10" s="16">
        <v>0</v>
      </c>
      <c r="U10" s="16">
        <v>0</v>
      </c>
      <c r="V10" s="16"/>
      <c r="W10" s="58"/>
      <c r="X10" s="84">
        <v>0</v>
      </c>
      <c r="Y10" s="87"/>
      <c r="Z10" s="96"/>
      <c r="AA10" s="104">
        <f>SUM(AA11:AA13)</f>
        <v>18</v>
      </c>
      <c r="AB10" s="99"/>
      <c r="AC10" s="99">
        <v>2028</v>
      </c>
      <c r="AD10" s="99">
        <v>2115</v>
      </c>
      <c r="AE10" s="105"/>
      <c r="AF10" s="110"/>
      <c r="AG10" s="113"/>
      <c r="AH10" s="113"/>
      <c r="AI10" s="131"/>
      <c r="AJ10" s="131">
        <v>7</v>
      </c>
      <c r="AK10" s="134"/>
      <c r="AL10" s="134">
        <v>6</v>
      </c>
      <c r="AM10" s="166">
        <v>44</v>
      </c>
      <c r="AN10" s="151">
        <v>4092</v>
      </c>
      <c r="AO10" s="172"/>
      <c r="AP10" s="174"/>
      <c r="AQ10" s="174"/>
      <c r="AR10" s="177"/>
      <c r="AS10" s="184"/>
      <c r="AT10" s="184"/>
      <c r="AU10" s="196">
        <v>7</v>
      </c>
      <c r="AV10" s="196">
        <v>1290</v>
      </c>
      <c r="AW10" s="205">
        <f>(AW11+AW12+AW13)/244</f>
        <v>5.7763370061811335E-2</v>
      </c>
      <c r="AX10" s="156"/>
      <c r="AY10" s="173">
        <v>12</v>
      </c>
      <c r="AZ10" s="244"/>
    </row>
    <row r="11" spans="1:52" x14ac:dyDescent="0.3">
      <c r="A11" t="s">
        <v>1319</v>
      </c>
      <c r="B11">
        <v>16</v>
      </c>
      <c r="D11">
        <v>1325</v>
      </c>
      <c r="F11">
        <v>955</v>
      </c>
      <c r="H11">
        <v>4</v>
      </c>
      <c r="J11">
        <v>5200</v>
      </c>
      <c r="L11">
        <v>1000</v>
      </c>
      <c r="N11">
        <v>9</v>
      </c>
      <c r="O11">
        <v>15</v>
      </c>
      <c r="P11">
        <v>37.5</v>
      </c>
      <c r="R11">
        <v>20</v>
      </c>
      <c r="S11">
        <v>8</v>
      </c>
      <c r="T11" s="16">
        <v>0</v>
      </c>
      <c r="U11" s="16">
        <v>0</v>
      </c>
      <c r="V11" s="16"/>
      <c r="W11" s="58"/>
      <c r="X11" s="84">
        <v>0</v>
      </c>
      <c r="Y11" s="87"/>
      <c r="Z11" s="96"/>
      <c r="AA11" s="104">
        <v>10</v>
      </c>
      <c r="AB11" s="99">
        <v>3399</v>
      </c>
      <c r="AC11" s="108">
        <v>1830</v>
      </c>
      <c r="AD11" s="108">
        <v>1915</v>
      </c>
      <c r="AE11" s="105"/>
      <c r="AF11" s="110">
        <v>6</v>
      </c>
      <c r="AG11" s="113"/>
      <c r="AH11" s="113"/>
      <c r="AI11" s="131">
        <v>2</v>
      </c>
      <c r="AJ11" s="131">
        <v>6.6</v>
      </c>
      <c r="AK11" s="134"/>
      <c r="AL11" s="134">
        <v>5</v>
      </c>
      <c r="AM11" s="154">
        <v>37</v>
      </c>
      <c r="AN11" s="151">
        <v>3503</v>
      </c>
      <c r="AO11" s="172">
        <v>14</v>
      </c>
      <c r="AP11" s="174">
        <v>20</v>
      </c>
      <c r="AQ11" s="174"/>
      <c r="AR11" s="177">
        <v>6</v>
      </c>
      <c r="AS11" s="184"/>
      <c r="AT11" s="184"/>
      <c r="AU11" s="196">
        <v>6</v>
      </c>
      <c r="AV11" s="196">
        <v>1290</v>
      </c>
      <c r="AW11" s="204">
        <f>3200/244</f>
        <v>13.114754098360656</v>
      </c>
      <c r="AX11" s="156">
        <v>6</v>
      </c>
      <c r="AY11" s="173">
        <v>11</v>
      </c>
      <c r="AZ11" s="244"/>
    </row>
    <row r="12" spans="1:52" x14ac:dyDescent="0.3">
      <c r="A12" t="s">
        <v>1320</v>
      </c>
      <c r="D12">
        <v>150</v>
      </c>
      <c r="S12">
        <v>1</v>
      </c>
      <c r="T12" s="16">
        <v>0</v>
      </c>
      <c r="U12" s="16">
        <v>0</v>
      </c>
      <c r="V12" s="16"/>
      <c r="W12" s="58"/>
      <c r="X12" s="84">
        <v>0</v>
      </c>
      <c r="Y12" s="87"/>
      <c r="Z12" s="96"/>
      <c r="AA12" s="104">
        <v>4</v>
      </c>
      <c r="AB12" s="99"/>
      <c r="AC12" s="99"/>
      <c r="AD12" s="99"/>
      <c r="AE12" s="105"/>
      <c r="AF12" s="110"/>
      <c r="AG12" s="113"/>
      <c r="AH12" s="113"/>
      <c r="AI12" s="131">
        <v>8</v>
      </c>
      <c r="AJ12" s="131">
        <v>0.4</v>
      </c>
      <c r="AK12" s="134"/>
      <c r="AL12" s="134">
        <v>1</v>
      </c>
      <c r="AM12" s="154">
        <v>7</v>
      </c>
      <c r="AN12" s="151">
        <v>202</v>
      </c>
      <c r="AO12" s="172">
        <v>5</v>
      </c>
      <c r="AP12" s="174">
        <v>10</v>
      </c>
      <c r="AQ12" s="174"/>
      <c r="AR12" s="177"/>
      <c r="AS12" s="184"/>
      <c r="AT12" s="184"/>
      <c r="AU12" s="196">
        <v>0.6</v>
      </c>
      <c r="AV12" s="196"/>
      <c r="AW12" s="204">
        <f>58/244</f>
        <v>0.23770491803278687</v>
      </c>
      <c r="AX12" s="156"/>
      <c r="AY12" s="173">
        <v>1</v>
      </c>
      <c r="AZ12" s="244"/>
    </row>
    <row r="13" spans="1:52" x14ac:dyDescent="0.3">
      <c r="A13" t="s">
        <v>1321</v>
      </c>
      <c r="B13">
        <v>8</v>
      </c>
      <c r="D13">
        <v>500</v>
      </c>
      <c r="F13">
        <v>397</v>
      </c>
      <c r="H13">
        <v>0.4</v>
      </c>
      <c r="J13">
        <v>600</v>
      </c>
      <c r="O13">
        <v>1</v>
      </c>
      <c r="P13">
        <v>3</v>
      </c>
      <c r="T13" s="16">
        <v>0</v>
      </c>
      <c r="U13" s="16">
        <v>0</v>
      </c>
      <c r="V13" s="16"/>
      <c r="W13" s="58"/>
      <c r="X13" s="84">
        <v>0</v>
      </c>
      <c r="Y13" s="87"/>
      <c r="Z13" s="96"/>
      <c r="AA13" s="104">
        <v>4</v>
      </c>
      <c r="AB13" s="99">
        <v>394</v>
      </c>
      <c r="AC13" s="108">
        <v>198</v>
      </c>
      <c r="AD13" s="108">
        <v>200</v>
      </c>
      <c r="AE13" s="105"/>
      <c r="AF13" s="110">
        <v>1</v>
      </c>
      <c r="AG13" s="113"/>
      <c r="AH13" s="113"/>
      <c r="AI13" s="131"/>
      <c r="AJ13" s="131"/>
      <c r="AK13" s="134"/>
      <c r="AL13" s="134"/>
      <c r="AM13" s="154"/>
      <c r="AN13" s="151">
        <v>387</v>
      </c>
      <c r="AO13" s="172"/>
      <c r="AP13" s="174">
        <v>15</v>
      </c>
      <c r="AQ13" s="174"/>
      <c r="AR13" s="177">
        <v>1</v>
      </c>
      <c r="AS13" s="184"/>
      <c r="AT13" s="184"/>
      <c r="AU13" s="196">
        <v>0.4</v>
      </c>
      <c r="AV13" s="196"/>
      <c r="AW13" s="204">
        <f>181/244</f>
        <v>0.74180327868852458</v>
      </c>
      <c r="AX13" s="156"/>
      <c r="AY13" s="64"/>
      <c r="AZ13" s="244"/>
    </row>
    <row r="14" spans="1:52" x14ac:dyDescent="0.3">
      <c r="A14" t="s">
        <v>1322</v>
      </c>
      <c r="T14" s="16">
        <v>0</v>
      </c>
      <c r="U14" s="16">
        <v>0</v>
      </c>
      <c r="V14" s="16"/>
      <c r="W14" s="58"/>
      <c r="X14" s="84">
        <v>0</v>
      </c>
      <c r="Y14" s="87"/>
      <c r="Z14" s="96"/>
      <c r="AA14" s="104">
        <f>SUM(AA15:AA17)</f>
        <v>13</v>
      </c>
      <c r="AB14" s="99"/>
      <c r="AC14" s="99"/>
      <c r="AD14" s="99"/>
      <c r="AE14" s="105"/>
      <c r="AF14" s="110"/>
      <c r="AG14" s="113"/>
      <c r="AH14" s="113"/>
      <c r="AI14" s="131"/>
      <c r="AJ14" s="131"/>
      <c r="AK14" s="134"/>
      <c r="AL14" s="134"/>
      <c r="AM14" s="166">
        <v>19</v>
      </c>
      <c r="AN14" s="151">
        <v>3845</v>
      </c>
      <c r="AO14" s="172"/>
      <c r="AP14" s="174"/>
      <c r="AQ14" s="174"/>
      <c r="AR14" s="177"/>
      <c r="AS14" s="184">
        <v>23</v>
      </c>
      <c r="AT14" s="184">
        <v>23</v>
      </c>
      <c r="AU14" s="196"/>
      <c r="AV14" s="196"/>
      <c r="AW14" s="205">
        <f>(AW15+AW16+AW17)/244</f>
        <v>2.586670249932814E-2</v>
      </c>
      <c r="AX14" s="156"/>
      <c r="AY14" s="64"/>
      <c r="AZ14" s="244"/>
    </row>
    <row r="15" spans="1:52" x14ac:dyDescent="0.3">
      <c r="A15" t="s">
        <v>1319</v>
      </c>
      <c r="O15">
        <v>5</v>
      </c>
      <c r="P15">
        <v>15</v>
      </c>
      <c r="T15" s="16">
        <v>0</v>
      </c>
      <c r="U15" s="16">
        <v>0</v>
      </c>
      <c r="V15" s="16"/>
      <c r="W15" s="58"/>
      <c r="X15" s="84">
        <v>0</v>
      </c>
      <c r="Y15" s="87"/>
      <c r="Z15" s="96"/>
      <c r="AA15" s="104">
        <v>9</v>
      </c>
      <c r="AB15" s="99"/>
      <c r="AC15" s="99"/>
      <c r="AD15" s="99"/>
      <c r="AE15" s="105"/>
      <c r="AF15" s="110"/>
      <c r="AG15" s="113"/>
      <c r="AH15" s="113"/>
      <c r="AI15" s="131"/>
      <c r="AJ15" s="131"/>
      <c r="AK15" s="134">
        <v>40</v>
      </c>
      <c r="AL15" s="134"/>
      <c r="AM15" s="154">
        <v>17</v>
      </c>
      <c r="AN15" s="151">
        <v>3545</v>
      </c>
      <c r="AO15" s="172">
        <v>4</v>
      </c>
      <c r="AP15" s="174">
        <v>40</v>
      </c>
      <c r="AQ15" s="174"/>
      <c r="AR15" s="177"/>
      <c r="AS15" s="184">
        <v>23</v>
      </c>
      <c r="AT15" s="184">
        <v>23</v>
      </c>
      <c r="AU15" s="196"/>
      <c r="AV15" s="196"/>
      <c r="AW15" s="204">
        <f>1440/244</f>
        <v>5.9016393442622954</v>
      </c>
      <c r="AX15" s="156">
        <v>5</v>
      </c>
      <c r="AY15" s="64"/>
      <c r="AZ15" s="244">
        <v>3</v>
      </c>
    </row>
    <row r="16" spans="1:52" x14ac:dyDescent="0.3">
      <c r="A16" t="s">
        <v>1320</v>
      </c>
      <c r="T16" s="16">
        <v>0</v>
      </c>
      <c r="U16" s="16">
        <v>0</v>
      </c>
      <c r="V16" s="16"/>
      <c r="W16" s="58"/>
      <c r="X16" s="84">
        <v>0</v>
      </c>
      <c r="Y16" s="87"/>
      <c r="Z16" s="96"/>
      <c r="AA16" s="104">
        <v>2</v>
      </c>
      <c r="AB16" s="99"/>
      <c r="AC16" s="99"/>
      <c r="AD16" s="99"/>
      <c r="AE16" s="105"/>
      <c r="AF16" s="110"/>
      <c r="AG16" s="113"/>
      <c r="AH16" s="113"/>
      <c r="AI16" s="131"/>
      <c r="AJ16" s="131"/>
      <c r="AK16" s="134"/>
      <c r="AL16" s="134"/>
      <c r="AM16" s="154">
        <v>3</v>
      </c>
      <c r="AN16" s="151">
        <v>300</v>
      </c>
      <c r="AO16" s="172"/>
      <c r="AP16" s="174">
        <v>10</v>
      </c>
      <c r="AQ16" s="174"/>
      <c r="AR16" s="177"/>
      <c r="AS16" s="184"/>
      <c r="AT16" s="184"/>
      <c r="AU16" s="196"/>
      <c r="AV16" s="196"/>
      <c r="AW16" s="172">
        <v>0</v>
      </c>
      <c r="AX16" s="156"/>
      <c r="AY16" s="64"/>
      <c r="AZ16" s="244"/>
    </row>
    <row r="17" spans="1:52" x14ac:dyDescent="0.3">
      <c r="A17" t="s">
        <v>1321</v>
      </c>
      <c r="O17">
        <v>1</v>
      </c>
      <c r="P17">
        <v>3</v>
      </c>
      <c r="T17" s="16">
        <v>0</v>
      </c>
      <c r="U17" s="16">
        <v>0</v>
      </c>
      <c r="V17" s="16"/>
      <c r="W17" s="58"/>
      <c r="X17" s="84">
        <v>0</v>
      </c>
      <c r="Y17" s="87"/>
      <c r="Z17" s="96"/>
      <c r="AA17" s="104">
        <v>2</v>
      </c>
      <c r="AB17" s="99"/>
      <c r="AC17" s="99"/>
      <c r="AD17" s="99"/>
      <c r="AE17" s="105"/>
      <c r="AF17" s="110"/>
      <c r="AG17" s="113"/>
      <c r="AH17" s="113"/>
      <c r="AI17" s="131"/>
      <c r="AJ17" s="131"/>
      <c r="AK17" s="134">
        <v>5</v>
      </c>
      <c r="AL17" s="134"/>
      <c r="AM17" s="154"/>
      <c r="AN17" s="151"/>
      <c r="AO17" s="172">
        <v>0.5</v>
      </c>
      <c r="AP17" s="174">
        <v>20</v>
      </c>
      <c r="AQ17" s="174"/>
      <c r="AR17" s="177"/>
      <c r="AS17" s="184"/>
      <c r="AT17" s="184"/>
      <c r="AU17" s="196"/>
      <c r="AV17" s="196"/>
      <c r="AW17" s="204">
        <f>100/244</f>
        <v>0.4098360655737705</v>
      </c>
      <c r="AX17" s="156"/>
      <c r="AY17" s="64"/>
      <c r="AZ17" s="244"/>
    </row>
    <row r="18" spans="1:52" x14ac:dyDescent="0.3">
      <c r="A18" t="s">
        <v>1323</v>
      </c>
      <c r="T18" s="16">
        <v>0</v>
      </c>
      <c r="U18" s="16">
        <v>0</v>
      </c>
      <c r="V18" s="16"/>
      <c r="W18" s="58"/>
      <c r="X18" s="84">
        <v>0</v>
      </c>
      <c r="Y18" s="87"/>
      <c r="Z18" s="96"/>
      <c r="AA18" s="103"/>
      <c r="AB18" s="99"/>
      <c r="AC18" s="99"/>
      <c r="AD18" s="99"/>
      <c r="AE18" s="105"/>
      <c r="AF18" s="110"/>
      <c r="AG18" s="113"/>
      <c r="AH18" s="113"/>
      <c r="AI18" s="131"/>
      <c r="AJ18" s="131"/>
      <c r="AK18" s="134"/>
      <c r="AL18" s="134"/>
      <c r="AM18" s="166">
        <v>21</v>
      </c>
      <c r="AN18" s="151"/>
      <c r="AO18" s="172"/>
      <c r="AP18" s="174"/>
      <c r="AQ18" s="174"/>
      <c r="AR18" s="177"/>
      <c r="AS18" s="184"/>
      <c r="AT18" s="184"/>
      <c r="AU18" s="196"/>
      <c r="AV18" s="196"/>
      <c r="AW18" s="172">
        <v>0</v>
      </c>
      <c r="AX18" s="156"/>
      <c r="AY18" s="64"/>
      <c r="AZ18" s="244"/>
    </row>
    <row r="19" spans="1:52" x14ac:dyDescent="0.3">
      <c r="A19" t="s">
        <v>1324</v>
      </c>
      <c r="T19" s="16">
        <v>0</v>
      </c>
      <c r="U19" s="16">
        <v>0</v>
      </c>
      <c r="V19" s="16"/>
      <c r="W19" s="58"/>
      <c r="X19" s="84">
        <v>0</v>
      </c>
      <c r="Y19" s="87"/>
      <c r="Z19" s="96"/>
      <c r="AA19" s="103"/>
      <c r="AB19" s="99"/>
      <c r="AC19" s="99"/>
      <c r="AD19" s="99"/>
      <c r="AE19" s="105"/>
      <c r="AF19" s="110"/>
      <c r="AG19" s="113"/>
      <c r="AH19" s="113"/>
      <c r="AI19" s="131"/>
      <c r="AJ19" s="131"/>
      <c r="AK19" s="134"/>
      <c r="AL19" s="134"/>
      <c r="AM19" s="154">
        <v>6</v>
      </c>
      <c r="AN19" s="151"/>
      <c r="AO19" s="172"/>
      <c r="AP19" s="174"/>
      <c r="AQ19" s="174"/>
      <c r="AR19" s="177"/>
      <c r="AS19" s="184"/>
      <c r="AT19" s="184"/>
      <c r="AU19" s="196"/>
      <c r="AV19" s="196"/>
      <c r="AW19" s="172">
        <v>0</v>
      </c>
      <c r="AX19" s="156"/>
      <c r="AY19" s="64"/>
      <c r="AZ19" s="244"/>
    </row>
    <row r="20" spans="1:52" x14ac:dyDescent="0.3">
      <c r="A20" t="s">
        <v>1325</v>
      </c>
      <c r="T20" s="16">
        <v>0</v>
      </c>
      <c r="U20" s="16">
        <v>0</v>
      </c>
      <c r="V20" s="16"/>
      <c r="W20" s="58"/>
      <c r="X20" s="84">
        <v>0</v>
      </c>
      <c r="Y20" s="87"/>
      <c r="Z20" s="96"/>
      <c r="AA20" s="103"/>
      <c r="AB20" s="99"/>
      <c r="AC20" s="99"/>
      <c r="AD20" s="99"/>
      <c r="AE20" s="105"/>
      <c r="AF20" s="110"/>
      <c r="AG20" s="113"/>
      <c r="AH20" s="113"/>
      <c r="AI20" s="131">
        <v>5</v>
      </c>
      <c r="AJ20" s="131"/>
      <c r="AK20" s="134"/>
      <c r="AL20" s="134"/>
      <c r="AM20" s="154">
        <v>15</v>
      </c>
      <c r="AN20" s="151"/>
      <c r="AO20" s="173">
        <v>6</v>
      </c>
      <c r="AP20" s="174"/>
      <c r="AQ20" s="174"/>
      <c r="AR20" s="177"/>
      <c r="AS20" s="184"/>
      <c r="AT20" s="184"/>
      <c r="AU20" s="196"/>
      <c r="AV20" s="196"/>
      <c r="AW20" s="172">
        <v>0</v>
      </c>
      <c r="AX20" s="156"/>
      <c r="AY20" s="64"/>
      <c r="AZ20" s="244"/>
    </row>
    <row r="21" spans="1:52" x14ac:dyDescent="0.3">
      <c r="A21" t="s">
        <v>1326</v>
      </c>
      <c r="T21" s="16">
        <v>0</v>
      </c>
      <c r="U21" s="16">
        <v>0</v>
      </c>
      <c r="V21" s="16"/>
      <c r="W21" s="58"/>
      <c r="X21" s="84">
        <v>0</v>
      </c>
      <c r="Y21" s="87"/>
      <c r="Z21" s="96"/>
      <c r="AA21" s="103"/>
      <c r="AB21" s="99"/>
      <c r="AC21" s="99"/>
      <c r="AD21" s="99"/>
      <c r="AE21" s="105"/>
      <c r="AF21" s="110"/>
      <c r="AG21" s="113"/>
      <c r="AH21" s="113">
        <v>2</v>
      </c>
      <c r="AI21" s="131"/>
      <c r="AJ21" s="131"/>
      <c r="AK21" s="134"/>
      <c r="AL21" s="134"/>
      <c r="AM21" s="154"/>
      <c r="AN21" s="151"/>
      <c r="AO21" s="172"/>
      <c r="AP21" s="174"/>
      <c r="AQ21" s="174"/>
      <c r="AR21" s="177"/>
      <c r="AS21" s="184"/>
      <c r="AT21" s="184"/>
      <c r="AU21" s="196"/>
      <c r="AV21" s="196"/>
      <c r="AW21" s="172">
        <v>0</v>
      </c>
      <c r="AX21" s="156"/>
      <c r="AY21" s="64"/>
      <c r="AZ21" s="244"/>
    </row>
    <row r="22" spans="1:52" x14ac:dyDescent="0.3">
      <c r="A22" t="s">
        <v>1327</v>
      </c>
      <c r="T22" s="16">
        <v>0</v>
      </c>
      <c r="U22" s="16">
        <v>0</v>
      </c>
      <c r="V22" s="16"/>
      <c r="W22" s="58"/>
      <c r="X22" s="84">
        <v>0</v>
      </c>
      <c r="Y22" s="87"/>
      <c r="Z22" s="96"/>
      <c r="AA22" s="103"/>
      <c r="AB22" s="99"/>
      <c r="AC22" s="99"/>
      <c r="AD22" s="99"/>
      <c r="AE22" s="105"/>
      <c r="AF22" s="110"/>
      <c r="AG22" s="113"/>
      <c r="AH22" s="113">
        <v>1</v>
      </c>
      <c r="AI22" s="131"/>
      <c r="AJ22" s="131"/>
      <c r="AK22" s="134"/>
      <c r="AL22" s="134"/>
      <c r="AM22" s="154"/>
      <c r="AN22" s="151"/>
      <c r="AO22" s="172"/>
      <c r="AP22" s="174"/>
      <c r="AQ22" s="174"/>
      <c r="AR22" s="177"/>
      <c r="AS22" s="184"/>
      <c r="AT22" s="184"/>
      <c r="AU22" s="196"/>
      <c r="AV22" s="196"/>
      <c r="AW22" s="172">
        <v>0</v>
      </c>
      <c r="AX22" s="156"/>
      <c r="AY22" s="64"/>
      <c r="AZ22" s="244"/>
    </row>
    <row r="23" spans="1:52" x14ac:dyDescent="0.3">
      <c r="A23" t="s">
        <v>1328</v>
      </c>
      <c r="T23" s="16">
        <v>0</v>
      </c>
      <c r="U23" s="16">
        <v>0</v>
      </c>
      <c r="V23" s="16"/>
      <c r="W23" s="58"/>
      <c r="X23" s="84">
        <v>0</v>
      </c>
      <c r="Y23" s="87"/>
      <c r="Z23" s="96"/>
      <c r="AA23" s="103"/>
      <c r="AB23" s="99"/>
      <c r="AC23" s="99"/>
      <c r="AD23" s="99"/>
      <c r="AE23" s="105"/>
      <c r="AF23" s="110"/>
      <c r="AG23" s="113"/>
      <c r="AH23" s="113">
        <v>1</v>
      </c>
      <c r="AI23" s="131"/>
      <c r="AJ23" s="131"/>
      <c r="AK23" s="134"/>
      <c r="AL23" s="134"/>
      <c r="AM23" s="154"/>
      <c r="AN23" s="151"/>
      <c r="AO23" s="172"/>
      <c r="AP23" s="174"/>
      <c r="AQ23" s="174"/>
      <c r="AR23" s="177"/>
      <c r="AS23" s="184"/>
      <c r="AT23" s="184"/>
      <c r="AU23" s="196"/>
      <c r="AV23" s="196"/>
      <c r="AW23" s="172">
        <v>0</v>
      </c>
      <c r="AX23" s="156"/>
      <c r="AY23" s="64"/>
      <c r="AZ23" s="244"/>
    </row>
    <row r="24" spans="1:52" x14ac:dyDescent="0.3">
      <c r="A24" t="s">
        <v>1329</v>
      </c>
      <c r="T24" s="16">
        <v>0</v>
      </c>
      <c r="U24" s="16">
        <v>0</v>
      </c>
      <c r="V24" s="16"/>
      <c r="W24" s="58"/>
      <c r="X24" s="84">
        <v>0</v>
      </c>
      <c r="Y24" s="87"/>
      <c r="Z24" s="96"/>
      <c r="AA24" s="103"/>
      <c r="AB24" s="99"/>
      <c r="AC24" s="99"/>
      <c r="AD24" s="99"/>
      <c r="AE24" s="105"/>
      <c r="AF24" s="110"/>
      <c r="AG24" s="113"/>
      <c r="AH24" s="113"/>
      <c r="AI24" s="131"/>
      <c r="AJ24" s="131"/>
      <c r="AK24" s="134"/>
      <c r="AL24" s="134"/>
      <c r="AM24" s="154"/>
      <c r="AN24" s="151"/>
      <c r="AO24" s="172"/>
      <c r="AP24" s="174"/>
      <c r="AQ24" s="174"/>
      <c r="AR24" s="177"/>
      <c r="AS24" s="184"/>
      <c r="AT24" s="184"/>
      <c r="AU24" s="196"/>
      <c r="AV24" s="196"/>
      <c r="AW24" s="204"/>
      <c r="AX24" s="156"/>
      <c r="AY24" s="64"/>
      <c r="AZ24" s="244"/>
    </row>
    <row r="25" spans="1:52" x14ac:dyDescent="0.3">
      <c r="A25" t="s">
        <v>1330</v>
      </c>
      <c r="B25">
        <v>200</v>
      </c>
      <c r="T25" s="16">
        <v>31.3</v>
      </c>
      <c r="U25" s="16">
        <v>2824</v>
      </c>
      <c r="V25" s="16">
        <v>6559</v>
      </c>
      <c r="W25" s="58">
        <v>121</v>
      </c>
      <c r="X25" s="84">
        <v>0</v>
      </c>
      <c r="Y25" s="87"/>
      <c r="Z25" s="96">
        <v>20</v>
      </c>
      <c r="AA25" s="103"/>
      <c r="AB25" s="99"/>
      <c r="AC25" s="99"/>
      <c r="AD25" s="99"/>
      <c r="AE25" s="105"/>
      <c r="AF25" s="64">
        <v>95</v>
      </c>
      <c r="AG25" s="113">
        <v>57</v>
      </c>
      <c r="AH25" s="113"/>
      <c r="AI25" s="131"/>
      <c r="AJ25" s="131"/>
      <c r="AK25" s="134"/>
      <c r="AL25" s="134"/>
      <c r="AM25" s="154"/>
      <c r="AN25" s="151"/>
      <c r="AO25" s="172"/>
      <c r="AP25" s="174"/>
      <c r="AQ25" s="174"/>
      <c r="AR25" s="177"/>
      <c r="AS25" s="184"/>
      <c r="AT25" s="184"/>
      <c r="AU25" s="196"/>
      <c r="AV25" s="196"/>
      <c r="AW25" s="172">
        <v>0</v>
      </c>
      <c r="AX25" s="156"/>
      <c r="AY25" s="64"/>
      <c r="AZ25" s="244"/>
    </row>
    <row r="26" spans="1:52" x14ac:dyDescent="0.3">
      <c r="A26" t="s">
        <v>1331</v>
      </c>
      <c r="H26">
        <v>0.7</v>
      </c>
      <c r="J26">
        <v>476</v>
      </c>
      <c r="O26">
        <v>2</v>
      </c>
      <c r="P26">
        <v>6</v>
      </c>
      <c r="T26" s="16">
        <v>0</v>
      </c>
      <c r="U26" s="16">
        <v>0</v>
      </c>
      <c r="V26" s="16"/>
      <c r="W26" s="58"/>
      <c r="X26" s="84">
        <v>0</v>
      </c>
      <c r="Y26" s="87"/>
      <c r="Z26" s="96"/>
      <c r="AA26" s="103"/>
      <c r="AB26" s="99">
        <v>335</v>
      </c>
      <c r="AC26" s="99"/>
      <c r="AD26" s="99"/>
      <c r="AE26" s="105"/>
      <c r="AF26" s="110"/>
      <c r="AG26" s="113">
        <v>13</v>
      </c>
      <c r="AH26" s="113"/>
      <c r="AI26" s="131"/>
      <c r="AJ26" s="131"/>
      <c r="AK26" s="134"/>
      <c r="AL26" s="134"/>
      <c r="AM26" s="166">
        <v>4</v>
      </c>
      <c r="AN26" s="151">
        <v>57482</v>
      </c>
      <c r="AO26" s="172"/>
      <c r="AP26" s="174"/>
      <c r="AQ26" s="174"/>
      <c r="AR26" s="177"/>
      <c r="AS26" s="184"/>
      <c r="AT26" s="184"/>
      <c r="AU26" s="196">
        <v>0.25</v>
      </c>
      <c r="AV26" s="196"/>
      <c r="AW26" s="204">
        <f>(49309+1094)/244</f>
        <v>206.56967213114754</v>
      </c>
      <c r="AX26" s="156"/>
      <c r="AY26" s="173">
        <v>67</v>
      </c>
      <c r="AZ26" s="244"/>
    </row>
    <row r="27" spans="1:52" x14ac:dyDescent="0.3">
      <c r="A27" t="s">
        <v>1332</v>
      </c>
      <c r="F27">
        <v>730</v>
      </c>
      <c r="H27">
        <v>20</v>
      </c>
      <c r="L27">
        <v>1166</v>
      </c>
      <c r="S27">
        <v>12</v>
      </c>
      <c r="T27" s="65">
        <v>1</v>
      </c>
      <c r="U27" s="65">
        <v>0</v>
      </c>
      <c r="V27" s="65">
        <v>227</v>
      </c>
      <c r="W27" s="65">
        <v>33</v>
      </c>
      <c r="X27" s="85">
        <v>472</v>
      </c>
      <c r="Y27" s="87">
        <v>3146</v>
      </c>
      <c r="Z27" s="96"/>
      <c r="AA27" s="103"/>
      <c r="AB27" s="99">
        <v>591</v>
      </c>
      <c r="AC27" s="108">
        <v>823</v>
      </c>
      <c r="AD27" s="108">
        <v>829</v>
      </c>
      <c r="AE27" s="105"/>
      <c r="AF27" s="110">
        <v>3</v>
      </c>
      <c r="AG27" s="113">
        <v>4</v>
      </c>
      <c r="AH27" s="113"/>
      <c r="AI27" s="131"/>
      <c r="AJ27" s="131"/>
      <c r="AK27" s="134"/>
      <c r="AL27" s="134"/>
      <c r="AM27" s="154"/>
      <c r="AN27" s="151"/>
      <c r="AO27" s="172"/>
      <c r="AP27" s="174"/>
      <c r="AQ27" s="174">
        <v>7</v>
      </c>
      <c r="AR27" s="177">
        <v>5</v>
      </c>
      <c r="AS27" s="184"/>
      <c r="AT27" s="184"/>
      <c r="AU27" s="196">
        <v>7</v>
      </c>
      <c r="AV27" s="196">
        <v>2100</v>
      </c>
      <c r="AW27" s="196">
        <v>0</v>
      </c>
      <c r="AX27" s="156"/>
      <c r="AY27" s="173">
        <v>16</v>
      </c>
      <c r="AZ27" s="244"/>
    </row>
    <row r="28" spans="1:52" x14ac:dyDescent="0.3">
      <c r="A28" s="58" t="s">
        <v>4334</v>
      </c>
      <c r="B28" s="58"/>
      <c r="C28" s="58"/>
      <c r="D28" s="58"/>
      <c r="E28" s="58"/>
      <c r="F28" s="58"/>
      <c r="G28" s="58"/>
      <c r="H28" s="58"/>
      <c r="I28" s="58"/>
      <c r="J28" s="58"/>
      <c r="K28" s="58"/>
      <c r="L28" s="58"/>
      <c r="M28" s="58"/>
      <c r="N28" s="58"/>
      <c r="O28" s="58"/>
      <c r="P28" s="58"/>
      <c r="Q28" s="58"/>
      <c r="R28" s="58"/>
      <c r="S28" s="58"/>
      <c r="T28" s="58"/>
      <c r="U28" s="58"/>
      <c r="V28" s="58"/>
      <c r="W28" s="58">
        <v>242</v>
      </c>
      <c r="AK28" s="135"/>
    </row>
  </sheetData>
  <mergeCells count="9">
    <mergeCell ref="AS1:AT1"/>
    <mergeCell ref="X1:Y1"/>
    <mergeCell ref="O1:P1"/>
    <mergeCell ref="L1:M1"/>
    <mergeCell ref="B1:C1"/>
    <mergeCell ref="D1:E1"/>
    <mergeCell ref="F1:G1"/>
    <mergeCell ref="H1:I1"/>
    <mergeCell ref="J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8"/>
  <sheetViews>
    <sheetView workbookViewId="0">
      <pane xSplit="1" ySplit="2" topLeftCell="BD3" activePane="bottomRight" state="frozen"/>
      <selection pane="topRight" activeCell="B1" sqref="B1"/>
      <selection pane="bottomLeft" activeCell="A3" sqref="A3"/>
      <selection pane="bottomRight" activeCell="A7" sqref="A7"/>
    </sheetView>
  </sheetViews>
  <sheetFormatPr defaultRowHeight="18.75" x14ac:dyDescent="0.3"/>
  <cols>
    <col min="1" max="1" width="49.8984375" customWidth="1"/>
    <col min="5" max="5" width="10.796875" customWidth="1"/>
    <col min="7" max="7" width="11.5" customWidth="1"/>
    <col min="11" max="11" width="14.59765625" customWidth="1"/>
    <col min="13" max="13" width="12.19921875" customWidth="1"/>
    <col min="15" max="15" width="17.8984375" customWidth="1"/>
    <col min="16" max="16" width="16.8984375" customWidth="1"/>
    <col min="18" max="18" width="10.296875" customWidth="1"/>
    <col min="19" max="19" width="20" customWidth="1"/>
    <col min="20" max="20" width="16.5" customWidth="1"/>
    <col min="21" max="21" width="29" customWidth="1"/>
    <col min="22" max="22" width="25.09765625" customWidth="1"/>
    <col min="23" max="23" width="30.3984375" customWidth="1"/>
    <col min="24" max="24" width="14.69921875" customWidth="1"/>
    <col min="25" max="26" width="8.796875" style="91"/>
    <col min="27" max="27" width="26.5" customWidth="1"/>
    <col min="28" max="28" width="17.19921875" customWidth="1"/>
    <col min="29" max="29" width="25.8984375" customWidth="1"/>
    <col min="30" max="30" width="17.19921875" customWidth="1"/>
    <col min="31" max="31" width="16.5" customWidth="1"/>
    <col min="32" max="32" width="11.5" customWidth="1"/>
    <col min="33" max="33" width="19.796875" customWidth="1"/>
    <col min="34" max="34" width="27.5" customWidth="1"/>
    <col min="35" max="35" width="21.3984375" customWidth="1"/>
    <col min="36" max="36" width="18.296875" customWidth="1"/>
    <col min="39" max="39" width="19.59765625" customWidth="1"/>
    <col min="40" max="40" width="21.5" customWidth="1"/>
    <col min="41" max="41" width="25.09765625" customWidth="1"/>
    <col min="42" max="42" width="20.59765625" customWidth="1"/>
    <col min="43" max="43" width="12.296875" customWidth="1"/>
    <col min="44" max="44" width="27.09765625" customWidth="1"/>
    <col min="47" max="47" width="18" customWidth="1"/>
    <col min="50" max="50" width="17.09765625" customWidth="1"/>
    <col min="51" max="51" width="15" customWidth="1"/>
    <col min="52" max="52" width="23.59765625" customWidth="1"/>
    <col min="55" max="55" width="16.09765625" customWidth="1"/>
    <col min="57" max="57" width="10.296875" customWidth="1"/>
    <col min="58" max="58" width="17.796875" customWidth="1"/>
    <col min="59" max="59" width="22.5" customWidth="1"/>
    <col min="60" max="60" width="29.19921875" customWidth="1"/>
    <col min="61" max="61" width="11" customWidth="1"/>
    <col min="62" max="62" width="23.8984375" customWidth="1"/>
    <col min="63" max="63" width="13.296875" customWidth="1"/>
    <col min="65" max="65" width="18.19921875" customWidth="1"/>
  </cols>
  <sheetData>
    <row r="1" spans="1:65" s="133" customFormat="1" ht="76.5" customHeight="1" x14ac:dyDescent="0.3">
      <c r="A1" s="139"/>
      <c r="B1" s="1718" t="s">
        <v>1279</v>
      </c>
      <c r="C1" s="1718"/>
      <c r="D1" s="1718" t="s">
        <v>1846</v>
      </c>
      <c r="E1" s="1718"/>
      <c r="F1" s="1718" t="s">
        <v>1860</v>
      </c>
      <c r="G1" s="1718"/>
      <c r="H1" s="1718" t="s">
        <v>2475</v>
      </c>
      <c r="I1" s="1718"/>
      <c r="J1" s="139" t="s">
        <v>2827</v>
      </c>
      <c r="K1" s="139"/>
      <c r="L1" s="1718" t="s">
        <v>2891</v>
      </c>
      <c r="M1" s="1718"/>
      <c r="N1" s="1718" t="s">
        <v>2914</v>
      </c>
      <c r="O1" s="1718"/>
      <c r="P1" s="139" t="s">
        <v>2923</v>
      </c>
      <c r="Q1" s="1718" t="s">
        <v>3239</v>
      </c>
      <c r="R1" s="1718"/>
      <c r="S1" s="139" t="s">
        <v>3292</v>
      </c>
      <c r="T1" s="139" t="s">
        <v>3537</v>
      </c>
      <c r="U1" s="139" t="s">
        <v>3839</v>
      </c>
      <c r="V1" s="139" t="s">
        <v>4108</v>
      </c>
      <c r="W1" s="89" t="s">
        <v>4292</v>
      </c>
      <c r="X1" s="140" t="s">
        <v>4333</v>
      </c>
      <c r="Y1" s="1714" t="s">
        <v>4461</v>
      </c>
      <c r="Z1" s="1714"/>
      <c r="AA1" s="98" t="s">
        <v>5031</v>
      </c>
      <c r="AB1" s="133" t="s">
        <v>5354</v>
      </c>
      <c r="AC1" s="89" t="s">
        <v>5396</v>
      </c>
      <c r="AD1" s="130" t="s">
        <v>5490</v>
      </c>
      <c r="AE1" s="1716" t="s">
        <v>5750</v>
      </c>
      <c r="AF1" s="1717"/>
      <c r="AG1" s="115" t="s">
        <v>5828</v>
      </c>
      <c r="AH1" s="1714" t="s">
        <v>6075</v>
      </c>
      <c r="AI1" s="1714"/>
      <c r="AJ1" s="89" t="s">
        <v>6367</v>
      </c>
      <c r="AK1" s="133" t="s">
        <v>6648</v>
      </c>
      <c r="AL1" s="133" t="s">
        <v>6700</v>
      </c>
      <c r="AM1" s="155" t="s">
        <v>6713</v>
      </c>
      <c r="AN1" s="89" t="s">
        <v>6923</v>
      </c>
      <c r="AO1" s="89" t="s">
        <v>6935</v>
      </c>
      <c r="AP1" s="153" t="s">
        <v>7126</v>
      </c>
      <c r="AQ1" s="89" t="s">
        <v>7222</v>
      </c>
      <c r="AR1" s="89" t="s">
        <v>7465</v>
      </c>
      <c r="AS1" s="89" t="s">
        <v>7499</v>
      </c>
      <c r="AT1" s="89" t="s">
        <v>7596</v>
      </c>
      <c r="AU1" s="89" t="s">
        <v>7600</v>
      </c>
      <c r="AV1" s="89" t="s">
        <v>7610</v>
      </c>
      <c r="AW1" s="89" t="s">
        <v>7646</v>
      </c>
      <c r="AX1" s="1716" t="s">
        <v>7655</v>
      </c>
      <c r="AY1" s="1717"/>
      <c r="AZ1" s="89" t="s">
        <v>7700</v>
      </c>
      <c r="BA1" s="1714" t="s">
        <v>7717</v>
      </c>
      <c r="BB1" s="1714"/>
      <c r="BC1" s="89" t="s">
        <v>7646</v>
      </c>
      <c r="BD1" s="1714" t="s">
        <v>7899</v>
      </c>
      <c r="BE1" s="1714"/>
      <c r="BF1" s="89" t="s">
        <v>8225</v>
      </c>
      <c r="BG1" s="89" t="s">
        <v>8433</v>
      </c>
      <c r="BH1" s="89" t="s">
        <v>8447</v>
      </c>
      <c r="BI1" s="89" t="s">
        <v>8916</v>
      </c>
      <c r="BJ1" s="215" t="s">
        <v>8925</v>
      </c>
      <c r="BK1" s="89" t="s">
        <v>8965</v>
      </c>
      <c r="BL1" s="89" t="s">
        <v>9422</v>
      </c>
      <c r="BM1" s="89" t="s">
        <v>9486</v>
      </c>
    </row>
    <row r="2" spans="1:65" s="199" customFormat="1" ht="56.25" x14ac:dyDescent="0.3">
      <c r="A2" s="198"/>
      <c r="B2" s="198" t="s">
        <v>1309</v>
      </c>
      <c r="C2" s="198" t="s">
        <v>1310</v>
      </c>
      <c r="D2" s="198" t="s">
        <v>1309</v>
      </c>
      <c r="E2" s="198" t="s">
        <v>1310</v>
      </c>
      <c r="F2" s="198" t="s">
        <v>1309</v>
      </c>
      <c r="G2" s="198" t="s">
        <v>1310</v>
      </c>
      <c r="H2" s="198" t="s">
        <v>1309</v>
      </c>
      <c r="I2" s="198" t="s">
        <v>1310</v>
      </c>
      <c r="J2" s="198" t="s">
        <v>1309</v>
      </c>
      <c r="K2" s="198" t="s">
        <v>1310</v>
      </c>
      <c r="L2" s="198" t="s">
        <v>1309</v>
      </c>
      <c r="M2" s="198" t="s">
        <v>1310</v>
      </c>
      <c r="N2" s="198" t="s">
        <v>1309</v>
      </c>
      <c r="O2" s="198" t="s">
        <v>1310</v>
      </c>
      <c r="P2" s="198" t="s">
        <v>1309</v>
      </c>
      <c r="Q2" s="198" t="s">
        <v>1309</v>
      </c>
      <c r="R2" s="198" t="s">
        <v>1310</v>
      </c>
      <c r="S2" s="198"/>
      <c r="T2" s="198" t="s">
        <v>1309</v>
      </c>
      <c r="U2" s="198" t="s">
        <v>1309</v>
      </c>
      <c r="V2" s="182" t="s">
        <v>1309</v>
      </c>
      <c r="W2" s="88" t="s">
        <v>1309</v>
      </c>
      <c r="X2" s="88" t="s">
        <v>1309</v>
      </c>
      <c r="Y2" s="88" t="s">
        <v>1309</v>
      </c>
      <c r="Z2" s="89" t="s">
        <v>1310</v>
      </c>
      <c r="AA2" s="88" t="s">
        <v>1309</v>
      </c>
      <c r="AB2" s="83" t="s">
        <v>1309</v>
      </c>
      <c r="AC2" s="88" t="s">
        <v>1309</v>
      </c>
      <c r="AD2" s="88" t="s">
        <v>1309</v>
      </c>
      <c r="AE2" s="88" t="s">
        <v>1309</v>
      </c>
      <c r="AF2" s="89" t="s">
        <v>1310</v>
      </c>
      <c r="AG2" s="88" t="s">
        <v>1309</v>
      </c>
      <c r="AH2" s="88" t="s">
        <v>1309</v>
      </c>
      <c r="AI2" s="88" t="s">
        <v>1309</v>
      </c>
      <c r="AJ2" s="88" t="s">
        <v>1309</v>
      </c>
      <c r="AK2" s="88" t="s">
        <v>1309</v>
      </c>
      <c r="AL2" s="88" t="s">
        <v>1309</v>
      </c>
      <c r="AM2" s="88" t="s">
        <v>1309</v>
      </c>
      <c r="AN2" s="88" t="s">
        <v>1309</v>
      </c>
      <c r="AO2" s="88" t="s">
        <v>1309</v>
      </c>
      <c r="AP2" s="88" t="s">
        <v>1309</v>
      </c>
      <c r="AQ2" s="88" t="s">
        <v>1309</v>
      </c>
      <c r="AR2" s="88" t="s">
        <v>1309</v>
      </c>
      <c r="AS2" s="109" t="s">
        <v>1309</v>
      </c>
      <c r="AT2" s="88" t="s">
        <v>1309</v>
      </c>
      <c r="AU2" s="88" t="s">
        <v>1309</v>
      </c>
      <c r="AV2" s="88" t="s">
        <v>1309</v>
      </c>
      <c r="AW2" s="88" t="s">
        <v>1309</v>
      </c>
      <c r="AX2" s="88" t="s">
        <v>1309</v>
      </c>
      <c r="AY2" s="89" t="s">
        <v>1310</v>
      </c>
      <c r="AZ2" s="88" t="s">
        <v>1309</v>
      </c>
      <c r="BA2" s="88" t="s">
        <v>1309</v>
      </c>
      <c r="BB2" s="89" t="s">
        <v>1310</v>
      </c>
      <c r="BC2" s="88" t="s">
        <v>1309</v>
      </c>
      <c r="BD2" s="88" t="s">
        <v>1309</v>
      </c>
      <c r="BE2" s="89" t="s">
        <v>1310</v>
      </c>
      <c r="BF2" s="88" t="s">
        <v>1309</v>
      </c>
      <c r="BG2" s="53" t="s">
        <v>1309</v>
      </c>
      <c r="BH2" s="209" t="s">
        <v>1309</v>
      </c>
      <c r="BI2" s="53" t="s">
        <v>1309</v>
      </c>
      <c r="BJ2" s="53" t="s">
        <v>1309</v>
      </c>
      <c r="BK2" s="53" t="s">
        <v>1309</v>
      </c>
      <c r="BL2" s="53" t="s">
        <v>1309</v>
      </c>
      <c r="BM2" s="53" t="s">
        <v>1309</v>
      </c>
    </row>
    <row r="3" spans="1:65" x14ac:dyDescent="0.3">
      <c r="A3" s="16" t="s">
        <v>1311</v>
      </c>
      <c r="B3" s="16"/>
      <c r="C3" s="16"/>
      <c r="D3" s="16"/>
      <c r="E3" s="16"/>
      <c r="F3" s="16"/>
      <c r="G3" s="16"/>
      <c r="H3" s="16"/>
      <c r="I3" s="16"/>
      <c r="J3" s="16"/>
      <c r="K3" s="16"/>
      <c r="L3" s="16"/>
      <c r="M3" s="16"/>
      <c r="N3" s="16"/>
      <c r="O3" s="16"/>
      <c r="P3" s="16"/>
      <c r="Q3" s="16"/>
      <c r="R3" s="16"/>
      <c r="S3" s="16"/>
      <c r="T3" s="16"/>
      <c r="U3" s="16">
        <v>0</v>
      </c>
      <c r="V3" s="16">
        <v>0</v>
      </c>
      <c r="W3" s="16"/>
      <c r="X3" s="58"/>
      <c r="Y3" s="89">
        <v>0</v>
      </c>
      <c r="Z3" s="89"/>
      <c r="AA3" s="96"/>
      <c r="AB3" s="84"/>
      <c r="AC3" s="99"/>
      <c r="AD3" s="99"/>
      <c r="AE3" s="99"/>
      <c r="AF3" s="99"/>
      <c r="AG3" s="110"/>
      <c r="AH3" s="110"/>
      <c r="AI3" s="110"/>
      <c r="AJ3" s="113"/>
      <c r="AK3" s="131"/>
      <c r="AL3" s="131"/>
      <c r="AM3" s="131">
        <v>0</v>
      </c>
      <c r="AN3" s="134"/>
      <c r="AO3" s="134"/>
      <c r="AP3" s="165">
        <v>15050</v>
      </c>
      <c r="AQ3" s="151"/>
      <c r="AR3" s="158"/>
      <c r="AS3" s="158"/>
      <c r="AT3" s="174">
        <v>0</v>
      </c>
      <c r="AU3" s="174"/>
      <c r="AV3" s="174"/>
      <c r="AW3" s="177"/>
      <c r="AX3" s="177"/>
      <c r="AY3" s="177"/>
      <c r="AZ3" s="177"/>
      <c r="BA3" s="177">
        <v>0</v>
      </c>
      <c r="BB3" s="177"/>
      <c r="BC3" s="177"/>
      <c r="BD3" s="184"/>
      <c r="BE3" s="184"/>
      <c r="BF3" s="196"/>
      <c r="BG3" s="196"/>
      <c r="BH3" s="202"/>
      <c r="BI3" s="206"/>
      <c r="BJ3" s="213"/>
      <c r="BK3" s="213"/>
      <c r="BL3" s="234"/>
      <c r="BM3" s="244"/>
    </row>
    <row r="4" spans="1:65" x14ac:dyDescent="0.3">
      <c r="A4" s="16" t="s">
        <v>1312</v>
      </c>
      <c r="B4" s="16"/>
      <c r="C4" s="16"/>
      <c r="D4" s="16"/>
      <c r="E4" s="16"/>
      <c r="F4" s="16"/>
      <c r="G4" s="16"/>
      <c r="H4" s="16"/>
      <c r="I4" s="16"/>
      <c r="J4" s="16"/>
      <c r="K4" s="16"/>
      <c r="L4" s="16"/>
      <c r="M4" s="16"/>
      <c r="N4" s="16"/>
      <c r="O4" s="16"/>
      <c r="P4" s="16"/>
      <c r="Q4" s="16"/>
      <c r="R4" s="16"/>
      <c r="S4" s="16"/>
      <c r="T4" s="16"/>
      <c r="U4" s="16">
        <v>0</v>
      </c>
      <c r="V4" s="16">
        <v>0</v>
      </c>
      <c r="W4" s="16"/>
      <c r="X4" s="58"/>
      <c r="Y4" s="89">
        <v>0</v>
      </c>
      <c r="Z4" s="89"/>
      <c r="AA4" s="96"/>
      <c r="AB4" s="84"/>
      <c r="AC4" s="99"/>
      <c r="AD4" s="99"/>
      <c r="AE4" s="99"/>
      <c r="AF4" s="99"/>
      <c r="AG4" s="110"/>
      <c r="AH4" s="110"/>
      <c r="AI4" s="110"/>
      <c r="AJ4" s="113"/>
      <c r="AK4" s="131"/>
      <c r="AL4" s="131"/>
      <c r="AM4" s="131">
        <v>0</v>
      </c>
      <c r="AN4" s="134"/>
      <c r="AO4" s="134"/>
      <c r="AP4" s="157">
        <v>242</v>
      </c>
      <c r="AQ4" s="151"/>
      <c r="AR4" s="158"/>
      <c r="AS4" s="158"/>
      <c r="AT4" s="174">
        <v>0</v>
      </c>
      <c r="AU4" s="174"/>
      <c r="AV4" s="174"/>
      <c r="AW4" s="177"/>
      <c r="AX4" s="177"/>
      <c r="AY4" s="177"/>
      <c r="AZ4" s="177"/>
      <c r="BA4" s="177"/>
      <c r="BB4" s="177"/>
      <c r="BC4" s="177"/>
      <c r="BD4" s="184"/>
      <c r="BE4" s="184"/>
      <c r="BF4" s="196"/>
      <c r="BG4" s="196">
        <v>50</v>
      </c>
      <c r="BH4" s="202"/>
      <c r="BI4" s="206"/>
      <c r="BJ4" s="213"/>
      <c r="BK4" s="213"/>
      <c r="BL4" s="234"/>
      <c r="BM4" s="244"/>
    </row>
    <row r="5" spans="1:65" x14ac:dyDescent="0.3">
      <c r="A5" s="16" t="s">
        <v>1313</v>
      </c>
      <c r="B5" s="16"/>
      <c r="C5" s="16"/>
      <c r="D5" s="16"/>
      <c r="E5" s="16"/>
      <c r="F5" s="16"/>
      <c r="G5" s="16"/>
      <c r="H5" s="16"/>
      <c r="I5" s="16"/>
      <c r="J5" s="16"/>
      <c r="K5" s="16"/>
      <c r="L5" s="16"/>
      <c r="M5" s="16"/>
      <c r="N5" s="16"/>
      <c r="O5" s="16"/>
      <c r="P5" s="16"/>
      <c r="Q5" s="16"/>
      <c r="R5" s="16"/>
      <c r="S5" s="16"/>
      <c r="T5" s="16"/>
      <c r="U5" s="16">
        <v>0</v>
      </c>
      <c r="V5" s="16">
        <v>0</v>
      </c>
      <c r="W5" s="16"/>
      <c r="X5" s="58"/>
      <c r="Y5" s="89">
        <v>0</v>
      </c>
      <c r="Z5" s="89"/>
      <c r="AA5" s="96"/>
      <c r="AB5" s="84"/>
      <c r="AC5" s="99">
        <v>735</v>
      </c>
      <c r="AD5" s="99"/>
      <c r="AE5" s="99"/>
      <c r="AF5" s="99"/>
      <c r="AG5" s="110"/>
      <c r="AH5" s="110"/>
      <c r="AI5" s="110"/>
      <c r="AJ5" s="113"/>
      <c r="AK5" s="131"/>
      <c r="AL5" s="131"/>
      <c r="AM5" s="131">
        <v>0</v>
      </c>
      <c r="AN5" s="134"/>
      <c r="AO5" s="134"/>
      <c r="AP5" s="157"/>
      <c r="AQ5" s="151"/>
      <c r="AR5" s="158"/>
      <c r="AS5" s="158"/>
      <c r="AT5" s="174">
        <v>0</v>
      </c>
      <c r="AU5" s="174"/>
      <c r="AV5" s="174"/>
      <c r="AW5" s="177"/>
      <c r="AX5" s="177"/>
      <c r="AY5" s="177"/>
      <c r="AZ5" s="177"/>
      <c r="BA5" s="177"/>
      <c r="BB5" s="177"/>
      <c r="BC5" s="177"/>
      <c r="BD5" s="184"/>
      <c r="BE5" s="184"/>
      <c r="BF5" s="196"/>
      <c r="BG5" s="196">
        <v>0</v>
      </c>
      <c r="BH5" s="202"/>
      <c r="BI5" s="206">
        <v>20</v>
      </c>
      <c r="BJ5" s="213"/>
      <c r="BK5" s="213"/>
      <c r="BL5" s="234"/>
      <c r="BM5" s="244"/>
    </row>
    <row r="6" spans="1:65" x14ac:dyDescent="0.3">
      <c r="A6" s="16" t="s">
        <v>1314</v>
      </c>
      <c r="B6" s="16"/>
      <c r="C6" s="16"/>
      <c r="D6" s="16"/>
      <c r="E6" s="16"/>
      <c r="F6" s="16"/>
      <c r="G6" s="16"/>
      <c r="H6" s="16"/>
      <c r="I6" s="16"/>
      <c r="J6" s="16"/>
      <c r="K6" s="16"/>
      <c r="L6" s="16"/>
      <c r="M6" s="16"/>
      <c r="N6" s="16"/>
      <c r="O6" s="16"/>
      <c r="P6" s="16"/>
      <c r="Q6" s="16"/>
      <c r="R6" s="16"/>
      <c r="S6" s="16"/>
      <c r="T6" s="16"/>
      <c r="U6" s="16">
        <v>0</v>
      </c>
      <c r="V6" s="16">
        <v>0</v>
      </c>
      <c r="W6" s="16"/>
      <c r="X6" s="58"/>
      <c r="Y6" s="89">
        <v>0</v>
      </c>
      <c r="Z6" s="89"/>
      <c r="AA6" s="96"/>
      <c r="AB6" s="84"/>
      <c r="AC6" s="99">
        <v>90218</v>
      </c>
      <c r="AD6" s="99"/>
      <c r="AE6" s="99"/>
      <c r="AF6" s="99"/>
      <c r="AG6" s="110">
        <v>18000</v>
      </c>
      <c r="AH6" s="110"/>
      <c r="AI6" s="110"/>
      <c r="AJ6" s="113"/>
      <c r="AK6" s="131"/>
      <c r="AL6" s="131"/>
      <c r="AM6" s="131">
        <v>0</v>
      </c>
      <c r="AN6" s="134"/>
      <c r="AO6" s="134"/>
      <c r="AP6" s="157">
        <v>7608</v>
      </c>
      <c r="AQ6" s="151"/>
      <c r="AR6" s="158"/>
      <c r="AS6" s="158"/>
      <c r="AT6" s="174">
        <v>0</v>
      </c>
      <c r="AU6" s="174"/>
      <c r="AV6" s="174"/>
      <c r="AW6" s="177"/>
      <c r="AX6" s="177"/>
      <c r="AY6" s="177"/>
      <c r="AZ6" s="177"/>
      <c r="BA6" s="177"/>
      <c r="BB6" s="177"/>
      <c r="BC6" s="177"/>
      <c r="BD6" s="184"/>
      <c r="BE6" s="184"/>
      <c r="BF6" s="196"/>
      <c r="BG6" s="196">
        <v>0</v>
      </c>
      <c r="BH6" s="202"/>
      <c r="BI6" s="206"/>
      <c r="BJ6" s="213"/>
      <c r="BK6" s="213"/>
      <c r="BL6" s="234"/>
      <c r="BM6" s="244"/>
    </row>
    <row r="7" spans="1:65" x14ac:dyDescent="0.3">
      <c r="A7" s="16" t="s">
        <v>1315</v>
      </c>
      <c r="B7" s="16"/>
      <c r="C7" s="16"/>
      <c r="D7" s="16"/>
      <c r="E7" s="16"/>
      <c r="F7" s="16"/>
      <c r="G7" s="16"/>
      <c r="H7" s="16"/>
      <c r="I7" s="16"/>
      <c r="J7" s="16"/>
      <c r="K7" s="16"/>
      <c r="L7" s="16"/>
      <c r="M7" s="16"/>
      <c r="N7" s="16"/>
      <c r="O7" s="16"/>
      <c r="P7" s="16"/>
      <c r="Q7" s="16"/>
      <c r="R7" s="16"/>
      <c r="S7" s="16"/>
      <c r="T7" s="16"/>
      <c r="U7" s="16">
        <v>0</v>
      </c>
      <c r="V7" s="16">
        <v>0</v>
      </c>
      <c r="W7" s="16"/>
      <c r="X7" s="58"/>
      <c r="Y7" s="89">
        <v>0</v>
      </c>
      <c r="Z7" s="89"/>
      <c r="AA7" s="96"/>
      <c r="AB7" s="84"/>
      <c r="AC7" s="99"/>
      <c r="AD7" s="99"/>
      <c r="AE7" s="99"/>
      <c r="AF7" s="99"/>
      <c r="AG7" s="110"/>
      <c r="AH7" s="110"/>
      <c r="AI7" s="110"/>
      <c r="AJ7" s="113"/>
      <c r="AK7" s="131"/>
      <c r="AL7" s="131"/>
      <c r="AM7" s="131">
        <v>0</v>
      </c>
      <c r="AN7" s="134"/>
      <c r="AO7" s="134"/>
      <c r="AP7" s="157"/>
      <c r="AQ7" s="151"/>
      <c r="AR7" s="158"/>
      <c r="AS7" s="158"/>
      <c r="AT7" s="174">
        <v>0</v>
      </c>
      <c r="AU7" s="174"/>
      <c r="AV7" s="174"/>
      <c r="AW7" s="177"/>
      <c r="AX7" s="177"/>
      <c r="AY7" s="177"/>
      <c r="AZ7" s="177"/>
      <c r="BA7" s="177"/>
      <c r="BB7" s="177"/>
      <c r="BC7" s="177"/>
      <c r="BD7" s="184"/>
      <c r="BE7" s="184"/>
      <c r="BF7" s="196"/>
      <c r="BG7" s="196">
        <v>0</v>
      </c>
      <c r="BH7" s="202"/>
      <c r="BI7" s="206">
        <v>2203</v>
      </c>
      <c r="BJ7" s="213"/>
      <c r="BK7" s="213"/>
      <c r="BL7" s="234"/>
      <c r="BM7" s="244"/>
    </row>
    <row r="8" spans="1:65" x14ac:dyDescent="0.3">
      <c r="A8" s="16" t="s">
        <v>1316</v>
      </c>
      <c r="B8" s="16"/>
      <c r="C8" s="16"/>
      <c r="D8" s="16"/>
      <c r="E8" s="16"/>
      <c r="F8" s="16"/>
      <c r="G8" s="16"/>
      <c r="H8" s="16"/>
      <c r="I8" s="16"/>
      <c r="J8" s="16"/>
      <c r="K8" s="16"/>
      <c r="L8" s="16"/>
      <c r="M8" s="16"/>
      <c r="N8" s="16"/>
      <c r="O8" s="16"/>
      <c r="P8" s="16"/>
      <c r="Q8" s="16"/>
      <c r="R8" s="16"/>
      <c r="S8" s="16"/>
      <c r="T8" s="16"/>
      <c r="U8" s="16">
        <v>0</v>
      </c>
      <c r="V8" s="16">
        <v>0</v>
      </c>
      <c r="W8" s="16"/>
      <c r="X8" s="58"/>
      <c r="Y8" s="89">
        <v>0</v>
      </c>
      <c r="Z8" s="89"/>
      <c r="AA8" s="96"/>
      <c r="AB8" s="84"/>
      <c r="AC8" s="99"/>
      <c r="AD8" s="99"/>
      <c r="AE8" s="99"/>
      <c r="AF8" s="99"/>
      <c r="AG8" s="110"/>
      <c r="AH8" s="110"/>
      <c r="AI8" s="110"/>
      <c r="AJ8" s="113"/>
      <c r="AK8" s="131"/>
      <c r="AL8" s="131"/>
      <c r="AM8" s="131">
        <v>0</v>
      </c>
      <c r="AN8" s="134"/>
      <c r="AO8" s="134"/>
      <c r="AP8" s="157"/>
      <c r="AQ8" s="151"/>
      <c r="AR8" s="158"/>
      <c r="AS8" s="158"/>
      <c r="AT8" s="174">
        <v>0</v>
      </c>
      <c r="AU8" s="174"/>
      <c r="AV8" s="174"/>
      <c r="AW8" s="177"/>
      <c r="AX8" s="177"/>
      <c r="AY8" s="177"/>
      <c r="AZ8" s="177"/>
      <c r="BA8" s="177"/>
      <c r="BB8" s="177"/>
      <c r="BC8" s="177"/>
      <c r="BD8" s="184"/>
      <c r="BE8" s="184"/>
      <c r="BF8" s="196"/>
      <c r="BG8" s="196">
        <v>0</v>
      </c>
      <c r="BH8" s="202"/>
      <c r="BI8" s="206"/>
      <c r="BJ8" s="213"/>
      <c r="BK8" s="213"/>
      <c r="BL8" s="234"/>
      <c r="BM8" s="244"/>
    </row>
    <row r="9" spans="1:65" x14ac:dyDescent="0.3">
      <c r="A9" s="16" t="s">
        <v>1317</v>
      </c>
      <c r="B9" s="16"/>
      <c r="C9" s="16"/>
      <c r="D9" s="16"/>
      <c r="E9" s="16"/>
      <c r="F9" s="16"/>
      <c r="G9" s="16"/>
      <c r="H9" s="16"/>
      <c r="I9" s="16"/>
      <c r="J9" s="16"/>
      <c r="K9" s="16"/>
      <c r="L9" s="16"/>
      <c r="M9" s="16"/>
      <c r="N9" s="16"/>
      <c r="O9" s="16"/>
      <c r="P9" s="16"/>
      <c r="Q9" s="16"/>
      <c r="R9" s="16"/>
      <c r="S9" s="16"/>
      <c r="T9" s="16"/>
      <c r="U9" s="16">
        <v>0</v>
      </c>
      <c r="V9" s="16">
        <v>0</v>
      </c>
      <c r="W9" s="16"/>
      <c r="X9" s="58"/>
      <c r="Y9" s="89">
        <v>0</v>
      </c>
      <c r="Z9" s="89"/>
      <c r="AA9" s="96"/>
      <c r="AB9" s="102">
        <v>1</v>
      </c>
      <c r="AC9" s="99"/>
      <c r="AD9" s="99"/>
      <c r="AE9" s="99"/>
      <c r="AF9" s="99"/>
      <c r="AG9" s="110">
        <v>1458</v>
      </c>
      <c r="AH9" s="110"/>
      <c r="AI9" s="110"/>
      <c r="AJ9" s="113"/>
      <c r="AK9" s="131">
        <v>65</v>
      </c>
      <c r="AL9" s="131"/>
      <c r="AM9" s="131">
        <v>0</v>
      </c>
      <c r="AN9" s="134"/>
      <c r="AO9" s="134"/>
      <c r="AP9" s="157">
        <v>2200</v>
      </c>
      <c r="AQ9" s="151">
        <v>119</v>
      </c>
      <c r="AR9" s="158"/>
      <c r="AS9" s="158"/>
      <c r="AT9" s="174">
        <v>0</v>
      </c>
      <c r="AU9" s="174"/>
      <c r="AV9" s="174"/>
      <c r="AW9" s="177"/>
      <c r="AX9" s="177"/>
      <c r="AY9" s="177"/>
      <c r="AZ9" s="177"/>
      <c r="BA9" s="177">
        <v>0</v>
      </c>
      <c r="BB9" s="177"/>
      <c r="BC9" s="177"/>
      <c r="BD9" s="184"/>
      <c r="BE9" s="184"/>
      <c r="BF9" s="196"/>
      <c r="BG9" s="196">
        <v>0</v>
      </c>
      <c r="BH9" s="202"/>
      <c r="BI9" s="206">
        <v>300</v>
      </c>
      <c r="BJ9" s="213"/>
      <c r="BK9" s="213">
        <v>1680</v>
      </c>
      <c r="BL9" s="234"/>
      <c r="BM9" s="244"/>
    </row>
    <row r="10" spans="1:65" x14ac:dyDescent="0.3">
      <c r="A10" s="16" t="s">
        <v>1318</v>
      </c>
      <c r="B10" s="16"/>
      <c r="C10" s="16"/>
      <c r="D10" s="16">
        <f>SUM(D11:D13)</f>
        <v>1970</v>
      </c>
      <c r="E10" s="16"/>
      <c r="F10" s="16">
        <v>1400</v>
      </c>
      <c r="G10" s="16"/>
      <c r="H10" s="16"/>
      <c r="I10" s="16"/>
      <c r="J10" s="16"/>
      <c r="K10" s="16"/>
      <c r="L10" s="16">
        <v>1200</v>
      </c>
      <c r="M10" s="16"/>
      <c r="N10" s="16"/>
      <c r="O10" s="16"/>
      <c r="P10" s="16">
        <v>1930</v>
      </c>
      <c r="Q10" s="16">
        <v>3830</v>
      </c>
      <c r="R10" s="16">
        <v>9615</v>
      </c>
      <c r="S10" s="16"/>
      <c r="T10" s="16"/>
      <c r="U10" s="16">
        <v>0</v>
      </c>
      <c r="V10" s="16">
        <v>0</v>
      </c>
      <c r="W10" s="16"/>
      <c r="X10" s="58"/>
      <c r="Y10" s="89">
        <v>0</v>
      </c>
      <c r="Z10" s="89"/>
      <c r="AA10" s="96"/>
      <c r="AB10" s="102">
        <v>6899</v>
      </c>
      <c r="AC10" s="99"/>
      <c r="AD10" s="99"/>
      <c r="AE10" s="99">
        <v>2204</v>
      </c>
      <c r="AF10" s="99">
        <v>2204</v>
      </c>
      <c r="AG10" s="110"/>
      <c r="AH10" s="110"/>
      <c r="AI10" s="110"/>
      <c r="AJ10" s="113"/>
      <c r="AK10" s="131">
        <v>2500</v>
      </c>
      <c r="AL10" s="131">
        <v>1710</v>
      </c>
      <c r="AM10" s="131">
        <v>0</v>
      </c>
      <c r="AN10" s="134"/>
      <c r="AO10" s="134">
        <v>3060</v>
      </c>
      <c r="AP10" s="157">
        <v>5000</v>
      </c>
      <c r="AQ10" s="151">
        <v>4090</v>
      </c>
      <c r="AR10" s="158"/>
      <c r="AS10" s="158"/>
      <c r="AT10" s="174">
        <v>2174</v>
      </c>
      <c r="AU10" s="174"/>
      <c r="AV10" s="174"/>
      <c r="AW10" s="177"/>
      <c r="AX10" s="177"/>
      <c r="AY10" s="177"/>
      <c r="AZ10" s="177"/>
      <c r="BA10" s="177"/>
      <c r="BB10" s="177"/>
      <c r="BC10" s="177"/>
      <c r="BD10" s="184"/>
      <c r="BE10" s="184"/>
      <c r="BF10" s="196">
        <v>1802</v>
      </c>
      <c r="BG10" s="196">
        <v>3439</v>
      </c>
      <c r="BH10" s="122">
        <v>252</v>
      </c>
      <c r="BI10" s="206"/>
      <c r="BJ10" s="213"/>
      <c r="BK10" s="213"/>
      <c r="BL10" s="234">
        <v>2820</v>
      </c>
      <c r="BM10" s="244"/>
    </row>
    <row r="11" spans="1:65" x14ac:dyDescent="0.3">
      <c r="A11" s="16" t="s">
        <v>1319</v>
      </c>
      <c r="B11" s="16"/>
      <c r="C11" s="16"/>
      <c r="D11" s="16">
        <v>1320</v>
      </c>
      <c r="E11" s="16"/>
      <c r="F11" s="16">
        <v>1000</v>
      </c>
      <c r="G11" s="16"/>
      <c r="H11" s="16">
        <v>1752</v>
      </c>
      <c r="I11" s="16"/>
      <c r="J11" s="16">
        <v>7200</v>
      </c>
      <c r="K11" s="16"/>
      <c r="L11" s="16">
        <v>1200</v>
      </c>
      <c r="M11" s="16"/>
      <c r="N11" s="16">
        <v>355</v>
      </c>
      <c r="O11" s="16"/>
      <c r="P11" s="16">
        <v>1930</v>
      </c>
      <c r="Q11" s="16">
        <v>3750</v>
      </c>
      <c r="R11" s="16">
        <v>9375</v>
      </c>
      <c r="S11" s="16">
        <v>3500</v>
      </c>
      <c r="T11" s="16">
        <v>3280</v>
      </c>
      <c r="U11" s="16">
        <v>0</v>
      </c>
      <c r="V11" s="16">
        <v>0</v>
      </c>
      <c r="W11" s="16"/>
      <c r="X11" s="58"/>
      <c r="Y11" s="89">
        <v>0</v>
      </c>
      <c r="Z11" s="89"/>
      <c r="AA11" s="96"/>
      <c r="AB11" s="103">
        <v>5200</v>
      </c>
      <c r="AC11" s="99"/>
      <c r="AD11" s="99">
        <v>3609</v>
      </c>
      <c r="AE11" s="108">
        <v>1980</v>
      </c>
      <c r="AF11" s="108">
        <v>1980</v>
      </c>
      <c r="AG11" s="110"/>
      <c r="AH11" s="110">
        <v>1605</v>
      </c>
      <c r="AI11" s="110">
        <v>2300</v>
      </c>
      <c r="AJ11" s="113"/>
      <c r="AK11" s="131">
        <v>500</v>
      </c>
      <c r="AL11" s="131">
        <v>1610</v>
      </c>
      <c r="AM11" s="131">
        <v>0</v>
      </c>
      <c r="AN11" s="134"/>
      <c r="AO11" s="134">
        <v>2830</v>
      </c>
      <c r="AP11" s="165">
        <v>9223</v>
      </c>
      <c r="AQ11" s="151">
        <v>3500</v>
      </c>
      <c r="AR11" s="158"/>
      <c r="AS11" s="158">
        <v>6500</v>
      </c>
      <c r="AT11" s="174">
        <v>2020</v>
      </c>
      <c r="AU11" s="174">
        <v>1500</v>
      </c>
      <c r="AV11" s="174"/>
      <c r="AW11" s="177">
        <v>4400</v>
      </c>
      <c r="AX11" s="177">
        <v>21900</v>
      </c>
      <c r="AY11" s="177"/>
      <c r="AZ11" s="177"/>
      <c r="BA11" s="177"/>
      <c r="BB11" s="177"/>
      <c r="BC11" s="177">
        <v>4400</v>
      </c>
      <c r="BD11" s="184"/>
      <c r="BE11" s="184"/>
      <c r="BF11" s="196">
        <v>1565</v>
      </c>
      <c r="BG11" s="196">
        <v>3200</v>
      </c>
      <c r="BH11" s="122">
        <v>252</v>
      </c>
      <c r="BI11" s="206">
        <v>2200</v>
      </c>
      <c r="BJ11" s="213"/>
      <c r="BK11" s="213">
        <v>185</v>
      </c>
      <c r="BL11" s="234">
        <v>2710</v>
      </c>
      <c r="BM11" s="244"/>
    </row>
    <row r="12" spans="1:65" x14ac:dyDescent="0.3">
      <c r="A12" s="16" t="s">
        <v>1320</v>
      </c>
      <c r="B12" s="16"/>
      <c r="C12" s="16"/>
      <c r="D12" s="16">
        <v>150</v>
      </c>
      <c r="E12" s="16"/>
      <c r="F12" s="16"/>
      <c r="G12" s="16"/>
      <c r="H12" s="16"/>
      <c r="I12" s="16"/>
      <c r="J12" s="16"/>
      <c r="K12" s="16"/>
      <c r="L12" s="16"/>
      <c r="M12" s="16"/>
      <c r="N12" s="16"/>
      <c r="O12" s="16"/>
      <c r="P12" s="16"/>
      <c r="Q12" s="16"/>
      <c r="R12" s="16"/>
      <c r="S12" s="16"/>
      <c r="T12" s="16">
        <v>260</v>
      </c>
      <c r="U12" s="16">
        <v>0</v>
      </c>
      <c r="V12" s="16">
        <v>0</v>
      </c>
      <c r="W12" s="16"/>
      <c r="X12" s="58"/>
      <c r="Y12" s="89">
        <v>0</v>
      </c>
      <c r="Z12" s="89"/>
      <c r="AA12" s="96"/>
      <c r="AB12" s="103">
        <v>1000</v>
      </c>
      <c r="AC12" s="99"/>
      <c r="AD12" s="99"/>
      <c r="AE12" s="99"/>
      <c r="AF12" s="99"/>
      <c r="AG12" s="110"/>
      <c r="AH12" s="110"/>
      <c r="AI12" s="110">
        <v>5</v>
      </c>
      <c r="AJ12" s="113"/>
      <c r="AK12" s="131">
        <v>2000</v>
      </c>
      <c r="AL12" s="131">
        <v>100</v>
      </c>
      <c r="AM12" s="131">
        <v>0</v>
      </c>
      <c r="AN12" s="134"/>
      <c r="AO12" s="134">
        <v>230</v>
      </c>
      <c r="AP12" s="157">
        <v>7662</v>
      </c>
      <c r="AQ12" s="151">
        <v>200</v>
      </c>
      <c r="AR12" s="158"/>
      <c r="AS12" s="158">
        <v>2130</v>
      </c>
      <c r="AT12" s="174">
        <v>154</v>
      </c>
      <c r="AU12" s="174">
        <v>100</v>
      </c>
      <c r="AV12" s="174"/>
      <c r="AW12" s="177"/>
      <c r="AX12" s="177">
        <v>11300</v>
      </c>
      <c r="AY12" s="177"/>
      <c r="AZ12" s="177"/>
      <c r="BA12" s="177"/>
      <c r="BB12" s="177"/>
      <c r="BC12" s="177"/>
      <c r="BD12" s="184"/>
      <c r="BE12" s="184"/>
      <c r="BF12" s="196">
        <v>121</v>
      </c>
      <c r="BG12" s="196">
        <v>58</v>
      </c>
      <c r="BH12" s="202"/>
      <c r="BI12" s="206"/>
      <c r="BJ12" s="213"/>
      <c r="BK12" s="213"/>
      <c r="BL12" s="234">
        <v>110</v>
      </c>
      <c r="BM12" s="244"/>
    </row>
    <row r="13" spans="1:65" x14ac:dyDescent="0.3">
      <c r="A13" s="16" t="s">
        <v>1321</v>
      </c>
      <c r="B13" s="16"/>
      <c r="C13" s="16"/>
      <c r="D13" s="16">
        <v>500</v>
      </c>
      <c r="E13" s="16"/>
      <c r="F13" s="16">
        <v>400</v>
      </c>
      <c r="G13" s="16"/>
      <c r="H13" s="16">
        <v>172</v>
      </c>
      <c r="I13" s="16"/>
      <c r="J13" s="16">
        <v>600</v>
      </c>
      <c r="K13" s="16"/>
      <c r="L13" s="16"/>
      <c r="M13" s="16"/>
      <c r="N13" s="16">
        <v>35</v>
      </c>
      <c r="O13" s="16"/>
      <c r="P13" s="16"/>
      <c r="Q13" s="16">
        <v>80</v>
      </c>
      <c r="R13" s="16">
        <v>240</v>
      </c>
      <c r="S13" s="16"/>
      <c r="T13" s="16"/>
      <c r="U13" s="16">
        <v>0</v>
      </c>
      <c r="V13" s="16">
        <v>0</v>
      </c>
      <c r="W13" s="16"/>
      <c r="X13" s="58"/>
      <c r="Y13" s="89">
        <v>0</v>
      </c>
      <c r="Z13" s="89"/>
      <c r="AA13" s="96"/>
      <c r="AB13" s="103">
        <v>699</v>
      </c>
      <c r="AC13" s="99"/>
      <c r="AD13" s="99">
        <v>393</v>
      </c>
      <c r="AE13" s="108">
        <v>224</v>
      </c>
      <c r="AF13" s="108">
        <v>224</v>
      </c>
      <c r="AG13" s="110"/>
      <c r="AH13" s="110">
        <v>198</v>
      </c>
      <c r="AI13" s="110">
        <v>65</v>
      </c>
      <c r="AJ13" s="113"/>
      <c r="AK13" s="131"/>
      <c r="AL13" s="131"/>
      <c r="AM13" s="131">
        <v>0</v>
      </c>
      <c r="AN13" s="134"/>
      <c r="AO13" s="134">
        <v>0</v>
      </c>
      <c r="AP13" s="157">
        <v>1561</v>
      </c>
      <c r="AQ13" s="151">
        <v>390</v>
      </c>
      <c r="AR13" s="158"/>
      <c r="AS13" s="158"/>
      <c r="AT13" s="174">
        <v>0</v>
      </c>
      <c r="AU13" s="174">
        <v>400</v>
      </c>
      <c r="AV13" s="174"/>
      <c r="AW13" s="177">
        <v>440</v>
      </c>
      <c r="AX13" s="177"/>
      <c r="AY13" s="177"/>
      <c r="AZ13" s="177"/>
      <c r="BA13" s="177"/>
      <c r="BB13" s="177"/>
      <c r="BC13" s="177">
        <v>440</v>
      </c>
      <c r="BD13" s="184"/>
      <c r="BE13" s="184"/>
      <c r="BF13" s="196">
        <v>116</v>
      </c>
      <c r="BG13" s="196">
        <v>181</v>
      </c>
      <c r="BH13" s="202"/>
      <c r="BI13" s="206"/>
      <c r="BJ13" s="213"/>
      <c r="BK13" s="213"/>
      <c r="BL13" s="234"/>
      <c r="BM13" s="244"/>
    </row>
    <row r="14" spans="1:65" x14ac:dyDescent="0.3">
      <c r="A14" s="16" t="s">
        <v>1322</v>
      </c>
      <c r="B14" s="16">
        <v>5000</v>
      </c>
      <c r="C14" s="16"/>
      <c r="D14" s="16"/>
      <c r="E14" s="16"/>
      <c r="F14" s="16"/>
      <c r="G14" s="16"/>
      <c r="H14" s="16"/>
      <c r="I14" s="16"/>
      <c r="J14" s="16"/>
      <c r="K14" s="16"/>
      <c r="L14" s="16"/>
      <c r="M14" s="16"/>
      <c r="N14" s="16"/>
      <c r="O14" s="16"/>
      <c r="P14" s="16"/>
      <c r="Q14" s="16">
        <v>1400</v>
      </c>
      <c r="R14" s="16">
        <v>4200</v>
      </c>
      <c r="S14" s="16"/>
      <c r="T14" s="16"/>
      <c r="U14" s="16">
        <v>0</v>
      </c>
      <c r="V14" s="16">
        <v>0</v>
      </c>
      <c r="W14" s="16"/>
      <c r="X14" s="58"/>
      <c r="Y14" s="89">
        <v>0</v>
      </c>
      <c r="Z14" s="89"/>
      <c r="AA14" s="96"/>
      <c r="AB14" s="102">
        <v>5121</v>
      </c>
      <c r="AC14" s="99"/>
      <c r="AD14" s="99"/>
      <c r="AE14" s="99"/>
      <c r="AF14" s="99"/>
      <c r="AG14" s="110"/>
      <c r="AH14" s="110"/>
      <c r="AI14" s="110"/>
      <c r="AJ14" s="113"/>
      <c r="AK14" s="131"/>
      <c r="AL14" s="131"/>
      <c r="AM14" s="131">
        <v>0</v>
      </c>
      <c r="AN14" s="134"/>
      <c r="AO14" s="134"/>
      <c r="AP14" s="157"/>
      <c r="AQ14" s="151">
        <v>4156</v>
      </c>
      <c r="AR14" s="158"/>
      <c r="AS14" s="158"/>
      <c r="AT14" s="174">
        <v>0</v>
      </c>
      <c r="AU14" s="174"/>
      <c r="AV14" s="174"/>
      <c r="AW14" s="177"/>
      <c r="AX14" s="177"/>
      <c r="AY14" s="177"/>
      <c r="AZ14" s="177"/>
      <c r="BA14" s="177">
        <v>0</v>
      </c>
      <c r="BB14" s="177"/>
      <c r="BC14" s="177"/>
      <c r="BD14" s="184">
        <v>1200</v>
      </c>
      <c r="BE14" s="184">
        <v>1200</v>
      </c>
      <c r="BF14" s="196"/>
      <c r="BG14" s="196">
        <v>1540</v>
      </c>
      <c r="BH14" s="202"/>
      <c r="BI14" s="206"/>
      <c r="BJ14" s="213"/>
      <c r="BK14" s="213"/>
      <c r="BL14" s="234"/>
      <c r="BM14" s="244"/>
    </row>
    <row r="15" spans="1:65" x14ac:dyDescent="0.3">
      <c r="A15" s="16" t="s">
        <v>1319</v>
      </c>
      <c r="B15" s="16">
        <v>4000</v>
      </c>
      <c r="C15" s="16"/>
      <c r="D15" s="16"/>
      <c r="E15" s="16"/>
      <c r="F15" s="16"/>
      <c r="G15" s="16"/>
      <c r="H15" s="16"/>
      <c r="I15" s="16"/>
      <c r="J15" s="16"/>
      <c r="K15" s="16"/>
      <c r="L15" s="16"/>
      <c r="M15" s="16"/>
      <c r="N15" s="16"/>
      <c r="O15" s="16"/>
      <c r="P15" s="16"/>
      <c r="Q15" s="16">
        <v>1320</v>
      </c>
      <c r="R15" s="16">
        <v>3960</v>
      </c>
      <c r="S15" s="16"/>
      <c r="T15" s="16"/>
      <c r="U15" s="16">
        <v>0</v>
      </c>
      <c r="V15" s="16">
        <v>0</v>
      </c>
      <c r="W15" s="16"/>
      <c r="X15" s="58"/>
      <c r="Y15" s="89">
        <v>0</v>
      </c>
      <c r="Z15" s="89"/>
      <c r="AA15" s="96"/>
      <c r="AB15" s="103">
        <v>4576</v>
      </c>
      <c r="AC15" s="99"/>
      <c r="AD15" s="99"/>
      <c r="AE15" s="99"/>
      <c r="AF15" s="99"/>
      <c r="AG15" s="110"/>
      <c r="AH15" s="110"/>
      <c r="AI15" s="110"/>
      <c r="AJ15" s="113"/>
      <c r="AK15" s="131"/>
      <c r="AL15" s="131"/>
      <c r="AM15" s="131">
        <v>0</v>
      </c>
      <c r="AN15" s="134">
        <v>750</v>
      </c>
      <c r="AO15" s="134"/>
      <c r="AP15" s="165">
        <v>2300</v>
      </c>
      <c r="AQ15" s="151">
        <v>3544</v>
      </c>
      <c r="AR15" s="158"/>
      <c r="AS15" s="158">
        <v>2100</v>
      </c>
      <c r="AT15" s="174">
        <v>0</v>
      </c>
      <c r="AU15" s="174">
        <v>2000</v>
      </c>
      <c r="AV15" s="174"/>
      <c r="AW15" s="177"/>
      <c r="AX15" s="177">
        <v>11000</v>
      </c>
      <c r="AY15" s="177"/>
      <c r="AZ15" s="177"/>
      <c r="BA15" s="177"/>
      <c r="BB15" s="177"/>
      <c r="BC15" s="177"/>
      <c r="BD15" s="184">
        <v>1200</v>
      </c>
      <c r="BE15" s="184">
        <v>1200</v>
      </c>
      <c r="BF15" s="196"/>
      <c r="BG15" s="196">
        <v>1440</v>
      </c>
      <c r="BH15" s="202"/>
      <c r="BI15" s="206">
        <v>2000</v>
      </c>
      <c r="BJ15" s="213"/>
      <c r="BK15" s="213"/>
      <c r="BL15" s="234"/>
      <c r="BM15" s="244">
        <v>724</v>
      </c>
    </row>
    <row r="16" spans="1:65" x14ac:dyDescent="0.3">
      <c r="A16" s="16" t="s">
        <v>1320</v>
      </c>
      <c r="B16" s="16"/>
      <c r="C16" s="16"/>
      <c r="D16" s="16"/>
      <c r="E16" s="16"/>
      <c r="F16" s="16"/>
      <c r="G16" s="16"/>
      <c r="H16" s="16"/>
      <c r="I16" s="16"/>
      <c r="J16" s="16"/>
      <c r="K16" s="16"/>
      <c r="L16" s="16"/>
      <c r="M16" s="16"/>
      <c r="N16" s="16"/>
      <c r="O16" s="16"/>
      <c r="P16" s="16"/>
      <c r="Q16" s="16"/>
      <c r="R16" s="16"/>
      <c r="S16" s="16"/>
      <c r="T16" s="16"/>
      <c r="U16" s="16">
        <v>0</v>
      </c>
      <c r="V16" s="16">
        <v>0</v>
      </c>
      <c r="W16" s="16"/>
      <c r="X16" s="58"/>
      <c r="Y16" s="89">
        <v>0</v>
      </c>
      <c r="Z16" s="89"/>
      <c r="AA16" s="96"/>
      <c r="AB16" s="103">
        <v>100</v>
      </c>
      <c r="AC16" s="99"/>
      <c r="AD16" s="99"/>
      <c r="AE16" s="99"/>
      <c r="AF16" s="99"/>
      <c r="AG16" s="110"/>
      <c r="AH16" s="110"/>
      <c r="AI16" s="110"/>
      <c r="AJ16" s="113"/>
      <c r="AK16" s="131"/>
      <c r="AL16" s="131"/>
      <c r="AM16" s="131">
        <v>0</v>
      </c>
      <c r="AN16" s="134"/>
      <c r="AO16" s="134"/>
      <c r="AP16" s="157">
        <v>1700</v>
      </c>
      <c r="AQ16" s="151">
        <v>360</v>
      </c>
      <c r="AR16" s="158"/>
      <c r="AS16" s="158"/>
      <c r="AT16" s="174">
        <v>0</v>
      </c>
      <c r="AU16" s="174">
        <v>100</v>
      </c>
      <c r="AV16" s="174"/>
      <c r="AW16" s="177"/>
      <c r="AX16" s="177">
        <v>1800</v>
      </c>
      <c r="AY16" s="177"/>
      <c r="AZ16" s="177"/>
      <c r="BA16" s="177"/>
      <c r="BB16" s="177"/>
      <c r="BC16" s="177"/>
      <c r="BD16" s="184"/>
      <c r="BE16" s="184"/>
      <c r="BF16" s="196"/>
      <c r="BG16" s="196">
        <v>0</v>
      </c>
      <c r="BH16" s="202"/>
      <c r="BI16" s="206"/>
      <c r="BJ16" s="213"/>
      <c r="BK16" s="213"/>
      <c r="BL16" s="234"/>
      <c r="BM16" s="244"/>
    </row>
    <row r="17" spans="1:65" x14ac:dyDescent="0.3">
      <c r="A17" s="16" t="s">
        <v>1321</v>
      </c>
      <c r="B17" s="16">
        <v>1000</v>
      </c>
      <c r="C17" s="16"/>
      <c r="D17" s="16"/>
      <c r="E17" s="16"/>
      <c r="F17" s="16"/>
      <c r="G17" s="16"/>
      <c r="H17" s="16"/>
      <c r="I17" s="16"/>
      <c r="J17" s="16"/>
      <c r="K17" s="16"/>
      <c r="L17" s="16"/>
      <c r="M17" s="16"/>
      <c r="N17" s="16"/>
      <c r="O17" s="16"/>
      <c r="P17" s="16"/>
      <c r="Q17" s="16">
        <v>80</v>
      </c>
      <c r="R17" s="16">
        <v>240</v>
      </c>
      <c r="S17" s="16"/>
      <c r="T17" s="16"/>
      <c r="U17" s="16">
        <v>0</v>
      </c>
      <c r="V17" s="16">
        <v>0</v>
      </c>
      <c r="W17" s="16"/>
      <c r="X17" s="58"/>
      <c r="Y17" s="89">
        <v>0</v>
      </c>
      <c r="Z17" s="89"/>
      <c r="AA17" s="96"/>
      <c r="AB17" s="103">
        <v>445</v>
      </c>
      <c r="AC17" s="99"/>
      <c r="AD17" s="99"/>
      <c r="AE17" s="99"/>
      <c r="AF17" s="99"/>
      <c r="AG17" s="110"/>
      <c r="AH17" s="110"/>
      <c r="AI17" s="110"/>
      <c r="AJ17" s="113"/>
      <c r="AK17" s="131"/>
      <c r="AL17" s="131"/>
      <c r="AM17" s="131">
        <v>0</v>
      </c>
      <c r="AN17" s="134">
        <v>300</v>
      </c>
      <c r="AO17" s="134"/>
      <c r="AP17" s="157">
        <v>600</v>
      </c>
      <c r="AQ17" s="151">
        <v>252</v>
      </c>
      <c r="AR17" s="158"/>
      <c r="AS17" s="158">
        <v>100</v>
      </c>
      <c r="AT17" s="174">
        <v>0</v>
      </c>
      <c r="AU17" s="174">
        <v>900</v>
      </c>
      <c r="AV17" s="174"/>
      <c r="AW17" s="177"/>
      <c r="AX17" s="177"/>
      <c r="AY17" s="177"/>
      <c r="AZ17" s="177"/>
      <c r="BA17" s="177"/>
      <c r="BB17" s="177"/>
      <c r="BC17" s="177"/>
      <c r="BD17" s="184"/>
      <c r="BE17" s="184"/>
      <c r="BF17" s="196"/>
      <c r="BG17" s="196">
        <v>100</v>
      </c>
      <c r="BH17" s="202"/>
      <c r="BI17" s="206"/>
      <c r="BJ17" s="213"/>
      <c r="BK17" s="213"/>
      <c r="BL17" s="234"/>
      <c r="BM17" s="244"/>
    </row>
    <row r="18" spans="1:65" x14ac:dyDescent="0.3">
      <c r="A18" s="16" t="s">
        <v>1323</v>
      </c>
      <c r="B18" s="16"/>
      <c r="C18" s="16"/>
      <c r="D18" s="16"/>
      <c r="E18" s="16"/>
      <c r="F18" s="16"/>
      <c r="G18" s="16"/>
      <c r="H18" s="16"/>
      <c r="I18" s="16"/>
      <c r="J18" s="16"/>
      <c r="K18" s="16"/>
      <c r="L18" s="16"/>
      <c r="M18" s="16"/>
      <c r="N18" s="16"/>
      <c r="O18" s="16"/>
      <c r="P18" s="16"/>
      <c r="Q18" s="16"/>
      <c r="R18" s="16"/>
      <c r="S18" s="16"/>
      <c r="T18" s="16"/>
      <c r="U18" s="16">
        <v>0</v>
      </c>
      <c r="V18" s="16">
        <v>0</v>
      </c>
      <c r="W18" s="16"/>
      <c r="X18" s="58"/>
      <c r="Y18" s="89">
        <v>0</v>
      </c>
      <c r="Z18" s="89"/>
      <c r="AA18" s="96"/>
      <c r="AB18" s="103"/>
      <c r="AC18" s="99"/>
      <c r="AD18" s="99"/>
      <c r="AE18" s="99"/>
      <c r="AF18" s="99"/>
      <c r="AG18" s="110"/>
      <c r="AH18" s="110"/>
      <c r="AI18" s="110"/>
      <c r="AJ18" s="113"/>
      <c r="AK18" s="131">
        <v>1141</v>
      </c>
      <c r="AL18" s="131"/>
      <c r="AM18" s="131">
        <v>0</v>
      </c>
      <c r="AN18" s="134"/>
      <c r="AO18" s="134"/>
      <c r="AP18" s="157"/>
      <c r="AQ18" s="151"/>
      <c r="AR18" s="158"/>
      <c r="AS18" s="158"/>
      <c r="AT18" s="174">
        <v>0</v>
      </c>
      <c r="AU18" s="174"/>
      <c r="AV18" s="174"/>
      <c r="AW18" s="177"/>
      <c r="AX18" s="177"/>
      <c r="AY18" s="177"/>
      <c r="AZ18" s="177"/>
      <c r="BA18" s="177">
        <v>0</v>
      </c>
      <c r="BB18" s="177"/>
      <c r="BC18" s="177"/>
      <c r="BD18" s="184"/>
      <c r="BE18" s="184"/>
      <c r="BF18" s="196"/>
      <c r="BG18" s="196">
        <v>0</v>
      </c>
      <c r="BH18" s="202"/>
      <c r="BI18" s="206"/>
      <c r="BJ18" s="213"/>
      <c r="BK18" s="213"/>
      <c r="BL18" s="234"/>
      <c r="BM18" s="244"/>
    </row>
    <row r="19" spans="1:65" x14ac:dyDescent="0.3">
      <c r="A19" s="16" t="s">
        <v>1324</v>
      </c>
      <c r="B19" s="16"/>
      <c r="C19" s="16"/>
      <c r="D19" s="16"/>
      <c r="E19" s="16"/>
      <c r="F19" s="16"/>
      <c r="G19" s="16"/>
      <c r="H19" s="16"/>
      <c r="I19" s="16"/>
      <c r="J19" s="16"/>
      <c r="K19" s="16"/>
      <c r="L19" s="16"/>
      <c r="M19" s="16"/>
      <c r="N19" s="16"/>
      <c r="O19" s="16"/>
      <c r="P19" s="16"/>
      <c r="Q19" s="16"/>
      <c r="R19" s="16"/>
      <c r="S19" s="16"/>
      <c r="T19" s="16"/>
      <c r="U19" s="16">
        <v>0</v>
      </c>
      <c r="V19" s="16">
        <v>0</v>
      </c>
      <c r="W19" s="16"/>
      <c r="X19" s="58"/>
      <c r="Y19" s="89">
        <v>0</v>
      </c>
      <c r="Z19" s="89"/>
      <c r="AA19" s="96"/>
      <c r="AB19" s="103"/>
      <c r="AC19" s="99"/>
      <c r="AD19" s="99"/>
      <c r="AE19" s="99"/>
      <c r="AF19" s="99"/>
      <c r="AG19" s="110"/>
      <c r="AH19" s="110"/>
      <c r="AI19" s="110"/>
      <c r="AJ19" s="113"/>
      <c r="AK19" s="131"/>
      <c r="AL19" s="131"/>
      <c r="AM19" s="131">
        <v>0</v>
      </c>
      <c r="AN19" s="134"/>
      <c r="AO19" s="134"/>
      <c r="AP19" s="165">
        <v>5300</v>
      </c>
      <c r="AQ19" s="151"/>
      <c r="AR19" s="158"/>
      <c r="AS19" s="158"/>
      <c r="AT19" s="174">
        <v>0</v>
      </c>
      <c r="AU19" s="174"/>
      <c r="AV19" s="174"/>
      <c r="AW19" s="177"/>
      <c r="AX19" s="177"/>
      <c r="AY19" s="177"/>
      <c r="AZ19" s="177"/>
      <c r="BA19" s="177"/>
      <c r="BB19" s="177"/>
      <c r="BC19" s="177"/>
      <c r="BD19" s="184"/>
      <c r="BE19" s="184"/>
      <c r="BF19" s="196"/>
      <c r="BG19" s="196">
        <v>0</v>
      </c>
      <c r="BH19" s="202"/>
      <c r="BI19" s="206"/>
      <c r="BJ19" s="213"/>
      <c r="BK19" s="213"/>
      <c r="BL19" s="234"/>
      <c r="BM19" s="244"/>
    </row>
    <row r="20" spans="1:65" x14ac:dyDescent="0.3">
      <c r="A20" s="16" t="s">
        <v>1325</v>
      </c>
      <c r="B20" s="16"/>
      <c r="C20" s="16"/>
      <c r="D20" s="16"/>
      <c r="E20" s="16"/>
      <c r="F20" s="16"/>
      <c r="G20" s="16"/>
      <c r="H20" s="16"/>
      <c r="I20" s="16"/>
      <c r="J20" s="16"/>
      <c r="K20" s="16"/>
      <c r="L20" s="16"/>
      <c r="M20" s="16"/>
      <c r="N20" s="16"/>
      <c r="O20" s="16"/>
      <c r="P20" s="16"/>
      <c r="Q20" s="16"/>
      <c r="R20" s="16"/>
      <c r="S20" s="16"/>
      <c r="T20" s="16"/>
      <c r="U20" s="16">
        <v>0</v>
      </c>
      <c r="V20" s="16">
        <v>0</v>
      </c>
      <c r="W20" s="16"/>
      <c r="X20" s="58"/>
      <c r="Y20" s="89">
        <v>0</v>
      </c>
      <c r="Z20" s="89"/>
      <c r="AA20" s="96"/>
      <c r="AB20" s="84"/>
      <c r="AC20" s="99"/>
      <c r="AD20" s="99"/>
      <c r="AE20" s="99"/>
      <c r="AF20" s="99"/>
      <c r="AG20" s="110"/>
      <c r="AH20" s="110"/>
      <c r="AI20" s="110"/>
      <c r="AJ20" s="113"/>
      <c r="AK20" s="131">
        <v>1141</v>
      </c>
      <c r="AL20" s="131"/>
      <c r="AM20" s="131">
        <v>0</v>
      </c>
      <c r="AN20" s="134"/>
      <c r="AO20" s="134"/>
      <c r="AP20" s="157">
        <v>1500</v>
      </c>
      <c r="AQ20" s="151"/>
      <c r="AR20" s="158"/>
      <c r="AS20" s="64">
        <v>1500</v>
      </c>
      <c r="AT20" s="174">
        <v>0</v>
      </c>
      <c r="AU20" s="174"/>
      <c r="AV20" s="174"/>
      <c r="AW20" s="177"/>
      <c r="AX20" s="177">
        <v>6300</v>
      </c>
      <c r="AY20" s="177"/>
      <c r="AZ20" s="177"/>
      <c r="BA20" s="177"/>
      <c r="BB20" s="177"/>
      <c r="BC20" s="177"/>
      <c r="BD20" s="184"/>
      <c r="BE20" s="184"/>
      <c r="BF20" s="196"/>
      <c r="BG20" s="196">
        <v>0</v>
      </c>
      <c r="BH20" s="202"/>
      <c r="BI20" s="206"/>
      <c r="BJ20" s="213"/>
      <c r="BK20" s="213"/>
      <c r="BL20" s="234"/>
      <c r="BM20" s="244"/>
    </row>
    <row r="21" spans="1:65" x14ac:dyDescent="0.3">
      <c r="A21" s="16" t="s">
        <v>1326</v>
      </c>
      <c r="B21" s="16"/>
      <c r="C21" s="16"/>
      <c r="D21" s="16"/>
      <c r="E21" s="16"/>
      <c r="F21" s="16"/>
      <c r="G21" s="16"/>
      <c r="H21" s="16"/>
      <c r="I21" s="16"/>
      <c r="J21" s="16"/>
      <c r="K21" s="16"/>
      <c r="L21" s="16"/>
      <c r="M21" s="16"/>
      <c r="N21" s="16"/>
      <c r="O21" s="16"/>
      <c r="P21" s="16"/>
      <c r="Q21" s="16"/>
      <c r="R21" s="16"/>
      <c r="S21" s="16"/>
      <c r="T21" s="16"/>
      <c r="U21" s="16">
        <v>0</v>
      </c>
      <c r="V21" s="16">
        <v>0</v>
      </c>
      <c r="W21" s="16"/>
      <c r="X21" s="58"/>
      <c r="Y21" s="89">
        <v>0</v>
      </c>
      <c r="Z21" s="89"/>
      <c r="AA21" s="96"/>
      <c r="AB21" s="84"/>
      <c r="AC21" s="99"/>
      <c r="AD21" s="99"/>
      <c r="AE21" s="99"/>
      <c r="AF21" s="99"/>
      <c r="AG21" s="110"/>
      <c r="AH21" s="110"/>
      <c r="AI21" s="110"/>
      <c r="AJ21" s="113"/>
      <c r="AK21" s="131"/>
      <c r="AL21" s="131"/>
      <c r="AM21" s="131">
        <v>0</v>
      </c>
      <c r="AN21" s="134"/>
      <c r="AO21" s="134"/>
      <c r="AP21" s="157">
        <v>3800</v>
      </c>
      <c r="AQ21" s="151"/>
      <c r="AR21" s="158"/>
      <c r="AS21" s="158"/>
      <c r="AT21" s="174">
        <v>0</v>
      </c>
      <c r="AU21" s="174"/>
      <c r="AV21" s="174"/>
      <c r="AW21" s="177"/>
      <c r="AX21" s="177"/>
      <c r="AY21" s="177"/>
      <c r="AZ21" s="177"/>
      <c r="BA21" s="177">
        <v>0</v>
      </c>
      <c r="BB21" s="177"/>
      <c r="BC21" s="177"/>
      <c r="BD21" s="184"/>
      <c r="BE21" s="184"/>
      <c r="BF21" s="196"/>
      <c r="BG21" s="196">
        <v>0</v>
      </c>
      <c r="BH21" s="202"/>
      <c r="BI21" s="206"/>
      <c r="BJ21" s="213"/>
      <c r="BK21" s="213"/>
      <c r="BL21" s="234"/>
      <c r="BM21" s="244"/>
    </row>
    <row r="22" spans="1:65" x14ac:dyDescent="0.3">
      <c r="A22" s="16" t="s">
        <v>1327</v>
      </c>
      <c r="B22" s="16"/>
      <c r="C22" s="16"/>
      <c r="D22" s="16"/>
      <c r="E22" s="16"/>
      <c r="F22" s="16"/>
      <c r="G22" s="16"/>
      <c r="H22" s="16"/>
      <c r="I22" s="16"/>
      <c r="J22" s="16"/>
      <c r="K22" s="16"/>
      <c r="L22" s="16"/>
      <c r="M22" s="16"/>
      <c r="N22" s="16"/>
      <c r="O22" s="16"/>
      <c r="P22" s="16"/>
      <c r="Q22" s="16"/>
      <c r="R22" s="16"/>
      <c r="S22" s="16"/>
      <c r="T22" s="16"/>
      <c r="U22" s="16">
        <v>0</v>
      </c>
      <c r="V22" s="16">
        <v>0</v>
      </c>
      <c r="W22" s="16"/>
      <c r="X22" s="58"/>
      <c r="Y22" s="89">
        <v>0</v>
      </c>
      <c r="Z22" s="89"/>
      <c r="AA22" s="96"/>
      <c r="AB22" s="84"/>
      <c r="AC22" s="99"/>
      <c r="AD22" s="99"/>
      <c r="AE22" s="99"/>
      <c r="AF22" s="99"/>
      <c r="AG22" s="110"/>
      <c r="AH22" s="110"/>
      <c r="AI22" s="110"/>
      <c r="AJ22" s="113"/>
      <c r="AK22" s="131"/>
      <c r="AL22" s="131"/>
      <c r="AM22" s="131">
        <v>0</v>
      </c>
      <c r="AN22" s="134"/>
      <c r="AO22" s="134"/>
      <c r="AP22" s="157"/>
      <c r="AQ22" s="151"/>
      <c r="AR22" s="158"/>
      <c r="AS22" s="158"/>
      <c r="AT22" s="174">
        <v>0</v>
      </c>
      <c r="AU22" s="174"/>
      <c r="AV22" s="174"/>
      <c r="AW22" s="177"/>
      <c r="AX22" s="177"/>
      <c r="AY22" s="177"/>
      <c r="AZ22" s="177"/>
      <c r="BA22" s="177"/>
      <c r="BB22" s="177"/>
      <c r="BC22" s="177"/>
      <c r="BD22" s="184"/>
      <c r="BE22" s="184"/>
      <c r="BF22" s="196"/>
      <c r="BG22" s="196">
        <v>0</v>
      </c>
      <c r="BH22" s="202"/>
      <c r="BI22" s="206"/>
      <c r="BJ22" s="213"/>
      <c r="BK22" s="213"/>
      <c r="BL22" s="234"/>
      <c r="BM22" s="244"/>
    </row>
    <row r="23" spans="1:65" x14ac:dyDescent="0.3">
      <c r="A23" s="16" t="s">
        <v>1328</v>
      </c>
      <c r="B23" s="16"/>
      <c r="C23" s="16"/>
      <c r="D23" s="16"/>
      <c r="E23" s="16"/>
      <c r="F23" s="16"/>
      <c r="G23" s="16"/>
      <c r="H23" s="16"/>
      <c r="I23" s="16"/>
      <c r="J23" s="16"/>
      <c r="K23" s="16"/>
      <c r="L23" s="16"/>
      <c r="M23" s="16"/>
      <c r="N23" s="16"/>
      <c r="O23" s="16"/>
      <c r="P23" s="16"/>
      <c r="Q23" s="16"/>
      <c r="R23" s="16"/>
      <c r="S23" s="16"/>
      <c r="T23" s="16"/>
      <c r="U23" s="16">
        <v>0</v>
      </c>
      <c r="V23" s="16">
        <v>0</v>
      </c>
      <c r="W23" s="16"/>
      <c r="X23" s="58"/>
      <c r="Y23" s="89">
        <v>0</v>
      </c>
      <c r="Z23" s="89"/>
      <c r="AA23" s="96"/>
      <c r="AB23" s="84"/>
      <c r="AC23" s="99"/>
      <c r="AD23" s="99"/>
      <c r="AE23" s="99"/>
      <c r="AF23" s="99"/>
      <c r="AG23" s="110"/>
      <c r="AH23" s="110"/>
      <c r="AI23" s="110"/>
      <c r="AJ23" s="113"/>
      <c r="AK23" s="131"/>
      <c r="AL23" s="131"/>
      <c r="AM23" s="131">
        <v>0</v>
      </c>
      <c r="AN23" s="134"/>
      <c r="AO23" s="134"/>
      <c r="AP23" s="157"/>
      <c r="AQ23" s="151"/>
      <c r="AR23" s="158"/>
      <c r="AS23" s="158"/>
      <c r="AT23" s="174">
        <v>0</v>
      </c>
      <c r="AU23" s="174"/>
      <c r="AV23" s="174"/>
      <c r="AW23" s="177"/>
      <c r="AX23" s="177"/>
      <c r="AY23" s="177"/>
      <c r="AZ23" s="177"/>
      <c r="BA23" s="177"/>
      <c r="BB23" s="177"/>
      <c r="BC23" s="177"/>
      <c r="BD23" s="184"/>
      <c r="BE23" s="184"/>
      <c r="BF23" s="196"/>
      <c r="BG23" s="196">
        <v>0</v>
      </c>
      <c r="BH23" s="202"/>
      <c r="BI23" s="206"/>
      <c r="BJ23" s="213"/>
      <c r="BK23" s="213"/>
      <c r="BL23" s="234"/>
      <c r="BM23" s="244"/>
    </row>
    <row r="24" spans="1:65" x14ac:dyDescent="0.3">
      <c r="A24" s="16" t="s">
        <v>1329</v>
      </c>
      <c r="B24" s="16"/>
      <c r="C24" s="16"/>
      <c r="D24" s="16"/>
      <c r="E24" s="16"/>
      <c r="F24" s="16"/>
      <c r="G24" s="16"/>
      <c r="H24" s="16"/>
      <c r="I24" s="16"/>
      <c r="J24" s="16"/>
      <c r="K24" s="16"/>
      <c r="L24" s="16"/>
      <c r="M24" s="16"/>
      <c r="N24" s="16"/>
      <c r="O24" s="16"/>
      <c r="P24" s="16"/>
      <c r="Q24" s="16"/>
      <c r="R24" s="16"/>
      <c r="S24" s="16"/>
      <c r="T24" s="16"/>
      <c r="U24" s="16">
        <v>0</v>
      </c>
      <c r="V24" s="16">
        <v>0</v>
      </c>
      <c r="W24" s="16"/>
      <c r="X24" s="58"/>
      <c r="Y24" s="89">
        <v>0</v>
      </c>
      <c r="Z24" s="89"/>
      <c r="AA24" s="96"/>
      <c r="AB24" s="84"/>
      <c r="AC24" s="99"/>
      <c r="AD24" s="99"/>
      <c r="AE24" s="99"/>
      <c r="AF24" s="99"/>
      <c r="AG24" s="110"/>
      <c r="AH24" s="110"/>
      <c r="AI24" s="110"/>
      <c r="AJ24" s="113"/>
      <c r="AK24" s="131"/>
      <c r="AL24" s="131"/>
      <c r="AM24" s="131">
        <v>0</v>
      </c>
      <c r="AN24" s="134"/>
      <c r="AO24" s="134"/>
      <c r="AP24" s="157"/>
      <c r="AQ24" s="151"/>
      <c r="AR24" s="158"/>
      <c r="AS24" s="158"/>
      <c r="AT24" s="174">
        <v>0</v>
      </c>
      <c r="AU24" s="174"/>
      <c r="AV24" s="174"/>
      <c r="AW24" s="177"/>
      <c r="AX24" s="177"/>
      <c r="AY24" s="177">
        <v>12000</v>
      </c>
      <c r="AZ24" s="177"/>
      <c r="BA24" s="177">
        <v>0</v>
      </c>
      <c r="BB24" s="177"/>
      <c r="BC24" s="177"/>
      <c r="BD24" s="184"/>
      <c r="BE24" s="184"/>
      <c r="BF24" s="196"/>
      <c r="BG24" s="196"/>
      <c r="BH24" s="202"/>
      <c r="BI24" s="206"/>
      <c r="BJ24" s="213"/>
      <c r="BK24" s="213">
        <v>223</v>
      </c>
      <c r="BL24" s="234"/>
      <c r="BM24" s="244"/>
    </row>
    <row r="25" spans="1:65" x14ac:dyDescent="0.3">
      <c r="A25" s="16" t="s">
        <v>1330</v>
      </c>
      <c r="B25" s="16">
        <v>50000</v>
      </c>
      <c r="C25" s="16"/>
      <c r="D25" s="16"/>
      <c r="E25" s="16"/>
      <c r="F25" s="16"/>
      <c r="G25" s="16"/>
      <c r="H25" s="16"/>
      <c r="I25" s="16"/>
      <c r="J25" s="16"/>
      <c r="K25" s="16"/>
      <c r="L25" s="16"/>
      <c r="M25" s="16"/>
      <c r="N25" s="16"/>
      <c r="O25" s="16"/>
      <c r="P25" s="16"/>
      <c r="Q25" s="16"/>
      <c r="R25" s="16"/>
      <c r="S25" s="16"/>
      <c r="T25" s="16"/>
      <c r="U25" s="16">
        <v>5280</v>
      </c>
      <c r="V25" s="16">
        <v>2824</v>
      </c>
      <c r="W25" s="16">
        <v>6559</v>
      </c>
      <c r="X25" s="58">
        <v>30000</v>
      </c>
      <c r="Y25" s="89">
        <v>0</v>
      </c>
      <c r="Z25" s="89"/>
      <c r="AA25" s="96">
        <v>5000</v>
      </c>
      <c r="AB25" s="84"/>
      <c r="AC25" s="99"/>
      <c r="AD25" s="99"/>
      <c r="AE25" s="99"/>
      <c r="AF25" s="99"/>
      <c r="AG25" s="110"/>
      <c r="AH25" s="64">
        <v>25000</v>
      </c>
      <c r="AI25" s="110"/>
      <c r="AJ25" s="113">
        <v>14000</v>
      </c>
      <c r="AK25" s="131"/>
      <c r="AL25" s="131"/>
      <c r="AM25" s="131">
        <v>0</v>
      </c>
      <c r="AN25" s="134"/>
      <c r="AO25" s="134"/>
      <c r="AP25" s="157"/>
      <c r="AQ25" s="151"/>
      <c r="AR25" s="158">
        <v>4799</v>
      </c>
      <c r="AS25" s="158"/>
      <c r="AT25" s="174">
        <v>0</v>
      </c>
      <c r="AU25" s="174"/>
      <c r="AV25" s="174"/>
      <c r="AW25" s="177"/>
      <c r="AX25" s="177">
        <v>26441</v>
      </c>
      <c r="AY25" s="177"/>
      <c r="AZ25" s="177">
        <v>1320</v>
      </c>
      <c r="BA25" s="177">
        <v>0</v>
      </c>
      <c r="BB25" s="177"/>
      <c r="BC25" s="177"/>
      <c r="BD25" s="184"/>
      <c r="BE25" s="184"/>
      <c r="BF25" s="196"/>
      <c r="BG25" s="196">
        <v>0</v>
      </c>
      <c r="BH25" s="202"/>
      <c r="BI25" s="206"/>
      <c r="BJ25" s="213">
        <v>7900</v>
      </c>
      <c r="BK25" s="229">
        <v>3000</v>
      </c>
      <c r="BL25" s="234"/>
      <c r="BM25" s="244"/>
    </row>
    <row r="26" spans="1:65" x14ac:dyDescent="0.3">
      <c r="A26" s="16" t="s">
        <v>1331</v>
      </c>
      <c r="B26" s="16"/>
      <c r="C26" s="16"/>
      <c r="D26" s="16"/>
      <c r="E26" s="16"/>
      <c r="F26" s="16">
        <v>420</v>
      </c>
      <c r="G26" s="16"/>
      <c r="H26" s="16">
        <v>350</v>
      </c>
      <c r="I26" s="16"/>
      <c r="J26" s="16">
        <v>490</v>
      </c>
      <c r="K26" s="16"/>
      <c r="L26" s="16"/>
      <c r="M26" s="16"/>
      <c r="N26" s="16"/>
      <c r="O26" s="16"/>
      <c r="P26" s="16"/>
      <c r="Q26" s="16">
        <v>500</v>
      </c>
      <c r="R26" s="16">
        <v>1500</v>
      </c>
      <c r="S26" s="16"/>
      <c r="T26" s="16"/>
      <c r="U26" s="16">
        <v>0</v>
      </c>
      <c r="V26" s="16">
        <v>0</v>
      </c>
      <c r="W26" s="16"/>
      <c r="X26" s="58"/>
      <c r="Y26" s="89">
        <v>0</v>
      </c>
      <c r="Z26" s="89"/>
      <c r="AA26" s="96"/>
      <c r="AB26" s="84"/>
      <c r="AC26" s="99"/>
      <c r="AD26" s="99">
        <v>151</v>
      </c>
      <c r="AE26" s="108">
        <v>28852</v>
      </c>
      <c r="AF26" s="108">
        <v>28852</v>
      </c>
      <c r="AG26" s="110"/>
      <c r="AH26" s="110"/>
      <c r="AI26" s="110"/>
      <c r="AJ26" s="113">
        <v>3100</v>
      </c>
      <c r="AK26" s="131"/>
      <c r="AL26" s="131"/>
      <c r="AM26" s="131">
        <v>0</v>
      </c>
      <c r="AN26" s="134"/>
      <c r="AO26" s="134"/>
      <c r="AP26" s="157"/>
      <c r="AQ26" s="151">
        <v>60792</v>
      </c>
      <c r="AR26" s="158"/>
      <c r="AS26" s="158"/>
      <c r="AT26" s="174">
        <v>445</v>
      </c>
      <c r="AU26" s="174"/>
      <c r="AV26" s="174"/>
      <c r="AW26" s="177"/>
      <c r="AX26" s="177">
        <v>58737</v>
      </c>
      <c r="AY26" s="177"/>
      <c r="AZ26" s="177"/>
      <c r="BA26" s="177">
        <v>0</v>
      </c>
      <c r="BB26" s="177"/>
      <c r="BC26" s="177"/>
      <c r="BD26" s="184"/>
      <c r="BE26" s="184"/>
      <c r="BF26" s="196">
        <v>138</v>
      </c>
      <c r="BG26" s="196">
        <f>49309+1094</f>
        <v>50403</v>
      </c>
      <c r="BH26" s="202"/>
      <c r="BI26" s="206"/>
      <c r="BJ26" s="213"/>
      <c r="BL26" s="234">
        <v>16455</v>
      </c>
      <c r="BM26" s="244"/>
    </row>
    <row r="27" spans="1:65" x14ac:dyDescent="0.3">
      <c r="A27" s="16" t="s">
        <v>1332</v>
      </c>
      <c r="B27" s="16"/>
      <c r="C27" s="16"/>
      <c r="D27" s="16"/>
      <c r="E27" s="16"/>
      <c r="F27" s="16">
        <v>1800</v>
      </c>
      <c r="G27" s="16"/>
      <c r="H27" s="16">
        <v>3500</v>
      </c>
      <c r="I27" s="16"/>
      <c r="J27" s="16"/>
      <c r="K27" s="16"/>
      <c r="L27" s="16"/>
      <c r="M27" s="16"/>
      <c r="N27" s="16"/>
      <c r="O27" s="16"/>
      <c r="P27" s="16"/>
      <c r="Q27" s="16"/>
      <c r="R27" s="16"/>
      <c r="S27" s="16"/>
      <c r="T27" s="16">
        <v>2350</v>
      </c>
      <c r="U27" s="16">
        <v>48</v>
      </c>
      <c r="V27" s="16">
        <v>0</v>
      </c>
      <c r="W27" s="16">
        <v>227</v>
      </c>
      <c r="X27" s="58">
        <v>9000</v>
      </c>
      <c r="Y27" s="90">
        <v>530</v>
      </c>
      <c r="Z27" s="89">
        <v>3540</v>
      </c>
      <c r="AA27" s="96"/>
      <c r="AB27" s="84"/>
      <c r="AC27" s="99"/>
      <c r="AD27" s="99"/>
      <c r="AE27" s="108">
        <v>3600</v>
      </c>
      <c r="AF27" s="108">
        <v>3600</v>
      </c>
      <c r="AG27" s="110"/>
      <c r="AH27" s="110">
        <v>804</v>
      </c>
      <c r="AI27" s="110"/>
      <c r="AJ27" s="113">
        <v>900</v>
      </c>
      <c r="AK27" s="131"/>
      <c r="AL27" s="131"/>
      <c r="AM27" s="131">
        <v>220</v>
      </c>
      <c r="AN27" s="134"/>
      <c r="AO27" s="134"/>
      <c r="AP27" s="165">
        <v>869</v>
      </c>
      <c r="AQ27" s="151"/>
      <c r="AR27" s="158"/>
      <c r="AS27" s="158"/>
      <c r="AT27" s="174">
        <v>2000</v>
      </c>
      <c r="AU27" s="174"/>
      <c r="AV27" s="174">
        <v>1770</v>
      </c>
      <c r="AW27" s="177">
        <v>3600</v>
      </c>
      <c r="AX27" s="177"/>
      <c r="AY27" s="177"/>
      <c r="AZ27" s="177">
        <v>80</v>
      </c>
      <c r="BA27" s="177">
        <v>530</v>
      </c>
      <c r="BB27" s="177">
        <v>2915</v>
      </c>
      <c r="BC27" s="177">
        <v>3600</v>
      </c>
      <c r="BD27" s="184"/>
      <c r="BE27" s="184"/>
      <c r="BF27" s="196">
        <v>3200</v>
      </c>
      <c r="BG27" s="196">
        <v>0</v>
      </c>
      <c r="BH27" s="202"/>
      <c r="BI27" s="206"/>
      <c r="BJ27" s="213">
        <v>510</v>
      </c>
      <c r="BL27" s="234">
        <v>4000</v>
      </c>
      <c r="BM27" s="244"/>
    </row>
    <row r="28" spans="1:65" x14ac:dyDescent="0.3">
      <c r="X28" s="66">
        <v>60000</v>
      </c>
      <c r="AP28" s="157"/>
    </row>
  </sheetData>
  <mergeCells count="13">
    <mergeCell ref="BD1:BE1"/>
    <mergeCell ref="AX1:AY1"/>
    <mergeCell ref="BA1:BB1"/>
    <mergeCell ref="B1:C1"/>
    <mergeCell ref="D1:E1"/>
    <mergeCell ref="F1:G1"/>
    <mergeCell ref="H1:I1"/>
    <mergeCell ref="L1:M1"/>
    <mergeCell ref="AH1:AI1"/>
    <mergeCell ref="AE1:AF1"/>
    <mergeCell ref="Y1:Z1"/>
    <mergeCell ref="Q1:R1"/>
    <mergeCell ref="N1:O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E232"/>
  <sheetViews>
    <sheetView workbookViewId="0">
      <pane xSplit="3" ySplit="3" topLeftCell="D107" activePane="bottomRight" state="frozen"/>
      <selection pane="topRight" activeCell="G1" sqref="G1"/>
      <selection pane="bottomLeft" activeCell="A6" sqref="A6"/>
      <selection pane="bottomRight" activeCell="A108" sqref="A108"/>
    </sheetView>
  </sheetViews>
  <sheetFormatPr defaultRowHeight="18.75" x14ac:dyDescent="0.3"/>
  <cols>
    <col min="1" max="1" width="5.59765625" style="755" customWidth="1"/>
    <col min="2" max="2" width="8.796875" style="756"/>
    <col min="3" max="3" width="30.59765625" style="755" customWidth="1"/>
    <col min="4" max="5" width="14.19921875" style="757" customWidth="1"/>
    <col min="6" max="6" width="17.3984375" style="755" customWidth="1"/>
    <col min="7" max="7" width="12.3984375" style="755" customWidth="1"/>
    <col min="8" max="8" width="15.69921875" style="755" customWidth="1"/>
    <col min="9" max="9" width="10.296875" style="755" customWidth="1"/>
    <col min="10" max="10" width="15.5" style="755" customWidth="1"/>
    <col min="11" max="11" width="17.796875" style="755" customWidth="1"/>
    <col min="12" max="12" width="10" style="755" customWidth="1"/>
    <col min="13" max="16" width="8.796875" style="755"/>
    <col min="17" max="28" width="8.796875" style="181"/>
    <col min="29" max="16384" width="8.796875" style="251"/>
  </cols>
  <sheetData>
    <row r="1" spans="1:31" ht="35.25" customHeight="1" x14ac:dyDescent="0.3">
      <c r="A1" s="1721" t="s">
        <v>0</v>
      </c>
      <c r="B1" s="1719" t="s">
        <v>2</v>
      </c>
      <c r="C1" s="1719" t="s">
        <v>3</v>
      </c>
      <c r="D1" s="1723" t="s">
        <v>10491</v>
      </c>
      <c r="E1" s="1723"/>
      <c r="F1" s="1719" t="s">
        <v>10314</v>
      </c>
      <c r="G1" s="1719" t="s">
        <v>10316</v>
      </c>
      <c r="H1" s="1719" t="s">
        <v>10492</v>
      </c>
      <c r="I1" s="1719" t="s">
        <v>10317</v>
      </c>
      <c r="J1" s="1719" t="s">
        <v>10318</v>
      </c>
      <c r="K1" s="1719" t="s">
        <v>10319</v>
      </c>
      <c r="L1" s="1719" t="s">
        <v>10320</v>
      </c>
    </row>
    <row r="2" spans="1:31" s="694" customFormat="1" ht="50.25" customHeight="1" x14ac:dyDescent="0.2">
      <c r="A2" s="1722"/>
      <c r="B2" s="1720"/>
      <c r="C2" s="1720"/>
      <c r="D2" s="758" t="s">
        <v>10313</v>
      </c>
      <c r="E2" s="758" t="s">
        <v>10490</v>
      </c>
      <c r="F2" s="1720"/>
      <c r="G2" s="1720"/>
      <c r="H2" s="1720"/>
      <c r="I2" s="1720"/>
      <c r="J2" s="1720"/>
      <c r="K2" s="1720"/>
      <c r="L2" s="1720"/>
      <c r="M2" s="717"/>
      <c r="N2" s="717"/>
      <c r="O2" s="717"/>
      <c r="P2" s="717"/>
    </row>
    <row r="3" spans="1:31" s="695" customFormat="1" x14ac:dyDescent="0.3">
      <c r="A3" s="718">
        <v>1</v>
      </c>
      <c r="B3" s="719">
        <v>2</v>
      </c>
      <c r="C3" s="718">
        <v>3</v>
      </c>
      <c r="D3" s="720">
        <v>4</v>
      </c>
      <c r="E3" s="759"/>
      <c r="F3" s="718">
        <v>5</v>
      </c>
      <c r="G3" s="721">
        <v>6</v>
      </c>
      <c r="H3" s="718">
        <v>7</v>
      </c>
      <c r="I3" s="718">
        <v>8</v>
      </c>
      <c r="J3" s="718">
        <v>9</v>
      </c>
      <c r="K3" s="718">
        <v>10</v>
      </c>
      <c r="L3" s="718">
        <v>11</v>
      </c>
      <c r="M3" s="722"/>
      <c r="N3" s="722"/>
      <c r="O3" s="722"/>
      <c r="P3" s="722"/>
    </row>
    <row r="4" spans="1:31" s="453" customFormat="1" ht="51" hidden="1" x14ac:dyDescent="0.3">
      <c r="A4" s="723">
        <v>1</v>
      </c>
      <c r="B4" s="724" t="s">
        <v>1596</v>
      </c>
      <c r="C4" s="723" t="s">
        <v>10321</v>
      </c>
      <c r="D4" s="714" t="s">
        <v>10306</v>
      </c>
      <c r="E4" s="725"/>
      <c r="F4" s="714"/>
      <c r="G4" s="725"/>
      <c r="H4" s="714" t="s">
        <v>1274</v>
      </c>
      <c r="I4" s="714" t="s">
        <v>1274</v>
      </c>
      <c r="J4" s="714" t="s">
        <v>1274</v>
      </c>
      <c r="K4" s="714" t="s">
        <v>1274</v>
      </c>
      <c r="L4" s="714" t="s">
        <v>1274</v>
      </c>
      <c r="M4" s="726"/>
      <c r="N4" s="726"/>
      <c r="O4" s="726"/>
      <c r="P4" s="726"/>
    </row>
    <row r="5" spans="1:31" s="23" customFormat="1" ht="48" hidden="1" x14ac:dyDescent="0.3">
      <c r="A5" s="723">
        <v>2</v>
      </c>
      <c r="B5" s="40" t="s">
        <v>5496</v>
      </c>
      <c r="C5" s="27" t="s">
        <v>10322</v>
      </c>
      <c r="D5" s="692" t="s">
        <v>10306</v>
      </c>
      <c r="E5" s="712" t="s">
        <v>10306</v>
      </c>
      <c r="F5" s="692" t="s">
        <v>10306</v>
      </c>
      <c r="G5" s="712" t="s">
        <v>10306</v>
      </c>
      <c r="H5" s="692" t="s">
        <v>1274</v>
      </c>
      <c r="I5" s="692" t="s">
        <v>1274</v>
      </c>
      <c r="J5" s="692" t="s">
        <v>10306</v>
      </c>
      <c r="K5" s="692" t="s">
        <v>10306</v>
      </c>
      <c r="L5" s="692" t="s">
        <v>1274</v>
      </c>
      <c r="M5" s="69"/>
      <c r="N5" s="69"/>
      <c r="O5" s="69"/>
      <c r="P5" s="69"/>
    </row>
    <row r="6" spans="1:31" s="453" customFormat="1" ht="51" hidden="1" x14ac:dyDescent="0.3">
      <c r="A6" s="723">
        <v>3</v>
      </c>
      <c r="B6" s="724" t="s">
        <v>3293</v>
      </c>
      <c r="C6" s="723" t="s">
        <v>10323</v>
      </c>
      <c r="D6" s="692" t="s">
        <v>10306</v>
      </c>
      <c r="E6" s="712" t="s">
        <v>10306</v>
      </c>
      <c r="F6" s="692" t="s">
        <v>10306</v>
      </c>
      <c r="G6" s="712" t="s">
        <v>10306</v>
      </c>
      <c r="H6" s="692" t="s">
        <v>1274</v>
      </c>
      <c r="I6" s="692" t="s">
        <v>1274</v>
      </c>
      <c r="J6" s="692" t="s">
        <v>10306</v>
      </c>
      <c r="K6" s="692" t="s">
        <v>10306</v>
      </c>
      <c r="L6" s="714" t="s">
        <v>1274</v>
      </c>
      <c r="M6" s="726"/>
      <c r="N6" s="726"/>
      <c r="O6" s="726"/>
      <c r="P6" s="726"/>
    </row>
    <row r="7" spans="1:31" s="453" customFormat="1" ht="51" hidden="1" x14ac:dyDescent="0.3">
      <c r="A7" s="723">
        <v>4</v>
      </c>
      <c r="B7" s="724" t="s">
        <v>2118</v>
      </c>
      <c r="C7" s="723" t="s">
        <v>10324</v>
      </c>
      <c r="D7" s="714" t="s">
        <v>10306</v>
      </c>
      <c r="E7" s="725"/>
      <c r="F7" s="714"/>
      <c r="G7" s="725" t="s">
        <v>3113</v>
      </c>
      <c r="H7" s="714" t="s">
        <v>1274</v>
      </c>
      <c r="I7" s="714" t="s">
        <v>1274</v>
      </c>
      <c r="J7" s="714" t="s">
        <v>1274</v>
      </c>
      <c r="K7" s="714" t="s">
        <v>1274</v>
      </c>
      <c r="L7" s="714" t="s">
        <v>1274</v>
      </c>
      <c r="M7" s="726"/>
      <c r="N7" s="726"/>
      <c r="O7" s="726"/>
      <c r="P7" s="726"/>
    </row>
    <row r="8" spans="1:31" s="23" customFormat="1" ht="48" hidden="1" x14ac:dyDescent="0.3">
      <c r="A8" s="723">
        <v>5</v>
      </c>
      <c r="B8" s="40" t="s">
        <v>7131</v>
      </c>
      <c r="C8" s="27" t="s">
        <v>10325</v>
      </c>
      <c r="D8" s="692" t="s">
        <v>10306</v>
      </c>
      <c r="E8" s="712" t="s">
        <v>10306</v>
      </c>
      <c r="F8" s="692" t="s">
        <v>10306</v>
      </c>
      <c r="G8" s="712" t="s">
        <v>10306</v>
      </c>
      <c r="H8" s="692" t="s">
        <v>1274</v>
      </c>
      <c r="I8" s="692" t="s">
        <v>1274</v>
      </c>
      <c r="J8" s="692" t="s">
        <v>10306</v>
      </c>
      <c r="K8" s="692" t="s">
        <v>10306</v>
      </c>
      <c r="L8" s="692" t="s">
        <v>1274</v>
      </c>
      <c r="M8" s="69"/>
      <c r="N8" s="69"/>
      <c r="O8" s="69"/>
      <c r="P8" s="69"/>
    </row>
    <row r="9" spans="1:31" s="23" customFormat="1" ht="36" hidden="1" x14ac:dyDescent="0.3">
      <c r="A9" s="723">
        <v>6</v>
      </c>
      <c r="B9" s="40" t="s">
        <v>5780</v>
      </c>
      <c r="C9" s="27" t="s">
        <v>10326</v>
      </c>
      <c r="D9" s="692" t="s">
        <v>10306</v>
      </c>
      <c r="E9" s="712"/>
      <c r="F9" s="692" t="s">
        <v>10306</v>
      </c>
      <c r="G9" s="712"/>
      <c r="H9" s="692"/>
      <c r="I9" s="692"/>
      <c r="J9" s="692"/>
      <c r="K9" s="692" t="s">
        <v>10306</v>
      </c>
      <c r="L9" s="692"/>
      <c r="M9" s="69"/>
      <c r="N9" s="69"/>
      <c r="O9" s="69"/>
      <c r="P9" s="69"/>
      <c r="Y9" s="3"/>
      <c r="Z9" s="3"/>
      <c r="AA9" s="3"/>
      <c r="AB9" s="3"/>
      <c r="AC9" s="3"/>
      <c r="AD9" s="3"/>
      <c r="AE9" s="3"/>
    </row>
    <row r="10" spans="1:31" s="23" customFormat="1" ht="48" hidden="1" x14ac:dyDescent="0.3">
      <c r="A10" s="723">
        <v>7</v>
      </c>
      <c r="B10" s="40" t="s">
        <v>7474</v>
      </c>
      <c r="C10" s="27" t="s">
        <v>10327</v>
      </c>
      <c r="D10" s="692" t="s">
        <v>10306</v>
      </c>
      <c r="E10" s="712" t="s">
        <v>10306</v>
      </c>
      <c r="F10" s="692" t="s">
        <v>10306</v>
      </c>
      <c r="G10" s="712" t="s">
        <v>10306</v>
      </c>
      <c r="H10" s="692" t="s">
        <v>1274</v>
      </c>
      <c r="I10" s="692" t="s">
        <v>1274</v>
      </c>
      <c r="J10" s="692" t="s">
        <v>10306</v>
      </c>
      <c r="K10" s="692" t="s">
        <v>10306</v>
      </c>
      <c r="L10" s="692" t="s">
        <v>1274</v>
      </c>
      <c r="M10" s="69"/>
      <c r="N10" s="69"/>
      <c r="O10" s="69"/>
      <c r="P10" s="69"/>
    </row>
    <row r="11" spans="1:31" s="23" customFormat="1" ht="48" hidden="1" x14ac:dyDescent="0.3">
      <c r="A11" s="723">
        <v>8</v>
      </c>
      <c r="B11" s="40" t="s">
        <v>7016</v>
      </c>
      <c r="C11" s="27" t="s">
        <v>10328</v>
      </c>
      <c r="D11" s="692" t="s">
        <v>10306</v>
      </c>
      <c r="E11" s="712" t="s">
        <v>10306</v>
      </c>
      <c r="F11" s="692" t="s">
        <v>10306</v>
      </c>
      <c r="G11" s="712" t="s">
        <v>10306</v>
      </c>
      <c r="H11" s="692" t="s">
        <v>1274</v>
      </c>
      <c r="I11" s="692" t="s">
        <v>1274</v>
      </c>
      <c r="J11" s="692" t="s">
        <v>10306</v>
      </c>
      <c r="K11" s="692" t="s">
        <v>10306</v>
      </c>
      <c r="L11" s="692"/>
      <c r="M11" s="69"/>
      <c r="N11" s="69"/>
      <c r="O11" s="69"/>
      <c r="P11" s="69"/>
    </row>
    <row r="12" spans="1:31" s="69" customFormat="1" ht="48" hidden="1" x14ac:dyDescent="0.3">
      <c r="A12" s="723">
        <v>9</v>
      </c>
      <c r="B12" s="40" t="s">
        <v>6291</v>
      </c>
      <c r="C12" s="27" t="s">
        <v>6292</v>
      </c>
      <c r="D12" s="692" t="s">
        <v>10306</v>
      </c>
      <c r="E12" s="712" t="s">
        <v>10306</v>
      </c>
      <c r="F12" s="692" t="s">
        <v>10306</v>
      </c>
      <c r="G12" s="712" t="s">
        <v>10306</v>
      </c>
      <c r="H12" s="692" t="s">
        <v>1274</v>
      </c>
      <c r="I12" s="692" t="s">
        <v>1274</v>
      </c>
      <c r="J12" s="692" t="s">
        <v>10306</v>
      </c>
      <c r="K12" s="692" t="s">
        <v>10306</v>
      </c>
      <c r="L12" s="692" t="s">
        <v>1274</v>
      </c>
    </row>
    <row r="13" spans="1:31" s="23" customFormat="1" ht="48" hidden="1" x14ac:dyDescent="0.3">
      <c r="A13" s="723">
        <v>10</v>
      </c>
      <c r="B13" s="40" t="s">
        <v>7260</v>
      </c>
      <c r="C13" s="27" t="s">
        <v>10329</v>
      </c>
      <c r="D13" s="692" t="s">
        <v>10306</v>
      </c>
      <c r="E13" s="712" t="s">
        <v>10306</v>
      </c>
      <c r="F13" s="692" t="s">
        <v>10306</v>
      </c>
      <c r="G13" s="712" t="s">
        <v>10306</v>
      </c>
      <c r="H13" s="692" t="s">
        <v>1274</v>
      </c>
      <c r="I13" s="692" t="s">
        <v>1274</v>
      </c>
      <c r="J13" s="692" t="s">
        <v>10306</v>
      </c>
      <c r="K13" s="692" t="s">
        <v>10306</v>
      </c>
      <c r="L13" s="692" t="s">
        <v>1274</v>
      </c>
      <c r="M13" s="69"/>
      <c r="N13" s="69"/>
      <c r="O13" s="69"/>
      <c r="P13" s="69"/>
    </row>
    <row r="14" spans="1:31" s="23" customFormat="1" ht="48" hidden="1" x14ac:dyDescent="0.3">
      <c r="A14" s="723">
        <v>11</v>
      </c>
      <c r="B14" s="40" t="s">
        <v>7399</v>
      </c>
      <c r="C14" s="27" t="s">
        <v>7400</v>
      </c>
      <c r="D14" s="692" t="s">
        <v>10306</v>
      </c>
      <c r="E14" s="712" t="s">
        <v>10306</v>
      </c>
      <c r="F14" s="692" t="s">
        <v>10306</v>
      </c>
      <c r="G14" s="712" t="s">
        <v>10306</v>
      </c>
      <c r="H14" s="692" t="s">
        <v>1274</v>
      </c>
      <c r="I14" s="692" t="s">
        <v>1274</v>
      </c>
      <c r="J14" s="692" t="s">
        <v>10306</v>
      </c>
      <c r="K14" s="692" t="s">
        <v>10306</v>
      </c>
      <c r="L14" s="692" t="s">
        <v>1274</v>
      </c>
      <c r="M14" s="69"/>
      <c r="N14" s="69"/>
      <c r="O14" s="69"/>
      <c r="P14" s="69"/>
    </row>
    <row r="15" spans="1:31" s="453" customFormat="1" ht="51" hidden="1" x14ac:dyDescent="0.3">
      <c r="A15" s="723">
        <v>12</v>
      </c>
      <c r="B15" s="724" t="s">
        <v>2212</v>
      </c>
      <c r="C15" s="723" t="s">
        <v>3949</v>
      </c>
      <c r="D15" s="714" t="s">
        <v>10306</v>
      </c>
      <c r="E15" s="725" t="s">
        <v>10306</v>
      </c>
      <c r="F15" s="714" t="s">
        <v>10306</v>
      </c>
      <c r="G15" s="725" t="s">
        <v>10306</v>
      </c>
      <c r="H15" s="714" t="s">
        <v>1274</v>
      </c>
      <c r="I15" s="714" t="s">
        <v>1274</v>
      </c>
      <c r="J15" s="714" t="s">
        <v>10306</v>
      </c>
      <c r="K15" s="714" t="s">
        <v>10306</v>
      </c>
      <c r="L15" s="714" t="s">
        <v>1274</v>
      </c>
      <c r="M15" s="726"/>
      <c r="N15" s="726"/>
      <c r="O15" s="726"/>
      <c r="P15" s="726"/>
    </row>
    <row r="16" spans="1:31" s="39" customFormat="1" ht="48" hidden="1" x14ac:dyDescent="0.3">
      <c r="A16" s="723">
        <v>13</v>
      </c>
      <c r="B16" s="40" t="s">
        <v>4062</v>
      </c>
      <c r="C16" s="27" t="s">
        <v>4063</v>
      </c>
      <c r="D16" s="692" t="s">
        <v>10306</v>
      </c>
      <c r="E16" s="712" t="s">
        <v>10306</v>
      </c>
      <c r="F16" s="692" t="s">
        <v>10306</v>
      </c>
      <c r="G16" s="712" t="s">
        <v>10306</v>
      </c>
      <c r="H16" s="692" t="s">
        <v>1274</v>
      </c>
      <c r="I16" s="692" t="s">
        <v>1274</v>
      </c>
      <c r="J16" s="692" t="s">
        <v>10306</v>
      </c>
      <c r="K16" s="692" t="s">
        <v>10306</v>
      </c>
      <c r="L16" s="692" t="s">
        <v>1274</v>
      </c>
      <c r="M16" s="74"/>
      <c r="N16" s="74"/>
      <c r="O16" s="74"/>
      <c r="P16" s="74"/>
    </row>
    <row r="17" spans="1:31" s="453" customFormat="1" ht="51" hidden="1" x14ac:dyDescent="0.3">
      <c r="A17" s="723">
        <v>14</v>
      </c>
      <c r="B17" s="724" t="s">
        <v>2093</v>
      </c>
      <c r="C17" s="723" t="s">
        <v>10330</v>
      </c>
      <c r="D17" s="692" t="s">
        <v>10306</v>
      </c>
      <c r="E17" s="712" t="s">
        <v>10306</v>
      </c>
      <c r="F17" s="692" t="s">
        <v>10306</v>
      </c>
      <c r="G17" s="712" t="s">
        <v>10306</v>
      </c>
      <c r="H17" s="692" t="s">
        <v>1274</v>
      </c>
      <c r="I17" s="692" t="s">
        <v>1274</v>
      </c>
      <c r="J17" s="692" t="s">
        <v>10306</v>
      </c>
      <c r="K17" s="692" t="s">
        <v>10306</v>
      </c>
      <c r="L17" s="692" t="s">
        <v>1274</v>
      </c>
      <c r="M17" s="726"/>
      <c r="N17" s="726"/>
      <c r="O17" s="726"/>
      <c r="P17" s="726"/>
    </row>
    <row r="18" spans="1:31" s="23" customFormat="1" ht="48" hidden="1" x14ac:dyDescent="0.3">
      <c r="A18" s="723">
        <v>15</v>
      </c>
      <c r="B18" s="40" t="s">
        <v>6407</v>
      </c>
      <c r="C18" s="27" t="s">
        <v>10331</v>
      </c>
      <c r="D18" s="692" t="s">
        <v>10306</v>
      </c>
      <c r="E18" s="712" t="s">
        <v>10306</v>
      </c>
      <c r="F18" s="692" t="s">
        <v>10306</v>
      </c>
      <c r="G18" s="712" t="s">
        <v>10306</v>
      </c>
      <c r="H18" s="692" t="s">
        <v>1274</v>
      </c>
      <c r="I18" s="692" t="s">
        <v>1274</v>
      </c>
      <c r="J18" s="692" t="s">
        <v>10306</v>
      </c>
      <c r="K18" s="692" t="s">
        <v>10306</v>
      </c>
      <c r="L18" s="692" t="s">
        <v>1274</v>
      </c>
      <c r="M18" s="69"/>
      <c r="N18" s="69"/>
      <c r="O18" s="69"/>
      <c r="P18" s="69"/>
    </row>
    <row r="19" spans="1:31" s="23" customFormat="1" ht="24" hidden="1" x14ac:dyDescent="0.3">
      <c r="A19" s="723">
        <v>16</v>
      </c>
      <c r="B19" s="706" t="s">
        <v>6020</v>
      </c>
      <c r="C19" s="27" t="s">
        <v>10332</v>
      </c>
      <c r="D19" s="696" t="s">
        <v>10306</v>
      </c>
      <c r="E19" s="715" t="s">
        <v>3113</v>
      </c>
      <c r="F19" s="696"/>
      <c r="G19" s="715" t="s">
        <v>3113</v>
      </c>
      <c r="H19" s="696" t="s">
        <v>1274</v>
      </c>
      <c r="I19" s="696" t="s">
        <v>1274</v>
      </c>
      <c r="J19" s="696" t="s">
        <v>1274</v>
      </c>
      <c r="K19" s="696" t="s">
        <v>1274</v>
      </c>
      <c r="L19" s="696" t="s">
        <v>1274</v>
      </c>
      <c r="M19" s="69"/>
      <c r="N19" s="69"/>
      <c r="O19" s="69"/>
      <c r="P19" s="69"/>
    </row>
    <row r="20" spans="1:31" s="23" customFormat="1" ht="24" hidden="1" x14ac:dyDescent="0.3">
      <c r="A20" s="723">
        <v>17</v>
      </c>
      <c r="B20" s="40" t="s">
        <v>7247</v>
      </c>
      <c r="C20" s="27" t="s">
        <v>10333</v>
      </c>
      <c r="D20" s="692" t="s">
        <v>10306</v>
      </c>
      <c r="E20" s="712"/>
      <c r="F20" s="692"/>
      <c r="G20" s="712"/>
      <c r="H20" s="692" t="s">
        <v>1274</v>
      </c>
      <c r="I20" s="692" t="s">
        <v>1274</v>
      </c>
      <c r="J20" s="692" t="s">
        <v>1274</v>
      </c>
      <c r="K20" s="692" t="s">
        <v>1274</v>
      </c>
      <c r="L20" s="692" t="s">
        <v>1274</v>
      </c>
      <c r="M20" s="69"/>
      <c r="N20" s="69"/>
      <c r="O20" s="69"/>
      <c r="P20" s="69"/>
    </row>
    <row r="21" spans="1:31" s="39" customFormat="1" ht="24" hidden="1" x14ac:dyDescent="0.3">
      <c r="A21" s="723">
        <v>18</v>
      </c>
      <c r="B21" s="706" t="s">
        <v>7240</v>
      </c>
      <c r="C21" s="487" t="s">
        <v>10334</v>
      </c>
      <c r="D21" s="697" t="s">
        <v>10306</v>
      </c>
      <c r="E21" s="697"/>
      <c r="F21" s="697" t="s">
        <v>10306</v>
      </c>
      <c r="G21" s="697"/>
      <c r="H21" s="693" t="s">
        <v>1274</v>
      </c>
      <c r="I21" s="693" t="s">
        <v>1274</v>
      </c>
      <c r="J21" s="693" t="s">
        <v>1274</v>
      </c>
      <c r="K21" s="727" t="s">
        <v>1274</v>
      </c>
      <c r="L21" s="727" t="s">
        <v>1274</v>
      </c>
      <c r="M21" s="74"/>
      <c r="N21" s="74"/>
      <c r="O21" s="74"/>
      <c r="P21" s="74"/>
    </row>
    <row r="22" spans="1:31" s="23" customFormat="1" ht="24" hidden="1" x14ac:dyDescent="0.3">
      <c r="A22" s="723">
        <v>19</v>
      </c>
      <c r="B22" s="40" t="s">
        <v>6936</v>
      </c>
      <c r="C22" s="27" t="s">
        <v>10335</v>
      </c>
      <c r="D22" s="692" t="s">
        <v>10306</v>
      </c>
      <c r="E22" s="712"/>
      <c r="F22" s="692"/>
      <c r="G22" s="712"/>
      <c r="H22" s="692" t="s">
        <v>1274</v>
      </c>
      <c r="I22" s="692" t="s">
        <v>1274</v>
      </c>
      <c r="J22" s="692" t="s">
        <v>1274</v>
      </c>
      <c r="K22" s="692" t="s">
        <v>1274</v>
      </c>
      <c r="L22" s="692" t="s">
        <v>1274</v>
      </c>
      <c r="M22" s="69"/>
      <c r="N22" s="69"/>
      <c r="O22" s="69"/>
      <c r="P22" s="69"/>
      <c r="Y22" s="3"/>
      <c r="Z22" s="3"/>
      <c r="AA22" s="3"/>
      <c r="AB22" s="3"/>
      <c r="AC22" s="3"/>
      <c r="AD22" s="3"/>
      <c r="AE22" s="3"/>
    </row>
    <row r="23" spans="1:31" s="23" customFormat="1" ht="24" hidden="1" x14ac:dyDescent="0.3">
      <c r="A23" s="723">
        <v>20</v>
      </c>
      <c r="B23" s="40" t="s">
        <v>5786</v>
      </c>
      <c r="C23" s="27" t="s">
        <v>10336</v>
      </c>
      <c r="D23" s="692" t="s">
        <v>10306</v>
      </c>
      <c r="E23" s="712"/>
      <c r="F23" s="692"/>
      <c r="G23" s="712"/>
      <c r="H23" s="692" t="s">
        <v>1274</v>
      </c>
      <c r="I23" s="692" t="s">
        <v>1274</v>
      </c>
      <c r="J23" s="692" t="s">
        <v>1274</v>
      </c>
      <c r="K23" s="692" t="s">
        <v>1274</v>
      </c>
      <c r="L23" s="692" t="s">
        <v>1274</v>
      </c>
      <c r="M23" s="69"/>
      <c r="N23" s="69"/>
      <c r="O23" s="69"/>
      <c r="P23" s="69"/>
    </row>
    <row r="24" spans="1:31" s="39" customFormat="1" ht="36" hidden="1" x14ac:dyDescent="0.3">
      <c r="A24" s="723">
        <v>21</v>
      </c>
      <c r="B24" s="706" t="s">
        <v>9621</v>
      </c>
      <c r="C24" s="27" t="s">
        <v>10337</v>
      </c>
      <c r="D24" s="692" t="s">
        <v>10306</v>
      </c>
      <c r="E24" s="712"/>
      <c r="F24" s="692" t="s">
        <v>10306</v>
      </c>
      <c r="G24" s="712" t="s">
        <v>10306</v>
      </c>
      <c r="H24" s="696"/>
      <c r="I24" s="696"/>
      <c r="J24" s="696"/>
      <c r="K24" s="696"/>
      <c r="L24" s="696"/>
      <c r="M24" s="74"/>
      <c r="N24" s="74"/>
      <c r="O24" s="74"/>
      <c r="P24" s="74"/>
    </row>
    <row r="25" spans="1:31" s="23" customFormat="1" ht="24" hidden="1" x14ac:dyDescent="0.3">
      <c r="A25" s="723">
        <v>22</v>
      </c>
      <c r="B25" s="706" t="s">
        <v>5810</v>
      </c>
      <c r="C25" s="27" t="s">
        <v>10338</v>
      </c>
      <c r="D25" s="696" t="s">
        <v>10306</v>
      </c>
      <c r="E25" s="715"/>
      <c r="F25" s="696"/>
      <c r="G25" s="715"/>
      <c r="H25" s="696" t="s">
        <v>1274</v>
      </c>
      <c r="I25" s="696" t="s">
        <v>1274</v>
      </c>
      <c r="J25" s="696" t="s">
        <v>1274</v>
      </c>
      <c r="K25" s="696" t="s">
        <v>1274</v>
      </c>
      <c r="L25" s="696" t="s">
        <v>1274</v>
      </c>
      <c r="M25" s="69"/>
      <c r="N25" s="69"/>
      <c r="O25" s="69"/>
      <c r="P25" s="69"/>
    </row>
    <row r="26" spans="1:31" s="23" customFormat="1" ht="24" hidden="1" x14ac:dyDescent="0.3">
      <c r="A26" s="723">
        <v>23</v>
      </c>
      <c r="B26" s="40" t="s">
        <v>7586</v>
      </c>
      <c r="C26" s="27" t="s">
        <v>10339</v>
      </c>
      <c r="D26" s="692" t="s">
        <v>10306</v>
      </c>
      <c r="E26" s="712"/>
      <c r="F26" s="692"/>
      <c r="G26" s="712"/>
      <c r="H26" s="692" t="s">
        <v>1274</v>
      </c>
      <c r="I26" s="692" t="s">
        <v>1274</v>
      </c>
      <c r="J26" s="692" t="s">
        <v>1274</v>
      </c>
      <c r="K26" s="692" t="s">
        <v>1274</v>
      </c>
      <c r="L26" s="692" t="s">
        <v>1274</v>
      </c>
      <c r="M26" s="69"/>
      <c r="N26" s="69"/>
      <c r="O26" s="69"/>
      <c r="P26" s="69"/>
    </row>
    <row r="27" spans="1:31" s="698" customFormat="1" ht="25.5" hidden="1" x14ac:dyDescent="0.3">
      <c r="A27" s="723">
        <v>24</v>
      </c>
      <c r="B27" s="728" t="s">
        <v>9558</v>
      </c>
      <c r="C27" s="729" t="s">
        <v>8644</v>
      </c>
      <c r="D27" s="696" t="s">
        <v>10306</v>
      </c>
      <c r="E27" s="715"/>
      <c r="F27" s="696"/>
      <c r="G27" s="715"/>
      <c r="H27" s="696"/>
      <c r="I27" s="696"/>
      <c r="J27" s="696"/>
      <c r="K27" s="696"/>
      <c r="L27" s="696"/>
      <c r="M27" s="730"/>
      <c r="N27" s="730"/>
      <c r="O27" s="730"/>
      <c r="P27" s="730"/>
    </row>
    <row r="28" spans="1:31" s="23" customFormat="1" ht="24" hidden="1" x14ac:dyDescent="0.3">
      <c r="A28" s="723">
        <v>25</v>
      </c>
      <c r="B28" s="706" t="s">
        <v>7908</v>
      </c>
      <c r="C28" s="27" t="s">
        <v>10340</v>
      </c>
      <c r="D28" s="696" t="s">
        <v>10306</v>
      </c>
      <c r="E28" s="715"/>
      <c r="F28" s="696"/>
      <c r="G28" s="715"/>
      <c r="H28" s="696" t="s">
        <v>1274</v>
      </c>
      <c r="I28" s="696" t="s">
        <v>1274</v>
      </c>
      <c r="J28" s="696" t="s">
        <v>1274</v>
      </c>
      <c r="K28" s="696" t="s">
        <v>1274</v>
      </c>
      <c r="L28" s="696" t="s">
        <v>1274</v>
      </c>
      <c r="M28" s="69"/>
      <c r="N28" s="69"/>
      <c r="O28" s="69"/>
      <c r="P28" s="69"/>
    </row>
    <row r="29" spans="1:31" s="39" customFormat="1" ht="24" hidden="1" x14ac:dyDescent="0.3">
      <c r="A29" s="723">
        <v>26</v>
      </c>
      <c r="B29" s="40" t="s">
        <v>7223</v>
      </c>
      <c r="C29" s="27" t="s">
        <v>10341</v>
      </c>
      <c r="D29" s="692" t="s">
        <v>10306</v>
      </c>
      <c r="E29" s="712"/>
      <c r="F29" s="692" t="s">
        <v>10306</v>
      </c>
      <c r="G29" s="712"/>
      <c r="H29" s="692" t="s">
        <v>1274</v>
      </c>
      <c r="I29" s="692" t="s">
        <v>1274</v>
      </c>
      <c r="J29" s="692" t="s">
        <v>1274</v>
      </c>
      <c r="K29" s="696" t="s">
        <v>1274</v>
      </c>
      <c r="L29" s="696" t="s">
        <v>1274</v>
      </c>
      <c r="M29" s="74"/>
      <c r="N29" s="74"/>
      <c r="O29" s="74"/>
      <c r="P29" s="74"/>
    </row>
    <row r="30" spans="1:31" s="39" customFormat="1" ht="51" hidden="1" x14ac:dyDescent="0.3">
      <c r="A30" s="723">
        <v>27</v>
      </c>
      <c r="B30" s="728" t="s">
        <v>9425</v>
      </c>
      <c r="C30" s="73" t="s">
        <v>10342</v>
      </c>
      <c r="D30" s="692" t="s">
        <v>10306</v>
      </c>
      <c r="E30" s="712"/>
      <c r="F30" s="692" t="s">
        <v>10306</v>
      </c>
      <c r="G30" s="715"/>
      <c r="H30" s="696"/>
      <c r="I30" s="696"/>
      <c r="J30" s="696"/>
      <c r="K30" s="696"/>
      <c r="L30" s="696"/>
      <c r="M30" s="74"/>
      <c r="N30" s="74"/>
      <c r="O30" s="74"/>
      <c r="P30" s="74"/>
    </row>
    <row r="31" spans="1:31" s="700" customFormat="1" ht="24" hidden="1" x14ac:dyDescent="0.3">
      <c r="A31" s="723">
        <v>28</v>
      </c>
      <c r="B31" s="239" t="s">
        <v>9140</v>
      </c>
      <c r="C31" s="487" t="s">
        <v>10343</v>
      </c>
      <c r="D31" s="699" t="s">
        <v>10306</v>
      </c>
      <c r="E31" s="699"/>
      <c r="F31" s="731" t="s">
        <v>3113</v>
      </c>
      <c r="G31" s="731"/>
      <c r="H31" s="732"/>
      <c r="I31" s="732"/>
      <c r="J31" s="732"/>
      <c r="K31" s="693" t="s">
        <v>10306</v>
      </c>
      <c r="L31" s="732"/>
      <c r="M31" s="733"/>
      <c r="N31" s="733"/>
      <c r="O31" s="733"/>
      <c r="P31" s="733"/>
    </row>
    <row r="32" spans="1:31" s="23" customFormat="1" ht="48" hidden="1" x14ac:dyDescent="0.3">
      <c r="A32" s="723">
        <v>40</v>
      </c>
      <c r="B32" s="40" t="s">
        <v>4427</v>
      </c>
      <c r="C32" s="27" t="s">
        <v>10344</v>
      </c>
      <c r="D32" s="692" t="s">
        <v>10306</v>
      </c>
      <c r="E32" s="712"/>
      <c r="F32" s="692"/>
      <c r="G32" s="712"/>
      <c r="H32" s="692" t="s">
        <v>1274</v>
      </c>
      <c r="I32" s="692" t="s">
        <v>1274</v>
      </c>
      <c r="J32" s="692" t="s">
        <v>1274</v>
      </c>
      <c r="K32" s="692" t="s">
        <v>3113</v>
      </c>
      <c r="L32" s="692" t="s">
        <v>1274</v>
      </c>
      <c r="M32" s="69"/>
      <c r="N32" s="69"/>
      <c r="O32" s="69"/>
      <c r="P32" s="69"/>
    </row>
    <row r="33" spans="1:31" s="23" customFormat="1" ht="48" hidden="1" x14ac:dyDescent="0.3">
      <c r="A33" s="723">
        <v>29</v>
      </c>
      <c r="B33" s="40" t="s">
        <v>4964</v>
      </c>
      <c r="C33" s="27" t="s">
        <v>10345</v>
      </c>
      <c r="D33" s="692" t="s">
        <v>10306</v>
      </c>
      <c r="E33" s="712" t="s">
        <v>10306</v>
      </c>
      <c r="F33" s="692" t="s">
        <v>10306</v>
      </c>
      <c r="G33" s="712" t="s">
        <v>10306</v>
      </c>
      <c r="H33" s="692" t="s">
        <v>1274</v>
      </c>
      <c r="I33" s="692" t="s">
        <v>1274</v>
      </c>
      <c r="J33" s="692" t="s">
        <v>10306</v>
      </c>
      <c r="K33" s="692" t="s">
        <v>10306</v>
      </c>
      <c r="L33" s="692" t="s">
        <v>1274</v>
      </c>
      <c r="M33" s="69"/>
      <c r="N33" s="69"/>
      <c r="O33" s="69"/>
      <c r="P33" s="69"/>
      <c r="Y33" s="3"/>
      <c r="Z33" s="3"/>
      <c r="AA33" s="3"/>
      <c r="AB33" s="3"/>
      <c r="AC33" s="3"/>
      <c r="AD33" s="3"/>
      <c r="AE33" s="3"/>
    </row>
    <row r="34" spans="1:31" s="23" customFormat="1" ht="48" hidden="1" x14ac:dyDescent="0.3">
      <c r="A34" s="723">
        <v>34</v>
      </c>
      <c r="B34" s="40" t="s">
        <v>6663</v>
      </c>
      <c r="C34" s="27" t="s">
        <v>10346</v>
      </c>
      <c r="D34" s="692" t="s">
        <v>10306</v>
      </c>
      <c r="E34" s="712" t="s">
        <v>10306</v>
      </c>
      <c r="F34" s="692" t="s">
        <v>10306</v>
      </c>
      <c r="G34" s="712" t="s">
        <v>10306</v>
      </c>
      <c r="H34" s="692" t="s">
        <v>1274</v>
      </c>
      <c r="I34" s="692" t="s">
        <v>1274</v>
      </c>
      <c r="J34" s="692" t="s">
        <v>10306</v>
      </c>
      <c r="K34" s="692" t="s">
        <v>10306</v>
      </c>
      <c r="L34" s="692" t="s">
        <v>1274</v>
      </c>
      <c r="M34" s="69"/>
      <c r="N34" s="69"/>
      <c r="O34" s="69"/>
      <c r="P34" s="69"/>
    </row>
    <row r="35" spans="1:31" s="39" customFormat="1" ht="48" hidden="1" x14ac:dyDescent="0.3">
      <c r="A35" s="723">
        <v>30</v>
      </c>
      <c r="B35" s="40" t="s">
        <v>8019</v>
      </c>
      <c r="C35" s="27" t="s">
        <v>10347</v>
      </c>
      <c r="D35" s="692" t="s">
        <v>10306</v>
      </c>
      <c r="E35" s="712" t="s">
        <v>10306</v>
      </c>
      <c r="F35" s="692" t="s">
        <v>10306</v>
      </c>
      <c r="G35" s="712" t="s">
        <v>10306</v>
      </c>
      <c r="H35" s="692" t="s">
        <v>1274</v>
      </c>
      <c r="I35" s="692" t="s">
        <v>1274</v>
      </c>
      <c r="J35" s="692" t="s">
        <v>10306</v>
      </c>
      <c r="K35" s="692" t="s">
        <v>10306</v>
      </c>
      <c r="L35" s="692" t="s">
        <v>1274</v>
      </c>
      <c r="M35" s="74"/>
      <c r="N35" s="74"/>
      <c r="O35" s="74"/>
      <c r="P35" s="74"/>
    </row>
    <row r="36" spans="1:31" s="39" customFormat="1" ht="48" hidden="1" x14ac:dyDescent="0.3">
      <c r="A36" s="723">
        <v>35</v>
      </c>
      <c r="B36" s="40" t="s">
        <v>8031</v>
      </c>
      <c r="C36" s="27" t="s">
        <v>8032</v>
      </c>
      <c r="D36" s="701" t="s">
        <v>10306</v>
      </c>
      <c r="E36" s="713" t="s">
        <v>10306</v>
      </c>
      <c r="F36" s="692" t="s">
        <v>10306</v>
      </c>
      <c r="G36" s="713" t="s">
        <v>10306</v>
      </c>
      <c r="H36" s="692"/>
      <c r="I36" s="692"/>
      <c r="J36" s="692" t="s">
        <v>10306</v>
      </c>
      <c r="K36" s="692" t="s">
        <v>10306</v>
      </c>
      <c r="L36" s="692"/>
      <c r="M36" s="74"/>
      <c r="N36" s="74"/>
      <c r="O36" s="74"/>
      <c r="P36" s="74"/>
    </row>
    <row r="37" spans="1:31" s="23" customFormat="1" ht="24" hidden="1" x14ac:dyDescent="0.3">
      <c r="A37" s="723">
        <v>36</v>
      </c>
      <c r="B37" s="40" t="s">
        <v>7578</v>
      </c>
      <c r="C37" s="27" t="s">
        <v>10348</v>
      </c>
      <c r="D37" s="692" t="s">
        <v>10306</v>
      </c>
      <c r="E37" s="712"/>
      <c r="F37" s="692"/>
      <c r="G37" s="712" t="s">
        <v>10315</v>
      </c>
      <c r="H37" s="692" t="s">
        <v>1274</v>
      </c>
      <c r="I37" s="692" t="s">
        <v>1274</v>
      </c>
      <c r="J37" s="692" t="s">
        <v>1274</v>
      </c>
      <c r="K37" s="692" t="s">
        <v>1274</v>
      </c>
      <c r="L37" s="692" t="s">
        <v>1274</v>
      </c>
      <c r="M37" s="69"/>
      <c r="N37" s="69"/>
      <c r="O37" s="69"/>
      <c r="P37" s="69"/>
    </row>
    <row r="38" spans="1:31" s="23" customFormat="1" ht="24" hidden="1" x14ac:dyDescent="0.3">
      <c r="A38" s="723">
        <v>37</v>
      </c>
      <c r="B38" s="40" t="s">
        <v>9111</v>
      </c>
      <c r="C38" s="27" t="s">
        <v>10349</v>
      </c>
      <c r="D38" s="692" t="s">
        <v>10306</v>
      </c>
      <c r="E38" s="712"/>
      <c r="F38" s="692"/>
      <c r="G38" s="712"/>
      <c r="H38" s="692" t="s">
        <v>1274</v>
      </c>
      <c r="I38" s="692" t="s">
        <v>1274</v>
      </c>
      <c r="J38" s="692" t="s">
        <v>1274</v>
      </c>
      <c r="K38" s="692" t="s">
        <v>10306</v>
      </c>
      <c r="L38" s="692" t="s">
        <v>1274</v>
      </c>
      <c r="M38" s="69"/>
      <c r="N38" s="69"/>
      <c r="O38" s="69"/>
      <c r="P38" s="69"/>
    </row>
    <row r="39" spans="1:31" s="74" customFormat="1" ht="48" hidden="1" x14ac:dyDescent="0.3">
      <c r="A39" s="723">
        <v>31</v>
      </c>
      <c r="B39" s="40" t="s">
        <v>9103</v>
      </c>
      <c r="C39" s="27" t="s">
        <v>9104</v>
      </c>
      <c r="D39" s="692" t="s">
        <v>10306</v>
      </c>
      <c r="E39" s="712" t="s">
        <v>10306</v>
      </c>
      <c r="F39" s="692" t="s">
        <v>10306</v>
      </c>
      <c r="G39" s="712" t="s">
        <v>10306</v>
      </c>
      <c r="H39" s="692"/>
      <c r="I39" s="692" t="s">
        <v>1274</v>
      </c>
      <c r="J39" s="692" t="s">
        <v>10306</v>
      </c>
      <c r="K39" s="692" t="s">
        <v>10306</v>
      </c>
      <c r="L39" s="692" t="s">
        <v>1274</v>
      </c>
    </row>
    <row r="40" spans="1:31" s="23" customFormat="1" ht="48" hidden="1" x14ac:dyDescent="0.3">
      <c r="A40" s="723">
        <v>32</v>
      </c>
      <c r="B40" s="40" t="s">
        <v>8623</v>
      </c>
      <c r="C40" s="27" t="s">
        <v>10350</v>
      </c>
      <c r="D40" s="692" t="s">
        <v>10306</v>
      </c>
      <c r="E40" s="712" t="s">
        <v>10306</v>
      </c>
      <c r="F40" s="692" t="s">
        <v>10306</v>
      </c>
      <c r="G40" s="712" t="s">
        <v>10306</v>
      </c>
      <c r="H40" s="692" t="s">
        <v>1274</v>
      </c>
      <c r="I40" s="692" t="s">
        <v>1274</v>
      </c>
      <c r="J40" s="692" t="s">
        <v>10306</v>
      </c>
      <c r="K40" s="692" t="s">
        <v>10306</v>
      </c>
      <c r="L40" s="692" t="s">
        <v>1274</v>
      </c>
      <c r="M40" s="69"/>
      <c r="N40" s="69"/>
      <c r="O40" s="69"/>
      <c r="P40" s="69"/>
    </row>
    <row r="41" spans="1:31" s="23" customFormat="1" ht="48" hidden="1" x14ac:dyDescent="0.3">
      <c r="A41" s="723">
        <v>38</v>
      </c>
      <c r="B41" s="40" t="s">
        <v>6326</v>
      </c>
      <c r="C41" s="27" t="s">
        <v>10351</v>
      </c>
      <c r="D41" s="692" t="s">
        <v>10306</v>
      </c>
      <c r="E41" s="712" t="s">
        <v>10306</v>
      </c>
      <c r="F41" s="692" t="s">
        <v>10306</v>
      </c>
      <c r="G41" s="712" t="s">
        <v>10306</v>
      </c>
      <c r="H41" s="692" t="s">
        <v>1274</v>
      </c>
      <c r="I41" s="692" t="s">
        <v>1274</v>
      </c>
      <c r="J41" s="692" t="s">
        <v>10306</v>
      </c>
      <c r="K41" s="692" t="s">
        <v>10306</v>
      </c>
      <c r="L41" s="692" t="s">
        <v>1274</v>
      </c>
      <c r="M41" s="69"/>
      <c r="N41" s="69"/>
      <c r="O41" s="69"/>
      <c r="P41" s="69"/>
    </row>
    <row r="42" spans="1:31" s="23" customFormat="1" ht="48" hidden="1" x14ac:dyDescent="0.3">
      <c r="A42" s="723">
        <v>39</v>
      </c>
      <c r="B42" s="40" t="s">
        <v>8179</v>
      </c>
      <c r="C42" s="27" t="s">
        <v>10352</v>
      </c>
      <c r="D42" s="692" t="s">
        <v>10306</v>
      </c>
      <c r="E42" s="712" t="s">
        <v>10306</v>
      </c>
      <c r="F42" s="692" t="s">
        <v>10306</v>
      </c>
      <c r="G42" s="712" t="s">
        <v>10306</v>
      </c>
      <c r="H42" s="692" t="s">
        <v>1274</v>
      </c>
      <c r="I42" s="692" t="s">
        <v>1274</v>
      </c>
      <c r="J42" s="692" t="s">
        <v>10306</v>
      </c>
      <c r="K42" s="692" t="s">
        <v>10306</v>
      </c>
      <c r="L42" s="692" t="s">
        <v>1274</v>
      </c>
      <c r="M42" s="69"/>
      <c r="N42" s="69"/>
      <c r="O42" s="69"/>
      <c r="P42" s="69"/>
    </row>
    <row r="43" spans="1:31" s="702" customFormat="1" ht="24" hidden="1" x14ac:dyDescent="0.3">
      <c r="A43" s="723">
        <v>41</v>
      </c>
      <c r="B43" s="40" t="s">
        <v>9442</v>
      </c>
      <c r="C43" s="27" t="s">
        <v>10353</v>
      </c>
      <c r="D43" s="692" t="s">
        <v>10306</v>
      </c>
      <c r="E43" s="712"/>
      <c r="F43" s="692"/>
      <c r="G43" s="712"/>
      <c r="H43" s="692"/>
      <c r="I43" s="692"/>
      <c r="J43" s="692"/>
      <c r="K43" s="692"/>
      <c r="L43" s="692"/>
      <c r="M43" s="734"/>
      <c r="N43" s="734"/>
      <c r="O43" s="734"/>
      <c r="P43" s="734"/>
      <c r="Y43" s="703"/>
      <c r="Z43" s="703"/>
      <c r="AA43" s="703"/>
      <c r="AB43" s="703"/>
      <c r="AC43" s="703"/>
      <c r="AD43" s="703"/>
      <c r="AE43" s="703"/>
    </row>
    <row r="44" spans="1:31" s="69" customFormat="1" ht="48" hidden="1" x14ac:dyDescent="0.3">
      <c r="A44" s="723">
        <v>33</v>
      </c>
      <c r="B44" s="40" t="s">
        <v>7617</v>
      </c>
      <c r="C44" s="27" t="s">
        <v>7618</v>
      </c>
      <c r="D44" s="692" t="s">
        <v>10306</v>
      </c>
      <c r="E44" s="712" t="s">
        <v>10306</v>
      </c>
      <c r="F44" s="692" t="s">
        <v>10306</v>
      </c>
      <c r="G44" s="712" t="s">
        <v>10306</v>
      </c>
      <c r="H44" s="692" t="s">
        <v>1274</v>
      </c>
      <c r="I44" s="692" t="s">
        <v>1274</v>
      </c>
      <c r="J44" s="692" t="s">
        <v>10306</v>
      </c>
      <c r="K44" s="692" t="s">
        <v>10306</v>
      </c>
      <c r="L44" s="692" t="s">
        <v>1274</v>
      </c>
    </row>
    <row r="45" spans="1:31" s="453" customFormat="1" ht="51" hidden="1" x14ac:dyDescent="0.3">
      <c r="A45" s="723">
        <v>42</v>
      </c>
      <c r="B45" s="724" t="s">
        <v>3367</v>
      </c>
      <c r="C45" s="723" t="s">
        <v>10354</v>
      </c>
      <c r="D45" s="714" t="s">
        <v>10306</v>
      </c>
      <c r="E45" s="725" t="s">
        <v>10306</v>
      </c>
      <c r="F45" s="714" t="s">
        <v>10306</v>
      </c>
      <c r="G45" s="725" t="s">
        <v>10306</v>
      </c>
      <c r="H45" s="714" t="s">
        <v>1274</v>
      </c>
      <c r="I45" s="714" t="s">
        <v>1274</v>
      </c>
      <c r="J45" s="714" t="s">
        <v>10306</v>
      </c>
      <c r="K45" s="714" t="s">
        <v>10306</v>
      </c>
      <c r="L45" s="714" t="s">
        <v>1274</v>
      </c>
      <c r="M45" s="726"/>
      <c r="N45" s="726"/>
      <c r="O45" s="726"/>
      <c r="P45" s="726"/>
    </row>
    <row r="46" spans="1:31" s="23" customFormat="1" ht="24" hidden="1" x14ac:dyDescent="0.3">
      <c r="A46" s="723">
        <v>43</v>
      </c>
      <c r="B46" s="706" t="s">
        <v>4027</v>
      </c>
      <c r="C46" s="27" t="s">
        <v>10355</v>
      </c>
      <c r="D46" s="692" t="s">
        <v>10306</v>
      </c>
      <c r="E46" s="712"/>
      <c r="F46" s="696"/>
      <c r="G46" s="715" t="s">
        <v>3113</v>
      </c>
      <c r="H46" s="696"/>
      <c r="I46" s="696"/>
      <c r="J46" s="696"/>
      <c r="K46" s="696"/>
      <c r="L46" s="696"/>
      <c r="M46" s="69"/>
      <c r="N46" s="69"/>
      <c r="O46" s="69"/>
      <c r="P46" s="69"/>
      <c r="Y46" s="3"/>
      <c r="Z46" s="3"/>
      <c r="AA46" s="3"/>
      <c r="AB46" s="3"/>
      <c r="AC46" s="3"/>
      <c r="AD46" s="3"/>
      <c r="AE46" s="3"/>
    </row>
    <row r="47" spans="1:31" s="23" customFormat="1" ht="48" hidden="1" x14ac:dyDescent="0.3">
      <c r="A47" s="723">
        <v>44</v>
      </c>
      <c r="B47" s="40" t="s">
        <v>5506</v>
      </c>
      <c r="C47" s="27" t="s">
        <v>10356</v>
      </c>
      <c r="D47" s="692" t="s">
        <v>10306</v>
      </c>
      <c r="E47" s="712" t="s">
        <v>10306</v>
      </c>
      <c r="F47" s="692" t="s">
        <v>10306</v>
      </c>
      <c r="G47" s="712" t="s">
        <v>10306</v>
      </c>
      <c r="H47" s="692" t="s">
        <v>1274</v>
      </c>
      <c r="I47" s="692" t="s">
        <v>1274</v>
      </c>
      <c r="J47" s="692" t="s">
        <v>10306</v>
      </c>
      <c r="K47" s="692" t="s">
        <v>10306</v>
      </c>
      <c r="L47" s="692" t="s">
        <v>1274</v>
      </c>
      <c r="M47" s="69"/>
      <c r="N47" s="69"/>
      <c r="O47" s="69"/>
      <c r="P47" s="69"/>
    </row>
    <row r="48" spans="1:31" s="23" customFormat="1" ht="24" hidden="1" x14ac:dyDescent="0.3">
      <c r="A48" s="723">
        <v>45</v>
      </c>
      <c r="B48" s="40" t="s">
        <v>3985</v>
      </c>
      <c r="C48" s="27" t="s">
        <v>10357</v>
      </c>
      <c r="D48" s="692" t="s">
        <v>10306</v>
      </c>
      <c r="E48" s="712"/>
      <c r="F48" s="692"/>
      <c r="G48" s="712"/>
      <c r="H48" s="692" t="s">
        <v>1274</v>
      </c>
      <c r="I48" s="692" t="s">
        <v>1274</v>
      </c>
      <c r="J48" s="692" t="s">
        <v>1274</v>
      </c>
      <c r="K48" s="692" t="s">
        <v>1274</v>
      </c>
      <c r="L48" s="692" t="s">
        <v>1274</v>
      </c>
      <c r="M48" s="69"/>
      <c r="N48" s="69"/>
      <c r="O48" s="69"/>
      <c r="P48" s="69"/>
    </row>
    <row r="49" spans="1:31" s="453" customFormat="1" ht="51" hidden="1" x14ac:dyDescent="0.3">
      <c r="A49" s="723">
        <v>46</v>
      </c>
      <c r="B49" s="724" t="s">
        <v>2353</v>
      </c>
      <c r="C49" s="723" t="s">
        <v>10358</v>
      </c>
      <c r="D49" s="714" t="s">
        <v>10306</v>
      </c>
      <c r="E49" s="725" t="s">
        <v>10306</v>
      </c>
      <c r="F49" s="714" t="s">
        <v>10306</v>
      </c>
      <c r="G49" s="725" t="s">
        <v>10306</v>
      </c>
      <c r="H49" s="714" t="s">
        <v>1274</v>
      </c>
      <c r="I49" s="714" t="s">
        <v>1274</v>
      </c>
      <c r="J49" s="714" t="s">
        <v>10306</v>
      </c>
      <c r="K49" s="714" t="s">
        <v>10306</v>
      </c>
      <c r="L49" s="714" t="s">
        <v>1274</v>
      </c>
      <c r="M49" s="726"/>
      <c r="N49" s="726"/>
      <c r="O49" s="726"/>
      <c r="P49" s="726"/>
    </row>
    <row r="50" spans="1:31" s="23" customFormat="1" ht="48" hidden="1" x14ac:dyDescent="0.3">
      <c r="A50" s="723">
        <v>47</v>
      </c>
      <c r="B50" s="40" t="s">
        <v>7676</v>
      </c>
      <c r="C50" s="27" t="s">
        <v>10359</v>
      </c>
      <c r="D50" s="692" t="s">
        <v>10306</v>
      </c>
      <c r="E50" s="712" t="s">
        <v>10306</v>
      </c>
      <c r="F50" s="692" t="s">
        <v>10306</v>
      </c>
      <c r="G50" s="712" t="s">
        <v>10306</v>
      </c>
      <c r="H50" s="692" t="s">
        <v>1274</v>
      </c>
      <c r="I50" s="692" t="s">
        <v>1274</v>
      </c>
      <c r="J50" s="692" t="s">
        <v>10306</v>
      </c>
      <c r="K50" s="692" t="s">
        <v>10306</v>
      </c>
      <c r="L50" s="692" t="s">
        <v>1274</v>
      </c>
      <c r="M50" s="69"/>
      <c r="N50" s="69"/>
      <c r="O50" s="69"/>
      <c r="P50" s="69"/>
    </row>
    <row r="51" spans="1:31" s="23" customFormat="1" ht="48" hidden="1" x14ac:dyDescent="0.3">
      <c r="A51" s="723">
        <v>48</v>
      </c>
      <c r="B51" s="40" t="s">
        <v>5034</v>
      </c>
      <c r="C51" s="27" t="s">
        <v>10360</v>
      </c>
      <c r="D51" s="692" t="s">
        <v>10306</v>
      </c>
      <c r="E51" s="712" t="s">
        <v>10306</v>
      </c>
      <c r="F51" s="692" t="s">
        <v>10306</v>
      </c>
      <c r="G51" s="712" t="s">
        <v>10306</v>
      </c>
      <c r="H51" s="692" t="s">
        <v>1274</v>
      </c>
      <c r="I51" s="692" t="s">
        <v>1274</v>
      </c>
      <c r="J51" s="692" t="s">
        <v>10306</v>
      </c>
      <c r="K51" s="692" t="s">
        <v>10306</v>
      </c>
      <c r="L51" s="692" t="s">
        <v>1274</v>
      </c>
      <c r="M51" s="69"/>
      <c r="N51" s="69"/>
      <c r="O51" s="69"/>
      <c r="P51" s="69"/>
    </row>
    <row r="52" spans="1:31" s="453" customFormat="1" ht="51" hidden="1" x14ac:dyDescent="0.3">
      <c r="A52" s="723">
        <v>49</v>
      </c>
      <c r="B52" s="724" t="s">
        <v>2038</v>
      </c>
      <c r="C52" s="723" t="s">
        <v>10361</v>
      </c>
      <c r="D52" s="714" t="s">
        <v>10306</v>
      </c>
      <c r="E52" s="725" t="s">
        <v>10306</v>
      </c>
      <c r="F52" s="714" t="s">
        <v>10306</v>
      </c>
      <c r="G52" s="725" t="s">
        <v>10306</v>
      </c>
      <c r="H52" s="714" t="s">
        <v>1274</v>
      </c>
      <c r="I52" s="714" t="s">
        <v>1274</v>
      </c>
      <c r="J52" s="714" t="s">
        <v>10306</v>
      </c>
      <c r="K52" s="714" t="s">
        <v>10306</v>
      </c>
      <c r="L52" s="714" t="s">
        <v>1274</v>
      </c>
      <c r="M52" s="726"/>
      <c r="N52" s="726"/>
      <c r="O52" s="726"/>
      <c r="P52" s="726"/>
    </row>
    <row r="53" spans="1:31" s="702" customFormat="1" ht="36" hidden="1" x14ac:dyDescent="0.3">
      <c r="A53" s="723">
        <v>50</v>
      </c>
      <c r="B53" s="40" t="s">
        <v>7914</v>
      </c>
      <c r="C53" s="27" t="s">
        <v>10362</v>
      </c>
      <c r="D53" s="692" t="s">
        <v>10306</v>
      </c>
      <c r="E53" s="712"/>
      <c r="F53" s="692"/>
      <c r="G53" s="712"/>
      <c r="H53" s="692"/>
      <c r="I53" s="692"/>
      <c r="J53" s="692"/>
      <c r="K53" s="692" t="s">
        <v>10306</v>
      </c>
      <c r="L53" s="692"/>
      <c r="M53" s="734"/>
      <c r="N53" s="734"/>
      <c r="O53" s="734"/>
      <c r="P53" s="734"/>
      <c r="Y53" s="703"/>
      <c r="Z53" s="703"/>
      <c r="AA53" s="703"/>
      <c r="AB53" s="703"/>
      <c r="AC53" s="703"/>
      <c r="AD53" s="703"/>
      <c r="AE53" s="703"/>
    </row>
    <row r="54" spans="1:31" s="702" customFormat="1" ht="24" hidden="1" x14ac:dyDescent="0.3">
      <c r="A54" s="723">
        <v>51</v>
      </c>
      <c r="B54" s="40" t="s">
        <v>7925</v>
      </c>
      <c r="C54" s="27" t="s">
        <v>10363</v>
      </c>
      <c r="D54" s="692" t="s">
        <v>10306</v>
      </c>
      <c r="E54" s="712"/>
      <c r="F54" s="692"/>
      <c r="G54" s="712"/>
      <c r="H54" s="692"/>
      <c r="I54" s="692"/>
      <c r="J54" s="692"/>
      <c r="K54" s="692"/>
      <c r="L54" s="692"/>
      <c r="M54" s="734"/>
      <c r="N54" s="734"/>
      <c r="O54" s="734"/>
      <c r="P54" s="734"/>
      <c r="Y54" s="703"/>
      <c r="Z54" s="703"/>
      <c r="AA54" s="703"/>
      <c r="AB54" s="703"/>
      <c r="AC54" s="703"/>
      <c r="AD54" s="703"/>
      <c r="AE54" s="703"/>
    </row>
    <row r="55" spans="1:31" s="702" customFormat="1" ht="36" hidden="1" x14ac:dyDescent="0.3">
      <c r="A55" s="723">
        <v>52</v>
      </c>
      <c r="B55" s="40" t="s">
        <v>7933</v>
      </c>
      <c r="C55" s="27" t="s">
        <v>10364</v>
      </c>
      <c r="D55" s="692" t="s">
        <v>10306</v>
      </c>
      <c r="E55" s="712"/>
      <c r="F55" s="692"/>
      <c r="G55" s="712"/>
      <c r="H55" s="692"/>
      <c r="I55" s="692"/>
      <c r="J55" s="692"/>
      <c r="K55" s="692"/>
      <c r="L55" s="692"/>
      <c r="M55" s="734"/>
      <c r="N55" s="734"/>
      <c r="O55" s="734"/>
      <c r="P55" s="734"/>
      <c r="Y55" s="703"/>
      <c r="Z55" s="703"/>
      <c r="AA55" s="703"/>
      <c r="AB55" s="703"/>
      <c r="AC55" s="703"/>
      <c r="AD55" s="703"/>
      <c r="AE55" s="703"/>
    </row>
    <row r="56" spans="1:31" s="23" customFormat="1" ht="48" hidden="1" x14ac:dyDescent="0.3">
      <c r="A56" s="723">
        <v>53</v>
      </c>
      <c r="B56" s="40" t="s">
        <v>4044</v>
      </c>
      <c r="C56" s="27" t="s">
        <v>10365</v>
      </c>
      <c r="D56" s="692" t="s">
        <v>10306</v>
      </c>
      <c r="E56" s="712" t="s">
        <v>10306</v>
      </c>
      <c r="F56" s="692" t="s">
        <v>10306</v>
      </c>
      <c r="G56" s="712" t="s">
        <v>10306</v>
      </c>
      <c r="H56" s="692" t="s">
        <v>1274</v>
      </c>
      <c r="I56" s="692" t="s">
        <v>1274</v>
      </c>
      <c r="J56" s="692" t="s">
        <v>10306</v>
      </c>
      <c r="K56" s="692" t="s">
        <v>10306</v>
      </c>
      <c r="L56" s="692" t="s">
        <v>1274</v>
      </c>
      <c r="M56" s="69"/>
      <c r="N56" s="69"/>
      <c r="O56" s="69"/>
      <c r="P56" s="69"/>
    </row>
    <row r="57" spans="1:31" s="23" customFormat="1" ht="48" hidden="1" x14ac:dyDescent="0.3">
      <c r="A57" s="723">
        <v>54</v>
      </c>
      <c r="B57" s="40" t="s">
        <v>7687</v>
      </c>
      <c r="C57" s="27" t="s">
        <v>10366</v>
      </c>
      <c r="D57" s="692" t="s">
        <v>10306</v>
      </c>
      <c r="E57" s="712" t="s">
        <v>10306</v>
      </c>
      <c r="F57" s="692" t="s">
        <v>10306</v>
      </c>
      <c r="G57" s="712" t="s">
        <v>10306</v>
      </c>
      <c r="H57" s="692" t="s">
        <v>1274</v>
      </c>
      <c r="I57" s="692" t="s">
        <v>1274</v>
      </c>
      <c r="J57" s="692" t="s">
        <v>10306</v>
      </c>
      <c r="K57" s="692" t="s">
        <v>10306</v>
      </c>
      <c r="L57" s="692" t="s">
        <v>1274</v>
      </c>
      <c r="M57" s="69"/>
      <c r="N57" s="69"/>
      <c r="O57" s="69"/>
      <c r="P57" s="69"/>
    </row>
    <row r="58" spans="1:31" s="23" customFormat="1" ht="24" hidden="1" x14ac:dyDescent="0.3">
      <c r="A58" s="723">
        <v>55</v>
      </c>
      <c r="B58" s="40" t="s">
        <v>9465</v>
      </c>
      <c r="C58" s="27" t="s">
        <v>10367</v>
      </c>
      <c r="D58" s="692" t="s">
        <v>10306</v>
      </c>
      <c r="E58" s="712"/>
      <c r="F58" s="692" t="s">
        <v>10306</v>
      </c>
      <c r="G58" s="712" t="s">
        <v>3113</v>
      </c>
      <c r="H58" s="692" t="s">
        <v>1274</v>
      </c>
      <c r="I58" s="692" t="s">
        <v>1274</v>
      </c>
      <c r="J58" s="692" t="s">
        <v>1274</v>
      </c>
      <c r="K58" s="692" t="s">
        <v>10306</v>
      </c>
      <c r="L58" s="692" t="s">
        <v>1274</v>
      </c>
      <c r="M58" s="69"/>
      <c r="N58" s="69"/>
      <c r="O58" s="69"/>
      <c r="P58" s="69"/>
    </row>
    <row r="59" spans="1:31" s="69" customFormat="1" ht="48" hidden="1" x14ac:dyDescent="0.3">
      <c r="A59" s="723">
        <v>56</v>
      </c>
      <c r="B59" s="40" t="s">
        <v>5660</v>
      </c>
      <c r="C59" s="27" t="s">
        <v>5661</v>
      </c>
      <c r="D59" s="692" t="s">
        <v>10306</v>
      </c>
      <c r="E59" s="712" t="s">
        <v>10306</v>
      </c>
      <c r="F59" s="692" t="s">
        <v>10306</v>
      </c>
      <c r="G59" s="712" t="s">
        <v>10306</v>
      </c>
      <c r="H59" s="692" t="s">
        <v>1274</v>
      </c>
      <c r="I59" s="692" t="s">
        <v>10306</v>
      </c>
      <c r="J59" s="692" t="s">
        <v>10306</v>
      </c>
      <c r="K59" s="692" t="s">
        <v>10306</v>
      </c>
      <c r="L59" s="692" t="s">
        <v>1274</v>
      </c>
    </row>
    <row r="60" spans="1:31" s="453" customFormat="1" ht="63.75" hidden="1" x14ac:dyDescent="0.3">
      <c r="A60" s="723">
        <v>57</v>
      </c>
      <c r="B60" s="724" t="s">
        <v>2047</v>
      </c>
      <c r="C60" s="723" t="s">
        <v>10368</v>
      </c>
      <c r="D60" s="714" t="s">
        <v>10306</v>
      </c>
      <c r="E60" s="725"/>
      <c r="F60" s="714"/>
      <c r="G60" s="725"/>
      <c r="H60" s="714" t="s">
        <v>1274</v>
      </c>
      <c r="I60" s="714" t="s">
        <v>1274</v>
      </c>
      <c r="J60" s="714" t="s">
        <v>1274</v>
      </c>
      <c r="K60" s="714" t="s">
        <v>1274</v>
      </c>
      <c r="L60" s="714" t="s">
        <v>1274</v>
      </c>
      <c r="M60" s="726"/>
      <c r="N60" s="726"/>
      <c r="O60" s="726"/>
      <c r="P60" s="726"/>
    </row>
    <row r="61" spans="1:31" s="23" customFormat="1" ht="48" hidden="1" x14ac:dyDescent="0.3">
      <c r="A61" s="723">
        <v>58</v>
      </c>
      <c r="B61" s="706" t="s">
        <v>9497</v>
      </c>
      <c r="C61" s="735" t="s">
        <v>10369</v>
      </c>
      <c r="D61" s="696"/>
      <c r="E61" s="715"/>
      <c r="F61" s="696"/>
      <c r="G61" s="715"/>
      <c r="H61" s="696" t="s">
        <v>1274</v>
      </c>
      <c r="I61" s="696" t="s">
        <v>1274</v>
      </c>
      <c r="J61" s="696" t="s">
        <v>1274</v>
      </c>
      <c r="K61" s="696" t="s">
        <v>1274</v>
      </c>
      <c r="L61" s="692" t="s">
        <v>10306</v>
      </c>
      <c r="M61" s="736"/>
      <c r="N61" s="68" t="s">
        <v>1274</v>
      </c>
      <c r="O61" s="69"/>
      <c r="P61" s="69"/>
    </row>
    <row r="62" spans="1:31" s="23" customFormat="1" ht="36" hidden="1" x14ac:dyDescent="0.3">
      <c r="A62" s="723">
        <v>59</v>
      </c>
      <c r="B62" s="706" t="s">
        <v>9559</v>
      </c>
      <c r="C62" s="27" t="s">
        <v>10370</v>
      </c>
      <c r="D62" s="696" t="s">
        <v>10306</v>
      </c>
      <c r="E62" s="715"/>
      <c r="F62" s="696"/>
      <c r="G62" s="715"/>
      <c r="H62" s="696"/>
      <c r="I62" s="696"/>
      <c r="J62" s="696"/>
      <c r="K62" s="696"/>
      <c r="L62" s="696"/>
      <c r="M62" s="69"/>
      <c r="N62" s="69"/>
      <c r="O62" s="69"/>
      <c r="P62" s="69"/>
    </row>
    <row r="63" spans="1:31" s="23" customFormat="1" ht="48" hidden="1" x14ac:dyDescent="0.3">
      <c r="A63" s="723">
        <v>60</v>
      </c>
      <c r="B63" s="40" t="s">
        <v>8168</v>
      </c>
      <c r="C63" s="27" t="s">
        <v>10371</v>
      </c>
      <c r="D63" s="692" t="s">
        <v>10306</v>
      </c>
      <c r="E63" s="712" t="s">
        <v>10306</v>
      </c>
      <c r="F63" s="692" t="s">
        <v>10306</v>
      </c>
      <c r="G63" s="712" t="s">
        <v>10306</v>
      </c>
      <c r="H63" s="692" t="s">
        <v>1274</v>
      </c>
      <c r="I63" s="692" t="s">
        <v>1274</v>
      </c>
      <c r="J63" s="692" t="s">
        <v>10306</v>
      </c>
      <c r="K63" s="692" t="s">
        <v>10306</v>
      </c>
      <c r="L63" s="692" t="s">
        <v>1274</v>
      </c>
      <c r="M63" s="69"/>
      <c r="N63" s="69"/>
      <c r="O63" s="69"/>
      <c r="P63" s="69"/>
    </row>
    <row r="64" spans="1:31" s="23" customFormat="1" ht="48" hidden="1" x14ac:dyDescent="0.3">
      <c r="A64" s="723">
        <v>61</v>
      </c>
      <c r="B64" s="40" t="s">
        <v>6431</v>
      </c>
      <c r="C64" s="27" t="s">
        <v>10372</v>
      </c>
      <c r="D64" s="692" t="s">
        <v>10306</v>
      </c>
      <c r="E64" s="712" t="s">
        <v>10306</v>
      </c>
      <c r="F64" s="692" t="s">
        <v>10306</v>
      </c>
      <c r="G64" s="712" t="s">
        <v>10306</v>
      </c>
      <c r="H64" s="692" t="s">
        <v>1274</v>
      </c>
      <c r="I64" s="692" t="s">
        <v>1274</v>
      </c>
      <c r="J64" s="692" t="s">
        <v>10306</v>
      </c>
      <c r="K64" s="692" t="s">
        <v>10306</v>
      </c>
      <c r="L64" s="692" t="s">
        <v>1274</v>
      </c>
      <c r="M64" s="69"/>
      <c r="N64" s="69"/>
      <c r="O64" s="69"/>
      <c r="P64" s="69"/>
    </row>
    <row r="65" spans="1:16" s="23" customFormat="1" ht="48" hidden="1" x14ac:dyDescent="0.3">
      <c r="A65" s="723">
        <v>62</v>
      </c>
      <c r="B65" s="40" t="s">
        <v>7629</v>
      </c>
      <c r="C65" s="27" t="s">
        <v>10373</v>
      </c>
      <c r="D65" s="692" t="s">
        <v>10306</v>
      </c>
      <c r="E65" s="712" t="s">
        <v>10306</v>
      </c>
      <c r="F65" s="692" t="s">
        <v>10306</v>
      </c>
      <c r="G65" s="712" t="s">
        <v>10306</v>
      </c>
      <c r="H65" s="692" t="s">
        <v>1274</v>
      </c>
      <c r="I65" s="692" t="s">
        <v>10306</v>
      </c>
      <c r="J65" s="692" t="s">
        <v>10306</v>
      </c>
      <c r="K65" s="692" t="s">
        <v>10306</v>
      </c>
      <c r="L65" s="692"/>
      <c r="M65" s="69"/>
      <c r="N65" s="69"/>
      <c r="O65" s="69"/>
      <c r="P65" s="69"/>
    </row>
    <row r="66" spans="1:16" s="453" customFormat="1" ht="63.75" hidden="1" x14ac:dyDescent="0.3">
      <c r="A66" s="723">
        <v>63</v>
      </c>
      <c r="B66" s="724" t="s">
        <v>1605</v>
      </c>
      <c r="C66" s="723" t="s">
        <v>10374</v>
      </c>
      <c r="D66" s="714" t="s">
        <v>10306</v>
      </c>
      <c r="E66" s="725"/>
      <c r="F66" s="714" t="s">
        <v>3113</v>
      </c>
      <c r="G66" s="725"/>
      <c r="H66" s="714" t="s">
        <v>1274</v>
      </c>
      <c r="I66" s="714" t="s">
        <v>1274</v>
      </c>
      <c r="J66" s="714" t="s">
        <v>1274</v>
      </c>
      <c r="K66" s="714" t="s">
        <v>1274</v>
      </c>
      <c r="L66" s="714" t="s">
        <v>1274</v>
      </c>
      <c r="M66" s="726"/>
      <c r="N66" s="726"/>
      <c r="O66" s="726"/>
      <c r="P66" s="726"/>
    </row>
    <row r="67" spans="1:16" s="453" customFormat="1" ht="25.5" hidden="1" x14ac:dyDescent="0.3">
      <c r="A67" s="723">
        <v>64</v>
      </c>
      <c r="B67" s="724" t="s">
        <v>1391</v>
      </c>
      <c r="C67" s="723" t="s">
        <v>10375</v>
      </c>
      <c r="D67" s="714" t="s">
        <v>10306</v>
      </c>
      <c r="E67" s="725" t="s">
        <v>10306</v>
      </c>
      <c r="F67" s="714" t="s">
        <v>10306</v>
      </c>
      <c r="G67" s="725" t="s">
        <v>10306</v>
      </c>
      <c r="H67" s="714" t="s">
        <v>10306</v>
      </c>
      <c r="I67" s="714" t="s">
        <v>10306</v>
      </c>
      <c r="J67" s="714" t="s">
        <v>10306</v>
      </c>
      <c r="K67" s="714" t="s">
        <v>10306</v>
      </c>
      <c r="L67" s="714" t="s">
        <v>10306</v>
      </c>
      <c r="M67" s="726"/>
      <c r="N67" s="726"/>
      <c r="O67" s="726"/>
      <c r="P67" s="726"/>
    </row>
    <row r="68" spans="1:16" s="23" customFormat="1" ht="48" hidden="1" x14ac:dyDescent="0.3">
      <c r="A68" s="723">
        <v>65</v>
      </c>
      <c r="B68" s="40" t="s">
        <v>6368</v>
      </c>
      <c r="C68" s="27" t="s">
        <v>10376</v>
      </c>
      <c r="D68" s="692" t="s">
        <v>10306</v>
      </c>
      <c r="E68" s="712" t="s">
        <v>3113</v>
      </c>
      <c r="F68" s="692" t="s">
        <v>10306</v>
      </c>
      <c r="G68" s="712" t="s">
        <v>10306</v>
      </c>
      <c r="H68" s="692" t="s">
        <v>1274</v>
      </c>
      <c r="I68" s="692" t="s">
        <v>1274</v>
      </c>
      <c r="J68" s="692" t="s">
        <v>1274</v>
      </c>
      <c r="K68" s="692" t="s">
        <v>1274</v>
      </c>
      <c r="L68" s="692" t="s">
        <v>1274</v>
      </c>
      <c r="M68" s="69"/>
      <c r="N68" s="69"/>
      <c r="O68" s="69"/>
      <c r="P68" s="69"/>
    </row>
    <row r="69" spans="1:16" s="23" customFormat="1" ht="48" hidden="1" x14ac:dyDescent="0.3">
      <c r="A69" s="723">
        <v>66</v>
      </c>
      <c r="B69" s="40" t="s">
        <v>7961</v>
      </c>
      <c r="C69" s="27" t="s">
        <v>7962</v>
      </c>
      <c r="D69" s="692" t="s">
        <v>10306</v>
      </c>
      <c r="E69" s="712" t="s">
        <v>10306</v>
      </c>
      <c r="F69" s="692" t="s">
        <v>10306</v>
      </c>
      <c r="G69" s="712" t="s">
        <v>10306</v>
      </c>
      <c r="H69" s="692" t="s">
        <v>1274</v>
      </c>
      <c r="I69" s="692" t="s">
        <v>10306</v>
      </c>
      <c r="J69" s="692" t="s">
        <v>1274</v>
      </c>
      <c r="K69" s="692" t="s">
        <v>10306</v>
      </c>
      <c r="L69" s="692" t="s">
        <v>1274</v>
      </c>
      <c r="M69" s="69"/>
      <c r="N69" s="69"/>
      <c r="O69" s="69"/>
      <c r="P69" s="69"/>
    </row>
    <row r="70" spans="1:16" s="23" customFormat="1" ht="48" hidden="1" x14ac:dyDescent="0.3">
      <c r="A70" s="723">
        <v>67</v>
      </c>
      <c r="B70" s="40" t="s">
        <v>7900</v>
      </c>
      <c r="C70" s="27" t="s">
        <v>10377</v>
      </c>
      <c r="D70" s="692" t="s">
        <v>10306</v>
      </c>
      <c r="E70" s="712" t="s">
        <v>10306</v>
      </c>
      <c r="F70" s="692" t="s">
        <v>10306</v>
      </c>
      <c r="G70" s="712" t="s">
        <v>10306</v>
      </c>
      <c r="H70" s="692" t="s">
        <v>1274</v>
      </c>
      <c r="I70" s="692" t="s">
        <v>1274</v>
      </c>
      <c r="J70" s="692" t="s">
        <v>1274</v>
      </c>
      <c r="K70" s="692" t="s">
        <v>10306</v>
      </c>
      <c r="L70" s="692" t="s">
        <v>1274</v>
      </c>
      <c r="M70" s="69"/>
      <c r="N70" s="69"/>
      <c r="O70" s="69"/>
      <c r="P70" s="69"/>
    </row>
    <row r="71" spans="1:16" s="23" customFormat="1" ht="48" hidden="1" x14ac:dyDescent="0.3">
      <c r="A71" s="723">
        <v>68</v>
      </c>
      <c r="B71" s="40" t="s">
        <v>7635</v>
      </c>
      <c r="C71" s="27" t="s">
        <v>10378</v>
      </c>
      <c r="D71" s="692" t="s">
        <v>10306</v>
      </c>
      <c r="E71" s="712" t="s">
        <v>10306</v>
      </c>
      <c r="F71" s="692" t="s">
        <v>10306</v>
      </c>
      <c r="G71" s="712" t="s">
        <v>10306</v>
      </c>
      <c r="H71" s="692" t="s">
        <v>1274</v>
      </c>
      <c r="I71" s="692" t="s">
        <v>10306</v>
      </c>
      <c r="J71" s="692" t="s">
        <v>1274</v>
      </c>
      <c r="K71" s="692" t="s">
        <v>10306</v>
      </c>
      <c r="L71" s="692" t="s">
        <v>1274</v>
      </c>
      <c r="M71" s="69"/>
      <c r="N71" s="69"/>
      <c r="O71" s="69"/>
      <c r="P71" s="69"/>
    </row>
    <row r="72" spans="1:16" s="23" customFormat="1" ht="48" hidden="1" x14ac:dyDescent="0.3">
      <c r="A72" s="723">
        <v>69</v>
      </c>
      <c r="B72" s="40" t="s">
        <v>4395</v>
      </c>
      <c r="C72" s="27" t="s">
        <v>10379</v>
      </c>
      <c r="D72" s="692" t="s">
        <v>10306</v>
      </c>
      <c r="E72" s="712" t="s">
        <v>10306</v>
      </c>
      <c r="F72" s="692" t="s">
        <v>10306</v>
      </c>
      <c r="G72" s="712" t="s">
        <v>10306</v>
      </c>
      <c r="H72" s="692" t="s">
        <v>1274</v>
      </c>
      <c r="I72" s="692" t="s">
        <v>1274</v>
      </c>
      <c r="J72" s="692"/>
      <c r="K72" s="692" t="s">
        <v>10306</v>
      </c>
      <c r="L72" s="696" t="s">
        <v>1274</v>
      </c>
      <c r="M72" s="69"/>
      <c r="N72" s="69"/>
      <c r="O72" s="69"/>
      <c r="P72" s="69"/>
    </row>
    <row r="73" spans="1:16" s="23" customFormat="1" ht="48" hidden="1" x14ac:dyDescent="0.3">
      <c r="A73" s="723">
        <v>70</v>
      </c>
      <c r="B73" s="40" t="s">
        <v>7950</v>
      </c>
      <c r="C73" s="27" t="s">
        <v>7951</v>
      </c>
      <c r="D73" s="692" t="s">
        <v>10306</v>
      </c>
      <c r="E73" s="712" t="s">
        <v>10306</v>
      </c>
      <c r="F73" s="692" t="s">
        <v>10306</v>
      </c>
      <c r="G73" s="712" t="s">
        <v>10306</v>
      </c>
      <c r="H73" s="692" t="s">
        <v>1274</v>
      </c>
      <c r="I73" s="692" t="s">
        <v>1274</v>
      </c>
      <c r="J73" s="692" t="s">
        <v>1274</v>
      </c>
      <c r="K73" s="692" t="s">
        <v>10306</v>
      </c>
      <c r="L73" s="692" t="s">
        <v>10306</v>
      </c>
      <c r="M73" s="69"/>
      <c r="N73" s="69"/>
      <c r="O73" s="69"/>
      <c r="P73" s="69"/>
    </row>
    <row r="74" spans="1:16" s="453" customFormat="1" ht="63.75" hidden="1" x14ac:dyDescent="0.3">
      <c r="A74" s="723">
        <v>71</v>
      </c>
      <c r="B74" s="724" t="s">
        <v>2321</v>
      </c>
      <c r="C74" s="723" t="s">
        <v>10380</v>
      </c>
      <c r="D74" s="714" t="s">
        <v>10306</v>
      </c>
      <c r="E74" s="725"/>
      <c r="F74" s="714" t="s">
        <v>10306</v>
      </c>
      <c r="G74" s="725" t="s">
        <v>10306</v>
      </c>
      <c r="H74" s="714" t="s">
        <v>1274</v>
      </c>
      <c r="I74" s="714" t="s">
        <v>1274</v>
      </c>
      <c r="J74" s="714" t="s">
        <v>1274</v>
      </c>
      <c r="K74" s="714" t="s">
        <v>3113</v>
      </c>
      <c r="L74" s="714" t="s">
        <v>1274</v>
      </c>
      <c r="M74" s="726"/>
      <c r="N74" s="726"/>
      <c r="O74" s="726"/>
      <c r="P74" s="726"/>
    </row>
    <row r="75" spans="1:16" s="23" customFormat="1" ht="48" hidden="1" x14ac:dyDescent="0.3">
      <c r="A75" s="723">
        <v>72</v>
      </c>
      <c r="B75" s="40" t="s">
        <v>7701</v>
      </c>
      <c r="C75" s="27" t="s">
        <v>10381</v>
      </c>
      <c r="D75" s="692" t="s">
        <v>10306</v>
      </c>
      <c r="E75" s="712"/>
      <c r="F75" s="692" t="s">
        <v>10306</v>
      </c>
      <c r="G75" s="712" t="s">
        <v>10306</v>
      </c>
      <c r="H75" s="692" t="s">
        <v>1274</v>
      </c>
      <c r="I75" s="692" t="s">
        <v>1274</v>
      </c>
      <c r="J75" s="692" t="s">
        <v>1274</v>
      </c>
      <c r="K75" s="692" t="s">
        <v>1274</v>
      </c>
      <c r="L75" s="692" t="s">
        <v>1274</v>
      </c>
      <c r="M75" s="69"/>
      <c r="N75" s="69"/>
      <c r="O75" s="69"/>
      <c r="P75" s="69"/>
    </row>
    <row r="76" spans="1:16" s="453" customFormat="1" ht="51" hidden="1" x14ac:dyDescent="0.3">
      <c r="A76" s="723">
        <v>73</v>
      </c>
      <c r="B76" s="724" t="s">
        <v>2162</v>
      </c>
      <c r="C76" s="723" t="s">
        <v>3948</v>
      </c>
      <c r="D76" s="714" t="s">
        <v>10306</v>
      </c>
      <c r="E76" s="725"/>
      <c r="F76" s="714"/>
      <c r="G76" s="725"/>
      <c r="H76" s="714" t="s">
        <v>1274</v>
      </c>
      <c r="I76" s="714" t="s">
        <v>1274</v>
      </c>
      <c r="J76" s="714" t="s">
        <v>1274</v>
      </c>
      <c r="K76" s="714" t="s">
        <v>1274</v>
      </c>
      <c r="L76" s="714" t="s">
        <v>1274</v>
      </c>
      <c r="M76" s="726"/>
      <c r="N76" s="726"/>
      <c r="O76" s="726"/>
      <c r="P76" s="726"/>
    </row>
    <row r="77" spans="1:16" s="23" customFormat="1" ht="60" hidden="1" x14ac:dyDescent="0.3">
      <c r="A77" s="723">
        <v>74</v>
      </c>
      <c r="B77" s="40" t="s">
        <v>7942</v>
      </c>
      <c r="C77" s="27" t="s">
        <v>10382</v>
      </c>
      <c r="D77" s="692"/>
      <c r="E77" s="712"/>
      <c r="F77" s="692"/>
      <c r="G77" s="712"/>
      <c r="H77" s="692" t="s">
        <v>1274</v>
      </c>
      <c r="I77" s="692" t="s">
        <v>1274</v>
      </c>
      <c r="J77" s="692" t="s">
        <v>10306</v>
      </c>
      <c r="K77" s="692" t="s">
        <v>1274</v>
      </c>
      <c r="L77" s="692" t="s">
        <v>1274</v>
      </c>
      <c r="M77" s="69"/>
      <c r="N77" s="69"/>
      <c r="O77" s="69"/>
      <c r="P77" s="69"/>
    </row>
    <row r="78" spans="1:16" s="453" customFormat="1" ht="63.75" hidden="1" x14ac:dyDescent="0.3">
      <c r="A78" s="723">
        <v>75</v>
      </c>
      <c r="B78" s="724" t="s">
        <v>2109</v>
      </c>
      <c r="C78" s="723" t="s">
        <v>10383</v>
      </c>
      <c r="D78" s="714" t="s">
        <v>10306</v>
      </c>
      <c r="E78" s="725"/>
      <c r="F78" s="714" t="s">
        <v>10306</v>
      </c>
      <c r="G78" s="725" t="s">
        <v>10306</v>
      </c>
      <c r="H78" s="714" t="s">
        <v>1274</v>
      </c>
      <c r="I78" s="714" t="s">
        <v>1274</v>
      </c>
      <c r="J78" s="714" t="s">
        <v>1274</v>
      </c>
      <c r="K78" s="714" t="s">
        <v>1274</v>
      </c>
      <c r="L78" s="714" t="s">
        <v>10306</v>
      </c>
      <c r="M78" s="726"/>
      <c r="N78" s="726"/>
      <c r="O78" s="726"/>
      <c r="P78" s="726"/>
    </row>
    <row r="79" spans="1:16" s="23" customFormat="1" ht="36" hidden="1" x14ac:dyDescent="0.3">
      <c r="A79" s="723">
        <v>76</v>
      </c>
      <c r="B79" s="40" t="s">
        <v>9534</v>
      </c>
      <c r="C79" s="27" t="s">
        <v>10384</v>
      </c>
      <c r="D79" s="692" t="s">
        <v>10306</v>
      </c>
      <c r="E79" s="712"/>
      <c r="F79" s="692" t="s">
        <v>10306</v>
      </c>
      <c r="G79" s="712"/>
      <c r="H79" s="692" t="s">
        <v>1274</v>
      </c>
      <c r="I79" s="692" t="s">
        <v>1274</v>
      </c>
      <c r="J79" s="692" t="s">
        <v>1274</v>
      </c>
      <c r="K79" s="692" t="s">
        <v>10306</v>
      </c>
      <c r="L79" s="692" t="s">
        <v>10306</v>
      </c>
      <c r="M79" s="69"/>
      <c r="N79" s="69"/>
      <c r="O79" s="69"/>
      <c r="P79" s="69"/>
    </row>
    <row r="80" spans="1:16" s="453" customFormat="1" ht="71.25" hidden="1" customHeight="1" x14ac:dyDescent="0.3">
      <c r="A80" s="723">
        <v>77</v>
      </c>
      <c r="B80" s="724" t="s">
        <v>2862</v>
      </c>
      <c r="C80" s="723" t="s">
        <v>10730</v>
      </c>
      <c r="D80" s="714" t="s">
        <v>10306</v>
      </c>
      <c r="E80" s="725" t="s">
        <v>10306</v>
      </c>
      <c r="F80" s="714" t="s">
        <v>10306</v>
      </c>
      <c r="G80" s="725" t="s">
        <v>10306</v>
      </c>
      <c r="H80" s="714"/>
      <c r="I80" s="714" t="s">
        <v>1274</v>
      </c>
      <c r="J80" s="714" t="s">
        <v>1274</v>
      </c>
      <c r="K80" s="714" t="s">
        <v>10306</v>
      </c>
      <c r="L80" s="714" t="s">
        <v>1274</v>
      </c>
      <c r="M80" s="726"/>
      <c r="N80" s="726"/>
      <c r="O80" s="726"/>
      <c r="P80" s="726"/>
    </row>
    <row r="81" spans="1:31" s="39" customFormat="1" ht="36" hidden="1" x14ac:dyDescent="0.3">
      <c r="A81" s="723">
        <v>78</v>
      </c>
      <c r="B81" s="706" t="s">
        <v>9161</v>
      </c>
      <c r="C81" s="27" t="s">
        <v>10385</v>
      </c>
      <c r="D81" s="692" t="s">
        <v>10306</v>
      </c>
      <c r="E81" s="712"/>
      <c r="F81" s="692" t="s">
        <v>3113</v>
      </c>
      <c r="G81" s="712" t="s">
        <v>3113</v>
      </c>
      <c r="H81" s="692" t="s">
        <v>1274</v>
      </c>
      <c r="I81" s="692" t="s">
        <v>1274</v>
      </c>
      <c r="J81" s="692" t="s">
        <v>1274</v>
      </c>
      <c r="K81" s="692" t="s">
        <v>1274</v>
      </c>
      <c r="L81" s="692" t="s">
        <v>1274</v>
      </c>
      <c r="M81" s="74"/>
      <c r="N81" s="74"/>
      <c r="O81" s="74"/>
      <c r="P81" s="74"/>
    </row>
    <row r="82" spans="1:31" s="453" customFormat="1" ht="51" hidden="1" x14ac:dyDescent="0.3">
      <c r="A82" s="723">
        <v>79</v>
      </c>
      <c r="B82" s="724" t="s">
        <v>3377</v>
      </c>
      <c r="C82" s="723" t="s">
        <v>10386</v>
      </c>
      <c r="D82" s="714" t="s">
        <v>10306</v>
      </c>
      <c r="E82" s="725" t="s">
        <v>10306</v>
      </c>
      <c r="F82" s="714" t="s">
        <v>10306</v>
      </c>
      <c r="G82" s="725" t="s">
        <v>10306</v>
      </c>
      <c r="H82" s="714" t="s">
        <v>1274</v>
      </c>
      <c r="I82" s="714" t="s">
        <v>10306</v>
      </c>
      <c r="J82" s="714" t="s">
        <v>10306</v>
      </c>
      <c r="K82" s="714" t="s">
        <v>10306</v>
      </c>
      <c r="L82" s="714" t="s">
        <v>1274</v>
      </c>
      <c r="M82" s="726"/>
      <c r="N82" s="726"/>
      <c r="O82" s="726"/>
      <c r="P82" s="726"/>
    </row>
    <row r="83" spans="1:31" s="23" customFormat="1" ht="48" hidden="1" x14ac:dyDescent="0.3">
      <c r="A83" s="723">
        <v>80</v>
      </c>
      <c r="B83" s="40" t="s">
        <v>6924</v>
      </c>
      <c r="C83" s="27" t="s">
        <v>10387</v>
      </c>
      <c r="D83" s="692" t="s">
        <v>10306</v>
      </c>
      <c r="E83" s="712" t="s">
        <v>10306</v>
      </c>
      <c r="F83" s="692" t="s">
        <v>10306</v>
      </c>
      <c r="G83" s="712" t="s">
        <v>10306</v>
      </c>
      <c r="H83" s="692" t="s">
        <v>1274</v>
      </c>
      <c r="I83" s="692" t="s">
        <v>1274</v>
      </c>
      <c r="J83" s="692" t="s">
        <v>10306</v>
      </c>
      <c r="K83" s="692" t="s">
        <v>10306</v>
      </c>
      <c r="L83" s="692" t="s">
        <v>1274</v>
      </c>
      <c r="M83" s="69"/>
      <c r="N83" s="69"/>
      <c r="O83" s="69"/>
      <c r="P83" s="69"/>
    </row>
    <row r="84" spans="1:31" s="39" customFormat="1" ht="48" hidden="1" x14ac:dyDescent="0.3">
      <c r="A84" s="723">
        <v>81</v>
      </c>
      <c r="B84" s="40" t="s">
        <v>8614</v>
      </c>
      <c r="C84" s="27" t="s">
        <v>10388</v>
      </c>
      <c r="D84" s="692" t="s">
        <v>10306</v>
      </c>
      <c r="E84" s="712" t="s">
        <v>10306</v>
      </c>
      <c r="F84" s="692" t="s">
        <v>10306</v>
      </c>
      <c r="G84" s="712" t="s">
        <v>10306</v>
      </c>
      <c r="H84" s="692" t="s">
        <v>1274</v>
      </c>
      <c r="I84" s="692" t="s">
        <v>1274</v>
      </c>
      <c r="J84" s="692" t="s">
        <v>10306</v>
      </c>
      <c r="K84" s="692" t="s">
        <v>10306</v>
      </c>
      <c r="L84" s="692" t="s">
        <v>1274</v>
      </c>
      <c r="M84" s="74"/>
      <c r="N84" s="74"/>
      <c r="O84" s="74"/>
      <c r="P84" s="74"/>
    </row>
    <row r="85" spans="1:31" s="453" customFormat="1" ht="51" hidden="1" x14ac:dyDescent="0.3">
      <c r="A85" s="723">
        <v>82</v>
      </c>
      <c r="B85" s="724" t="s">
        <v>3068</v>
      </c>
      <c r="C85" s="723" t="s">
        <v>10389</v>
      </c>
      <c r="D85" s="714" t="s">
        <v>10306</v>
      </c>
      <c r="E85" s="725" t="s">
        <v>10306</v>
      </c>
      <c r="F85" s="714" t="s">
        <v>10306</v>
      </c>
      <c r="G85" s="725" t="s">
        <v>10306</v>
      </c>
      <c r="H85" s="714" t="s">
        <v>1274</v>
      </c>
      <c r="I85" s="714" t="s">
        <v>1274</v>
      </c>
      <c r="J85" s="714" t="s">
        <v>10306</v>
      </c>
      <c r="K85" s="714" t="s">
        <v>10306</v>
      </c>
      <c r="L85" s="714" t="s">
        <v>1274</v>
      </c>
      <c r="M85" s="726"/>
      <c r="N85" s="726"/>
      <c r="O85" s="726"/>
      <c r="P85" s="726"/>
    </row>
    <row r="86" spans="1:31" s="453" customFormat="1" ht="51" hidden="1" x14ac:dyDescent="0.3">
      <c r="A86" s="723">
        <v>83</v>
      </c>
      <c r="B86" s="724" t="s">
        <v>3827</v>
      </c>
      <c r="C86" s="723" t="s">
        <v>10390</v>
      </c>
      <c r="D86" s="714" t="s">
        <v>10306</v>
      </c>
      <c r="E86" s="725" t="s">
        <v>10306</v>
      </c>
      <c r="F86" s="714" t="s">
        <v>10306</v>
      </c>
      <c r="G86" s="725" t="s">
        <v>10306</v>
      </c>
      <c r="H86" s="714" t="s">
        <v>1274</v>
      </c>
      <c r="I86" s="714" t="s">
        <v>1274</v>
      </c>
      <c r="J86" s="714" t="s">
        <v>10306</v>
      </c>
      <c r="K86" s="714" t="s">
        <v>10306</v>
      </c>
      <c r="L86" s="714" t="s">
        <v>1274</v>
      </c>
      <c r="M86" s="726"/>
      <c r="N86" s="726"/>
      <c r="O86" s="726"/>
      <c r="P86" s="726"/>
    </row>
    <row r="87" spans="1:31" s="4" customFormat="1" ht="48" hidden="1" x14ac:dyDescent="0.3">
      <c r="A87" s="723">
        <v>84</v>
      </c>
      <c r="B87" s="737" t="s">
        <v>4016</v>
      </c>
      <c r="C87" s="6" t="s">
        <v>10391</v>
      </c>
      <c r="D87" s="714" t="s">
        <v>10306</v>
      </c>
      <c r="E87" s="725" t="s">
        <v>10306</v>
      </c>
      <c r="F87" s="714" t="s">
        <v>10306</v>
      </c>
      <c r="G87" s="725" t="s">
        <v>10306</v>
      </c>
      <c r="H87" s="714" t="s">
        <v>1274</v>
      </c>
      <c r="I87" s="714" t="s">
        <v>1274</v>
      </c>
      <c r="J87" s="714" t="s">
        <v>10306</v>
      </c>
      <c r="K87" s="714" t="s">
        <v>10306</v>
      </c>
      <c r="L87" s="714" t="s">
        <v>1274</v>
      </c>
      <c r="M87" s="738"/>
      <c r="N87" s="738"/>
      <c r="O87" s="738"/>
      <c r="P87" s="738"/>
    </row>
    <row r="88" spans="1:31" s="69" customFormat="1" ht="48" hidden="1" x14ac:dyDescent="0.3">
      <c r="A88" s="723">
        <v>85</v>
      </c>
      <c r="B88" s="40" t="s">
        <v>4981</v>
      </c>
      <c r="C88" s="27" t="s">
        <v>4982</v>
      </c>
      <c r="D88" s="692" t="s">
        <v>10306</v>
      </c>
      <c r="E88" s="712" t="s">
        <v>10306</v>
      </c>
      <c r="F88" s="692" t="s">
        <v>10306</v>
      </c>
      <c r="G88" s="712" t="s">
        <v>10306</v>
      </c>
      <c r="H88" s="692" t="s">
        <v>1274</v>
      </c>
      <c r="I88" s="692" t="s">
        <v>1274</v>
      </c>
      <c r="J88" s="692" t="s">
        <v>10306</v>
      </c>
      <c r="K88" s="692" t="s">
        <v>10306</v>
      </c>
      <c r="L88" s="692" t="s">
        <v>1274</v>
      </c>
    </row>
    <row r="89" spans="1:31" s="23" customFormat="1" ht="48" hidden="1" x14ac:dyDescent="0.3">
      <c r="A89" s="723">
        <v>86</v>
      </c>
      <c r="B89" s="40" t="s">
        <v>5768</v>
      </c>
      <c r="C89" s="27" t="s">
        <v>10392</v>
      </c>
      <c r="D89" s="692" t="s">
        <v>10306</v>
      </c>
      <c r="E89" s="712" t="s">
        <v>10306</v>
      </c>
      <c r="F89" s="692" t="s">
        <v>10306</v>
      </c>
      <c r="G89" s="712" t="s">
        <v>10306</v>
      </c>
      <c r="H89" s="692" t="s">
        <v>1274</v>
      </c>
      <c r="I89" s="692" t="s">
        <v>1274</v>
      </c>
      <c r="J89" s="692" t="s">
        <v>10306</v>
      </c>
      <c r="K89" s="692" t="s">
        <v>10306</v>
      </c>
      <c r="L89" s="692" t="s">
        <v>1274</v>
      </c>
      <c r="M89" s="69"/>
      <c r="N89" s="69"/>
      <c r="O89" s="69"/>
      <c r="P89" s="69"/>
    </row>
    <row r="90" spans="1:31" s="39" customFormat="1" ht="48" hidden="1" x14ac:dyDescent="0.3">
      <c r="A90" s="723">
        <v>87</v>
      </c>
      <c r="B90" s="40" t="s">
        <v>7841</v>
      </c>
      <c r="C90" s="27" t="s">
        <v>7842</v>
      </c>
      <c r="D90" s="692" t="s">
        <v>10306</v>
      </c>
      <c r="E90" s="712" t="s">
        <v>10306</v>
      </c>
      <c r="F90" s="692" t="s">
        <v>10306</v>
      </c>
      <c r="G90" s="712" t="s">
        <v>10306</v>
      </c>
      <c r="H90" s="692" t="s">
        <v>1274</v>
      </c>
      <c r="I90" s="692" t="s">
        <v>1274</v>
      </c>
      <c r="J90" s="692" t="s">
        <v>10306</v>
      </c>
      <c r="K90" s="692" t="s">
        <v>10306</v>
      </c>
      <c r="L90" s="692" t="s">
        <v>1274</v>
      </c>
      <c r="M90" s="74"/>
      <c r="N90" s="74"/>
      <c r="O90" s="74"/>
      <c r="P90" s="74"/>
    </row>
    <row r="91" spans="1:31" s="23" customFormat="1" ht="36" hidden="1" x14ac:dyDescent="0.3">
      <c r="A91" s="723">
        <v>101</v>
      </c>
      <c r="B91" s="40" t="s">
        <v>4303</v>
      </c>
      <c r="C91" s="27" t="s">
        <v>10393</v>
      </c>
      <c r="D91" s="692" t="s">
        <v>10306</v>
      </c>
      <c r="E91" s="712"/>
      <c r="F91" s="692" t="s">
        <v>3113</v>
      </c>
      <c r="G91" s="712" t="s">
        <v>3113</v>
      </c>
      <c r="H91" s="692" t="s">
        <v>1274</v>
      </c>
      <c r="I91" s="692" t="s">
        <v>1274</v>
      </c>
      <c r="J91" s="692" t="s">
        <v>1274</v>
      </c>
      <c r="K91" s="692"/>
      <c r="L91" s="692" t="s">
        <v>1274</v>
      </c>
      <c r="M91" s="69"/>
      <c r="N91" s="69"/>
      <c r="O91" s="69"/>
      <c r="P91" s="69"/>
    </row>
    <row r="92" spans="1:31" s="23" customFormat="1" ht="36" hidden="1" x14ac:dyDescent="0.3">
      <c r="A92" s="723">
        <v>100</v>
      </c>
      <c r="B92" s="40" t="s">
        <v>8954</v>
      </c>
      <c r="C92" s="27" t="s">
        <v>10394</v>
      </c>
      <c r="D92" s="692" t="s">
        <v>10306</v>
      </c>
      <c r="E92" s="712"/>
      <c r="F92" s="692" t="s">
        <v>10306</v>
      </c>
      <c r="G92" s="712"/>
      <c r="H92" s="692" t="s">
        <v>1274</v>
      </c>
      <c r="I92" s="692" t="s">
        <v>1274</v>
      </c>
      <c r="J92" s="692" t="s">
        <v>1274</v>
      </c>
      <c r="K92" s="692"/>
      <c r="L92" s="696" t="s">
        <v>1274</v>
      </c>
      <c r="M92" s="69"/>
      <c r="N92" s="69"/>
      <c r="O92" s="69"/>
      <c r="P92" s="69"/>
    </row>
    <row r="93" spans="1:31" s="23" customFormat="1" ht="36" hidden="1" x14ac:dyDescent="0.3">
      <c r="A93" s="723">
        <v>97</v>
      </c>
      <c r="B93" s="40" t="s">
        <v>7851</v>
      </c>
      <c r="C93" s="27" t="s">
        <v>10395</v>
      </c>
      <c r="D93" s="692" t="s">
        <v>10306</v>
      </c>
      <c r="E93" s="712"/>
      <c r="F93" s="692" t="s">
        <v>10306</v>
      </c>
      <c r="G93" s="712" t="s">
        <v>10306</v>
      </c>
      <c r="H93" s="692" t="s">
        <v>1274</v>
      </c>
      <c r="I93" s="692" t="s">
        <v>10306</v>
      </c>
      <c r="J93" s="692" t="s">
        <v>1274</v>
      </c>
      <c r="K93" s="692"/>
      <c r="L93" s="696"/>
      <c r="M93" s="69"/>
      <c r="N93" s="69"/>
      <c r="O93" s="69"/>
      <c r="P93" s="69"/>
    </row>
    <row r="94" spans="1:31" s="23" customFormat="1" ht="60" hidden="1" x14ac:dyDescent="0.3">
      <c r="A94" s="723">
        <v>91</v>
      </c>
      <c r="B94" s="40" t="s">
        <v>7649</v>
      </c>
      <c r="C94" s="27" t="s">
        <v>10396</v>
      </c>
      <c r="D94" s="692" t="s">
        <v>10306</v>
      </c>
      <c r="E94" s="712"/>
      <c r="F94" s="692" t="s">
        <v>10306</v>
      </c>
      <c r="G94" s="712" t="s">
        <v>10306</v>
      </c>
      <c r="H94" s="692" t="s">
        <v>1274</v>
      </c>
      <c r="I94" s="692" t="s">
        <v>10306</v>
      </c>
      <c r="J94" s="692" t="s">
        <v>1274</v>
      </c>
      <c r="K94" s="692"/>
      <c r="L94" s="696" t="s">
        <v>1274</v>
      </c>
      <c r="M94" s="69"/>
      <c r="N94" s="69"/>
      <c r="O94" s="69"/>
      <c r="P94" s="69"/>
    </row>
    <row r="95" spans="1:31" s="23" customFormat="1" ht="48" hidden="1" x14ac:dyDescent="0.3">
      <c r="A95" s="723">
        <v>89</v>
      </c>
      <c r="B95" s="40" t="s">
        <v>5751</v>
      </c>
      <c r="C95" s="27" t="s">
        <v>10397</v>
      </c>
      <c r="D95" s="692" t="s">
        <v>10306</v>
      </c>
      <c r="E95" s="712"/>
      <c r="F95" s="692" t="s">
        <v>10306</v>
      </c>
      <c r="G95" s="712" t="s">
        <v>10306</v>
      </c>
      <c r="H95" s="692" t="s">
        <v>1274</v>
      </c>
      <c r="I95" s="692" t="s">
        <v>10306</v>
      </c>
      <c r="J95" s="692" t="s">
        <v>1274</v>
      </c>
      <c r="K95" s="692"/>
      <c r="L95" s="692" t="s">
        <v>1274</v>
      </c>
      <c r="M95" s="69"/>
      <c r="N95" s="69"/>
      <c r="O95" s="69"/>
      <c r="P95" s="69"/>
    </row>
    <row r="96" spans="1:31" s="23" customFormat="1" ht="48" hidden="1" x14ac:dyDescent="0.3">
      <c r="A96" s="723">
        <v>99</v>
      </c>
      <c r="B96" s="40" t="s">
        <v>4415</v>
      </c>
      <c r="C96" s="27" t="s">
        <v>4416</v>
      </c>
      <c r="D96" s="692" t="s">
        <v>10306</v>
      </c>
      <c r="E96" s="712"/>
      <c r="F96" s="692" t="s">
        <v>10306</v>
      </c>
      <c r="G96" s="712" t="s">
        <v>10306</v>
      </c>
      <c r="H96" s="692" t="s">
        <v>1274</v>
      </c>
      <c r="I96" s="692" t="s">
        <v>10306</v>
      </c>
      <c r="J96" s="692" t="s">
        <v>10306</v>
      </c>
      <c r="K96" s="692" t="s">
        <v>10306</v>
      </c>
      <c r="L96" s="692" t="s">
        <v>1274</v>
      </c>
      <c r="M96" s="486"/>
      <c r="N96" s="27"/>
      <c r="O96" s="27"/>
      <c r="P96" s="27"/>
      <c r="Q96" s="26" t="s">
        <v>1274</v>
      </c>
      <c r="R96" s="26" t="s">
        <v>1274</v>
      </c>
      <c r="S96" s="27"/>
      <c r="T96" s="27"/>
      <c r="U96" s="28" t="s">
        <v>1274</v>
      </c>
      <c r="V96" s="76"/>
      <c r="W96" s="76"/>
      <c r="X96" s="249"/>
      <c r="Y96" s="77"/>
      <c r="Z96" s="77"/>
      <c r="AA96" s="78"/>
      <c r="AB96" s="3"/>
      <c r="AC96" s="79"/>
      <c r="AD96" s="3" t="s">
        <v>1274</v>
      </c>
      <c r="AE96" s="3"/>
    </row>
    <row r="97" spans="1:16" s="453" customFormat="1" ht="51" hidden="1" x14ac:dyDescent="0.3">
      <c r="A97" s="723">
        <v>98</v>
      </c>
      <c r="B97" s="724" t="s">
        <v>2362</v>
      </c>
      <c r="C97" s="723" t="s">
        <v>3954</v>
      </c>
      <c r="D97" s="714" t="s">
        <v>10306</v>
      </c>
      <c r="E97" s="725" t="s">
        <v>10306</v>
      </c>
      <c r="F97" s="714" t="s">
        <v>10306</v>
      </c>
      <c r="G97" s="725" t="s">
        <v>10306</v>
      </c>
      <c r="H97" s="714" t="s">
        <v>1274</v>
      </c>
      <c r="I97" s="714" t="s">
        <v>10306</v>
      </c>
      <c r="J97" s="714" t="s">
        <v>10306</v>
      </c>
      <c r="K97" s="714" t="s">
        <v>10306</v>
      </c>
      <c r="L97" s="714" t="s">
        <v>1274</v>
      </c>
      <c r="M97" s="726"/>
      <c r="N97" s="726"/>
      <c r="O97" s="726"/>
      <c r="P97" s="726"/>
    </row>
    <row r="98" spans="1:16" s="23" customFormat="1" ht="48" hidden="1" x14ac:dyDescent="0.3">
      <c r="A98" s="723">
        <v>96</v>
      </c>
      <c r="B98" s="40" t="s">
        <v>6966</v>
      </c>
      <c r="C98" s="27" t="s">
        <v>10398</v>
      </c>
      <c r="D98" s="692" t="s">
        <v>10306</v>
      </c>
      <c r="E98" s="712"/>
      <c r="F98" s="692" t="s">
        <v>10306</v>
      </c>
      <c r="G98" s="712" t="s">
        <v>10306</v>
      </c>
      <c r="H98" s="692" t="s">
        <v>1274</v>
      </c>
      <c r="I98" s="692" t="s">
        <v>10306</v>
      </c>
      <c r="J98" s="692" t="s">
        <v>1274</v>
      </c>
      <c r="K98" s="692"/>
      <c r="L98" s="692" t="s">
        <v>1274</v>
      </c>
      <c r="M98" s="69"/>
      <c r="N98" s="69"/>
      <c r="O98" s="69"/>
      <c r="P98" s="69"/>
    </row>
    <row r="99" spans="1:16" s="23" customFormat="1" ht="36" hidden="1" x14ac:dyDescent="0.3">
      <c r="A99" s="723">
        <v>92</v>
      </c>
      <c r="B99" s="40" t="s">
        <v>8209</v>
      </c>
      <c r="C99" s="27" t="s">
        <v>10399</v>
      </c>
      <c r="D99" s="692" t="s">
        <v>10306</v>
      </c>
      <c r="E99" s="712"/>
      <c r="F99" s="692" t="s">
        <v>10306</v>
      </c>
      <c r="G99" s="712" t="s">
        <v>10306</v>
      </c>
      <c r="H99" s="692" t="s">
        <v>1274</v>
      </c>
      <c r="I99" s="692" t="s">
        <v>10306</v>
      </c>
      <c r="J99" s="692" t="s">
        <v>10306</v>
      </c>
      <c r="K99" s="692"/>
      <c r="L99" s="692" t="s">
        <v>1274</v>
      </c>
      <c r="M99" s="69"/>
      <c r="N99" s="69"/>
      <c r="O99" s="69"/>
      <c r="P99" s="69"/>
    </row>
    <row r="100" spans="1:16" s="39" customFormat="1" ht="36" hidden="1" x14ac:dyDescent="0.3">
      <c r="A100" s="723">
        <v>90</v>
      </c>
      <c r="B100" s="40" t="s">
        <v>6636</v>
      </c>
      <c r="C100" s="27" t="s">
        <v>6637</v>
      </c>
      <c r="D100" s="692" t="s">
        <v>10306</v>
      </c>
      <c r="E100" s="712"/>
      <c r="F100" s="692" t="s">
        <v>10306</v>
      </c>
      <c r="G100" s="712" t="s">
        <v>10306</v>
      </c>
      <c r="H100" s="692" t="s">
        <v>1274</v>
      </c>
      <c r="I100" s="692" t="s">
        <v>10306</v>
      </c>
      <c r="J100" s="692" t="s">
        <v>1274</v>
      </c>
      <c r="K100" s="692"/>
      <c r="L100" s="692" t="s">
        <v>1274</v>
      </c>
      <c r="M100" s="74"/>
      <c r="N100" s="74"/>
      <c r="O100" s="74"/>
      <c r="P100" s="74"/>
    </row>
    <row r="101" spans="1:16" s="453" customFormat="1" ht="38.25" hidden="1" x14ac:dyDescent="0.3">
      <c r="A101" s="723">
        <v>94</v>
      </c>
      <c r="B101" s="724" t="s">
        <v>1824</v>
      </c>
      <c r="C101" s="723" t="s">
        <v>10400</v>
      </c>
      <c r="D101" s="714" t="s">
        <v>10306</v>
      </c>
      <c r="E101" s="725"/>
      <c r="F101" s="714" t="s">
        <v>10306</v>
      </c>
      <c r="G101" s="725" t="s">
        <v>10306</v>
      </c>
      <c r="H101" s="714" t="s">
        <v>1274</v>
      </c>
      <c r="I101" s="714" t="s">
        <v>10306</v>
      </c>
      <c r="J101" s="714" t="s">
        <v>1274</v>
      </c>
      <c r="K101" s="714" t="s">
        <v>10306</v>
      </c>
      <c r="L101" s="714" t="s">
        <v>1274</v>
      </c>
      <c r="M101" s="726"/>
      <c r="N101" s="726"/>
      <c r="O101" s="726"/>
      <c r="P101" s="726"/>
    </row>
    <row r="102" spans="1:16" s="39" customFormat="1" ht="48" hidden="1" x14ac:dyDescent="0.3">
      <c r="A102" s="723">
        <v>88</v>
      </c>
      <c r="B102" s="40" t="s">
        <v>7111</v>
      </c>
      <c r="C102" s="27" t="s">
        <v>10401</v>
      </c>
      <c r="D102" s="692" t="s">
        <v>10306</v>
      </c>
      <c r="E102" s="712"/>
      <c r="F102" s="692" t="s">
        <v>10306</v>
      </c>
      <c r="G102" s="712" t="s">
        <v>10306</v>
      </c>
      <c r="H102" s="692" t="s">
        <v>1274</v>
      </c>
      <c r="I102" s="692" t="s">
        <v>10306</v>
      </c>
      <c r="J102" s="692" t="s">
        <v>10306</v>
      </c>
      <c r="K102" s="692" t="s">
        <v>10306</v>
      </c>
      <c r="L102" s="692" t="s">
        <v>1274</v>
      </c>
      <c r="M102" s="74"/>
      <c r="N102" s="74"/>
      <c r="O102" s="74"/>
      <c r="P102" s="74"/>
    </row>
    <row r="103" spans="1:16" s="74" customFormat="1" ht="60" hidden="1" x14ac:dyDescent="0.3">
      <c r="A103" s="723">
        <v>103</v>
      </c>
      <c r="B103" s="239" t="s">
        <v>7969</v>
      </c>
      <c r="C103" s="487" t="s">
        <v>7970</v>
      </c>
      <c r="D103" s="697" t="s">
        <v>10306</v>
      </c>
      <c r="E103" s="697"/>
      <c r="F103" s="697" t="s">
        <v>10306</v>
      </c>
      <c r="G103" s="697" t="s">
        <v>10306</v>
      </c>
      <c r="H103" s="693" t="s">
        <v>1274</v>
      </c>
      <c r="I103" s="693" t="s">
        <v>10306</v>
      </c>
      <c r="J103" s="693" t="s">
        <v>10306</v>
      </c>
      <c r="K103" s="693"/>
      <c r="L103" s="693" t="s">
        <v>1274</v>
      </c>
    </row>
    <row r="104" spans="1:16" s="23" customFormat="1" ht="36" hidden="1" x14ac:dyDescent="0.3">
      <c r="A104" s="723">
        <v>102</v>
      </c>
      <c r="B104" s="40" t="s">
        <v>4327</v>
      </c>
      <c r="C104" s="27" t="s">
        <v>10402</v>
      </c>
      <c r="D104" s="692" t="s">
        <v>10306</v>
      </c>
      <c r="E104" s="712"/>
      <c r="F104" s="692" t="s">
        <v>10306</v>
      </c>
      <c r="G104" s="712" t="s">
        <v>3113</v>
      </c>
      <c r="H104" s="692"/>
      <c r="I104" s="692"/>
      <c r="J104" s="692"/>
      <c r="K104" s="692"/>
      <c r="L104" s="692"/>
      <c r="M104" s="69"/>
      <c r="N104" s="69"/>
      <c r="O104" s="69"/>
      <c r="P104" s="69"/>
    </row>
    <row r="105" spans="1:16" s="23" customFormat="1" ht="60" hidden="1" x14ac:dyDescent="0.3">
      <c r="A105" s="723">
        <v>95</v>
      </c>
      <c r="B105" s="40" t="s">
        <v>6675</v>
      </c>
      <c r="C105" s="27" t="s">
        <v>10403</v>
      </c>
      <c r="D105" s="692" t="s">
        <v>10306</v>
      </c>
      <c r="E105" s="712"/>
      <c r="F105" s="692"/>
      <c r="G105" s="712" t="s">
        <v>10306</v>
      </c>
      <c r="H105" s="692" t="s">
        <v>1274</v>
      </c>
      <c r="I105" s="692" t="s">
        <v>1274</v>
      </c>
      <c r="J105" s="692" t="s">
        <v>1274</v>
      </c>
      <c r="K105" s="692" t="s">
        <v>10306</v>
      </c>
      <c r="L105" s="692" t="s">
        <v>1274</v>
      </c>
      <c r="M105" s="69"/>
      <c r="N105" s="69"/>
      <c r="O105" s="69"/>
      <c r="P105" s="69"/>
    </row>
    <row r="106" spans="1:16" s="23" customFormat="1" ht="60" hidden="1" x14ac:dyDescent="0.3">
      <c r="A106" s="723">
        <v>93</v>
      </c>
      <c r="B106" s="40" t="s">
        <v>6400</v>
      </c>
      <c r="C106" s="27" t="s">
        <v>10404</v>
      </c>
      <c r="D106" s="692" t="s">
        <v>10306</v>
      </c>
      <c r="E106" s="712"/>
      <c r="F106" s="692" t="s">
        <v>10306</v>
      </c>
      <c r="G106" s="712" t="s">
        <v>10306</v>
      </c>
      <c r="H106" s="692" t="s">
        <v>1274</v>
      </c>
      <c r="I106" s="692" t="s">
        <v>10306</v>
      </c>
      <c r="J106" s="692" t="s">
        <v>1274</v>
      </c>
      <c r="K106" s="692" t="s">
        <v>1274</v>
      </c>
      <c r="L106" s="692" t="s">
        <v>1274</v>
      </c>
      <c r="M106" s="69"/>
      <c r="N106" s="69"/>
      <c r="O106" s="69"/>
      <c r="P106" s="69"/>
    </row>
    <row r="107" spans="1:16" s="23" customFormat="1" ht="24" x14ac:dyDescent="0.3">
      <c r="A107" s="723">
        <v>105</v>
      </c>
      <c r="B107" s="40" t="s">
        <v>6385</v>
      </c>
      <c r="C107" s="27" t="s">
        <v>10405</v>
      </c>
      <c r="D107" s="692" t="s">
        <v>10306</v>
      </c>
      <c r="E107" s="712"/>
      <c r="F107" s="692" t="s">
        <v>10306</v>
      </c>
      <c r="G107" s="712" t="s">
        <v>3113</v>
      </c>
      <c r="H107" s="692" t="s">
        <v>10306</v>
      </c>
      <c r="I107" s="692" t="s">
        <v>1274</v>
      </c>
      <c r="J107" s="692" t="s">
        <v>1274</v>
      </c>
      <c r="K107" s="692" t="s">
        <v>1274</v>
      </c>
      <c r="L107" s="692" t="s">
        <v>1274</v>
      </c>
      <c r="M107" s="69"/>
      <c r="N107" s="69"/>
      <c r="O107" s="69"/>
      <c r="P107" s="69"/>
    </row>
    <row r="108" spans="1:16" s="23" customFormat="1" ht="38.25" x14ac:dyDescent="0.3">
      <c r="A108" s="723">
        <v>104</v>
      </c>
      <c r="B108" s="706" t="s">
        <v>7849</v>
      </c>
      <c r="C108" s="723" t="s">
        <v>10406</v>
      </c>
      <c r="D108" s="696" t="s">
        <v>10306</v>
      </c>
      <c r="E108" s="715"/>
      <c r="F108" s="696" t="s">
        <v>10306</v>
      </c>
      <c r="G108" s="715"/>
      <c r="H108" s="696" t="s">
        <v>10306</v>
      </c>
      <c r="I108" s="696"/>
      <c r="J108" s="696"/>
      <c r="K108" s="696"/>
      <c r="L108" s="696"/>
      <c r="M108" s="69"/>
      <c r="N108" s="69"/>
      <c r="O108" s="69"/>
      <c r="P108" s="69"/>
    </row>
    <row r="109" spans="1:16" s="23" customFormat="1" ht="24" hidden="1" x14ac:dyDescent="0.3">
      <c r="A109" s="723">
        <v>106</v>
      </c>
      <c r="B109" s="739" t="s">
        <v>9148</v>
      </c>
      <c r="C109" s="487" t="s">
        <v>10407</v>
      </c>
      <c r="D109" s="740"/>
      <c r="E109" s="740"/>
      <c r="F109" s="740"/>
      <c r="G109" s="740"/>
      <c r="H109" s="727"/>
      <c r="I109" s="727"/>
      <c r="J109" s="727"/>
      <c r="K109" s="727"/>
      <c r="L109" s="727"/>
      <c r="M109" s="741"/>
      <c r="N109" s="741"/>
      <c r="O109" s="69"/>
      <c r="P109" s="69"/>
    </row>
    <row r="110" spans="1:16" s="39" customFormat="1" ht="24" hidden="1" x14ac:dyDescent="0.3">
      <c r="A110" s="723">
        <v>107</v>
      </c>
      <c r="B110" s="40" t="s">
        <v>5512</v>
      </c>
      <c r="C110" s="27" t="s">
        <v>10408</v>
      </c>
      <c r="D110" s="692" t="s">
        <v>10306</v>
      </c>
      <c r="E110" s="712"/>
      <c r="F110" s="696"/>
      <c r="G110" s="715"/>
      <c r="H110" s="696"/>
      <c r="I110" s="696"/>
      <c r="J110" s="696"/>
      <c r="K110" s="696"/>
      <c r="L110" s="696"/>
      <c r="M110" s="74"/>
      <c r="N110" s="74"/>
      <c r="O110" s="74"/>
      <c r="P110" s="74"/>
    </row>
    <row r="111" spans="1:16" s="23" customFormat="1" ht="48" hidden="1" x14ac:dyDescent="0.3">
      <c r="A111" s="723">
        <v>108</v>
      </c>
      <c r="B111" s="40" t="s">
        <v>6332</v>
      </c>
      <c r="C111" s="27" t="s">
        <v>10409</v>
      </c>
      <c r="D111" s="692" t="s">
        <v>10306</v>
      </c>
      <c r="E111" s="712" t="s">
        <v>10306</v>
      </c>
      <c r="F111" s="692" t="s">
        <v>10306</v>
      </c>
      <c r="G111" s="712" t="s">
        <v>10306</v>
      </c>
      <c r="H111" s="692" t="s">
        <v>1274</v>
      </c>
      <c r="I111" s="692" t="s">
        <v>1274</v>
      </c>
      <c r="J111" s="692" t="s">
        <v>1274</v>
      </c>
      <c r="K111" s="692" t="s">
        <v>10306</v>
      </c>
      <c r="L111" s="692" t="s">
        <v>1274</v>
      </c>
      <c r="M111" s="69"/>
      <c r="N111" s="69"/>
      <c r="O111" s="69"/>
      <c r="P111" s="69"/>
    </row>
    <row r="112" spans="1:16" s="23" customFormat="1" ht="48" hidden="1" x14ac:dyDescent="0.3">
      <c r="A112" s="723">
        <v>109</v>
      </c>
      <c r="B112" s="40" t="s">
        <v>5323</v>
      </c>
      <c r="C112" s="27" t="s">
        <v>10410</v>
      </c>
      <c r="D112" s="692" t="s">
        <v>10306</v>
      </c>
      <c r="E112" s="712" t="s">
        <v>10306</v>
      </c>
      <c r="F112" s="692" t="s">
        <v>10306</v>
      </c>
      <c r="G112" s="712" t="s">
        <v>10306</v>
      </c>
      <c r="H112" s="692" t="s">
        <v>1274</v>
      </c>
      <c r="I112" s="692" t="s">
        <v>10306</v>
      </c>
      <c r="J112" s="692" t="s">
        <v>1274</v>
      </c>
      <c r="K112" s="692" t="s">
        <v>10306</v>
      </c>
      <c r="L112" s="692" t="s">
        <v>1274</v>
      </c>
      <c r="M112" s="69"/>
      <c r="N112" s="69"/>
      <c r="O112" s="69"/>
      <c r="P112" s="69"/>
    </row>
    <row r="113" spans="1:16" s="69" customFormat="1" ht="48" hidden="1" x14ac:dyDescent="0.3">
      <c r="A113" s="723">
        <v>110</v>
      </c>
      <c r="B113" s="40" t="s">
        <v>4370</v>
      </c>
      <c r="C113" s="27" t="s">
        <v>4371</v>
      </c>
      <c r="D113" s="692" t="s">
        <v>10306</v>
      </c>
      <c r="E113" s="712" t="s">
        <v>10306</v>
      </c>
      <c r="F113" s="692" t="s">
        <v>10306</v>
      </c>
      <c r="G113" s="712" t="s">
        <v>10306</v>
      </c>
      <c r="H113" s="692" t="s">
        <v>1274</v>
      </c>
      <c r="I113" s="692" t="s">
        <v>1274</v>
      </c>
      <c r="J113" s="692" t="s">
        <v>1274</v>
      </c>
      <c r="K113" s="692" t="s">
        <v>10306</v>
      </c>
      <c r="L113" s="692" t="s">
        <v>1274</v>
      </c>
    </row>
    <row r="114" spans="1:16" s="23" customFormat="1" ht="48" hidden="1" x14ac:dyDescent="0.3">
      <c r="A114" s="723">
        <v>111</v>
      </c>
      <c r="B114" s="40" t="s">
        <v>6416</v>
      </c>
      <c r="C114" s="27" t="s">
        <v>10411</v>
      </c>
      <c r="D114" s="692" t="s">
        <v>10306</v>
      </c>
      <c r="E114" s="712" t="s">
        <v>10306</v>
      </c>
      <c r="F114" s="692" t="s">
        <v>10306</v>
      </c>
      <c r="G114" s="712" t="s">
        <v>10306</v>
      </c>
      <c r="H114" s="692" t="s">
        <v>1274</v>
      </c>
      <c r="I114" s="692" t="s">
        <v>10306</v>
      </c>
      <c r="J114" s="692" t="s">
        <v>1274</v>
      </c>
      <c r="K114" s="692" t="s">
        <v>10306</v>
      </c>
      <c r="L114" s="692" t="s">
        <v>1274</v>
      </c>
      <c r="M114" s="69"/>
      <c r="N114" s="69"/>
      <c r="O114" s="69"/>
      <c r="P114" s="69"/>
    </row>
    <row r="115" spans="1:16" s="453" customFormat="1" ht="51" hidden="1" x14ac:dyDescent="0.3">
      <c r="A115" s="723">
        <v>112</v>
      </c>
      <c r="B115" s="724" t="s">
        <v>2083</v>
      </c>
      <c r="C115" s="723" t="s">
        <v>3944</v>
      </c>
      <c r="D115" s="714" t="s">
        <v>10306</v>
      </c>
      <c r="E115" s="725" t="s">
        <v>10306</v>
      </c>
      <c r="F115" s="714" t="s">
        <v>10306</v>
      </c>
      <c r="G115" s="725" t="s">
        <v>10306</v>
      </c>
      <c r="H115" s="714" t="s">
        <v>1274</v>
      </c>
      <c r="I115" s="714" t="s">
        <v>1274</v>
      </c>
      <c r="J115" s="714" t="s">
        <v>1274</v>
      </c>
      <c r="K115" s="714" t="s">
        <v>10306</v>
      </c>
      <c r="L115" s="714" t="s">
        <v>1274</v>
      </c>
      <c r="M115" s="726"/>
      <c r="N115" s="726"/>
      <c r="O115" s="726"/>
      <c r="P115" s="726"/>
    </row>
    <row r="116" spans="1:16" s="23" customFormat="1" ht="48" hidden="1" x14ac:dyDescent="0.3">
      <c r="A116" s="723">
        <v>113</v>
      </c>
      <c r="B116" s="40" t="s">
        <v>8203</v>
      </c>
      <c r="C116" s="27" t="s">
        <v>10412</v>
      </c>
      <c r="D116" s="692" t="s">
        <v>10306</v>
      </c>
      <c r="E116" s="712" t="s">
        <v>10306</v>
      </c>
      <c r="F116" s="692" t="s">
        <v>10306</v>
      </c>
      <c r="G116" s="712" t="s">
        <v>10306</v>
      </c>
      <c r="H116" s="692" t="s">
        <v>1274</v>
      </c>
      <c r="I116" s="692" t="s">
        <v>10306</v>
      </c>
      <c r="J116" s="692" t="s">
        <v>1274</v>
      </c>
      <c r="K116" s="692" t="s">
        <v>10306</v>
      </c>
      <c r="L116" s="692" t="s">
        <v>1274</v>
      </c>
      <c r="M116" s="69"/>
      <c r="N116" s="69"/>
      <c r="O116" s="69"/>
      <c r="P116" s="69"/>
    </row>
    <row r="117" spans="1:16" s="69" customFormat="1" ht="48" hidden="1" x14ac:dyDescent="0.3">
      <c r="A117" s="723">
        <v>114</v>
      </c>
      <c r="B117" s="40" t="s">
        <v>6265</v>
      </c>
      <c r="C117" s="27" t="s">
        <v>6266</v>
      </c>
      <c r="D117" s="692" t="s">
        <v>10306</v>
      </c>
      <c r="E117" s="712" t="s">
        <v>10306</v>
      </c>
      <c r="F117" s="692" t="s">
        <v>10306</v>
      </c>
      <c r="G117" s="712" t="s">
        <v>10306</v>
      </c>
      <c r="H117" s="692" t="s">
        <v>1274</v>
      </c>
      <c r="I117" s="692" t="s">
        <v>10306</v>
      </c>
      <c r="J117" s="692" t="s">
        <v>10306</v>
      </c>
      <c r="K117" s="692" t="s">
        <v>10306</v>
      </c>
      <c r="L117" s="692" t="s">
        <v>1274</v>
      </c>
    </row>
    <row r="118" spans="1:16" s="23" customFormat="1" ht="48" hidden="1" x14ac:dyDescent="0.3">
      <c r="A118" s="723">
        <v>115</v>
      </c>
      <c r="B118" s="40" t="s">
        <v>7139</v>
      </c>
      <c r="C118" s="27" t="s">
        <v>10413</v>
      </c>
      <c r="D118" s="692" t="s">
        <v>10306</v>
      </c>
      <c r="E118" s="712" t="s">
        <v>10306</v>
      </c>
      <c r="F118" s="692" t="s">
        <v>10306</v>
      </c>
      <c r="G118" s="712" t="s">
        <v>10306</v>
      </c>
      <c r="H118" s="692" t="s">
        <v>1274</v>
      </c>
      <c r="I118" s="692" t="s">
        <v>10306</v>
      </c>
      <c r="J118" s="692" t="s">
        <v>10306</v>
      </c>
      <c r="K118" s="692" t="s">
        <v>10306</v>
      </c>
      <c r="L118" s="692" t="s">
        <v>1274</v>
      </c>
      <c r="M118" s="69"/>
      <c r="N118" s="69"/>
      <c r="O118" s="69"/>
      <c r="P118" s="69"/>
    </row>
    <row r="119" spans="1:16" s="23" customFormat="1" ht="48" hidden="1" x14ac:dyDescent="0.3">
      <c r="A119" s="723">
        <v>116</v>
      </c>
      <c r="B119" s="40" t="s">
        <v>4973</v>
      </c>
      <c r="C119" s="27" t="s">
        <v>10414</v>
      </c>
      <c r="D119" s="692" t="s">
        <v>10306</v>
      </c>
      <c r="E119" s="712" t="s">
        <v>10306</v>
      </c>
      <c r="F119" s="692" t="s">
        <v>10306</v>
      </c>
      <c r="G119" s="712" t="s">
        <v>10306</v>
      </c>
      <c r="H119" s="692" t="s">
        <v>1274</v>
      </c>
      <c r="I119" s="692" t="s">
        <v>10306</v>
      </c>
      <c r="J119" s="692" t="s">
        <v>1274</v>
      </c>
      <c r="K119" s="692" t="s">
        <v>10306</v>
      </c>
      <c r="L119" s="692" t="s">
        <v>1274</v>
      </c>
      <c r="M119" s="69"/>
      <c r="N119" s="69"/>
      <c r="O119" s="69"/>
      <c r="P119" s="69"/>
    </row>
    <row r="120" spans="1:16" s="69" customFormat="1" ht="36" hidden="1" x14ac:dyDescent="0.3">
      <c r="A120" s="723">
        <v>117</v>
      </c>
      <c r="B120" s="40" t="s">
        <v>6980</v>
      </c>
      <c r="C120" s="27" t="s">
        <v>6981</v>
      </c>
      <c r="D120" s="692" t="s">
        <v>10306</v>
      </c>
      <c r="E120" s="712"/>
      <c r="F120" s="692" t="s">
        <v>10306</v>
      </c>
      <c r="G120" s="712" t="s">
        <v>10306</v>
      </c>
      <c r="H120" s="692" t="s">
        <v>1274</v>
      </c>
      <c r="I120" s="692" t="s">
        <v>10306</v>
      </c>
      <c r="J120" s="692" t="s">
        <v>1274</v>
      </c>
      <c r="K120" s="692"/>
      <c r="L120" s="692" t="s">
        <v>1274</v>
      </c>
    </row>
    <row r="121" spans="1:16" s="69" customFormat="1" ht="72" hidden="1" x14ac:dyDescent="0.3">
      <c r="A121" s="723">
        <v>118</v>
      </c>
      <c r="B121" s="40" t="s">
        <v>7487</v>
      </c>
      <c r="C121" s="27" t="s">
        <v>7488</v>
      </c>
      <c r="D121" s="692" t="s">
        <v>10306</v>
      </c>
      <c r="E121" s="712" t="s">
        <v>10306</v>
      </c>
      <c r="F121" s="692" t="s">
        <v>10306</v>
      </c>
      <c r="G121" s="712" t="s">
        <v>10306</v>
      </c>
      <c r="H121" s="692" t="s">
        <v>10306</v>
      </c>
      <c r="I121" s="692" t="s">
        <v>10306</v>
      </c>
      <c r="J121" s="692" t="s">
        <v>1274</v>
      </c>
      <c r="K121" s="692" t="s">
        <v>10306</v>
      </c>
      <c r="L121" s="692" t="s">
        <v>1274</v>
      </c>
    </row>
    <row r="122" spans="1:16" s="453" customFormat="1" ht="38.25" hidden="1" x14ac:dyDescent="0.3">
      <c r="A122" s="723">
        <v>119</v>
      </c>
      <c r="B122" s="724" t="s">
        <v>2344</v>
      </c>
      <c r="C122" s="723" t="s">
        <v>10415</v>
      </c>
      <c r="D122" s="714" t="s">
        <v>10306</v>
      </c>
      <c r="E122" s="725" t="s">
        <v>10306</v>
      </c>
      <c r="F122" s="714" t="s">
        <v>10306</v>
      </c>
      <c r="G122" s="725" t="s">
        <v>10306</v>
      </c>
      <c r="H122" s="714" t="s">
        <v>1274</v>
      </c>
      <c r="I122" s="714" t="s">
        <v>10306</v>
      </c>
      <c r="J122" s="714" t="s">
        <v>1274</v>
      </c>
      <c r="K122" s="714" t="s">
        <v>10306</v>
      </c>
      <c r="L122" s="714" t="s">
        <v>10306</v>
      </c>
      <c r="M122" s="726"/>
      <c r="N122" s="726"/>
      <c r="O122" s="726"/>
      <c r="P122" s="726"/>
    </row>
    <row r="123" spans="1:16" s="453" customFormat="1" ht="63.75" hidden="1" x14ac:dyDescent="0.3">
      <c r="A123" s="723">
        <v>120</v>
      </c>
      <c r="B123" s="724" t="s">
        <v>2372</v>
      </c>
      <c r="C123" s="723" t="s">
        <v>10416</v>
      </c>
      <c r="D123" s="714" t="s">
        <v>10306</v>
      </c>
      <c r="E123" s="725" t="s">
        <v>3113</v>
      </c>
      <c r="F123" s="714"/>
      <c r="G123" s="725" t="s">
        <v>10306</v>
      </c>
      <c r="H123" s="714" t="s">
        <v>1274</v>
      </c>
      <c r="I123" s="714" t="s">
        <v>1274</v>
      </c>
      <c r="J123" s="714" t="s">
        <v>1274</v>
      </c>
      <c r="K123" s="714" t="s">
        <v>10306</v>
      </c>
      <c r="L123" s="714" t="s">
        <v>1274</v>
      </c>
      <c r="M123" s="726"/>
      <c r="N123" s="726"/>
      <c r="O123" s="726"/>
      <c r="P123" s="726"/>
    </row>
    <row r="124" spans="1:16" s="69" customFormat="1" ht="36" hidden="1" x14ac:dyDescent="0.3">
      <c r="A124" s="723">
        <v>121</v>
      </c>
      <c r="B124" s="40" t="s">
        <v>5829</v>
      </c>
      <c r="C124" s="27" t="s">
        <v>5830</v>
      </c>
      <c r="D124" s="692" t="s">
        <v>10306</v>
      </c>
      <c r="E124" s="712"/>
      <c r="F124" s="692" t="s">
        <v>10306</v>
      </c>
      <c r="G124" s="712" t="s">
        <v>10306</v>
      </c>
      <c r="H124" s="692" t="s">
        <v>1274</v>
      </c>
      <c r="I124" s="692" t="s">
        <v>1274</v>
      </c>
      <c r="J124" s="692" t="s">
        <v>1274</v>
      </c>
      <c r="K124" s="692"/>
      <c r="L124" s="692" t="s">
        <v>10306</v>
      </c>
    </row>
    <row r="125" spans="1:16" s="69" customFormat="1" ht="24" hidden="1" x14ac:dyDescent="0.3">
      <c r="A125" s="723">
        <v>122</v>
      </c>
      <c r="B125" s="40" t="s">
        <v>6297</v>
      </c>
      <c r="C125" s="27" t="s">
        <v>10714</v>
      </c>
      <c r="D125" s="692" t="s">
        <v>10306</v>
      </c>
      <c r="E125" s="712"/>
      <c r="F125" s="692"/>
      <c r="G125" s="712" t="s">
        <v>3113</v>
      </c>
      <c r="H125" s="692"/>
      <c r="I125" s="692"/>
      <c r="J125" s="692"/>
      <c r="K125" s="692"/>
      <c r="L125" s="692" t="s">
        <v>10306</v>
      </c>
    </row>
    <row r="126" spans="1:16" s="69" customFormat="1" ht="60" hidden="1" x14ac:dyDescent="0.3">
      <c r="A126" s="723">
        <v>123</v>
      </c>
      <c r="B126" s="40" t="s">
        <v>9515</v>
      </c>
      <c r="C126" s="27" t="s">
        <v>9516</v>
      </c>
      <c r="D126" s="692" t="s">
        <v>10306</v>
      </c>
      <c r="E126" s="712"/>
      <c r="F126" s="692" t="s">
        <v>10306</v>
      </c>
      <c r="G126" s="712" t="s">
        <v>10306</v>
      </c>
      <c r="H126" s="692" t="s">
        <v>1274</v>
      </c>
      <c r="I126" s="692" t="s">
        <v>1274</v>
      </c>
      <c r="J126" s="692" t="s">
        <v>1274</v>
      </c>
      <c r="K126" s="692"/>
      <c r="L126" s="692" t="s">
        <v>10306</v>
      </c>
    </row>
    <row r="127" spans="1:16" s="23" customFormat="1" ht="48" hidden="1" x14ac:dyDescent="0.3">
      <c r="A127" s="723">
        <v>124</v>
      </c>
      <c r="B127" s="40" t="s">
        <v>4352</v>
      </c>
      <c r="C127" s="27" t="s">
        <v>10417</v>
      </c>
      <c r="D127" s="692" t="s">
        <v>10306</v>
      </c>
      <c r="E127" s="712" t="s">
        <v>10306</v>
      </c>
      <c r="F127" s="692" t="s">
        <v>10306</v>
      </c>
      <c r="G127" s="712"/>
      <c r="H127" s="692" t="s">
        <v>1274</v>
      </c>
      <c r="I127" s="692" t="s">
        <v>1274</v>
      </c>
      <c r="J127" s="692" t="s">
        <v>1274</v>
      </c>
      <c r="K127" s="692" t="s">
        <v>10306</v>
      </c>
      <c r="L127" s="692" t="s">
        <v>1274</v>
      </c>
      <c r="M127" s="69"/>
      <c r="N127" s="69"/>
      <c r="O127" s="69"/>
      <c r="P127" s="69"/>
    </row>
    <row r="128" spans="1:16" s="453" customFormat="1" ht="51" hidden="1" x14ac:dyDescent="0.3">
      <c r="A128" s="723">
        <v>125</v>
      </c>
      <c r="B128" s="724" t="s">
        <v>3898</v>
      </c>
      <c r="C128" s="723" t="s">
        <v>10418</v>
      </c>
      <c r="D128" s="714" t="s">
        <v>10306</v>
      </c>
      <c r="E128" s="725" t="s">
        <v>10306</v>
      </c>
      <c r="F128" s="714" t="s">
        <v>10306</v>
      </c>
      <c r="G128" s="725"/>
      <c r="H128" s="714" t="s">
        <v>1274</v>
      </c>
      <c r="I128" s="714" t="s">
        <v>1274</v>
      </c>
      <c r="J128" s="714" t="s">
        <v>1274</v>
      </c>
      <c r="K128" s="714" t="s">
        <v>10306</v>
      </c>
      <c r="L128" s="714" t="s">
        <v>1274</v>
      </c>
      <c r="M128" s="726"/>
      <c r="N128" s="726"/>
      <c r="O128" s="726"/>
      <c r="P128" s="726"/>
    </row>
    <row r="129" spans="1:16" s="69" customFormat="1" ht="48" hidden="1" x14ac:dyDescent="0.3">
      <c r="A129" s="723">
        <v>126</v>
      </c>
      <c r="B129" s="40" t="s">
        <v>6317</v>
      </c>
      <c r="C129" s="27" t="s">
        <v>6318</v>
      </c>
      <c r="D129" s="692" t="s">
        <v>10306</v>
      </c>
      <c r="E129" s="712" t="s">
        <v>10306</v>
      </c>
      <c r="F129" s="692" t="s">
        <v>10306</v>
      </c>
      <c r="G129" s="712"/>
      <c r="H129" s="692" t="s">
        <v>1274</v>
      </c>
      <c r="I129" s="692" t="s">
        <v>1274</v>
      </c>
      <c r="J129" s="692" t="s">
        <v>1274</v>
      </c>
      <c r="K129" s="692" t="s">
        <v>10306</v>
      </c>
      <c r="L129" s="692" t="s">
        <v>1274</v>
      </c>
    </row>
    <row r="130" spans="1:16" s="453" customFormat="1" ht="51" hidden="1" x14ac:dyDescent="0.3">
      <c r="A130" s="723">
        <v>127</v>
      </c>
      <c r="B130" s="724" t="s">
        <v>2965</v>
      </c>
      <c r="C130" s="723" t="s">
        <v>10419</v>
      </c>
      <c r="D130" s="714" t="s">
        <v>10306</v>
      </c>
      <c r="E130" s="725" t="s">
        <v>10306</v>
      </c>
      <c r="F130" s="714" t="s">
        <v>10306</v>
      </c>
      <c r="G130" s="725"/>
      <c r="H130" s="714" t="s">
        <v>1274</v>
      </c>
      <c r="I130" s="714" t="s">
        <v>1274</v>
      </c>
      <c r="J130" s="714" t="s">
        <v>1274</v>
      </c>
      <c r="K130" s="714" t="s">
        <v>10306</v>
      </c>
      <c r="L130" s="714" t="s">
        <v>1274</v>
      </c>
      <c r="M130" s="726"/>
      <c r="N130" s="726"/>
      <c r="O130" s="726"/>
      <c r="P130" s="726"/>
    </row>
    <row r="131" spans="1:16" s="453" customFormat="1" ht="51" hidden="1" x14ac:dyDescent="0.3">
      <c r="A131" s="723">
        <v>128</v>
      </c>
      <c r="B131" s="724" t="s">
        <v>2834</v>
      </c>
      <c r="C131" s="723" t="s">
        <v>10420</v>
      </c>
      <c r="D131" s="714" t="s">
        <v>10306</v>
      </c>
      <c r="E131" s="725" t="s">
        <v>10306</v>
      </c>
      <c r="F131" s="714" t="s">
        <v>10306</v>
      </c>
      <c r="G131" s="725"/>
      <c r="H131" s="714" t="s">
        <v>1274</v>
      </c>
      <c r="I131" s="714" t="s">
        <v>1274</v>
      </c>
      <c r="J131" s="714" t="s">
        <v>1274</v>
      </c>
      <c r="K131" s="714" t="s">
        <v>10306</v>
      </c>
      <c r="L131" s="714" t="s">
        <v>1274</v>
      </c>
      <c r="M131" s="726"/>
      <c r="N131" s="726"/>
      <c r="O131" s="726"/>
      <c r="P131" s="726"/>
    </row>
    <row r="132" spans="1:16" s="453" customFormat="1" ht="51" hidden="1" x14ac:dyDescent="0.3">
      <c r="A132" s="723">
        <v>129</v>
      </c>
      <c r="B132" s="724" t="s">
        <v>3307</v>
      </c>
      <c r="C132" s="723" t="s">
        <v>10421</v>
      </c>
      <c r="D132" s="714" t="s">
        <v>10306</v>
      </c>
      <c r="E132" s="725" t="s">
        <v>10306</v>
      </c>
      <c r="F132" s="714" t="s">
        <v>10306</v>
      </c>
      <c r="G132" s="725"/>
      <c r="H132" s="714" t="s">
        <v>1274</v>
      </c>
      <c r="I132" s="714" t="s">
        <v>1274</v>
      </c>
      <c r="J132" s="714" t="s">
        <v>1274</v>
      </c>
      <c r="K132" s="714" t="s">
        <v>10306</v>
      </c>
      <c r="L132" s="714" t="s">
        <v>1274</v>
      </c>
      <c r="M132" s="726"/>
      <c r="N132" s="726"/>
      <c r="O132" s="726"/>
      <c r="P132" s="726"/>
    </row>
    <row r="133" spans="1:16" s="23" customFormat="1" ht="48" hidden="1" x14ac:dyDescent="0.3">
      <c r="A133" s="723">
        <v>130</v>
      </c>
      <c r="B133" s="40" t="s">
        <v>5023</v>
      </c>
      <c r="C133" s="27" t="s">
        <v>10422</v>
      </c>
      <c r="D133" s="692" t="s">
        <v>10306</v>
      </c>
      <c r="E133" s="712" t="s">
        <v>10306</v>
      </c>
      <c r="F133" s="692" t="s">
        <v>10306</v>
      </c>
      <c r="G133" s="712"/>
      <c r="H133" s="692" t="s">
        <v>1274</v>
      </c>
      <c r="I133" s="692" t="s">
        <v>1274</v>
      </c>
      <c r="J133" s="692" t="s">
        <v>1274</v>
      </c>
      <c r="K133" s="692" t="s">
        <v>10306</v>
      </c>
      <c r="L133" s="692" t="s">
        <v>1274</v>
      </c>
      <c r="M133" s="69"/>
      <c r="N133" s="69"/>
      <c r="O133" s="69"/>
      <c r="P133" s="69"/>
    </row>
    <row r="134" spans="1:16" s="453" customFormat="1" ht="51" hidden="1" x14ac:dyDescent="0.3">
      <c r="A134" s="723">
        <v>131</v>
      </c>
      <c r="B134" s="724" t="s">
        <v>2915</v>
      </c>
      <c r="C134" s="723" t="s">
        <v>10423</v>
      </c>
      <c r="D134" s="714" t="s">
        <v>10306</v>
      </c>
      <c r="E134" s="725" t="s">
        <v>10306</v>
      </c>
      <c r="F134" s="714" t="s">
        <v>10306</v>
      </c>
      <c r="G134" s="725"/>
      <c r="H134" s="714" t="s">
        <v>1274</v>
      </c>
      <c r="I134" s="714" t="s">
        <v>1274</v>
      </c>
      <c r="J134" s="714" t="s">
        <v>1274</v>
      </c>
      <c r="K134" s="714" t="s">
        <v>10306</v>
      </c>
      <c r="L134" s="714" t="s">
        <v>1274</v>
      </c>
      <c r="M134" s="726"/>
      <c r="N134" s="726"/>
      <c r="O134" s="726"/>
      <c r="P134" s="726"/>
    </row>
    <row r="135" spans="1:16" s="453" customFormat="1" ht="51" hidden="1" x14ac:dyDescent="0.3">
      <c r="A135" s="723">
        <v>132</v>
      </c>
      <c r="B135" s="724" t="s">
        <v>2959</v>
      </c>
      <c r="C135" s="723" t="s">
        <v>3962</v>
      </c>
      <c r="D135" s="714" t="s">
        <v>10306</v>
      </c>
      <c r="E135" s="725" t="s">
        <v>10306</v>
      </c>
      <c r="F135" s="714" t="s">
        <v>10306</v>
      </c>
      <c r="G135" s="725"/>
      <c r="H135" s="714" t="s">
        <v>1274</v>
      </c>
      <c r="I135" s="714" t="s">
        <v>1274</v>
      </c>
      <c r="J135" s="714" t="s">
        <v>1274</v>
      </c>
      <c r="K135" s="714" t="s">
        <v>10306</v>
      </c>
      <c r="L135" s="714" t="s">
        <v>1274</v>
      </c>
      <c r="M135" s="726"/>
      <c r="N135" s="726"/>
      <c r="O135" s="726"/>
      <c r="P135" s="726"/>
    </row>
    <row r="136" spans="1:16" s="453" customFormat="1" ht="51" hidden="1" x14ac:dyDescent="0.3">
      <c r="A136" s="723">
        <v>133</v>
      </c>
      <c r="B136" s="724" t="s">
        <v>2872</v>
      </c>
      <c r="C136" s="723" t="s">
        <v>10424</v>
      </c>
      <c r="D136" s="692" t="s">
        <v>10306</v>
      </c>
      <c r="E136" s="712" t="s">
        <v>10306</v>
      </c>
      <c r="F136" s="692" t="s">
        <v>10306</v>
      </c>
      <c r="G136" s="712"/>
      <c r="H136" s="692" t="s">
        <v>1274</v>
      </c>
      <c r="I136" s="692" t="s">
        <v>1274</v>
      </c>
      <c r="J136" s="692" t="s">
        <v>1274</v>
      </c>
      <c r="K136" s="692" t="s">
        <v>10306</v>
      </c>
      <c r="L136" s="692" t="s">
        <v>1274</v>
      </c>
      <c r="M136" s="726"/>
      <c r="N136" s="726"/>
      <c r="O136" s="726"/>
      <c r="P136" s="726"/>
    </row>
    <row r="137" spans="1:16" s="453" customFormat="1" ht="51" hidden="1" x14ac:dyDescent="0.3">
      <c r="A137" s="723">
        <v>134</v>
      </c>
      <c r="B137" s="724" t="s">
        <v>3916</v>
      </c>
      <c r="C137" s="723" t="s">
        <v>10425</v>
      </c>
      <c r="D137" s="692" t="s">
        <v>10306</v>
      </c>
      <c r="E137" s="712" t="s">
        <v>10306</v>
      </c>
      <c r="F137" s="692" t="s">
        <v>10306</v>
      </c>
      <c r="G137" s="712"/>
      <c r="H137" s="692" t="s">
        <v>1274</v>
      </c>
      <c r="I137" s="692" t="s">
        <v>1274</v>
      </c>
      <c r="J137" s="714" t="s">
        <v>1274</v>
      </c>
      <c r="K137" s="714" t="s">
        <v>10306</v>
      </c>
      <c r="L137" s="714" t="s">
        <v>1274</v>
      </c>
      <c r="M137" s="726"/>
      <c r="N137" s="726"/>
      <c r="O137" s="726"/>
      <c r="P137" s="726"/>
    </row>
    <row r="138" spans="1:16" s="453" customFormat="1" ht="51" hidden="1" x14ac:dyDescent="0.3">
      <c r="A138" s="723">
        <v>135</v>
      </c>
      <c r="B138" s="724" t="s">
        <v>1554</v>
      </c>
      <c r="C138" s="723" t="s">
        <v>10426</v>
      </c>
      <c r="D138" s="714" t="s">
        <v>10306</v>
      </c>
      <c r="E138" s="725" t="s">
        <v>10306</v>
      </c>
      <c r="F138" s="714" t="s">
        <v>10306</v>
      </c>
      <c r="G138" s="725"/>
      <c r="H138" s="714" t="s">
        <v>1274</v>
      </c>
      <c r="I138" s="714" t="s">
        <v>1274</v>
      </c>
      <c r="J138" s="714" t="s">
        <v>1274</v>
      </c>
      <c r="K138" s="714" t="s">
        <v>10306</v>
      </c>
      <c r="L138" s="714" t="s">
        <v>1274</v>
      </c>
      <c r="M138" s="726"/>
      <c r="N138" s="726"/>
      <c r="O138" s="726"/>
      <c r="P138" s="726"/>
    </row>
    <row r="139" spans="1:16" s="23" customFormat="1" ht="48" hidden="1" x14ac:dyDescent="0.3">
      <c r="A139" s="723">
        <v>136</v>
      </c>
      <c r="B139" s="40" t="s">
        <v>4335</v>
      </c>
      <c r="C139" s="27" t="s">
        <v>10427</v>
      </c>
      <c r="D139" s="692" t="s">
        <v>10306</v>
      </c>
      <c r="E139" s="712" t="s">
        <v>10306</v>
      </c>
      <c r="F139" s="692" t="s">
        <v>10306</v>
      </c>
      <c r="G139" s="712"/>
      <c r="H139" s="692" t="s">
        <v>1274</v>
      </c>
      <c r="I139" s="692" t="s">
        <v>1274</v>
      </c>
      <c r="J139" s="692" t="s">
        <v>1274</v>
      </c>
      <c r="K139" s="692" t="s">
        <v>10306</v>
      </c>
      <c r="L139" s="696" t="s">
        <v>1274</v>
      </c>
      <c r="M139" s="69"/>
      <c r="N139" s="69"/>
      <c r="O139" s="69"/>
      <c r="P139" s="69"/>
    </row>
    <row r="140" spans="1:16" s="453" customFormat="1" ht="51" hidden="1" x14ac:dyDescent="0.3">
      <c r="A140" s="723">
        <v>137</v>
      </c>
      <c r="B140" s="724" t="s">
        <v>2074</v>
      </c>
      <c r="C140" s="723" t="s">
        <v>10428</v>
      </c>
      <c r="D140" s="714" t="s">
        <v>10306</v>
      </c>
      <c r="E140" s="725" t="s">
        <v>10306</v>
      </c>
      <c r="F140" s="714" t="s">
        <v>10306</v>
      </c>
      <c r="G140" s="725"/>
      <c r="H140" s="714" t="s">
        <v>1274</v>
      </c>
      <c r="I140" s="714" t="s">
        <v>1274</v>
      </c>
      <c r="J140" s="714" t="s">
        <v>1274</v>
      </c>
      <c r="K140" s="714" t="s">
        <v>10306</v>
      </c>
      <c r="L140" s="714" t="s">
        <v>1274</v>
      </c>
      <c r="M140" s="726"/>
      <c r="N140" s="726"/>
      <c r="O140" s="726"/>
      <c r="P140" s="726"/>
    </row>
    <row r="141" spans="1:16" s="23" customFormat="1" ht="48" hidden="1" x14ac:dyDescent="0.3">
      <c r="A141" s="723">
        <v>138</v>
      </c>
      <c r="B141" s="40" t="s">
        <v>7864</v>
      </c>
      <c r="C141" s="27" t="s">
        <v>10429</v>
      </c>
      <c r="D141" s="692" t="s">
        <v>10306</v>
      </c>
      <c r="E141" s="712" t="s">
        <v>10306</v>
      </c>
      <c r="F141" s="692" t="s">
        <v>10306</v>
      </c>
      <c r="G141" s="712"/>
      <c r="H141" s="692" t="s">
        <v>1274</v>
      </c>
      <c r="I141" s="692" t="s">
        <v>1274</v>
      </c>
      <c r="J141" s="692" t="s">
        <v>1274</v>
      </c>
      <c r="K141" s="692" t="s">
        <v>10306</v>
      </c>
      <c r="L141" s="692" t="s">
        <v>1274</v>
      </c>
      <c r="M141" s="69"/>
      <c r="N141" s="69"/>
      <c r="O141" s="69"/>
      <c r="P141" s="69"/>
    </row>
    <row r="142" spans="1:16" s="453" customFormat="1" ht="51" hidden="1" x14ac:dyDescent="0.3">
      <c r="A142" s="723">
        <v>139</v>
      </c>
      <c r="B142" s="724" t="s">
        <v>2022</v>
      </c>
      <c r="C142" s="723" t="s">
        <v>10430</v>
      </c>
      <c r="D142" s="714" t="s">
        <v>10306</v>
      </c>
      <c r="E142" s="725" t="s">
        <v>10306</v>
      </c>
      <c r="F142" s="714" t="s">
        <v>10306</v>
      </c>
      <c r="G142" s="725"/>
      <c r="H142" s="714" t="s">
        <v>1274</v>
      </c>
      <c r="I142" s="714" t="s">
        <v>1274</v>
      </c>
      <c r="J142" s="714" t="s">
        <v>1274</v>
      </c>
      <c r="K142" s="714" t="s">
        <v>10306</v>
      </c>
      <c r="L142" s="714" t="s">
        <v>1274</v>
      </c>
      <c r="M142" s="726"/>
      <c r="N142" s="726"/>
      <c r="O142" s="726"/>
      <c r="P142" s="726"/>
    </row>
    <row r="143" spans="1:16" s="453" customFormat="1" ht="51" hidden="1" x14ac:dyDescent="0.3">
      <c r="A143" s="723">
        <v>140</v>
      </c>
      <c r="B143" s="724" t="s">
        <v>2056</v>
      </c>
      <c r="C143" s="723" t="s">
        <v>3942</v>
      </c>
      <c r="D143" s="714" t="s">
        <v>10306</v>
      </c>
      <c r="E143" s="725" t="s">
        <v>10306</v>
      </c>
      <c r="F143" s="714" t="s">
        <v>10306</v>
      </c>
      <c r="G143" s="725"/>
      <c r="H143" s="714" t="s">
        <v>1274</v>
      </c>
      <c r="I143" s="714" t="s">
        <v>1274</v>
      </c>
      <c r="J143" s="714" t="s">
        <v>1274</v>
      </c>
      <c r="K143" s="714" t="s">
        <v>10306</v>
      </c>
      <c r="L143" s="714" t="s">
        <v>1274</v>
      </c>
      <c r="M143" s="726"/>
      <c r="N143" s="726"/>
      <c r="O143" s="726"/>
      <c r="P143" s="726"/>
    </row>
    <row r="144" spans="1:16" s="453" customFormat="1" ht="51" hidden="1" x14ac:dyDescent="0.3">
      <c r="A144" s="723">
        <v>141</v>
      </c>
      <c r="B144" s="724" t="s">
        <v>2892</v>
      </c>
      <c r="C144" s="723" t="s">
        <v>3958</v>
      </c>
      <c r="D144" s="714"/>
      <c r="E144" s="725"/>
      <c r="F144" s="714"/>
      <c r="G144" s="725"/>
      <c r="H144" s="714" t="s">
        <v>1274</v>
      </c>
      <c r="I144" s="714" t="s">
        <v>1274</v>
      </c>
      <c r="J144" s="714" t="s">
        <v>10306</v>
      </c>
      <c r="K144" s="714"/>
      <c r="L144" s="714" t="s">
        <v>1274</v>
      </c>
      <c r="M144" s="726"/>
      <c r="N144" s="726"/>
      <c r="O144" s="726"/>
      <c r="P144" s="726"/>
    </row>
    <row r="145" spans="1:16" s="23" customFormat="1" ht="48" hidden="1" x14ac:dyDescent="0.3">
      <c r="A145" s="723">
        <v>142</v>
      </c>
      <c r="B145" s="40" t="s">
        <v>1625</v>
      </c>
      <c r="C145" s="27" t="s">
        <v>10431</v>
      </c>
      <c r="D145" s="692" t="s">
        <v>10306</v>
      </c>
      <c r="E145" s="712"/>
      <c r="F145" s="692"/>
      <c r="G145" s="712"/>
      <c r="H145" s="692" t="s">
        <v>1274</v>
      </c>
      <c r="I145" s="692" t="s">
        <v>1274</v>
      </c>
      <c r="J145" s="692" t="s">
        <v>1274</v>
      </c>
      <c r="K145" s="692" t="s">
        <v>1274</v>
      </c>
      <c r="L145" s="692" t="s">
        <v>1274</v>
      </c>
      <c r="M145" s="69"/>
      <c r="N145" s="69"/>
      <c r="O145" s="69"/>
      <c r="P145" s="69"/>
    </row>
    <row r="146" spans="1:16" s="23" customFormat="1" ht="48" hidden="1" x14ac:dyDescent="0.3">
      <c r="A146" s="723">
        <v>143</v>
      </c>
      <c r="B146" s="40" t="s">
        <v>4382</v>
      </c>
      <c r="C146" s="27" t="s">
        <v>10432</v>
      </c>
      <c r="D146" s="692" t="s">
        <v>10306</v>
      </c>
      <c r="E146" s="712"/>
      <c r="F146" s="692"/>
      <c r="G146" s="712"/>
      <c r="H146" s="692" t="s">
        <v>1274</v>
      </c>
      <c r="I146" s="692" t="s">
        <v>1274</v>
      </c>
      <c r="J146" s="692" t="s">
        <v>1274</v>
      </c>
      <c r="K146" s="692" t="s">
        <v>1274</v>
      </c>
      <c r="L146" s="692" t="s">
        <v>1274</v>
      </c>
      <c r="M146" s="69"/>
      <c r="N146" s="69"/>
      <c r="O146" s="69"/>
      <c r="P146" s="69"/>
    </row>
    <row r="147" spans="1:16" s="453" customFormat="1" ht="63.75" hidden="1" x14ac:dyDescent="0.3">
      <c r="A147" s="723">
        <v>144</v>
      </c>
      <c r="B147" s="724" t="s">
        <v>1483</v>
      </c>
      <c r="C147" s="723" t="s">
        <v>10433</v>
      </c>
      <c r="D147" s="714" t="s">
        <v>10306</v>
      </c>
      <c r="E147" s="725"/>
      <c r="F147" s="714"/>
      <c r="G147" s="725"/>
      <c r="H147" s="714" t="s">
        <v>1274</v>
      </c>
      <c r="I147" s="714" t="s">
        <v>1274</v>
      </c>
      <c r="J147" s="714" t="s">
        <v>1274</v>
      </c>
      <c r="K147" s="714" t="s">
        <v>1274</v>
      </c>
      <c r="L147" s="714" t="s">
        <v>1274</v>
      </c>
      <c r="M147" s="726"/>
      <c r="N147" s="726"/>
      <c r="O147" s="726"/>
      <c r="P147" s="726"/>
    </row>
    <row r="148" spans="1:16" s="23" customFormat="1" ht="48" hidden="1" x14ac:dyDescent="0.3">
      <c r="A148" s="723">
        <v>145</v>
      </c>
      <c r="B148" s="40" t="s">
        <v>4079</v>
      </c>
      <c r="C148" s="27" t="s">
        <v>10434</v>
      </c>
      <c r="D148" s="692" t="s">
        <v>10306</v>
      </c>
      <c r="E148" s="712"/>
      <c r="F148" s="692"/>
      <c r="G148" s="712"/>
      <c r="H148" s="692" t="s">
        <v>1274</v>
      </c>
      <c r="I148" s="692" t="s">
        <v>1274</v>
      </c>
      <c r="J148" s="692" t="s">
        <v>1274</v>
      </c>
      <c r="K148" s="692" t="s">
        <v>1274</v>
      </c>
      <c r="L148" s="692" t="s">
        <v>1274</v>
      </c>
      <c r="M148" s="69"/>
      <c r="N148" s="69"/>
      <c r="O148" s="69"/>
      <c r="P148" s="69"/>
    </row>
    <row r="149" spans="1:16" s="453" customFormat="1" ht="63.75" hidden="1" x14ac:dyDescent="0.3">
      <c r="A149" s="723">
        <v>146</v>
      </c>
      <c r="B149" s="724" t="s">
        <v>2223</v>
      </c>
      <c r="C149" s="723" t="s">
        <v>10435</v>
      </c>
      <c r="D149" s="714" t="s">
        <v>10306</v>
      </c>
      <c r="E149" s="725"/>
      <c r="F149" s="714"/>
      <c r="G149" s="725"/>
      <c r="H149" s="714" t="s">
        <v>1274</v>
      </c>
      <c r="I149" s="714" t="s">
        <v>1274</v>
      </c>
      <c r="J149" s="714" t="s">
        <v>1274</v>
      </c>
      <c r="K149" s="714" t="s">
        <v>1274</v>
      </c>
      <c r="L149" s="714" t="s">
        <v>1274</v>
      </c>
      <c r="M149" s="726"/>
      <c r="N149" s="726"/>
      <c r="O149" s="726"/>
      <c r="P149" s="726"/>
    </row>
    <row r="150" spans="1:16" s="453" customFormat="1" ht="63.75" hidden="1" x14ac:dyDescent="0.3">
      <c r="A150" s="723">
        <v>147</v>
      </c>
      <c r="B150" s="724" t="s">
        <v>1474</v>
      </c>
      <c r="C150" s="723" t="s">
        <v>10436</v>
      </c>
      <c r="D150" s="714" t="s">
        <v>10306</v>
      </c>
      <c r="E150" s="725"/>
      <c r="F150" s="714"/>
      <c r="G150" s="725"/>
      <c r="H150" s="714" t="s">
        <v>1274</v>
      </c>
      <c r="I150" s="714" t="s">
        <v>1274</v>
      </c>
      <c r="J150" s="714" t="s">
        <v>1274</v>
      </c>
      <c r="K150" s="714" t="s">
        <v>1274</v>
      </c>
      <c r="L150" s="714" t="s">
        <v>1274</v>
      </c>
      <c r="M150" s="726"/>
      <c r="N150" s="726"/>
      <c r="O150" s="726"/>
      <c r="P150" s="726"/>
    </row>
    <row r="151" spans="1:16" s="23" customFormat="1" ht="48" hidden="1" x14ac:dyDescent="0.3">
      <c r="A151" s="723">
        <v>148</v>
      </c>
      <c r="B151" s="40" t="s">
        <v>4436</v>
      </c>
      <c r="C151" s="27" t="s">
        <v>10437</v>
      </c>
      <c r="D151" s="692" t="s">
        <v>10306</v>
      </c>
      <c r="E151" s="712"/>
      <c r="F151" s="692"/>
      <c r="G151" s="712"/>
      <c r="H151" s="692" t="s">
        <v>1274</v>
      </c>
      <c r="I151" s="692" t="s">
        <v>1274</v>
      </c>
      <c r="J151" s="692" t="s">
        <v>1274</v>
      </c>
      <c r="K151" s="692" t="s">
        <v>3113</v>
      </c>
      <c r="L151" s="692" t="s">
        <v>1274</v>
      </c>
      <c r="M151" s="69"/>
      <c r="N151" s="69"/>
      <c r="O151" s="69"/>
      <c r="P151" s="69"/>
    </row>
    <row r="152" spans="1:16" s="23" customFormat="1" ht="48" hidden="1" x14ac:dyDescent="0.3">
      <c r="A152" s="723">
        <v>149</v>
      </c>
      <c r="B152" s="40" t="s">
        <v>4070</v>
      </c>
      <c r="C152" s="27" t="s">
        <v>10438</v>
      </c>
      <c r="D152" s="692" t="s">
        <v>10306</v>
      </c>
      <c r="E152" s="712"/>
      <c r="F152" s="692"/>
      <c r="G152" s="712"/>
      <c r="H152" s="692" t="s">
        <v>1274</v>
      </c>
      <c r="I152" s="692" t="s">
        <v>1274</v>
      </c>
      <c r="J152" s="692" t="s">
        <v>1274</v>
      </c>
      <c r="K152" s="692" t="s">
        <v>1274</v>
      </c>
      <c r="L152" s="692" t="s">
        <v>1274</v>
      </c>
      <c r="M152" s="69"/>
      <c r="N152" s="69"/>
      <c r="O152" s="69"/>
      <c r="P152" s="69"/>
    </row>
    <row r="153" spans="1:16" s="23" customFormat="1" ht="48" hidden="1" x14ac:dyDescent="0.3">
      <c r="A153" s="723">
        <v>150</v>
      </c>
      <c r="B153" s="40" t="s">
        <v>6990</v>
      </c>
      <c r="C153" s="27" t="s">
        <v>10439</v>
      </c>
      <c r="D153" s="692" t="s">
        <v>10306</v>
      </c>
      <c r="E153" s="712"/>
      <c r="F153" s="692"/>
      <c r="G153" s="712"/>
      <c r="H153" s="692" t="s">
        <v>1274</v>
      </c>
      <c r="I153" s="692" t="s">
        <v>1274</v>
      </c>
      <c r="J153" s="692" t="s">
        <v>1274</v>
      </c>
      <c r="K153" s="692" t="s">
        <v>1274</v>
      </c>
      <c r="L153" s="692" t="s">
        <v>1274</v>
      </c>
      <c r="M153" s="69"/>
      <c r="N153" s="69"/>
      <c r="O153" s="69"/>
      <c r="P153" s="69"/>
    </row>
    <row r="154" spans="1:16" s="453" customFormat="1" ht="51" hidden="1" x14ac:dyDescent="0.3">
      <c r="A154" s="723">
        <v>151</v>
      </c>
      <c r="B154" s="724" t="s">
        <v>3538</v>
      </c>
      <c r="C154" s="723" t="s">
        <v>10440</v>
      </c>
      <c r="D154" s="714" t="s">
        <v>10306</v>
      </c>
      <c r="E154" s="725" t="s">
        <v>10306</v>
      </c>
      <c r="F154" s="714" t="s">
        <v>10306</v>
      </c>
      <c r="G154" s="725" t="s">
        <v>10306</v>
      </c>
      <c r="H154" s="714" t="s">
        <v>1274</v>
      </c>
      <c r="I154" s="714" t="s">
        <v>1274</v>
      </c>
      <c r="J154" s="714" t="s">
        <v>10306</v>
      </c>
      <c r="K154" s="714" t="s">
        <v>10306</v>
      </c>
      <c r="L154" s="714" t="s">
        <v>1274</v>
      </c>
      <c r="M154" s="726"/>
      <c r="N154" s="726"/>
      <c r="O154" s="726"/>
      <c r="P154" s="726"/>
    </row>
    <row r="155" spans="1:16" s="23" customFormat="1" ht="48" hidden="1" x14ac:dyDescent="0.3">
      <c r="A155" s="723">
        <v>152</v>
      </c>
      <c r="B155" s="40" t="s">
        <v>8195</v>
      </c>
      <c r="C155" s="27" t="s">
        <v>10441</v>
      </c>
      <c r="D155" s="692" t="s">
        <v>10306</v>
      </c>
      <c r="E155" s="712" t="s">
        <v>10306</v>
      </c>
      <c r="F155" s="692" t="s">
        <v>10306</v>
      </c>
      <c r="G155" s="712" t="s">
        <v>10306</v>
      </c>
      <c r="H155" s="692" t="s">
        <v>1274</v>
      </c>
      <c r="I155" s="692" t="s">
        <v>1274</v>
      </c>
      <c r="J155" s="692" t="s">
        <v>10306</v>
      </c>
      <c r="K155" s="692" t="s">
        <v>10306</v>
      </c>
      <c r="L155" s="692" t="s">
        <v>1274</v>
      </c>
      <c r="M155" s="69"/>
      <c r="N155" s="69"/>
      <c r="O155" s="69"/>
      <c r="P155" s="69"/>
    </row>
    <row r="156" spans="1:16" s="453" customFormat="1" ht="25.5" hidden="1" x14ac:dyDescent="0.3">
      <c r="A156" s="723">
        <v>153</v>
      </c>
      <c r="B156" s="724" t="s">
        <v>3273</v>
      </c>
      <c r="C156" s="723" t="s">
        <v>10442</v>
      </c>
      <c r="D156" s="714" t="s">
        <v>10306</v>
      </c>
      <c r="E156" s="725"/>
      <c r="F156" s="714"/>
      <c r="G156" s="725" t="s">
        <v>3113</v>
      </c>
      <c r="H156" s="714" t="s">
        <v>1274</v>
      </c>
      <c r="I156" s="714" t="s">
        <v>1274</v>
      </c>
      <c r="J156" s="714" t="s">
        <v>1274</v>
      </c>
      <c r="K156" s="714" t="s">
        <v>1274</v>
      </c>
      <c r="L156" s="714" t="s">
        <v>1274</v>
      </c>
      <c r="M156" s="726"/>
      <c r="N156" s="726"/>
      <c r="O156" s="726"/>
      <c r="P156" s="726"/>
    </row>
    <row r="157" spans="1:16" s="453" customFormat="1" ht="51" hidden="1" x14ac:dyDescent="0.3">
      <c r="A157" s="723">
        <v>154</v>
      </c>
      <c r="B157" s="724" t="s">
        <v>1494</v>
      </c>
      <c r="C157" s="723" t="s">
        <v>10443</v>
      </c>
      <c r="D157" s="714" t="s">
        <v>10306</v>
      </c>
      <c r="E157" s="725" t="s">
        <v>10306</v>
      </c>
      <c r="F157" s="714" t="s">
        <v>10306</v>
      </c>
      <c r="G157" s="725" t="s">
        <v>10306</v>
      </c>
      <c r="H157" s="714" t="s">
        <v>1274</v>
      </c>
      <c r="I157" s="714" t="s">
        <v>1274</v>
      </c>
      <c r="J157" s="714" t="s">
        <v>10306</v>
      </c>
      <c r="K157" s="714" t="s">
        <v>10306</v>
      </c>
      <c r="L157" s="714" t="s">
        <v>1274</v>
      </c>
      <c r="M157" s="726"/>
      <c r="N157" s="726"/>
      <c r="O157" s="726"/>
      <c r="P157" s="726"/>
    </row>
    <row r="158" spans="1:16" s="4" customFormat="1" ht="36" hidden="1" x14ac:dyDescent="0.3">
      <c r="A158" s="723">
        <v>155</v>
      </c>
      <c r="B158" s="737" t="s">
        <v>9152</v>
      </c>
      <c r="C158" s="742" t="s">
        <v>10444</v>
      </c>
      <c r="D158" s="714" t="s">
        <v>10306</v>
      </c>
      <c r="E158" s="725"/>
      <c r="F158" s="743"/>
      <c r="G158" s="744"/>
      <c r="H158" s="743"/>
      <c r="I158" s="743"/>
      <c r="J158" s="743"/>
      <c r="K158" s="714" t="s">
        <v>10306</v>
      </c>
      <c r="L158" s="743"/>
      <c r="M158" s="745"/>
      <c r="N158" s="745"/>
      <c r="O158" s="738"/>
      <c r="P158" s="738"/>
    </row>
    <row r="159" spans="1:16" s="23" customFormat="1" ht="48" hidden="1" x14ac:dyDescent="0.3">
      <c r="A159" s="723">
        <v>156</v>
      </c>
      <c r="B159" s="40" t="s">
        <v>6305</v>
      </c>
      <c r="C159" s="27" t="s">
        <v>10445</v>
      </c>
      <c r="D159" s="692" t="s">
        <v>10306</v>
      </c>
      <c r="E159" s="712" t="s">
        <v>10306</v>
      </c>
      <c r="F159" s="692" t="s">
        <v>10306</v>
      </c>
      <c r="G159" s="712" t="s">
        <v>10306</v>
      </c>
      <c r="H159" s="692" t="s">
        <v>1274</v>
      </c>
      <c r="I159" s="692"/>
      <c r="J159" s="692" t="s">
        <v>10306</v>
      </c>
      <c r="K159" s="692" t="s">
        <v>10306</v>
      </c>
      <c r="L159" s="692" t="s">
        <v>1274</v>
      </c>
      <c r="M159" s="69"/>
      <c r="N159" s="69"/>
      <c r="O159" s="69"/>
      <c r="P159" s="69"/>
    </row>
    <row r="160" spans="1:16" s="23" customFormat="1" ht="48" hidden="1" x14ac:dyDescent="0.3">
      <c r="A160" s="723">
        <v>157</v>
      </c>
      <c r="B160" s="40" t="s">
        <v>4359</v>
      </c>
      <c r="C160" s="27" t="s">
        <v>10446</v>
      </c>
      <c r="D160" s="692" t="s">
        <v>10306</v>
      </c>
      <c r="E160" s="712" t="s">
        <v>10306</v>
      </c>
      <c r="F160" s="692" t="s">
        <v>10306</v>
      </c>
      <c r="G160" s="712" t="s">
        <v>10306</v>
      </c>
      <c r="H160" s="692" t="s">
        <v>1274</v>
      </c>
      <c r="I160" s="692" t="s">
        <v>1274</v>
      </c>
      <c r="J160" s="692" t="s">
        <v>10306</v>
      </c>
      <c r="K160" s="692" t="s">
        <v>10306</v>
      </c>
      <c r="L160" s="692" t="s">
        <v>1274</v>
      </c>
      <c r="M160" s="69"/>
      <c r="N160" s="69"/>
      <c r="O160" s="69"/>
      <c r="P160" s="69"/>
    </row>
    <row r="161" spans="1:16" s="23" customFormat="1" ht="48" hidden="1" x14ac:dyDescent="0.3">
      <c r="A161" s="723">
        <v>158</v>
      </c>
      <c r="B161" s="40" t="s">
        <v>4955</v>
      </c>
      <c r="C161" s="27" t="s">
        <v>4956</v>
      </c>
      <c r="D161" s="692" t="s">
        <v>10306</v>
      </c>
      <c r="E161" s="712" t="s">
        <v>10306</v>
      </c>
      <c r="F161" s="692" t="s">
        <v>10306</v>
      </c>
      <c r="G161" s="712" t="s">
        <v>10306</v>
      </c>
      <c r="H161" s="692" t="s">
        <v>1274</v>
      </c>
      <c r="I161" s="692" t="s">
        <v>1274</v>
      </c>
      <c r="J161" s="692" t="s">
        <v>10306</v>
      </c>
      <c r="K161" s="692" t="s">
        <v>10306</v>
      </c>
      <c r="L161" s="692" t="s">
        <v>1274</v>
      </c>
      <c r="M161" s="69"/>
      <c r="N161" s="69"/>
      <c r="O161" s="69"/>
      <c r="P161" s="69"/>
    </row>
    <row r="162" spans="1:16" s="23" customFormat="1" ht="48" hidden="1" x14ac:dyDescent="0.3">
      <c r="A162" s="723">
        <v>159</v>
      </c>
      <c r="B162" s="40" t="s">
        <v>7512</v>
      </c>
      <c r="C162" s="27" t="s">
        <v>10447</v>
      </c>
      <c r="D162" s="692" t="s">
        <v>10306</v>
      </c>
      <c r="E162" s="712" t="s">
        <v>10306</v>
      </c>
      <c r="F162" s="692" t="s">
        <v>10306</v>
      </c>
      <c r="G162" s="712" t="s">
        <v>10306</v>
      </c>
      <c r="H162" s="692" t="s">
        <v>1274</v>
      </c>
      <c r="I162" s="692" t="s">
        <v>1274</v>
      </c>
      <c r="J162" s="692" t="s">
        <v>10306</v>
      </c>
      <c r="K162" s="692" t="s">
        <v>10306</v>
      </c>
      <c r="L162" s="692" t="s">
        <v>1274</v>
      </c>
      <c r="M162" s="69"/>
      <c r="N162" s="69"/>
      <c r="O162" s="69"/>
      <c r="P162" s="69"/>
    </row>
    <row r="163" spans="1:16" s="23" customFormat="1" ht="48" hidden="1" x14ac:dyDescent="0.3">
      <c r="A163" s="723">
        <v>160</v>
      </c>
      <c r="B163" s="40" t="s">
        <v>6686</v>
      </c>
      <c r="C163" s="27" t="s">
        <v>10448</v>
      </c>
      <c r="D163" s="692" t="s">
        <v>10306</v>
      </c>
      <c r="E163" s="712" t="s">
        <v>10306</v>
      </c>
      <c r="F163" s="692" t="s">
        <v>10306</v>
      </c>
      <c r="G163" s="712" t="s">
        <v>10306</v>
      </c>
      <c r="H163" s="692" t="s">
        <v>1274</v>
      </c>
      <c r="I163" s="692" t="s">
        <v>1274</v>
      </c>
      <c r="J163" s="692" t="s">
        <v>10306</v>
      </c>
      <c r="K163" s="692" t="s">
        <v>10306</v>
      </c>
      <c r="L163" s="692" t="s">
        <v>1274</v>
      </c>
      <c r="M163" s="69"/>
      <c r="N163" s="69"/>
      <c r="O163" s="69"/>
      <c r="P163" s="69"/>
    </row>
    <row r="164" spans="1:16" s="23" customFormat="1" ht="48" hidden="1" x14ac:dyDescent="0.3">
      <c r="A164" s="723">
        <v>161</v>
      </c>
      <c r="B164" s="40" t="s">
        <v>4293</v>
      </c>
      <c r="C164" s="27" t="s">
        <v>10449</v>
      </c>
      <c r="D164" s="692" t="s">
        <v>10306</v>
      </c>
      <c r="E164" s="712" t="s">
        <v>10306</v>
      </c>
      <c r="F164" s="692" t="s">
        <v>10306</v>
      </c>
      <c r="G164" s="712" t="s">
        <v>10306</v>
      </c>
      <c r="H164" s="692" t="s">
        <v>1274</v>
      </c>
      <c r="I164" s="692" t="s">
        <v>1274</v>
      </c>
      <c r="J164" s="692" t="s">
        <v>10306</v>
      </c>
      <c r="K164" s="692" t="s">
        <v>10306</v>
      </c>
      <c r="L164" s="692" t="s">
        <v>1274</v>
      </c>
      <c r="M164" s="69"/>
      <c r="N164" s="69"/>
      <c r="O164" s="69"/>
      <c r="P164" s="69"/>
    </row>
    <row r="165" spans="1:16" s="453" customFormat="1" ht="51" hidden="1" x14ac:dyDescent="0.3">
      <c r="A165" s="723">
        <v>162</v>
      </c>
      <c r="B165" s="724" t="s">
        <v>1653</v>
      </c>
      <c r="C165" s="723" t="s">
        <v>10450</v>
      </c>
      <c r="D165" s="714" t="s">
        <v>10306</v>
      </c>
      <c r="E165" s="725" t="s">
        <v>10306</v>
      </c>
      <c r="F165" s="714" t="s">
        <v>10306</v>
      </c>
      <c r="G165" s="725" t="s">
        <v>10306</v>
      </c>
      <c r="H165" s="714" t="s">
        <v>1274</v>
      </c>
      <c r="I165" s="714" t="s">
        <v>1274</v>
      </c>
      <c r="J165" s="714" t="s">
        <v>10306</v>
      </c>
      <c r="K165" s="714" t="s">
        <v>10306</v>
      </c>
      <c r="L165" s="714" t="s">
        <v>1274</v>
      </c>
      <c r="M165" s="726"/>
      <c r="N165" s="726"/>
      <c r="O165" s="726"/>
      <c r="P165" s="726"/>
    </row>
    <row r="166" spans="1:16" s="23" customFormat="1" ht="48" hidden="1" x14ac:dyDescent="0.3">
      <c r="A166" s="723">
        <v>163</v>
      </c>
      <c r="B166" s="40" t="s">
        <v>5520</v>
      </c>
      <c r="C166" s="27" t="s">
        <v>10451</v>
      </c>
      <c r="D166" s="692" t="s">
        <v>10306</v>
      </c>
      <c r="E166" s="712" t="s">
        <v>10306</v>
      </c>
      <c r="F166" s="692" t="s">
        <v>10306</v>
      </c>
      <c r="G166" s="712" t="s">
        <v>10306</v>
      </c>
      <c r="H166" s="692" t="s">
        <v>1274</v>
      </c>
      <c r="I166" s="692" t="s">
        <v>1274</v>
      </c>
      <c r="J166" s="692" t="s">
        <v>10306</v>
      </c>
      <c r="K166" s="692" t="s">
        <v>10306</v>
      </c>
      <c r="L166" s="692" t="s">
        <v>1274</v>
      </c>
      <c r="M166" s="69"/>
      <c r="N166" s="69"/>
      <c r="O166" s="69"/>
      <c r="P166" s="69"/>
    </row>
    <row r="167" spans="1:16" s="453" customFormat="1" ht="51" hidden="1" x14ac:dyDescent="0.3">
      <c r="A167" s="723">
        <v>164</v>
      </c>
      <c r="B167" s="724" t="s">
        <v>2100</v>
      </c>
      <c r="C167" s="723" t="s">
        <v>3946</v>
      </c>
      <c r="D167" s="692" t="s">
        <v>10306</v>
      </c>
      <c r="E167" s="712" t="s">
        <v>10306</v>
      </c>
      <c r="F167" s="692" t="s">
        <v>10306</v>
      </c>
      <c r="G167" s="712" t="s">
        <v>10306</v>
      </c>
      <c r="H167" s="692" t="s">
        <v>1274</v>
      </c>
      <c r="I167" s="692" t="s">
        <v>1274</v>
      </c>
      <c r="J167" s="692" t="s">
        <v>10306</v>
      </c>
      <c r="K167" s="692" t="s">
        <v>10306</v>
      </c>
      <c r="L167" s="714" t="s">
        <v>1274</v>
      </c>
      <c r="M167" s="726"/>
      <c r="N167" s="726"/>
      <c r="O167" s="726"/>
      <c r="P167" s="726"/>
    </row>
    <row r="168" spans="1:16" s="39" customFormat="1" ht="48" hidden="1" x14ac:dyDescent="0.3">
      <c r="A168" s="723">
        <v>165</v>
      </c>
      <c r="B168" s="40" t="s">
        <v>7980</v>
      </c>
      <c r="C168" s="487" t="s">
        <v>10452</v>
      </c>
      <c r="D168" s="697" t="s">
        <v>10306</v>
      </c>
      <c r="E168" s="697" t="s">
        <v>10306</v>
      </c>
      <c r="F168" s="697" t="s">
        <v>10306</v>
      </c>
      <c r="G168" s="697" t="s">
        <v>10306</v>
      </c>
      <c r="H168" s="693" t="s">
        <v>1274</v>
      </c>
      <c r="I168" s="693" t="s">
        <v>1274</v>
      </c>
      <c r="J168" s="693" t="s">
        <v>10306</v>
      </c>
      <c r="K168" s="693" t="s">
        <v>10306</v>
      </c>
      <c r="L168" s="693" t="s">
        <v>1274</v>
      </c>
      <c r="M168" s="74"/>
      <c r="N168" s="74"/>
      <c r="O168" s="74"/>
      <c r="P168" s="74"/>
    </row>
    <row r="169" spans="1:16" s="23" customFormat="1" ht="48" hidden="1" x14ac:dyDescent="0.3">
      <c r="A169" s="723">
        <v>166</v>
      </c>
      <c r="B169" s="40" t="s">
        <v>8159</v>
      </c>
      <c r="C169" s="27" t="s">
        <v>10453</v>
      </c>
      <c r="D169" s="692" t="s">
        <v>10306</v>
      </c>
      <c r="E169" s="712" t="s">
        <v>10306</v>
      </c>
      <c r="F169" s="692" t="s">
        <v>10306</v>
      </c>
      <c r="G169" s="712" t="s">
        <v>10306</v>
      </c>
      <c r="H169" s="692" t="s">
        <v>1274</v>
      </c>
      <c r="I169" s="692" t="s">
        <v>1274</v>
      </c>
      <c r="J169" s="692" t="s">
        <v>10306</v>
      </c>
      <c r="K169" s="692" t="s">
        <v>10306</v>
      </c>
      <c r="L169" s="696" t="s">
        <v>1274</v>
      </c>
      <c r="M169" s="69"/>
      <c r="N169" s="69"/>
      <c r="O169" s="69"/>
      <c r="P169" s="69"/>
    </row>
    <row r="170" spans="1:16" s="453" customFormat="1" ht="51" hidden="1" x14ac:dyDescent="0.3">
      <c r="A170" s="723">
        <v>167</v>
      </c>
      <c r="B170" s="724" t="s">
        <v>1838</v>
      </c>
      <c r="C170" s="723" t="s">
        <v>10454</v>
      </c>
      <c r="D170" s="714" t="s">
        <v>10306</v>
      </c>
      <c r="E170" s="725" t="s">
        <v>10306</v>
      </c>
      <c r="F170" s="714" t="s">
        <v>10306</v>
      </c>
      <c r="G170" s="725" t="s">
        <v>10306</v>
      </c>
      <c r="H170" s="714" t="s">
        <v>1274</v>
      </c>
      <c r="I170" s="714" t="s">
        <v>10306</v>
      </c>
      <c r="J170" s="714" t="s">
        <v>10306</v>
      </c>
      <c r="K170" s="714" t="s">
        <v>10306</v>
      </c>
      <c r="L170" s="714" t="s">
        <v>1274</v>
      </c>
      <c r="M170" s="726"/>
      <c r="N170" s="726"/>
      <c r="O170" s="726"/>
      <c r="P170" s="726"/>
    </row>
    <row r="171" spans="1:16" s="39" customFormat="1" ht="48" hidden="1" x14ac:dyDescent="0.3">
      <c r="A171" s="723">
        <v>168</v>
      </c>
      <c r="B171" s="706" t="s">
        <v>7999</v>
      </c>
      <c r="C171" s="27" t="s">
        <v>10455</v>
      </c>
      <c r="D171" s="704" t="s">
        <v>10306</v>
      </c>
      <c r="E171" s="760"/>
      <c r="F171" s="696" t="s">
        <v>3113</v>
      </c>
      <c r="G171" s="715" t="s">
        <v>3113</v>
      </c>
      <c r="H171" s="696" t="s">
        <v>1274</v>
      </c>
      <c r="I171" s="696" t="s">
        <v>1274</v>
      </c>
      <c r="J171" s="696" t="s">
        <v>1274</v>
      </c>
      <c r="K171" s="692"/>
      <c r="L171" s="692" t="s">
        <v>10306</v>
      </c>
      <c r="M171" s="74"/>
      <c r="N171" s="74"/>
      <c r="O171" s="74"/>
      <c r="P171" s="74"/>
    </row>
    <row r="172" spans="1:16" s="453" customFormat="1" ht="25.5" hidden="1" x14ac:dyDescent="0.3">
      <c r="A172" s="723">
        <v>169</v>
      </c>
      <c r="B172" s="724" t="s">
        <v>2949</v>
      </c>
      <c r="C172" s="723" t="s">
        <v>10456</v>
      </c>
      <c r="D172" s="714" t="s">
        <v>10306</v>
      </c>
      <c r="E172" s="725"/>
      <c r="F172" s="714" t="s">
        <v>10306</v>
      </c>
      <c r="G172" s="725"/>
      <c r="H172" s="714" t="s">
        <v>1274</v>
      </c>
      <c r="I172" s="714" t="s">
        <v>1274</v>
      </c>
      <c r="J172" s="714" t="s">
        <v>1274</v>
      </c>
      <c r="K172" s="714" t="s">
        <v>1274</v>
      </c>
      <c r="L172" s="714" t="s">
        <v>1274</v>
      </c>
      <c r="M172" s="726"/>
      <c r="N172" s="726"/>
      <c r="O172" s="726"/>
      <c r="P172" s="726"/>
    </row>
    <row r="173" spans="1:16" s="453" customFormat="1" ht="25.5" hidden="1" x14ac:dyDescent="0.3">
      <c r="A173" s="723">
        <v>170</v>
      </c>
      <c r="B173" s="724" t="s">
        <v>3225</v>
      </c>
      <c r="C173" s="723" t="s">
        <v>10457</v>
      </c>
      <c r="D173" s="714" t="s">
        <v>10306</v>
      </c>
      <c r="E173" s="725"/>
      <c r="F173" s="714"/>
      <c r="G173" s="725"/>
      <c r="H173" s="714" t="s">
        <v>1274</v>
      </c>
      <c r="I173" s="714" t="s">
        <v>1274</v>
      </c>
      <c r="J173" s="714" t="s">
        <v>1274</v>
      </c>
      <c r="K173" s="714" t="s">
        <v>1274</v>
      </c>
      <c r="L173" s="714" t="s">
        <v>1274</v>
      </c>
      <c r="M173" s="726"/>
      <c r="N173" s="726"/>
      <c r="O173" s="726"/>
      <c r="P173" s="726"/>
    </row>
    <row r="174" spans="1:16" s="453" customFormat="1" ht="25.5" hidden="1" x14ac:dyDescent="0.3">
      <c r="A174" s="723">
        <v>171</v>
      </c>
      <c r="B174" s="724" t="s">
        <v>3232</v>
      </c>
      <c r="C174" s="723" t="s">
        <v>10458</v>
      </c>
      <c r="D174" s="692" t="s">
        <v>10306</v>
      </c>
      <c r="E174" s="712"/>
      <c r="F174" s="696" t="s">
        <v>10306</v>
      </c>
      <c r="G174" s="712" t="s">
        <v>10306</v>
      </c>
      <c r="H174" s="692" t="s">
        <v>10306</v>
      </c>
      <c r="I174" s="692" t="s">
        <v>10306</v>
      </c>
      <c r="J174" s="696" t="s">
        <v>1274</v>
      </c>
      <c r="K174" s="692" t="s">
        <v>10306</v>
      </c>
      <c r="L174" s="714" t="s">
        <v>1274</v>
      </c>
      <c r="M174" s="726"/>
      <c r="N174" s="726"/>
      <c r="O174" s="726"/>
      <c r="P174" s="726"/>
    </row>
    <row r="175" spans="1:16" s="453" customFormat="1" ht="25.5" hidden="1" x14ac:dyDescent="0.3">
      <c r="A175" s="723">
        <v>172</v>
      </c>
      <c r="B175" s="724" t="s">
        <v>3289</v>
      </c>
      <c r="C175" s="723" t="s">
        <v>10459</v>
      </c>
      <c r="D175" s="714" t="s">
        <v>10306</v>
      </c>
      <c r="E175" s="725"/>
      <c r="F175" s="714"/>
      <c r="G175" s="725" t="s">
        <v>3113</v>
      </c>
      <c r="H175" s="714" t="s">
        <v>1274</v>
      </c>
      <c r="I175" s="714" t="s">
        <v>1274</v>
      </c>
      <c r="J175" s="714" t="s">
        <v>1274</v>
      </c>
      <c r="K175" s="714" t="s">
        <v>1274</v>
      </c>
      <c r="L175" s="714" t="s">
        <v>1274</v>
      </c>
      <c r="M175" s="726"/>
      <c r="N175" s="726"/>
      <c r="O175" s="726"/>
      <c r="P175" s="726"/>
    </row>
    <row r="176" spans="1:16" s="453" customFormat="1" ht="25.5" hidden="1" x14ac:dyDescent="0.3">
      <c r="A176" s="723">
        <v>173</v>
      </c>
      <c r="B176" s="724" t="s">
        <v>3819</v>
      </c>
      <c r="C176" s="723" t="s">
        <v>10460</v>
      </c>
      <c r="D176" s="714" t="s">
        <v>10306</v>
      </c>
      <c r="E176" s="725"/>
      <c r="F176" s="714"/>
      <c r="G176" s="725"/>
      <c r="H176" s="714"/>
      <c r="I176" s="714"/>
      <c r="J176" s="714"/>
      <c r="K176" s="714"/>
      <c r="L176" s="714"/>
      <c r="M176" s="726"/>
      <c r="N176" s="726"/>
      <c r="O176" s="726"/>
      <c r="P176" s="726"/>
    </row>
    <row r="177" spans="1:31" s="705" customFormat="1" ht="24" hidden="1" x14ac:dyDescent="0.3">
      <c r="A177" s="723">
        <v>174</v>
      </c>
      <c r="B177" s="40" t="s">
        <v>4087</v>
      </c>
      <c r="C177" s="27" t="s">
        <v>10461</v>
      </c>
      <c r="D177" s="709" t="s">
        <v>10306</v>
      </c>
      <c r="E177" s="716"/>
      <c r="F177" s="746" t="s">
        <v>10306</v>
      </c>
      <c r="G177" s="747"/>
      <c r="H177" s="746"/>
      <c r="I177" s="746"/>
      <c r="J177" s="746"/>
      <c r="K177" s="746"/>
      <c r="L177" s="746"/>
      <c r="M177" s="748"/>
      <c r="N177" s="748"/>
      <c r="O177" s="748"/>
      <c r="P177" s="748"/>
    </row>
    <row r="178" spans="1:31" s="23" customFormat="1" ht="24" hidden="1" x14ac:dyDescent="0.3">
      <c r="A178" s="723">
        <v>175</v>
      </c>
      <c r="B178" s="706" t="s">
        <v>4345</v>
      </c>
      <c r="C178" s="27" t="s">
        <v>4346</v>
      </c>
      <c r="D178" s="692" t="s">
        <v>10306</v>
      </c>
      <c r="E178" s="712"/>
      <c r="F178" s="696" t="s">
        <v>10306</v>
      </c>
      <c r="G178" s="715"/>
      <c r="H178" s="696"/>
      <c r="I178" s="696"/>
      <c r="J178" s="696"/>
      <c r="K178" s="696"/>
      <c r="L178" s="696"/>
      <c r="M178" s="69"/>
      <c r="N178" s="69"/>
      <c r="O178" s="69"/>
      <c r="P178" s="69"/>
    </row>
    <row r="179" spans="1:31" s="74" customFormat="1" ht="36" hidden="1" x14ac:dyDescent="0.3">
      <c r="A179" s="723">
        <v>176</v>
      </c>
      <c r="B179" s="706" t="s">
        <v>9170</v>
      </c>
      <c r="C179" s="27" t="s">
        <v>4403</v>
      </c>
      <c r="D179" s="692" t="s">
        <v>10306</v>
      </c>
      <c r="E179" s="712"/>
      <c r="F179" s="696" t="s">
        <v>10306</v>
      </c>
      <c r="G179" s="715"/>
      <c r="H179" s="696"/>
      <c r="I179" s="696"/>
      <c r="J179" s="696"/>
      <c r="K179" s="696"/>
      <c r="L179" s="696"/>
    </row>
    <row r="180" spans="1:31" s="23" customFormat="1" ht="24" hidden="1" x14ac:dyDescent="0.3">
      <c r="A180" s="723">
        <v>177</v>
      </c>
      <c r="B180" s="706" t="s">
        <v>4402</v>
      </c>
      <c r="C180" s="27" t="s">
        <v>10462</v>
      </c>
      <c r="D180" s="692" t="s">
        <v>10306</v>
      </c>
      <c r="E180" s="712"/>
      <c r="F180" s="696" t="s">
        <v>10306</v>
      </c>
      <c r="G180" s="712" t="s">
        <v>10306</v>
      </c>
      <c r="H180" s="696"/>
      <c r="I180" s="696"/>
      <c r="J180" s="696"/>
      <c r="K180" s="696"/>
      <c r="L180" s="696"/>
      <c r="M180" s="69"/>
      <c r="N180" s="69"/>
      <c r="O180" s="69"/>
      <c r="P180" s="69"/>
      <c r="Y180" s="3"/>
      <c r="Z180" s="3"/>
      <c r="AA180" s="3"/>
      <c r="AB180" s="3"/>
      <c r="AC180" s="3"/>
      <c r="AD180" s="3"/>
      <c r="AE180" s="3"/>
    </row>
    <row r="181" spans="1:31" s="707" customFormat="1" ht="48" hidden="1" x14ac:dyDescent="0.3">
      <c r="A181" s="723">
        <v>178</v>
      </c>
      <c r="B181" s="706" t="s">
        <v>4447</v>
      </c>
      <c r="C181" s="27" t="s">
        <v>10463</v>
      </c>
      <c r="D181" s="692" t="s">
        <v>10306</v>
      </c>
      <c r="E181" s="712"/>
      <c r="F181" s="692" t="s">
        <v>10306</v>
      </c>
      <c r="G181" s="712" t="s">
        <v>10306</v>
      </c>
      <c r="H181" s="696"/>
      <c r="I181" s="696"/>
      <c r="J181" s="696"/>
      <c r="K181" s="696"/>
      <c r="L181" s="696"/>
      <c r="M181" s="749"/>
      <c r="N181" s="749"/>
      <c r="O181" s="749"/>
      <c r="P181" s="749"/>
    </row>
    <row r="182" spans="1:31" s="23" customFormat="1" ht="36" hidden="1" x14ac:dyDescent="0.3">
      <c r="A182" s="723">
        <v>179</v>
      </c>
      <c r="B182" s="40" t="s">
        <v>4993</v>
      </c>
      <c r="C182" s="27" t="s">
        <v>10464</v>
      </c>
      <c r="D182" s="692" t="s">
        <v>10306</v>
      </c>
      <c r="E182" s="712"/>
      <c r="F182" s="692" t="s">
        <v>10306</v>
      </c>
      <c r="G182" s="712" t="s">
        <v>3113</v>
      </c>
      <c r="H182" s="692" t="s">
        <v>1274</v>
      </c>
      <c r="I182" s="692" t="s">
        <v>1274</v>
      </c>
      <c r="J182" s="692" t="s">
        <v>1274</v>
      </c>
      <c r="K182" s="692"/>
      <c r="L182" s="692" t="s">
        <v>1274</v>
      </c>
      <c r="M182" s="69"/>
      <c r="N182" s="69"/>
      <c r="O182" s="69"/>
      <c r="P182" s="69"/>
    </row>
    <row r="183" spans="1:31" s="23" customFormat="1" ht="24" hidden="1" x14ac:dyDescent="0.3">
      <c r="A183" s="723">
        <v>180</v>
      </c>
      <c r="B183" s="40" t="s">
        <v>5818</v>
      </c>
      <c r="C183" s="27" t="s">
        <v>10465</v>
      </c>
      <c r="D183" s="692" t="s">
        <v>10306</v>
      </c>
      <c r="E183" s="712"/>
      <c r="F183" s="692" t="s">
        <v>10306</v>
      </c>
      <c r="G183" s="712"/>
      <c r="H183" s="692" t="s">
        <v>1274</v>
      </c>
      <c r="I183" s="692" t="s">
        <v>1274</v>
      </c>
      <c r="J183" s="692" t="s">
        <v>1274</v>
      </c>
      <c r="K183" s="692" t="s">
        <v>1274</v>
      </c>
      <c r="L183" s="692" t="s">
        <v>1274</v>
      </c>
      <c r="M183" s="69"/>
      <c r="N183" s="69"/>
      <c r="O183" s="69"/>
      <c r="P183" s="69"/>
    </row>
    <row r="184" spans="1:31" s="23" customFormat="1" ht="48" hidden="1" x14ac:dyDescent="0.3">
      <c r="A184" s="723">
        <v>181</v>
      </c>
      <c r="B184" s="706" t="s">
        <v>6907</v>
      </c>
      <c r="C184" s="27" t="s">
        <v>6908</v>
      </c>
      <c r="D184" s="692" t="s">
        <v>10306</v>
      </c>
      <c r="E184" s="712"/>
      <c r="F184" s="696" t="s">
        <v>10306</v>
      </c>
      <c r="G184" s="713" t="s">
        <v>10306</v>
      </c>
      <c r="H184" s="696"/>
      <c r="I184" s="696"/>
      <c r="J184" s="696"/>
      <c r="K184" s="692" t="s">
        <v>10306</v>
      </c>
      <c r="L184" s="696"/>
      <c r="M184" s="69"/>
      <c r="N184" s="69"/>
      <c r="O184" s="69"/>
      <c r="P184" s="69"/>
    </row>
    <row r="185" spans="1:31" s="23" customFormat="1" ht="24" hidden="1" x14ac:dyDescent="0.3">
      <c r="A185" s="723">
        <v>182</v>
      </c>
      <c r="B185" s="40" t="s">
        <v>6944</v>
      </c>
      <c r="C185" s="27" t="s">
        <v>10466</v>
      </c>
      <c r="D185" s="692" t="s">
        <v>10306</v>
      </c>
      <c r="E185" s="712"/>
      <c r="F185" s="692" t="s">
        <v>10306</v>
      </c>
      <c r="G185" s="712"/>
      <c r="H185" s="692" t="s">
        <v>1274</v>
      </c>
      <c r="I185" s="692" t="s">
        <v>1274</v>
      </c>
      <c r="J185" s="692" t="s">
        <v>1274</v>
      </c>
      <c r="K185" s="692" t="s">
        <v>1274</v>
      </c>
      <c r="L185" s="692" t="s">
        <v>1274</v>
      </c>
      <c r="M185" s="69"/>
      <c r="N185" s="69"/>
      <c r="O185" s="69"/>
      <c r="P185" s="69"/>
    </row>
    <row r="186" spans="1:31" s="23" customFormat="1" ht="36" hidden="1" x14ac:dyDescent="0.3">
      <c r="A186" s="723">
        <v>183</v>
      </c>
      <c r="B186" s="706" t="s">
        <v>6954</v>
      </c>
      <c r="C186" s="27" t="s">
        <v>10467</v>
      </c>
      <c r="D186" s="692" t="s">
        <v>10306</v>
      </c>
      <c r="E186" s="712"/>
      <c r="F186" s="692" t="s">
        <v>10306</v>
      </c>
      <c r="G186" s="712" t="s">
        <v>10306</v>
      </c>
      <c r="H186" s="692" t="s">
        <v>10306</v>
      </c>
      <c r="I186" s="692" t="s">
        <v>10306</v>
      </c>
      <c r="J186" s="696" t="s">
        <v>1274</v>
      </c>
      <c r="K186" s="696" t="s">
        <v>1274</v>
      </c>
      <c r="L186" s="696" t="s">
        <v>1274</v>
      </c>
      <c r="M186" s="69"/>
      <c r="N186" s="69"/>
      <c r="O186" s="69"/>
      <c r="P186" s="69"/>
    </row>
    <row r="187" spans="1:31" s="23" customFormat="1" ht="36" hidden="1" x14ac:dyDescent="0.3">
      <c r="A187" s="723">
        <v>184</v>
      </c>
      <c r="B187" s="706" t="s">
        <v>6998</v>
      </c>
      <c r="C187" s="27" t="s">
        <v>10468</v>
      </c>
      <c r="D187" s="692" t="s">
        <v>10306</v>
      </c>
      <c r="E187" s="712"/>
      <c r="F187" s="692" t="s">
        <v>3113</v>
      </c>
      <c r="G187" s="712"/>
      <c r="H187" s="692"/>
      <c r="I187" s="692"/>
      <c r="J187" s="692"/>
      <c r="K187" s="692"/>
      <c r="L187" s="692"/>
      <c r="M187" s="69"/>
      <c r="N187" s="69"/>
      <c r="O187" s="69"/>
      <c r="P187" s="69"/>
    </row>
    <row r="188" spans="1:31" s="39" customFormat="1" ht="25.5" hidden="1" x14ac:dyDescent="0.3">
      <c r="A188" s="723">
        <v>185</v>
      </c>
      <c r="B188" s="40" t="s">
        <v>7102</v>
      </c>
      <c r="C188" s="73" t="s">
        <v>10469</v>
      </c>
      <c r="D188" s="692" t="s">
        <v>10306</v>
      </c>
      <c r="E188" s="712"/>
      <c r="F188" s="696" t="s">
        <v>10306</v>
      </c>
      <c r="G188" s="715"/>
      <c r="H188" s="696"/>
      <c r="I188" s="696"/>
      <c r="J188" s="696"/>
      <c r="K188" s="696"/>
      <c r="L188" s="696"/>
      <c r="M188" s="74"/>
      <c r="N188" s="74"/>
      <c r="O188" s="74"/>
      <c r="P188" s="74"/>
    </row>
    <row r="189" spans="1:31" s="39" customFormat="1" ht="36" hidden="1" x14ac:dyDescent="0.3">
      <c r="A189" s="723">
        <v>186</v>
      </c>
      <c r="B189" s="40" t="s">
        <v>7230</v>
      </c>
      <c r="C189" s="27" t="s">
        <v>10470</v>
      </c>
      <c r="D189" s="692" t="s">
        <v>10306</v>
      </c>
      <c r="E189" s="712"/>
      <c r="F189" s="692"/>
      <c r="G189" s="712"/>
      <c r="H189" s="692" t="s">
        <v>1274</v>
      </c>
      <c r="I189" s="692" t="s">
        <v>1274</v>
      </c>
      <c r="J189" s="692" t="s">
        <v>10306</v>
      </c>
      <c r="K189" s="692" t="s">
        <v>10306</v>
      </c>
      <c r="L189" s="692" t="s">
        <v>1274</v>
      </c>
      <c r="M189" s="74"/>
      <c r="N189" s="74"/>
      <c r="O189" s="74"/>
      <c r="P189" s="74"/>
    </row>
    <row r="190" spans="1:31" s="39" customFormat="1" ht="24" hidden="1" x14ac:dyDescent="0.3">
      <c r="A190" s="723">
        <v>187</v>
      </c>
      <c r="B190" s="706" t="s">
        <v>7833</v>
      </c>
      <c r="C190" s="27" t="s">
        <v>7834</v>
      </c>
      <c r="D190" s="692" t="s">
        <v>10306</v>
      </c>
      <c r="E190" s="712"/>
      <c r="F190" s="692"/>
      <c r="G190" s="712"/>
      <c r="H190" s="692" t="s">
        <v>1274</v>
      </c>
      <c r="I190" s="692" t="s">
        <v>1274</v>
      </c>
      <c r="J190" s="692" t="s">
        <v>1274</v>
      </c>
      <c r="K190" s="692" t="s">
        <v>1274</v>
      </c>
      <c r="L190" s="692" t="s">
        <v>1274</v>
      </c>
      <c r="M190" s="74"/>
      <c r="N190" s="74"/>
      <c r="O190" s="74"/>
      <c r="P190" s="74"/>
    </row>
    <row r="191" spans="1:31" s="39" customFormat="1" ht="36" hidden="1" x14ac:dyDescent="0.3">
      <c r="A191" s="723">
        <v>188</v>
      </c>
      <c r="B191" s="40" t="s">
        <v>7988</v>
      </c>
      <c r="C191" s="27" t="s">
        <v>10471</v>
      </c>
      <c r="D191" s="697" t="s">
        <v>10306</v>
      </c>
      <c r="E191" s="697"/>
      <c r="F191" s="697" t="s">
        <v>10306</v>
      </c>
      <c r="G191" s="697"/>
      <c r="H191" s="697"/>
      <c r="I191" s="697"/>
      <c r="J191" s="693"/>
      <c r="K191" s="693"/>
      <c r="L191" s="693"/>
      <c r="M191" s="74"/>
      <c r="N191" s="74"/>
      <c r="O191" s="74"/>
      <c r="P191" s="74"/>
    </row>
    <row r="192" spans="1:31" s="23" customFormat="1" ht="24" hidden="1" x14ac:dyDescent="0.3">
      <c r="A192" s="723">
        <v>189</v>
      </c>
      <c r="B192" s="706" t="s">
        <v>7994</v>
      </c>
      <c r="C192" s="27" t="s">
        <v>10472</v>
      </c>
      <c r="D192" s="692" t="s">
        <v>10306</v>
      </c>
      <c r="E192" s="712"/>
      <c r="F192" s="696"/>
      <c r="G192" s="715"/>
      <c r="H192" s="696"/>
      <c r="I192" s="696"/>
      <c r="J192" s="696"/>
      <c r="K192" s="696"/>
      <c r="L192" s="696"/>
      <c r="M192" s="69"/>
      <c r="N192" s="69"/>
      <c r="O192" s="69"/>
      <c r="P192" s="69"/>
    </row>
    <row r="193" spans="1:17" s="23" customFormat="1" ht="25.5" hidden="1" x14ac:dyDescent="0.3">
      <c r="A193" s="723">
        <v>190</v>
      </c>
      <c r="B193" s="706" t="s">
        <v>8009</v>
      </c>
      <c r="C193" s="723" t="s">
        <v>10473</v>
      </c>
      <c r="D193" s="696" t="s">
        <v>10306</v>
      </c>
      <c r="E193" s="715"/>
      <c r="F193" s="696"/>
      <c r="G193" s="715"/>
      <c r="H193" s="696"/>
      <c r="I193" s="696"/>
      <c r="J193" s="696"/>
      <c r="K193" s="696"/>
      <c r="L193" s="696"/>
      <c r="M193" s="69"/>
      <c r="N193" s="69"/>
      <c r="O193" s="69"/>
      <c r="P193" s="69"/>
    </row>
    <row r="194" spans="1:17" s="23" customFormat="1" ht="24" hidden="1" x14ac:dyDescent="0.3">
      <c r="A194" s="723">
        <v>191</v>
      </c>
      <c r="B194" s="706" t="s">
        <v>8187</v>
      </c>
      <c r="C194" s="27" t="s">
        <v>8188</v>
      </c>
      <c r="D194" s="692" t="s">
        <v>10306</v>
      </c>
      <c r="E194" s="712"/>
      <c r="F194" s="696"/>
      <c r="G194" s="715"/>
      <c r="H194" s="696"/>
      <c r="I194" s="696"/>
      <c r="J194" s="696"/>
      <c r="K194" s="696"/>
      <c r="L194" s="696"/>
      <c r="M194" s="69"/>
      <c r="N194" s="69"/>
      <c r="O194" s="69"/>
      <c r="P194" s="69"/>
    </row>
    <row r="195" spans="1:17" s="23" customFormat="1" ht="24" hidden="1" x14ac:dyDescent="0.3">
      <c r="A195" s="723">
        <v>192</v>
      </c>
      <c r="B195" s="706" t="s">
        <v>8606</v>
      </c>
      <c r="C195" s="27" t="s">
        <v>10474</v>
      </c>
      <c r="D195" s="692" t="s">
        <v>10306</v>
      </c>
      <c r="E195" s="712"/>
      <c r="F195" s="692"/>
      <c r="G195" s="712"/>
      <c r="H195" s="692" t="s">
        <v>1274</v>
      </c>
      <c r="I195" s="692" t="s">
        <v>1274</v>
      </c>
      <c r="J195" s="692" t="s">
        <v>1274</v>
      </c>
      <c r="K195" s="692" t="s">
        <v>1274</v>
      </c>
      <c r="L195" s="692" t="s">
        <v>1274</v>
      </c>
      <c r="M195" s="69"/>
      <c r="N195" s="69"/>
      <c r="O195" s="69"/>
      <c r="P195" s="69"/>
    </row>
    <row r="196" spans="1:17" s="698" customFormat="1" ht="25.5" hidden="1" x14ac:dyDescent="0.3">
      <c r="A196" s="723">
        <v>193</v>
      </c>
      <c r="B196" s="728" t="s">
        <v>8648</v>
      </c>
      <c r="C196" s="723" t="s">
        <v>10475</v>
      </c>
      <c r="D196" s="692" t="s">
        <v>10306</v>
      </c>
      <c r="E196" s="712"/>
      <c r="F196" s="696"/>
      <c r="G196" s="715"/>
      <c r="H196" s="696"/>
      <c r="I196" s="696"/>
      <c r="J196" s="696"/>
      <c r="K196" s="696"/>
      <c r="L196" s="696"/>
      <c r="M196" s="730"/>
      <c r="N196" s="730"/>
      <c r="O196" s="730"/>
      <c r="P196" s="730"/>
    </row>
    <row r="197" spans="1:17" s="708" customFormat="1" ht="38.25" hidden="1" x14ac:dyDescent="0.3">
      <c r="A197" s="723">
        <v>194</v>
      </c>
      <c r="B197" s="750" t="s">
        <v>8649</v>
      </c>
      <c r="C197" s="729" t="s">
        <v>10476</v>
      </c>
      <c r="D197" s="701" t="s">
        <v>10306</v>
      </c>
      <c r="E197" s="713"/>
      <c r="F197" s="709" t="s">
        <v>10306</v>
      </c>
      <c r="G197" s="716"/>
      <c r="H197" s="709"/>
      <c r="I197" s="709"/>
      <c r="J197" s="709"/>
      <c r="K197" s="709"/>
      <c r="L197" s="709"/>
      <c r="M197" s="751"/>
      <c r="N197" s="751"/>
      <c r="O197" s="751"/>
      <c r="P197" s="751"/>
    </row>
    <row r="198" spans="1:17" s="23" customFormat="1" ht="24" hidden="1" x14ac:dyDescent="0.3">
      <c r="A198" s="723">
        <v>195</v>
      </c>
      <c r="B198" s="706" t="s">
        <v>8650</v>
      </c>
      <c r="C198" s="27" t="s">
        <v>8651</v>
      </c>
      <c r="D198" s="692" t="s">
        <v>10306</v>
      </c>
      <c r="E198" s="712"/>
      <c r="F198" s="696"/>
      <c r="G198" s="715"/>
      <c r="H198" s="696"/>
      <c r="I198" s="696"/>
      <c r="J198" s="696"/>
      <c r="K198" s="696"/>
      <c r="L198" s="696"/>
      <c r="M198" s="69"/>
      <c r="N198" s="69"/>
      <c r="O198" s="69"/>
      <c r="P198" s="69"/>
    </row>
    <row r="199" spans="1:17" s="23" customFormat="1" ht="36" hidden="1" x14ac:dyDescent="0.3">
      <c r="A199" s="723">
        <v>196</v>
      </c>
      <c r="B199" s="40" t="s">
        <v>9124</v>
      </c>
      <c r="C199" s="119" t="s">
        <v>10729</v>
      </c>
      <c r="D199" s="709" t="s">
        <v>10306</v>
      </c>
      <c r="E199" s="716"/>
      <c r="F199" s="709"/>
      <c r="G199" s="716"/>
      <c r="H199" s="709" t="s">
        <v>1274</v>
      </c>
      <c r="I199" s="709" t="s">
        <v>1274</v>
      </c>
      <c r="J199" s="709" t="s">
        <v>1274</v>
      </c>
      <c r="K199" s="709" t="s">
        <v>1274</v>
      </c>
      <c r="L199" s="709" t="s">
        <v>1274</v>
      </c>
      <c r="M199" s="752"/>
      <c r="N199" s="752"/>
      <c r="O199" s="752"/>
      <c r="P199" s="752"/>
      <c r="Q199" s="710"/>
    </row>
    <row r="200" spans="1:17" s="711" customFormat="1" ht="24" hidden="1" x14ac:dyDescent="0.3">
      <c r="A200" s="723">
        <v>197</v>
      </c>
      <c r="B200" s="40" t="s">
        <v>9451</v>
      </c>
      <c r="C200" s="27" t="s">
        <v>10477</v>
      </c>
      <c r="D200" s="692" t="s">
        <v>10306</v>
      </c>
      <c r="E200" s="712"/>
      <c r="F200" s="692"/>
      <c r="G200" s="712"/>
      <c r="H200" s="692"/>
      <c r="I200" s="692"/>
      <c r="J200" s="692"/>
      <c r="K200" s="692"/>
      <c r="L200" s="692"/>
      <c r="M200" s="753"/>
      <c r="N200" s="753"/>
      <c r="O200" s="753"/>
      <c r="P200" s="753"/>
    </row>
    <row r="201" spans="1:17" s="23" customFormat="1" ht="24" hidden="1" x14ac:dyDescent="0.3">
      <c r="A201" s="723">
        <v>198</v>
      </c>
      <c r="B201" s="706" t="s">
        <v>9459</v>
      </c>
      <c r="C201" s="27" t="s">
        <v>9491</v>
      </c>
      <c r="D201" s="692" t="s">
        <v>10306</v>
      </c>
      <c r="E201" s="712"/>
      <c r="F201" s="696"/>
      <c r="G201" s="715"/>
      <c r="H201" s="696"/>
      <c r="I201" s="696"/>
      <c r="J201" s="696"/>
      <c r="K201" s="696"/>
      <c r="L201" s="696"/>
      <c r="M201" s="69"/>
      <c r="N201" s="69"/>
      <c r="O201" s="69"/>
      <c r="P201" s="69"/>
    </row>
    <row r="202" spans="1:17" s="23" customFormat="1" ht="24" hidden="1" x14ac:dyDescent="0.3">
      <c r="A202" s="723">
        <v>199</v>
      </c>
      <c r="B202" s="706" t="s">
        <v>9471</v>
      </c>
      <c r="C202" s="27" t="s">
        <v>10478</v>
      </c>
      <c r="D202" s="692" t="s">
        <v>10306</v>
      </c>
      <c r="E202" s="712"/>
      <c r="F202" s="692"/>
      <c r="G202" s="712"/>
      <c r="H202" s="692" t="s">
        <v>1274</v>
      </c>
      <c r="I202" s="692" t="s">
        <v>1274</v>
      </c>
      <c r="J202" s="692" t="s">
        <v>1274</v>
      </c>
      <c r="K202" s="692" t="s">
        <v>1274</v>
      </c>
      <c r="L202" s="692" t="s">
        <v>1274</v>
      </c>
      <c r="M202" s="69"/>
      <c r="N202" s="69"/>
      <c r="O202" s="69"/>
      <c r="P202" s="69"/>
    </row>
    <row r="203" spans="1:17" s="23" customFormat="1" ht="24" hidden="1" x14ac:dyDescent="0.3">
      <c r="A203" s="723">
        <v>200</v>
      </c>
      <c r="B203" s="706" t="s">
        <v>9481</v>
      </c>
      <c r="C203" s="27" t="s">
        <v>9480</v>
      </c>
      <c r="D203" s="692" t="s">
        <v>10306</v>
      </c>
      <c r="E203" s="712"/>
      <c r="F203" s="696"/>
      <c r="G203" s="715"/>
      <c r="H203" s="696"/>
      <c r="I203" s="696"/>
      <c r="J203" s="696"/>
      <c r="K203" s="696"/>
      <c r="L203" s="696"/>
      <c r="M203" s="69"/>
      <c r="N203" s="69"/>
      <c r="O203" s="69"/>
      <c r="P203" s="69"/>
    </row>
    <row r="204" spans="1:17" s="23" customFormat="1" ht="24" hidden="1" x14ac:dyDescent="0.3">
      <c r="A204" s="723">
        <v>201</v>
      </c>
      <c r="B204" s="706" t="s">
        <v>9508</v>
      </c>
      <c r="C204" s="27" t="s">
        <v>10479</v>
      </c>
      <c r="D204" s="692" t="s">
        <v>10306</v>
      </c>
      <c r="E204" s="712"/>
      <c r="F204" s="696"/>
      <c r="G204" s="715"/>
      <c r="H204" s="696"/>
      <c r="I204" s="696"/>
      <c r="J204" s="696"/>
      <c r="K204" s="696"/>
      <c r="L204" s="696"/>
      <c r="M204" s="69"/>
      <c r="N204" s="69"/>
      <c r="O204" s="69"/>
      <c r="P204" s="69"/>
    </row>
    <row r="205" spans="1:17" s="23" customFormat="1" ht="24" hidden="1" x14ac:dyDescent="0.3">
      <c r="A205" s="723">
        <v>202</v>
      </c>
      <c r="B205" s="706" t="s">
        <v>9525</v>
      </c>
      <c r="C205" s="27" t="s">
        <v>9526</v>
      </c>
      <c r="D205" s="692" t="s">
        <v>10306</v>
      </c>
      <c r="E205" s="712"/>
      <c r="F205" s="696"/>
      <c r="G205" s="715"/>
      <c r="H205" s="696"/>
      <c r="I205" s="696"/>
      <c r="J205" s="696"/>
      <c r="K205" s="696"/>
      <c r="L205" s="696"/>
      <c r="M205" s="69"/>
      <c r="N205" s="69"/>
      <c r="O205" s="69"/>
      <c r="P205" s="69"/>
    </row>
    <row r="206" spans="1:17" s="453" customFormat="1" ht="25.5" hidden="1" x14ac:dyDescent="0.3">
      <c r="A206" s="723">
        <v>203</v>
      </c>
      <c r="B206" s="724" t="s">
        <v>28</v>
      </c>
      <c r="C206" s="723" t="s">
        <v>10480</v>
      </c>
      <c r="D206" s="714" t="s">
        <v>10306</v>
      </c>
      <c r="E206" s="725"/>
      <c r="F206" s="714"/>
      <c r="G206" s="725"/>
      <c r="H206" s="714"/>
      <c r="I206" s="714"/>
      <c r="J206" s="714"/>
      <c r="K206" s="714"/>
      <c r="L206" s="714"/>
      <c r="M206" s="726"/>
      <c r="N206" s="726"/>
      <c r="O206" s="726"/>
      <c r="P206" s="726"/>
    </row>
    <row r="207" spans="1:17" s="453" customFormat="1" ht="25.5" hidden="1" x14ac:dyDescent="0.3">
      <c r="A207" s="723">
        <v>204</v>
      </c>
      <c r="B207" s="724" t="s">
        <v>38</v>
      </c>
      <c r="C207" s="723" t="s">
        <v>10481</v>
      </c>
      <c r="D207" s="714" t="s">
        <v>10306</v>
      </c>
      <c r="E207" s="725"/>
      <c r="F207" s="714" t="s">
        <v>10306</v>
      </c>
      <c r="G207" s="725" t="s">
        <v>10306</v>
      </c>
      <c r="H207" s="714"/>
      <c r="I207" s="714"/>
      <c r="J207" s="714"/>
      <c r="K207" s="714"/>
      <c r="L207" s="714"/>
      <c r="M207" s="726"/>
      <c r="N207" s="726"/>
      <c r="O207" s="726"/>
      <c r="P207" s="726"/>
    </row>
    <row r="208" spans="1:17" s="453" customFormat="1" ht="25.5" hidden="1" x14ac:dyDescent="0.3">
      <c r="A208" s="723">
        <v>205</v>
      </c>
      <c r="B208" s="754" t="s">
        <v>9557</v>
      </c>
      <c r="C208" s="723" t="s">
        <v>10482</v>
      </c>
      <c r="D208" s="714" t="s">
        <v>10306</v>
      </c>
      <c r="E208" s="725"/>
      <c r="F208" s="714"/>
      <c r="G208" s="725"/>
      <c r="H208" s="714"/>
      <c r="I208" s="714"/>
      <c r="J208" s="714"/>
      <c r="K208" s="714"/>
      <c r="L208" s="714"/>
      <c r="M208" s="726"/>
      <c r="N208" s="726"/>
      <c r="O208" s="726"/>
      <c r="P208" s="726"/>
    </row>
    <row r="209" spans="1:16" s="453" customFormat="1" ht="51" hidden="1" x14ac:dyDescent="0.3">
      <c r="A209" s="723">
        <v>206</v>
      </c>
      <c r="B209" s="724" t="s">
        <v>1247</v>
      </c>
      <c r="C209" s="723" t="s">
        <v>10483</v>
      </c>
      <c r="D209" s="714" t="s">
        <v>10306</v>
      </c>
      <c r="E209" s="725"/>
      <c r="F209" s="714" t="s">
        <v>10306</v>
      </c>
      <c r="G209" s="725" t="s">
        <v>10306</v>
      </c>
      <c r="H209" s="714"/>
      <c r="I209" s="714"/>
      <c r="J209" s="714"/>
      <c r="K209" s="714"/>
      <c r="L209" s="714"/>
      <c r="M209" s="726"/>
      <c r="N209" s="726"/>
      <c r="O209" s="726"/>
      <c r="P209" s="726"/>
    </row>
    <row r="210" spans="1:16" s="453" customFormat="1" ht="25.5" hidden="1" x14ac:dyDescent="0.3">
      <c r="A210" s="723">
        <v>207</v>
      </c>
      <c r="B210" s="724" t="s">
        <v>1248</v>
      </c>
      <c r="C210" s="723" t="s">
        <v>10484</v>
      </c>
      <c r="D210" s="714" t="s">
        <v>10306</v>
      </c>
      <c r="E210" s="725"/>
      <c r="F210" s="714"/>
      <c r="G210" s="725"/>
      <c r="H210" s="714"/>
      <c r="I210" s="714"/>
      <c r="J210" s="714"/>
      <c r="K210" s="714" t="s">
        <v>10306</v>
      </c>
      <c r="L210" s="714"/>
      <c r="M210" s="726"/>
      <c r="N210" s="726"/>
      <c r="O210" s="726"/>
      <c r="P210" s="726"/>
    </row>
    <row r="211" spans="1:16" s="453" customFormat="1" ht="25.5" hidden="1" x14ac:dyDescent="0.3">
      <c r="A211" s="723">
        <v>208</v>
      </c>
      <c r="B211" s="724" t="s">
        <v>1261</v>
      </c>
      <c r="C211" s="723" t="s">
        <v>10485</v>
      </c>
      <c r="D211" s="714" t="s">
        <v>10306</v>
      </c>
      <c r="E211" s="725"/>
      <c r="F211" s="714" t="s">
        <v>10306</v>
      </c>
      <c r="G211" s="725" t="s">
        <v>10306</v>
      </c>
      <c r="H211" s="714" t="s">
        <v>10306</v>
      </c>
      <c r="I211" s="714" t="s">
        <v>10306</v>
      </c>
      <c r="J211" s="714" t="s">
        <v>10306</v>
      </c>
      <c r="K211" s="714" t="s">
        <v>10306</v>
      </c>
      <c r="L211" s="714" t="s">
        <v>1274</v>
      </c>
      <c r="M211" s="726"/>
      <c r="N211" s="726"/>
      <c r="O211" s="726"/>
      <c r="P211" s="726"/>
    </row>
    <row r="212" spans="1:16" s="453" customFormat="1" ht="25.5" hidden="1" x14ac:dyDescent="0.3">
      <c r="A212" s="723">
        <v>209</v>
      </c>
      <c r="B212" s="724" t="s">
        <v>1299</v>
      </c>
      <c r="C212" s="723" t="s">
        <v>10486</v>
      </c>
      <c r="D212" s="714" t="s">
        <v>10306</v>
      </c>
      <c r="E212" s="725"/>
      <c r="F212" s="714"/>
      <c r="G212" s="725"/>
      <c r="H212" s="714"/>
      <c r="I212" s="714"/>
      <c r="J212" s="714"/>
      <c r="K212" s="714" t="s">
        <v>10306</v>
      </c>
      <c r="L212" s="714"/>
      <c r="M212" s="726"/>
      <c r="N212" s="726"/>
      <c r="O212" s="726"/>
      <c r="P212" s="726"/>
    </row>
    <row r="213" spans="1:16" s="453" customFormat="1" ht="25.5" hidden="1" x14ac:dyDescent="0.3">
      <c r="A213" s="723">
        <v>210</v>
      </c>
      <c r="B213" s="724" t="s">
        <v>1818</v>
      </c>
      <c r="C213" s="723" t="s">
        <v>10487</v>
      </c>
      <c r="D213" s="714" t="s">
        <v>10306</v>
      </c>
      <c r="E213" s="725"/>
      <c r="F213" s="714"/>
      <c r="G213" s="725"/>
      <c r="H213" s="714"/>
      <c r="I213" s="714"/>
      <c r="J213" s="714"/>
      <c r="K213" s="714"/>
      <c r="L213" s="714"/>
      <c r="M213" s="726"/>
      <c r="N213" s="726"/>
      <c r="O213" s="726"/>
      <c r="P213" s="726"/>
    </row>
    <row r="214" spans="1:16" s="453" customFormat="1" ht="25.5" hidden="1" x14ac:dyDescent="0.3">
      <c r="A214" s="723">
        <v>211</v>
      </c>
      <c r="B214" s="724" t="s">
        <v>3047</v>
      </c>
      <c r="C214" s="723" t="s">
        <v>10488</v>
      </c>
      <c r="D214" s="692" t="s">
        <v>10307</v>
      </c>
      <c r="E214" s="712"/>
      <c r="F214" s="692" t="s">
        <v>10306</v>
      </c>
      <c r="G214" s="712" t="s">
        <v>10306</v>
      </c>
      <c r="H214" s="692" t="s">
        <v>1274</v>
      </c>
      <c r="I214" s="692" t="s">
        <v>10306</v>
      </c>
      <c r="J214" s="714" t="s">
        <v>1274</v>
      </c>
      <c r="K214" s="714" t="s">
        <v>1274</v>
      </c>
      <c r="L214" s="714" t="s">
        <v>1274</v>
      </c>
      <c r="M214" s="726"/>
      <c r="N214" s="726"/>
      <c r="O214" s="726"/>
      <c r="P214" s="726"/>
    </row>
    <row r="215" spans="1:16" s="453" customFormat="1" ht="25.5" hidden="1" x14ac:dyDescent="0.3">
      <c r="A215" s="723">
        <v>212</v>
      </c>
      <c r="B215" s="724" t="s">
        <v>3059</v>
      </c>
      <c r="C215" s="723" t="s">
        <v>10489</v>
      </c>
      <c r="D215" s="714" t="s">
        <v>10306</v>
      </c>
      <c r="E215" s="725"/>
      <c r="F215" s="714"/>
      <c r="G215" s="725"/>
      <c r="H215" s="714"/>
      <c r="I215" s="714"/>
      <c r="J215" s="714"/>
      <c r="K215" s="714"/>
      <c r="L215" s="714"/>
      <c r="M215" s="726"/>
      <c r="N215" s="726"/>
      <c r="O215" s="726"/>
      <c r="P215" s="726"/>
    </row>
    <row r="216" spans="1:16" s="181" customFormat="1" hidden="1" x14ac:dyDescent="0.3">
      <c r="A216" s="755"/>
      <c r="B216" s="756"/>
      <c r="C216" s="755"/>
      <c r="D216" s="757"/>
      <c r="E216" s="757"/>
      <c r="F216" s="755"/>
      <c r="G216" s="755"/>
      <c r="H216" s="755" t="s">
        <v>3113</v>
      </c>
      <c r="I216" s="755"/>
      <c r="J216" s="755"/>
      <c r="K216" s="755"/>
      <c r="L216" s="755"/>
      <c r="M216" s="755"/>
      <c r="N216" s="755"/>
      <c r="O216" s="755"/>
      <c r="P216" s="755"/>
    </row>
    <row r="217" spans="1:16" s="181" customFormat="1" x14ac:dyDescent="0.3">
      <c r="A217" s="755"/>
      <c r="B217" s="756"/>
      <c r="C217" s="755"/>
      <c r="D217" s="757"/>
      <c r="E217" s="757"/>
      <c r="F217" s="755"/>
      <c r="G217" s="755"/>
      <c r="H217" s="755"/>
      <c r="I217" s="755"/>
      <c r="J217" s="755"/>
      <c r="K217" s="755"/>
      <c r="L217" s="755"/>
      <c r="M217" s="755"/>
      <c r="N217" s="755"/>
      <c r="O217" s="755"/>
      <c r="P217" s="755"/>
    </row>
    <row r="218" spans="1:16" s="181" customFormat="1" x14ac:dyDescent="0.3">
      <c r="A218" s="755"/>
      <c r="B218" s="756"/>
      <c r="C218" s="755"/>
      <c r="D218" s="757"/>
      <c r="E218" s="757"/>
      <c r="F218" s="755"/>
      <c r="G218" s="755"/>
      <c r="H218" s="755"/>
      <c r="I218" s="755"/>
      <c r="J218" s="755"/>
      <c r="K218" s="755"/>
      <c r="L218" s="755"/>
      <c r="M218" s="755"/>
      <c r="N218" s="755"/>
      <c r="O218" s="755"/>
      <c r="P218" s="755"/>
    </row>
    <row r="219" spans="1:16" s="181" customFormat="1" x14ac:dyDescent="0.3">
      <c r="A219" s="755"/>
      <c r="B219" s="756"/>
      <c r="C219" s="755"/>
      <c r="D219" s="757"/>
      <c r="E219" s="757"/>
      <c r="F219" s="755"/>
      <c r="G219" s="755"/>
      <c r="H219" s="755"/>
      <c r="I219" s="755"/>
      <c r="J219" s="755"/>
      <c r="K219" s="755"/>
      <c r="L219" s="755"/>
      <c r="M219" s="755"/>
      <c r="N219" s="755"/>
      <c r="O219" s="755"/>
      <c r="P219" s="755"/>
    </row>
    <row r="220" spans="1:16" s="181" customFormat="1" x14ac:dyDescent="0.3">
      <c r="A220" s="755"/>
      <c r="B220" s="756"/>
      <c r="C220" s="755"/>
      <c r="D220" s="757"/>
      <c r="E220" s="757"/>
      <c r="F220" s="755"/>
      <c r="G220" s="755"/>
      <c r="H220" s="755"/>
      <c r="I220" s="755"/>
      <c r="J220" s="755"/>
      <c r="K220" s="755"/>
      <c r="L220" s="755"/>
      <c r="M220" s="755"/>
      <c r="N220" s="755"/>
      <c r="O220" s="755"/>
      <c r="P220" s="755"/>
    </row>
    <row r="221" spans="1:16" s="181" customFormat="1" x14ac:dyDescent="0.3">
      <c r="A221" s="755"/>
      <c r="B221" s="756"/>
      <c r="C221" s="755"/>
      <c r="D221" s="757"/>
      <c r="E221" s="757"/>
      <c r="F221" s="755"/>
      <c r="G221" s="755"/>
      <c r="H221" s="755"/>
      <c r="I221" s="755"/>
      <c r="J221" s="755"/>
      <c r="K221" s="755"/>
      <c r="L221" s="755"/>
      <c r="M221" s="755"/>
      <c r="N221" s="755"/>
      <c r="O221" s="755"/>
      <c r="P221" s="755"/>
    </row>
    <row r="222" spans="1:16" s="181" customFormat="1" x14ac:dyDescent="0.3">
      <c r="A222" s="755"/>
      <c r="B222" s="756"/>
      <c r="C222" s="755"/>
      <c r="D222" s="757"/>
      <c r="E222" s="757"/>
      <c r="F222" s="755"/>
      <c r="G222" s="755"/>
      <c r="H222" s="755"/>
      <c r="I222" s="755"/>
      <c r="J222" s="755"/>
      <c r="K222" s="755"/>
      <c r="L222" s="755"/>
      <c r="M222" s="755"/>
      <c r="N222" s="755"/>
      <c r="O222" s="755"/>
      <c r="P222" s="755"/>
    </row>
    <row r="223" spans="1:16" s="181" customFormat="1" x14ac:dyDescent="0.3">
      <c r="A223" s="755"/>
      <c r="B223" s="756"/>
      <c r="C223" s="755"/>
      <c r="D223" s="757"/>
      <c r="E223" s="757"/>
      <c r="F223" s="755"/>
      <c r="G223" s="755"/>
      <c r="H223" s="755"/>
      <c r="I223" s="755"/>
      <c r="J223" s="755"/>
      <c r="K223" s="755"/>
      <c r="L223" s="755"/>
      <c r="M223" s="755"/>
      <c r="N223" s="755"/>
      <c r="O223" s="755"/>
      <c r="P223" s="755"/>
    </row>
    <row r="224" spans="1:16" s="181" customFormat="1" x14ac:dyDescent="0.3">
      <c r="A224" s="755"/>
      <c r="B224" s="756"/>
      <c r="C224" s="755"/>
      <c r="D224" s="757"/>
      <c r="E224" s="757"/>
      <c r="F224" s="755"/>
      <c r="G224" s="755"/>
      <c r="H224" s="755"/>
      <c r="I224" s="755"/>
      <c r="J224" s="755"/>
      <c r="K224" s="755"/>
      <c r="L224" s="755"/>
      <c r="M224" s="755"/>
      <c r="N224" s="755"/>
      <c r="O224" s="755"/>
      <c r="P224" s="755"/>
    </row>
    <row r="225" spans="1:16" s="181" customFormat="1" x14ac:dyDescent="0.3">
      <c r="A225" s="755"/>
      <c r="B225" s="756"/>
      <c r="C225" s="755"/>
      <c r="D225" s="757"/>
      <c r="E225" s="757"/>
      <c r="F225" s="755"/>
      <c r="G225" s="755"/>
      <c r="H225" s="755"/>
      <c r="I225" s="755"/>
      <c r="J225" s="755"/>
      <c r="K225" s="755"/>
      <c r="L225" s="755"/>
      <c r="M225" s="755"/>
      <c r="N225" s="755"/>
      <c r="O225" s="755"/>
      <c r="P225" s="755"/>
    </row>
    <row r="226" spans="1:16" s="181" customFormat="1" x14ac:dyDescent="0.3">
      <c r="A226" s="755"/>
      <c r="B226" s="756"/>
      <c r="C226" s="755"/>
      <c r="D226" s="757"/>
      <c r="E226" s="757"/>
      <c r="F226" s="755"/>
      <c r="G226" s="755"/>
      <c r="H226" s="755"/>
      <c r="I226" s="755"/>
      <c r="J226" s="755"/>
      <c r="K226" s="755"/>
      <c r="L226" s="755"/>
      <c r="M226" s="755"/>
      <c r="N226" s="755"/>
      <c r="O226" s="755"/>
      <c r="P226" s="755"/>
    </row>
    <row r="227" spans="1:16" s="181" customFormat="1" x14ac:dyDescent="0.3">
      <c r="A227" s="755"/>
      <c r="B227" s="756"/>
      <c r="C227" s="755"/>
      <c r="D227" s="757"/>
      <c r="E227" s="757"/>
      <c r="F227" s="755"/>
      <c r="G227" s="755"/>
      <c r="H227" s="755"/>
      <c r="I227" s="755"/>
      <c r="J227" s="755"/>
      <c r="K227" s="755"/>
      <c r="L227" s="755"/>
      <c r="M227" s="755"/>
      <c r="N227" s="755"/>
      <c r="O227" s="755"/>
      <c r="P227" s="755"/>
    </row>
    <row r="228" spans="1:16" s="181" customFormat="1" x14ac:dyDescent="0.3">
      <c r="A228" s="755"/>
      <c r="B228" s="756"/>
      <c r="C228" s="755"/>
      <c r="D228" s="757"/>
      <c r="E228" s="757"/>
      <c r="F228" s="755"/>
      <c r="G228" s="755"/>
      <c r="H228" s="755"/>
      <c r="I228" s="755"/>
      <c r="J228" s="755"/>
      <c r="K228" s="755"/>
      <c r="L228" s="755"/>
      <c r="M228" s="755"/>
      <c r="N228" s="755"/>
      <c r="O228" s="755"/>
      <c r="P228" s="755"/>
    </row>
    <row r="229" spans="1:16" s="181" customFormat="1" x14ac:dyDescent="0.3">
      <c r="A229" s="755"/>
      <c r="B229" s="756"/>
      <c r="C229" s="755"/>
      <c r="D229" s="757"/>
      <c r="E229" s="757"/>
      <c r="F229" s="755"/>
      <c r="G229" s="755"/>
      <c r="H229" s="755"/>
      <c r="I229" s="755"/>
      <c r="J229" s="755"/>
      <c r="K229" s="755"/>
      <c r="L229" s="755"/>
      <c r="M229" s="755"/>
      <c r="N229" s="755"/>
      <c r="O229" s="755"/>
      <c r="P229" s="755"/>
    </row>
    <row r="230" spans="1:16" s="181" customFormat="1" x14ac:dyDescent="0.3">
      <c r="A230" s="755"/>
      <c r="B230" s="756"/>
      <c r="C230" s="755"/>
      <c r="D230" s="757"/>
      <c r="E230" s="757"/>
      <c r="F230" s="755"/>
      <c r="G230" s="755"/>
      <c r="H230" s="755"/>
      <c r="I230" s="755"/>
      <c r="J230" s="755"/>
      <c r="K230" s="755"/>
      <c r="L230" s="755"/>
      <c r="M230" s="755"/>
      <c r="N230" s="755"/>
      <c r="O230" s="755"/>
      <c r="P230" s="755"/>
    </row>
    <row r="231" spans="1:16" s="181" customFormat="1" x14ac:dyDescent="0.3">
      <c r="A231" s="755"/>
      <c r="B231" s="756"/>
      <c r="C231" s="755"/>
      <c r="D231" s="757"/>
      <c r="E231" s="757"/>
      <c r="F231" s="755"/>
      <c r="G231" s="755"/>
      <c r="H231" s="755"/>
      <c r="I231" s="755"/>
      <c r="J231" s="755"/>
      <c r="K231" s="755"/>
      <c r="L231" s="755"/>
      <c r="M231" s="755"/>
      <c r="N231" s="755"/>
      <c r="O231" s="755"/>
      <c r="P231" s="755"/>
    </row>
    <row r="232" spans="1:16" s="181" customFormat="1" x14ac:dyDescent="0.3">
      <c r="A232" s="755"/>
      <c r="B232" s="756"/>
      <c r="C232" s="755"/>
      <c r="D232" s="757"/>
      <c r="E232" s="757"/>
      <c r="F232" s="755"/>
      <c r="G232" s="755"/>
      <c r="H232" s="755"/>
      <c r="I232" s="755"/>
      <c r="J232" s="755"/>
      <c r="K232" s="755"/>
      <c r="L232" s="755"/>
      <c r="M232" s="755"/>
      <c r="N232" s="755"/>
      <c r="O232" s="755"/>
      <c r="P232" s="755"/>
    </row>
  </sheetData>
  <autoFilter ref="A3:AE216">
    <filterColumn colId="2">
      <customFilters>
        <customFilter val="*пэт*"/>
      </customFilters>
    </filterColumn>
  </autoFilter>
  <mergeCells count="11">
    <mergeCell ref="B1:B2"/>
    <mergeCell ref="A1:A2"/>
    <mergeCell ref="L1:L2"/>
    <mergeCell ref="H1:H2"/>
    <mergeCell ref="G1:G2"/>
    <mergeCell ref="F1:F2"/>
    <mergeCell ref="C1:C2"/>
    <mergeCell ref="I1:I2"/>
    <mergeCell ref="J1:J2"/>
    <mergeCell ref="K1:K2"/>
    <mergeCell ref="D1:E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workbookViewId="0">
      <pane xSplit="2" ySplit="1" topLeftCell="C2" activePane="bottomRight" state="frozen"/>
      <selection pane="topRight" activeCell="G1" sqref="G1"/>
      <selection pane="bottomLeft" activeCell="A6" sqref="A6"/>
      <selection pane="bottomRight" activeCell="C106" sqref="C106"/>
    </sheetView>
  </sheetViews>
  <sheetFormatPr defaultRowHeight="18.75" x14ac:dyDescent="0.3"/>
  <cols>
    <col min="1" max="1" width="4" style="755" customWidth="1"/>
    <col min="2" max="2" width="28.796875" style="755" customWidth="1"/>
    <col min="3" max="3" width="11.796875" style="757" customWidth="1"/>
    <col min="4" max="4" width="8.796875" style="755" customWidth="1"/>
    <col min="5" max="5" width="7" style="755" customWidth="1"/>
    <col min="6" max="8" width="8.796875" style="799"/>
    <col min="9" max="9" width="8.796875" style="800"/>
    <col min="10" max="20" width="8.796875" style="181"/>
    <col min="21" max="16384" width="8.796875" style="251"/>
  </cols>
  <sheetData>
    <row r="1" spans="1:23" s="694" customFormat="1" ht="98.25" customHeight="1" x14ac:dyDescent="0.2">
      <c r="A1" s="817" t="s">
        <v>0</v>
      </c>
      <c r="B1" s="818" t="s">
        <v>3</v>
      </c>
      <c r="C1" s="819" t="s">
        <v>10676</v>
      </c>
      <c r="D1" s="820" t="s">
        <v>10677</v>
      </c>
      <c r="E1" s="767" t="s">
        <v>10678</v>
      </c>
      <c r="F1" s="777"/>
      <c r="G1" s="777"/>
      <c r="H1" s="777"/>
      <c r="I1" s="778"/>
    </row>
    <row r="2" spans="1:23" s="453" customFormat="1" ht="51" x14ac:dyDescent="0.3">
      <c r="A2" s="723">
        <v>1</v>
      </c>
      <c r="B2" s="723" t="s">
        <v>1614</v>
      </c>
      <c r="C2" s="805" t="s">
        <v>10306</v>
      </c>
      <c r="D2" s="805" t="s">
        <v>1274</v>
      </c>
      <c r="E2" s="770"/>
      <c r="F2" s="779"/>
      <c r="G2" s="779"/>
      <c r="H2" s="779"/>
      <c r="I2" s="780"/>
    </row>
    <row r="3" spans="1:23" s="23" customFormat="1" ht="36" x14ac:dyDescent="0.3">
      <c r="A3" s="723">
        <v>2</v>
      </c>
      <c r="B3" s="27" t="s">
        <v>10494</v>
      </c>
      <c r="C3" s="806" t="s">
        <v>10306</v>
      </c>
      <c r="D3" s="806" t="s">
        <v>10306</v>
      </c>
      <c r="E3" s="768" t="s">
        <v>10306</v>
      </c>
      <c r="F3" s="781"/>
      <c r="G3" s="781"/>
      <c r="H3" s="781"/>
      <c r="I3" s="3"/>
    </row>
    <row r="4" spans="1:23" s="453" customFormat="1" ht="38.25" x14ac:dyDescent="0.3">
      <c r="A4" s="723">
        <v>3</v>
      </c>
      <c r="B4" s="723" t="s">
        <v>10495</v>
      </c>
      <c r="C4" s="806" t="s">
        <v>10306</v>
      </c>
      <c r="D4" s="806" t="s">
        <v>10306</v>
      </c>
      <c r="E4" s="770" t="s">
        <v>10306</v>
      </c>
      <c r="F4" s="779"/>
      <c r="G4" s="779"/>
      <c r="H4" s="779"/>
      <c r="I4" s="780"/>
    </row>
    <row r="5" spans="1:23" s="453" customFormat="1" ht="38.25" x14ac:dyDescent="0.3">
      <c r="A5" s="723">
        <v>4</v>
      </c>
      <c r="B5" s="723" t="s">
        <v>10496</v>
      </c>
      <c r="C5" s="805" t="s">
        <v>10306</v>
      </c>
      <c r="D5" s="805" t="s">
        <v>1274</v>
      </c>
      <c r="E5" s="770"/>
      <c r="F5" s="779"/>
      <c r="G5" s="779"/>
      <c r="H5" s="779"/>
      <c r="I5" s="780"/>
    </row>
    <row r="6" spans="1:23" s="23" customFormat="1" ht="36" x14ac:dyDescent="0.3">
      <c r="A6" s="723">
        <v>5</v>
      </c>
      <c r="B6" s="27" t="s">
        <v>10497</v>
      </c>
      <c r="C6" s="806" t="s">
        <v>10306</v>
      </c>
      <c r="D6" s="806" t="s">
        <v>10306</v>
      </c>
      <c r="E6" s="768" t="s">
        <v>10306</v>
      </c>
      <c r="F6" s="781"/>
      <c r="G6" s="781"/>
      <c r="H6" s="781"/>
      <c r="I6" s="3"/>
    </row>
    <row r="7" spans="1:23" s="23" customFormat="1" ht="24" x14ac:dyDescent="0.3">
      <c r="A7" s="723">
        <v>6</v>
      </c>
      <c r="B7" s="27" t="s">
        <v>10498</v>
      </c>
      <c r="C7" s="806" t="s">
        <v>10306</v>
      </c>
      <c r="D7" s="806"/>
      <c r="E7" s="768"/>
      <c r="F7" s="781"/>
      <c r="G7" s="781"/>
      <c r="H7" s="781"/>
      <c r="I7" s="3"/>
      <c r="Q7" s="3"/>
      <c r="R7" s="3"/>
      <c r="S7" s="3"/>
      <c r="T7" s="3"/>
      <c r="U7" s="3"/>
      <c r="V7" s="3"/>
      <c r="W7" s="3"/>
    </row>
    <row r="8" spans="1:23" s="23" customFormat="1" ht="36" x14ac:dyDescent="0.3">
      <c r="A8" s="723">
        <v>7</v>
      </c>
      <c r="B8" s="27" t="s">
        <v>10499</v>
      </c>
      <c r="C8" s="806" t="s">
        <v>10306</v>
      </c>
      <c r="D8" s="806" t="s">
        <v>10306</v>
      </c>
      <c r="E8" s="768" t="s">
        <v>10306</v>
      </c>
      <c r="F8" s="781"/>
      <c r="G8" s="781"/>
      <c r="H8" s="781"/>
      <c r="I8" s="3"/>
    </row>
    <row r="9" spans="1:23" s="23" customFormat="1" ht="48" x14ac:dyDescent="0.3">
      <c r="A9" s="723">
        <v>8</v>
      </c>
      <c r="B9" s="27" t="s">
        <v>10500</v>
      </c>
      <c r="C9" s="806" t="s">
        <v>10306</v>
      </c>
      <c r="D9" s="806" t="s">
        <v>10306</v>
      </c>
      <c r="E9" s="768" t="s">
        <v>10306</v>
      </c>
      <c r="F9" s="781"/>
      <c r="G9" s="781"/>
      <c r="H9" s="781"/>
      <c r="I9" s="3"/>
    </row>
    <row r="10" spans="1:23" s="69" customFormat="1" ht="36" x14ac:dyDescent="0.3">
      <c r="A10" s="723">
        <v>9</v>
      </c>
      <c r="B10" s="27" t="s">
        <v>10501</v>
      </c>
      <c r="C10" s="806" t="s">
        <v>10306</v>
      </c>
      <c r="D10" s="806" t="s">
        <v>10306</v>
      </c>
      <c r="E10" s="768" t="s">
        <v>10306</v>
      </c>
      <c r="F10" s="781"/>
      <c r="G10" s="781"/>
      <c r="H10" s="781"/>
      <c r="I10" s="781"/>
    </row>
    <row r="11" spans="1:23" s="23" customFormat="1" ht="36" x14ac:dyDescent="0.3">
      <c r="A11" s="723">
        <v>10</v>
      </c>
      <c r="B11" s="27" t="s">
        <v>10502</v>
      </c>
      <c r="C11" s="806" t="s">
        <v>10306</v>
      </c>
      <c r="D11" s="806" t="s">
        <v>10306</v>
      </c>
      <c r="E11" s="768" t="s">
        <v>10306</v>
      </c>
      <c r="F11" s="781"/>
      <c r="G11" s="781"/>
      <c r="H11" s="781"/>
      <c r="I11" s="3"/>
    </row>
    <row r="12" spans="1:23" s="23" customFormat="1" ht="36" x14ac:dyDescent="0.3">
      <c r="A12" s="723">
        <v>11</v>
      </c>
      <c r="B12" s="27" t="s">
        <v>10503</v>
      </c>
      <c r="C12" s="806" t="s">
        <v>10306</v>
      </c>
      <c r="D12" s="806" t="s">
        <v>10306</v>
      </c>
      <c r="E12" s="768" t="s">
        <v>10306</v>
      </c>
      <c r="F12" s="781"/>
      <c r="G12" s="781"/>
      <c r="H12" s="781"/>
      <c r="I12" s="3"/>
    </row>
    <row r="13" spans="1:23" s="453" customFormat="1" ht="38.25" x14ac:dyDescent="0.3">
      <c r="A13" s="723">
        <v>12</v>
      </c>
      <c r="B13" s="723" t="s">
        <v>10504</v>
      </c>
      <c r="C13" s="805" t="s">
        <v>10306</v>
      </c>
      <c r="D13" s="805" t="s">
        <v>10306</v>
      </c>
      <c r="E13" s="770" t="s">
        <v>10306</v>
      </c>
      <c r="F13" s="779"/>
      <c r="G13" s="779"/>
      <c r="H13" s="779"/>
      <c r="I13" s="780"/>
    </row>
    <row r="14" spans="1:23" s="802" customFormat="1" ht="36" x14ac:dyDescent="0.3">
      <c r="A14" s="723">
        <v>13</v>
      </c>
      <c r="B14" s="27" t="s">
        <v>10505</v>
      </c>
      <c r="C14" s="806" t="s">
        <v>10306</v>
      </c>
      <c r="D14" s="806" t="s">
        <v>10306</v>
      </c>
      <c r="E14" s="768" t="s">
        <v>10306</v>
      </c>
      <c r="F14" s="782"/>
      <c r="G14" s="782"/>
      <c r="H14" s="782"/>
      <c r="I14" s="801"/>
    </row>
    <row r="15" spans="1:23" s="453" customFormat="1" ht="38.25" x14ac:dyDescent="0.3">
      <c r="A15" s="723">
        <v>14</v>
      </c>
      <c r="B15" s="723" t="s">
        <v>10506</v>
      </c>
      <c r="C15" s="806" t="s">
        <v>10306</v>
      </c>
      <c r="D15" s="806" t="s">
        <v>10306</v>
      </c>
      <c r="E15" s="770" t="s">
        <v>10306</v>
      </c>
      <c r="F15" s="779"/>
      <c r="G15" s="779"/>
      <c r="H15" s="779"/>
      <c r="I15" s="780"/>
    </row>
    <row r="16" spans="1:23" s="23" customFormat="1" ht="36" x14ac:dyDescent="0.3">
      <c r="A16" s="723">
        <v>15</v>
      </c>
      <c r="B16" s="27" t="s">
        <v>10507</v>
      </c>
      <c r="C16" s="806" t="s">
        <v>10306</v>
      </c>
      <c r="D16" s="806" t="s">
        <v>10306</v>
      </c>
      <c r="E16" s="768" t="s">
        <v>10306</v>
      </c>
      <c r="F16" s="781"/>
      <c r="G16" s="781"/>
      <c r="H16" s="781"/>
      <c r="I16" s="3"/>
    </row>
    <row r="17" spans="1:23" s="23" customFormat="1" ht="24" x14ac:dyDescent="0.3">
      <c r="A17" s="723">
        <v>16</v>
      </c>
      <c r="B17" s="27" t="s">
        <v>10508</v>
      </c>
      <c r="C17" s="807" t="s">
        <v>10306</v>
      </c>
      <c r="D17" s="807" t="s">
        <v>1274</v>
      </c>
      <c r="E17" s="768"/>
      <c r="F17" s="781"/>
      <c r="G17" s="781"/>
      <c r="H17" s="781"/>
      <c r="I17" s="3"/>
    </row>
    <row r="18" spans="1:23" s="23" customFormat="1" ht="24" x14ac:dyDescent="0.3">
      <c r="A18" s="723">
        <v>17</v>
      </c>
      <c r="B18" s="27" t="s">
        <v>10509</v>
      </c>
      <c r="C18" s="806" t="s">
        <v>10306</v>
      </c>
      <c r="D18" s="806" t="s">
        <v>1274</v>
      </c>
      <c r="E18" s="768"/>
      <c r="F18" s="781"/>
      <c r="G18" s="781"/>
      <c r="H18" s="781"/>
      <c r="I18" s="3"/>
    </row>
    <row r="19" spans="1:23" s="802" customFormat="1" ht="24" x14ac:dyDescent="0.3">
      <c r="A19" s="723">
        <v>18</v>
      </c>
      <c r="B19" s="487" t="s">
        <v>10510</v>
      </c>
      <c r="C19" s="808" t="s">
        <v>10306</v>
      </c>
      <c r="D19" s="809" t="s">
        <v>1274</v>
      </c>
      <c r="E19" s="768"/>
      <c r="F19" s="782"/>
      <c r="G19" s="782"/>
      <c r="H19" s="782"/>
      <c r="I19" s="801"/>
    </row>
    <row r="20" spans="1:23" s="23" customFormat="1" x14ac:dyDescent="0.3">
      <c r="A20" s="723">
        <v>19</v>
      </c>
      <c r="B20" s="27" t="s">
        <v>7009</v>
      </c>
      <c r="C20" s="806" t="s">
        <v>10306</v>
      </c>
      <c r="D20" s="806" t="s">
        <v>1274</v>
      </c>
      <c r="E20" s="768"/>
      <c r="F20" s="781"/>
      <c r="G20" s="781"/>
      <c r="H20" s="781"/>
      <c r="I20" s="3"/>
      <c r="Q20" s="3"/>
      <c r="R20" s="3"/>
      <c r="S20" s="3"/>
      <c r="T20" s="3"/>
      <c r="U20" s="3"/>
      <c r="V20" s="3"/>
      <c r="W20" s="3"/>
    </row>
    <row r="21" spans="1:23" s="23" customFormat="1" ht="24" x14ac:dyDescent="0.3">
      <c r="A21" s="723">
        <v>20</v>
      </c>
      <c r="B21" s="27" t="s">
        <v>10511</v>
      </c>
      <c r="C21" s="806" t="s">
        <v>10306</v>
      </c>
      <c r="D21" s="806" t="s">
        <v>1274</v>
      </c>
      <c r="E21" s="768"/>
      <c r="F21" s="781"/>
      <c r="G21" s="781"/>
      <c r="H21" s="781"/>
      <c r="I21" s="3"/>
    </row>
    <row r="22" spans="1:23" s="802" customFormat="1" ht="24" x14ac:dyDescent="0.3">
      <c r="A22" s="723">
        <v>21</v>
      </c>
      <c r="B22" s="27" t="s">
        <v>10512</v>
      </c>
      <c r="C22" s="806" t="s">
        <v>10306</v>
      </c>
      <c r="D22" s="807"/>
      <c r="E22" s="768"/>
      <c r="F22" s="782"/>
      <c r="G22" s="782"/>
      <c r="H22" s="782"/>
      <c r="I22" s="801"/>
    </row>
    <row r="23" spans="1:23" s="23" customFormat="1" ht="24" x14ac:dyDescent="0.3">
      <c r="A23" s="723">
        <v>22</v>
      </c>
      <c r="B23" s="27" t="s">
        <v>6277</v>
      </c>
      <c r="C23" s="807" t="s">
        <v>10306</v>
      </c>
      <c r="D23" s="807" t="s">
        <v>1274</v>
      </c>
      <c r="E23" s="768"/>
      <c r="F23" s="781"/>
      <c r="G23" s="781"/>
      <c r="H23" s="781"/>
      <c r="I23" s="3"/>
    </row>
    <row r="24" spans="1:23" s="23" customFormat="1" ht="24" x14ac:dyDescent="0.3">
      <c r="A24" s="723">
        <v>23</v>
      </c>
      <c r="B24" s="27" t="s">
        <v>10684</v>
      </c>
      <c r="C24" s="806" t="s">
        <v>10306</v>
      </c>
      <c r="D24" s="806" t="s">
        <v>1274</v>
      </c>
      <c r="E24" s="768"/>
      <c r="F24" s="781"/>
      <c r="G24" s="781"/>
      <c r="H24" s="781"/>
      <c r="I24" s="3"/>
    </row>
    <row r="25" spans="1:23" s="698" customFormat="1" ht="25.5" x14ac:dyDescent="0.3">
      <c r="A25" s="723">
        <v>24</v>
      </c>
      <c r="B25" s="729" t="s">
        <v>10513</v>
      </c>
      <c r="C25" s="807" t="s">
        <v>10306</v>
      </c>
      <c r="D25" s="807"/>
      <c r="E25" s="768"/>
      <c r="F25" s="783"/>
      <c r="G25" s="783"/>
      <c r="H25" s="783"/>
      <c r="I25" s="784"/>
    </row>
    <row r="26" spans="1:23" s="23" customFormat="1" ht="24" x14ac:dyDescent="0.3">
      <c r="A26" s="723">
        <v>25</v>
      </c>
      <c r="B26" s="27" t="s">
        <v>10514</v>
      </c>
      <c r="C26" s="807" t="s">
        <v>10306</v>
      </c>
      <c r="D26" s="807" t="s">
        <v>1274</v>
      </c>
      <c r="E26" s="768"/>
      <c r="F26" s="781"/>
      <c r="G26" s="781"/>
      <c r="H26" s="781"/>
      <c r="I26" s="3"/>
    </row>
    <row r="27" spans="1:23" s="802" customFormat="1" ht="24" x14ac:dyDescent="0.3">
      <c r="A27" s="723">
        <v>26</v>
      </c>
      <c r="B27" s="27" t="s">
        <v>10515</v>
      </c>
      <c r="C27" s="806" t="s">
        <v>10306</v>
      </c>
      <c r="D27" s="807" t="s">
        <v>1274</v>
      </c>
      <c r="E27" s="768"/>
      <c r="F27" s="782"/>
      <c r="G27" s="782"/>
      <c r="H27" s="782"/>
      <c r="I27" s="801"/>
    </row>
    <row r="28" spans="1:23" s="802" customFormat="1" ht="38.25" x14ac:dyDescent="0.3">
      <c r="A28" s="723">
        <v>27</v>
      </c>
      <c r="B28" s="73" t="s">
        <v>10516</v>
      </c>
      <c r="C28" s="806" t="s">
        <v>10306</v>
      </c>
      <c r="D28" s="807"/>
      <c r="E28" s="768"/>
      <c r="F28" s="782"/>
      <c r="G28" s="782"/>
      <c r="H28" s="782"/>
      <c r="I28" s="801"/>
    </row>
    <row r="29" spans="1:23" s="700" customFormat="1" ht="24" x14ac:dyDescent="0.3">
      <c r="A29" s="723">
        <v>28</v>
      </c>
      <c r="B29" s="487" t="s">
        <v>10517</v>
      </c>
      <c r="C29" s="810" t="s">
        <v>10306</v>
      </c>
      <c r="D29" s="811"/>
      <c r="E29" s="771"/>
      <c r="F29" s="785"/>
      <c r="G29" s="785"/>
      <c r="H29" s="785"/>
      <c r="I29" s="78"/>
    </row>
    <row r="30" spans="1:23" s="23" customFormat="1" ht="36" x14ac:dyDescent="0.3">
      <c r="A30" s="723">
        <v>29</v>
      </c>
      <c r="B30" s="27" t="s">
        <v>10518</v>
      </c>
      <c r="C30" s="806" t="s">
        <v>10306</v>
      </c>
      <c r="D30" s="806" t="s">
        <v>3113</v>
      </c>
      <c r="E30" s="768"/>
      <c r="F30" s="781"/>
      <c r="G30" s="781"/>
      <c r="H30" s="781"/>
      <c r="I30" s="3"/>
    </row>
    <row r="31" spans="1:23" s="23" customFormat="1" ht="36" x14ac:dyDescent="0.3">
      <c r="A31" s="723">
        <v>30</v>
      </c>
      <c r="B31" s="27" t="s">
        <v>10671</v>
      </c>
      <c r="C31" s="806" t="s">
        <v>10306</v>
      </c>
      <c r="D31" s="806" t="s">
        <v>10306</v>
      </c>
      <c r="E31" s="768" t="s">
        <v>10306</v>
      </c>
      <c r="F31" s="781"/>
      <c r="G31" s="781"/>
      <c r="H31" s="781"/>
      <c r="I31" s="3"/>
      <c r="Q31" s="3"/>
      <c r="R31" s="3"/>
      <c r="S31" s="3"/>
      <c r="T31" s="3"/>
      <c r="U31" s="3"/>
      <c r="V31" s="3"/>
      <c r="W31" s="3"/>
    </row>
    <row r="32" spans="1:23" s="23" customFormat="1" ht="36" x14ac:dyDescent="0.3">
      <c r="A32" s="723">
        <v>31</v>
      </c>
      <c r="B32" s="27" t="s">
        <v>10679</v>
      </c>
      <c r="C32" s="806" t="s">
        <v>10306</v>
      </c>
      <c r="D32" s="806" t="s">
        <v>10306</v>
      </c>
      <c r="E32" s="768" t="s">
        <v>10306</v>
      </c>
      <c r="F32" s="781"/>
      <c r="G32" s="781"/>
      <c r="H32" s="781"/>
      <c r="I32" s="3"/>
    </row>
    <row r="33" spans="1:23" s="802" customFormat="1" ht="36" x14ac:dyDescent="0.3">
      <c r="A33" s="723">
        <v>32</v>
      </c>
      <c r="B33" s="27" t="s">
        <v>10519</v>
      </c>
      <c r="C33" s="806" t="s">
        <v>10306</v>
      </c>
      <c r="D33" s="806" t="s">
        <v>10306</v>
      </c>
      <c r="E33" s="768" t="s">
        <v>10306</v>
      </c>
      <c r="F33" s="782"/>
      <c r="G33" s="782"/>
      <c r="H33" s="782"/>
      <c r="I33" s="801"/>
    </row>
    <row r="34" spans="1:23" s="802" customFormat="1" ht="36" x14ac:dyDescent="0.3">
      <c r="A34" s="723">
        <v>33</v>
      </c>
      <c r="B34" s="27" t="s">
        <v>10520</v>
      </c>
      <c r="C34" s="812" t="s">
        <v>10306</v>
      </c>
      <c r="D34" s="806" t="s">
        <v>10306</v>
      </c>
      <c r="E34" s="768" t="s">
        <v>10306</v>
      </c>
      <c r="F34" s="782"/>
      <c r="G34" s="782"/>
      <c r="H34" s="782"/>
      <c r="I34" s="801"/>
    </row>
    <row r="35" spans="1:23" s="23" customFormat="1" ht="24" x14ac:dyDescent="0.3">
      <c r="A35" s="723">
        <v>34</v>
      </c>
      <c r="B35" s="27" t="s">
        <v>10521</v>
      </c>
      <c r="C35" s="806" t="s">
        <v>10306</v>
      </c>
      <c r="D35" s="806" t="s">
        <v>1274</v>
      </c>
      <c r="E35" s="768" t="s">
        <v>3113</v>
      </c>
      <c r="F35" s="781"/>
      <c r="G35" s="781"/>
      <c r="H35" s="781"/>
      <c r="I35" s="3"/>
    </row>
    <row r="36" spans="1:23" s="23" customFormat="1" ht="24" x14ac:dyDescent="0.3">
      <c r="A36" s="723">
        <v>35</v>
      </c>
      <c r="B36" s="27" t="s">
        <v>9118</v>
      </c>
      <c r="C36" s="806" t="s">
        <v>10306</v>
      </c>
      <c r="D36" s="806" t="s">
        <v>10306</v>
      </c>
      <c r="E36" s="768"/>
      <c r="F36" s="781"/>
      <c r="G36" s="781"/>
      <c r="H36" s="781"/>
      <c r="I36" s="3"/>
    </row>
    <row r="37" spans="1:23" s="74" customFormat="1" ht="48" x14ac:dyDescent="0.3">
      <c r="A37" s="723">
        <v>36</v>
      </c>
      <c r="B37" s="27" t="s">
        <v>9171</v>
      </c>
      <c r="C37" s="806" t="s">
        <v>10306</v>
      </c>
      <c r="D37" s="806" t="s">
        <v>10306</v>
      </c>
      <c r="E37" s="768" t="s">
        <v>10306</v>
      </c>
      <c r="F37" s="782"/>
      <c r="G37" s="782"/>
      <c r="H37" s="782"/>
      <c r="I37" s="782"/>
    </row>
    <row r="38" spans="1:23" s="23" customFormat="1" ht="36" x14ac:dyDescent="0.3">
      <c r="A38" s="723">
        <v>37</v>
      </c>
      <c r="B38" s="27" t="s">
        <v>10522</v>
      </c>
      <c r="C38" s="806" t="s">
        <v>10306</v>
      </c>
      <c r="D38" s="806" t="s">
        <v>10306</v>
      </c>
      <c r="E38" s="768" t="s">
        <v>10306</v>
      </c>
      <c r="F38" s="781"/>
      <c r="G38" s="781"/>
      <c r="H38" s="781"/>
      <c r="I38" s="3"/>
    </row>
    <row r="39" spans="1:23" s="23" customFormat="1" ht="36" x14ac:dyDescent="0.3">
      <c r="A39" s="723">
        <v>38</v>
      </c>
      <c r="B39" s="27" t="s">
        <v>10523</v>
      </c>
      <c r="C39" s="806" t="s">
        <v>10306</v>
      </c>
      <c r="D39" s="806" t="s">
        <v>10306</v>
      </c>
      <c r="E39" s="768" t="s">
        <v>10306</v>
      </c>
      <c r="F39" s="781"/>
      <c r="G39" s="781"/>
      <c r="H39" s="781"/>
      <c r="I39" s="3"/>
    </row>
    <row r="40" spans="1:23" s="23" customFormat="1" ht="36" x14ac:dyDescent="0.3">
      <c r="A40" s="723">
        <v>39</v>
      </c>
      <c r="B40" s="27" t="s">
        <v>10680</v>
      </c>
      <c r="C40" s="806" t="s">
        <v>10306</v>
      </c>
      <c r="D40" s="806" t="s">
        <v>10306</v>
      </c>
      <c r="E40" s="768" t="s">
        <v>10306</v>
      </c>
      <c r="F40" s="781"/>
      <c r="G40" s="781"/>
      <c r="H40" s="781"/>
      <c r="I40" s="3"/>
    </row>
    <row r="41" spans="1:23" s="702" customFormat="1" ht="24" x14ac:dyDescent="0.3">
      <c r="A41" s="723">
        <v>40</v>
      </c>
      <c r="B41" s="27" t="s">
        <v>10524</v>
      </c>
      <c r="C41" s="806" t="s">
        <v>10306</v>
      </c>
      <c r="D41" s="806"/>
      <c r="E41" s="772"/>
      <c r="F41" s="786"/>
      <c r="G41" s="786"/>
      <c r="H41" s="786"/>
      <c r="I41" s="703"/>
      <c r="Q41" s="703"/>
      <c r="R41" s="703"/>
      <c r="S41" s="703"/>
      <c r="T41" s="703"/>
      <c r="U41" s="703"/>
      <c r="V41" s="703"/>
      <c r="W41" s="703"/>
    </row>
    <row r="42" spans="1:23" s="69" customFormat="1" ht="48" x14ac:dyDescent="0.3">
      <c r="A42" s="723">
        <v>41</v>
      </c>
      <c r="B42" s="27" t="s">
        <v>10525</v>
      </c>
      <c r="C42" s="806" t="s">
        <v>10306</v>
      </c>
      <c r="D42" s="806" t="s">
        <v>10306</v>
      </c>
      <c r="E42" s="768"/>
      <c r="F42" s="781"/>
      <c r="G42" s="781"/>
      <c r="H42" s="781"/>
      <c r="I42" s="781"/>
    </row>
    <row r="43" spans="1:23" s="453" customFormat="1" ht="38.25" x14ac:dyDescent="0.3">
      <c r="A43" s="723">
        <v>42</v>
      </c>
      <c r="B43" s="723" t="s">
        <v>10526</v>
      </c>
      <c r="C43" s="805" t="s">
        <v>10306</v>
      </c>
      <c r="D43" s="805" t="s">
        <v>10306</v>
      </c>
      <c r="E43" s="770" t="s">
        <v>10306</v>
      </c>
      <c r="F43" s="779"/>
      <c r="G43" s="779"/>
      <c r="H43" s="779"/>
      <c r="I43" s="780"/>
    </row>
    <row r="44" spans="1:23" s="23" customFormat="1" ht="24" x14ac:dyDescent="0.3">
      <c r="A44" s="723">
        <v>43</v>
      </c>
      <c r="B44" s="27" t="s">
        <v>4036</v>
      </c>
      <c r="C44" s="806" t="s">
        <v>10306</v>
      </c>
      <c r="D44" s="807"/>
      <c r="E44" s="768"/>
      <c r="F44" s="781"/>
      <c r="G44" s="781"/>
      <c r="H44" s="781"/>
      <c r="I44" s="3"/>
      <c r="Q44" s="3"/>
      <c r="R44" s="3"/>
      <c r="S44" s="3"/>
      <c r="T44" s="3"/>
      <c r="U44" s="3"/>
      <c r="V44" s="3"/>
      <c r="W44" s="3"/>
    </row>
    <row r="45" spans="1:23" s="23" customFormat="1" ht="36" x14ac:dyDescent="0.3">
      <c r="A45" s="723">
        <v>44</v>
      </c>
      <c r="B45" s="27" t="s">
        <v>10527</v>
      </c>
      <c r="C45" s="806" t="s">
        <v>10306</v>
      </c>
      <c r="D45" s="806" t="s">
        <v>10306</v>
      </c>
      <c r="E45" s="768" t="s">
        <v>10306</v>
      </c>
      <c r="F45" s="781"/>
      <c r="G45" s="781"/>
      <c r="H45" s="781"/>
      <c r="I45" s="3"/>
    </row>
    <row r="46" spans="1:23" s="23" customFormat="1" ht="24" x14ac:dyDescent="0.3">
      <c r="A46" s="723">
        <v>45</v>
      </c>
      <c r="B46" s="27" t="s">
        <v>10681</v>
      </c>
      <c r="C46" s="806" t="s">
        <v>10306</v>
      </c>
      <c r="D46" s="806" t="s">
        <v>1274</v>
      </c>
      <c r="E46" s="768"/>
      <c r="F46" s="781"/>
      <c r="G46" s="781"/>
      <c r="H46" s="781"/>
      <c r="I46" s="3"/>
    </row>
    <row r="47" spans="1:23" s="453" customFormat="1" ht="38.25" x14ac:dyDescent="0.3">
      <c r="A47" s="723">
        <v>46</v>
      </c>
      <c r="B47" s="723" t="s">
        <v>10528</v>
      </c>
      <c r="C47" s="805" t="s">
        <v>10306</v>
      </c>
      <c r="D47" s="805" t="s">
        <v>10306</v>
      </c>
      <c r="E47" s="770" t="s">
        <v>10306</v>
      </c>
      <c r="F47" s="779"/>
      <c r="G47" s="779"/>
      <c r="H47" s="779"/>
      <c r="I47" s="780"/>
    </row>
    <row r="48" spans="1:23" s="23" customFormat="1" ht="36" x14ac:dyDescent="0.3">
      <c r="A48" s="723">
        <v>47</v>
      </c>
      <c r="B48" s="27" t="s">
        <v>10529</v>
      </c>
      <c r="C48" s="806" t="s">
        <v>10306</v>
      </c>
      <c r="D48" s="806" t="s">
        <v>10306</v>
      </c>
      <c r="E48" s="768" t="s">
        <v>10306</v>
      </c>
      <c r="F48" s="781"/>
      <c r="G48" s="781"/>
      <c r="H48" s="781"/>
      <c r="I48" s="3"/>
    </row>
    <row r="49" spans="1:23" s="23" customFormat="1" ht="36" x14ac:dyDescent="0.3">
      <c r="A49" s="723">
        <v>48</v>
      </c>
      <c r="B49" s="27" t="s">
        <v>10530</v>
      </c>
      <c r="C49" s="806" t="s">
        <v>10306</v>
      </c>
      <c r="D49" s="806" t="s">
        <v>10306</v>
      </c>
      <c r="E49" s="768" t="s">
        <v>10306</v>
      </c>
      <c r="F49" s="781"/>
      <c r="G49" s="781"/>
      <c r="H49" s="781"/>
      <c r="I49" s="3"/>
    </row>
    <row r="50" spans="1:23" s="453" customFormat="1" ht="38.25" x14ac:dyDescent="0.3">
      <c r="A50" s="723">
        <v>49</v>
      </c>
      <c r="B50" s="723" t="s">
        <v>10531</v>
      </c>
      <c r="C50" s="805" t="s">
        <v>10306</v>
      </c>
      <c r="D50" s="805" t="s">
        <v>10306</v>
      </c>
      <c r="E50" s="770" t="s">
        <v>10306</v>
      </c>
      <c r="F50" s="779"/>
      <c r="G50" s="779"/>
      <c r="H50" s="779"/>
      <c r="I50" s="780"/>
    </row>
    <row r="51" spans="1:23" s="702" customFormat="1" ht="24" x14ac:dyDescent="0.3">
      <c r="A51" s="723">
        <v>50</v>
      </c>
      <c r="B51" s="27" t="s">
        <v>10532</v>
      </c>
      <c r="C51" s="806" t="s">
        <v>10306</v>
      </c>
      <c r="D51" s="806"/>
      <c r="E51" s="772"/>
      <c r="F51" s="786"/>
      <c r="G51" s="786"/>
      <c r="H51" s="786"/>
      <c r="I51" s="703"/>
      <c r="Q51" s="703"/>
      <c r="R51" s="703"/>
      <c r="S51" s="703"/>
      <c r="T51" s="703"/>
      <c r="U51" s="703"/>
      <c r="V51" s="703"/>
      <c r="W51" s="703"/>
    </row>
    <row r="52" spans="1:23" s="702" customFormat="1" ht="24" x14ac:dyDescent="0.3">
      <c r="A52" s="723">
        <v>51</v>
      </c>
      <c r="B52" s="27" t="s">
        <v>10533</v>
      </c>
      <c r="C52" s="806" t="s">
        <v>10306</v>
      </c>
      <c r="D52" s="806"/>
      <c r="E52" s="772"/>
      <c r="F52" s="786"/>
      <c r="G52" s="786"/>
      <c r="H52" s="786"/>
      <c r="I52" s="703"/>
      <c r="Q52" s="703"/>
      <c r="R52" s="703"/>
      <c r="S52" s="703"/>
      <c r="T52" s="703"/>
      <c r="U52" s="703"/>
      <c r="V52" s="703"/>
      <c r="W52" s="703"/>
    </row>
    <row r="53" spans="1:23" s="702" customFormat="1" ht="24" x14ac:dyDescent="0.3">
      <c r="A53" s="723">
        <v>52</v>
      </c>
      <c r="B53" s="27" t="s">
        <v>10534</v>
      </c>
      <c r="C53" s="806" t="s">
        <v>10306</v>
      </c>
      <c r="D53" s="806"/>
      <c r="E53" s="772"/>
      <c r="F53" s="786"/>
      <c r="G53" s="786"/>
      <c r="H53" s="786"/>
      <c r="I53" s="703"/>
      <c r="Q53" s="703"/>
      <c r="R53" s="703"/>
      <c r="S53" s="703"/>
      <c r="T53" s="703"/>
      <c r="U53" s="703"/>
      <c r="V53" s="703"/>
      <c r="W53" s="703"/>
    </row>
    <row r="54" spans="1:23" s="23" customFormat="1" ht="36" x14ac:dyDescent="0.3">
      <c r="A54" s="723">
        <v>53</v>
      </c>
      <c r="B54" s="27" t="s">
        <v>10535</v>
      </c>
      <c r="C54" s="806" t="s">
        <v>10306</v>
      </c>
      <c r="D54" s="806" t="s">
        <v>10306</v>
      </c>
      <c r="E54" s="768" t="s">
        <v>10306</v>
      </c>
      <c r="F54" s="781"/>
      <c r="G54" s="781"/>
      <c r="H54" s="781"/>
      <c r="I54" s="3"/>
    </row>
    <row r="55" spans="1:23" s="23" customFormat="1" ht="48" x14ac:dyDescent="0.3">
      <c r="A55" s="723">
        <v>54</v>
      </c>
      <c r="B55" s="27" t="s">
        <v>10536</v>
      </c>
      <c r="C55" s="806" t="s">
        <v>10306</v>
      </c>
      <c r="D55" s="806" t="s">
        <v>10306</v>
      </c>
      <c r="E55" s="768" t="s">
        <v>10306</v>
      </c>
      <c r="F55" s="781"/>
      <c r="G55" s="781"/>
      <c r="H55" s="781"/>
      <c r="I55" s="3"/>
    </row>
    <row r="56" spans="1:23" s="23" customFormat="1" ht="24" x14ac:dyDescent="0.3">
      <c r="A56" s="723">
        <v>55</v>
      </c>
      <c r="B56" s="27" t="s">
        <v>10537</v>
      </c>
      <c r="C56" s="806" t="s">
        <v>10306</v>
      </c>
      <c r="D56" s="806"/>
      <c r="E56" s="768"/>
      <c r="F56" s="781"/>
      <c r="G56" s="781"/>
      <c r="H56" s="781"/>
      <c r="I56" s="3"/>
    </row>
    <row r="57" spans="1:23" s="69" customFormat="1" ht="36" x14ac:dyDescent="0.3">
      <c r="A57" s="723">
        <v>56</v>
      </c>
      <c r="B57" s="27" t="s">
        <v>10538</v>
      </c>
      <c r="C57" s="806" t="s">
        <v>10306</v>
      </c>
      <c r="D57" s="806" t="s">
        <v>10306</v>
      </c>
      <c r="E57" s="768" t="s">
        <v>10306</v>
      </c>
      <c r="F57" s="781"/>
      <c r="G57" s="781"/>
      <c r="H57" s="781"/>
      <c r="I57" s="781"/>
    </row>
    <row r="58" spans="1:23" s="453" customFormat="1" ht="51" x14ac:dyDescent="0.3">
      <c r="A58" s="723">
        <v>57</v>
      </c>
      <c r="B58" s="723" t="s">
        <v>10539</v>
      </c>
      <c r="C58" s="805" t="s">
        <v>10306</v>
      </c>
      <c r="D58" s="805" t="s">
        <v>1274</v>
      </c>
      <c r="E58" s="770" t="s">
        <v>3113</v>
      </c>
      <c r="F58" s="779"/>
      <c r="G58" s="779"/>
      <c r="H58" s="779"/>
      <c r="I58" s="780"/>
    </row>
    <row r="59" spans="1:23" s="23" customFormat="1" ht="48" x14ac:dyDescent="0.3">
      <c r="A59" s="723">
        <v>58</v>
      </c>
      <c r="B59" s="735" t="s">
        <v>10540</v>
      </c>
      <c r="C59" s="807" t="s">
        <v>10306</v>
      </c>
      <c r="D59" s="807" t="s">
        <v>1274</v>
      </c>
      <c r="E59" s="773"/>
      <c r="F59" s="781" t="s">
        <v>1274</v>
      </c>
      <c r="G59" s="781"/>
      <c r="H59" s="781"/>
      <c r="I59" s="3"/>
    </row>
    <row r="60" spans="1:23" s="23" customFormat="1" ht="36" x14ac:dyDescent="0.3">
      <c r="A60" s="723">
        <v>59</v>
      </c>
      <c r="B60" s="27" t="s">
        <v>10541</v>
      </c>
      <c r="C60" s="807" t="s">
        <v>10306</v>
      </c>
      <c r="D60" s="807"/>
      <c r="E60" s="768"/>
      <c r="F60" s="781"/>
      <c r="G60" s="781"/>
      <c r="H60" s="781"/>
      <c r="I60" s="3"/>
    </row>
    <row r="61" spans="1:23" s="23" customFormat="1" ht="36" x14ac:dyDescent="0.3">
      <c r="A61" s="723">
        <v>60</v>
      </c>
      <c r="B61" s="27" t="s">
        <v>10542</v>
      </c>
      <c r="C61" s="806" t="s">
        <v>10306</v>
      </c>
      <c r="D61" s="806" t="s">
        <v>10306</v>
      </c>
      <c r="E61" s="768" t="s">
        <v>10306</v>
      </c>
      <c r="F61" s="781"/>
      <c r="G61" s="781"/>
      <c r="H61" s="781"/>
      <c r="I61" s="3"/>
    </row>
    <row r="62" spans="1:23" s="23" customFormat="1" ht="36" x14ac:dyDescent="0.3">
      <c r="A62" s="723">
        <v>61</v>
      </c>
      <c r="B62" s="27" t="s">
        <v>10543</v>
      </c>
      <c r="C62" s="806" t="s">
        <v>10306</v>
      </c>
      <c r="D62" s="806" t="s">
        <v>10306</v>
      </c>
      <c r="E62" s="768" t="s">
        <v>10306</v>
      </c>
      <c r="F62" s="781"/>
      <c r="G62" s="781"/>
      <c r="H62" s="781"/>
      <c r="I62" s="3"/>
    </row>
    <row r="63" spans="1:23" s="23" customFormat="1" ht="36" x14ac:dyDescent="0.3">
      <c r="A63" s="723">
        <v>62</v>
      </c>
      <c r="B63" s="27" t="s">
        <v>10544</v>
      </c>
      <c r="C63" s="806" t="s">
        <v>10306</v>
      </c>
      <c r="D63" s="806" t="s">
        <v>10306</v>
      </c>
      <c r="E63" s="768" t="s">
        <v>10306</v>
      </c>
      <c r="F63" s="781"/>
      <c r="G63" s="781"/>
      <c r="H63" s="781"/>
      <c r="I63" s="3"/>
    </row>
    <row r="64" spans="1:23" s="453" customFormat="1" ht="38.25" x14ac:dyDescent="0.3">
      <c r="A64" s="723">
        <v>63</v>
      </c>
      <c r="B64" s="723" t="s">
        <v>10545</v>
      </c>
      <c r="C64" s="805" t="s">
        <v>10306</v>
      </c>
      <c r="D64" s="805" t="s">
        <v>1274</v>
      </c>
      <c r="E64" s="770"/>
      <c r="F64" s="779"/>
      <c r="G64" s="779"/>
      <c r="H64" s="779"/>
      <c r="I64" s="780"/>
    </row>
    <row r="65" spans="1:9" s="453" customFormat="1" ht="25.5" x14ac:dyDescent="0.3">
      <c r="A65" s="723">
        <v>64</v>
      </c>
      <c r="B65" s="723" t="s">
        <v>10537</v>
      </c>
      <c r="C65" s="805" t="s">
        <v>10306</v>
      </c>
      <c r="D65" s="805" t="s">
        <v>10306</v>
      </c>
      <c r="E65" s="770"/>
      <c r="F65" s="779"/>
      <c r="G65" s="779"/>
      <c r="H65" s="779"/>
      <c r="I65" s="780"/>
    </row>
    <row r="66" spans="1:9" s="23" customFormat="1" ht="36" x14ac:dyDescent="0.3">
      <c r="A66" s="723">
        <v>65</v>
      </c>
      <c r="B66" s="27" t="s">
        <v>10672</v>
      </c>
      <c r="C66" s="806" t="s">
        <v>10306</v>
      </c>
      <c r="D66" s="806" t="s">
        <v>1274</v>
      </c>
      <c r="E66" s="768" t="s">
        <v>10306</v>
      </c>
      <c r="F66" s="781"/>
      <c r="G66" s="781"/>
      <c r="H66" s="781"/>
      <c r="I66" s="3"/>
    </row>
    <row r="67" spans="1:9" s="23" customFormat="1" ht="36" x14ac:dyDescent="0.3">
      <c r="A67" s="723">
        <v>66</v>
      </c>
      <c r="B67" s="27" t="s">
        <v>10546</v>
      </c>
      <c r="C67" s="806" t="s">
        <v>10306</v>
      </c>
      <c r="D67" s="806" t="s">
        <v>10306</v>
      </c>
      <c r="E67" s="768" t="s">
        <v>10306</v>
      </c>
      <c r="F67" s="781"/>
      <c r="G67" s="781"/>
      <c r="H67" s="781"/>
      <c r="I67" s="3"/>
    </row>
    <row r="68" spans="1:9" s="23" customFormat="1" ht="36" x14ac:dyDescent="0.3">
      <c r="A68" s="723">
        <v>67</v>
      </c>
      <c r="B68" s="27" t="s">
        <v>10547</v>
      </c>
      <c r="C68" s="806" t="s">
        <v>10306</v>
      </c>
      <c r="D68" s="806" t="s">
        <v>10306</v>
      </c>
      <c r="E68" s="768" t="s">
        <v>10306</v>
      </c>
      <c r="F68" s="781"/>
      <c r="G68" s="781"/>
      <c r="H68" s="781"/>
      <c r="I68" s="3"/>
    </row>
    <row r="69" spans="1:9" s="23" customFormat="1" ht="36" x14ac:dyDescent="0.3">
      <c r="A69" s="723">
        <v>68</v>
      </c>
      <c r="B69" s="27" t="s">
        <v>10548</v>
      </c>
      <c r="C69" s="806" t="s">
        <v>10306</v>
      </c>
      <c r="D69" s="806" t="s">
        <v>10306</v>
      </c>
      <c r="E69" s="768" t="s">
        <v>10306</v>
      </c>
      <c r="F69" s="781"/>
      <c r="G69" s="781"/>
      <c r="H69" s="781"/>
      <c r="I69" s="3"/>
    </row>
    <row r="70" spans="1:9" s="23" customFormat="1" ht="36" x14ac:dyDescent="0.3">
      <c r="A70" s="723">
        <v>69</v>
      </c>
      <c r="B70" s="27" t="s">
        <v>10549</v>
      </c>
      <c r="C70" s="806" t="s">
        <v>10306</v>
      </c>
      <c r="D70" s="806" t="s">
        <v>10306</v>
      </c>
      <c r="E70" s="768" t="s">
        <v>10306</v>
      </c>
      <c r="F70" s="781"/>
      <c r="G70" s="781"/>
      <c r="H70" s="781"/>
      <c r="I70" s="3"/>
    </row>
    <row r="71" spans="1:9" s="23" customFormat="1" ht="36" x14ac:dyDescent="0.3">
      <c r="A71" s="723">
        <v>70</v>
      </c>
      <c r="B71" s="27" t="s">
        <v>10673</v>
      </c>
      <c r="C71" s="806" t="s">
        <v>10306</v>
      </c>
      <c r="D71" s="806" t="s">
        <v>10306</v>
      </c>
      <c r="E71" s="768" t="s">
        <v>10306</v>
      </c>
      <c r="F71" s="781"/>
      <c r="G71" s="781"/>
      <c r="H71" s="781"/>
      <c r="I71" s="3"/>
    </row>
    <row r="72" spans="1:9" s="453" customFormat="1" ht="51" x14ac:dyDescent="0.3">
      <c r="A72" s="723">
        <v>71</v>
      </c>
      <c r="B72" s="723" t="s">
        <v>2331</v>
      </c>
      <c r="C72" s="805" t="s">
        <v>10306</v>
      </c>
      <c r="D72" s="805" t="s">
        <v>3113</v>
      </c>
      <c r="E72" s="770"/>
      <c r="F72" s="779"/>
      <c r="G72" s="779"/>
      <c r="H72" s="779"/>
      <c r="I72" s="780"/>
    </row>
    <row r="73" spans="1:9" s="23" customFormat="1" ht="36" x14ac:dyDescent="0.3">
      <c r="A73" s="723">
        <v>72</v>
      </c>
      <c r="B73" s="27" t="s">
        <v>10550</v>
      </c>
      <c r="C73" s="806" t="s">
        <v>10306</v>
      </c>
      <c r="D73" s="806" t="s">
        <v>1274</v>
      </c>
      <c r="E73" s="768"/>
      <c r="F73" s="781"/>
      <c r="G73" s="781"/>
      <c r="H73" s="781"/>
      <c r="I73" s="3"/>
    </row>
    <row r="74" spans="1:9" s="453" customFormat="1" ht="51" x14ac:dyDescent="0.3">
      <c r="A74" s="723">
        <v>73</v>
      </c>
      <c r="B74" s="723" t="s">
        <v>10551</v>
      </c>
      <c r="C74" s="805" t="s">
        <v>10306</v>
      </c>
      <c r="D74" s="805" t="s">
        <v>1274</v>
      </c>
      <c r="E74" s="770"/>
      <c r="F74" s="779"/>
      <c r="G74" s="779"/>
      <c r="H74" s="779"/>
      <c r="I74" s="780"/>
    </row>
    <row r="75" spans="1:9" s="23" customFormat="1" ht="48" x14ac:dyDescent="0.3">
      <c r="A75" s="723">
        <v>74</v>
      </c>
      <c r="B75" s="27" t="s">
        <v>10552</v>
      </c>
      <c r="C75" s="806" t="s">
        <v>10306</v>
      </c>
      <c r="D75" s="806" t="s">
        <v>1274</v>
      </c>
      <c r="E75" s="768"/>
      <c r="F75" s="781"/>
      <c r="G75" s="781"/>
      <c r="H75" s="781"/>
      <c r="I75" s="3"/>
    </row>
    <row r="76" spans="1:9" s="453" customFormat="1" ht="38.25" x14ac:dyDescent="0.3">
      <c r="A76" s="723">
        <v>75</v>
      </c>
      <c r="B76" s="723" t="s">
        <v>10553</v>
      </c>
      <c r="C76" s="805" t="s">
        <v>10306</v>
      </c>
      <c r="D76" s="805" t="s">
        <v>1274</v>
      </c>
      <c r="E76" s="770"/>
      <c r="F76" s="779"/>
      <c r="G76" s="779"/>
      <c r="H76" s="779"/>
      <c r="I76" s="780"/>
    </row>
    <row r="77" spans="1:9" s="23" customFormat="1" ht="24" x14ac:dyDescent="0.3">
      <c r="A77" s="723">
        <v>76</v>
      </c>
      <c r="B77" s="27" t="s">
        <v>10554</v>
      </c>
      <c r="C77" s="806" t="s">
        <v>10306</v>
      </c>
      <c r="D77" s="806"/>
      <c r="E77" s="768"/>
      <c r="F77" s="781"/>
      <c r="G77" s="781"/>
      <c r="H77" s="781"/>
      <c r="I77" s="3"/>
    </row>
    <row r="78" spans="1:9" s="453" customFormat="1" ht="40.5" customHeight="1" x14ac:dyDescent="0.3">
      <c r="A78" s="723">
        <v>77</v>
      </c>
      <c r="B78" s="723" t="s">
        <v>10728</v>
      </c>
      <c r="C78" s="805" t="s">
        <v>10306</v>
      </c>
      <c r="D78" s="805" t="s">
        <v>10306</v>
      </c>
      <c r="E78" s="770" t="s">
        <v>10306</v>
      </c>
      <c r="F78" s="779"/>
      <c r="G78" s="779"/>
      <c r="H78" s="779"/>
      <c r="I78" s="780"/>
    </row>
    <row r="79" spans="1:9" s="802" customFormat="1" ht="36" x14ac:dyDescent="0.3">
      <c r="A79" s="723">
        <v>78</v>
      </c>
      <c r="B79" s="27" t="s">
        <v>10555</v>
      </c>
      <c r="C79" s="806" t="s">
        <v>10306</v>
      </c>
      <c r="D79" s="806" t="s">
        <v>1274</v>
      </c>
      <c r="E79" s="768"/>
      <c r="F79" s="782"/>
      <c r="G79" s="782"/>
      <c r="H79" s="782"/>
      <c r="I79" s="801"/>
    </row>
    <row r="80" spans="1:9" s="453" customFormat="1" ht="38.25" x14ac:dyDescent="0.3">
      <c r="A80" s="723">
        <v>79</v>
      </c>
      <c r="B80" s="723" t="s">
        <v>10556</v>
      </c>
      <c r="C80" s="805" t="s">
        <v>10306</v>
      </c>
      <c r="D80" s="805" t="s">
        <v>10306</v>
      </c>
      <c r="E80" s="770" t="s">
        <v>10306</v>
      </c>
      <c r="F80" s="779"/>
      <c r="G80" s="779"/>
      <c r="H80" s="779"/>
      <c r="I80" s="780"/>
    </row>
    <row r="81" spans="1:23" s="23" customFormat="1" ht="36" x14ac:dyDescent="0.3">
      <c r="A81" s="723">
        <v>80</v>
      </c>
      <c r="B81" s="27" t="s">
        <v>10557</v>
      </c>
      <c r="C81" s="806" t="s">
        <v>10306</v>
      </c>
      <c r="D81" s="806" t="s">
        <v>10306</v>
      </c>
      <c r="E81" s="768" t="s">
        <v>10306</v>
      </c>
      <c r="F81" s="781"/>
      <c r="G81" s="781"/>
      <c r="H81" s="781"/>
      <c r="I81" s="3"/>
    </row>
    <row r="82" spans="1:23" s="802" customFormat="1" ht="36" x14ac:dyDescent="0.3">
      <c r="A82" s="723">
        <v>81</v>
      </c>
      <c r="B82" s="27" t="s">
        <v>10558</v>
      </c>
      <c r="C82" s="806" t="s">
        <v>10306</v>
      </c>
      <c r="D82" s="806" t="s">
        <v>10306</v>
      </c>
      <c r="E82" s="768" t="s">
        <v>10306</v>
      </c>
      <c r="F82" s="782"/>
      <c r="G82" s="782"/>
      <c r="H82" s="782"/>
      <c r="I82" s="801"/>
    </row>
    <row r="83" spans="1:23" s="453" customFormat="1" ht="38.25" x14ac:dyDescent="0.3">
      <c r="A83" s="723">
        <v>82</v>
      </c>
      <c r="B83" s="723" t="s">
        <v>10559</v>
      </c>
      <c r="C83" s="805" t="s">
        <v>10306</v>
      </c>
      <c r="D83" s="805" t="s">
        <v>10306</v>
      </c>
      <c r="E83" s="770" t="s">
        <v>10306</v>
      </c>
      <c r="F83" s="779"/>
      <c r="G83" s="779"/>
      <c r="H83" s="779"/>
      <c r="I83" s="780"/>
    </row>
    <row r="84" spans="1:23" s="453" customFormat="1" ht="51" x14ac:dyDescent="0.3">
      <c r="A84" s="723">
        <v>83</v>
      </c>
      <c r="B84" s="723" t="s">
        <v>10560</v>
      </c>
      <c r="C84" s="805" t="s">
        <v>10306</v>
      </c>
      <c r="D84" s="805" t="s">
        <v>10306</v>
      </c>
      <c r="E84" s="770" t="s">
        <v>10306</v>
      </c>
      <c r="F84" s="779"/>
      <c r="G84" s="779"/>
      <c r="H84" s="779"/>
      <c r="I84" s="780"/>
    </row>
    <row r="85" spans="1:23" s="4" customFormat="1" ht="36" x14ac:dyDescent="0.3">
      <c r="A85" s="723">
        <v>84</v>
      </c>
      <c r="B85" s="6" t="s">
        <v>10561</v>
      </c>
      <c r="C85" s="805" t="s">
        <v>10306</v>
      </c>
      <c r="D85" s="805" t="s">
        <v>10306</v>
      </c>
      <c r="E85" s="774" t="s">
        <v>10306</v>
      </c>
      <c r="F85" s="787"/>
      <c r="G85" s="787"/>
      <c r="H85" s="787"/>
      <c r="I85" s="788"/>
    </row>
    <row r="86" spans="1:23" s="69" customFormat="1" ht="36" x14ac:dyDescent="0.3">
      <c r="A86" s="723">
        <v>85</v>
      </c>
      <c r="B86" s="27" t="s">
        <v>10562</v>
      </c>
      <c r="C86" s="806" t="s">
        <v>10306</v>
      </c>
      <c r="D86" s="806" t="s">
        <v>10306</v>
      </c>
      <c r="E86" s="768" t="s">
        <v>10306</v>
      </c>
      <c r="F86" s="781"/>
      <c r="G86" s="781"/>
      <c r="H86" s="781"/>
      <c r="I86" s="781"/>
    </row>
    <row r="87" spans="1:23" s="23" customFormat="1" ht="48" x14ac:dyDescent="0.3">
      <c r="A87" s="723">
        <v>86</v>
      </c>
      <c r="B87" s="27" t="s">
        <v>10563</v>
      </c>
      <c r="C87" s="806" t="s">
        <v>10306</v>
      </c>
      <c r="D87" s="806" t="s">
        <v>10306</v>
      </c>
      <c r="E87" s="768" t="s">
        <v>10306</v>
      </c>
      <c r="F87" s="781"/>
      <c r="G87" s="781"/>
      <c r="H87" s="781"/>
      <c r="I87" s="3"/>
    </row>
    <row r="88" spans="1:23" s="802" customFormat="1" ht="36" x14ac:dyDescent="0.3">
      <c r="A88" s="723">
        <v>87</v>
      </c>
      <c r="B88" s="27" t="s">
        <v>10674</v>
      </c>
      <c r="C88" s="806" t="s">
        <v>10306</v>
      </c>
      <c r="D88" s="806" t="s">
        <v>10306</v>
      </c>
      <c r="E88" s="768" t="s">
        <v>10306</v>
      </c>
      <c r="F88" s="782"/>
      <c r="G88" s="782"/>
      <c r="H88" s="782"/>
      <c r="I88" s="801"/>
    </row>
    <row r="89" spans="1:23" s="23" customFormat="1" ht="24" x14ac:dyDescent="0.3">
      <c r="A89" s="723">
        <v>88</v>
      </c>
      <c r="B89" s="27" t="s">
        <v>10564</v>
      </c>
      <c r="C89" s="806" t="s">
        <v>10306</v>
      </c>
      <c r="D89" s="806"/>
      <c r="E89" s="768"/>
      <c r="F89" s="781"/>
      <c r="G89" s="781"/>
      <c r="H89" s="781"/>
      <c r="I89" s="3"/>
    </row>
    <row r="90" spans="1:23" s="23" customFormat="1" ht="36" x14ac:dyDescent="0.3">
      <c r="A90" s="723">
        <v>89</v>
      </c>
      <c r="B90" s="27" t="s">
        <v>10565</v>
      </c>
      <c r="C90" s="806" t="s">
        <v>10306</v>
      </c>
      <c r="D90" s="806"/>
      <c r="E90" s="768"/>
      <c r="F90" s="781"/>
      <c r="G90" s="781"/>
      <c r="H90" s="781"/>
      <c r="I90" s="3"/>
    </row>
    <row r="91" spans="1:23" s="23" customFormat="1" ht="36" x14ac:dyDescent="0.3">
      <c r="A91" s="723">
        <v>90</v>
      </c>
      <c r="B91" s="27" t="s">
        <v>10566</v>
      </c>
      <c r="C91" s="806" t="s">
        <v>10306</v>
      </c>
      <c r="D91" s="806"/>
      <c r="E91" s="768"/>
      <c r="F91" s="781"/>
      <c r="G91" s="781"/>
      <c r="H91" s="781"/>
      <c r="I91" s="3"/>
    </row>
    <row r="92" spans="1:23" s="23" customFormat="1" ht="48" x14ac:dyDescent="0.3">
      <c r="A92" s="723">
        <v>91</v>
      </c>
      <c r="B92" s="27" t="s">
        <v>10567</v>
      </c>
      <c r="C92" s="806" t="s">
        <v>10306</v>
      </c>
      <c r="D92" s="806"/>
      <c r="E92" s="768"/>
      <c r="F92" s="781"/>
      <c r="G92" s="781"/>
      <c r="H92" s="781"/>
      <c r="I92" s="3"/>
    </row>
    <row r="93" spans="1:23" s="23" customFormat="1" ht="48" x14ac:dyDescent="0.3">
      <c r="A93" s="723">
        <v>92</v>
      </c>
      <c r="B93" s="27" t="s">
        <v>10568</v>
      </c>
      <c r="C93" s="806" t="s">
        <v>10306</v>
      </c>
      <c r="D93" s="806"/>
      <c r="E93" s="768"/>
      <c r="F93" s="781"/>
      <c r="G93" s="781"/>
      <c r="H93" s="781"/>
      <c r="I93" s="3"/>
    </row>
    <row r="94" spans="1:23" s="23" customFormat="1" ht="36" x14ac:dyDescent="0.3">
      <c r="A94" s="723">
        <v>93</v>
      </c>
      <c r="B94" s="27" t="s">
        <v>10569</v>
      </c>
      <c r="C94" s="806" t="s">
        <v>10306</v>
      </c>
      <c r="D94" s="806"/>
      <c r="E94" s="772"/>
      <c r="F94" s="789"/>
      <c r="G94" s="789"/>
      <c r="H94" s="789"/>
      <c r="I94" s="790" t="s">
        <v>1274</v>
      </c>
      <c r="J94" s="776" t="s">
        <v>1274</v>
      </c>
      <c r="K94" s="27"/>
      <c r="L94" s="27"/>
      <c r="M94" s="28" t="s">
        <v>1274</v>
      </c>
      <c r="N94" s="76"/>
      <c r="O94" s="76"/>
      <c r="P94" s="249"/>
      <c r="Q94" s="77"/>
      <c r="R94" s="77"/>
      <c r="S94" s="78"/>
      <c r="T94" s="3"/>
      <c r="U94" s="79"/>
      <c r="V94" s="3" t="s">
        <v>1274</v>
      </c>
      <c r="W94" s="3"/>
    </row>
    <row r="95" spans="1:23" s="453" customFormat="1" ht="51" x14ac:dyDescent="0.3">
      <c r="A95" s="723">
        <v>94</v>
      </c>
      <c r="B95" s="723" t="s">
        <v>10570</v>
      </c>
      <c r="C95" s="805" t="s">
        <v>10306</v>
      </c>
      <c r="D95" s="805" t="s">
        <v>10306</v>
      </c>
      <c r="E95" s="770" t="s">
        <v>10306</v>
      </c>
      <c r="F95" s="779"/>
      <c r="G95" s="779"/>
      <c r="H95" s="779"/>
      <c r="I95" s="780"/>
    </row>
    <row r="96" spans="1:23" s="23" customFormat="1" ht="48" x14ac:dyDescent="0.3">
      <c r="A96" s="723">
        <v>95</v>
      </c>
      <c r="B96" s="27" t="s">
        <v>10571</v>
      </c>
      <c r="C96" s="806" t="s">
        <v>10306</v>
      </c>
      <c r="D96" s="806"/>
      <c r="E96" s="768"/>
      <c r="F96" s="781"/>
      <c r="G96" s="781"/>
      <c r="H96" s="781"/>
      <c r="I96" s="3"/>
    </row>
    <row r="97" spans="1:9" s="23" customFormat="1" ht="36" x14ac:dyDescent="0.3">
      <c r="A97" s="723">
        <v>96</v>
      </c>
      <c r="B97" s="27" t="s">
        <v>10572</v>
      </c>
      <c r="C97" s="806" t="s">
        <v>10306</v>
      </c>
      <c r="D97" s="806"/>
      <c r="E97" s="768"/>
      <c r="F97" s="781"/>
      <c r="G97" s="781"/>
      <c r="H97" s="781"/>
      <c r="I97" s="3"/>
    </row>
    <row r="98" spans="1:9" s="802" customFormat="1" ht="36" x14ac:dyDescent="0.3">
      <c r="A98" s="723">
        <v>97</v>
      </c>
      <c r="B98" s="27" t="s">
        <v>10573</v>
      </c>
      <c r="C98" s="806" t="s">
        <v>10306</v>
      </c>
      <c r="D98" s="806"/>
      <c r="E98" s="768"/>
      <c r="F98" s="782"/>
      <c r="G98" s="782"/>
      <c r="H98" s="782"/>
      <c r="I98" s="801"/>
    </row>
    <row r="99" spans="1:9" s="453" customFormat="1" ht="38.25" x14ac:dyDescent="0.3">
      <c r="A99" s="723">
        <v>98</v>
      </c>
      <c r="B99" s="723" t="s">
        <v>10574</v>
      </c>
      <c r="C99" s="805" t="s">
        <v>10306</v>
      </c>
      <c r="D99" s="805"/>
      <c r="E99" s="770"/>
      <c r="F99" s="779"/>
      <c r="G99" s="779"/>
      <c r="H99" s="779"/>
      <c r="I99" s="780"/>
    </row>
    <row r="100" spans="1:9" s="802" customFormat="1" ht="36" x14ac:dyDescent="0.3">
      <c r="A100" s="723">
        <v>99</v>
      </c>
      <c r="B100" s="27" t="s">
        <v>7121</v>
      </c>
      <c r="C100" s="806" t="s">
        <v>10306</v>
      </c>
      <c r="D100" s="806"/>
      <c r="E100" s="768"/>
      <c r="F100" s="782"/>
      <c r="G100" s="782"/>
      <c r="H100" s="782"/>
      <c r="I100" s="801"/>
    </row>
    <row r="101" spans="1:9" s="74" customFormat="1" ht="48" x14ac:dyDescent="0.3">
      <c r="A101" s="723">
        <v>100</v>
      </c>
      <c r="B101" s="487" t="s">
        <v>10575</v>
      </c>
      <c r="C101" s="808" t="s">
        <v>10306</v>
      </c>
      <c r="D101" s="811"/>
      <c r="E101" s="768"/>
      <c r="F101" s="782"/>
      <c r="G101" s="782"/>
      <c r="H101" s="782"/>
      <c r="I101" s="782"/>
    </row>
    <row r="102" spans="1:9" s="23" customFormat="1" ht="36" x14ac:dyDescent="0.3">
      <c r="A102" s="723">
        <v>101</v>
      </c>
      <c r="B102" s="27" t="s">
        <v>10576</v>
      </c>
      <c r="C102" s="806" t="s">
        <v>10306</v>
      </c>
      <c r="D102" s="806"/>
      <c r="E102" s="768"/>
      <c r="F102" s="781"/>
      <c r="G102" s="781"/>
      <c r="H102" s="781"/>
      <c r="I102" s="3"/>
    </row>
    <row r="103" spans="1:9" s="23" customFormat="1" ht="36" x14ac:dyDescent="0.3">
      <c r="A103" s="723">
        <v>102</v>
      </c>
      <c r="B103" s="27" t="s">
        <v>10577</v>
      </c>
      <c r="C103" s="806" t="s">
        <v>10306</v>
      </c>
      <c r="D103" s="806"/>
      <c r="E103" s="768"/>
      <c r="F103" s="781"/>
      <c r="G103" s="781"/>
      <c r="H103" s="781"/>
      <c r="I103" s="3"/>
    </row>
    <row r="104" spans="1:9" s="23" customFormat="1" ht="48" x14ac:dyDescent="0.3">
      <c r="A104" s="723">
        <v>103</v>
      </c>
      <c r="B104" s="27" t="s">
        <v>6714</v>
      </c>
      <c r="C104" s="806" t="s">
        <v>10306</v>
      </c>
      <c r="D104" s="806" t="s">
        <v>1274</v>
      </c>
      <c r="E104" s="768"/>
      <c r="F104" s="781"/>
      <c r="G104" s="781"/>
      <c r="H104" s="781"/>
      <c r="I104" s="3"/>
    </row>
    <row r="105" spans="1:9" s="23" customFormat="1" ht="24" x14ac:dyDescent="0.3">
      <c r="A105" s="723">
        <v>104</v>
      </c>
      <c r="B105" s="27" t="s">
        <v>10578</v>
      </c>
      <c r="C105" s="806" t="s">
        <v>10306</v>
      </c>
      <c r="D105" s="806" t="s">
        <v>1274</v>
      </c>
      <c r="E105" s="768"/>
      <c r="F105" s="781"/>
      <c r="G105" s="781"/>
      <c r="H105" s="781"/>
      <c r="I105" s="3"/>
    </row>
    <row r="106" spans="1:9" s="23" customFormat="1" ht="25.5" x14ac:dyDescent="0.3">
      <c r="A106" s="723">
        <v>105</v>
      </c>
      <c r="B106" s="723" t="s">
        <v>10579</v>
      </c>
      <c r="C106" s="807" t="s">
        <v>10306</v>
      </c>
      <c r="D106" s="807"/>
      <c r="E106" s="768"/>
      <c r="F106" s="781"/>
      <c r="G106" s="781"/>
      <c r="H106" s="781"/>
      <c r="I106" s="3"/>
    </row>
    <row r="107" spans="1:9" s="23" customFormat="1" ht="24" x14ac:dyDescent="0.3">
      <c r="A107" s="723">
        <v>106</v>
      </c>
      <c r="B107" s="487" t="s">
        <v>10580</v>
      </c>
      <c r="C107" s="813" t="s">
        <v>10306</v>
      </c>
      <c r="D107" s="809"/>
      <c r="E107" s="768"/>
      <c r="F107" s="781"/>
      <c r="G107" s="781"/>
      <c r="H107" s="781"/>
      <c r="I107" s="3"/>
    </row>
    <row r="108" spans="1:9" s="802" customFormat="1" ht="24" x14ac:dyDescent="0.3">
      <c r="A108" s="723">
        <v>107</v>
      </c>
      <c r="B108" s="27" t="s">
        <v>10581</v>
      </c>
      <c r="C108" s="806" t="s">
        <v>10306</v>
      </c>
      <c r="D108" s="807"/>
      <c r="E108" s="768"/>
      <c r="F108" s="782"/>
      <c r="G108" s="782"/>
      <c r="H108" s="782"/>
      <c r="I108" s="801"/>
    </row>
    <row r="109" spans="1:9" s="23" customFormat="1" ht="36" x14ac:dyDescent="0.3">
      <c r="A109" s="723">
        <v>108</v>
      </c>
      <c r="B109" s="27" t="s">
        <v>10675</v>
      </c>
      <c r="C109" s="806" t="s">
        <v>10306</v>
      </c>
      <c r="D109" s="806" t="s">
        <v>10306</v>
      </c>
      <c r="E109" s="768" t="s">
        <v>10306</v>
      </c>
      <c r="F109" s="781"/>
      <c r="G109" s="781"/>
      <c r="H109" s="781"/>
      <c r="I109" s="3"/>
    </row>
    <row r="110" spans="1:9" s="23" customFormat="1" ht="36" x14ac:dyDescent="0.3">
      <c r="A110" s="723">
        <v>109</v>
      </c>
      <c r="B110" s="27" t="s">
        <v>10582</v>
      </c>
      <c r="C110" s="806" t="s">
        <v>10306</v>
      </c>
      <c r="D110" s="806" t="s">
        <v>10306</v>
      </c>
      <c r="E110" s="768" t="s">
        <v>10306</v>
      </c>
      <c r="F110" s="781"/>
      <c r="G110" s="781"/>
      <c r="H110" s="781"/>
      <c r="I110" s="3"/>
    </row>
    <row r="111" spans="1:9" s="69" customFormat="1" ht="36" x14ac:dyDescent="0.3">
      <c r="A111" s="723">
        <v>110</v>
      </c>
      <c r="B111" s="27" t="s">
        <v>10583</v>
      </c>
      <c r="C111" s="806" t="s">
        <v>10306</v>
      </c>
      <c r="D111" s="806" t="s">
        <v>10306</v>
      </c>
      <c r="E111" s="768" t="s">
        <v>10306</v>
      </c>
      <c r="F111" s="781"/>
      <c r="G111" s="781"/>
      <c r="H111" s="781"/>
      <c r="I111" s="781"/>
    </row>
    <row r="112" spans="1:9" s="23" customFormat="1" ht="36" x14ac:dyDescent="0.3">
      <c r="A112" s="723">
        <v>111</v>
      </c>
      <c r="B112" s="27" t="s">
        <v>10584</v>
      </c>
      <c r="C112" s="806" t="s">
        <v>10306</v>
      </c>
      <c r="D112" s="806" t="s">
        <v>10306</v>
      </c>
      <c r="E112" s="768" t="s">
        <v>10306</v>
      </c>
      <c r="F112" s="781"/>
      <c r="G112" s="781"/>
      <c r="H112" s="781"/>
      <c r="I112" s="3"/>
    </row>
    <row r="113" spans="1:9" s="453" customFormat="1" ht="38.25" x14ac:dyDescent="0.3">
      <c r="A113" s="723">
        <v>112</v>
      </c>
      <c r="B113" s="723" t="s">
        <v>10585</v>
      </c>
      <c r="C113" s="805" t="s">
        <v>10306</v>
      </c>
      <c r="D113" s="805" t="s">
        <v>10306</v>
      </c>
      <c r="E113" s="770" t="s">
        <v>10306</v>
      </c>
      <c r="F113" s="779"/>
      <c r="G113" s="779"/>
      <c r="H113" s="779"/>
      <c r="I113" s="780"/>
    </row>
    <row r="114" spans="1:9" s="23" customFormat="1" ht="36" x14ac:dyDescent="0.3">
      <c r="A114" s="723">
        <v>113</v>
      </c>
      <c r="B114" s="27" t="s">
        <v>10586</v>
      </c>
      <c r="C114" s="806" t="s">
        <v>10306</v>
      </c>
      <c r="D114" s="806" t="s">
        <v>10306</v>
      </c>
      <c r="E114" s="768" t="s">
        <v>10306</v>
      </c>
      <c r="F114" s="781"/>
      <c r="G114" s="781"/>
      <c r="H114" s="781"/>
      <c r="I114" s="3"/>
    </row>
    <row r="115" spans="1:9" s="69" customFormat="1" ht="48" x14ac:dyDescent="0.3">
      <c r="A115" s="723">
        <v>114</v>
      </c>
      <c r="B115" s="27" t="s">
        <v>10587</v>
      </c>
      <c r="C115" s="806" t="s">
        <v>10306</v>
      </c>
      <c r="D115" s="806" t="s">
        <v>10306</v>
      </c>
      <c r="E115" s="768" t="s">
        <v>10306</v>
      </c>
      <c r="F115" s="781"/>
      <c r="G115" s="781"/>
      <c r="H115" s="781"/>
      <c r="I115" s="781"/>
    </row>
    <row r="116" spans="1:9" s="23" customFormat="1" ht="36" x14ac:dyDescent="0.3">
      <c r="A116" s="723">
        <v>115</v>
      </c>
      <c r="B116" s="27" t="s">
        <v>10588</v>
      </c>
      <c r="C116" s="806" t="s">
        <v>10306</v>
      </c>
      <c r="D116" s="806" t="s">
        <v>10306</v>
      </c>
      <c r="E116" s="768" t="s">
        <v>10306</v>
      </c>
      <c r="F116" s="781"/>
      <c r="G116" s="781"/>
      <c r="H116" s="781"/>
      <c r="I116" s="3"/>
    </row>
    <row r="117" spans="1:9" s="23" customFormat="1" ht="48" x14ac:dyDescent="0.3">
      <c r="A117" s="723">
        <v>116</v>
      </c>
      <c r="B117" s="27" t="s">
        <v>10589</v>
      </c>
      <c r="C117" s="806" t="s">
        <v>10306</v>
      </c>
      <c r="D117" s="806" t="s">
        <v>10306</v>
      </c>
      <c r="E117" s="768" t="s">
        <v>10306</v>
      </c>
      <c r="F117" s="781"/>
      <c r="G117" s="781"/>
      <c r="H117" s="781"/>
      <c r="I117" s="3"/>
    </row>
    <row r="118" spans="1:9" s="69" customFormat="1" ht="36" x14ac:dyDescent="0.3">
      <c r="A118" s="723">
        <v>117</v>
      </c>
      <c r="B118" s="27" t="s">
        <v>10590</v>
      </c>
      <c r="C118" s="806" t="s">
        <v>10306</v>
      </c>
      <c r="D118" s="806"/>
      <c r="E118" s="768"/>
      <c r="F118" s="781"/>
      <c r="G118" s="781"/>
      <c r="H118" s="781"/>
      <c r="I118" s="781"/>
    </row>
    <row r="119" spans="1:9" s="69" customFormat="1" ht="60" x14ac:dyDescent="0.3">
      <c r="A119" s="723">
        <v>118</v>
      </c>
      <c r="B119" s="27" t="s">
        <v>10591</v>
      </c>
      <c r="C119" s="806" t="s">
        <v>10306</v>
      </c>
      <c r="D119" s="806" t="s">
        <v>10306</v>
      </c>
      <c r="E119" s="768" t="s">
        <v>10306</v>
      </c>
      <c r="F119" s="781"/>
      <c r="G119" s="781"/>
      <c r="H119" s="781"/>
      <c r="I119" s="781"/>
    </row>
    <row r="120" spans="1:9" s="453" customFormat="1" ht="38.25" x14ac:dyDescent="0.3">
      <c r="A120" s="723">
        <v>119</v>
      </c>
      <c r="B120" s="723" t="s">
        <v>10592</v>
      </c>
      <c r="C120" s="805" t="s">
        <v>10306</v>
      </c>
      <c r="D120" s="805" t="s">
        <v>10306</v>
      </c>
      <c r="E120" s="770" t="s">
        <v>10306</v>
      </c>
      <c r="F120" s="779"/>
      <c r="G120" s="779"/>
      <c r="H120" s="779"/>
      <c r="I120" s="780"/>
    </row>
    <row r="121" spans="1:9" s="453" customFormat="1" ht="51" x14ac:dyDescent="0.3">
      <c r="A121" s="723">
        <v>120</v>
      </c>
      <c r="B121" s="723" t="s">
        <v>2379</v>
      </c>
      <c r="C121" s="805" t="s">
        <v>10306</v>
      </c>
      <c r="D121" s="805" t="s">
        <v>10306</v>
      </c>
      <c r="E121" s="770"/>
      <c r="F121" s="779"/>
      <c r="G121" s="779"/>
      <c r="H121" s="779"/>
      <c r="I121" s="780"/>
    </row>
    <row r="122" spans="1:9" s="69" customFormat="1" ht="24" x14ac:dyDescent="0.3">
      <c r="A122" s="723">
        <v>121</v>
      </c>
      <c r="B122" s="27" t="s">
        <v>10593</v>
      </c>
      <c r="C122" s="806" t="s">
        <v>10306</v>
      </c>
      <c r="D122" s="806"/>
      <c r="E122" s="768"/>
      <c r="F122" s="781"/>
      <c r="G122" s="781"/>
      <c r="H122" s="781"/>
      <c r="I122" s="781"/>
    </row>
    <row r="123" spans="1:9" s="69" customFormat="1" ht="24" x14ac:dyDescent="0.3">
      <c r="A123" s="723">
        <v>122</v>
      </c>
      <c r="B123" s="27" t="s">
        <v>10716</v>
      </c>
      <c r="C123" s="806" t="s">
        <v>10306</v>
      </c>
      <c r="D123" s="806"/>
      <c r="E123" s="768"/>
      <c r="F123" s="781"/>
      <c r="G123" s="781"/>
      <c r="H123" s="781"/>
      <c r="I123" s="781"/>
    </row>
    <row r="124" spans="1:9" s="69" customFormat="1" ht="48" x14ac:dyDescent="0.3">
      <c r="A124" s="723">
        <v>123</v>
      </c>
      <c r="B124" s="27" t="s">
        <v>10594</v>
      </c>
      <c r="C124" s="806" t="s">
        <v>10306</v>
      </c>
      <c r="D124" s="806"/>
      <c r="E124" s="768"/>
      <c r="F124" s="781"/>
      <c r="G124" s="781"/>
      <c r="H124" s="781"/>
      <c r="I124" s="781"/>
    </row>
    <row r="125" spans="1:9" s="23" customFormat="1" ht="36" x14ac:dyDescent="0.3">
      <c r="A125" s="723">
        <v>124</v>
      </c>
      <c r="B125" s="27" t="s">
        <v>10595</v>
      </c>
      <c r="C125" s="806" t="s">
        <v>10306</v>
      </c>
      <c r="D125" s="806" t="s">
        <v>10306</v>
      </c>
      <c r="E125" s="768" t="s">
        <v>10306</v>
      </c>
      <c r="F125" s="781"/>
      <c r="G125" s="781"/>
      <c r="H125" s="781"/>
      <c r="I125" s="3"/>
    </row>
    <row r="126" spans="1:9" s="453" customFormat="1" ht="38.25" x14ac:dyDescent="0.3">
      <c r="A126" s="723">
        <v>125</v>
      </c>
      <c r="B126" s="723" t="s">
        <v>10596</v>
      </c>
      <c r="C126" s="805" t="s">
        <v>10306</v>
      </c>
      <c r="D126" s="805" t="s">
        <v>10306</v>
      </c>
      <c r="E126" s="770" t="s">
        <v>10306</v>
      </c>
      <c r="F126" s="779"/>
      <c r="G126" s="779"/>
      <c r="H126" s="779"/>
      <c r="I126" s="780"/>
    </row>
    <row r="127" spans="1:9" s="69" customFormat="1" ht="36" x14ac:dyDescent="0.3">
      <c r="A127" s="723">
        <v>126</v>
      </c>
      <c r="B127" s="27" t="s">
        <v>10597</v>
      </c>
      <c r="C127" s="806" t="s">
        <v>10306</v>
      </c>
      <c r="D127" s="806" t="s">
        <v>10306</v>
      </c>
      <c r="E127" s="768" t="s">
        <v>10306</v>
      </c>
      <c r="F127" s="781"/>
      <c r="G127" s="781"/>
      <c r="H127" s="781"/>
      <c r="I127" s="781"/>
    </row>
    <row r="128" spans="1:9" s="453" customFormat="1" ht="38.25" x14ac:dyDescent="0.3">
      <c r="A128" s="723">
        <v>127</v>
      </c>
      <c r="B128" s="723" t="s">
        <v>10598</v>
      </c>
      <c r="C128" s="805" t="s">
        <v>10306</v>
      </c>
      <c r="D128" s="805" t="s">
        <v>10306</v>
      </c>
      <c r="E128" s="770" t="s">
        <v>10306</v>
      </c>
      <c r="F128" s="779"/>
      <c r="G128" s="779"/>
      <c r="H128" s="779"/>
      <c r="I128" s="780"/>
    </row>
    <row r="129" spans="1:9" s="453" customFormat="1" ht="38.25" x14ac:dyDescent="0.3">
      <c r="A129" s="723">
        <v>128</v>
      </c>
      <c r="B129" s="723" t="s">
        <v>10599</v>
      </c>
      <c r="C129" s="805" t="s">
        <v>10306</v>
      </c>
      <c r="D129" s="805" t="s">
        <v>10306</v>
      </c>
      <c r="E129" s="770" t="s">
        <v>10306</v>
      </c>
      <c r="F129" s="779"/>
      <c r="G129" s="779"/>
      <c r="H129" s="779"/>
      <c r="I129" s="780"/>
    </row>
    <row r="130" spans="1:9" s="453" customFormat="1" ht="38.25" x14ac:dyDescent="0.3">
      <c r="A130" s="723">
        <v>129</v>
      </c>
      <c r="B130" s="723" t="s">
        <v>10600</v>
      </c>
      <c r="C130" s="805" t="s">
        <v>10306</v>
      </c>
      <c r="D130" s="805" t="s">
        <v>10306</v>
      </c>
      <c r="E130" s="770" t="s">
        <v>10306</v>
      </c>
      <c r="F130" s="779"/>
      <c r="G130" s="779"/>
      <c r="H130" s="779"/>
      <c r="I130" s="780"/>
    </row>
    <row r="131" spans="1:9" s="23" customFormat="1" ht="36" x14ac:dyDescent="0.3">
      <c r="A131" s="723">
        <v>130</v>
      </c>
      <c r="B131" s="27" t="s">
        <v>10601</v>
      </c>
      <c r="C131" s="806" t="s">
        <v>10306</v>
      </c>
      <c r="D131" s="806" t="s">
        <v>10306</v>
      </c>
      <c r="E131" s="768" t="s">
        <v>10306</v>
      </c>
      <c r="F131" s="781"/>
      <c r="G131" s="781"/>
      <c r="H131" s="781"/>
      <c r="I131" s="3"/>
    </row>
    <row r="132" spans="1:9" s="453" customFormat="1" ht="38.25" x14ac:dyDescent="0.3">
      <c r="A132" s="723">
        <v>131</v>
      </c>
      <c r="B132" s="723" t="s">
        <v>10602</v>
      </c>
      <c r="C132" s="805" t="s">
        <v>10306</v>
      </c>
      <c r="D132" s="805" t="s">
        <v>10306</v>
      </c>
      <c r="E132" s="770" t="s">
        <v>10306</v>
      </c>
      <c r="F132" s="779"/>
      <c r="G132" s="779"/>
      <c r="H132" s="779"/>
      <c r="I132" s="780"/>
    </row>
    <row r="133" spans="1:9" s="453" customFormat="1" ht="38.25" x14ac:dyDescent="0.3">
      <c r="A133" s="723">
        <v>132</v>
      </c>
      <c r="B133" s="723" t="s">
        <v>10603</v>
      </c>
      <c r="C133" s="805" t="s">
        <v>10306</v>
      </c>
      <c r="D133" s="805" t="s">
        <v>10306</v>
      </c>
      <c r="E133" s="770" t="s">
        <v>10306</v>
      </c>
      <c r="F133" s="779"/>
      <c r="G133" s="779"/>
      <c r="H133" s="779"/>
      <c r="I133" s="780"/>
    </row>
    <row r="134" spans="1:9" s="453" customFormat="1" ht="38.25" x14ac:dyDescent="0.3">
      <c r="A134" s="723">
        <v>133</v>
      </c>
      <c r="B134" s="723" t="s">
        <v>10604</v>
      </c>
      <c r="C134" s="806" t="s">
        <v>10306</v>
      </c>
      <c r="D134" s="806" t="s">
        <v>10306</v>
      </c>
      <c r="E134" s="770" t="s">
        <v>10306</v>
      </c>
      <c r="F134" s="779"/>
      <c r="G134" s="779"/>
      <c r="H134" s="779"/>
      <c r="I134" s="780"/>
    </row>
    <row r="135" spans="1:9" s="453" customFormat="1" ht="38.25" x14ac:dyDescent="0.3">
      <c r="A135" s="723">
        <v>134</v>
      </c>
      <c r="B135" s="723" t="s">
        <v>10605</v>
      </c>
      <c r="C135" s="806" t="s">
        <v>10306</v>
      </c>
      <c r="D135" s="805" t="s">
        <v>10306</v>
      </c>
      <c r="E135" s="770" t="s">
        <v>10306</v>
      </c>
      <c r="F135" s="779"/>
      <c r="G135" s="779"/>
      <c r="H135" s="779"/>
      <c r="I135" s="780"/>
    </row>
    <row r="136" spans="1:9" s="453" customFormat="1" ht="38.25" x14ac:dyDescent="0.3">
      <c r="A136" s="723">
        <v>135</v>
      </c>
      <c r="B136" s="723" t="s">
        <v>10606</v>
      </c>
      <c r="C136" s="805" t="s">
        <v>10306</v>
      </c>
      <c r="D136" s="805" t="s">
        <v>10306</v>
      </c>
      <c r="E136" s="770" t="s">
        <v>10306</v>
      </c>
      <c r="F136" s="779"/>
      <c r="G136" s="779"/>
      <c r="H136" s="779"/>
      <c r="I136" s="780"/>
    </row>
    <row r="137" spans="1:9" s="23" customFormat="1" ht="36" x14ac:dyDescent="0.3">
      <c r="A137" s="723">
        <v>136</v>
      </c>
      <c r="B137" s="27" t="s">
        <v>10607</v>
      </c>
      <c r="C137" s="806" t="s">
        <v>10306</v>
      </c>
      <c r="D137" s="806" t="s">
        <v>10306</v>
      </c>
      <c r="E137" s="768" t="s">
        <v>10306</v>
      </c>
      <c r="F137" s="781"/>
      <c r="G137" s="781"/>
      <c r="H137" s="781"/>
      <c r="I137" s="3"/>
    </row>
    <row r="138" spans="1:9" s="453" customFormat="1" ht="38.25" x14ac:dyDescent="0.3">
      <c r="A138" s="723">
        <v>137</v>
      </c>
      <c r="B138" s="723" t="s">
        <v>10608</v>
      </c>
      <c r="C138" s="805" t="s">
        <v>10306</v>
      </c>
      <c r="D138" s="805" t="s">
        <v>10306</v>
      </c>
      <c r="E138" s="770" t="s">
        <v>10306</v>
      </c>
      <c r="F138" s="779"/>
      <c r="G138" s="779"/>
      <c r="H138" s="779"/>
      <c r="I138" s="780"/>
    </row>
    <row r="139" spans="1:9" s="23" customFormat="1" ht="36" x14ac:dyDescent="0.3">
      <c r="A139" s="723">
        <v>138</v>
      </c>
      <c r="B139" s="27" t="s">
        <v>10609</v>
      </c>
      <c r="C139" s="806" t="s">
        <v>10306</v>
      </c>
      <c r="D139" s="806" t="s">
        <v>10306</v>
      </c>
      <c r="E139" s="768" t="s">
        <v>10306</v>
      </c>
      <c r="F139" s="781"/>
      <c r="G139" s="781"/>
      <c r="H139" s="781"/>
      <c r="I139" s="3"/>
    </row>
    <row r="140" spans="1:9" s="453" customFormat="1" ht="38.25" x14ac:dyDescent="0.3">
      <c r="A140" s="723">
        <v>139</v>
      </c>
      <c r="B140" s="723" t="s">
        <v>10610</v>
      </c>
      <c r="C140" s="805" t="s">
        <v>10306</v>
      </c>
      <c r="D140" s="805" t="s">
        <v>10306</v>
      </c>
      <c r="E140" s="770" t="s">
        <v>10306</v>
      </c>
      <c r="F140" s="779"/>
      <c r="G140" s="779"/>
      <c r="H140" s="779"/>
      <c r="I140" s="780"/>
    </row>
    <row r="141" spans="1:9" s="453" customFormat="1" ht="51" x14ac:dyDescent="0.3">
      <c r="A141" s="723">
        <v>140</v>
      </c>
      <c r="B141" s="723" t="s">
        <v>10611</v>
      </c>
      <c r="C141" s="805" t="s">
        <v>10306</v>
      </c>
      <c r="D141" s="805" t="s">
        <v>10306</v>
      </c>
      <c r="E141" s="770" t="s">
        <v>10306</v>
      </c>
      <c r="F141" s="779"/>
      <c r="G141" s="779"/>
      <c r="H141" s="779"/>
      <c r="I141" s="780"/>
    </row>
    <row r="142" spans="1:9" s="453" customFormat="1" ht="51" x14ac:dyDescent="0.3">
      <c r="A142" s="723">
        <v>141</v>
      </c>
      <c r="B142" s="723" t="s">
        <v>10612</v>
      </c>
      <c r="C142" s="805" t="s">
        <v>10306</v>
      </c>
      <c r="D142" s="805"/>
      <c r="E142" s="770"/>
      <c r="F142" s="779"/>
      <c r="G142" s="779"/>
      <c r="H142" s="779"/>
      <c r="I142" s="780"/>
    </row>
    <row r="143" spans="1:9" s="23" customFormat="1" ht="48" x14ac:dyDescent="0.3">
      <c r="A143" s="723">
        <v>142</v>
      </c>
      <c r="B143" s="27" t="s">
        <v>10613</v>
      </c>
      <c r="C143" s="806" t="s">
        <v>10306</v>
      </c>
      <c r="D143" s="806" t="s">
        <v>1274</v>
      </c>
      <c r="E143" s="768"/>
      <c r="F143" s="781"/>
      <c r="G143" s="781"/>
      <c r="H143" s="781"/>
      <c r="I143" s="3"/>
    </row>
    <row r="144" spans="1:9" s="23" customFormat="1" ht="48" x14ac:dyDescent="0.3">
      <c r="A144" s="723">
        <v>143</v>
      </c>
      <c r="B144" s="27" t="s">
        <v>10614</v>
      </c>
      <c r="C144" s="806" t="s">
        <v>10306</v>
      </c>
      <c r="D144" s="806" t="s">
        <v>1274</v>
      </c>
      <c r="E144" s="768"/>
      <c r="F144" s="781"/>
      <c r="G144" s="781"/>
      <c r="H144" s="781"/>
      <c r="I144" s="3"/>
    </row>
    <row r="145" spans="1:9" s="453" customFormat="1" ht="38.25" x14ac:dyDescent="0.3">
      <c r="A145" s="723">
        <v>144</v>
      </c>
      <c r="B145" s="723" t="s">
        <v>10615</v>
      </c>
      <c r="C145" s="805" t="s">
        <v>10306</v>
      </c>
      <c r="D145" s="805" t="s">
        <v>1274</v>
      </c>
      <c r="E145" s="770"/>
      <c r="F145" s="779"/>
      <c r="G145" s="779"/>
      <c r="H145" s="779"/>
      <c r="I145" s="780"/>
    </row>
    <row r="146" spans="1:9" s="23" customFormat="1" ht="36" x14ac:dyDescent="0.3">
      <c r="A146" s="723">
        <v>145</v>
      </c>
      <c r="B146" s="27" t="s">
        <v>10616</v>
      </c>
      <c r="C146" s="806" t="s">
        <v>10306</v>
      </c>
      <c r="D146" s="806" t="s">
        <v>1274</v>
      </c>
      <c r="E146" s="768"/>
      <c r="F146" s="781"/>
      <c r="G146" s="781"/>
      <c r="H146" s="781"/>
      <c r="I146" s="3"/>
    </row>
    <row r="147" spans="1:9" s="453" customFormat="1" ht="38.25" x14ac:dyDescent="0.3">
      <c r="A147" s="723">
        <v>146</v>
      </c>
      <c r="B147" s="723" t="s">
        <v>2234</v>
      </c>
      <c r="C147" s="805" t="s">
        <v>10306</v>
      </c>
      <c r="D147" s="805" t="s">
        <v>1274</v>
      </c>
      <c r="E147" s="770"/>
      <c r="F147" s="779"/>
      <c r="G147" s="779"/>
      <c r="H147" s="779"/>
      <c r="I147" s="780"/>
    </row>
    <row r="148" spans="1:9" s="453" customFormat="1" ht="38.25" x14ac:dyDescent="0.3">
      <c r="A148" s="723">
        <v>147</v>
      </c>
      <c r="B148" s="723" t="s">
        <v>10617</v>
      </c>
      <c r="C148" s="805" t="s">
        <v>10306</v>
      </c>
      <c r="D148" s="805" t="s">
        <v>1274</v>
      </c>
      <c r="E148" s="770"/>
      <c r="F148" s="779"/>
      <c r="G148" s="779"/>
      <c r="H148" s="779"/>
      <c r="I148" s="780"/>
    </row>
    <row r="149" spans="1:9" s="23" customFormat="1" ht="36" x14ac:dyDescent="0.3">
      <c r="A149" s="723">
        <v>148</v>
      </c>
      <c r="B149" s="27" t="s">
        <v>10618</v>
      </c>
      <c r="C149" s="806" t="s">
        <v>10306</v>
      </c>
      <c r="D149" s="806" t="s">
        <v>3113</v>
      </c>
      <c r="E149" s="768"/>
      <c r="F149" s="781"/>
      <c r="G149" s="781"/>
      <c r="H149" s="781"/>
      <c r="I149" s="3"/>
    </row>
    <row r="150" spans="1:9" s="23" customFormat="1" ht="36" x14ac:dyDescent="0.3">
      <c r="A150" s="723">
        <v>149</v>
      </c>
      <c r="B150" s="27" t="s">
        <v>10619</v>
      </c>
      <c r="C150" s="806" t="s">
        <v>10306</v>
      </c>
      <c r="D150" s="806" t="s">
        <v>1274</v>
      </c>
      <c r="E150" s="768"/>
      <c r="F150" s="781"/>
      <c r="G150" s="781"/>
      <c r="H150" s="781"/>
      <c r="I150" s="3"/>
    </row>
    <row r="151" spans="1:9" s="23" customFormat="1" ht="36" x14ac:dyDescent="0.3">
      <c r="A151" s="723">
        <v>150</v>
      </c>
      <c r="B151" s="27" t="s">
        <v>10620</v>
      </c>
      <c r="C151" s="806" t="s">
        <v>10306</v>
      </c>
      <c r="D151" s="806" t="s">
        <v>1274</v>
      </c>
      <c r="E151" s="768"/>
      <c r="F151" s="781"/>
      <c r="G151" s="781"/>
      <c r="H151" s="781"/>
      <c r="I151" s="3"/>
    </row>
    <row r="152" spans="1:9" s="453" customFormat="1" ht="38.25" x14ac:dyDescent="0.3">
      <c r="A152" s="723">
        <v>151</v>
      </c>
      <c r="B152" s="723" t="s">
        <v>10621</v>
      </c>
      <c r="C152" s="805" t="s">
        <v>10306</v>
      </c>
      <c r="D152" s="805" t="s">
        <v>10306</v>
      </c>
      <c r="E152" s="770" t="s">
        <v>10306</v>
      </c>
      <c r="F152" s="779"/>
      <c r="G152" s="779"/>
      <c r="H152" s="779"/>
      <c r="I152" s="780"/>
    </row>
    <row r="153" spans="1:9" s="23" customFormat="1" ht="36" x14ac:dyDescent="0.3">
      <c r="A153" s="723">
        <v>152</v>
      </c>
      <c r="B153" s="27" t="s">
        <v>10622</v>
      </c>
      <c r="C153" s="806" t="s">
        <v>10306</v>
      </c>
      <c r="D153" s="806" t="s">
        <v>10306</v>
      </c>
      <c r="E153" s="768" t="s">
        <v>10306</v>
      </c>
      <c r="F153" s="781"/>
      <c r="G153" s="781"/>
      <c r="H153" s="781"/>
      <c r="I153" s="3"/>
    </row>
    <row r="154" spans="1:9" s="453" customFormat="1" ht="25.5" x14ac:dyDescent="0.3">
      <c r="A154" s="723">
        <v>153</v>
      </c>
      <c r="B154" s="723" t="s">
        <v>3282</v>
      </c>
      <c r="C154" s="805" t="s">
        <v>10306</v>
      </c>
      <c r="D154" s="805" t="s">
        <v>1274</v>
      </c>
      <c r="E154" s="770"/>
      <c r="F154" s="779"/>
      <c r="G154" s="779"/>
      <c r="H154" s="779"/>
      <c r="I154" s="780"/>
    </row>
    <row r="155" spans="1:9" s="453" customFormat="1" ht="38.25" x14ac:dyDescent="0.3">
      <c r="A155" s="723">
        <v>154</v>
      </c>
      <c r="B155" s="723" t="s">
        <v>10623</v>
      </c>
      <c r="C155" s="805" t="s">
        <v>10306</v>
      </c>
      <c r="D155" s="805" t="s">
        <v>10306</v>
      </c>
      <c r="E155" s="770" t="s">
        <v>10306</v>
      </c>
      <c r="F155" s="779"/>
      <c r="G155" s="779"/>
      <c r="H155" s="779"/>
      <c r="I155" s="780"/>
    </row>
    <row r="156" spans="1:9" s="4" customFormat="1" ht="24" x14ac:dyDescent="0.3">
      <c r="A156" s="723">
        <v>155</v>
      </c>
      <c r="B156" s="742" t="s">
        <v>10532</v>
      </c>
      <c r="C156" s="805" t="s">
        <v>10306</v>
      </c>
      <c r="D156" s="805" t="s">
        <v>10306</v>
      </c>
      <c r="E156" s="774"/>
      <c r="F156" s="787"/>
      <c r="G156" s="787"/>
      <c r="H156" s="787"/>
      <c r="I156" s="788"/>
    </row>
    <row r="157" spans="1:9" s="23" customFormat="1" ht="36" x14ac:dyDescent="0.3">
      <c r="A157" s="723">
        <v>156</v>
      </c>
      <c r="B157" s="27" t="s">
        <v>10624</v>
      </c>
      <c r="C157" s="806" t="s">
        <v>10306</v>
      </c>
      <c r="D157" s="806" t="s">
        <v>10306</v>
      </c>
      <c r="E157" s="768" t="s">
        <v>10306</v>
      </c>
      <c r="F157" s="781"/>
      <c r="G157" s="781"/>
      <c r="H157" s="781"/>
      <c r="I157" s="3"/>
    </row>
    <row r="158" spans="1:9" s="23" customFormat="1" ht="48" x14ac:dyDescent="0.3">
      <c r="A158" s="723">
        <v>157</v>
      </c>
      <c r="B158" s="27" t="s">
        <v>10625</v>
      </c>
      <c r="C158" s="806" t="s">
        <v>10306</v>
      </c>
      <c r="D158" s="806" t="s">
        <v>10306</v>
      </c>
      <c r="E158" s="768" t="s">
        <v>10306</v>
      </c>
      <c r="F158" s="781"/>
      <c r="G158" s="781"/>
      <c r="H158" s="781"/>
      <c r="I158" s="3"/>
    </row>
    <row r="159" spans="1:9" s="23" customFormat="1" ht="48" x14ac:dyDescent="0.3">
      <c r="A159" s="723">
        <v>158</v>
      </c>
      <c r="B159" s="27" t="s">
        <v>5355</v>
      </c>
      <c r="C159" s="806" t="s">
        <v>10306</v>
      </c>
      <c r="D159" s="806" t="s">
        <v>10306</v>
      </c>
      <c r="E159" s="768" t="s">
        <v>10306</v>
      </c>
      <c r="F159" s="781"/>
      <c r="G159" s="781"/>
      <c r="H159" s="781"/>
      <c r="I159" s="3"/>
    </row>
    <row r="160" spans="1:9" s="23" customFormat="1" ht="36" x14ac:dyDescent="0.3">
      <c r="A160" s="723">
        <v>159</v>
      </c>
      <c r="B160" s="27" t="s">
        <v>10626</v>
      </c>
      <c r="C160" s="806" t="s">
        <v>10306</v>
      </c>
      <c r="D160" s="806" t="s">
        <v>10306</v>
      </c>
      <c r="E160" s="768" t="s">
        <v>10306</v>
      </c>
      <c r="F160" s="781"/>
      <c r="G160" s="781"/>
      <c r="H160" s="781"/>
      <c r="I160" s="3"/>
    </row>
    <row r="161" spans="1:9" s="23" customFormat="1" ht="36" x14ac:dyDescent="0.3">
      <c r="A161" s="723">
        <v>160</v>
      </c>
      <c r="B161" s="27" t="s">
        <v>7647</v>
      </c>
      <c r="C161" s="806" t="s">
        <v>10306</v>
      </c>
      <c r="D161" s="806" t="s">
        <v>10306</v>
      </c>
      <c r="E161" s="768" t="s">
        <v>10306</v>
      </c>
      <c r="F161" s="781"/>
      <c r="G161" s="781"/>
      <c r="H161" s="781"/>
      <c r="I161" s="3"/>
    </row>
    <row r="162" spans="1:9" s="23" customFormat="1" ht="36" x14ac:dyDescent="0.3">
      <c r="A162" s="723">
        <v>161</v>
      </c>
      <c r="B162" s="27" t="s">
        <v>10627</v>
      </c>
      <c r="C162" s="806" t="s">
        <v>10306</v>
      </c>
      <c r="D162" s="806" t="s">
        <v>10306</v>
      </c>
      <c r="E162" s="768" t="s">
        <v>10306</v>
      </c>
      <c r="F162" s="781"/>
      <c r="G162" s="781"/>
      <c r="H162" s="781"/>
      <c r="I162" s="3"/>
    </row>
    <row r="163" spans="1:9" s="453" customFormat="1" ht="38.25" x14ac:dyDescent="0.3">
      <c r="A163" s="723">
        <v>162</v>
      </c>
      <c r="B163" s="723" t="s">
        <v>10628</v>
      </c>
      <c r="C163" s="805" t="s">
        <v>10306</v>
      </c>
      <c r="D163" s="805" t="s">
        <v>10306</v>
      </c>
      <c r="E163" s="770" t="s">
        <v>10306</v>
      </c>
      <c r="F163" s="779"/>
      <c r="G163" s="779"/>
      <c r="H163" s="779"/>
      <c r="I163" s="780"/>
    </row>
    <row r="164" spans="1:9" s="23" customFormat="1" ht="36" x14ac:dyDescent="0.3">
      <c r="A164" s="723">
        <v>163</v>
      </c>
      <c r="B164" s="27" t="s">
        <v>10629</v>
      </c>
      <c r="C164" s="806" t="s">
        <v>10306</v>
      </c>
      <c r="D164" s="806" t="s">
        <v>10306</v>
      </c>
      <c r="E164" s="768" t="s">
        <v>10306</v>
      </c>
      <c r="F164" s="781"/>
      <c r="G164" s="781"/>
      <c r="H164" s="781"/>
      <c r="I164" s="3"/>
    </row>
    <row r="165" spans="1:9" s="453" customFormat="1" ht="51" x14ac:dyDescent="0.3">
      <c r="A165" s="723">
        <v>164</v>
      </c>
      <c r="B165" s="723" t="s">
        <v>10630</v>
      </c>
      <c r="C165" s="806" t="s">
        <v>10306</v>
      </c>
      <c r="D165" s="806" t="s">
        <v>10306</v>
      </c>
      <c r="E165" s="770" t="s">
        <v>10306</v>
      </c>
      <c r="F165" s="779"/>
      <c r="G165" s="779"/>
      <c r="H165" s="779"/>
      <c r="I165" s="780"/>
    </row>
    <row r="166" spans="1:9" s="802" customFormat="1" ht="36" x14ac:dyDescent="0.3">
      <c r="A166" s="723">
        <v>165</v>
      </c>
      <c r="B166" s="487" t="s">
        <v>10631</v>
      </c>
      <c r="C166" s="808" t="s">
        <v>10306</v>
      </c>
      <c r="D166" s="811" t="s">
        <v>10306</v>
      </c>
      <c r="E166" s="768" t="s">
        <v>10306</v>
      </c>
      <c r="F166" s="782"/>
      <c r="G166" s="782"/>
      <c r="H166" s="782"/>
      <c r="I166" s="801"/>
    </row>
    <row r="167" spans="1:9" s="23" customFormat="1" ht="36" x14ac:dyDescent="0.3">
      <c r="A167" s="723">
        <v>166</v>
      </c>
      <c r="B167" s="27" t="s">
        <v>10632</v>
      </c>
      <c r="C167" s="806" t="s">
        <v>10306</v>
      </c>
      <c r="D167" s="806" t="s">
        <v>10306</v>
      </c>
      <c r="E167" s="768" t="s">
        <v>10306</v>
      </c>
      <c r="F167" s="781"/>
      <c r="G167" s="781"/>
      <c r="H167" s="781"/>
      <c r="I167" s="3"/>
    </row>
    <row r="168" spans="1:9" s="453" customFormat="1" ht="38.25" x14ac:dyDescent="0.3">
      <c r="A168" s="723">
        <v>167</v>
      </c>
      <c r="B168" s="723" t="s">
        <v>10633</v>
      </c>
      <c r="C168" s="805" t="s">
        <v>10306</v>
      </c>
      <c r="D168" s="805" t="s">
        <v>10306</v>
      </c>
      <c r="E168" s="770" t="s">
        <v>10306</v>
      </c>
      <c r="F168" s="779"/>
      <c r="G168" s="779"/>
      <c r="H168" s="779"/>
      <c r="I168" s="780"/>
    </row>
    <row r="169" spans="1:9" s="802" customFormat="1" ht="48" x14ac:dyDescent="0.3">
      <c r="A169" s="723">
        <v>168</v>
      </c>
      <c r="B169" s="27" t="s">
        <v>10682</v>
      </c>
      <c r="C169" s="814" t="s">
        <v>10306</v>
      </c>
      <c r="D169" s="806"/>
      <c r="E169" s="768"/>
      <c r="F169" s="782"/>
      <c r="G169" s="782"/>
      <c r="H169" s="782"/>
      <c r="I169" s="801"/>
    </row>
    <row r="170" spans="1:9" s="453" customFormat="1" ht="25.5" x14ac:dyDescent="0.3">
      <c r="A170" s="723">
        <v>169</v>
      </c>
      <c r="B170" s="723" t="s">
        <v>10634</v>
      </c>
      <c r="C170" s="805" t="s">
        <v>10306</v>
      </c>
      <c r="D170" s="805" t="s">
        <v>1274</v>
      </c>
      <c r="E170" s="770"/>
      <c r="F170" s="779"/>
      <c r="G170" s="779"/>
      <c r="H170" s="779"/>
      <c r="I170" s="780"/>
    </row>
    <row r="171" spans="1:9" s="453" customFormat="1" ht="25.5" x14ac:dyDescent="0.3">
      <c r="A171" s="723">
        <v>170</v>
      </c>
      <c r="B171" s="723" t="s">
        <v>10635</v>
      </c>
      <c r="C171" s="805" t="s">
        <v>10306</v>
      </c>
      <c r="D171" s="805" t="s">
        <v>1274</v>
      </c>
      <c r="E171" s="770"/>
      <c r="F171" s="779"/>
      <c r="G171" s="779"/>
      <c r="H171" s="779"/>
      <c r="I171" s="780"/>
    </row>
    <row r="172" spans="1:9" s="453" customFormat="1" ht="25.5" x14ac:dyDescent="0.3">
      <c r="A172" s="723">
        <v>171</v>
      </c>
      <c r="B172" s="723" t="s">
        <v>10636</v>
      </c>
      <c r="C172" s="806" t="s">
        <v>10306</v>
      </c>
      <c r="D172" s="806" t="s">
        <v>10306</v>
      </c>
      <c r="E172" s="770"/>
      <c r="F172" s="779"/>
      <c r="G172" s="779"/>
      <c r="H172" s="779"/>
      <c r="I172" s="780"/>
    </row>
    <row r="173" spans="1:9" s="453" customFormat="1" ht="25.5" x14ac:dyDescent="0.3">
      <c r="A173" s="723">
        <v>172</v>
      </c>
      <c r="B173" s="723" t="s">
        <v>10637</v>
      </c>
      <c r="C173" s="805" t="s">
        <v>10306</v>
      </c>
      <c r="D173" s="805"/>
      <c r="E173" s="770"/>
      <c r="F173" s="779"/>
      <c r="G173" s="779"/>
      <c r="H173" s="779"/>
      <c r="I173" s="780"/>
    </row>
    <row r="174" spans="1:9" s="804" customFormat="1" ht="24" x14ac:dyDescent="0.3">
      <c r="A174" s="723">
        <v>173</v>
      </c>
      <c r="B174" s="27" t="s">
        <v>10638</v>
      </c>
      <c r="C174" s="815" t="s">
        <v>10306</v>
      </c>
      <c r="D174" s="816"/>
      <c r="E174" s="769"/>
      <c r="F174" s="791"/>
      <c r="G174" s="791"/>
      <c r="H174" s="791"/>
      <c r="I174" s="803"/>
    </row>
    <row r="175" spans="1:9" s="23" customFormat="1" ht="24" x14ac:dyDescent="0.3">
      <c r="A175" s="723">
        <v>174</v>
      </c>
      <c r="B175" s="27" t="s">
        <v>10639</v>
      </c>
      <c r="C175" s="806" t="s">
        <v>10306</v>
      </c>
      <c r="D175" s="807"/>
      <c r="E175" s="768"/>
      <c r="F175" s="781"/>
      <c r="G175" s="781"/>
      <c r="H175" s="781"/>
      <c r="I175" s="3"/>
    </row>
    <row r="176" spans="1:9" s="74" customFormat="1" ht="24" x14ac:dyDescent="0.3">
      <c r="A176" s="723">
        <v>175</v>
      </c>
      <c r="B176" s="27" t="s">
        <v>10640</v>
      </c>
      <c r="C176" s="806" t="s">
        <v>10306</v>
      </c>
      <c r="D176" s="807"/>
      <c r="E176" s="768"/>
      <c r="F176" s="782"/>
      <c r="G176" s="782"/>
      <c r="H176" s="782"/>
      <c r="I176" s="782"/>
    </row>
    <row r="177" spans="1:23" s="23" customFormat="1" ht="24" x14ac:dyDescent="0.3">
      <c r="A177" s="723">
        <v>176</v>
      </c>
      <c r="B177" s="27" t="s">
        <v>10641</v>
      </c>
      <c r="C177" s="806" t="s">
        <v>10306</v>
      </c>
      <c r="D177" s="807"/>
      <c r="E177" s="768"/>
      <c r="F177" s="781"/>
      <c r="G177" s="781"/>
      <c r="H177" s="781"/>
      <c r="I177" s="3"/>
      <c r="Q177" s="3"/>
      <c r="R177" s="3"/>
      <c r="S177" s="3"/>
      <c r="T177" s="3"/>
      <c r="U177" s="3"/>
      <c r="V177" s="3"/>
      <c r="W177" s="3"/>
    </row>
    <row r="178" spans="1:23" s="707" customFormat="1" ht="36" x14ac:dyDescent="0.3">
      <c r="A178" s="723">
        <v>177</v>
      </c>
      <c r="B178" s="27" t="s">
        <v>10642</v>
      </c>
      <c r="C178" s="806" t="s">
        <v>10306</v>
      </c>
      <c r="D178" s="807"/>
      <c r="E178" s="768"/>
      <c r="F178" s="792"/>
      <c r="G178" s="792"/>
      <c r="H178" s="792"/>
      <c r="I178" s="793"/>
    </row>
    <row r="179" spans="1:23" s="23" customFormat="1" ht="24" x14ac:dyDescent="0.3">
      <c r="A179" s="723">
        <v>178</v>
      </c>
      <c r="B179" s="27" t="s">
        <v>10643</v>
      </c>
      <c r="C179" s="806" t="s">
        <v>10306</v>
      </c>
      <c r="D179" s="806"/>
      <c r="E179" s="768"/>
      <c r="F179" s="781"/>
      <c r="G179" s="781"/>
      <c r="H179" s="781"/>
      <c r="I179" s="3"/>
    </row>
    <row r="180" spans="1:23" s="23" customFormat="1" ht="24" x14ac:dyDescent="0.3">
      <c r="A180" s="723">
        <v>179</v>
      </c>
      <c r="B180" s="27" t="s">
        <v>10683</v>
      </c>
      <c r="C180" s="806" t="s">
        <v>10306</v>
      </c>
      <c r="D180" s="806" t="s">
        <v>1274</v>
      </c>
      <c r="E180" s="768"/>
      <c r="F180" s="781"/>
      <c r="G180" s="781"/>
      <c r="H180" s="781"/>
      <c r="I180" s="3"/>
    </row>
    <row r="181" spans="1:23" s="23" customFormat="1" ht="36" x14ac:dyDescent="0.3">
      <c r="A181" s="723">
        <v>180</v>
      </c>
      <c r="B181" s="27" t="s">
        <v>10644</v>
      </c>
      <c r="C181" s="806" t="s">
        <v>10306</v>
      </c>
      <c r="D181" s="806" t="s">
        <v>10306</v>
      </c>
      <c r="E181" s="768"/>
      <c r="F181" s="781"/>
      <c r="G181" s="781"/>
      <c r="H181" s="781"/>
      <c r="I181" s="3"/>
    </row>
    <row r="182" spans="1:23" s="23" customFormat="1" ht="24" x14ac:dyDescent="0.3">
      <c r="A182" s="723">
        <v>181</v>
      </c>
      <c r="B182" s="27" t="s">
        <v>10645</v>
      </c>
      <c r="C182" s="806" t="s">
        <v>10306</v>
      </c>
      <c r="D182" s="806" t="s">
        <v>1274</v>
      </c>
      <c r="E182" s="768"/>
      <c r="F182" s="781"/>
      <c r="G182" s="781"/>
      <c r="H182" s="781"/>
      <c r="I182" s="3"/>
    </row>
    <row r="183" spans="1:23" s="23" customFormat="1" ht="24" x14ac:dyDescent="0.3">
      <c r="A183" s="723">
        <v>182</v>
      </c>
      <c r="B183" s="27" t="s">
        <v>10646</v>
      </c>
      <c r="C183" s="806" t="s">
        <v>10306</v>
      </c>
      <c r="D183" s="807" t="s">
        <v>1274</v>
      </c>
      <c r="E183" s="768"/>
      <c r="F183" s="781"/>
      <c r="G183" s="781"/>
      <c r="H183" s="781"/>
      <c r="I183" s="3"/>
    </row>
    <row r="184" spans="1:23" s="23" customFormat="1" ht="36" x14ac:dyDescent="0.3">
      <c r="A184" s="723">
        <v>183</v>
      </c>
      <c r="B184" s="27" t="s">
        <v>10647</v>
      </c>
      <c r="C184" s="806" t="s">
        <v>10306</v>
      </c>
      <c r="D184" s="806"/>
      <c r="E184" s="768"/>
      <c r="F184" s="781"/>
      <c r="G184" s="781"/>
      <c r="H184" s="781"/>
      <c r="I184" s="3"/>
    </row>
    <row r="185" spans="1:23" s="802" customFormat="1" ht="25.5" x14ac:dyDescent="0.3">
      <c r="A185" s="723">
        <v>184</v>
      </c>
      <c r="B185" s="73" t="s">
        <v>10648</v>
      </c>
      <c r="C185" s="806" t="s">
        <v>10306</v>
      </c>
      <c r="D185" s="807"/>
      <c r="E185" s="768"/>
      <c r="F185" s="782"/>
      <c r="G185" s="782"/>
      <c r="H185" s="782"/>
      <c r="I185" s="801"/>
    </row>
    <row r="186" spans="1:23" s="802" customFormat="1" ht="24" x14ac:dyDescent="0.3">
      <c r="A186" s="723">
        <v>185</v>
      </c>
      <c r="B186" s="27" t="s">
        <v>10649</v>
      </c>
      <c r="C186" s="806" t="s">
        <v>10306</v>
      </c>
      <c r="D186" s="806"/>
      <c r="E186" s="768"/>
      <c r="F186" s="782"/>
      <c r="G186" s="782"/>
      <c r="H186" s="782"/>
      <c r="I186" s="801"/>
    </row>
    <row r="187" spans="1:23" s="802" customFormat="1" ht="24" x14ac:dyDescent="0.3">
      <c r="A187" s="723">
        <v>186</v>
      </c>
      <c r="B187" s="27" t="s">
        <v>10650</v>
      </c>
      <c r="C187" s="806" t="s">
        <v>10306</v>
      </c>
      <c r="D187" s="806" t="s">
        <v>1274</v>
      </c>
      <c r="E187" s="768"/>
      <c r="F187" s="782"/>
      <c r="G187" s="782"/>
      <c r="H187" s="782"/>
      <c r="I187" s="801"/>
    </row>
    <row r="188" spans="1:23" s="802" customFormat="1" ht="24" x14ac:dyDescent="0.3">
      <c r="A188" s="723">
        <v>187</v>
      </c>
      <c r="B188" s="27" t="s">
        <v>10651</v>
      </c>
      <c r="C188" s="808" t="s">
        <v>10306</v>
      </c>
      <c r="D188" s="811"/>
      <c r="E188" s="768"/>
      <c r="F188" s="782"/>
      <c r="G188" s="782"/>
      <c r="H188" s="782"/>
      <c r="I188" s="801"/>
    </row>
    <row r="189" spans="1:23" s="23" customFormat="1" ht="24" x14ac:dyDescent="0.3">
      <c r="A189" s="723">
        <v>188</v>
      </c>
      <c r="B189" s="27" t="s">
        <v>10652</v>
      </c>
      <c r="C189" s="806" t="s">
        <v>10306</v>
      </c>
      <c r="D189" s="807"/>
      <c r="E189" s="768"/>
      <c r="F189" s="781"/>
      <c r="G189" s="781"/>
      <c r="H189" s="781"/>
      <c r="I189" s="3"/>
    </row>
    <row r="190" spans="1:23" s="23" customFormat="1" ht="25.5" x14ac:dyDescent="0.3">
      <c r="A190" s="723">
        <v>189</v>
      </c>
      <c r="B190" s="723" t="s">
        <v>8598</v>
      </c>
      <c r="C190" s="807" t="s">
        <v>10306</v>
      </c>
      <c r="D190" s="807"/>
      <c r="E190" s="768"/>
      <c r="F190" s="781"/>
      <c r="G190" s="781"/>
      <c r="H190" s="781"/>
      <c r="I190" s="3"/>
    </row>
    <row r="191" spans="1:23" s="23" customFormat="1" ht="24" x14ac:dyDescent="0.3">
      <c r="A191" s="723">
        <v>190</v>
      </c>
      <c r="B191" s="27" t="s">
        <v>10653</v>
      </c>
      <c r="C191" s="806" t="s">
        <v>10306</v>
      </c>
      <c r="D191" s="807"/>
      <c r="E191" s="768"/>
      <c r="F191" s="781"/>
      <c r="G191" s="781"/>
      <c r="H191" s="781"/>
      <c r="I191" s="3"/>
    </row>
    <row r="192" spans="1:23" s="23" customFormat="1" ht="24" x14ac:dyDescent="0.3">
      <c r="A192" s="723">
        <v>191</v>
      </c>
      <c r="B192" s="27" t="s">
        <v>10654</v>
      </c>
      <c r="C192" s="806" t="s">
        <v>10306</v>
      </c>
      <c r="D192" s="806" t="s">
        <v>1274</v>
      </c>
      <c r="E192" s="768"/>
      <c r="F192" s="781"/>
      <c r="G192" s="781"/>
      <c r="H192" s="781"/>
      <c r="I192" s="3"/>
    </row>
    <row r="193" spans="1:9" s="698" customFormat="1" ht="25.5" x14ac:dyDescent="0.3">
      <c r="A193" s="723">
        <v>192</v>
      </c>
      <c r="B193" s="723" t="s">
        <v>10655</v>
      </c>
      <c r="C193" s="806" t="s">
        <v>10306</v>
      </c>
      <c r="D193" s="807"/>
      <c r="E193" s="768"/>
      <c r="F193" s="783"/>
      <c r="G193" s="783"/>
      <c r="H193" s="783"/>
      <c r="I193" s="784"/>
    </row>
    <row r="194" spans="1:9" s="708" customFormat="1" ht="25.5" x14ac:dyDescent="0.3">
      <c r="A194" s="723">
        <v>193</v>
      </c>
      <c r="B194" s="729" t="s">
        <v>10656</v>
      </c>
      <c r="C194" s="812" t="s">
        <v>10306</v>
      </c>
      <c r="D194" s="815"/>
      <c r="E194" s="771"/>
      <c r="F194" s="794"/>
      <c r="G194" s="794"/>
      <c r="H194" s="794"/>
      <c r="I194" s="795"/>
    </row>
    <row r="195" spans="1:9" s="23" customFormat="1" ht="24" x14ac:dyDescent="0.3">
      <c r="A195" s="723">
        <v>194</v>
      </c>
      <c r="B195" s="27" t="s">
        <v>10657</v>
      </c>
      <c r="C195" s="806" t="s">
        <v>10306</v>
      </c>
      <c r="D195" s="807"/>
      <c r="E195" s="768"/>
      <c r="F195" s="781"/>
      <c r="G195" s="781"/>
      <c r="H195" s="781"/>
      <c r="I195" s="3"/>
    </row>
    <row r="196" spans="1:9" s="23" customFormat="1" ht="24" x14ac:dyDescent="0.3">
      <c r="A196" s="723">
        <v>195</v>
      </c>
      <c r="B196" s="119" t="s">
        <v>10723</v>
      </c>
      <c r="C196" s="815" t="s">
        <v>10306</v>
      </c>
      <c r="D196" s="815" t="s">
        <v>1274</v>
      </c>
      <c r="E196" s="771"/>
      <c r="F196" s="785"/>
      <c r="G196" s="785"/>
      <c r="H196" s="785"/>
      <c r="I196" s="796"/>
    </row>
    <row r="197" spans="1:9" s="711" customFormat="1" ht="24" x14ac:dyDescent="0.3">
      <c r="A197" s="723">
        <v>196</v>
      </c>
      <c r="B197" s="27" t="s">
        <v>10658</v>
      </c>
      <c r="C197" s="806" t="s">
        <v>10306</v>
      </c>
      <c r="D197" s="806"/>
      <c r="E197" s="775"/>
      <c r="F197" s="797"/>
      <c r="G197" s="797"/>
      <c r="H197" s="797"/>
      <c r="I197" s="798"/>
    </row>
    <row r="198" spans="1:9" s="23" customFormat="1" ht="24" x14ac:dyDescent="0.3">
      <c r="A198" s="723">
        <v>197</v>
      </c>
      <c r="B198" s="27" t="s">
        <v>10658</v>
      </c>
      <c r="C198" s="806" t="s">
        <v>10306</v>
      </c>
      <c r="D198" s="807"/>
      <c r="E198" s="768"/>
      <c r="F198" s="781"/>
      <c r="G198" s="781"/>
      <c r="H198" s="781"/>
      <c r="I198" s="3"/>
    </row>
    <row r="199" spans="1:9" s="23" customFormat="1" ht="24" x14ac:dyDescent="0.3">
      <c r="A199" s="723">
        <v>198</v>
      </c>
      <c r="B199" s="27" t="s">
        <v>10659</v>
      </c>
      <c r="C199" s="806" t="s">
        <v>10306</v>
      </c>
      <c r="D199" s="806" t="s">
        <v>1274</v>
      </c>
      <c r="E199" s="768"/>
      <c r="F199" s="781"/>
      <c r="G199" s="781"/>
      <c r="H199" s="781"/>
      <c r="I199" s="3"/>
    </row>
    <row r="200" spans="1:9" s="23" customFormat="1" ht="24" x14ac:dyDescent="0.3">
      <c r="A200" s="723">
        <v>199</v>
      </c>
      <c r="B200" s="27" t="s">
        <v>10658</v>
      </c>
      <c r="C200" s="806" t="s">
        <v>10306</v>
      </c>
      <c r="D200" s="807"/>
      <c r="E200" s="768"/>
      <c r="F200" s="781"/>
      <c r="G200" s="781"/>
      <c r="H200" s="781"/>
      <c r="I200" s="3"/>
    </row>
    <row r="201" spans="1:9" s="23" customFormat="1" ht="24" x14ac:dyDescent="0.3">
      <c r="A201" s="723">
        <v>200</v>
      </c>
      <c r="B201" s="27" t="s">
        <v>10660</v>
      </c>
      <c r="C201" s="806" t="s">
        <v>10306</v>
      </c>
      <c r="D201" s="807"/>
      <c r="E201" s="768"/>
      <c r="F201" s="781"/>
      <c r="G201" s="781"/>
      <c r="H201" s="781"/>
      <c r="I201" s="3"/>
    </row>
    <row r="202" spans="1:9" s="23" customFormat="1" ht="24" x14ac:dyDescent="0.3">
      <c r="A202" s="723">
        <v>201</v>
      </c>
      <c r="B202" s="27" t="s">
        <v>10661</v>
      </c>
      <c r="C202" s="806" t="s">
        <v>10306</v>
      </c>
      <c r="D202" s="807"/>
      <c r="E202" s="768"/>
      <c r="F202" s="781"/>
      <c r="G202" s="781"/>
      <c r="H202" s="781"/>
      <c r="I202" s="3"/>
    </row>
    <row r="203" spans="1:9" s="453" customFormat="1" ht="25.5" x14ac:dyDescent="0.3">
      <c r="A203" s="723">
        <v>202</v>
      </c>
      <c r="B203" s="723" t="s">
        <v>10662</v>
      </c>
      <c r="C203" s="805" t="s">
        <v>10306</v>
      </c>
      <c r="D203" s="805"/>
      <c r="E203" s="770"/>
      <c r="F203" s="779"/>
      <c r="G203" s="779"/>
      <c r="H203" s="779"/>
      <c r="I203" s="780"/>
    </row>
    <row r="204" spans="1:9" s="453" customFormat="1" ht="25.5" x14ac:dyDescent="0.3">
      <c r="A204" s="723">
        <v>203</v>
      </c>
      <c r="B204" s="723" t="s">
        <v>10663</v>
      </c>
      <c r="C204" s="805" t="s">
        <v>10306</v>
      </c>
      <c r="D204" s="805"/>
      <c r="E204" s="770"/>
      <c r="F204" s="779"/>
      <c r="G204" s="779"/>
      <c r="H204" s="779"/>
      <c r="I204" s="780"/>
    </row>
    <row r="205" spans="1:9" s="453" customFormat="1" ht="25.5" x14ac:dyDescent="0.3">
      <c r="A205" s="723">
        <v>204</v>
      </c>
      <c r="B205" s="723" t="s">
        <v>10664</v>
      </c>
      <c r="C205" s="805" t="s">
        <v>10306</v>
      </c>
      <c r="D205" s="805"/>
      <c r="E205" s="770"/>
      <c r="F205" s="779"/>
      <c r="G205" s="779"/>
      <c r="H205" s="779"/>
      <c r="I205" s="780"/>
    </row>
    <row r="206" spans="1:9" s="453" customFormat="1" ht="38.25" x14ac:dyDescent="0.3">
      <c r="A206" s="723">
        <v>205</v>
      </c>
      <c r="B206" s="723" t="s">
        <v>10665</v>
      </c>
      <c r="C206" s="805" t="s">
        <v>10306</v>
      </c>
      <c r="D206" s="805"/>
      <c r="E206" s="770"/>
      <c r="F206" s="779"/>
      <c r="G206" s="779"/>
      <c r="H206" s="779"/>
      <c r="I206" s="780"/>
    </row>
    <row r="207" spans="1:9" s="453" customFormat="1" ht="25.5" x14ac:dyDescent="0.3">
      <c r="A207" s="723">
        <v>206</v>
      </c>
      <c r="B207" s="723" t="s">
        <v>10666</v>
      </c>
      <c r="C207" s="805" t="s">
        <v>10306</v>
      </c>
      <c r="D207" s="805"/>
      <c r="E207" s="770"/>
      <c r="F207" s="779"/>
      <c r="G207" s="779"/>
      <c r="H207" s="779"/>
      <c r="I207" s="780"/>
    </row>
    <row r="208" spans="1:9" s="453" customFormat="1" ht="25.5" x14ac:dyDescent="0.3">
      <c r="A208" s="723">
        <v>207</v>
      </c>
      <c r="B208" s="723" t="s">
        <v>10667</v>
      </c>
      <c r="C208" s="805" t="s">
        <v>10306</v>
      </c>
      <c r="D208" s="805"/>
      <c r="E208" s="770"/>
      <c r="F208" s="779"/>
      <c r="G208" s="779"/>
      <c r="H208" s="779"/>
      <c r="I208" s="780"/>
    </row>
    <row r="209" spans="1:9" s="453" customFormat="1" ht="25.5" x14ac:dyDescent="0.3">
      <c r="A209" s="723">
        <v>208</v>
      </c>
      <c r="B209" s="723" t="s">
        <v>1381</v>
      </c>
      <c r="C209" s="805" t="s">
        <v>10306</v>
      </c>
      <c r="D209" s="805"/>
      <c r="E209" s="770"/>
      <c r="F209" s="779"/>
      <c r="G209" s="779"/>
      <c r="H209" s="779"/>
      <c r="I209" s="780"/>
    </row>
    <row r="210" spans="1:9" s="453" customFormat="1" ht="25.5" x14ac:dyDescent="0.3">
      <c r="A210" s="723">
        <v>209</v>
      </c>
      <c r="B210" s="723" t="s">
        <v>10668</v>
      </c>
      <c r="C210" s="805" t="s">
        <v>10306</v>
      </c>
      <c r="D210" s="805"/>
      <c r="E210" s="770"/>
      <c r="F210" s="779"/>
      <c r="G210" s="779"/>
      <c r="H210" s="779"/>
      <c r="I210" s="780"/>
    </row>
    <row r="211" spans="1:9" s="453" customFormat="1" ht="25.5" x14ac:dyDescent="0.3">
      <c r="A211" s="723">
        <v>210</v>
      </c>
      <c r="B211" s="723" t="s">
        <v>10669</v>
      </c>
      <c r="C211" s="806" t="s">
        <v>10307</v>
      </c>
      <c r="D211" s="805" t="s">
        <v>1274</v>
      </c>
      <c r="E211" s="770"/>
      <c r="F211" s="779"/>
      <c r="G211" s="779"/>
      <c r="H211" s="779"/>
      <c r="I211" s="780"/>
    </row>
    <row r="212" spans="1:9" s="453" customFormat="1" ht="25.5" x14ac:dyDescent="0.3">
      <c r="A212" s="723">
        <v>211</v>
      </c>
      <c r="B212" s="723" t="s">
        <v>10670</v>
      </c>
      <c r="C212" s="805" t="s">
        <v>10306</v>
      </c>
      <c r="D212" s="805"/>
      <c r="E212" s="770"/>
      <c r="F212" s="779"/>
      <c r="G212" s="779"/>
      <c r="H212" s="779"/>
      <c r="I212" s="780"/>
    </row>
    <row r="213" spans="1:9" s="181" customFormat="1" ht="25.5" x14ac:dyDescent="0.3">
      <c r="A213" s="1182">
        <v>212</v>
      </c>
      <c r="B213" s="450" t="s">
        <v>12155</v>
      </c>
      <c r="C213" s="757"/>
      <c r="D213" s="755"/>
      <c r="E213" s="755"/>
      <c r="F213" s="799"/>
      <c r="G213" s="799"/>
      <c r="H213" s="799"/>
      <c r="I213" s="800"/>
    </row>
    <row r="214" spans="1:9" s="181" customFormat="1" ht="25.5" x14ac:dyDescent="0.3">
      <c r="A214" s="1182">
        <v>213</v>
      </c>
      <c r="B214" s="450" t="s">
        <v>10800</v>
      </c>
      <c r="C214" s="757"/>
      <c r="D214" s="755"/>
      <c r="E214" s="755"/>
      <c r="F214" s="799"/>
      <c r="G214" s="799"/>
      <c r="H214" s="799"/>
      <c r="I214" s="800"/>
    </row>
    <row r="215" spans="1:9" s="181" customFormat="1" x14ac:dyDescent="0.3">
      <c r="A215" s="755"/>
      <c r="B215" s="755"/>
      <c r="C215" s="757"/>
      <c r="D215" s="755"/>
      <c r="E215" s="755"/>
      <c r="F215" s="799"/>
      <c r="G215" s="799"/>
      <c r="H215" s="799"/>
      <c r="I215" s="800"/>
    </row>
    <row r="216" spans="1:9" s="181" customFormat="1" x14ac:dyDescent="0.3">
      <c r="A216" s="755"/>
      <c r="B216" s="755"/>
      <c r="C216" s="757"/>
      <c r="D216" s="755"/>
      <c r="E216" s="755"/>
      <c r="F216" s="799"/>
      <c r="G216" s="799"/>
      <c r="H216" s="799"/>
      <c r="I216" s="800"/>
    </row>
    <row r="217" spans="1:9" s="181" customFormat="1" x14ac:dyDescent="0.3">
      <c r="A217" s="755"/>
      <c r="B217" s="755"/>
      <c r="C217" s="757"/>
      <c r="D217" s="755"/>
      <c r="E217" s="755"/>
      <c r="F217" s="799"/>
      <c r="G217" s="799"/>
      <c r="H217" s="799"/>
      <c r="I217" s="800"/>
    </row>
    <row r="218" spans="1:9" s="181" customFormat="1" x14ac:dyDescent="0.3">
      <c r="A218" s="755"/>
      <c r="B218" s="755"/>
      <c r="C218" s="757"/>
      <c r="D218" s="755"/>
      <c r="E218" s="755"/>
      <c r="F218" s="799"/>
      <c r="G218" s="799"/>
      <c r="H218" s="799"/>
      <c r="I218" s="800"/>
    </row>
    <row r="219" spans="1:9" s="181" customFormat="1" x14ac:dyDescent="0.3">
      <c r="A219" s="755"/>
      <c r="B219" s="755"/>
      <c r="C219" s="757"/>
      <c r="D219" s="755"/>
      <c r="E219" s="755"/>
      <c r="F219" s="799"/>
      <c r="G219" s="799"/>
      <c r="H219" s="799"/>
      <c r="I219" s="800"/>
    </row>
    <row r="220" spans="1:9" s="181" customFormat="1" x14ac:dyDescent="0.3">
      <c r="A220" s="755"/>
      <c r="B220" s="755"/>
      <c r="C220" s="757"/>
      <c r="D220" s="755"/>
      <c r="E220" s="755"/>
      <c r="F220" s="799"/>
      <c r="G220" s="799"/>
      <c r="H220" s="799"/>
      <c r="I220" s="800"/>
    </row>
    <row r="221" spans="1:9" s="181" customFormat="1" x14ac:dyDescent="0.3">
      <c r="A221" s="755"/>
      <c r="B221" s="755"/>
      <c r="C221" s="757"/>
      <c r="D221" s="755"/>
      <c r="E221" s="755"/>
      <c r="F221" s="799"/>
      <c r="G221" s="799"/>
      <c r="H221" s="799"/>
      <c r="I221" s="800"/>
    </row>
    <row r="222" spans="1:9" s="181" customFormat="1" x14ac:dyDescent="0.3">
      <c r="A222" s="755"/>
      <c r="B222" s="755"/>
      <c r="C222" s="757"/>
      <c r="D222" s="755"/>
      <c r="E222" s="755"/>
      <c r="F222" s="799"/>
      <c r="G222" s="799"/>
      <c r="H222" s="799"/>
      <c r="I222" s="800"/>
    </row>
    <row r="223" spans="1:9" s="181" customFormat="1" x14ac:dyDescent="0.3">
      <c r="A223" s="755"/>
      <c r="B223" s="755"/>
      <c r="C223" s="757"/>
      <c r="D223" s="755"/>
      <c r="E223" s="755"/>
      <c r="F223" s="799"/>
      <c r="G223" s="799"/>
      <c r="H223" s="799"/>
      <c r="I223" s="800"/>
    </row>
    <row r="224" spans="1:9" s="181" customFormat="1" x14ac:dyDescent="0.3">
      <c r="A224" s="755"/>
      <c r="B224" s="755"/>
      <c r="C224" s="757"/>
      <c r="D224" s="755"/>
      <c r="E224" s="755"/>
      <c r="F224" s="799"/>
      <c r="G224" s="799"/>
      <c r="H224" s="799"/>
      <c r="I224" s="800"/>
    </row>
    <row r="225" spans="1:9" s="181" customFormat="1" x14ac:dyDescent="0.3">
      <c r="A225" s="755"/>
      <c r="B225" s="755"/>
      <c r="C225" s="757"/>
      <c r="D225" s="755"/>
      <c r="E225" s="755"/>
      <c r="F225" s="799"/>
      <c r="G225" s="799"/>
      <c r="H225" s="799"/>
      <c r="I225" s="800"/>
    </row>
    <row r="226" spans="1:9" s="181" customFormat="1" x14ac:dyDescent="0.3">
      <c r="A226" s="755"/>
      <c r="B226" s="755"/>
      <c r="C226" s="757"/>
      <c r="D226" s="755"/>
      <c r="E226" s="755"/>
      <c r="F226" s="799"/>
      <c r="G226" s="799"/>
      <c r="H226" s="799"/>
      <c r="I226" s="800"/>
    </row>
    <row r="227" spans="1:9" s="181" customFormat="1" x14ac:dyDescent="0.3">
      <c r="A227" s="755"/>
      <c r="B227" s="755"/>
      <c r="C227" s="757"/>
      <c r="D227" s="755"/>
      <c r="E227" s="755"/>
      <c r="F227" s="799"/>
      <c r="G227" s="799"/>
      <c r="H227" s="799"/>
      <c r="I227" s="800"/>
    </row>
    <row r="228" spans="1:9" s="181" customFormat="1" x14ac:dyDescent="0.3">
      <c r="A228" s="755"/>
      <c r="B228" s="755"/>
      <c r="C228" s="757"/>
      <c r="D228" s="755"/>
      <c r="E228" s="755"/>
      <c r="F228" s="799"/>
      <c r="G228" s="799"/>
      <c r="H228" s="799"/>
      <c r="I228" s="800"/>
    </row>
    <row r="229" spans="1:9" s="181" customFormat="1" x14ac:dyDescent="0.3">
      <c r="A229" s="755"/>
      <c r="B229" s="755"/>
      <c r="C229" s="757"/>
      <c r="D229" s="755"/>
      <c r="E229" s="755"/>
      <c r="F229" s="799"/>
      <c r="G229" s="799"/>
      <c r="H229" s="799"/>
      <c r="I229" s="80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7"/>
  <sheetViews>
    <sheetView workbookViewId="0">
      <pane xSplit="3" ySplit="2" topLeftCell="D202" activePane="bottomRight" state="frozen"/>
      <selection pane="topRight" activeCell="D1" sqref="D1"/>
      <selection pane="bottomLeft" activeCell="A3" sqref="A3"/>
      <selection pane="bottomRight" activeCell="A217" sqref="A217:XFD217"/>
    </sheetView>
  </sheetViews>
  <sheetFormatPr defaultRowHeight="15" x14ac:dyDescent="0.25"/>
  <cols>
    <col min="1" max="1" width="6" style="573" customWidth="1"/>
    <col min="2" max="2" width="9.69921875" style="576" customWidth="1"/>
    <col min="3" max="3" width="49.796875" style="576" customWidth="1"/>
    <col min="4" max="4" width="7.3984375" style="653" customWidth="1"/>
    <col min="5" max="5" width="9" style="653" customWidth="1"/>
    <col min="6" max="6" width="11.59765625" style="942" customWidth="1"/>
    <col min="7" max="7" width="10.09765625" style="653" customWidth="1"/>
    <col min="8" max="8" width="8.59765625" style="653" customWidth="1"/>
    <col min="9" max="9" width="18.3984375" style="653" customWidth="1"/>
    <col min="10" max="10" width="14.796875" style="653" customWidth="1"/>
    <col min="11" max="11" width="7.796875" style="840" customWidth="1"/>
    <col min="12" max="12" width="7.3984375" style="840" customWidth="1"/>
    <col min="13" max="13" width="35.09765625" style="573" customWidth="1"/>
    <col min="14" max="16384" width="8.796875" style="573"/>
  </cols>
  <sheetData>
    <row r="1" spans="1:12" ht="57" customHeight="1" x14ac:dyDescent="0.25">
      <c r="A1" s="763" t="s">
        <v>0</v>
      </c>
      <c r="B1" s="762" t="s">
        <v>9959</v>
      </c>
      <c r="C1" s="634" t="s">
        <v>117</v>
      </c>
      <c r="D1" s="872" t="s">
        <v>10700</v>
      </c>
      <c r="E1" s="872" t="s">
        <v>10701</v>
      </c>
      <c r="F1" s="912" t="s">
        <v>10696</v>
      </c>
      <c r="G1" s="872" t="s">
        <v>10702</v>
      </c>
      <c r="H1" s="872" t="s">
        <v>10694</v>
      </c>
      <c r="I1" s="872" t="s">
        <v>10695</v>
      </c>
      <c r="J1" s="872" t="s">
        <v>10697</v>
      </c>
      <c r="K1" s="873" t="s">
        <v>10698</v>
      </c>
      <c r="L1" s="873" t="s">
        <v>10699</v>
      </c>
    </row>
    <row r="2" spans="1:12" x14ac:dyDescent="0.25">
      <c r="B2" s="654">
        <v>2</v>
      </c>
      <c r="C2" s="654">
        <v>3</v>
      </c>
      <c r="D2" s="635" t="s">
        <v>9742</v>
      </c>
      <c r="E2" s="635" t="s">
        <v>26</v>
      </c>
      <c r="F2" s="913">
        <v>6</v>
      </c>
      <c r="G2" s="636" t="s">
        <v>9746</v>
      </c>
      <c r="H2" s="636">
        <v>8</v>
      </c>
      <c r="I2" s="636">
        <v>9</v>
      </c>
      <c r="J2" s="636">
        <v>10</v>
      </c>
      <c r="K2" s="822">
        <v>11</v>
      </c>
      <c r="L2" s="822">
        <v>12</v>
      </c>
    </row>
    <row r="3" spans="1:12" s="1513" customFormat="1" ht="36" x14ac:dyDescent="0.25">
      <c r="A3" s="1507">
        <v>1</v>
      </c>
      <c r="B3" s="1508" t="s">
        <v>1596</v>
      </c>
      <c r="C3" s="1509" t="s">
        <v>14417</v>
      </c>
      <c r="D3" s="1510" t="s">
        <v>1597</v>
      </c>
      <c r="E3" s="1510" t="s">
        <v>1598</v>
      </c>
      <c r="F3" s="1511" t="s">
        <v>10493</v>
      </c>
      <c r="G3" s="1510" t="s">
        <v>1599</v>
      </c>
      <c r="H3" s="1510">
        <v>80418000000</v>
      </c>
      <c r="I3" s="1510">
        <v>80624101001</v>
      </c>
      <c r="J3" s="1510">
        <v>2300229</v>
      </c>
      <c r="K3" s="1512">
        <v>13</v>
      </c>
      <c r="L3" s="1512">
        <v>75201</v>
      </c>
    </row>
    <row r="4" spans="1:12" s="574" customFormat="1" ht="24" x14ac:dyDescent="0.25">
      <c r="A4" s="821">
        <v>2</v>
      </c>
      <c r="B4" s="590" t="s">
        <v>5496</v>
      </c>
      <c r="C4" s="588" t="s">
        <v>5497</v>
      </c>
      <c r="D4" s="580" t="s">
        <v>5498</v>
      </c>
      <c r="E4" s="580" t="s">
        <v>5499</v>
      </c>
      <c r="F4" s="914">
        <v>1952547</v>
      </c>
      <c r="G4" s="580" t="s">
        <v>5500</v>
      </c>
      <c r="H4" s="580">
        <v>80204804001</v>
      </c>
      <c r="I4" s="580">
        <v>80604404101</v>
      </c>
      <c r="J4" s="580">
        <v>2300229</v>
      </c>
      <c r="K4" s="823">
        <v>13</v>
      </c>
      <c r="L4" s="823">
        <v>75203</v>
      </c>
    </row>
    <row r="5" spans="1:12" s="574" customFormat="1" ht="24" x14ac:dyDescent="0.25">
      <c r="A5" s="821">
        <v>3</v>
      </c>
      <c r="B5" s="590" t="s">
        <v>3293</v>
      </c>
      <c r="C5" s="588" t="s">
        <v>9988</v>
      </c>
      <c r="D5" s="580" t="s">
        <v>3294</v>
      </c>
      <c r="E5" s="580" t="s">
        <v>3295</v>
      </c>
      <c r="F5" s="914">
        <v>1952582</v>
      </c>
      <c r="G5" s="580" t="s">
        <v>3296</v>
      </c>
      <c r="H5" s="580">
        <v>80208831001</v>
      </c>
      <c r="I5" s="580">
        <v>80608431101</v>
      </c>
      <c r="J5" s="580">
        <v>2300229</v>
      </c>
      <c r="K5" s="823">
        <v>13</v>
      </c>
      <c r="L5" s="823">
        <v>75203</v>
      </c>
    </row>
    <row r="6" spans="1:12" s="1513" customFormat="1" ht="36" x14ac:dyDescent="0.25">
      <c r="A6" s="1507">
        <v>4</v>
      </c>
      <c r="B6" s="1508" t="s">
        <v>2118</v>
      </c>
      <c r="C6" s="1509" t="s">
        <v>14422</v>
      </c>
      <c r="D6" s="1510" t="s">
        <v>2119</v>
      </c>
      <c r="E6" s="1510" t="s">
        <v>2120</v>
      </c>
      <c r="F6" s="1511">
        <v>27304455</v>
      </c>
      <c r="G6" s="1510" t="s">
        <v>2121</v>
      </c>
      <c r="H6" s="1510">
        <v>80415000000</v>
      </c>
      <c r="I6" s="1510">
        <v>80613101001</v>
      </c>
      <c r="J6" s="1510">
        <v>2300229</v>
      </c>
      <c r="K6" s="1512">
        <v>13</v>
      </c>
      <c r="L6" s="1512">
        <v>75203</v>
      </c>
    </row>
    <row r="7" spans="1:12" s="574" customFormat="1" ht="24" x14ac:dyDescent="0.25">
      <c r="A7" s="821">
        <v>5</v>
      </c>
      <c r="B7" s="637" t="s">
        <v>7131</v>
      </c>
      <c r="C7" s="588" t="s">
        <v>7132</v>
      </c>
      <c r="D7" s="580" t="s">
        <v>2119</v>
      </c>
      <c r="E7" s="580" t="s">
        <v>7133</v>
      </c>
      <c r="F7" s="914">
        <v>1952642</v>
      </c>
      <c r="G7" s="580" t="s">
        <v>7134</v>
      </c>
      <c r="H7" s="580">
        <v>80415000000</v>
      </c>
      <c r="I7" s="580">
        <v>80613101001</v>
      </c>
      <c r="J7" s="580">
        <v>2300229</v>
      </c>
      <c r="K7" s="823">
        <v>13</v>
      </c>
      <c r="L7" s="823">
        <v>75203</v>
      </c>
    </row>
    <row r="8" spans="1:12" s="574" customFormat="1" ht="24" x14ac:dyDescent="0.25">
      <c r="A8" s="1507">
        <v>6</v>
      </c>
      <c r="B8" s="638" t="s">
        <v>5780</v>
      </c>
      <c r="C8" s="595" t="s">
        <v>5781</v>
      </c>
      <c r="D8" s="609">
        <v>25701001</v>
      </c>
      <c r="E8" s="598" t="s">
        <v>5782</v>
      </c>
      <c r="F8" s="915" t="s">
        <v>9989</v>
      </c>
      <c r="G8" s="598" t="s">
        <v>5783</v>
      </c>
      <c r="H8" s="598" t="s">
        <v>9990</v>
      </c>
      <c r="I8" s="598" t="s">
        <v>9991</v>
      </c>
      <c r="J8" s="596" t="s">
        <v>9966</v>
      </c>
      <c r="K8" s="824">
        <v>16</v>
      </c>
      <c r="L8" s="824">
        <v>12300</v>
      </c>
    </row>
    <row r="9" spans="1:12" s="574" customFormat="1" ht="24" x14ac:dyDescent="0.25">
      <c r="A9" s="821">
        <v>7</v>
      </c>
      <c r="B9" s="590" t="s">
        <v>7474</v>
      </c>
      <c r="C9" s="588" t="s">
        <v>7475</v>
      </c>
      <c r="D9" s="580" t="s">
        <v>7476</v>
      </c>
      <c r="E9" s="580" t="s">
        <v>7477</v>
      </c>
      <c r="F9" s="914">
        <v>1952688</v>
      </c>
      <c r="G9" s="580" t="s">
        <v>7478</v>
      </c>
      <c r="H9" s="580">
        <v>80218813001</v>
      </c>
      <c r="I9" s="580">
        <v>80618413101</v>
      </c>
      <c r="J9" s="580">
        <v>2300229</v>
      </c>
      <c r="K9" s="823">
        <v>13</v>
      </c>
      <c r="L9" s="823">
        <v>75203</v>
      </c>
    </row>
    <row r="10" spans="1:12" s="574" customFormat="1" ht="36" x14ac:dyDescent="0.25">
      <c r="A10" s="821">
        <v>8</v>
      </c>
      <c r="B10" s="590" t="s">
        <v>7016</v>
      </c>
      <c r="C10" s="588" t="s">
        <v>7017</v>
      </c>
      <c r="D10" s="580" t="s">
        <v>7018</v>
      </c>
      <c r="E10" s="580" t="s">
        <v>9598</v>
      </c>
      <c r="F10" s="914">
        <v>1952990</v>
      </c>
      <c r="G10" s="580" t="s">
        <v>7019</v>
      </c>
      <c r="H10" s="580">
        <v>80250825001</v>
      </c>
      <c r="I10" s="580">
        <v>80650425101</v>
      </c>
      <c r="J10" s="580">
        <v>2300229</v>
      </c>
      <c r="K10" s="823">
        <v>13</v>
      </c>
      <c r="L10" s="823">
        <v>75203</v>
      </c>
    </row>
    <row r="11" spans="1:12" s="574" customFormat="1" ht="24" x14ac:dyDescent="0.25">
      <c r="A11" s="1507">
        <v>9</v>
      </c>
      <c r="B11" s="639" t="s">
        <v>6291</v>
      </c>
      <c r="C11" s="593" t="s">
        <v>6292</v>
      </c>
      <c r="D11" s="580" t="s">
        <v>1597</v>
      </c>
      <c r="E11" s="580" t="s">
        <v>6293</v>
      </c>
      <c r="F11" s="914">
        <v>1952748</v>
      </c>
      <c r="G11" s="580" t="s">
        <v>6294</v>
      </c>
      <c r="H11" s="580">
        <v>80418000000</v>
      </c>
      <c r="I11" s="580">
        <v>80624101001</v>
      </c>
      <c r="J11" s="580">
        <v>2300229</v>
      </c>
      <c r="K11" s="823">
        <v>13</v>
      </c>
      <c r="L11" s="823">
        <v>75203</v>
      </c>
    </row>
    <row r="12" spans="1:12" s="574" customFormat="1" ht="24" x14ac:dyDescent="0.25">
      <c r="A12" s="821">
        <v>10</v>
      </c>
      <c r="B12" s="637" t="s">
        <v>7260</v>
      </c>
      <c r="C12" s="588" t="s">
        <v>7261</v>
      </c>
      <c r="D12" s="580" t="s">
        <v>7262</v>
      </c>
      <c r="E12" s="580" t="s">
        <v>7263</v>
      </c>
      <c r="F12" s="914">
        <v>1952820</v>
      </c>
      <c r="G12" s="580" t="s">
        <v>7264</v>
      </c>
      <c r="H12" s="580">
        <v>80233825001</v>
      </c>
      <c r="I12" s="580">
        <v>80633425101</v>
      </c>
      <c r="J12" s="580">
        <v>2300229</v>
      </c>
      <c r="K12" s="823">
        <v>13</v>
      </c>
      <c r="L12" s="823">
        <v>75203</v>
      </c>
    </row>
    <row r="13" spans="1:12" s="574" customFormat="1" ht="24" x14ac:dyDescent="0.25">
      <c r="A13" s="1507">
        <v>11</v>
      </c>
      <c r="B13" s="590" t="s">
        <v>7399</v>
      </c>
      <c r="C13" s="588" t="s">
        <v>7400</v>
      </c>
      <c r="D13" s="580" t="s">
        <v>7401</v>
      </c>
      <c r="E13" s="580" t="s">
        <v>7402</v>
      </c>
      <c r="F13" s="914">
        <v>1952837</v>
      </c>
      <c r="G13" s="580" t="s">
        <v>7403</v>
      </c>
      <c r="H13" s="580">
        <v>80234832001</v>
      </c>
      <c r="I13" s="580">
        <v>80634432101</v>
      </c>
      <c r="J13" s="580">
        <v>2300229</v>
      </c>
      <c r="K13" s="823">
        <v>13</v>
      </c>
      <c r="L13" s="823">
        <v>75203</v>
      </c>
    </row>
    <row r="14" spans="1:12" s="574" customFormat="1" ht="24" x14ac:dyDescent="0.25">
      <c r="A14" s="821">
        <v>12</v>
      </c>
      <c r="B14" s="639" t="s">
        <v>2212</v>
      </c>
      <c r="C14" s="593" t="s">
        <v>9992</v>
      </c>
      <c r="D14" s="580" t="s">
        <v>2213</v>
      </c>
      <c r="E14" s="580" t="s">
        <v>2214</v>
      </c>
      <c r="F14" s="914">
        <v>32029287</v>
      </c>
      <c r="G14" s="580" t="s">
        <v>2215</v>
      </c>
      <c r="H14" s="580">
        <v>80237821001</v>
      </c>
      <c r="I14" s="580">
        <v>80637421101</v>
      </c>
      <c r="J14" s="580">
        <v>2300229</v>
      </c>
      <c r="K14" s="823">
        <v>13</v>
      </c>
      <c r="L14" s="823">
        <v>75203</v>
      </c>
    </row>
    <row r="15" spans="1:12" s="574" customFormat="1" ht="24" x14ac:dyDescent="0.25">
      <c r="A15" s="821">
        <v>13</v>
      </c>
      <c r="B15" s="640" t="s">
        <v>4062</v>
      </c>
      <c r="C15" s="593" t="s">
        <v>4063</v>
      </c>
      <c r="D15" s="580" t="s">
        <v>4064</v>
      </c>
      <c r="E15" s="580" t="s">
        <v>4065</v>
      </c>
      <c r="F15" s="914">
        <v>1952926</v>
      </c>
      <c r="G15" s="580" t="s">
        <v>4066</v>
      </c>
      <c r="H15" s="580">
        <v>80243850001</v>
      </c>
      <c r="I15" s="580">
        <v>80643450101</v>
      </c>
      <c r="J15" s="580">
        <v>2300229</v>
      </c>
      <c r="K15" s="823">
        <v>13</v>
      </c>
      <c r="L15" s="823">
        <v>75203</v>
      </c>
    </row>
    <row r="16" spans="1:12" s="574" customFormat="1" ht="24" x14ac:dyDescent="0.25">
      <c r="A16" s="1507">
        <v>14</v>
      </c>
      <c r="B16" s="637" t="s">
        <v>2093</v>
      </c>
      <c r="C16" s="588" t="s">
        <v>9993</v>
      </c>
      <c r="D16" s="580" t="s">
        <v>2094</v>
      </c>
      <c r="E16" s="580" t="s">
        <v>2095</v>
      </c>
      <c r="F16" s="914">
        <v>1953087</v>
      </c>
      <c r="G16" s="580" t="s">
        <v>2096</v>
      </c>
      <c r="H16" s="580">
        <v>80460000000</v>
      </c>
      <c r="I16" s="580">
        <v>80659101001</v>
      </c>
      <c r="J16" s="580">
        <v>2300229</v>
      </c>
      <c r="K16" s="823">
        <v>13</v>
      </c>
      <c r="L16" s="823">
        <v>75203</v>
      </c>
    </row>
    <row r="17" spans="1:13" s="574" customFormat="1" ht="24" x14ac:dyDescent="0.25">
      <c r="A17" s="821">
        <v>15</v>
      </c>
      <c r="B17" s="637" t="s">
        <v>6407</v>
      </c>
      <c r="C17" s="588" t="s">
        <v>6408</v>
      </c>
      <c r="D17" s="580" t="s">
        <v>5788</v>
      </c>
      <c r="E17" s="580" t="s">
        <v>6409</v>
      </c>
      <c r="F17" s="914">
        <v>4536938</v>
      </c>
      <c r="G17" s="580" t="s">
        <v>6410</v>
      </c>
      <c r="H17" s="580">
        <v>80427000000</v>
      </c>
      <c r="I17" s="580">
        <v>80727000001</v>
      </c>
      <c r="J17" s="580">
        <v>2300229</v>
      </c>
      <c r="K17" s="823">
        <v>13</v>
      </c>
      <c r="L17" s="823">
        <v>75203</v>
      </c>
    </row>
    <row r="18" spans="1:13" s="574" customFormat="1" ht="34.5" customHeight="1" x14ac:dyDescent="0.25">
      <c r="A18" s="1507">
        <v>16</v>
      </c>
      <c r="B18" s="611" t="s">
        <v>6020</v>
      </c>
      <c r="C18" s="595" t="s">
        <v>6021</v>
      </c>
      <c r="D18" s="583" t="s">
        <v>5788</v>
      </c>
      <c r="E18" s="583" t="s">
        <v>6022</v>
      </c>
      <c r="F18" s="916" t="s">
        <v>10007</v>
      </c>
      <c r="G18" s="597" t="s">
        <v>6023</v>
      </c>
      <c r="H18" s="596" t="s">
        <v>7585</v>
      </c>
      <c r="I18" s="596" t="s">
        <v>9999</v>
      </c>
      <c r="J18" s="596" t="s">
        <v>9966</v>
      </c>
      <c r="K18" s="825" t="s">
        <v>1286</v>
      </c>
      <c r="L18" s="824" t="s">
        <v>32</v>
      </c>
    </row>
    <row r="19" spans="1:13" s="574" customFormat="1" ht="36" customHeight="1" x14ac:dyDescent="0.25">
      <c r="A19" s="821">
        <v>17</v>
      </c>
      <c r="B19" s="601" t="s">
        <v>7247</v>
      </c>
      <c r="C19" s="595" t="s">
        <v>7248</v>
      </c>
      <c r="D19" s="596" t="s">
        <v>5788</v>
      </c>
      <c r="E19" s="596" t="s">
        <v>7249</v>
      </c>
      <c r="F19" s="917">
        <v>26798797</v>
      </c>
      <c r="G19" s="596" t="s">
        <v>7250</v>
      </c>
      <c r="H19" s="596">
        <v>80427000000</v>
      </c>
      <c r="I19" s="596">
        <v>80727000001</v>
      </c>
      <c r="J19" s="596">
        <v>4210014</v>
      </c>
      <c r="K19" s="825">
        <v>16</v>
      </c>
      <c r="L19" s="825">
        <v>12300</v>
      </c>
    </row>
    <row r="20" spans="1:13" s="574" customFormat="1" ht="24" x14ac:dyDescent="0.25">
      <c r="A20" s="821">
        <v>18</v>
      </c>
      <c r="B20" s="611" t="s">
        <v>7240</v>
      </c>
      <c r="C20" s="595" t="s">
        <v>10005</v>
      </c>
      <c r="D20" s="583" t="s">
        <v>5788</v>
      </c>
      <c r="E20" s="583" t="s">
        <v>7241</v>
      </c>
      <c r="F20" s="916" t="s">
        <v>10006</v>
      </c>
      <c r="G20" s="597" t="s">
        <v>7242</v>
      </c>
      <c r="H20" s="596" t="s">
        <v>7585</v>
      </c>
      <c r="I20" s="596">
        <v>80727000001</v>
      </c>
      <c r="J20" s="596">
        <v>4210014</v>
      </c>
      <c r="K20" s="825">
        <v>16</v>
      </c>
      <c r="L20" s="824">
        <v>12300</v>
      </c>
    </row>
    <row r="21" spans="1:13" s="574" customFormat="1" x14ac:dyDescent="0.25">
      <c r="A21" s="1507">
        <v>19</v>
      </c>
      <c r="B21" s="638" t="s">
        <v>6936</v>
      </c>
      <c r="C21" s="595" t="s">
        <v>6937</v>
      </c>
      <c r="D21" s="596" t="s">
        <v>5788</v>
      </c>
      <c r="E21" s="596" t="s">
        <v>6938</v>
      </c>
      <c r="F21" s="917">
        <v>64168576</v>
      </c>
      <c r="G21" s="596" t="s">
        <v>10002</v>
      </c>
      <c r="H21" s="596">
        <v>80427000000</v>
      </c>
      <c r="I21" s="596">
        <v>80727000001</v>
      </c>
      <c r="J21" s="596">
        <v>4210014</v>
      </c>
      <c r="K21" s="825">
        <v>16</v>
      </c>
      <c r="L21" s="825">
        <v>12300</v>
      </c>
    </row>
    <row r="22" spans="1:13" s="574" customFormat="1" x14ac:dyDescent="0.25">
      <c r="A22" s="821">
        <v>20</v>
      </c>
      <c r="B22" s="601" t="s">
        <v>5786</v>
      </c>
      <c r="C22" s="595" t="s">
        <v>5787</v>
      </c>
      <c r="D22" s="596" t="s">
        <v>5788</v>
      </c>
      <c r="E22" s="596" t="s">
        <v>5789</v>
      </c>
      <c r="F22" s="917">
        <v>88108194</v>
      </c>
      <c r="G22" s="596" t="s">
        <v>5790</v>
      </c>
      <c r="H22" s="596">
        <v>80427000000</v>
      </c>
      <c r="I22" s="596">
        <v>80727000001</v>
      </c>
      <c r="J22" s="596">
        <v>4210014</v>
      </c>
      <c r="K22" s="825">
        <v>16</v>
      </c>
      <c r="L22" s="825">
        <v>12300</v>
      </c>
    </row>
    <row r="23" spans="1:13" s="574" customFormat="1" ht="24" x14ac:dyDescent="0.25">
      <c r="A23" s="1507">
        <v>21</v>
      </c>
      <c r="B23" s="611" t="s">
        <v>9621</v>
      </c>
      <c r="C23" s="595" t="s">
        <v>9622</v>
      </c>
      <c r="D23" s="599" t="s">
        <v>5788</v>
      </c>
      <c r="E23" s="599" t="s">
        <v>9623</v>
      </c>
      <c r="F23" s="916" t="s">
        <v>10000</v>
      </c>
      <c r="G23" s="583" t="s">
        <v>10001</v>
      </c>
      <c r="H23" s="596">
        <v>80427000000</v>
      </c>
      <c r="I23" s="596">
        <v>80727000001</v>
      </c>
      <c r="J23" s="596">
        <v>4210014</v>
      </c>
      <c r="K23" s="825">
        <v>16</v>
      </c>
      <c r="L23" s="825">
        <v>12300</v>
      </c>
    </row>
    <row r="24" spans="1:13" s="574" customFormat="1" x14ac:dyDescent="0.25">
      <c r="A24" s="821">
        <v>22</v>
      </c>
      <c r="B24" s="611" t="s">
        <v>5810</v>
      </c>
      <c r="C24" s="595" t="s">
        <v>5811</v>
      </c>
      <c r="D24" s="598" t="s">
        <v>5788</v>
      </c>
      <c r="E24" s="583" t="s">
        <v>5812</v>
      </c>
      <c r="F24" s="916">
        <v>22655368</v>
      </c>
      <c r="G24" s="597" t="s">
        <v>5813</v>
      </c>
      <c r="H24" s="596">
        <v>80427000000</v>
      </c>
      <c r="I24" s="596">
        <v>80727000001</v>
      </c>
      <c r="J24" s="596">
        <v>4210014</v>
      </c>
      <c r="K24" s="825">
        <v>16</v>
      </c>
      <c r="L24" s="825">
        <v>12300</v>
      </c>
    </row>
    <row r="25" spans="1:13" s="574" customFormat="1" x14ac:dyDescent="0.25">
      <c r="A25" s="821">
        <v>23</v>
      </c>
      <c r="B25" s="638" t="s">
        <v>7586</v>
      </c>
      <c r="C25" s="595" t="s">
        <v>7587</v>
      </c>
      <c r="D25" s="596" t="s">
        <v>5788</v>
      </c>
      <c r="E25" s="596" t="s">
        <v>7588</v>
      </c>
      <c r="F25" s="917">
        <v>77855261</v>
      </c>
      <c r="G25" s="596" t="s">
        <v>7589</v>
      </c>
      <c r="H25" s="596">
        <v>80427000000</v>
      </c>
      <c r="I25" s="596">
        <v>80727000001</v>
      </c>
      <c r="J25" s="596">
        <v>4210014</v>
      </c>
      <c r="K25" s="825">
        <v>16</v>
      </c>
      <c r="L25" s="825">
        <v>12300</v>
      </c>
    </row>
    <row r="26" spans="1:13" s="574" customFormat="1" ht="25.5" x14ac:dyDescent="0.25">
      <c r="A26" s="1507">
        <v>24</v>
      </c>
      <c r="B26" s="611" t="s">
        <v>9558</v>
      </c>
      <c r="C26" s="600" t="s">
        <v>8644</v>
      </c>
      <c r="D26" s="583" t="s">
        <v>5788</v>
      </c>
      <c r="E26" s="583" t="s">
        <v>8645</v>
      </c>
      <c r="F26" s="918">
        <v>15297715</v>
      </c>
      <c r="G26" s="842" t="s">
        <v>9606</v>
      </c>
      <c r="H26" s="414">
        <v>80427000000</v>
      </c>
      <c r="I26" s="850" t="s">
        <v>9999</v>
      </c>
      <c r="J26" s="849">
        <v>4210014</v>
      </c>
      <c r="K26" s="843" t="s">
        <v>1286</v>
      </c>
      <c r="L26" s="843" t="s">
        <v>32</v>
      </c>
      <c r="M26" s="765"/>
    </row>
    <row r="27" spans="1:13" s="576" customFormat="1" ht="19.5" x14ac:dyDescent="0.3">
      <c r="A27" s="821">
        <v>25</v>
      </c>
      <c r="B27" s="611" t="s">
        <v>7908</v>
      </c>
      <c r="C27" s="595" t="s">
        <v>7909</v>
      </c>
      <c r="D27" s="598" t="s">
        <v>5788</v>
      </c>
      <c r="E27" s="583" t="s">
        <v>7910</v>
      </c>
      <c r="F27" s="919">
        <v>13220938</v>
      </c>
      <c r="G27" s="844" t="s">
        <v>7911</v>
      </c>
      <c r="H27" s="844">
        <v>80427000000</v>
      </c>
      <c r="I27" s="844">
        <v>80727000001</v>
      </c>
      <c r="J27" s="844">
        <v>4210014</v>
      </c>
      <c r="K27" s="845">
        <v>16</v>
      </c>
      <c r="L27" s="845">
        <v>12300</v>
      </c>
      <c r="M27" s="766"/>
    </row>
    <row r="28" spans="1:13" s="574" customFormat="1" ht="15.75" x14ac:dyDescent="0.25">
      <c r="A28" s="1507">
        <v>26</v>
      </c>
      <c r="B28" s="601" t="s">
        <v>7223</v>
      </c>
      <c r="C28" s="595" t="s">
        <v>7224</v>
      </c>
      <c r="D28" s="596" t="s">
        <v>5788</v>
      </c>
      <c r="E28" s="596" t="s">
        <v>7225</v>
      </c>
      <c r="F28" s="920">
        <v>82028146</v>
      </c>
      <c r="G28" s="844" t="s">
        <v>10008</v>
      </c>
      <c r="H28" s="844">
        <v>80427000000</v>
      </c>
      <c r="I28" s="844">
        <v>80727000001</v>
      </c>
      <c r="J28" s="844">
        <v>4210014</v>
      </c>
      <c r="K28" s="845">
        <v>16</v>
      </c>
      <c r="L28" s="845">
        <v>12300</v>
      </c>
      <c r="M28" s="764"/>
    </row>
    <row r="29" spans="1:13" s="574" customFormat="1" ht="25.5" x14ac:dyDescent="0.25">
      <c r="A29" s="821">
        <v>27</v>
      </c>
      <c r="B29" s="611" t="s">
        <v>9425</v>
      </c>
      <c r="C29" s="601" t="s">
        <v>9426</v>
      </c>
      <c r="D29" s="596" t="s">
        <v>5788</v>
      </c>
      <c r="E29" s="596" t="s">
        <v>9427</v>
      </c>
      <c r="F29" s="920" t="s">
        <v>10009</v>
      </c>
      <c r="G29" s="844" t="s">
        <v>9428</v>
      </c>
      <c r="H29" s="844" t="s">
        <v>7585</v>
      </c>
      <c r="I29" s="844" t="s">
        <v>9999</v>
      </c>
      <c r="J29" s="844" t="s">
        <v>9966</v>
      </c>
      <c r="K29" s="845" t="s">
        <v>1286</v>
      </c>
      <c r="L29" s="845" t="s">
        <v>32</v>
      </c>
      <c r="M29" s="764"/>
    </row>
    <row r="30" spans="1:13" s="574" customFormat="1" ht="15.75" x14ac:dyDescent="0.25">
      <c r="A30" s="821">
        <v>28</v>
      </c>
      <c r="B30" s="638" t="s">
        <v>9140</v>
      </c>
      <c r="C30" s="595" t="s">
        <v>9141</v>
      </c>
      <c r="D30" s="596" t="s">
        <v>5788</v>
      </c>
      <c r="E30" s="596" t="s">
        <v>9142</v>
      </c>
      <c r="F30" s="920" t="s">
        <v>10003</v>
      </c>
      <c r="G30" s="844" t="s">
        <v>6939</v>
      </c>
      <c r="H30" s="844" t="s">
        <v>10004</v>
      </c>
      <c r="I30" s="844" t="s">
        <v>9999</v>
      </c>
      <c r="J30" s="844" t="s">
        <v>9966</v>
      </c>
      <c r="K30" s="845" t="s">
        <v>1286</v>
      </c>
      <c r="L30" s="845" t="s">
        <v>32</v>
      </c>
      <c r="M30" s="764"/>
    </row>
    <row r="31" spans="1:13" s="1513" customFormat="1" ht="36" x14ac:dyDescent="0.25">
      <c r="A31" s="1507">
        <v>29</v>
      </c>
      <c r="B31" s="1508" t="s">
        <v>4427</v>
      </c>
      <c r="C31" s="1509" t="s">
        <v>14405</v>
      </c>
      <c r="D31" s="1510" t="s">
        <v>4428</v>
      </c>
      <c r="E31" s="1510" t="s">
        <v>4429</v>
      </c>
      <c r="F31" s="1514">
        <v>45313431</v>
      </c>
      <c r="G31" s="1515" t="s">
        <v>4430</v>
      </c>
      <c r="H31" s="1515">
        <v>80443000000</v>
      </c>
      <c r="I31" s="1515">
        <v>80743000001</v>
      </c>
      <c r="J31" s="1515">
        <v>2300229</v>
      </c>
      <c r="K31" s="1516">
        <v>13</v>
      </c>
      <c r="L31" s="1516">
        <v>75201</v>
      </c>
      <c r="M31" s="1517"/>
    </row>
    <row r="32" spans="1:13" s="574" customFormat="1" ht="24" x14ac:dyDescent="0.25">
      <c r="A32" s="821">
        <v>30</v>
      </c>
      <c r="B32" s="590" t="s">
        <v>4964</v>
      </c>
      <c r="C32" s="588" t="s">
        <v>14335</v>
      </c>
      <c r="D32" s="580" t="s">
        <v>4965</v>
      </c>
      <c r="E32" s="580" t="s">
        <v>4966</v>
      </c>
      <c r="F32" s="921">
        <v>1953021</v>
      </c>
      <c r="G32" s="592" t="s">
        <v>4967</v>
      </c>
      <c r="H32" s="592">
        <v>80455000000</v>
      </c>
      <c r="I32" s="592">
        <v>80653101001</v>
      </c>
      <c r="J32" s="592">
        <v>2300229</v>
      </c>
      <c r="K32" s="846">
        <v>13</v>
      </c>
      <c r="L32" s="846" t="s">
        <v>10064</v>
      </c>
      <c r="M32" s="764"/>
    </row>
    <row r="33" spans="1:13" s="572" customFormat="1" ht="24" x14ac:dyDescent="0.25">
      <c r="A33" s="1507">
        <v>31</v>
      </c>
      <c r="B33" s="590" t="s">
        <v>6663</v>
      </c>
      <c r="C33" s="588" t="s">
        <v>6664</v>
      </c>
      <c r="D33" s="580" t="s">
        <v>6665</v>
      </c>
      <c r="E33" s="580" t="s">
        <v>6666</v>
      </c>
      <c r="F33" s="921">
        <v>1953044</v>
      </c>
      <c r="G33" s="592" t="s">
        <v>6667</v>
      </c>
      <c r="H33" s="592">
        <v>80255815001</v>
      </c>
      <c r="I33" s="592">
        <v>80655415101</v>
      </c>
      <c r="J33" s="592">
        <v>2300229</v>
      </c>
      <c r="K33" s="846">
        <v>13</v>
      </c>
      <c r="L33" s="846">
        <v>75203</v>
      </c>
      <c r="M33" s="764"/>
    </row>
    <row r="34" spans="1:13" s="572" customFormat="1" ht="24" x14ac:dyDescent="0.25">
      <c r="A34" s="821">
        <v>32</v>
      </c>
      <c r="B34" s="590" t="s">
        <v>8019</v>
      </c>
      <c r="C34" s="588" t="s">
        <v>8020</v>
      </c>
      <c r="D34" s="580" t="s">
        <v>8021</v>
      </c>
      <c r="E34" s="580" t="s">
        <v>8022</v>
      </c>
      <c r="F34" s="921">
        <v>1952518</v>
      </c>
      <c r="G34" s="592" t="s">
        <v>8023</v>
      </c>
      <c r="H34" s="592">
        <v>80201810001</v>
      </c>
      <c r="I34" s="592">
        <v>80601410101</v>
      </c>
      <c r="J34" s="592">
        <v>2300229</v>
      </c>
      <c r="K34" s="846">
        <v>13</v>
      </c>
      <c r="L34" s="846">
        <v>75203</v>
      </c>
      <c r="M34" s="764"/>
    </row>
    <row r="35" spans="1:13" s="572" customFormat="1" ht="24" x14ac:dyDescent="0.25">
      <c r="A35" s="821">
        <v>33</v>
      </c>
      <c r="B35" s="639" t="s">
        <v>8031</v>
      </c>
      <c r="C35" s="593" t="s">
        <v>8032</v>
      </c>
      <c r="D35" s="580" t="s">
        <v>8033</v>
      </c>
      <c r="E35" s="580" t="s">
        <v>8034</v>
      </c>
      <c r="F35" s="921">
        <v>1952560</v>
      </c>
      <c r="G35" s="592" t="s">
        <v>8035</v>
      </c>
      <c r="H35" s="592">
        <v>80404000000</v>
      </c>
      <c r="I35" s="592">
        <v>80606101001</v>
      </c>
      <c r="J35" s="592">
        <v>2300229</v>
      </c>
      <c r="K35" s="846">
        <v>13</v>
      </c>
      <c r="L35" s="846">
        <v>75203</v>
      </c>
      <c r="M35" s="764"/>
    </row>
    <row r="36" spans="1:13" s="572" customFormat="1" ht="15.75" x14ac:dyDescent="0.25">
      <c r="A36" s="1507">
        <v>34</v>
      </c>
      <c r="B36" s="638" t="s">
        <v>7578</v>
      </c>
      <c r="C36" s="595" t="s">
        <v>7579</v>
      </c>
      <c r="D36" s="596"/>
      <c r="E36" s="597" t="s">
        <v>10018</v>
      </c>
      <c r="F36" s="919">
        <v>155836897</v>
      </c>
      <c r="G36" s="842" t="s">
        <v>7581</v>
      </c>
      <c r="H36" s="842">
        <v>80206852001</v>
      </c>
      <c r="I36" s="842">
        <v>80606452101</v>
      </c>
      <c r="J36" s="842" t="s">
        <v>10019</v>
      </c>
      <c r="K36" s="843">
        <v>16</v>
      </c>
      <c r="L36" s="843">
        <v>50102</v>
      </c>
      <c r="M36" s="764"/>
    </row>
    <row r="37" spans="1:13" s="572" customFormat="1" ht="15.75" x14ac:dyDescent="0.25">
      <c r="A37" s="821">
        <v>35</v>
      </c>
      <c r="B37" s="601" t="s">
        <v>9111</v>
      </c>
      <c r="C37" s="595" t="s">
        <v>9112</v>
      </c>
      <c r="D37" s="596" t="s">
        <v>8033</v>
      </c>
      <c r="E37" s="596" t="s">
        <v>9588</v>
      </c>
      <c r="F37" s="920">
        <v>96234257</v>
      </c>
      <c r="G37" s="844" t="s">
        <v>9130</v>
      </c>
      <c r="H37" s="844">
        <v>80404000000</v>
      </c>
      <c r="I37" s="844">
        <v>80606101001</v>
      </c>
      <c r="J37" s="844">
        <v>4210014</v>
      </c>
      <c r="K37" s="845">
        <v>16</v>
      </c>
      <c r="L37" s="845">
        <v>12300</v>
      </c>
      <c r="M37" s="764"/>
    </row>
    <row r="38" spans="1:13" s="572" customFormat="1" ht="24" x14ac:dyDescent="0.25">
      <c r="A38" s="1507">
        <v>36</v>
      </c>
      <c r="B38" s="590" t="s">
        <v>9103</v>
      </c>
      <c r="C38" s="588" t="s">
        <v>9976</v>
      </c>
      <c r="D38" s="580" t="s">
        <v>9105</v>
      </c>
      <c r="E38" s="580" t="s">
        <v>9106</v>
      </c>
      <c r="F38" s="921">
        <v>96208969</v>
      </c>
      <c r="G38" s="592" t="s">
        <v>9977</v>
      </c>
      <c r="H38" s="592">
        <v>80410000000</v>
      </c>
      <c r="I38" s="592">
        <v>80611101001</v>
      </c>
      <c r="J38" s="592">
        <v>2300229</v>
      </c>
      <c r="K38" s="846">
        <v>13</v>
      </c>
      <c r="L38" s="846">
        <v>75203</v>
      </c>
      <c r="M38" s="764"/>
    </row>
    <row r="39" spans="1:13" s="572" customFormat="1" ht="24" x14ac:dyDescent="0.25">
      <c r="A39" s="821">
        <v>37</v>
      </c>
      <c r="B39" s="637" t="s">
        <v>8623</v>
      </c>
      <c r="C39" s="588" t="s">
        <v>8624</v>
      </c>
      <c r="D39" s="580" t="s">
        <v>8625</v>
      </c>
      <c r="E39" s="580" t="s">
        <v>8626</v>
      </c>
      <c r="F39" s="921">
        <v>1952694</v>
      </c>
      <c r="G39" s="592" t="s">
        <v>8627</v>
      </c>
      <c r="H39" s="592">
        <v>80219825001</v>
      </c>
      <c r="I39" s="592">
        <v>80619425101</v>
      </c>
      <c r="J39" s="592">
        <v>2300229</v>
      </c>
      <c r="K39" s="846">
        <v>13</v>
      </c>
      <c r="L39" s="846">
        <v>75203</v>
      </c>
    </row>
    <row r="40" spans="1:13" s="572" customFormat="1" ht="24" x14ac:dyDescent="0.25">
      <c r="A40" s="821">
        <v>38</v>
      </c>
      <c r="B40" s="590" t="s">
        <v>6326</v>
      </c>
      <c r="C40" s="588" t="s">
        <v>6327</v>
      </c>
      <c r="D40" s="580" t="s">
        <v>6328</v>
      </c>
      <c r="E40" s="580" t="s">
        <v>6329</v>
      </c>
      <c r="F40" s="921">
        <v>1952777</v>
      </c>
      <c r="G40" s="592" t="s">
        <v>6330</v>
      </c>
      <c r="H40" s="592">
        <v>80227816001</v>
      </c>
      <c r="I40" s="592">
        <v>80627416101</v>
      </c>
      <c r="J40" s="592">
        <v>2300229</v>
      </c>
      <c r="K40" s="846">
        <v>13</v>
      </c>
      <c r="L40" s="846">
        <v>75203</v>
      </c>
    </row>
    <row r="41" spans="1:13" s="572" customFormat="1" ht="24" x14ac:dyDescent="0.25">
      <c r="A41" s="1507">
        <v>39</v>
      </c>
      <c r="B41" s="637" t="s">
        <v>8179</v>
      </c>
      <c r="C41" s="588" t="s">
        <v>10020</v>
      </c>
      <c r="D41" s="580" t="s">
        <v>4428</v>
      </c>
      <c r="E41" s="580" t="s">
        <v>8181</v>
      </c>
      <c r="F41" s="921">
        <v>79639053</v>
      </c>
      <c r="G41" s="592" t="s">
        <v>8182</v>
      </c>
      <c r="H41" s="592">
        <v>80443000000</v>
      </c>
      <c r="I41" s="592">
        <v>80743000001</v>
      </c>
      <c r="J41" s="592">
        <v>2300229</v>
      </c>
      <c r="K41" s="846">
        <v>13</v>
      </c>
      <c r="L41" s="846">
        <v>75203</v>
      </c>
    </row>
    <row r="42" spans="1:13" s="572" customFormat="1" x14ac:dyDescent="0.25">
      <c r="A42" s="821">
        <v>40</v>
      </c>
      <c r="B42" s="638" t="s">
        <v>9442</v>
      </c>
      <c r="C42" s="595" t="s">
        <v>9443</v>
      </c>
      <c r="D42" s="599" t="s">
        <v>4428</v>
      </c>
      <c r="E42" s="599" t="s">
        <v>9444</v>
      </c>
      <c r="F42" s="920" t="s">
        <v>10021</v>
      </c>
      <c r="G42" s="844" t="s">
        <v>9445</v>
      </c>
      <c r="H42" s="844">
        <v>80443000000</v>
      </c>
      <c r="I42" s="844">
        <v>80743000001</v>
      </c>
      <c r="J42" s="844" t="s">
        <v>9966</v>
      </c>
      <c r="K42" s="845" t="s">
        <v>1286</v>
      </c>
      <c r="L42" s="845" t="s">
        <v>32</v>
      </c>
    </row>
    <row r="43" spans="1:13" s="572" customFormat="1" ht="36" x14ac:dyDescent="0.25">
      <c r="A43" s="1507">
        <v>41</v>
      </c>
      <c r="B43" s="639" t="s">
        <v>7617</v>
      </c>
      <c r="C43" s="593" t="s">
        <v>9985</v>
      </c>
      <c r="D43" s="580" t="s">
        <v>7619</v>
      </c>
      <c r="E43" s="580" t="s">
        <v>7620</v>
      </c>
      <c r="F43" s="921" t="s">
        <v>9986</v>
      </c>
      <c r="G43" s="592" t="s">
        <v>7621</v>
      </c>
      <c r="H43" s="592">
        <v>80507000000</v>
      </c>
      <c r="I43" s="592">
        <v>80707000001</v>
      </c>
      <c r="J43" s="592">
        <v>1320760</v>
      </c>
      <c r="K43" s="846" t="s">
        <v>9987</v>
      </c>
      <c r="L43" s="846">
        <v>75103</v>
      </c>
    </row>
    <row r="44" spans="1:13" s="572" customFormat="1" ht="24" x14ac:dyDescent="0.25">
      <c r="A44" s="821">
        <v>42</v>
      </c>
      <c r="B44" s="590" t="s">
        <v>3367</v>
      </c>
      <c r="C44" s="588" t="s">
        <v>9962</v>
      </c>
      <c r="D44" s="580" t="s">
        <v>3368</v>
      </c>
      <c r="E44" s="580" t="s">
        <v>3369</v>
      </c>
      <c r="F44" s="921">
        <v>1952625</v>
      </c>
      <c r="G44" s="592" t="s">
        <v>3370</v>
      </c>
      <c r="H44" s="592">
        <v>80212810001</v>
      </c>
      <c r="I44" s="592">
        <v>80612410101</v>
      </c>
      <c r="J44" s="592">
        <v>2300229</v>
      </c>
      <c r="K44" s="846">
        <v>13</v>
      </c>
      <c r="L44" s="846">
        <v>75203</v>
      </c>
    </row>
    <row r="45" spans="1:13" s="572" customFormat="1" ht="24" x14ac:dyDescent="0.25">
      <c r="A45" s="821">
        <v>43</v>
      </c>
      <c r="B45" s="611" t="s">
        <v>4027</v>
      </c>
      <c r="C45" s="595" t="s">
        <v>4028</v>
      </c>
      <c r="D45" s="582" t="s">
        <v>3368</v>
      </c>
      <c r="E45" s="582" t="s">
        <v>4029</v>
      </c>
      <c r="F45" s="919" t="s">
        <v>9963</v>
      </c>
      <c r="G45" s="842" t="s">
        <v>4030</v>
      </c>
      <c r="H45" s="842" t="s">
        <v>9964</v>
      </c>
      <c r="I45" s="842" t="s">
        <v>9965</v>
      </c>
      <c r="J45" s="842" t="s">
        <v>9966</v>
      </c>
      <c r="K45" s="843" t="s">
        <v>1286</v>
      </c>
      <c r="L45" s="843" t="s">
        <v>32</v>
      </c>
    </row>
    <row r="46" spans="1:13" s="572" customFormat="1" ht="24" x14ac:dyDescent="0.25">
      <c r="A46" s="1507">
        <v>44</v>
      </c>
      <c r="B46" s="590" t="s">
        <v>5506</v>
      </c>
      <c r="C46" s="588" t="s">
        <v>5507</v>
      </c>
      <c r="D46" s="580" t="s">
        <v>3987</v>
      </c>
      <c r="E46" s="580" t="s">
        <v>5508</v>
      </c>
      <c r="F46" s="921">
        <v>1952599</v>
      </c>
      <c r="G46" s="592" t="s">
        <v>3989</v>
      </c>
      <c r="H46" s="592">
        <v>80405000000</v>
      </c>
      <c r="I46" s="592">
        <v>80609101001</v>
      </c>
      <c r="J46" s="592">
        <v>2300229</v>
      </c>
      <c r="K46" s="846">
        <v>13</v>
      </c>
      <c r="L46" s="846">
        <v>75203</v>
      </c>
    </row>
    <row r="47" spans="1:13" s="572" customFormat="1" x14ac:dyDescent="0.25">
      <c r="A47" s="821">
        <v>45</v>
      </c>
      <c r="B47" s="638" t="s">
        <v>3985</v>
      </c>
      <c r="C47" s="595" t="s">
        <v>3986</v>
      </c>
      <c r="D47" s="596" t="s">
        <v>3987</v>
      </c>
      <c r="E47" s="596" t="s">
        <v>3988</v>
      </c>
      <c r="F47" s="920">
        <v>20824832</v>
      </c>
      <c r="G47" s="844" t="s">
        <v>9967</v>
      </c>
      <c r="H47" s="844">
        <v>80405000000</v>
      </c>
      <c r="I47" s="844">
        <v>80609101001</v>
      </c>
      <c r="J47" s="844">
        <v>4210014</v>
      </c>
      <c r="K47" s="845">
        <v>16</v>
      </c>
      <c r="L47" s="845">
        <v>12300</v>
      </c>
    </row>
    <row r="48" spans="1:13" s="572" customFormat="1" ht="24" x14ac:dyDescent="0.25">
      <c r="A48" s="1507">
        <v>46</v>
      </c>
      <c r="B48" s="590" t="s">
        <v>2353</v>
      </c>
      <c r="C48" s="588" t="s">
        <v>9968</v>
      </c>
      <c r="D48" s="580" t="s">
        <v>2354</v>
      </c>
      <c r="E48" s="580" t="s">
        <v>2355</v>
      </c>
      <c r="F48" s="921">
        <v>1952725</v>
      </c>
      <c r="G48" s="592" t="s">
        <v>2356</v>
      </c>
      <c r="H48" s="592">
        <v>80419000000</v>
      </c>
      <c r="I48" s="592">
        <v>80622101001</v>
      </c>
      <c r="J48" s="592">
        <v>2300229</v>
      </c>
      <c r="K48" s="846">
        <v>13</v>
      </c>
      <c r="L48" s="846">
        <v>75203</v>
      </c>
    </row>
    <row r="49" spans="1:12" s="572" customFormat="1" ht="24" x14ac:dyDescent="0.25">
      <c r="A49" s="821">
        <v>47</v>
      </c>
      <c r="B49" s="590" t="s">
        <v>7676</v>
      </c>
      <c r="C49" s="588" t="s">
        <v>7677</v>
      </c>
      <c r="D49" s="580" t="s">
        <v>7678</v>
      </c>
      <c r="E49" s="580" t="s">
        <v>7679</v>
      </c>
      <c r="F49" s="921">
        <v>1952754</v>
      </c>
      <c r="G49" s="592" t="s">
        <v>7680</v>
      </c>
      <c r="H49" s="592">
        <v>80225807001</v>
      </c>
      <c r="I49" s="592">
        <v>80625407101</v>
      </c>
      <c r="J49" s="592">
        <v>2300229</v>
      </c>
      <c r="K49" s="846">
        <v>13</v>
      </c>
      <c r="L49" s="846">
        <v>75203</v>
      </c>
    </row>
    <row r="50" spans="1:12" s="572" customFormat="1" ht="24" x14ac:dyDescent="0.25">
      <c r="A50" s="821">
        <v>48</v>
      </c>
      <c r="B50" s="637" t="s">
        <v>5034</v>
      </c>
      <c r="C50" s="588" t="s">
        <v>5035</v>
      </c>
      <c r="D50" s="580" t="s">
        <v>5036</v>
      </c>
      <c r="E50" s="580" t="s">
        <v>5037</v>
      </c>
      <c r="F50" s="921">
        <v>1952524</v>
      </c>
      <c r="G50" s="592" t="s">
        <v>5038</v>
      </c>
      <c r="H50" s="592">
        <v>80202851001</v>
      </c>
      <c r="I50" s="592">
        <v>80602451101</v>
      </c>
      <c r="J50" s="592">
        <v>2300229</v>
      </c>
      <c r="K50" s="846">
        <v>13</v>
      </c>
      <c r="L50" s="846">
        <v>75203</v>
      </c>
    </row>
    <row r="51" spans="1:12" s="572" customFormat="1" ht="24" x14ac:dyDescent="0.25">
      <c r="A51" s="1507">
        <v>49</v>
      </c>
      <c r="B51" s="590" t="s">
        <v>2038</v>
      </c>
      <c r="C51" s="588" t="s">
        <v>9969</v>
      </c>
      <c r="D51" s="580" t="s">
        <v>2039</v>
      </c>
      <c r="E51" s="580" t="s">
        <v>2046</v>
      </c>
      <c r="F51" s="921">
        <v>1952932</v>
      </c>
      <c r="G51" s="592" t="s">
        <v>2045</v>
      </c>
      <c r="H51" s="592">
        <v>80244850001</v>
      </c>
      <c r="I51" s="592">
        <v>80644450101</v>
      </c>
      <c r="J51" s="592">
        <v>2300229</v>
      </c>
      <c r="K51" s="846">
        <v>13</v>
      </c>
      <c r="L51" s="846">
        <v>75203</v>
      </c>
    </row>
    <row r="52" spans="1:12" s="572" customFormat="1" ht="24" x14ac:dyDescent="0.25">
      <c r="A52" s="821">
        <v>50</v>
      </c>
      <c r="B52" s="638" t="s">
        <v>7914</v>
      </c>
      <c r="C52" s="595" t="s">
        <v>7915</v>
      </c>
      <c r="D52" s="599" t="s">
        <v>2039</v>
      </c>
      <c r="E52" s="599" t="s">
        <v>7916</v>
      </c>
      <c r="F52" s="919" t="s">
        <v>9973</v>
      </c>
      <c r="G52" s="842" t="s">
        <v>7917</v>
      </c>
      <c r="H52" s="842" t="s">
        <v>2037</v>
      </c>
      <c r="I52" s="842" t="s">
        <v>9972</v>
      </c>
      <c r="J52" s="842" t="s">
        <v>9966</v>
      </c>
      <c r="K52" s="843" t="s">
        <v>1286</v>
      </c>
      <c r="L52" s="843" t="s">
        <v>32</v>
      </c>
    </row>
    <row r="53" spans="1:12" s="572" customFormat="1" x14ac:dyDescent="0.25">
      <c r="A53" s="1507">
        <v>51</v>
      </c>
      <c r="B53" s="638" t="s">
        <v>7925</v>
      </c>
      <c r="C53" s="595" t="s">
        <v>7926</v>
      </c>
      <c r="D53" s="599" t="s">
        <v>2039</v>
      </c>
      <c r="E53" s="599" t="s">
        <v>7927</v>
      </c>
      <c r="F53" s="919" t="s">
        <v>9970</v>
      </c>
      <c r="G53" s="842" t="s">
        <v>9971</v>
      </c>
      <c r="H53" s="842" t="s">
        <v>2037</v>
      </c>
      <c r="I53" s="842" t="s">
        <v>9972</v>
      </c>
      <c r="J53" s="842" t="s">
        <v>9966</v>
      </c>
      <c r="K53" s="843" t="s">
        <v>1286</v>
      </c>
      <c r="L53" s="843" t="s">
        <v>32</v>
      </c>
    </row>
    <row r="54" spans="1:12" s="574" customFormat="1" ht="24" x14ac:dyDescent="0.25">
      <c r="A54" s="821">
        <v>52</v>
      </c>
      <c r="B54" s="638" t="s">
        <v>7933</v>
      </c>
      <c r="C54" s="595" t="s">
        <v>9974</v>
      </c>
      <c r="D54" s="599" t="s">
        <v>2039</v>
      </c>
      <c r="E54" s="599" t="s">
        <v>7935</v>
      </c>
      <c r="F54" s="919" t="s">
        <v>9975</v>
      </c>
      <c r="G54" s="842" t="s">
        <v>7936</v>
      </c>
      <c r="H54" s="842" t="s">
        <v>2037</v>
      </c>
      <c r="I54" s="842" t="s">
        <v>9972</v>
      </c>
      <c r="J54" s="842" t="s">
        <v>9966</v>
      </c>
      <c r="K54" s="843" t="s">
        <v>1286</v>
      </c>
      <c r="L54" s="843" t="s">
        <v>32</v>
      </c>
    </row>
    <row r="55" spans="1:12" s="574" customFormat="1" ht="24" x14ac:dyDescent="0.25">
      <c r="A55" s="821">
        <v>53</v>
      </c>
      <c r="B55" s="637" t="s">
        <v>4044</v>
      </c>
      <c r="C55" s="588" t="s">
        <v>4045</v>
      </c>
      <c r="D55" s="580" t="s">
        <v>4046</v>
      </c>
      <c r="E55" s="580" t="s">
        <v>4047</v>
      </c>
      <c r="F55" s="921">
        <v>1952576</v>
      </c>
      <c r="G55" s="592" t="s">
        <v>4048</v>
      </c>
      <c r="H55" s="592">
        <v>80207807001</v>
      </c>
      <c r="I55" s="592">
        <v>80607407101</v>
      </c>
      <c r="J55" s="592">
        <v>2300229</v>
      </c>
      <c r="K55" s="846">
        <v>13</v>
      </c>
      <c r="L55" s="846">
        <v>75203</v>
      </c>
    </row>
    <row r="56" spans="1:12" s="574" customFormat="1" ht="24" x14ac:dyDescent="0.25">
      <c r="A56" s="1507">
        <v>54</v>
      </c>
      <c r="B56" s="637" t="s">
        <v>7687</v>
      </c>
      <c r="C56" s="588" t="s">
        <v>7688</v>
      </c>
      <c r="D56" s="580" t="s">
        <v>7689</v>
      </c>
      <c r="E56" s="580" t="s">
        <v>7690</v>
      </c>
      <c r="F56" s="921">
        <v>1952808</v>
      </c>
      <c r="G56" s="592" t="s">
        <v>7691</v>
      </c>
      <c r="H56" s="592">
        <v>80230884001</v>
      </c>
      <c r="I56" s="592">
        <v>80630484101</v>
      </c>
      <c r="J56" s="592">
        <v>2300229</v>
      </c>
      <c r="K56" s="846">
        <v>13</v>
      </c>
      <c r="L56" s="846">
        <v>75203</v>
      </c>
    </row>
    <row r="57" spans="1:12" s="574" customFormat="1" x14ac:dyDescent="0.25">
      <c r="A57" s="821">
        <v>55</v>
      </c>
      <c r="B57" s="638" t="s">
        <v>9465</v>
      </c>
      <c r="C57" s="595" t="s">
        <v>10017</v>
      </c>
      <c r="D57" s="602" t="s">
        <v>7689</v>
      </c>
      <c r="E57" s="602" t="s">
        <v>9467</v>
      </c>
      <c r="F57" s="922">
        <v>82046109</v>
      </c>
      <c r="G57" s="847" t="s">
        <v>9468</v>
      </c>
      <c r="H57" s="847">
        <v>80230884001</v>
      </c>
      <c r="I57" s="847">
        <v>80630484101</v>
      </c>
      <c r="J57" s="847">
        <v>4210014</v>
      </c>
      <c r="K57" s="848">
        <v>16</v>
      </c>
      <c r="L57" s="848">
        <v>12300</v>
      </c>
    </row>
    <row r="58" spans="1:12" s="574" customFormat="1" ht="24" x14ac:dyDescent="0.25">
      <c r="A58" s="1507">
        <v>56</v>
      </c>
      <c r="B58" s="640" t="s">
        <v>5660</v>
      </c>
      <c r="C58" s="593" t="s">
        <v>5661</v>
      </c>
      <c r="D58" s="580" t="s">
        <v>2048</v>
      </c>
      <c r="E58" s="580" t="s">
        <v>9595</v>
      </c>
      <c r="F58" s="921">
        <v>32038330</v>
      </c>
      <c r="G58" s="592" t="s">
        <v>5662</v>
      </c>
      <c r="H58" s="592">
        <v>80435000000</v>
      </c>
      <c r="I58" s="592">
        <v>80735000001</v>
      </c>
      <c r="J58" s="592">
        <v>2300229</v>
      </c>
      <c r="K58" s="846">
        <v>13</v>
      </c>
      <c r="L58" s="846">
        <v>75203</v>
      </c>
    </row>
    <row r="59" spans="1:12" s="1513" customFormat="1" ht="36" x14ac:dyDescent="0.25">
      <c r="A59" s="821">
        <v>57</v>
      </c>
      <c r="B59" s="1508" t="s">
        <v>2047</v>
      </c>
      <c r="C59" s="1509" t="s">
        <v>14423</v>
      </c>
      <c r="D59" s="1510" t="s">
        <v>2048</v>
      </c>
      <c r="E59" s="1510" t="s">
        <v>2049</v>
      </c>
      <c r="F59" s="1514">
        <v>39978532</v>
      </c>
      <c r="G59" s="1515" t="s">
        <v>2050</v>
      </c>
      <c r="H59" s="1515">
        <v>80435000000</v>
      </c>
      <c r="I59" s="1515">
        <v>80735000001</v>
      </c>
      <c r="J59" s="1515">
        <v>2300229</v>
      </c>
      <c r="K59" s="1516">
        <v>13</v>
      </c>
      <c r="L59" s="1516">
        <v>75203</v>
      </c>
    </row>
    <row r="60" spans="1:12" s="574" customFormat="1" ht="24" x14ac:dyDescent="0.25">
      <c r="A60" s="821">
        <v>58</v>
      </c>
      <c r="B60" s="584" t="s">
        <v>9497</v>
      </c>
      <c r="C60" s="893" t="s">
        <v>9498</v>
      </c>
      <c r="D60" s="853" t="s">
        <v>2048</v>
      </c>
      <c r="E60" s="853" t="s">
        <v>9499</v>
      </c>
      <c r="F60" s="923">
        <v>22634679</v>
      </c>
      <c r="G60" s="853" t="s">
        <v>9608</v>
      </c>
      <c r="H60" s="855">
        <v>80435000000</v>
      </c>
      <c r="I60" s="854">
        <v>80735000001</v>
      </c>
      <c r="J60" s="854">
        <v>4210007</v>
      </c>
      <c r="K60" s="851" t="s">
        <v>9759</v>
      </c>
      <c r="L60" s="854">
        <v>65243</v>
      </c>
    </row>
    <row r="61" spans="1:12" s="574" customFormat="1" ht="24" x14ac:dyDescent="0.25">
      <c r="A61" s="1507">
        <v>59</v>
      </c>
      <c r="B61" s="582" t="s">
        <v>9559</v>
      </c>
      <c r="C61" s="595" t="s">
        <v>9545</v>
      </c>
      <c r="D61" s="582" t="s">
        <v>2048</v>
      </c>
      <c r="E61" s="582" t="s">
        <v>9587</v>
      </c>
      <c r="F61" s="924">
        <v>31617243</v>
      </c>
      <c r="G61" s="857" t="s">
        <v>10690</v>
      </c>
      <c r="H61" s="858">
        <v>80435000000</v>
      </c>
      <c r="I61" s="856">
        <v>80735000001</v>
      </c>
      <c r="J61" s="856">
        <v>4210014</v>
      </c>
      <c r="K61" s="859">
        <v>16</v>
      </c>
      <c r="L61" s="843" t="s">
        <v>32</v>
      </c>
    </row>
    <row r="62" spans="1:12" s="574" customFormat="1" ht="24" x14ac:dyDescent="0.25">
      <c r="A62" s="821">
        <v>60</v>
      </c>
      <c r="B62" s="590" t="s">
        <v>8168</v>
      </c>
      <c r="C62" s="588" t="s">
        <v>8169</v>
      </c>
      <c r="D62" s="580" t="s">
        <v>8170</v>
      </c>
      <c r="E62" s="580" t="s">
        <v>8171</v>
      </c>
      <c r="F62" s="914">
        <v>1953009</v>
      </c>
      <c r="G62" s="580" t="s">
        <v>8172</v>
      </c>
      <c r="H62" s="580">
        <v>80450000000</v>
      </c>
      <c r="I62" s="580">
        <v>80651101001</v>
      </c>
      <c r="J62" s="580">
        <v>2300229</v>
      </c>
      <c r="K62" s="823">
        <v>13</v>
      </c>
      <c r="L62" s="823">
        <v>75203</v>
      </c>
    </row>
    <row r="63" spans="1:12" s="574" customFormat="1" ht="24" x14ac:dyDescent="0.25">
      <c r="A63" s="1507">
        <v>61</v>
      </c>
      <c r="B63" s="590" t="s">
        <v>6431</v>
      </c>
      <c r="C63" s="588" t="s">
        <v>6432</v>
      </c>
      <c r="D63" s="580" t="s">
        <v>6433</v>
      </c>
      <c r="E63" s="580" t="s">
        <v>9597</v>
      </c>
      <c r="F63" s="914">
        <v>1953073</v>
      </c>
      <c r="G63" s="580" t="s">
        <v>6434</v>
      </c>
      <c r="H63" s="580">
        <v>80258885001</v>
      </c>
      <c r="I63" s="580">
        <v>80658485101</v>
      </c>
      <c r="J63" s="580">
        <v>2300229</v>
      </c>
      <c r="K63" s="823">
        <v>13</v>
      </c>
      <c r="L63" s="823">
        <v>75203</v>
      </c>
    </row>
    <row r="64" spans="1:12" s="574" customFormat="1" ht="24" x14ac:dyDescent="0.25">
      <c r="A64" s="821">
        <v>62</v>
      </c>
      <c r="B64" s="590" t="s">
        <v>7629</v>
      </c>
      <c r="C64" s="588" t="s">
        <v>7630</v>
      </c>
      <c r="D64" s="580" t="s">
        <v>1392</v>
      </c>
      <c r="E64" s="580" t="s">
        <v>9599</v>
      </c>
      <c r="F64" s="914">
        <v>52965971</v>
      </c>
      <c r="G64" s="580" t="s">
        <v>7631</v>
      </c>
      <c r="H64" s="580">
        <v>80439000000</v>
      </c>
      <c r="I64" s="580">
        <v>80739000001</v>
      </c>
      <c r="J64" s="580">
        <v>2300229</v>
      </c>
      <c r="K64" s="823">
        <v>13</v>
      </c>
      <c r="L64" s="823">
        <v>75203</v>
      </c>
    </row>
    <row r="65" spans="1:12" s="1519" customFormat="1" ht="36" x14ac:dyDescent="0.25">
      <c r="A65" s="821">
        <v>63</v>
      </c>
      <c r="B65" s="1518" t="s">
        <v>1605</v>
      </c>
      <c r="C65" s="1509" t="s">
        <v>14424</v>
      </c>
      <c r="D65" s="1510" t="s">
        <v>1392</v>
      </c>
      <c r="E65" s="1510" t="s">
        <v>9590</v>
      </c>
      <c r="F65" s="1511">
        <v>39978727</v>
      </c>
      <c r="G65" s="1510" t="s">
        <v>1606</v>
      </c>
      <c r="H65" s="1510">
        <v>80439000000</v>
      </c>
      <c r="I65" s="1510">
        <v>80739000001</v>
      </c>
      <c r="J65" s="1510">
        <v>2300229</v>
      </c>
      <c r="K65" s="1512">
        <v>13</v>
      </c>
      <c r="L65" s="1512">
        <v>75203</v>
      </c>
    </row>
    <row r="66" spans="1:12" s="572" customFormat="1" x14ac:dyDescent="0.25">
      <c r="A66" s="1507">
        <v>64</v>
      </c>
      <c r="B66" s="638" t="s">
        <v>1391</v>
      </c>
      <c r="C66" s="595" t="s">
        <v>10017</v>
      </c>
      <c r="D66" s="602" t="s">
        <v>1392</v>
      </c>
      <c r="E66" s="602" t="s">
        <v>1393</v>
      </c>
      <c r="F66" s="925">
        <v>73762060</v>
      </c>
      <c r="G66" s="602" t="s">
        <v>1394</v>
      </c>
      <c r="H66" s="602">
        <v>80439000000</v>
      </c>
      <c r="I66" s="602">
        <v>80739000001</v>
      </c>
      <c r="J66" s="602">
        <v>4210014</v>
      </c>
      <c r="K66" s="827">
        <v>16</v>
      </c>
      <c r="L66" s="827">
        <v>12300</v>
      </c>
    </row>
    <row r="67" spans="1:12" s="1520" customFormat="1" ht="24" x14ac:dyDescent="0.25">
      <c r="A67" s="821">
        <v>65</v>
      </c>
      <c r="B67" s="640" t="s">
        <v>6368</v>
      </c>
      <c r="C67" s="593" t="s">
        <v>14457</v>
      </c>
      <c r="D67" s="591" t="s">
        <v>1392</v>
      </c>
      <c r="E67" s="591" t="s">
        <v>9596</v>
      </c>
      <c r="F67" s="926">
        <v>61182340</v>
      </c>
      <c r="G67" s="591" t="s">
        <v>6369</v>
      </c>
      <c r="H67" s="591">
        <v>80439000000</v>
      </c>
      <c r="I67" s="591">
        <v>80739000001</v>
      </c>
      <c r="J67" s="591">
        <v>2300229</v>
      </c>
      <c r="K67" s="828">
        <v>13</v>
      </c>
      <c r="L67" s="828" t="s">
        <v>10064</v>
      </c>
    </row>
    <row r="68" spans="1:12" s="572" customFormat="1" ht="36" x14ac:dyDescent="0.25">
      <c r="A68" s="1507">
        <v>66</v>
      </c>
      <c r="B68" s="590" t="s">
        <v>7961</v>
      </c>
      <c r="C68" s="588" t="s">
        <v>14323</v>
      </c>
      <c r="D68" s="580" t="s">
        <v>2110</v>
      </c>
      <c r="E68" s="580" t="s">
        <v>7963</v>
      </c>
      <c r="F68" s="914">
        <v>33811682</v>
      </c>
      <c r="G68" s="580" t="s">
        <v>7964</v>
      </c>
      <c r="H68" s="580">
        <v>80445000000</v>
      </c>
      <c r="I68" s="580">
        <v>80745000001</v>
      </c>
      <c r="J68" s="580">
        <v>2300229</v>
      </c>
      <c r="K68" s="823">
        <v>13</v>
      </c>
      <c r="L68" s="823">
        <v>75203</v>
      </c>
    </row>
    <row r="69" spans="1:12" s="1519" customFormat="1" ht="36" x14ac:dyDescent="0.25">
      <c r="A69" s="821">
        <v>67</v>
      </c>
      <c r="B69" s="1518" t="s">
        <v>7900</v>
      </c>
      <c r="C69" s="1509" t="s">
        <v>14315</v>
      </c>
      <c r="D69" s="1510" t="s">
        <v>2110</v>
      </c>
      <c r="E69" s="1510" t="s">
        <v>7901</v>
      </c>
      <c r="F69" s="1511">
        <v>42997836</v>
      </c>
      <c r="G69" s="1510" t="s">
        <v>7634</v>
      </c>
      <c r="H69" s="1510">
        <v>80445000000</v>
      </c>
      <c r="I69" s="1510">
        <v>80745000001</v>
      </c>
      <c r="J69" s="1510">
        <v>2300229</v>
      </c>
      <c r="K69" s="1512">
        <v>13</v>
      </c>
      <c r="L69" s="1512">
        <v>75203</v>
      </c>
    </row>
    <row r="70" spans="1:12" s="572" customFormat="1" ht="24" x14ac:dyDescent="0.25">
      <c r="A70" s="821">
        <v>68</v>
      </c>
      <c r="B70" s="590" t="s">
        <v>7635</v>
      </c>
      <c r="C70" s="588" t="s">
        <v>14348</v>
      </c>
      <c r="D70" s="580" t="s">
        <v>2110</v>
      </c>
      <c r="E70" s="580" t="s">
        <v>7636</v>
      </c>
      <c r="F70" s="914">
        <v>52943231</v>
      </c>
      <c r="G70" s="580" t="s">
        <v>10028</v>
      </c>
      <c r="H70" s="580">
        <v>80445000000</v>
      </c>
      <c r="I70" s="580">
        <v>80745000001</v>
      </c>
      <c r="J70" s="580">
        <v>2300229</v>
      </c>
      <c r="K70" s="823">
        <v>13</v>
      </c>
      <c r="L70" s="823">
        <v>75203</v>
      </c>
    </row>
    <row r="71" spans="1:12" s="1519" customFormat="1" ht="24" x14ac:dyDescent="0.25">
      <c r="A71" s="1507">
        <v>69</v>
      </c>
      <c r="B71" s="1508" t="s">
        <v>4395</v>
      </c>
      <c r="C71" s="1509" t="s">
        <v>14425</v>
      </c>
      <c r="D71" s="1510" t="s">
        <v>2110</v>
      </c>
      <c r="E71" s="1510" t="s">
        <v>4396</v>
      </c>
      <c r="F71" s="1511">
        <v>33811676</v>
      </c>
      <c r="G71" s="1510" t="s">
        <v>4397</v>
      </c>
      <c r="H71" s="1510">
        <v>80445000000</v>
      </c>
      <c r="I71" s="1510">
        <v>80745000001</v>
      </c>
      <c r="J71" s="1510">
        <v>2300229</v>
      </c>
      <c r="K71" s="1512">
        <v>13</v>
      </c>
      <c r="L71" s="1512">
        <v>75203</v>
      </c>
    </row>
    <row r="72" spans="1:12" s="572" customFormat="1" ht="24" x14ac:dyDescent="0.25">
      <c r="A72" s="821">
        <v>70</v>
      </c>
      <c r="B72" s="590" t="s">
        <v>7950</v>
      </c>
      <c r="C72" s="588" t="s">
        <v>10029</v>
      </c>
      <c r="D72" s="580" t="s">
        <v>2110</v>
      </c>
      <c r="E72" s="580" t="s">
        <v>9602</v>
      </c>
      <c r="F72" s="914">
        <v>20839130</v>
      </c>
      <c r="G72" s="580" t="s">
        <v>7952</v>
      </c>
      <c r="H72" s="580">
        <v>80445000000</v>
      </c>
      <c r="I72" s="580">
        <v>80745000001</v>
      </c>
      <c r="J72" s="580">
        <v>2300229</v>
      </c>
      <c r="K72" s="823">
        <v>13</v>
      </c>
      <c r="L72" s="823">
        <v>75203</v>
      </c>
    </row>
    <row r="73" spans="1:12" s="1519" customFormat="1" ht="36" x14ac:dyDescent="0.25">
      <c r="A73" s="1507">
        <v>71</v>
      </c>
      <c r="B73" s="1508" t="s">
        <v>2321</v>
      </c>
      <c r="C73" s="1509" t="s">
        <v>14426</v>
      </c>
      <c r="D73" s="1510" t="s">
        <v>2110</v>
      </c>
      <c r="E73" s="1510" t="s">
        <v>2322</v>
      </c>
      <c r="F73" s="1511">
        <v>39999988</v>
      </c>
      <c r="G73" s="1510" t="s">
        <v>2323</v>
      </c>
      <c r="H73" s="1510">
        <v>80445000000</v>
      </c>
      <c r="I73" s="1510">
        <v>80745000001</v>
      </c>
      <c r="J73" s="1510">
        <v>2300229</v>
      </c>
      <c r="K73" s="1512">
        <v>13</v>
      </c>
      <c r="L73" s="1512">
        <v>75203</v>
      </c>
    </row>
    <row r="74" spans="1:12" s="572" customFormat="1" ht="24" x14ac:dyDescent="0.25">
      <c r="A74" s="821">
        <v>72</v>
      </c>
      <c r="B74" s="590" t="s">
        <v>7701</v>
      </c>
      <c r="C74" s="588" t="s">
        <v>14420</v>
      </c>
      <c r="D74" s="580" t="s">
        <v>2110</v>
      </c>
      <c r="E74" s="580" t="s">
        <v>9600</v>
      </c>
      <c r="F74" s="914">
        <v>42988729</v>
      </c>
      <c r="G74" s="580" t="s">
        <v>7702</v>
      </c>
      <c r="H74" s="580">
        <v>80445000000</v>
      </c>
      <c r="I74" s="580">
        <v>80745000001</v>
      </c>
      <c r="J74" s="580">
        <v>2300229</v>
      </c>
      <c r="K74" s="823">
        <v>13</v>
      </c>
      <c r="L74" s="823" t="s">
        <v>10064</v>
      </c>
    </row>
    <row r="75" spans="1:12" s="572" customFormat="1" ht="24" x14ac:dyDescent="0.25">
      <c r="A75" s="821">
        <v>73</v>
      </c>
      <c r="B75" s="637" t="s">
        <v>2162</v>
      </c>
      <c r="C75" s="588" t="s">
        <v>10030</v>
      </c>
      <c r="D75" s="580" t="s">
        <v>2110</v>
      </c>
      <c r="E75" s="580" t="s">
        <v>2163</v>
      </c>
      <c r="F75" s="914">
        <v>20839118</v>
      </c>
      <c r="G75" s="580" t="s">
        <v>2164</v>
      </c>
      <c r="H75" s="580">
        <v>80445000000</v>
      </c>
      <c r="I75" s="580">
        <v>80745000001</v>
      </c>
      <c r="J75" s="580">
        <v>2300229</v>
      </c>
      <c r="K75" s="823">
        <v>13</v>
      </c>
      <c r="L75" s="823">
        <v>75203</v>
      </c>
    </row>
    <row r="76" spans="1:12" s="572" customFormat="1" ht="36" x14ac:dyDescent="0.25">
      <c r="A76" s="1507">
        <v>74</v>
      </c>
      <c r="B76" s="590" t="s">
        <v>7942</v>
      </c>
      <c r="C76" s="588" t="s">
        <v>7943</v>
      </c>
      <c r="D76" s="580" t="s">
        <v>2110</v>
      </c>
      <c r="E76" s="580" t="s">
        <v>9601</v>
      </c>
      <c r="F76" s="914">
        <v>42988712</v>
      </c>
      <c r="G76" s="580" t="s">
        <v>7944</v>
      </c>
      <c r="H76" s="580">
        <v>80445000000</v>
      </c>
      <c r="I76" s="580">
        <v>80745000001</v>
      </c>
      <c r="J76" s="580">
        <v>2300229</v>
      </c>
      <c r="K76" s="823">
        <v>13</v>
      </c>
      <c r="L76" s="823">
        <v>75203</v>
      </c>
    </row>
    <row r="77" spans="1:12" s="572" customFormat="1" ht="36" x14ac:dyDescent="0.25">
      <c r="A77" s="821">
        <v>75</v>
      </c>
      <c r="B77" s="590" t="s">
        <v>2109</v>
      </c>
      <c r="C77" s="588" t="s">
        <v>10035</v>
      </c>
      <c r="D77" s="580" t="s">
        <v>2110</v>
      </c>
      <c r="E77" s="580" t="s">
        <v>9592</v>
      </c>
      <c r="F77" s="914">
        <v>42988824</v>
      </c>
      <c r="G77" s="580" t="s">
        <v>2111</v>
      </c>
      <c r="H77" s="580">
        <v>80445000000</v>
      </c>
      <c r="I77" s="580">
        <v>80745000001</v>
      </c>
      <c r="J77" s="580">
        <v>2300229</v>
      </c>
      <c r="K77" s="823">
        <v>13</v>
      </c>
      <c r="L77" s="823">
        <v>75201</v>
      </c>
    </row>
    <row r="78" spans="1:12" s="572" customFormat="1" ht="24" x14ac:dyDescent="0.25">
      <c r="A78" s="1507">
        <v>76</v>
      </c>
      <c r="B78" s="601" t="s">
        <v>9534</v>
      </c>
      <c r="C78" s="595" t="s">
        <v>9535</v>
      </c>
      <c r="D78" s="596" t="s">
        <v>2110</v>
      </c>
      <c r="E78" s="596" t="s">
        <v>9536</v>
      </c>
      <c r="F78" s="917">
        <v>71851641</v>
      </c>
      <c r="G78" s="596" t="s">
        <v>9537</v>
      </c>
      <c r="H78" s="596">
        <v>80445000000</v>
      </c>
      <c r="I78" s="596">
        <v>80745000001</v>
      </c>
      <c r="J78" s="596">
        <v>4210014</v>
      </c>
      <c r="K78" s="825">
        <v>16</v>
      </c>
      <c r="L78" s="825">
        <v>12300</v>
      </c>
    </row>
    <row r="79" spans="1:12" s="572" customFormat="1" ht="33.75" customHeight="1" x14ac:dyDescent="0.25">
      <c r="A79" s="821">
        <v>77</v>
      </c>
      <c r="B79" s="638" t="s">
        <v>2862</v>
      </c>
      <c r="C79" s="595" t="s">
        <v>10724</v>
      </c>
      <c r="D79" s="596" t="s">
        <v>2110</v>
      </c>
      <c r="E79" s="596" t="s">
        <v>2863</v>
      </c>
      <c r="F79" s="917">
        <v>33824437</v>
      </c>
      <c r="G79" s="596" t="s">
        <v>2864</v>
      </c>
      <c r="H79" s="596">
        <v>80445000000</v>
      </c>
      <c r="I79" s="596">
        <v>80745000001</v>
      </c>
      <c r="J79" s="596">
        <v>4100612</v>
      </c>
      <c r="K79" s="825">
        <v>16</v>
      </c>
      <c r="L79" s="825">
        <v>75500</v>
      </c>
    </row>
    <row r="80" spans="1:12" s="572" customFormat="1" ht="24" x14ac:dyDescent="0.25">
      <c r="A80" s="821">
        <v>78</v>
      </c>
      <c r="B80" s="611" t="s">
        <v>9161</v>
      </c>
      <c r="C80" s="595" t="s">
        <v>9162</v>
      </c>
      <c r="D80" s="596" t="s">
        <v>2110</v>
      </c>
      <c r="E80" s="596" t="s">
        <v>9163</v>
      </c>
      <c r="F80" s="917">
        <v>20822425</v>
      </c>
      <c r="G80" s="596" t="s">
        <v>9164</v>
      </c>
      <c r="H80" s="596">
        <v>80445000000</v>
      </c>
      <c r="I80" s="596">
        <v>80745000001</v>
      </c>
      <c r="J80" s="596">
        <v>4210014</v>
      </c>
      <c r="K80" s="825">
        <v>16</v>
      </c>
      <c r="L80" s="825">
        <v>12300</v>
      </c>
    </row>
    <row r="81" spans="1:12" s="572" customFormat="1" ht="48" customHeight="1" x14ac:dyDescent="0.25">
      <c r="A81" s="1507">
        <v>79</v>
      </c>
      <c r="B81" s="590" t="s">
        <v>3377</v>
      </c>
      <c r="C81" s="588" t="s">
        <v>10049</v>
      </c>
      <c r="D81" s="591" t="s">
        <v>3378</v>
      </c>
      <c r="E81" s="591" t="s">
        <v>3379</v>
      </c>
      <c r="F81" s="926">
        <v>1952872</v>
      </c>
      <c r="G81" s="591" t="s">
        <v>3380</v>
      </c>
      <c r="H81" s="591">
        <v>80423000000</v>
      </c>
      <c r="I81" s="591">
        <v>80723000001</v>
      </c>
      <c r="J81" s="591">
        <v>2300229</v>
      </c>
      <c r="K81" s="828">
        <v>13</v>
      </c>
      <c r="L81" s="828">
        <v>75203</v>
      </c>
    </row>
    <row r="82" spans="1:12" s="572" customFormat="1" ht="24" x14ac:dyDescent="0.25">
      <c r="A82" s="821">
        <v>80</v>
      </c>
      <c r="B82" s="590" t="s">
        <v>6924</v>
      </c>
      <c r="C82" s="588" t="s">
        <v>6925</v>
      </c>
      <c r="D82" s="580" t="s">
        <v>6926</v>
      </c>
      <c r="E82" s="580" t="s">
        <v>6927</v>
      </c>
      <c r="F82" s="914">
        <v>1952895</v>
      </c>
      <c r="G82" s="580" t="s">
        <v>6928</v>
      </c>
      <c r="H82" s="580">
        <v>80425000000</v>
      </c>
      <c r="I82" s="580">
        <v>80641101001</v>
      </c>
      <c r="J82" s="580">
        <v>2300229</v>
      </c>
      <c r="K82" s="823">
        <v>13</v>
      </c>
      <c r="L82" s="823">
        <v>75203</v>
      </c>
    </row>
    <row r="83" spans="1:12" s="572" customFormat="1" ht="24" x14ac:dyDescent="0.25">
      <c r="A83" s="1507">
        <v>81</v>
      </c>
      <c r="B83" s="590" t="s">
        <v>8614</v>
      </c>
      <c r="C83" s="588" t="s">
        <v>8615</v>
      </c>
      <c r="D83" s="580" t="s">
        <v>8616</v>
      </c>
      <c r="E83" s="580" t="s">
        <v>8617</v>
      </c>
      <c r="F83" s="914">
        <v>1952814</v>
      </c>
      <c r="G83" s="580" t="s">
        <v>8618</v>
      </c>
      <c r="H83" s="580">
        <v>80420000000</v>
      </c>
      <c r="I83" s="580">
        <v>80631101001</v>
      </c>
      <c r="J83" s="580">
        <v>2300229</v>
      </c>
      <c r="K83" s="823">
        <v>13</v>
      </c>
      <c r="L83" s="823">
        <v>75203</v>
      </c>
    </row>
    <row r="84" spans="1:12" s="572" customFormat="1" ht="24" x14ac:dyDescent="0.25">
      <c r="A84" s="821">
        <v>82</v>
      </c>
      <c r="B84" s="590" t="s">
        <v>3068</v>
      </c>
      <c r="C84" s="588" t="s">
        <v>10059</v>
      </c>
      <c r="D84" s="580" t="s">
        <v>3069</v>
      </c>
      <c r="E84" s="580" t="s">
        <v>3070</v>
      </c>
      <c r="F84" s="914">
        <v>1952760</v>
      </c>
      <c r="G84" s="580" t="s">
        <v>3071</v>
      </c>
      <c r="H84" s="580">
        <v>80226816001</v>
      </c>
      <c r="I84" s="580">
        <v>80626416101</v>
      </c>
      <c r="J84" s="580">
        <v>2300229</v>
      </c>
      <c r="K84" s="823">
        <v>13</v>
      </c>
      <c r="L84" s="823">
        <v>75203</v>
      </c>
    </row>
    <row r="85" spans="1:12" s="572" customFormat="1" ht="24" x14ac:dyDescent="0.25">
      <c r="A85" s="821">
        <v>83</v>
      </c>
      <c r="B85" s="590" t="s">
        <v>3827</v>
      </c>
      <c r="C85" s="588" t="s">
        <v>10058</v>
      </c>
      <c r="D85" s="580" t="s">
        <v>3828</v>
      </c>
      <c r="E85" s="580" t="s">
        <v>3829</v>
      </c>
      <c r="F85" s="914">
        <v>1952719</v>
      </c>
      <c r="G85" s="580" t="s">
        <v>3830</v>
      </c>
      <c r="H85" s="580">
        <v>80221823001</v>
      </c>
      <c r="I85" s="580">
        <v>80621423101</v>
      </c>
      <c r="J85" s="580">
        <v>2300229</v>
      </c>
      <c r="K85" s="823">
        <v>13</v>
      </c>
      <c r="L85" s="823">
        <v>75203</v>
      </c>
    </row>
    <row r="86" spans="1:12" s="572" customFormat="1" ht="24" x14ac:dyDescent="0.25">
      <c r="A86" s="1507">
        <v>84</v>
      </c>
      <c r="B86" s="590" t="s">
        <v>4016</v>
      </c>
      <c r="C86" s="588" t="s">
        <v>10060</v>
      </c>
      <c r="D86" s="580" t="s">
        <v>4017</v>
      </c>
      <c r="E86" s="580" t="s">
        <v>4018</v>
      </c>
      <c r="F86" s="914">
        <v>1952866</v>
      </c>
      <c r="G86" s="580" t="s">
        <v>4019</v>
      </c>
      <c r="H86" s="580">
        <v>80238850001</v>
      </c>
      <c r="I86" s="580">
        <v>80638450101</v>
      </c>
      <c r="J86" s="580">
        <v>2300229</v>
      </c>
      <c r="K86" s="823">
        <v>13</v>
      </c>
      <c r="L86" s="823">
        <v>75203</v>
      </c>
    </row>
    <row r="87" spans="1:12" s="572" customFormat="1" ht="24" x14ac:dyDescent="0.25">
      <c r="A87" s="821">
        <v>85</v>
      </c>
      <c r="B87" s="640" t="s">
        <v>4981</v>
      </c>
      <c r="C87" s="593" t="s">
        <v>4982</v>
      </c>
      <c r="D87" s="580" t="s">
        <v>4983</v>
      </c>
      <c r="E87" s="580" t="s">
        <v>4984</v>
      </c>
      <c r="F87" s="914">
        <v>1952553</v>
      </c>
      <c r="G87" s="580" t="s">
        <v>4985</v>
      </c>
      <c r="H87" s="580">
        <v>80205846001</v>
      </c>
      <c r="I87" s="580">
        <v>80605446101</v>
      </c>
      <c r="J87" s="580">
        <v>2300229</v>
      </c>
      <c r="K87" s="823">
        <v>13</v>
      </c>
      <c r="L87" s="823">
        <v>75203</v>
      </c>
    </row>
    <row r="88" spans="1:12" s="572" customFormat="1" ht="24" x14ac:dyDescent="0.25">
      <c r="A88" s="1507">
        <v>86</v>
      </c>
      <c r="B88" s="590" t="s">
        <v>5768</v>
      </c>
      <c r="C88" s="588" t="s">
        <v>5769</v>
      </c>
      <c r="D88" s="580" t="s">
        <v>5770</v>
      </c>
      <c r="E88" s="580" t="s">
        <v>5771</v>
      </c>
      <c r="F88" s="914">
        <v>1952978</v>
      </c>
      <c r="G88" s="580" t="s">
        <v>5772</v>
      </c>
      <c r="H88" s="580">
        <v>80248845001</v>
      </c>
      <c r="I88" s="580">
        <v>80648445101</v>
      </c>
      <c r="J88" s="580">
        <v>2300229</v>
      </c>
      <c r="K88" s="823">
        <v>13</v>
      </c>
      <c r="L88" s="823">
        <v>75203</v>
      </c>
    </row>
    <row r="89" spans="1:12" s="572" customFormat="1" ht="24" x14ac:dyDescent="0.25">
      <c r="A89" s="821">
        <v>87</v>
      </c>
      <c r="B89" s="640" t="s">
        <v>7841</v>
      </c>
      <c r="C89" s="593" t="s">
        <v>7842</v>
      </c>
      <c r="D89" s="580" t="s">
        <v>7843</v>
      </c>
      <c r="E89" s="580" t="s">
        <v>7844</v>
      </c>
      <c r="F89" s="914">
        <v>1953038</v>
      </c>
      <c r="G89" s="580" t="s">
        <v>7845</v>
      </c>
      <c r="H89" s="580">
        <v>80254860001</v>
      </c>
      <c r="I89" s="580">
        <v>80654460101</v>
      </c>
      <c r="J89" s="580">
        <v>2300229</v>
      </c>
      <c r="K89" s="823">
        <v>13</v>
      </c>
      <c r="L89" s="823">
        <v>75203</v>
      </c>
    </row>
    <row r="90" spans="1:12" s="572" customFormat="1" ht="24" x14ac:dyDescent="0.25">
      <c r="A90" s="821">
        <v>88</v>
      </c>
      <c r="B90" s="637" t="s">
        <v>4303</v>
      </c>
      <c r="C90" s="588" t="s">
        <v>4304</v>
      </c>
      <c r="D90" s="580" t="s">
        <v>1288</v>
      </c>
      <c r="E90" s="581" t="s">
        <v>4305</v>
      </c>
      <c r="F90" s="914">
        <v>61171804</v>
      </c>
      <c r="G90" s="580" t="s">
        <v>14391</v>
      </c>
      <c r="H90" s="580">
        <v>80401384000</v>
      </c>
      <c r="I90" s="580">
        <v>80701000001</v>
      </c>
      <c r="J90" s="580">
        <v>2300229</v>
      </c>
      <c r="K90" s="823">
        <v>13</v>
      </c>
      <c r="L90" s="829" t="s">
        <v>10066</v>
      </c>
    </row>
    <row r="91" spans="1:12" s="572" customFormat="1" ht="24" x14ac:dyDescent="0.25">
      <c r="A91" s="1507">
        <v>89</v>
      </c>
      <c r="B91" s="590" t="s">
        <v>8954</v>
      </c>
      <c r="C91" s="588" t="s">
        <v>14419</v>
      </c>
      <c r="D91" s="580" t="s">
        <v>2916</v>
      </c>
      <c r="E91" s="580" t="s">
        <v>8955</v>
      </c>
      <c r="F91" s="914" t="s">
        <v>10078</v>
      </c>
      <c r="G91" s="580" t="s">
        <v>4418</v>
      </c>
      <c r="H91" s="580" t="s">
        <v>4086</v>
      </c>
      <c r="I91" s="580">
        <v>80701000001</v>
      </c>
      <c r="J91" s="580">
        <v>2300229</v>
      </c>
      <c r="K91" s="823">
        <v>13</v>
      </c>
      <c r="L91" s="823" t="s">
        <v>10064</v>
      </c>
    </row>
    <row r="92" spans="1:12" s="572" customFormat="1" ht="24" x14ac:dyDescent="0.25">
      <c r="A92" s="821">
        <v>90</v>
      </c>
      <c r="B92" s="655" t="s">
        <v>10076</v>
      </c>
      <c r="C92" s="588" t="s">
        <v>14418</v>
      </c>
      <c r="D92" s="580" t="s">
        <v>2345</v>
      </c>
      <c r="E92" s="581" t="s">
        <v>7852</v>
      </c>
      <c r="F92" s="914">
        <v>39979336</v>
      </c>
      <c r="G92" s="581" t="s">
        <v>10072</v>
      </c>
      <c r="H92" s="580">
        <v>80401384000</v>
      </c>
      <c r="I92" s="580">
        <v>80701000001</v>
      </c>
      <c r="J92" s="581" t="s">
        <v>10063</v>
      </c>
      <c r="K92" s="829" t="s">
        <v>9757</v>
      </c>
      <c r="L92" s="829" t="s">
        <v>10064</v>
      </c>
    </row>
    <row r="93" spans="1:12" s="572" customFormat="1" ht="36" x14ac:dyDescent="0.25">
      <c r="A93" s="1507">
        <v>91</v>
      </c>
      <c r="B93" s="590" t="s">
        <v>7649</v>
      </c>
      <c r="C93" s="588" t="s">
        <v>10065</v>
      </c>
      <c r="D93" s="580" t="s">
        <v>41</v>
      </c>
      <c r="E93" s="580" t="s">
        <v>7651</v>
      </c>
      <c r="F93" s="914">
        <v>1952470</v>
      </c>
      <c r="G93" s="580" t="s">
        <v>5754</v>
      </c>
      <c r="H93" s="580">
        <v>80401375000</v>
      </c>
      <c r="I93" s="580">
        <v>80701000001</v>
      </c>
      <c r="J93" s="580">
        <v>2300229</v>
      </c>
      <c r="K93" s="823">
        <v>13</v>
      </c>
      <c r="L93" s="823" t="s">
        <v>10066</v>
      </c>
    </row>
    <row r="94" spans="1:12" s="572" customFormat="1" ht="24" x14ac:dyDescent="0.25">
      <c r="A94" s="821">
        <v>92</v>
      </c>
      <c r="B94" s="590" t="s">
        <v>5751</v>
      </c>
      <c r="C94" s="588" t="s">
        <v>5752</v>
      </c>
      <c r="D94" s="580" t="s">
        <v>30</v>
      </c>
      <c r="E94" s="580" t="s">
        <v>5753</v>
      </c>
      <c r="F94" s="914">
        <v>1966940</v>
      </c>
      <c r="G94" s="580" t="s">
        <v>6639</v>
      </c>
      <c r="H94" s="580">
        <v>80401384000</v>
      </c>
      <c r="I94" s="580">
        <v>80701000001</v>
      </c>
      <c r="J94" s="580">
        <v>2300229</v>
      </c>
      <c r="K94" s="823">
        <v>13</v>
      </c>
      <c r="L94" s="823">
        <v>75203</v>
      </c>
    </row>
    <row r="95" spans="1:12" s="572" customFormat="1" ht="24" x14ac:dyDescent="0.25">
      <c r="A95" s="821">
        <v>93</v>
      </c>
      <c r="B95" s="639" t="s">
        <v>4415</v>
      </c>
      <c r="C95" s="593" t="s">
        <v>4416</v>
      </c>
      <c r="D95" s="580" t="s">
        <v>30</v>
      </c>
      <c r="E95" s="581" t="s">
        <v>4417</v>
      </c>
      <c r="F95" s="914">
        <v>31242049</v>
      </c>
      <c r="G95" s="580" t="s">
        <v>2364</v>
      </c>
      <c r="H95" s="580">
        <v>80401385000</v>
      </c>
      <c r="I95" s="580">
        <v>80701000001</v>
      </c>
      <c r="J95" s="580">
        <v>2300229</v>
      </c>
      <c r="K95" s="823">
        <v>13</v>
      </c>
      <c r="L95" s="829" t="s">
        <v>10064</v>
      </c>
    </row>
    <row r="96" spans="1:12" s="572" customFormat="1" ht="24" x14ac:dyDescent="0.25">
      <c r="A96" s="1507">
        <v>94</v>
      </c>
      <c r="B96" s="640" t="s">
        <v>2362</v>
      </c>
      <c r="C96" s="593" t="s">
        <v>10077</v>
      </c>
      <c r="D96" s="580" t="s">
        <v>41</v>
      </c>
      <c r="E96" s="580" t="s">
        <v>2363</v>
      </c>
      <c r="F96" s="914">
        <v>4536097</v>
      </c>
      <c r="G96" s="580" t="s">
        <v>4306</v>
      </c>
      <c r="H96" s="580">
        <v>80401375000</v>
      </c>
      <c r="I96" s="580">
        <v>80701000001</v>
      </c>
      <c r="J96" s="580">
        <v>2300229</v>
      </c>
      <c r="K96" s="823">
        <v>13</v>
      </c>
      <c r="L96" s="823">
        <v>75203</v>
      </c>
    </row>
    <row r="97" spans="1:12" s="572" customFormat="1" ht="62.25" customHeight="1" x14ac:dyDescent="0.25">
      <c r="A97" s="821">
        <v>95</v>
      </c>
      <c r="B97" s="637" t="s">
        <v>6966</v>
      </c>
      <c r="C97" s="588" t="s">
        <v>14427</v>
      </c>
      <c r="D97" s="580" t="s">
        <v>1288</v>
      </c>
      <c r="E97" s="580" t="s">
        <v>6973</v>
      </c>
      <c r="F97" s="914">
        <v>33830863</v>
      </c>
      <c r="G97" s="580" t="s">
        <v>6974</v>
      </c>
      <c r="H97" s="580">
        <v>80401375000</v>
      </c>
      <c r="I97" s="580">
        <v>80701000001</v>
      </c>
      <c r="J97" s="580">
        <v>2300229</v>
      </c>
      <c r="K97" s="823">
        <v>13</v>
      </c>
      <c r="L97" s="823">
        <v>75203</v>
      </c>
    </row>
    <row r="98" spans="1:12" s="572" customFormat="1" ht="24" x14ac:dyDescent="0.25">
      <c r="A98" s="1507">
        <v>96</v>
      </c>
      <c r="B98" s="590" t="s">
        <v>8209</v>
      </c>
      <c r="C98" s="588" t="s">
        <v>8210</v>
      </c>
      <c r="D98" s="580" t="s">
        <v>30</v>
      </c>
      <c r="E98" s="580" t="s">
        <v>8211</v>
      </c>
      <c r="F98" s="914">
        <v>1952493</v>
      </c>
      <c r="G98" s="580" t="s">
        <v>14392</v>
      </c>
      <c r="H98" s="580">
        <v>80401390000</v>
      </c>
      <c r="I98" s="580">
        <v>80701000001</v>
      </c>
      <c r="J98" s="580">
        <v>2300229</v>
      </c>
      <c r="K98" s="823">
        <v>13</v>
      </c>
      <c r="L98" s="823">
        <v>75203</v>
      </c>
    </row>
    <row r="99" spans="1:12" s="572" customFormat="1" ht="24" x14ac:dyDescent="0.25">
      <c r="A99" s="821">
        <v>97</v>
      </c>
      <c r="B99" s="640" t="s">
        <v>6636</v>
      </c>
      <c r="C99" s="593" t="s">
        <v>6637</v>
      </c>
      <c r="D99" s="580" t="s">
        <v>30</v>
      </c>
      <c r="E99" s="581" t="s">
        <v>6638</v>
      </c>
      <c r="F99" s="914">
        <v>4536080</v>
      </c>
      <c r="G99" s="580" t="s">
        <v>10075</v>
      </c>
      <c r="H99" s="580">
        <v>80401375000</v>
      </c>
      <c r="I99" s="580">
        <v>80701000001</v>
      </c>
      <c r="J99" s="581" t="s">
        <v>10063</v>
      </c>
      <c r="K99" s="823">
        <v>13</v>
      </c>
      <c r="L99" s="823">
        <v>75203</v>
      </c>
    </row>
    <row r="100" spans="1:12" s="572" customFormat="1" ht="24" x14ac:dyDescent="0.25">
      <c r="A100" s="821">
        <v>98</v>
      </c>
      <c r="B100" s="637" t="s">
        <v>1824</v>
      </c>
      <c r="C100" s="588" t="s">
        <v>10071</v>
      </c>
      <c r="D100" s="580" t="s">
        <v>30</v>
      </c>
      <c r="E100" s="581" t="s">
        <v>1825</v>
      </c>
      <c r="F100" s="914">
        <v>39966405</v>
      </c>
      <c r="G100" s="580" t="s">
        <v>1836</v>
      </c>
      <c r="H100" s="580">
        <v>80401380000</v>
      </c>
      <c r="I100" s="580">
        <v>80701000001</v>
      </c>
      <c r="J100" s="580">
        <v>2300229</v>
      </c>
      <c r="K100" s="823">
        <v>13</v>
      </c>
      <c r="L100" s="829" t="s">
        <v>10064</v>
      </c>
    </row>
    <row r="101" spans="1:12" s="572" customFormat="1" ht="24" x14ac:dyDescent="0.25">
      <c r="A101" s="1507">
        <v>99</v>
      </c>
      <c r="B101" s="590" t="s">
        <v>7111</v>
      </c>
      <c r="C101" s="588" t="s">
        <v>7112</v>
      </c>
      <c r="D101" s="592" t="s">
        <v>30</v>
      </c>
      <c r="E101" s="592" t="s">
        <v>7113</v>
      </c>
      <c r="F101" s="927" t="s">
        <v>10061</v>
      </c>
      <c r="G101" s="581" t="s">
        <v>7114</v>
      </c>
      <c r="H101" s="581" t="s">
        <v>4344</v>
      </c>
      <c r="I101" s="581" t="s">
        <v>10062</v>
      </c>
      <c r="J101" s="581" t="s">
        <v>10063</v>
      </c>
      <c r="K101" s="829" t="s">
        <v>9757</v>
      </c>
      <c r="L101" s="829" t="s">
        <v>10064</v>
      </c>
    </row>
    <row r="102" spans="1:12" s="574" customFormat="1" ht="36" x14ac:dyDescent="0.25">
      <c r="A102" s="821">
        <v>100</v>
      </c>
      <c r="B102" s="590" t="s">
        <v>7969</v>
      </c>
      <c r="C102" s="588" t="s">
        <v>10084</v>
      </c>
      <c r="D102" s="580" t="s">
        <v>30</v>
      </c>
      <c r="E102" s="580" t="s">
        <v>7971</v>
      </c>
      <c r="F102" s="914">
        <v>50815049</v>
      </c>
      <c r="G102" s="580" t="s">
        <v>7972</v>
      </c>
      <c r="H102" s="580">
        <v>80401375000</v>
      </c>
      <c r="I102" s="580">
        <v>80701000001</v>
      </c>
      <c r="J102" s="580">
        <v>2300229</v>
      </c>
      <c r="K102" s="823">
        <v>13</v>
      </c>
      <c r="L102" s="823">
        <v>75203</v>
      </c>
    </row>
    <row r="103" spans="1:12" s="574" customFormat="1" ht="24" x14ac:dyDescent="0.25">
      <c r="A103" s="1507">
        <v>101</v>
      </c>
      <c r="B103" s="637" t="s">
        <v>4327</v>
      </c>
      <c r="C103" s="588" t="s">
        <v>4328</v>
      </c>
      <c r="D103" s="580" t="s">
        <v>2345</v>
      </c>
      <c r="E103" s="580" t="s">
        <v>4329</v>
      </c>
      <c r="F103" s="914" t="s">
        <v>10079</v>
      </c>
      <c r="G103" s="580" t="s">
        <v>4330</v>
      </c>
      <c r="H103" s="580" t="s">
        <v>10080</v>
      </c>
      <c r="I103" s="580" t="s">
        <v>10062</v>
      </c>
      <c r="J103" s="580" t="s">
        <v>10063</v>
      </c>
      <c r="K103" s="823" t="s">
        <v>9757</v>
      </c>
      <c r="L103" s="823" t="s">
        <v>10064</v>
      </c>
    </row>
    <row r="104" spans="1:12" s="574" customFormat="1" ht="36" x14ac:dyDescent="0.25">
      <c r="A104" s="821">
        <v>102</v>
      </c>
      <c r="B104" s="637" t="s">
        <v>6675</v>
      </c>
      <c r="C104" s="588" t="s">
        <v>6676</v>
      </c>
      <c r="D104" s="580" t="s">
        <v>30</v>
      </c>
      <c r="E104" s="581" t="s">
        <v>6677</v>
      </c>
      <c r="F104" s="914" t="s">
        <v>10073</v>
      </c>
      <c r="G104" s="580" t="s">
        <v>6678</v>
      </c>
      <c r="H104" s="580">
        <v>80401375000</v>
      </c>
      <c r="I104" s="580">
        <v>80701000001</v>
      </c>
      <c r="J104" s="581" t="s">
        <v>10074</v>
      </c>
      <c r="K104" s="829" t="s">
        <v>9755</v>
      </c>
      <c r="L104" s="829" t="s">
        <v>10070</v>
      </c>
    </row>
    <row r="105" spans="1:12" s="574" customFormat="1" ht="36" x14ac:dyDescent="0.25">
      <c r="A105" s="821">
        <v>103</v>
      </c>
      <c r="B105" s="590" t="s">
        <v>6400</v>
      </c>
      <c r="C105" s="588" t="s">
        <v>6401</v>
      </c>
      <c r="D105" s="580" t="s">
        <v>41</v>
      </c>
      <c r="E105" s="580" t="s">
        <v>6402</v>
      </c>
      <c r="F105" s="914" t="s">
        <v>10067</v>
      </c>
      <c r="G105" s="580" t="s">
        <v>6403</v>
      </c>
      <c r="H105" s="580" t="s">
        <v>10068</v>
      </c>
      <c r="I105" s="580">
        <v>80701000001</v>
      </c>
      <c r="J105" s="580" t="s">
        <v>10069</v>
      </c>
      <c r="K105" s="823">
        <v>12</v>
      </c>
      <c r="L105" s="823" t="s">
        <v>10070</v>
      </c>
    </row>
    <row r="106" spans="1:12" s="574" customFormat="1" x14ac:dyDescent="0.25">
      <c r="A106" s="1507">
        <v>104</v>
      </c>
      <c r="B106" s="601" t="s">
        <v>6385</v>
      </c>
      <c r="C106" s="595" t="s">
        <v>6386</v>
      </c>
      <c r="D106" s="596" t="s">
        <v>6387</v>
      </c>
      <c r="E106" s="596" t="s">
        <v>10081</v>
      </c>
      <c r="F106" s="917">
        <v>26789597</v>
      </c>
      <c r="G106" s="596" t="s">
        <v>6388</v>
      </c>
      <c r="H106" s="596">
        <v>80401384000</v>
      </c>
      <c r="I106" s="596">
        <v>80701000001</v>
      </c>
      <c r="J106" s="596">
        <v>4210014</v>
      </c>
      <c r="K106" s="825">
        <v>16</v>
      </c>
      <c r="L106" s="825" t="s">
        <v>32</v>
      </c>
    </row>
    <row r="107" spans="1:12" s="574" customFormat="1" ht="25.5" x14ac:dyDescent="0.25">
      <c r="A107" s="821">
        <v>105</v>
      </c>
      <c r="B107" s="582" t="s">
        <v>7849</v>
      </c>
      <c r="C107" s="603" t="s">
        <v>7850</v>
      </c>
      <c r="D107" s="420">
        <v>665801001</v>
      </c>
      <c r="E107" s="479">
        <v>6658520916</v>
      </c>
      <c r="F107" s="924">
        <v>33831489</v>
      </c>
      <c r="G107" s="599" t="s">
        <v>9604</v>
      </c>
      <c r="H107" s="858">
        <v>65401364000</v>
      </c>
      <c r="I107" s="856">
        <v>65701000001</v>
      </c>
      <c r="J107" s="856">
        <v>4210014</v>
      </c>
      <c r="K107" s="843" t="s">
        <v>1286</v>
      </c>
      <c r="L107" s="826" t="s">
        <v>32</v>
      </c>
    </row>
    <row r="108" spans="1:12" s="574" customFormat="1" ht="24" x14ac:dyDescent="0.25">
      <c r="A108" s="1507">
        <v>106</v>
      </c>
      <c r="B108" s="582" t="s">
        <v>9148</v>
      </c>
      <c r="C108" s="595" t="s">
        <v>9147</v>
      </c>
      <c r="D108" s="241">
        <v>631601001</v>
      </c>
      <c r="E108" s="491">
        <v>6316126787</v>
      </c>
      <c r="F108" s="928">
        <v>81892865</v>
      </c>
      <c r="G108" s="860" t="s">
        <v>9149</v>
      </c>
      <c r="H108" s="861">
        <v>36401385000</v>
      </c>
      <c r="I108" s="849">
        <v>36701330000</v>
      </c>
      <c r="J108" s="849">
        <v>4210011</v>
      </c>
      <c r="K108" s="852" t="s">
        <v>9776</v>
      </c>
      <c r="L108" s="862" t="s">
        <v>32</v>
      </c>
    </row>
    <row r="109" spans="1:12" s="574" customFormat="1" x14ac:dyDescent="0.25">
      <c r="A109" s="821">
        <v>107</v>
      </c>
      <c r="B109" s="638" t="s">
        <v>5512</v>
      </c>
      <c r="C109" s="595" t="s">
        <v>5513</v>
      </c>
      <c r="D109" s="599">
        <v>772201001</v>
      </c>
      <c r="E109" s="599" t="s">
        <v>5514</v>
      </c>
      <c r="F109" s="916" t="s">
        <v>10249</v>
      </c>
      <c r="G109" s="583" t="s">
        <v>5515</v>
      </c>
      <c r="H109" s="583" t="s">
        <v>10250</v>
      </c>
      <c r="I109" s="583" t="s">
        <v>10251</v>
      </c>
      <c r="J109" s="596" t="s">
        <v>9966</v>
      </c>
      <c r="K109" s="826" t="s">
        <v>1286</v>
      </c>
      <c r="L109" s="826" t="s">
        <v>32</v>
      </c>
    </row>
    <row r="110" spans="1:12" s="574" customFormat="1" ht="24" x14ac:dyDescent="0.25">
      <c r="A110" s="821">
        <v>108</v>
      </c>
      <c r="B110" s="590" t="s">
        <v>6332</v>
      </c>
      <c r="C110" s="588" t="s">
        <v>6333</v>
      </c>
      <c r="D110" s="580" t="s">
        <v>1288</v>
      </c>
      <c r="E110" s="580" t="s">
        <v>6334</v>
      </c>
      <c r="F110" s="914">
        <v>45304281</v>
      </c>
      <c r="G110" s="580" t="s">
        <v>6335</v>
      </c>
      <c r="H110" s="580">
        <v>80401390000</v>
      </c>
      <c r="I110" s="580">
        <v>80701000001</v>
      </c>
      <c r="J110" s="580">
        <v>2300229</v>
      </c>
      <c r="K110" s="823">
        <v>13</v>
      </c>
      <c r="L110" s="823">
        <v>75203</v>
      </c>
    </row>
    <row r="111" spans="1:12" s="574" customFormat="1" ht="24" x14ac:dyDescent="0.25">
      <c r="A111" s="1507">
        <v>109</v>
      </c>
      <c r="B111" s="590" t="s">
        <v>5323</v>
      </c>
      <c r="C111" s="588" t="s">
        <v>5324</v>
      </c>
      <c r="D111" s="580" t="s">
        <v>2916</v>
      </c>
      <c r="E111" s="580" t="s">
        <v>5325</v>
      </c>
      <c r="F111" s="914">
        <v>29806215</v>
      </c>
      <c r="G111" s="580" t="s">
        <v>5326</v>
      </c>
      <c r="H111" s="580">
        <v>80401385000</v>
      </c>
      <c r="I111" s="580">
        <v>80701000001</v>
      </c>
      <c r="J111" s="580">
        <v>2300229</v>
      </c>
      <c r="K111" s="823">
        <v>13</v>
      </c>
      <c r="L111" s="823">
        <v>75203</v>
      </c>
    </row>
    <row r="112" spans="1:12" s="574" customFormat="1" ht="24" x14ac:dyDescent="0.25">
      <c r="A112" s="821">
        <v>110</v>
      </c>
      <c r="B112" s="640" t="s">
        <v>4370</v>
      </c>
      <c r="C112" s="593" t="s">
        <v>4371</v>
      </c>
      <c r="D112" s="580" t="s">
        <v>2345</v>
      </c>
      <c r="E112" s="580" t="s">
        <v>4372</v>
      </c>
      <c r="F112" s="914">
        <v>82031958</v>
      </c>
      <c r="G112" s="580" t="s">
        <v>4373</v>
      </c>
      <c r="H112" s="580">
        <v>80401380000</v>
      </c>
      <c r="I112" s="580">
        <v>80701000001</v>
      </c>
      <c r="J112" s="580">
        <v>2300229</v>
      </c>
      <c r="K112" s="823">
        <v>13</v>
      </c>
      <c r="L112" s="823">
        <v>75203</v>
      </c>
    </row>
    <row r="113" spans="1:12" s="574" customFormat="1" ht="24" x14ac:dyDescent="0.25">
      <c r="A113" s="1507">
        <v>111</v>
      </c>
      <c r="B113" s="590" t="s">
        <v>6416</v>
      </c>
      <c r="C113" s="588" t="s">
        <v>6417</v>
      </c>
      <c r="D113" s="580" t="s">
        <v>2916</v>
      </c>
      <c r="E113" s="580" t="s">
        <v>6418</v>
      </c>
      <c r="F113" s="914">
        <v>4569671</v>
      </c>
      <c r="G113" s="580" t="s">
        <v>6419</v>
      </c>
      <c r="H113" s="580">
        <v>80401385000</v>
      </c>
      <c r="I113" s="580">
        <v>80701000001</v>
      </c>
      <c r="J113" s="580">
        <v>2300229</v>
      </c>
      <c r="K113" s="823">
        <v>13</v>
      </c>
      <c r="L113" s="823">
        <v>75203</v>
      </c>
    </row>
    <row r="114" spans="1:12" s="1513" customFormat="1" ht="24" x14ac:dyDescent="0.25">
      <c r="A114" s="821">
        <v>112</v>
      </c>
      <c r="B114" s="1508" t="s">
        <v>2083</v>
      </c>
      <c r="C114" s="1509" t="s">
        <v>14421</v>
      </c>
      <c r="D114" s="1510" t="s">
        <v>1484</v>
      </c>
      <c r="E114" s="1510" t="s">
        <v>2084</v>
      </c>
      <c r="F114" s="1511">
        <v>33839195</v>
      </c>
      <c r="G114" s="1510" t="s">
        <v>2085</v>
      </c>
      <c r="H114" s="1510">
        <v>80401370000</v>
      </c>
      <c r="I114" s="1510">
        <v>80701000001</v>
      </c>
      <c r="J114" s="1510">
        <v>2300229</v>
      </c>
      <c r="K114" s="1512">
        <v>13</v>
      </c>
      <c r="L114" s="1512">
        <v>75203</v>
      </c>
    </row>
    <row r="115" spans="1:12" s="574" customFormat="1" ht="24" x14ac:dyDescent="0.25">
      <c r="A115" s="821">
        <v>113</v>
      </c>
      <c r="B115" s="590" t="s">
        <v>8203</v>
      </c>
      <c r="C115" s="588" t="s">
        <v>8204</v>
      </c>
      <c r="D115" s="580" t="s">
        <v>1484</v>
      </c>
      <c r="E115" s="580" t="s">
        <v>8205</v>
      </c>
      <c r="F115" s="914">
        <v>33815817</v>
      </c>
      <c r="G115" s="580" t="s">
        <v>8206</v>
      </c>
      <c r="H115" s="580">
        <v>80401370000</v>
      </c>
      <c r="I115" s="580">
        <v>80701000001</v>
      </c>
      <c r="J115" s="580">
        <v>2300229</v>
      </c>
      <c r="K115" s="823">
        <v>13</v>
      </c>
      <c r="L115" s="823">
        <v>75203</v>
      </c>
    </row>
    <row r="116" spans="1:12" s="574" customFormat="1" ht="24" x14ac:dyDescent="0.25">
      <c r="A116" s="1507">
        <v>114</v>
      </c>
      <c r="B116" s="640" t="s">
        <v>6265</v>
      </c>
      <c r="C116" s="593" t="s">
        <v>6266</v>
      </c>
      <c r="D116" s="580" t="s">
        <v>2916</v>
      </c>
      <c r="E116" s="580" t="s">
        <v>6267</v>
      </c>
      <c r="F116" s="914">
        <v>31223828</v>
      </c>
      <c r="G116" s="580" t="s">
        <v>6268</v>
      </c>
      <c r="H116" s="580">
        <v>80401385000</v>
      </c>
      <c r="I116" s="580">
        <v>80701000001</v>
      </c>
      <c r="J116" s="580">
        <v>2300229</v>
      </c>
      <c r="K116" s="823">
        <v>13</v>
      </c>
      <c r="L116" s="823">
        <v>75203</v>
      </c>
    </row>
    <row r="117" spans="1:12" s="574" customFormat="1" ht="24" x14ac:dyDescent="0.25">
      <c r="A117" s="821">
        <v>115</v>
      </c>
      <c r="B117" s="590" t="s">
        <v>7139</v>
      </c>
      <c r="C117" s="588" t="s">
        <v>14336</v>
      </c>
      <c r="D117" s="580" t="s">
        <v>2916</v>
      </c>
      <c r="E117" s="580" t="s">
        <v>7140</v>
      </c>
      <c r="F117" s="914">
        <v>31223834</v>
      </c>
      <c r="G117" s="580" t="s">
        <v>7141</v>
      </c>
      <c r="H117" s="580">
        <v>80401385000</v>
      </c>
      <c r="I117" s="580">
        <v>80701000001</v>
      </c>
      <c r="J117" s="580">
        <v>2300229</v>
      </c>
      <c r="K117" s="823">
        <v>13</v>
      </c>
      <c r="L117" s="823" t="s">
        <v>10064</v>
      </c>
    </row>
    <row r="118" spans="1:12" s="574" customFormat="1" ht="36" x14ac:dyDescent="0.25">
      <c r="A118" s="1507">
        <v>116</v>
      </c>
      <c r="B118" s="637" t="s">
        <v>4973</v>
      </c>
      <c r="C118" s="588" t="s">
        <v>4974</v>
      </c>
      <c r="D118" s="589" t="s">
        <v>4975</v>
      </c>
      <c r="E118" s="589" t="s">
        <v>4976</v>
      </c>
      <c r="F118" s="929" t="s">
        <v>10082</v>
      </c>
      <c r="G118" s="585" t="s">
        <v>4977</v>
      </c>
      <c r="H118" s="585" t="s">
        <v>10083</v>
      </c>
      <c r="I118" s="581" t="s">
        <v>10062</v>
      </c>
      <c r="J118" s="581" t="s">
        <v>10063</v>
      </c>
      <c r="K118" s="829" t="s">
        <v>9757</v>
      </c>
      <c r="L118" s="829" t="s">
        <v>10064</v>
      </c>
    </row>
    <row r="119" spans="1:12" s="574" customFormat="1" ht="24" x14ac:dyDescent="0.25">
      <c r="A119" s="821">
        <v>117</v>
      </c>
      <c r="B119" s="639" t="s">
        <v>6980</v>
      </c>
      <c r="C119" s="593" t="s">
        <v>6981</v>
      </c>
      <c r="D119" s="580" t="s">
        <v>2916</v>
      </c>
      <c r="E119" s="580" t="s">
        <v>6982</v>
      </c>
      <c r="F119" s="914">
        <v>45312205</v>
      </c>
      <c r="G119" s="580" t="s">
        <v>6983</v>
      </c>
      <c r="H119" s="580">
        <v>80401385000</v>
      </c>
      <c r="I119" s="580">
        <v>80701000001</v>
      </c>
      <c r="J119" s="580">
        <v>2300229</v>
      </c>
      <c r="K119" s="823">
        <v>13</v>
      </c>
      <c r="L119" s="823">
        <v>75203</v>
      </c>
    </row>
    <row r="120" spans="1:12" s="574" customFormat="1" ht="36" x14ac:dyDescent="0.25">
      <c r="A120" s="821">
        <v>118</v>
      </c>
      <c r="B120" s="640" t="s">
        <v>7487</v>
      </c>
      <c r="C120" s="593" t="s">
        <v>7488</v>
      </c>
      <c r="D120" s="580" t="s">
        <v>30</v>
      </c>
      <c r="E120" s="581" t="s">
        <v>7489</v>
      </c>
      <c r="F120" s="914" t="s">
        <v>10085</v>
      </c>
      <c r="G120" s="580" t="s">
        <v>7490</v>
      </c>
      <c r="H120" s="580" t="s">
        <v>10086</v>
      </c>
      <c r="I120" s="580" t="s">
        <v>10087</v>
      </c>
      <c r="J120" s="580" t="s">
        <v>10069</v>
      </c>
      <c r="K120" s="823">
        <v>12</v>
      </c>
      <c r="L120" s="823">
        <v>75103</v>
      </c>
    </row>
    <row r="121" spans="1:12" s="574" customFormat="1" ht="25.5" x14ac:dyDescent="0.25">
      <c r="A121" s="1507">
        <v>119</v>
      </c>
      <c r="B121" s="638" t="s">
        <v>2344</v>
      </c>
      <c r="C121" s="603" t="s">
        <v>9611</v>
      </c>
      <c r="D121" s="612" t="s">
        <v>2345</v>
      </c>
      <c r="E121" s="596" t="s">
        <v>2346</v>
      </c>
      <c r="F121" s="917">
        <v>73755545</v>
      </c>
      <c r="G121" s="596" t="s">
        <v>2347</v>
      </c>
      <c r="H121" s="596">
        <v>80401380000</v>
      </c>
      <c r="I121" s="596">
        <v>80701000001</v>
      </c>
      <c r="J121" s="596">
        <v>4100612</v>
      </c>
      <c r="K121" s="825">
        <v>16</v>
      </c>
      <c r="L121" s="825">
        <v>75500</v>
      </c>
    </row>
    <row r="122" spans="1:12" s="574" customFormat="1" ht="36" x14ac:dyDescent="0.25">
      <c r="A122" s="821">
        <v>120</v>
      </c>
      <c r="B122" s="590" t="s">
        <v>2372</v>
      </c>
      <c r="C122" s="588" t="s">
        <v>10088</v>
      </c>
      <c r="D122" s="580" t="s">
        <v>2345</v>
      </c>
      <c r="E122" s="580" t="s">
        <v>2373</v>
      </c>
      <c r="F122" s="914" t="s">
        <v>10089</v>
      </c>
      <c r="G122" s="580" t="s">
        <v>2374</v>
      </c>
      <c r="H122" s="580">
        <v>80401380000</v>
      </c>
      <c r="I122" s="580">
        <v>80701000001</v>
      </c>
      <c r="J122" s="581" t="s">
        <v>10090</v>
      </c>
      <c r="K122" s="823">
        <v>12</v>
      </c>
      <c r="L122" s="823">
        <v>75104</v>
      </c>
    </row>
    <row r="123" spans="1:12" s="574" customFormat="1" ht="24" x14ac:dyDescent="0.25">
      <c r="A123" s="1507">
        <v>121</v>
      </c>
      <c r="B123" s="641" t="s">
        <v>5829</v>
      </c>
      <c r="C123" s="604" t="s">
        <v>10091</v>
      </c>
      <c r="D123" s="596" t="s">
        <v>30</v>
      </c>
      <c r="E123" s="597" t="s">
        <v>5831</v>
      </c>
      <c r="F123" s="917" t="s">
        <v>10092</v>
      </c>
      <c r="G123" s="597" t="s">
        <v>5832</v>
      </c>
      <c r="H123" s="596">
        <v>80401375000</v>
      </c>
      <c r="I123" s="596">
        <v>80701000001</v>
      </c>
      <c r="J123" s="597" t="s">
        <v>10093</v>
      </c>
      <c r="K123" s="825">
        <v>13</v>
      </c>
      <c r="L123" s="830" t="s">
        <v>32</v>
      </c>
    </row>
    <row r="124" spans="1:12" s="574" customFormat="1" ht="24" x14ac:dyDescent="0.25">
      <c r="A124" s="821">
        <v>122</v>
      </c>
      <c r="B124" s="638" t="s">
        <v>6297</v>
      </c>
      <c r="C124" s="595" t="s">
        <v>10715</v>
      </c>
      <c r="D124" s="604">
        <v>24501001</v>
      </c>
      <c r="E124" s="605" t="s">
        <v>6299</v>
      </c>
      <c r="F124" s="917" t="s">
        <v>10094</v>
      </c>
      <c r="G124" s="596" t="s">
        <v>6300</v>
      </c>
      <c r="H124" s="596" t="s">
        <v>10095</v>
      </c>
      <c r="I124" s="596" t="s">
        <v>10096</v>
      </c>
      <c r="J124" s="596" t="s">
        <v>10093</v>
      </c>
      <c r="K124" s="825">
        <v>13</v>
      </c>
      <c r="L124" s="825" t="s">
        <v>32</v>
      </c>
    </row>
    <row r="125" spans="1:12" s="574" customFormat="1" ht="36" x14ac:dyDescent="0.25">
      <c r="A125" s="821">
        <v>123</v>
      </c>
      <c r="B125" s="639" t="s">
        <v>9515</v>
      </c>
      <c r="C125" s="593" t="s">
        <v>9516</v>
      </c>
      <c r="D125" s="580" t="s">
        <v>6298</v>
      </c>
      <c r="E125" s="580" t="s">
        <v>9517</v>
      </c>
      <c r="F125" s="914">
        <v>22664367</v>
      </c>
      <c r="G125" s="580" t="s">
        <v>9518</v>
      </c>
      <c r="H125" s="580">
        <v>80252880003</v>
      </c>
      <c r="I125" s="580">
        <v>80652480116</v>
      </c>
      <c r="J125" s="580">
        <v>2300229</v>
      </c>
      <c r="K125" s="823">
        <v>13</v>
      </c>
      <c r="L125" s="823">
        <v>75201</v>
      </c>
    </row>
    <row r="126" spans="1:12" s="574" customFormat="1" ht="55.5" customHeight="1" x14ac:dyDescent="0.25">
      <c r="A126" s="1507">
        <v>124</v>
      </c>
      <c r="B126" s="637" t="s">
        <v>4352</v>
      </c>
      <c r="C126" s="588" t="s">
        <v>4353</v>
      </c>
      <c r="D126" s="580" t="s">
        <v>30</v>
      </c>
      <c r="E126" s="580" t="s">
        <v>4354</v>
      </c>
      <c r="F126" s="914">
        <v>52970908</v>
      </c>
      <c r="G126" s="580" t="s">
        <v>4355</v>
      </c>
      <c r="H126" s="580">
        <v>80401375000</v>
      </c>
      <c r="I126" s="580">
        <v>80701000001</v>
      </c>
      <c r="J126" s="580">
        <v>2300229</v>
      </c>
      <c r="K126" s="823">
        <v>13</v>
      </c>
      <c r="L126" s="823">
        <v>75203</v>
      </c>
    </row>
    <row r="127" spans="1:12" s="574" customFormat="1" ht="24" x14ac:dyDescent="0.25">
      <c r="A127" s="821">
        <v>125</v>
      </c>
      <c r="B127" s="590" t="s">
        <v>3898</v>
      </c>
      <c r="C127" s="588" t="s">
        <v>10097</v>
      </c>
      <c r="D127" s="580" t="s">
        <v>1288</v>
      </c>
      <c r="E127" s="580" t="s">
        <v>3899</v>
      </c>
      <c r="F127" s="914">
        <v>27312041</v>
      </c>
      <c r="G127" s="580" t="s">
        <v>3900</v>
      </c>
      <c r="H127" s="580">
        <v>80401390000</v>
      </c>
      <c r="I127" s="580">
        <v>80701000001</v>
      </c>
      <c r="J127" s="580">
        <v>2300229</v>
      </c>
      <c r="K127" s="823">
        <v>13</v>
      </c>
      <c r="L127" s="823">
        <v>75203</v>
      </c>
    </row>
    <row r="128" spans="1:12" s="574" customFormat="1" ht="24" x14ac:dyDescent="0.25">
      <c r="A128" s="1507">
        <v>126</v>
      </c>
      <c r="B128" s="639" t="s">
        <v>6317</v>
      </c>
      <c r="C128" s="593" t="s">
        <v>6318</v>
      </c>
      <c r="D128" s="580" t="s">
        <v>1484</v>
      </c>
      <c r="E128" s="580" t="s">
        <v>6319</v>
      </c>
      <c r="F128" s="914">
        <v>33804481</v>
      </c>
      <c r="G128" s="580" t="s">
        <v>6320</v>
      </c>
      <c r="H128" s="580">
        <v>80401370000</v>
      </c>
      <c r="I128" s="580">
        <v>80701000001</v>
      </c>
      <c r="J128" s="580">
        <v>2300229</v>
      </c>
      <c r="K128" s="823">
        <v>13</v>
      </c>
      <c r="L128" s="823">
        <v>75203</v>
      </c>
    </row>
    <row r="129" spans="1:12" s="574" customFormat="1" ht="24" x14ac:dyDescent="0.25">
      <c r="A129" s="821">
        <v>127</v>
      </c>
      <c r="B129" s="590" t="s">
        <v>2965</v>
      </c>
      <c r="C129" s="588" t="s">
        <v>10098</v>
      </c>
      <c r="D129" s="580" t="s">
        <v>41</v>
      </c>
      <c r="E129" s="580" t="s">
        <v>2966</v>
      </c>
      <c r="F129" s="914">
        <v>22649333</v>
      </c>
      <c r="G129" s="580" t="s">
        <v>2967</v>
      </c>
      <c r="H129" s="580">
        <v>80401384000</v>
      </c>
      <c r="I129" s="580">
        <v>80701000001</v>
      </c>
      <c r="J129" s="580">
        <v>2300229</v>
      </c>
      <c r="K129" s="823">
        <v>13</v>
      </c>
      <c r="L129" s="823">
        <v>75203</v>
      </c>
    </row>
    <row r="130" spans="1:12" s="574" customFormat="1" ht="24" x14ac:dyDescent="0.25">
      <c r="A130" s="821">
        <v>128</v>
      </c>
      <c r="B130" s="637" t="s">
        <v>2834</v>
      </c>
      <c r="C130" s="588" t="s">
        <v>10099</v>
      </c>
      <c r="D130" s="580" t="s">
        <v>2345</v>
      </c>
      <c r="E130" s="580" t="s">
        <v>2835</v>
      </c>
      <c r="F130" s="914">
        <v>22663592</v>
      </c>
      <c r="G130" s="580" t="s">
        <v>2836</v>
      </c>
      <c r="H130" s="580">
        <v>80401380000</v>
      </c>
      <c r="I130" s="580">
        <v>80701000001</v>
      </c>
      <c r="J130" s="580">
        <v>2300229</v>
      </c>
      <c r="K130" s="823">
        <v>13</v>
      </c>
      <c r="L130" s="823">
        <v>75203</v>
      </c>
    </row>
    <row r="131" spans="1:12" s="574" customFormat="1" ht="24.75" customHeight="1" x14ac:dyDescent="0.25">
      <c r="A131" s="1507">
        <v>129</v>
      </c>
      <c r="B131" s="590" t="s">
        <v>3307</v>
      </c>
      <c r="C131" s="588" t="s">
        <v>10100</v>
      </c>
      <c r="D131" s="580" t="s">
        <v>30</v>
      </c>
      <c r="E131" s="580" t="s">
        <v>3308</v>
      </c>
      <c r="F131" s="914">
        <v>52946778</v>
      </c>
      <c r="G131" s="580" t="s">
        <v>3309</v>
      </c>
      <c r="H131" s="580">
        <v>80401375000</v>
      </c>
      <c r="I131" s="580">
        <v>80701000001</v>
      </c>
      <c r="J131" s="580">
        <v>2300229</v>
      </c>
      <c r="K131" s="823">
        <v>13</v>
      </c>
      <c r="L131" s="823">
        <v>75203</v>
      </c>
    </row>
    <row r="132" spans="1:12" s="574" customFormat="1" ht="24" x14ac:dyDescent="0.25">
      <c r="A132" s="821">
        <v>130</v>
      </c>
      <c r="B132" s="590" t="s">
        <v>5023</v>
      </c>
      <c r="C132" s="588" t="s">
        <v>5024</v>
      </c>
      <c r="D132" s="580" t="s">
        <v>2916</v>
      </c>
      <c r="E132" s="580" t="s">
        <v>5025</v>
      </c>
      <c r="F132" s="914">
        <v>80029762</v>
      </c>
      <c r="G132" s="580" t="s">
        <v>5026</v>
      </c>
      <c r="H132" s="580">
        <v>80401385000</v>
      </c>
      <c r="I132" s="580">
        <v>80701000001</v>
      </c>
      <c r="J132" s="580">
        <v>2300229</v>
      </c>
      <c r="K132" s="823">
        <v>13</v>
      </c>
      <c r="L132" s="823">
        <v>75203</v>
      </c>
    </row>
    <row r="133" spans="1:12" s="574" customFormat="1" ht="24" x14ac:dyDescent="0.25">
      <c r="A133" s="1507">
        <v>131</v>
      </c>
      <c r="B133" s="590" t="s">
        <v>2915</v>
      </c>
      <c r="C133" s="588" t="s">
        <v>10101</v>
      </c>
      <c r="D133" s="580" t="s">
        <v>2916</v>
      </c>
      <c r="E133" s="580" t="s">
        <v>2917</v>
      </c>
      <c r="F133" s="914">
        <v>39983272</v>
      </c>
      <c r="G133" s="580" t="s">
        <v>2918</v>
      </c>
      <c r="H133" s="580">
        <v>80401385000</v>
      </c>
      <c r="I133" s="580">
        <v>80701000001</v>
      </c>
      <c r="J133" s="580">
        <v>2300229</v>
      </c>
      <c r="K133" s="823">
        <v>13</v>
      </c>
      <c r="L133" s="823">
        <v>75203</v>
      </c>
    </row>
    <row r="134" spans="1:12" s="574" customFormat="1" ht="24" x14ac:dyDescent="0.25">
      <c r="A134" s="821">
        <v>132</v>
      </c>
      <c r="B134" s="640" t="s">
        <v>2959</v>
      </c>
      <c r="C134" s="593" t="s">
        <v>10102</v>
      </c>
      <c r="D134" s="580" t="s">
        <v>41</v>
      </c>
      <c r="E134" s="580" t="s">
        <v>2960</v>
      </c>
      <c r="F134" s="914">
        <v>31244718</v>
      </c>
      <c r="G134" s="580" t="s">
        <v>2961</v>
      </c>
      <c r="H134" s="580">
        <v>80401384000</v>
      </c>
      <c r="I134" s="580">
        <v>80701000001</v>
      </c>
      <c r="J134" s="580">
        <v>2300229</v>
      </c>
      <c r="K134" s="823">
        <v>13</v>
      </c>
      <c r="L134" s="823">
        <v>75203</v>
      </c>
    </row>
    <row r="135" spans="1:12" s="574" customFormat="1" ht="24" x14ac:dyDescent="0.25">
      <c r="A135" s="821">
        <v>133</v>
      </c>
      <c r="B135" s="590" t="s">
        <v>2872</v>
      </c>
      <c r="C135" s="588" t="s">
        <v>10103</v>
      </c>
      <c r="D135" s="580" t="s">
        <v>41</v>
      </c>
      <c r="E135" s="580" t="s">
        <v>2873</v>
      </c>
      <c r="F135" s="914">
        <v>22649132</v>
      </c>
      <c r="G135" s="580" t="s">
        <v>2874</v>
      </c>
      <c r="H135" s="580">
        <v>80401384000</v>
      </c>
      <c r="I135" s="580">
        <v>80701000001</v>
      </c>
      <c r="J135" s="580">
        <v>2300229</v>
      </c>
      <c r="K135" s="823">
        <v>13</v>
      </c>
      <c r="L135" s="823">
        <v>75203</v>
      </c>
    </row>
    <row r="136" spans="1:12" s="574" customFormat="1" ht="24" x14ac:dyDescent="0.25">
      <c r="A136" s="1507">
        <v>134</v>
      </c>
      <c r="B136" s="590" t="s">
        <v>3916</v>
      </c>
      <c r="C136" s="588" t="s">
        <v>10104</v>
      </c>
      <c r="D136" s="580" t="s">
        <v>2345</v>
      </c>
      <c r="E136" s="580" t="s">
        <v>3917</v>
      </c>
      <c r="F136" s="914">
        <v>33829245</v>
      </c>
      <c r="G136" s="580" t="s">
        <v>3918</v>
      </c>
      <c r="H136" s="580">
        <v>80401380000</v>
      </c>
      <c r="I136" s="580">
        <v>80701000001</v>
      </c>
      <c r="J136" s="580">
        <v>2300229</v>
      </c>
      <c r="K136" s="823">
        <v>13</v>
      </c>
      <c r="L136" s="823">
        <v>75203</v>
      </c>
    </row>
    <row r="137" spans="1:12" s="576" customFormat="1" ht="24" x14ac:dyDescent="0.3">
      <c r="A137" s="821">
        <v>135</v>
      </c>
      <c r="B137" s="637" t="s">
        <v>1554</v>
      </c>
      <c r="C137" s="588" t="s">
        <v>10105</v>
      </c>
      <c r="D137" s="580" t="s">
        <v>30</v>
      </c>
      <c r="E137" s="580" t="s">
        <v>1555</v>
      </c>
      <c r="F137" s="914">
        <v>48878309</v>
      </c>
      <c r="G137" s="580" t="s">
        <v>1556</v>
      </c>
      <c r="H137" s="580">
        <v>80401375000</v>
      </c>
      <c r="I137" s="580">
        <v>80701000001</v>
      </c>
      <c r="J137" s="580">
        <v>2300229</v>
      </c>
      <c r="K137" s="823">
        <v>13</v>
      </c>
      <c r="L137" s="823">
        <v>75203</v>
      </c>
    </row>
    <row r="138" spans="1:12" s="574" customFormat="1" ht="24" x14ac:dyDescent="0.25">
      <c r="A138" s="1507">
        <v>136</v>
      </c>
      <c r="B138" s="590" t="s">
        <v>4335</v>
      </c>
      <c r="C138" s="588" t="s">
        <v>4336</v>
      </c>
      <c r="D138" s="580" t="s">
        <v>1288</v>
      </c>
      <c r="E138" s="580" t="s">
        <v>4337</v>
      </c>
      <c r="F138" s="914">
        <v>48895555</v>
      </c>
      <c r="G138" s="580" t="s">
        <v>4338</v>
      </c>
      <c r="H138" s="580">
        <v>80401390000</v>
      </c>
      <c r="I138" s="580">
        <v>80701000001</v>
      </c>
      <c r="J138" s="580">
        <v>2300229</v>
      </c>
      <c r="K138" s="823">
        <v>13</v>
      </c>
      <c r="L138" s="823">
        <v>75203</v>
      </c>
    </row>
    <row r="139" spans="1:12" s="574" customFormat="1" ht="24" x14ac:dyDescent="0.25">
      <c r="A139" s="821">
        <v>137</v>
      </c>
      <c r="B139" s="637" t="s">
        <v>2074</v>
      </c>
      <c r="C139" s="588" t="s">
        <v>10106</v>
      </c>
      <c r="D139" s="580" t="s">
        <v>1288</v>
      </c>
      <c r="E139" s="580" t="s">
        <v>2075</v>
      </c>
      <c r="F139" s="914">
        <v>48897241</v>
      </c>
      <c r="G139" s="580" t="s">
        <v>2076</v>
      </c>
      <c r="H139" s="580">
        <v>80401390000</v>
      </c>
      <c r="I139" s="580">
        <v>80701000001</v>
      </c>
      <c r="J139" s="580">
        <v>2300229</v>
      </c>
      <c r="K139" s="823">
        <v>13</v>
      </c>
      <c r="L139" s="823">
        <v>75203</v>
      </c>
    </row>
    <row r="140" spans="1:12" s="574" customFormat="1" ht="24" x14ac:dyDescent="0.25">
      <c r="A140" s="821">
        <v>138</v>
      </c>
      <c r="B140" s="590" t="s">
        <v>7864</v>
      </c>
      <c r="C140" s="588" t="s">
        <v>7865</v>
      </c>
      <c r="D140" s="580" t="s">
        <v>1288</v>
      </c>
      <c r="E140" s="580" t="s">
        <v>7866</v>
      </c>
      <c r="F140" s="914">
        <v>33788894</v>
      </c>
      <c r="G140" s="580" t="s">
        <v>7867</v>
      </c>
      <c r="H140" s="580">
        <v>80401390000</v>
      </c>
      <c r="I140" s="580">
        <v>80701000001</v>
      </c>
      <c r="J140" s="580">
        <v>2300229</v>
      </c>
      <c r="K140" s="823">
        <v>13</v>
      </c>
      <c r="L140" s="823">
        <v>75203</v>
      </c>
    </row>
    <row r="141" spans="1:12" s="574" customFormat="1" ht="24" x14ac:dyDescent="0.25">
      <c r="A141" s="1507">
        <v>139</v>
      </c>
      <c r="B141" s="590" t="s">
        <v>2022</v>
      </c>
      <c r="C141" s="588" t="s">
        <v>10107</v>
      </c>
      <c r="D141" s="580" t="s">
        <v>30</v>
      </c>
      <c r="E141" s="580" t="s">
        <v>2023</v>
      </c>
      <c r="F141" s="914">
        <v>50814245</v>
      </c>
      <c r="G141" s="580" t="s">
        <v>2024</v>
      </c>
      <c r="H141" s="580">
        <v>80401375000</v>
      </c>
      <c r="I141" s="580">
        <v>80701000001</v>
      </c>
      <c r="J141" s="580">
        <v>2300229</v>
      </c>
      <c r="K141" s="823">
        <v>13</v>
      </c>
      <c r="L141" s="823">
        <v>75203</v>
      </c>
    </row>
    <row r="142" spans="1:12" s="574" customFormat="1" ht="24" x14ac:dyDescent="0.25">
      <c r="A142" s="821">
        <v>140</v>
      </c>
      <c r="B142" s="640" t="s">
        <v>2056</v>
      </c>
      <c r="C142" s="593" t="s">
        <v>10109</v>
      </c>
      <c r="D142" s="591" t="s">
        <v>41</v>
      </c>
      <c r="E142" s="591" t="s">
        <v>2057</v>
      </c>
      <c r="F142" s="914" t="s">
        <v>10110</v>
      </c>
      <c r="G142" s="580" t="s">
        <v>2058</v>
      </c>
      <c r="H142" s="580">
        <v>80401384000</v>
      </c>
      <c r="I142" s="580">
        <v>80701000001</v>
      </c>
      <c r="J142" s="580">
        <v>1330612</v>
      </c>
      <c r="K142" s="823">
        <v>12</v>
      </c>
      <c r="L142" s="823">
        <v>75103</v>
      </c>
    </row>
    <row r="143" spans="1:12" s="574" customFormat="1" ht="24" x14ac:dyDescent="0.25">
      <c r="A143" s="1507">
        <v>141</v>
      </c>
      <c r="B143" s="637" t="s">
        <v>2892</v>
      </c>
      <c r="C143" s="588" t="s">
        <v>10108</v>
      </c>
      <c r="D143" s="580" t="s">
        <v>30</v>
      </c>
      <c r="E143" s="580" t="s">
        <v>2893</v>
      </c>
      <c r="F143" s="914">
        <v>22676778</v>
      </c>
      <c r="G143" s="580" t="s">
        <v>2894</v>
      </c>
      <c r="H143" s="580" t="s">
        <v>4344</v>
      </c>
      <c r="I143" s="580">
        <v>80701000001</v>
      </c>
      <c r="J143" s="580">
        <v>2300229</v>
      </c>
      <c r="K143" s="823">
        <v>13</v>
      </c>
      <c r="L143" s="823">
        <v>75203</v>
      </c>
    </row>
    <row r="144" spans="1:12" s="574" customFormat="1" ht="36" x14ac:dyDescent="0.25">
      <c r="A144" s="821">
        <v>142</v>
      </c>
      <c r="B144" s="637" t="s">
        <v>1625</v>
      </c>
      <c r="C144" s="588" t="s">
        <v>4055</v>
      </c>
      <c r="D144" s="580" t="s">
        <v>1288</v>
      </c>
      <c r="E144" s="580" t="s">
        <v>4056</v>
      </c>
      <c r="F144" s="914">
        <v>45224346</v>
      </c>
      <c r="G144" s="580" t="s">
        <v>4057</v>
      </c>
      <c r="H144" s="580">
        <v>80401390000</v>
      </c>
      <c r="I144" s="580">
        <v>80701000001</v>
      </c>
      <c r="J144" s="580">
        <v>2300229</v>
      </c>
      <c r="K144" s="823">
        <v>13</v>
      </c>
      <c r="L144" s="823">
        <v>75201</v>
      </c>
    </row>
    <row r="145" spans="1:12" s="574" customFormat="1" ht="36" x14ac:dyDescent="0.25">
      <c r="A145" s="821">
        <v>143</v>
      </c>
      <c r="B145" s="637" t="s">
        <v>4382</v>
      </c>
      <c r="C145" s="588" t="s">
        <v>4383</v>
      </c>
      <c r="D145" s="580" t="s">
        <v>2916</v>
      </c>
      <c r="E145" s="580" t="s">
        <v>4384</v>
      </c>
      <c r="F145" s="914">
        <v>48875201</v>
      </c>
      <c r="G145" s="580" t="s">
        <v>4385</v>
      </c>
      <c r="H145" s="580">
        <v>80401385000</v>
      </c>
      <c r="I145" s="580">
        <v>80701000001</v>
      </c>
      <c r="J145" s="580">
        <v>2300229</v>
      </c>
      <c r="K145" s="823">
        <v>13</v>
      </c>
      <c r="L145" s="823">
        <v>75203</v>
      </c>
    </row>
    <row r="146" spans="1:12" s="574" customFormat="1" ht="36" x14ac:dyDescent="0.25">
      <c r="A146" s="1507">
        <v>144</v>
      </c>
      <c r="B146" s="637" t="s">
        <v>1483</v>
      </c>
      <c r="C146" s="588" t="s">
        <v>10111</v>
      </c>
      <c r="D146" s="580" t="s">
        <v>1484</v>
      </c>
      <c r="E146" s="580" t="s">
        <v>1485</v>
      </c>
      <c r="F146" s="914">
        <v>32026248</v>
      </c>
      <c r="G146" s="580" t="s">
        <v>1486</v>
      </c>
      <c r="H146" s="580">
        <v>80401370000</v>
      </c>
      <c r="I146" s="580">
        <v>80701000001</v>
      </c>
      <c r="J146" s="580">
        <v>2300229</v>
      </c>
      <c r="K146" s="823">
        <v>13</v>
      </c>
      <c r="L146" s="823">
        <v>75203</v>
      </c>
    </row>
    <row r="147" spans="1:12" s="574" customFormat="1" ht="36" x14ac:dyDescent="0.25">
      <c r="A147" s="821">
        <v>145</v>
      </c>
      <c r="B147" s="637" t="s">
        <v>4079</v>
      </c>
      <c r="C147" s="588" t="s">
        <v>4080</v>
      </c>
      <c r="D147" s="580" t="s">
        <v>2916</v>
      </c>
      <c r="E147" s="580" t="s">
        <v>4081</v>
      </c>
      <c r="F147" s="914">
        <v>31223857</v>
      </c>
      <c r="G147" s="580" t="s">
        <v>4082</v>
      </c>
      <c r="H147" s="580">
        <v>80401385000</v>
      </c>
      <c r="I147" s="580">
        <v>80701000001</v>
      </c>
      <c r="J147" s="580">
        <v>2300229</v>
      </c>
      <c r="K147" s="823">
        <v>13</v>
      </c>
      <c r="L147" s="823">
        <v>75203</v>
      </c>
    </row>
    <row r="148" spans="1:12" s="574" customFormat="1" ht="36" x14ac:dyDescent="0.25">
      <c r="A148" s="1507">
        <v>146</v>
      </c>
      <c r="B148" s="590" t="s">
        <v>2223</v>
      </c>
      <c r="C148" s="588" t="s">
        <v>10112</v>
      </c>
      <c r="D148" s="580" t="s">
        <v>41</v>
      </c>
      <c r="E148" s="580" t="s">
        <v>2224</v>
      </c>
      <c r="F148" s="914">
        <v>22655730</v>
      </c>
      <c r="G148" s="580" t="s">
        <v>2225</v>
      </c>
      <c r="H148" s="580">
        <v>80401384000</v>
      </c>
      <c r="I148" s="580">
        <v>80701000001</v>
      </c>
      <c r="J148" s="580">
        <v>2300229</v>
      </c>
      <c r="K148" s="823">
        <v>13</v>
      </c>
      <c r="L148" s="823">
        <v>75203</v>
      </c>
    </row>
    <row r="149" spans="1:12" s="574" customFormat="1" ht="36" x14ac:dyDescent="0.25">
      <c r="A149" s="821">
        <v>147</v>
      </c>
      <c r="B149" s="637" t="s">
        <v>1474</v>
      </c>
      <c r="C149" s="588" t="s">
        <v>10113</v>
      </c>
      <c r="D149" s="580" t="s">
        <v>41</v>
      </c>
      <c r="E149" s="580" t="s">
        <v>1475</v>
      </c>
      <c r="F149" s="914">
        <v>22654191</v>
      </c>
      <c r="G149" s="580" t="s">
        <v>1476</v>
      </c>
      <c r="H149" s="580">
        <v>80401384000</v>
      </c>
      <c r="I149" s="580">
        <v>80701000001</v>
      </c>
      <c r="J149" s="580">
        <v>2300229</v>
      </c>
      <c r="K149" s="823">
        <v>13</v>
      </c>
      <c r="L149" s="823">
        <v>75203</v>
      </c>
    </row>
    <row r="150" spans="1:12" s="576" customFormat="1" ht="36" x14ac:dyDescent="0.3">
      <c r="A150" s="821">
        <v>148</v>
      </c>
      <c r="B150" s="637" t="s">
        <v>4436</v>
      </c>
      <c r="C150" s="588" t="s">
        <v>4437</v>
      </c>
      <c r="D150" s="580" t="s">
        <v>30</v>
      </c>
      <c r="E150" s="580" t="s">
        <v>4438</v>
      </c>
      <c r="F150" s="914">
        <v>26816733</v>
      </c>
      <c r="G150" s="580" t="s">
        <v>4439</v>
      </c>
      <c r="H150" s="580">
        <v>80401375000</v>
      </c>
      <c r="I150" s="580">
        <v>80701000001</v>
      </c>
      <c r="J150" s="580">
        <v>2300229</v>
      </c>
      <c r="K150" s="823">
        <v>13</v>
      </c>
      <c r="L150" s="823">
        <v>75203</v>
      </c>
    </row>
    <row r="151" spans="1:12" s="574" customFormat="1" ht="36" x14ac:dyDescent="0.25">
      <c r="A151" s="1507">
        <v>149</v>
      </c>
      <c r="B151" s="590" t="s">
        <v>4070</v>
      </c>
      <c r="C151" s="588" t="s">
        <v>4071</v>
      </c>
      <c r="D151" s="580" t="s">
        <v>1288</v>
      </c>
      <c r="E151" s="580" t="s">
        <v>4072</v>
      </c>
      <c r="F151" s="914">
        <v>52954186</v>
      </c>
      <c r="G151" s="580" t="s">
        <v>4073</v>
      </c>
      <c r="H151" s="580">
        <v>80401390000</v>
      </c>
      <c r="I151" s="580">
        <v>80701000001</v>
      </c>
      <c r="J151" s="580">
        <v>2300229</v>
      </c>
      <c r="K151" s="823">
        <v>13</v>
      </c>
      <c r="L151" s="823">
        <v>75201</v>
      </c>
    </row>
    <row r="152" spans="1:12" s="574" customFormat="1" ht="36" x14ac:dyDescent="0.25">
      <c r="A152" s="821">
        <v>150</v>
      </c>
      <c r="B152" s="590" t="s">
        <v>6990</v>
      </c>
      <c r="C152" s="588" t="s">
        <v>6991</v>
      </c>
      <c r="D152" s="580" t="s">
        <v>2345</v>
      </c>
      <c r="E152" s="580" t="s">
        <v>6992</v>
      </c>
      <c r="F152" s="914">
        <v>71872426</v>
      </c>
      <c r="G152" s="580" t="s">
        <v>6993</v>
      </c>
      <c r="H152" s="580">
        <v>80401380000</v>
      </c>
      <c r="I152" s="580">
        <v>80701000001</v>
      </c>
      <c r="J152" s="580">
        <v>2300229</v>
      </c>
      <c r="K152" s="823">
        <v>13</v>
      </c>
      <c r="L152" s="823">
        <v>75201</v>
      </c>
    </row>
    <row r="153" spans="1:12" s="574" customFormat="1" ht="24" x14ac:dyDescent="0.25">
      <c r="A153" s="1507">
        <v>151</v>
      </c>
      <c r="B153" s="590">
        <v>22204</v>
      </c>
      <c r="C153" s="588" t="s">
        <v>10114</v>
      </c>
      <c r="D153" s="580" t="s">
        <v>3539</v>
      </c>
      <c r="E153" s="580" t="s">
        <v>3540</v>
      </c>
      <c r="F153" s="914">
        <v>1952530</v>
      </c>
      <c r="G153" s="580" t="s">
        <v>3541</v>
      </c>
      <c r="H153" s="580">
        <v>80203810001</v>
      </c>
      <c r="I153" s="580">
        <v>80603410101</v>
      </c>
      <c r="J153" s="580">
        <v>2300229</v>
      </c>
      <c r="K153" s="823">
        <v>13</v>
      </c>
      <c r="L153" s="823">
        <v>75203</v>
      </c>
    </row>
    <row r="154" spans="1:12" s="574" customFormat="1" ht="24" x14ac:dyDescent="0.25">
      <c r="A154" s="821">
        <v>152</v>
      </c>
      <c r="B154" s="590" t="s">
        <v>8195</v>
      </c>
      <c r="C154" s="588" t="s">
        <v>8196</v>
      </c>
      <c r="D154" s="580" t="s">
        <v>3274</v>
      </c>
      <c r="E154" s="580" t="s">
        <v>8197</v>
      </c>
      <c r="F154" s="914">
        <v>1952665</v>
      </c>
      <c r="G154" s="580" t="s">
        <v>8198</v>
      </c>
      <c r="H154" s="580">
        <v>80417000000</v>
      </c>
      <c r="I154" s="580">
        <v>80615101001</v>
      </c>
      <c r="J154" s="580">
        <v>2300229</v>
      </c>
      <c r="K154" s="823">
        <v>13</v>
      </c>
      <c r="L154" s="823">
        <v>75203</v>
      </c>
    </row>
    <row r="155" spans="1:12" s="574" customFormat="1" x14ac:dyDescent="0.25">
      <c r="A155" s="821">
        <v>153</v>
      </c>
      <c r="B155" s="638" t="s">
        <v>3273</v>
      </c>
      <c r="C155" s="595" t="s">
        <v>10115</v>
      </c>
      <c r="D155" s="596" t="s">
        <v>3274</v>
      </c>
      <c r="E155" s="596" t="s">
        <v>3275</v>
      </c>
      <c r="F155" s="917">
        <v>26797527</v>
      </c>
      <c r="G155" s="596" t="s">
        <v>3276</v>
      </c>
      <c r="H155" s="596">
        <v>80417000000</v>
      </c>
      <c r="I155" s="596">
        <v>80615101001</v>
      </c>
      <c r="J155" s="596">
        <v>4210014</v>
      </c>
      <c r="K155" s="825">
        <v>16</v>
      </c>
      <c r="L155" s="825">
        <v>12300</v>
      </c>
    </row>
    <row r="156" spans="1:12" s="574" customFormat="1" ht="24" x14ac:dyDescent="0.25">
      <c r="A156" s="1507">
        <v>154</v>
      </c>
      <c r="B156" s="590" t="s">
        <v>1494</v>
      </c>
      <c r="C156" s="588" t="s">
        <v>10124</v>
      </c>
      <c r="D156" s="580" t="s">
        <v>1495</v>
      </c>
      <c r="E156" s="580" t="s">
        <v>1496</v>
      </c>
      <c r="F156" s="914">
        <v>1952671</v>
      </c>
      <c r="G156" s="580" t="s">
        <v>1497</v>
      </c>
      <c r="H156" s="580">
        <v>80217807001</v>
      </c>
      <c r="I156" s="580">
        <v>80617407101</v>
      </c>
      <c r="J156" s="580">
        <v>2300229</v>
      </c>
      <c r="K156" s="823">
        <v>13</v>
      </c>
      <c r="L156" s="823">
        <v>75203</v>
      </c>
    </row>
    <row r="157" spans="1:12" s="574" customFormat="1" ht="24" x14ac:dyDescent="0.25">
      <c r="A157" s="821">
        <v>155</v>
      </c>
      <c r="B157" s="642" t="s">
        <v>9152</v>
      </c>
      <c r="C157" s="606" t="s">
        <v>9160</v>
      </c>
      <c r="D157" s="512" t="s">
        <v>1495</v>
      </c>
      <c r="E157" s="512" t="s">
        <v>9153</v>
      </c>
      <c r="F157" s="924">
        <v>36954287</v>
      </c>
      <c r="G157" s="863" t="s">
        <v>9607</v>
      </c>
      <c r="H157" s="864">
        <v>80217807001</v>
      </c>
      <c r="I157" s="856">
        <v>80617407101</v>
      </c>
      <c r="J157" s="856">
        <v>4210014</v>
      </c>
      <c r="K157" s="826" t="s">
        <v>1286</v>
      </c>
      <c r="L157" s="826" t="s">
        <v>32</v>
      </c>
    </row>
    <row r="158" spans="1:12" s="574" customFormat="1" ht="24" x14ac:dyDescent="0.25">
      <c r="A158" s="1507">
        <v>156</v>
      </c>
      <c r="B158" s="590" t="s">
        <v>6305</v>
      </c>
      <c r="C158" s="588" t="s">
        <v>6306</v>
      </c>
      <c r="D158" s="580" t="s">
        <v>6307</v>
      </c>
      <c r="E158" s="580" t="s">
        <v>6308</v>
      </c>
      <c r="F158" s="914">
        <v>1952790</v>
      </c>
      <c r="G158" s="580" t="s">
        <v>6309</v>
      </c>
      <c r="H158" s="580">
        <v>80228816001</v>
      </c>
      <c r="I158" s="580">
        <v>80628416101</v>
      </c>
      <c r="J158" s="580">
        <v>2300229</v>
      </c>
      <c r="K158" s="823">
        <v>13</v>
      </c>
      <c r="L158" s="823">
        <v>75203</v>
      </c>
    </row>
    <row r="159" spans="1:12" s="574" customFormat="1" ht="24" x14ac:dyDescent="0.25">
      <c r="A159" s="821">
        <v>157</v>
      </c>
      <c r="B159" s="637" t="s">
        <v>4359</v>
      </c>
      <c r="C159" s="588" t="s">
        <v>4360</v>
      </c>
      <c r="D159" s="580" t="s">
        <v>4361</v>
      </c>
      <c r="E159" s="580" t="s">
        <v>4362</v>
      </c>
      <c r="F159" s="914">
        <v>1952843</v>
      </c>
      <c r="G159" s="580" t="s">
        <v>4363</v>
      </c>
      <c r="H159" s="580">
        <v>80235835001</v>
      </c>
      <c r="I159" s="580">
        <v>80635435101</v>
      </c>
      <c r="J159" s="580">
        <v>2300229</v>
      </c>
      <c r="K159" s="823">
        <v>13</v>
      </c>
      <c r="L159" s="823">
        <v>75203</v>
      </c>
    </row>
    <row r="160" spans="1:12" s="574" customFormat="1" ht="24" x14ac:dyDescent="0.25">
      <c r="A160" s="821">
        <v>158</v>
      </c>
      <c r="B160" s="639" t="s">
        <v>4955</v>
      </c>
      <c r="C160" s="593" t="s">
        <v>4956</v>
      </c>
      <c r="D160" s="580" t="s">
        <v>4957</v>
      </c>
      <c r="E160" s="580" t="s">
        <v>4958</v>
      </c>
      <c r="F160" s="914">
        <v>1952889</v>
      </c>
      <c r="G160" s="580" t="s">
        <v>4959</v>
      </c>
      <c r="H160" s="580">
        <v>80240835001</v>
      </c>
      <c r="I160" s="580">
        <v>80640435101</v>
      </c>
      <c r="J160" s="580">
        <v>2300229</v>
      </c>
      <c r="K160" s="823">
        <v>13</v>
      </c>
      <c r="L160" s="823">
        <v>75203</v>
      </c>
    </row>
    <row r="161" spans="1:12" s="574" customFormat="1" ht="24" x14ac:dyDescent="0.25">
      <c r="A161" s="1507">
        <v>159</v>
      </c>
      <c r="B161" s="590" t="s">
        <v>7512</v>
      </c>
      <c r="C161" s="588" t="s">
        <v>7513</v>
      </c>
      <c r="D161" s="580" t="s">
        <v>7514</v>
      </c>
      <c r="E161" s="580" t="s">
        <v>7515</v>
      </c>
      <c r="F161" s="914">
        <v>1952949</v>
      </c>
      <c r="G161" s="580" t="s">
        <v>7516</v>
      </c>
      <c r="H161" s="580">
        <v>80245815001</v>
      </c>
      <c r="I161" s="580">
        <v>80645415101</v>
      </c>
      <c r="J161" s="580">
        <v>2300229</v>
      </c>
      <c r="K161" s="823">
        <v>13</v>
      </c>
      <c r="L161" s="823">
        <v>75203</v>
      </c>
    </row>
    <row r="162" spans="1:12" s="574" customFormat="1" ht="24" x14ac:dyDescent="0.25">
      <c r="A162" s="821">
        <v>160</v>
      </c>
      <c r="B162" s="590" t="s">
        <v>6686</v>
      </c>
      <c r="C162" s="588" t="s">
        <v>6687</v>
      </c>
      <c r="D162" s="580" t="s">
        <v>6688</v>
      </c>
      <c r="E162" s="580" t="s">
        <v>6689</v>
      </c>
      <c r="F162" s="914">
        <v>1953050</v>
      </c>
      <c r="G162" s="580" t="s">
        <v>6690</v>
      </c>
      <c r="H162" s="580">
        <v>80256870001</v>
      </c>
      <c r="I162" s="580">
        <v>80656470101</v>
      </c>
      <c r="J162" s="580">
        <v>2300229</v>
      </c>
      <c r="K162" s="823">
        <v>13</v>
      </c>
      <c r="L162" s="823">
        <v>75203</v>
      </c>
    </row>
    <row r="163" spans="1:12" s="574" customFormat="1" ht="24" x14ac:dyDescent="0.25">
      <c r="A163" s="1507">
        <v>161</v>
      </c>
      <c r="B163" s="590" t="s">
        <v>4293</v>
      </c>
      <c r="C163" s="588" t="s">
        <v>4294</v>
      </c>
      <c r="D163" s="580" t="s">
        <v>4295</v>
      </c>
      <c r="E163" s="580" t="s">
        <v>4296</v>
      </c>
      <c r="F163" s="914">
        <v>1953067</v>
      </c>
      <c r="G163" s="580" t="s">
        <v>4297</v>
      </c>
      <c r="H163" s="580">
        <v>80257551000</v>
      </c>
      <c r="I163" s="580">
        <v>80657151051</v>
      </c>
      <c r="J163" s="580">
        <v>2300229</v>
      </c>
      <c r="K163" s="823">
        <v>13</v>
      </c>
      <c r="L163" s="823">
        <v>75203</v>
      </c>
    </row>
    <row r="164" spans="1:12" s="574" customFormat="1" ht="24" x14ac:dyDescent="0.25">
      <c r="A164" s="821">
        <v>162</v>
      </c>
      <c r="B164" s="637" t="s">
        <v>1653</v>
      </c>
      <c r="C164" s="588" t="s">
        <v>10125</v>
      </c>
      <c r="D164" s="580" t="s">
        <v>1654</v>
      </c>
      <c r="E164" s="580" t="s">
        <v>1655</v>
      </c>
      <c r="F164" s="914">
        <v>1952659</v>
      </c>
      <c r="G164" s="580" t="s">
        <v>1656</v>
      </c>
      <c r="H164" s="580">
        <v>80214837001</v>
      </c>
      <c r="I164" s="580">
        <v>80614437101</v>
      </c>
      <c r="J164" s="580">
        <v>2300229</v>
      </c>
      <c r="K164" s="823">
        <v>13</v>
      </c>
      <c r="L164" s="823">
        <v>75203</v>
      </c>
    </row>
    <row r="165" spans="1:12" s="574" customFormat="1" ht="24" x14ac:dyDescent="0.25">
      <c r="A165" s="821">
        <v>163</v>
      </c>
      <c r="B165" s="637" t="s">
        <v>5520</v>
      </c>
      <c r="C165" s="588" t="s">
        <v>5521</v>
      </c>
      <c r="D165" s="580" t="s">
        <v>5522</v>
      </c>
      <c r="E165" s="580" t="s">
        <v>5523</v>
      </c>
      <c r="F165" s="914">
        <v>1952607</v>
      </c>
      <c r="G165" s="580" t="s">
        <v>5524</v>
      </c>
      <c r="H165" s="580">
        <v>80210822001</v>
      </c>
      <c r="I165" s="580">
        <v>80610422101</v>
      </c>
      <c r="J165" s="580">
        <v>2300229</v>
      </c>
      <c r="K165" s="823">
        <v>13</v>
      </c>
      <c r="L165" s="823">
        <v>75203</v>
      </c>
    </row>
    <row r="166" spans="1:12" s="574" customFormat="1" ht="36" x14ac:dyDescent="0.25">
      <c r="A166" s="1507">
        <v>164</v>
      </c>
      <c r="B166" s="590" t="s">
        <v>2100</v>
      </c>
      <c r="C166" s="588" t="s">
        <v>10010</v>
      </c>
      <c r="D166" s="580" t="s">
        <v>2101</v>
      </c>
      <c r="E166" s="580" t="s">
        <v>2102</v>
      </c>
      <c r="F166" s="914">
        <v>1952903</v>
      </c>
      <c r="G166" s="580" t="s">
        <v>2103</v>
      </c>
      <c r="H166" s="580">
        <v>80242815001</v>
      </c>
      <c r="I166" s="580">
        <v>80642415101</v>
      </c>
      <c r="J166" s="580">
        <v>2300229</v>
      </c>
      <c r="K166" s="823">
        <v>13</v>
      </c>
      <c r="L166" s="823">
        <v>75203</v>
      </c>
    </row>
    <row r="167" spans="1:12" s="574" customFormat="1" ht="24" x14ac:dyDescent="0.25">
      <c r="A167" s="821">
        <v>165</v>
      </c>
      <c r="B167" s="590" t="s">
        <v>7980</v>
      </c>
      <c r="C167" s="588" t="s">
        <v>7981</v>
      </c>
      <c r="D167" s="580" t="s">
        <v>7982</v>
      </c>
      <c r="E167" s="580" t="s">
        <v>7983</v>
      </c>
      <c r="F167" s="914">
        <v>1952854</v>
      </c>
      <c r="G167" s="580" t="s">
        <v>7984</v>
      </c>
      <c r="H167" s="580">
        <v>80236815001</v>
      </c>
      <c r="I167" s="580">
        <v>80636415101</v>
      </c>
      <c r="J167" s="580">
        <v>2300229</v>
      </c>
      <c r="K167" s="823">
        <v>13</v>
      </c>
      <c r="L167" s="823">
        <v>75203</v>
      </c>
    </row>
    <row r="168" spans="1:12" s="574" customFormat="1" ht="24" x14ac:dyDescent="0.25">
      <c r="A168" s="1507">
        <v>166</v>
      </c>
      <c r="B168" s="590" t="s">
        <v>8159</v>
      </c>
      <c r="C168" s="588" t="s">
        <v>8160</v>
      </c>
      <c r="D168" s="580" t="s">
        <v>8161</v>
      </c>
      <c r="E168" s="580" t="s">
        <v>8162</v>
      </c>
      <c r="F168" s="914">
        <v>1952961</v>
      </c>
      <c r="G168" s="580" t="s">
        <v>8163</v>
      </c>
      <c r="H168" s="580">
        <v>80247853001</v>
      </c>
      <c r="I168" s="580">
        <v>80647453101</v>
      </c>
      <c r="J168" s="580">
        <v>2300229</v>
      </c>
      <c r="K168" s="823">
        <v>13</v>
      </c>
      <c r="L168" s="823">
        <v>75203</v>
      </c>
    </row>
    <row r="169" spans="1:12" s="574" customFormat="1" ht="24" x14ac:dyDescent="0.25">
      <c r="A169" s="821">
        <v>167</v>
      </c>
      <c r="B169" s="590" t="s">
        <v>1838</v>
      </c>
      <c r="C169" s="588" t="s">
        <v>10016</v>
      </c>
      <c r="D169" s="580" t="s">
        <v>1839</v>
      </c>
      <c r="E169" s="580" t="s">
        <v>1840</v>
      </c>
      <c r="F169" s="914">
        <v>1952731</v>
      </c>
      <c r="G169" s="580" t="s">
        <v>1841</v>
      </c>
      <c r="H169" s="580">
        <v>80223822001</v>
      </c>
      <c r="I169" s="580">
        <v>80623422101</v>
      </c>
      <c r="J169" s="580">
        <v>2300229</v>
      </c>
      <c r="K169" s="823">
        <v>13</v>
      </c>
      <c r="L169" s="823">
        <v>75203</v>
      </c>
    </row>
    <row r="170" spans="1:12" s="574" customFormat="1" ht="36" x14ac:dyDescent="0.25">
      <c r="A170" s="821">
        <v>168</v>
      </c>
      <c r="B170" s="594" t="s">
        <v>7999</v>
      </c>
      <c r="C170" s="887" t="s">
        <v>8000</v>
      </c>
      <c r="D170" s="888" t="s">
        <v>8001</v>
      </c>
      <c r="E170" s="889" t="s">
        <v>8002</v>
      </c>
      <c r="F170" s="930" t="s">
        <v>10126</v>
      </c>
      <c r="G170" s="890" t="s">
        <v>8003</v>
      </c>
      <c r="H170" s="891" t="s">
        <v>10127</v>
      </c>
      <c r="I170" s="891" t="s">
        <v>10062</v>
      </c>
      <c r="J170" s="891" t="s">
        <v>10128</v>
      </c>
      <c r="K170" s="892" t="s">
        <v>9759</v>
      </c>
      <c r="L170" s="892" t="s">
        <v>10129</v>
      </c>
    </row>
    <row r="171" spans="1:12" s="574" customFormat="1" x14ac:dyDescent="0.25">
      <c r="A171" s="1507">
        <v>169</v>
      </c>
      <c r="B171" s="638" t="s">
        <v>2949</v>
      </c>
      <c r="C171" s="595" t="s">
        <v>10131</v>
      </c>
      <c r="D171" s="596" t="s">
        <v>30</v>
      </c>
      <c r="E171" s="596" t="s">
        <v>2950</v>
      </c>
      <c r="F171" s="917">
        <v>82040242</v>
      </c>
      <c r="G171" s="596" t="s">
        <v>2951</v>
      </c>
      <c r="H171" s="596">
        <v>80401375000</v>
      </c>
      <c r="I171" s="596">
        <v>80701000001</v>
      </c>
      <c r="J171" s="596">
        <v>4210014</v>
      </c>
      <c r="K171" s="825">
        <v>16</v>
      </c>
      <c r="L171" s="825">
        <v>12300</v>
      </c>
    </row>
    <row r="172" spans="1:12" s="574" customFormat="1" x14ac:dyDescent="0.25">
      <c r="A172" s="821">
        <v>170</v>
      </c>
      <c r="B172" s="611" t="s">
        <v>3225</v>
      </c>
      <c r="C172" s="595" t="s">
        <v>10151</v>
      </c>
      <c r="D172" s="599" t="s">
        <v>2916</v>
      </c>
      <c r="E172" s="599" t="s">
        <v>3226</v>
      </c>
      <c r="F172" s="916" t="s">
        <v>10152</v>
      </c>
      <c r="G172" s="596" t="s">
        <v>3227</v>
      </c>
      <c r="H172" s="596" t="s">
        <v>4086</v>
      </c>
      <c r="I172" s="596" t="s">
        <v>10062</v>
      </c>
      <c r="J172" s="597" t="s">
        <v>9966</v>
      </c>
      <c r="K172" s="830" t="s">
        <v>1286</v>
      </c>
      <c r="L172" s="830" t="s">
        <v>32</v>
      </c>
    </row>
    <row r="173" spans="1:12" s="574" customFormat="1" x14ac:dyDescent="0.25">
      <c r="A173" s="1507">
        <v>171</v>
      </c>
      <c r="B173" s="611" t="s">
        <v>3232</v>
      </c>
      <c r="C173" s="595" t="s">
        <v>10212</v>
      </c>
      <c r="D173" s="607">
        <v>27601001</v>
      </c>
      <c r="E173" s="582" t="s">
        <v>3233</v>
      </c>
      <c r="F173" s="917" t="s">
        <v>10213</v>
      </c>
      <c r="G173" s="596" t="s">
        <v>3234</v>
      </c>
      <c r="H173" s="596" t="s">
        <v>10068</v>
      </c>
      <c r="I173" s="596" t="s">
        <v>10062</v>
      </c>
      <c r="J173" s="596" t="s">
        <v>9966</v>
      </c>
      <c r="K173" s="830" t="s">
        <v>1286</v>
      </c>
      <c r="L173" s="830" t="s">
        <v>32</v>
      </c>
    </row>
    <row r="174" spans="1:12" s="574" customFormat="1" x14ac:dyDescent="0.25">
      <c r="A174" s="821">
        <v>172</v>
      </c>
      <c r="B174" s="638" t="s">
        <v>3819</v>
      </c>
      <c r="C174" s="595" t="s">
        <v>10224</v>
      </c>
      <c r="D174" s="599" t="s">
        <v>1288</v>
      </c>
      <c r="E174" s="599" t="s">
        <v>3820</v>
      </c>
      <c r="F174" s="916" t="s">
        <v>10225</v>
      </c>
      <c r="G174" s="583" t="s">
        <v>3821</v>
      </c>
      <c r="H174" s="583" t="s">
        <v>4344</v>
      </c>
      <c r="I174" s="583" t="s">
        <v>10062</v>
      </c>
      <c r="J174" s="596" t="s">
        <v>9966</v>
      </c>
      <c r="K174" s="826" t="s">
        <v>1286</v>
      </c>
      <c r="L174" s="826" t="s">
        <v>32</v>
      </c>
    </row>
    <row r="175" spans="1:12" s="574" customFormat="1" ht="29.25" customHeight="1" x14ac:dyDescent="0.25">
      <c r="A175" s="821">
        <v>173</v>
      </c>
      <c r="B175" s="599" t="s">
        <v>4087</v>
      </c>
      <c r="C175" s="595" t="s">
        <v>4088</v>
      </c>
      <c r="D175" s="599" t="s">
        <v>2916</v>
      </c>
      <c r="E175" s="599" t="s">
        <v>4089</v>
      </c>
      <c r="F175" s="916" t="s">
        <v>10260</v>
      </c>
      <c r="G175" s="583" t="s">
        <v>4090</v>
      </c>
      <c r="H175" s="583" t="s">
        <v>4086</v>
      </c>
      <c r="I175" s="583" t="s">
        <v>10062</v>
      </c>
      <c r="J175" s="583" t="s">
        <v>9966</v>
      </c>
      <c r="K175" s="826" t="s">
        <v>1286</v>
      </c>
      <c r="L175" s="826" t="s">
        <v>32</v>
      </c>
    </row>
    <row r="176" spans="1:12" s="574" customFormat="1" ht="24" x14ac:dyDescent="0.25">
      <c r="A176" s="1507">
        <v>174</v>
      </c>
      <c r="B176" s="611" t="s">
        <v>4345</v>
      </c>
      <c r="C176" s="604" t="s">
        <v>4346</v>
      </c>
      <c r="D176" s="607">
        <v>27401001</v>
      </c>
      <c r="E176" s="582" t="s">
        <v>4347</v>
      </c>
      <c r="F176" s="916" t="s">
        <v>10238</v>
      </c>
      <c r="G176" s="583" t="s">
        <v>4348</v>
      </c>
      <c r="H176" s="583" t="s">
        <v>4344</v>
      </c>
      <c r="I176" s="583" t="s">
        <v>10062</v>
      </c>
      <c r="J176" s="596" t="s">
        <v>9966</v>
      </c>
      <c r="K176" s="826" t="s">
        <v>1286</v>
      </c>
      <c r="L176" s="826" t="s">
        <v>32</v>
      </c>
    </row>
    <row r="177" spans="1:12" s="576" customFormat="1" ht="24" x14ac:dyDescent="0.3">
      <c r="A177" s="821">
        <v>175</v>
      </c>
      <c r="B177" s="643" t="s">
        <v>4402</v>
      </c>
      <c r="C177" s="604" t="s">
        <v>4403</v>
      </c>
      <c r="D177" s="608" t="s">
        <v>2345</v>
      </c>
      <c r="E177" s="608" t="s">
        <v>4404</v>
      </c>
      <c r="F177" s="915" t="s">
        <v>10239</v>
      </c>
      <c r="G177" s="598" t="s">
        <v>4405</v>
      </c>
      <c r="H177" s="598" t="s">
        <v>10080</v>
      </c>
      <c r="I177" s="598" t="s">
        <v>10062</v>
      </c>
      <c r="J177" s="596" t="s">
        <v>9966</v>
      </c>
      <c r="K177" s="824" t="s">
        <v>1286</v>
      </c>
      <c r="L177" s="824" t="s">
        <v>32</v>
      </c>
    </row>
    <row r="178" spans="1:12" s="576" customFormat="1" ht="24" x14ac:dyDescent="0.3">
      <c r="A178" s="1507">
        <v>176</v>
      </c>
      <c r="B178" s="611" t="s">
        <v>4402</v>
      </c>
      <c r="C178" s="595" t="s">
        <v>4409</v>
      </c>
      <c r="D178" s="582" t="s">
        <v>30</v>
      </c>
      <c r="E178" s="582" t="s">
        <v>4410</v>
      </c>
      <c r="F178" s="917" t="s">
        <v>10178</v>
      </c>
      <c r="G178" s="596" t="s">
        <v>4411</v>
      </c>
      <c r="H178" s="596" t="s">
        <v>4344</v>
      </c>
      <c r="I178" s="596" t="s">
        <v>10062</v>
      </c>
      <c r="J178" s="597" t="s">
        <v>9966</v>
      </c>
      <c r="K178" s="830" t="s">
        <v>1286</v>
      </c>
      <c r="L178" s="830" t="s">
        <v>32</v>
      </c>
    </row>
    <row r="179" spans="1:12" s="576" customFormat="1" ht="24" x14ac:dyDescent="0.2">
      <c r="A179" s="821">
        <v>177</v>
      </c>
      <c r="B179" s="582" t="s">
        <v>4447</v>
      </c>
      <c r="C179" s="595" t="s">
        <v>4443</v>
      </c>
      <c r="D179" s="867" t="s">
        <v>1288</v>
      </c>
      <c r="E179" s="867" t="s">
        <v>4444</v>
      </c>
      <c r="F179" s="924">
        <v>67177676</v>
      </c>
      <c r="G179" s="867" t="s">
        <v>4445</v>
      </c>
      <c r="H179" s="858">
        <v>80401390000</v>
      </c>
      <c r="I179" s="856">
        <v>80701000001</v>
      </c>
      <c r="J179" s="856">
        <v>4210011</v>
      </c>
      <c r="K179" s="866">
        <v>34</v>
      </c>
      <c r="L179" s="866">
        <v>12300</v>
      </c>
    </row>
    <row r="180" spans="1:12" s="574" customFormat="1" ht="24" x14ac:dyDescent="0.25">
      <c r="A180" s="821">
        <v>178</v>
      </c>
      <c r="B180" s="638" t="s">
        <v>4993</v>
      </c>
      <c r="C180" s="595" t="s">
        <v>4994</v>
      </c>
      <c r="D180" s="596" t="s">
        <v>1288</v>
      </c>
      <c r="E180" s="596" t="s">
        <v>4995</v>
      </c>
      <c r="F180" s="917">
        <v>67182482</v>
      </c>
      <c r="G180" s="596" t="s">
        <v>4996</v>
      </c>
      <c r="H180" s="596">
        <v>80401390000</v>
      </c>
      <c r="I180" s="596">
        <v>80701000001</v>
      </c>
      <c r="J180" s="596">
        <v>4210014</v>
      </c>
      <c r="K180" s="825">
        <v>16</v>
      </c>
      <c r="L180" s="825">
        <v>12300</v>
      </c>
    </row>
    <row r="181" spans="1:12" s="574" customFormat="1" x14ac:dyDescent="0.25">
      <c r="A181" s="1507">
        <v>179</v>
      </c>
      <c r="B181" s="601" t="s">
        <v>5818</v>
      </c>
      <c r="C181" s="595" t="s">
        <v>5819</v>
      </c>
      <c r="D181" s="596" t="s">
        <v>1484</v>
      </c>
      <c r="E181" s="596">
        <v>6670366178</v>
      </c>
      <c r="F181" s="917">
        <v>37948886</v>
      </c>
      <c r="G181" s="596" t="s">
        <v>5820</v>
      </c>
      <c r="H181" s="596">
        <v>80401370000</v>
      </c>
      <c r="I181" s="596">
        <v>80701000001</v>
      </c>
      <c r="J181" s="597" t="s">
        <v>10130</v>
      </c>
      <c r="K181" s="825">
        <v>23</v>
      </c>
      <c r="L181" s="825">
        <v>12300</v>
      </c>
    </row>
    <row r="182" spans="1:12" s="576" customFormat="1" ht="24" x14ac:dyDescent="0.3">
      <c r="A182" s="821">
        <v>180</v>
      </c>
      <c r="B182" s="611" t="s">
        <v>6907</v>
      </c>
      <c r="C182" s="604" t="s">
        <v>6908</v>
      </c>
      <c r="D182" s="607">
        <v>27801001</v>
      </c>
      <c r="E182" s="582" t="s">
        <v>6909</v>
      </c>
      <c r="F182" s="916" t="s">
        <v>10247</v>
      </c>
      <c r="G182" s="583" t="s">
        <v>6910</v>
      </c>
      <c r="H182" s="583" t="s">
        <v>9458</v>
      </c>
      <c r="I182" s="583" t="s">
        <v>10062</v>
      </c>
      <c r="J182" s="596" t="s">
        <v>10130</v>
      </c>
      <c r="K182" s="826" t="s">
        <v>9776</v>
      </c>
      <c r="L182" s="826" t="s">
        <v>32</v>
      </c>
    </row>
    <row r="183" spans="1:12" s="576" customFormat="1" x14ac:dyDescent="0.3">
      <c r="A183" s="1507">
        <v>181</v>
      </c>
      <c r="B183" s="638" t="s">
        <v>6944</v>
      </c>
      <c r="C183" s="595" t="s">
        <v>6945</v>
      </c>
      <c r="D183" s="599" t="s">
        <v>41</v>
      </c>
      <c r="E183" s="599" t="s">
        <v>6946</v>
      </c>
      <c r="F183" s="916" t="s">
        <v>10135</v>
      </c>
      <c r="G183" s="596" t="s">
        <v>6947</v>
      </c>
      <c r="H183" s="596" t="s">
        <v>10068</v>
      </c>
      <c r="I183" s="596" t="s">
        <v>10062</v>
      </c>
      <c r="J183" s="596">
        <v>4210014</v>
      </c>
      <c r="K183" s="825">
        <v>16</v>
      </c>
      <c r="L183" s="824">
        <v>12300</v>
      </c>
    </row>
    <row r="184" spans="1:12" s="574" customFormat="1" ht="24" x14ac:dyDescent="0.25">
      <c r="A184" s="821">
        <v>182</v>
      </c>
      <c r="B184" s="611" t="s">
        <v>6954</v>
      </c>
      <c r="C184" s="595" t="s">
        <v>6955</v>
      </c>
      <c r="D184" s="597" t="s">
        <v>30</v>
      </c>
      <c r="E184" s="597" t="s">
        <v>6956</v>
      </c>
      <c r="F184" s="931" t="s">
        <v>10136</v>
      </c>
      <c r="G184" s="597" t="s">
        <v>6957</v>
      </c>
      <c r="H184" s="597" t="s">
        <v>4344</v>
      </c>
      <c r="I184" s="597" t="s">
        <v>10062</v>
      </c>
      <c r="J184" s="597" t="s">
        <v>9966</v>
      </c>
      <c r="K184" s="830" t="s">
        <v>1286</v>
      </c>
      <c r="L184" s="830" t="s">
        <v>32</v>
      </c>
    </row>
    <row r="185" spans="1:12" s="574" customFormat="1" ht="24" x14ac:dyDescent="0.25">
      <c r="A185" s="821">
        <v>183</v>
      </c>
      <c r="B185" s="611" t="s">
        <v>6998</v>
      </c>
      <c r="C185" s="595" t="s">
        <v>6999</v>
      </c>
      <c r="D185" s="599" t="s">
        <v>7000</v>
      </c>
      <c r="E185" s="610" t="s">
        <v>7001</v>
      </c>
      <c r="F185" s="916" t="s">
        <v>10138</v>
      </c>
      <c r="G185" s="583" t="s">
        <v>7002</v>
      </c>
      <c r="H185" s="583" t="s">
        <v>10068</v>
      </c>
      <c r="I185" s="583" t="s">
        <v>10062</v>
      </c>
      <c r="J185" s="597" t="s">
        <v>9966</v>
      </c>
      <c r="K185" s="830" t="s">
        <v>1286</v>
      </c>
      <c r="L185" s="830" t="s">
        <v>32</v>
      </c>
    </row>
    <row r="186" spans="1:12" s="586" customFormat="1" x14ac:dyDescent="0.25">
      <c r="A186" s="1507">
        <v>184</v>
      </c>
      <c r="B186" s="599" t="s">
        <v>7102</v>
      </c>
      <c r="C186" s="595" t="s">
        <v>10691</v>
      </c>
      <c r="D186" s="869" t="s">
        <v>7103</v>
      </c>
      <c r="E186" s="869" t="s">
        <v>7104</v>
      </c>
      <c r="F186" s="924">
        <v>34987213</v>
      </c>
      <c r="G186" s="869" t="s">
        <v>7105</v>
      </c>
      <c r="H186" s="869" t="s">
        <v>7109</v>
      </c>
      <c r="I186" s="856">
        <v>82701370000</v>
      </c>
      <c r="J186" s="856">
        <v>4210014</v>
      </c>
      <c r="K186" s="868">
        <v>16</v>
      </c>
      <c r="L186" s="868">
        <v>12300</v>
      </c>
    </row>
    <row r="187" spans="1:12" s="586" customFormat="1" ht="24" x14ac:dyDescent="0.25">
      <c r="A187" s="821">
        <v>185</v>
      </c>
      <c r="B187" s="599" t="s">
        <v>7230</v>
      </c>
      <c r="C187" s="595" t="s">
        <v>7231</v>
      </c>
      <c r="D187" s="595" t="s">
        <v>2916</v>
      </c>
      <c r="E187" s="599" t="s">
        <v>7232</v>
      </c>
      <c r="F187" s="917" t="s">
        <v>10153</v>
      </c>
      <c r="G187" s="596" t="s">
        <v>7233</v>
      </c>
      <c r="H187" s="596" t="s">
        <v>4086</v>
      </c>
      <c r="I187" s="596" t="s">
        <v>10062</v>
      </c>
      <c r="J187" s="597" t="s">
        <v>9966</v>
      </c>
      <c r="K187" s="830" t="s">
        <v>1286</v>
      </c>
      <c r="L187" s="830" t="s">
        <v>32</v>
      </c>
    </row>
    <row r="188" spans="1:12" s="574" customFormat="1" ht="24" x14ac:dyDescent="0.25">
      <c r="A188" s="1507">
        <v>186</v>
      </c>
      <c r="B188" s="601" t="s">
        <v>7833</v>
      </c>
      <c r="C188" s="595" t="s">
        <v>7834</v>
      </c>
      <c r="D188" s="597" t="s">
        <v>2916</v>
      </c>
      <c r="E188" s="597" t="s">
        <v>7835</v>
      </c>
      <c r="F188" s="931" t="s">
        <v>10137</v>
      </c>
      <c r="G188" s="597" t="s">
        <v>7836</v>
      </c>
      <c r="H188" s="597" t="s">
        <v>4086</v>
      </c>
      <c r="I188" s="597" t="s">
        <v>10062</v>
      </c>
      <c r="J188" s="597" t="s">
        <v>9966</v>
      </c>
      <c r="K188" s="830" t="s">
        <v>1286</v>
      </c>
      <c r="L188" s="830" t="s">
        <v>32</v>
      </c>
    </row>
    <row r="189" spans="1:12" s="574" customFormat="1" ht="24" x14ac:dyDescent="0.25">
      <c r="A189" s="821">
        <v>187</v>
      </c>
      <c r="B189" s="638" t="s">
        <v>7988</v>
      </c>
      <c r="C189" s="595" t="s">
        <v>7989</v>
      </c>
      <c r="D189" s="599" t="s">
        <v>1288</v>
      </c>
      <c r="E189" s="599" t="s">
        <v>7990</v>
      </c>
      <c r="F189" s="916" t="s">
        <v>10248</v>
      </c>
      <c r="G189" s="583" t="s">
        <v>7991</v>
      </c>
      <c r="H189" s="583" t="s">
        <v>9458</v>
      </c>
      <c r="I189" s="583" t="s">
        <v>10062</v>
      </c>
      <c r="J189" s="596" t="s">
        <v>9966</v>
      </c>
      <c r="K189" s="826" t="s">
        <v>1286</v>
      </c>
      <c r="L189" s="826" t="s">
        <v>32</v>
      </c>
    </row>
    <row r="190" spans="1:12" s="576" customFormat="1" x14ac:dyDescent="0.3">
      <c r="A190" s="821">
        <v>188</v>
      </c>
      <c r="B190" s="611" t="s">
        <v>7994</v>
      </c>
      <c r="C190" s="595" t="s">
        <v>7995</v>
      </c>
      <c r="D190" s="582" t="s">
        <v>2916</v>
      </c>
      <c r="E190" s="582" t="s">
        <v>7996</v>
      </c>
      <c r="F190" s="916" t="s">
        <v>10203</v>
      </c>
      <c r="G190" s="596" t="s">
        <v>7997</v>
      </c>
      <c r="H190" s="596" t="s">
        <v>4086</v>
      </c>
      <c r="I190" s="596" t="s">
        <v>10062</v>
      </c>
      <c r="J190" s="596" t="s">
        <v>9966</v>
      </c>
      <c r="K190" s="830" t="s">
        <v>1286</v>
      </c>
      <c r="L190" s="830" t="s">
        <v>32</v>
      </c>
    </row>
    <row r="191" spans="1:12" s="587" customFormat="1" x14ac:dyDescent="0.25">
      <c r="A191" s="1507">
        <v>189</v>
      </c>
      <c r="B191" s="582" t="s">
        <v>8009</v>
      </c>
      <c r="C191" s="603" t="s">
        <v>8010</v>
      </c>
      <c r="D191" s="582" t="s">
        <v>30</v>
      </c>
      <c r="E191" s="582" t="s">
        <v>9589</v>
      </c>
      <c r="F191" s="924">
        <v>55827465</v>
      </c>
      <c r="G191" s="582" t="s">
        <v>8011</v>
      </c>
      <c r="H191" s="858">
        <v>80401375000</v>
      </c>
      <c r="I191" s="856">
        <v>80701000001</v>
      </c>
      <c r="J191" s="856">
        <v>4210014</v>
      </c>
      <c r="K191" s="866">
        <v>16</v>
      </c>
      <c r="L191" s="866">
        <v>12300</v>
      </c>
    </row>
    <row r="192" spans="1:12" s="572" customFormat="1" x14ac:dyDescent="0.25">
      <c r="A192" s="821">
        <v>190</v>
      </c>
      <c r="B192" s="611" t="s">
        <v>8187</v>
      </c>
      <c r="C192" s="604" t="s">
        <v>8188</v>
      </c>
      <c r="D192" s="582" t="s">
        <v>30</v>
      </c>
      <c r="E192" s="582" t="s">
        <v>8189</v>
      </c>
      <c r="F192" s="916" t="s">
        <v>10245</v>
      </c>
      <c r="G192" s="583" t="s">
        <v>8190</v>
      </c>
      <c r="H192" s="583" t="s">
        <v>8186</v>
      </c>
      <c r="I192" s="583" t="s">
        <v>10062</v>
      </c>
      <c r="J192" s="596" t="s">
        <v>9966</v>
      </c>
      <c r="K192" s="826" t="s">
        <v>1286</v>
      </c>
      <c r="L192" s="826" t="s">
        <v>32</v>
      </c>
    </row>
    <row r="193" spans="1:12" s="576" customFormat="1" x14ac:dyDescent="0.3">
      <c r="A193" s="1507">
        <v>191</v>
      </c>
      <c r="B193" s="611" t="s">
        <v>8606</v>
      </c>
      <c r="C193" s="595" t="s">
        <v>10149</v>
      </c>
      <c r="D193" s="599" t="s">
        <v>1484</v>
      </c>
      <c r="E193" s="599" t="s">
        <v>8608</v>
      </c>
      <c r="F193" s="917" t="s">
        <v>10150</v>
      </c>
      <c r="G193" s="596" t="s">
        <v>8609</v>
      </c>
      <c r="H193" s="596" t="s">
        <v>2082</v>
      </c>
      <c r="I193" s="596" t="s">
        <v>10062</v>
      </c>
      <c r="J193" s="597" t="s">
        <v>9966</v>
      </c>
      <c r="K193" s="830" t="s">
        <v>1286</v>
      </c>
      <c r="L193" s="830" t="s">
        <v>32</v>
      </c>
    </row>
    <row r="194" spans="1:12" s="574" customFormat="1" ht="25.5" x14ac:dyDescent="0.25">
      <c r="A194" s="821">
        <v>192</v>
      </c>
      <c r="B194" s="611" t="s">
        <v>9481</v>
      </c>
      <c r="C194" s="601" t="s">
        <v>10204</v>
      </c>
      <c r="D194" s="611" t="s">
        <v>1288</v>
      </c>
      <c r="E194" s="611" t="s">
        <v>8634</v>
      </c>
      <c r="F194" s="916" t="s">
        <v>10205</v>
      </c>
      <c r="G194" s="596" t="s">
        <v>9605</v>
      </c>
      <c r="H194" s="596" t="s">
        <v>9458</v>
      </c>
      <c r="I194" s="596" t="s">
        <v>10062</v>
      </c>
      <c r="J194" s="596" t="s">
        <v>9966</v>
      </c>
      <c r="K194" s="830" t="s">
        <v>1286</v>
      </c>
      <c r="L194" s="830" t="s">
        <v>32</v>
      </c>
    </row>
    <row r="195" spans="1:12" s="574" customFormat="1" ht="25.5" x14ac:dyDescent="0.25">
      <c r="A195" s="821">
        <v>193</v>
      </c>
      <c r="B195" s="638" t="s">
        <v>8649</v>
      </c>
      <c r="C195" s="600" t="s">
        <v>8639</v>
      </c>
      <c r="D195" s="599" t="s">
        <v>30</v>
      </c>
      <c r="E195" s="599" t="s">
        <v>8640</v>
      </c>
      <c r="F195" s="924">
        <v>75831859</v>
      </c>
      <c r="G195" s="599" t="s">
        <v>8641</v>
      </c>
      <c r="H195" s="869" t="s">
        <v>4344</v>
      </c>
      <c r="I195" s="856">
        <v>80701000001</v>
      </c>
      <c r="J195" s="856">
        <v>4210014</v>
      </c>
      <c r="K195" s="843" t="s">
        <v>1286</v>
      </c>
      <c r="L195" s="843" t="s">
        <v>32</v>
      </c>
    </row>
    <row r="196" spans="1:12" s="574" customFormat="1" ht="24" x14ac:dyDescent="0.25">
      <c r="A196" s="1507">
        <v>194</v>
      </c>
      <c r="B196" s="611" t="s">
        <v>8650</v>
      </c>
      <c r="C196" s="604" t="s">
        <v>8651</v>
      </c>
      <c r="D196" s="607">
        <v>27401001</v>
      </c>
      <c r="E196" s="582" t="s">
        <v>8652</v>
      </c>
      <c r="F196" s="916" t="s">
        <v>10246</v>
      </c>
      <c r="G196" s="583" t="s">
        <v>8653</v>
      </c>
      <c r="H196" s="583" t="s">
        <v>4344</v>
      </c>
      <c r="I196" s="583" t="s">
        <v>10062</v>
      </c>
      <c r="J196" s="596" t="s">
        <v>9966</v>
      </c>
      <c r="K196" s="826" t="s">
        <v>1286</v>
      </c>
      <c r="L196" s="826" t="s">
        <v>32</v>
      </c>
    </row>
    <row r="197" spans="1:12" s="574" customFormat="1" ht="24" x14ac:dyDescent="0.25">
      <c r="A197" s="821">
        <v>195</v>
      </c>
      <c r="B197" s="599" t="s">
        <v>9124</v>
      </c>
      <c r="C197" s="595" t="s">
        <v>9125</v>
      </c>
      <c r="D197" s="599" t="s">
        <v>1484</v>
      </c>
      <c r="E197" s="599" t="s">
        <v>9126</v>
      </c>
      <c r="F197" s="924">
        <v>22667532</v>
      </c>
      <c r="G197" s="599" t="s">
        <v>9131</v>
      </c>
      <c r="H197" s="870">
        <v>80401370000</v>
      </c>
      <c r="I197" s="856">
        <v>80701000001</v>
      </c>
      <c r="J197" s="856">
        <v>4210014</v>
      </c>
      <c r="K197" s="843" t="s">
        <v>1286</v>
      </c>
      <c r="L197" s="843" t="s">
        <v>10027</v>
      </c>
    </row>
    <row r="198" spans="1:12" s="574" customFormat="1" x14ac:dyDescent="0.25">
      <c r="A198" s="1507">
        <v>196</v>
      </c>
      <c r="B198" s="644" t="s">
        <v>9451</v>
      </c>
      <c r="C198" s="607" t="s">
        <v>9452</v>
      </c>
      <c r="D198" s="607">
        <v>27801001</v>
      </c>
      <c r="E198" s="582" t="s">
        <v>9460</v>
      </c>
      <c r="F198" s="917" t="s">
        <v>10206</v>
      </c>
      <c r="G198" s="596" t="s">
        <v>9454</v>
      </c>
      <c r="H198" s="596" t="s">
        <v>9458</v>
      </c>
      <c r="I198" s="596" t="s">
        <v>10062</v>
      </c>
      <c r="J198" s="596" t="s">
        <v>9966</v>
      </c>
      <c r="K198" s="830" t="s">
        <v>1286</v>
      </c>
      <c r="L198" s="830" t="s">
        <v>32</v>
      </c>
    </row>
    <row r="199" spans="1:12" s="574" customFormat="1" ht="24" x14ac:dyDescent="0.25">
      <c r="A199" s="821">
        <v>197</v>
      </c>
      <c r="B199" s="611" t="s">
        <v>9459</v>
      </c>
      <c r="C199" s="604" t="s">
        <v>10236</v>
      </c>
      <c r="D199" s="607">
        <v>27801001</v>
      </c>
      <c r="E199" s="582" t="s">
        <v>9460</v>
      </c>
      <c r="F199" s="915" t="s">
        <v>10206</v>
      </c>
      <c r="G199" s="598" t="s">
        <v>9454</v>
      </c>
      <c r="H199" s="598" t="s">
        <v>9458</v>
      </c>
      <c r="I199" s="598" t="s">
        <v>10062</v>
      </c>
      <c r="J199" s="596" t="s">
        <v>9966</v>
      </c>
      <c r="K199" s="824" t="s">
        <v>1286</v>
      </c>
      <c r="L199" s="824" t="s">
        <v>32</v>
      </c>
    </row>
    <row r="200" spans="1:12" s="574" customFormat="1" x14ac:dyDescent="0.25">
      <c r="A200" s="821">
        <v>198</v>
      </c>
      <c r="B200" s="611" t="s">
        <v>9471</v>
      </c>
      <c r="C200" s="595" t="s">
        <v>9472</v>
      </c>
      <c r="D200" s="599" t="s">
        <v>2345</v>
      </c>
      <c r="E200" s="599" t="s">
        <v>9473</v>
      </c>
      <c r="F200" s="917" t="s">
        <v>10165</v>
      </c>
      <c r="G200" s="596" t="s">
        <v>9474</v>
      </c>
      <c r="H200" s="596" t="s">
        <v>10080</v>
      </c>
      <c r="I200" s="596" t="s">
        <v>10062</v>
      </c>
      <c r="J200" s="597" t="s">
        <v>9966</v>
      </c>
      <c r="K200" s="830" t="s">
        <v>1286</v>
      </c>
      <c r="L200" s="830" t="s">
        <v>32</v>
      </c>
    </row>
    <row r="201" spans="1:12" s="574" customFormat="1" ht="24" x14ac:dyDescent="0.25">
      <c r="A201" s="1507">
        <v>199</v>
      </c>
      <c r="B201" s="582" t="s">
        <v>9481</v>
      </c>
      <c r="C201" s="604" t="s">
        <v>9480</v>
      </c>
      <c r="D201" s="413" t="s">
        <v>1288</v>
      </c>
      <c r="E201" s="413" t="s">
        <v>9482</v>
      </c>
      <c r="F201" s="924">
        <v>35785552</v>
      </c>
      <c r="G201" s="857" t="s">
        <v>10692</v>
      </c>
      <c r="H201" s="867" t="s">
        <v>9458</v>
      </c>
      <c r="I201" s="856">
        <v>80701000001</v>
      </c>
      <c r="J201" s="856">
        <v>4210014</v>
      </c>
      <c r="K201" s="843" t="s">
        <v>1286</v>
      </c>
      <c r="L201" s="843" t="s">
        <v>32</v>
      </c>
    </row>
    <row r="202" spans="1:12" s="574" customFormat="1" x14ac:dyDescent="0.25">
      <c r="A202" s="821">
        <v>200</v>
      </c>
      <c r="B202" s="611" t="s">
        <v>9508</v>
      </c>
      <c r="C202" s="595" t="s">
        <v>9509</v>
      </c>
      <c r="D202" s="582" t="s">
        <v>1288</v>
      </c>
      <c r="E202" s="582" t="s">
        <v>9510</v>
      </c>
      <c r="F202" s="916" t="s">
        <v>10189</v>
      </c>
      <c r="G202" s="583" t="s">
        <v>9511</v>
      </c>
      <c r="H202" s="583" t="s">
        <v>9458</v>
      </c>
      <c r="I202" s="583" t="s">
        <v>10062</v>
      </c>
      <c r="J202" s="596" t="s">
        <v>9966</v>
      </c>
      <c r="K202" s="826" t="s">
        <v>1286</v>
      </c>
      <c r="L202" s="826" t="s">
        <v>32</v>
      </c>
    </row>
    <row r="203" spans="1:12" s="574" customFormat="1" x14ac:dyDescent="0.25">
      <c r="A203" s="1507">
        <v>201</v>
      </c>
      <c r="B203" s="611" t="s">
        <v>9525</v>
      </c>
      <c r="C203" s="604" t="s">
        <v>9526</v>
      </c>
      <c r="D203" s="607">
        <v>27501001</v>
      </c>
      <c r="E203" s="582" t="s">
        <v>9527</v>
      </c>
      <c r="F203" s="915" t="s">
        <v>10237</v>
      </c>
      <c r="G203" s="598" t="s">
        <v>9528</v>
      </c>
      <c r="H203" s="598" t="s">
        <v>10080</v>
      </c>
      <c r="I203" s="598" t="s">
        <v>10062</v>
      </c>
      <c r="J203" s="596" t="s">
        <v>9966</v>
      </c>
      <c r="K203" s="824" t="s">
        <v>1286</v>
      </c>
      <c r="L203" s="824" t="s">
        <v>32</v>
      </c>
    </row>
    <row r="204" spans="1:12" s="574" customFormat="1" x14ac:dyDescent="0.25">
      <c r="A204" s="821">
        <v>202</v>
      </c>
      <c r="B204" s="603" t="s">
        <v>28</v>
      </c>
      <c r="C204" s="603" t="s">
        <v>3922</v>
      </c>
      <c r="D204" s="412" t="s">
        <v>30</v>
      </c>
      <c r="E204" s="412" t="s">
        <v>31</v>
      </c>
      <c r="F204" s="924">
        <v>26814510</v>
      </c>
      <c r="G204" s="642" t="s">
        <v>1284</v>
      </c>
      <c r="H204" s="865">
        <v>8040137500</v>
      </c>
      <c r="I204" s="856">
        <v>80701000001</v>
      </c>
      <c r="J204" s="856">
        <v>4210014</v>
      </c>
      <c r="K204" s="843" t="s">
        <v>1286</v>
      </c>
      <c r="L204" s="843" t="s">
        <v>32</v>
      </c>
    </row>
    <row r="205" spans="1:12" s="574" customFormat="1" ht="25.5" x14ac:dyDescent="0.25">
      <c r="A205" s="821">
        <v>203</v>
      </c>
      <c r="B205" s="603" t="s">
        <v>38</v>
      </c>
      <c r="C205" s="603" t="s">
        <v>3923</v>
      </c>
      <c r="D205" s="412" t="s">
        <v>41</v>
      </c>
      <c r="E205" s="871" t="s">
        <v>40</v>
      </c>
      <c r="F205" s="924">
        <v>64163828</v>
      </c>
      <c r="G205" s="642" t="s">
        <v>1287</v>
      </c>
      <c r="H205" s="865">
        <v>80401385000</v>
      </c>
      <c r="I205" s="856">
        <v>80701000001</v>
      </c>
      <c r="J205" s="856">
        <v>4210014</v>
      </c>
      <c r="K205" s="843" t="s">
        <v>1286</v>
      </c>
      <c r="L205" s="843" t="s">
        <v>32</v>
      </c>
    </row>
    <row r="206" spans="1:12" s="574" customFormat="1" x14ac:dyDescent="0.25">
      <c r="A206" s="1507">
        <v>204</v>
      </c>
      <c r="B206" s="600" t="s">
        <v>9557</v>
      </c>
      <c r="C206" s="603" t="s">
        <v>3924</v>
      </c>
      <c r="D206" s="871" t="s">
        <v>30</v>
      </c>
      <c r="E206" s="871" t="s">
        <v>50</v>
      </c>
      <c r="F206" s="924">
        <v>52972037</v>
      </c>
      <c r="G206" s="642" t="s">
        <v>1283</v>
      </c>
      <c r="H206" s="865">
        <v>80401375000</v>
      </c>
      <c r="I206" s="856">
        <v>80701000001</v>
      </c>
      <c r="J206" s="856">
        <v>4210014</v>
      </c>
      <c r="K206" s="843" t="s">
        <v>1286</v>
      </c>
      <c r="L206" s="843" t="s">
        <v>32</v>
      </c>
    </row>
    <row r="207" spans="1:12" s="574" customFormat="1" ht="25.5" x14ac:dyDescent="0.25">
      <c r="A207" s="821">
        <v>205</v>
      </c>
      <c r="B207" s="603" t="s">
        <v>1247</v>
      </c>
      <c r="C207" s="603" t="s">
        <v>3925</v>
      </c>
      <c r="D207" s="642" t="s">
        <v>41</v>
      </c>
      <c r="E207" s="857" t="s">
        <v>10721</v>
      </c>
      <c r="F207" s="924">
        <v>27306483</v>
      </c>
      <c r="G207" s="642" t="s">
        <v>9603</v>
      </c>
      <c r="H207" s="865">
        <v>80401384000</v>
      </c>
      <c r="I207" s="856">
        <v>80701000001</v>
      </c>
      <c r="J207" s="856">
        <v>4210014</v>
      </c>
      <c r="K207" s="843" t="s">
        <v>1286</v>
      </c>
      <c r="L207" s="826" t="s">
        <v>32</v>
      </c>
    </row>
    <row r="208" spans="1:12" s="574" customFormat="1" x14ac:dyDescent="0.25">
      <c r="A208" s="1507">
        <v>206</v>
      </c>
      <c r="B208" s="603" t="s">
        <v>1248</v>
      </c>
      <c r="C208" s="871" t="s">
        <v>10693</v>
      </c>
      <c r="D208" s="642" t="s">
        <v>41</v>
      </c>
      <c r="E208" s="871" t="s">
        <v>1250</v>
      </c>
      <c r="F208" s="924">
        <v>27306496</v>
      </c>
      <c r="G208" s="642" t="s">
        <v>1282</v>
      </c>
      <c r="H208" s="865">
        <v>80401384000</v>
      </c>
      <c r="I208" s="856">
        <v>80701000001</v>
      </c>
      <c r="J208" s="856">
        <v>4210014</v>
      </c>
      <c r="K208" s="843" t="s">
        <v>1286</v>
      </c>
      <c r="L208" s="843" t="s">
        <v>32</v>
      </c>
    </row>
    <row r="209" spans="1:13" s="574" customFormat="1" x14ac:dyDescent="0.25">
      <c r="A209" s="821">
        <v>207</v>
      </c>
      <c r="B209" s="638" t="s">
        <v>1261</v>
      </c>
      <c r="C209" s="595" t="s">
        <v>10132</v>
      </c>
      <c r="D209" s="596" t="s">
        <v>41</v>
      </c>
      <c r="E209" s="597" t="s">
        <v>1262</v>
      </c>
      <c r="F209" s="917">
        <v>67187663</v>
      </c>
      <c r="G209" s="596" t="s">
        <v>1263</v>
      </c>
      <c r="H209" s="596">
        <v>80401384000</v>
      </c>
      <c r="I209" s="596">
        <v>80701000001</v>
      </c>
      <c r="J209" s="596">
        <v>4210011</v>
      </c>
      <c r="K209" s="825">
        <v>23</v>
      </c>
      <c r="L209" s="825">
        <v>12300</v>
      </c>
    </row>
    <row r="210" spans="1:13" s="574" customFormat="1" x14ac:dyDescent="0.25">
      <c r="A210" s="821">
        <v>208</v>
      </c>
      <c r="B210" s="603" t="s">
        <v>1299</v>
      </c>
      <c r="C210" s="603" t="s">
        <v>3928</v>
      </c>
      <c r="D210" s="466" t="s">
        <v>1288</v>
      </c>
      <c r="E210" s="871" t="s">
        <v>1289</v>
      </c>
      <c r="F210" s="924">
        <v>96226134</v>
      </c>
      <c r="G210" s="642" t="s">
        <v>1290</v>
      </c>
      <c r="H210" s="865">
        <v>80401390000</v>
      </c>
      <c r="I210" s="856">
        <v>80701000001</v>
      </c>
      <c r="J210" s="856">
        <v>4210014</v>
      </c>
      <c r="K210" s="826" t="s">
        <v>1286</v>
      </c>
      <c r="L210" s="826" t="s">
        <v>32</v>
      </c>
    </row>
    <row r="211" spans="1:13" s="576" customFormat="1" x14ac:dyDescent="0.2">
      <c r="A211" s="1507">
        <v>209</v>
      </c>
      <c r="B211" s="603" t="s">
        <v>1818</v>
      </c>
      <c r="C211" s="603" t="s">
        <v>3936</v>
      </c>
      <c r="D211" s="466" t="s">
        <v>2345</v>
      </c>
      <c r="E211" s="642" t="s">
        <v>9591</v>
      </c>
      <c r="F211" s="924">
        <v>1265605</v>
      </c>
      <c r="G211" s="642" t="s">
        <v>1819</v>
      </c>
      <c r="H211" s="865">
        <v>80401380000</v>
      </c>
      <c r="I211" s="856">
        <v>80701000001</v>
      </c>
      <c r="J211" s="856">
        <v>4210014</v>
      </c>
      <c r="K211" s="866">
        <v>16</v>
      </c>
      <c r="L211" s="866">
        <v>12300</v>
      </c>
    </row>
    <row r="212" spans="1:13" s="578" customFormat="1" ht="24" x14ac:dyDescent="0.25">
      <c r="A212" s="821">
        <v>210</v>
      </c>
      <c r="B212" s="638" t="s">
        <v>3047</v>
      </c>
      <c r="C212" s="595" t="s">
        <v>10133</v>
      </c>
      <c r="D212" s="597" t="s">
        <v>30</v>
      </c>
      <c r="E212" s="596" t="s">
        <v>9594</v>
      </c>
      <c r="F212" s="931" t="s">
        <v>10134</v>
      </c>
      <c r="G212" s="596" t="s">
        <v>3049</v>
      </c>
      <c r="H212" s="597" t="s">
        <v>4344</v>
      </c>
      <c r="I212" s="597" t="s">
        <v>10062</v>
      </c>
      <c r="J212" s="597" t="s">
        <v>9966</v>
      </c>
      <c r="K212" s="830" t="s">
        <v>1286</v>
      </c>
      <c r="L212" s="830" t="s">
        <v>32</v>
      </c>
    </row>
    <row r="213" spans="1:13" s="578" customFormat="1" x14ac:dyDescent="0.25">
      <c r="A213" s="1507">
        <v>211</v>
      </c>
      <c r="B213" s="874" t="s">
        <v>3059</v>
      </c>
      <c r="C213" s="874" t="s">
        <v>3968</v>
      </c>
      <c r="D213" s="875" t="s">
        <v>30</v>
      </c>
      <c r="E213" s="875" t="s">
        <v>9593</v>
      </c>
      <c r="F213" s="932">
        <v>38513185</v>
      </c>
      <c r="G213" s="877" t="s">
        <v>3061</v>
      </c>
      <c r="H213" s="878">
        <v>80401275000</v>
      </c>
      <c r="I213" s="876">
        <v>80701000001</v>
      </c>
      <c r="J213" s="876">
        <v>4210014</v>
      </c>
      <c r="K213" s="879" t="s">
        <v>1286</v>
      </c>
      <c r="L213" s="879" t="s">
        <v>32</v>
      </c>
    </row>
    <row r="214" spans="1:13" s="884" customFormat="1" x14ac:dyDescent="0.25">
      <c r="A214" s="821">
        <v>212</v>
      </c>
      <c r="B214" s="480">
        <v>20267</v>
      </c>
      <c r="C214" s="412" t="s">
        <v>10779</v>
      </c>
      <c r="D214" s="905" t="s">
        <v>6298</v>
      </c>
      <c r="E214" s="905" t="s">
        <v>10780</v>
      </c>
      <c r="F214" s="933" t="s">
        <v>10784</v>
      </c>
      <c r="G214" s="905" t="s">
        <v>10781</v>
      </c>
      <c r="H214" s="905" t="s">
        <v>10785</v>
      </c>
      <c r="I214" s="905" t="s">
        <v>10786</v>
      </c>
      <c r="J214" s="905" t="s">
        <v>9966</v>
      </c>
      <c r="K214" s="906" t="s">
        <v>1286</v>
      </c>
      <c r="L214" s="906" t="s">
        <v>32</v>
      </c>
    </row>
    <row r="215" spans="1:13" s="884" customFormat="1" ht="25.5" x14ac:dyDescent="0.25">
      <c r="A215" s="821">
        <v>213</v>
      </c>
      <c r="B215" s="514" t="s">
        <v>8649</v>
      </c>
      <c r="C215" s="412" t="s">
        <v>10792</v>
      </c>
      <c r="D215" s="905" t="s">
        <v>30</v>
      </c>
      <c r="E215" s="905" t="s">
        <v>10794</v>
      </c>
      <c r="F215" s="933" t="s">
        <v>10799</v>
      </c>
      <c r="G215" s="905" t="s">
        <v>10795</v>
      </c>
      <c r="H215" s="905" t="s">
        <v>4344</v>
      </c>
      <c r="I215" s="905" t="s">
        <v>10062</v>
      </c>
      <c r="J215" s="905" t="s">
        <v>9966</v>
      </c>
      <c r="K215" s="906" t="s">
        <v>1286</v>
      </c>
      <c r="L215" s="906" t="s">
        <v>32</v>
      </c>
    </row>
    <row r="216" spans="1:13" s="884" customFormat="1" ht="25.5" x14ac:dyDescent="0.25">
      <c r="A216" s="1507">
        <v>214</v>
      </c>
      <c r="B216" s="514" t="s">
        <v>14197</v>
      </c>
      <c r="C216" s="412" t="s">
        <v>14196</v>
      </c>
      <c r="D216" s="466" t="s">
        <v>14199</v>
      </c>
      <c r="E216" s="466" t="s">
        <v>14198</v>
      </c>
      <c r="F216" s="933" t="s">
        <v>14204</v>
      </c>
      <c r="G216" s="905" t="s">
        <v>14200</v>
      </c>
      <c r="H216" s="905" t="s">
        <v>14205</v>
      </c>
      <c r="I216" s="905" t="s">
        <v>14206</v>
      </c>
      <c r="J216" s="905" t="s">
        <v>9966</v>
      </c>
      <c r="K216" s="906" t="s">
        <v>1286</v>
      </c>
      <c r="L216" s="906" t="s">
        <v>32</v>
      </c>
    </row>
    <row r="217" spans="1:13" s="884" customFormat="1" ht="25.5" x14ac:dyDescent="0.25">
      <c r="A217" s="821">
        <v>215</v>
      </c>
      <c r="B217" s="1362" t="s">
        <v>14561</v>
      </c>
      <c r="C217" s="450" t="s">
        <v>14562</v>
      </c>
      <c r="D217" s="1537" t="s">
        <v>1288</v>
      </c>
      <c r="E217" s="1537" t="s">
        <v>14564</v>
      </c>
      <c r="F217" s="1538" t="s">
        <v>14574</v>
      </c>
      <c r="G217" s="1537" t="s">
        <v>14563</v>
      </c>
      <c r="H217" s="1537" t="s">
        <v>9458</v>
      </c>
      <c r="I217" s="1537" t="s">
        <v>10062</v>
      </c>
      <c r="J217" s="1537" t="s">
        <v>10063</v>
      </c>
      <c r="K217" s="1539" t="s">
        <v>9757</v>
      </c>
      <c r="L217" s="1539" t="s">
        <v>10064</v>
      </c>
    </row>
    <row r="218" spans="1:13" x14ac:dyDescent="0.25">
      <c r="A218" s="821">
        <v>216</v>
      </c>
      <c r="B218" s="465" t="s">
        <v>10226</v>
      </c>
      <c r="C218" s="121" t="s">
        <v>10227</v>
      </c>
      <c r="D218" s="420">
        <v>26401001</v>
      </c>
      <c r="E218" s="479" t="s">
        <v>10228</v>
      </c>
      <c r="F218" s="905" t="s">
        <v>10229</v>
      </c>
      <c r="G218" s="905" t="s">
        <v>10230</v>
      </c>
      <c r="H218" s="905" t="s">
        <v>7585</v>
      </c>
      <c r="I218" s="905" t="s">
        <v>9999</v>
      </c>
      <c r="J218" s="1542" t="s">
        <v>9966</v>
      </c>
      <c r="K218" s="905" t="s">
        <v>1286</v>
      </c>
      <c r="L218" s="905" t="s">
        <v>32</v>
      </c>
      <c r="M218" s="572"/>
    </row>
    <row r="219" spans="1:13" s="884" customFormat="1" ht="25.5" x14ac:dyDescent="0.25">
      <c r="A219" s="1507">
        <v>217</v>
      </c>
      <c r="B219" s="514" t="s">
        <v>9497</v>
      </c>
      <c r="C219" s="412" t="s">
        <v>14578</v>
      </c>
      <c r="D219" s="1537"/>
      <c r="E219" s="1537"/>
      <c r="F219" s="1538"/>
      <c r="G219" s="1537"/>
      <c r="H219" s="1537"/>
      <c r="I219" s="1537"/>
      <c r="J219" s="1537"/>
      <c r="K219" s="1539"/>
      <c r="L219" s="1539"/>
    </row>
    <row r="220" spans="1:13" s="578" customFormat="1" hidden="1" x14ac:dyDescent="0.25">
      <c r="B220" s="880"/>
      <c r="C220" s="880" t="s">
        <v>10273</v>
      </c>
      <c r="D220" s="881"/>
      <c r="E220" s="882"/>
      <c r="F220" s="934"/>
      <c r="G220" s="882"/>
      <c r="H220" s="882"/>
      <c r="I220" s="882"/>
      <c r="J220" s="882"/>
      <c r="K220" s="883"/>
      <c r="L220" s="883"/>
    </row>
    <row r="221" spans="1:13" s="577" customFormat="1" hidden="1" x14ac:dyDescent="0.25">
      <c r="B221" s="645" t="s">
        <v>10139</v>
      </c>
      <c r="C221" s="622" t="s">
        <v>10140</v>
      </c>
      <c r="D221" s="613" t="s">
        <v>41</v>
      </c>
      <c r="E221" s="614" t="s">
        <v>10141</v>
      </c>
      <c r="F221" s="935">
        <v>67849590</v>
      </c>
      <c r="G221" s="616" t="s">
        <v>10142</v>
      </c>
      <c r="H221" s="615">
        <v>80401384000</v>
      </c>
      <c r="I221" s="615">
        <v>80701000001</v>
      </c>
      <c r="J221" s="617" t="s">
        <v>9966</v>
      </c>
      <c r="K221" s="831" t="s">
        <v>1286</v>
      </c>
      <c r="L221" s="831" t="s">
        <v>32</v>
      </c>
    </row>
    <row r="222" spans="1:13" s="577" customFormat="1" hidden="1" x14ac:dyDescent="0.25">
      <c r="B222" s="646" t="s">
        <v>10143</v>
      </c>
      <c r="C222" s="622" t="s">
        <v>10144</v>
      </c>
      <c r="D222" s="618" t="s">
        <v>10145</v>
      </c>
      <c r="E222" s="614" t="s">
        <v>10146</v>
      </c>
      <c r="F222" s="936" t="s">
        <v>10147</v>
      </c>
      <c r="G222" s="616" t="s">
        <v>10148</v>
      </c>
      <c r="H222" s="616" t="s">
        <v>2082</v>
      </c>
      <c r="I222" s="616" t="s">
        <v>10062</v>
      </c>
      <c r="J222" s="617" t="s">
        <v>9966</v>
      </c>
      <c r="K222" s="831" t="s">
        <v>1286</v>
      </c>
      <c r="L222" s="831" t="s">
        <v>32</v>
      </c>
    </row>
    <row r="223" spans="1:13" s="577" customFormat="1" hidden="1" x14ac:dyDescent="0.25">
      <c r="B223" s="647" t="s">
        <v>10154</v>
      </c>
      <c r="C223" s="621" t="s">
        <v>10155</v>
      </c>
      <c r="D223" s="619" t="s">
        <v>30</v>
      </c>
      <c r="E223" s="619" t="s">
        <v>10156</v>
      </c>
      <c r="F223" s="937" t="s">
        <v>10157</v>
      </c>
      <c r="G223" s="620" t="s">
        <v>10158</v>
      </c>
      <c r="H223" s="620" t="s">
        <v>4086</v>
      </c>
      <c r="I223" s="620" t="s">
        <v>10062</v>
      </c>
      <c r="J223" s="620" t="s">
        <v>9966</v>
      </c>
      <c r="K223" s="832" t="s">
        <v>1286</v>
      </c>
      <c r="L223" s="832" t="s">
        <v>32</v>
      </c>
    </row>
    <row r="224" spans="1:13" s="577" customFormat="1" hidden="1" x14ac:dyDescent="0.25">
      <c r="B224" s="647" t="s">
        <v>10159</v>
      </c>
      <c r="C224" s="621" t="s">
        <v>10160</v>
      </c>
      <c r="D224" s="619" t="s">
        <v>30</v>
      </c>
      <c r="E224" s="619" t="s">
        <v>10161</v>
      </c>
      <c r="F224" s="938" t="s">
        <v>10162</v>
      </c>
      <c r="G224" s="656" t="s">
        <v>10163</v>
      </c>
      <c r="H224" s="656" t="s">
        <v>8186</v>
      </c>
      <c r="I224" s="656" t="s">
        <v>10164</v>
      </c>
      <c r="J224" s="620" t="s">
        <v>9966</v>
      </c>
      <c r="K224" s="833" t="s">
        <v>1286</v>
      </c>
      <c r="L224" s="833" t="s">
        <v>32</v>
      </c>
    </row>
    <row r="225" spans="2:13" s="577" customFormat="1" ht="24" hidden="1" x14ac:dyDescent="0.25">
      <c r="B225" s="646" t="s">
        <v>10166</v>
      </c>
      <c r="C225" s="622" t="s">
        <v>10167</v>
      </c>
      <c r="D225" s="618" t="s">
        <v>1288</v>
      </c>
      <c r="E225" s="614" t="s">
        <v>10168</v>
      </c>
      <c r="F225" s="939" t="s">
        <v>10169</v>
      </c>
      <c r="G225" s="623" t="s">
        <v>10170</v>
      </c>
      <c r="H225" s="623" t="s">
        <v>9458</v>
      </c>
      <c r="I225" s="623" t="s">
        <v>10062</v>
      </c>
      <c r="J225" s="617" t="s">
        <v>9966</v>
      </c>
      <c r="K225" s="831" t="s">
        <v>1286</v>
      </c>
      <c r="L225" s="831" t="s">
        <v>32</v>
      </c>
    </row>
    <row r="226" spans="2:13" s="578" customFormat="1" ht="24" hidden="1" x14ac:dyDescent="0.25">
      <c r="B226" s="646" t="s">
        <v>10171</v>
      </c>
      <c r="C226" s="622" t="s">
        <v>10172</v>
      </c>
      <c r="D226" s="618" t="s">
        <v>41</v>
      </c>
      <c r="E226" s="614" t="s">
        <v>10173</v>
      </c>
      <c r="F226" s="939" t="s">
        <v>10174</v>
      </c>
      <c r="G226" s="623" t="s">
        <v>10175</v>
      </c>
      <c r="H226" s="623" t="s">
        <v>10176</v>
      </c>
      <c r="I226" s="623" t="s">
        <v>10177</v>
      </c>
      <c r="J226" s="617" t="s">
        <v>9966</v>
      </c>
      <c r="K226" s="831" t="s">
        <v>1286</v>
      </c>
      <c r="L226" s="831" t="s">
        <v>32</v>
      </c>
    </row>
    <row r="227" spans="2:13" s="574" customFormat="1" hidden="1" x14ac:dyDescent="0.25">
      <c r="B227" s="625" t="s">
        <v>10179</v>
      </c>
      <c r="C227" s="622" t="s">
        <v>10180</v>
      </c>
      <c r="D227" s="657" t="s">
        <v>1484</v>
      </c>
      <c r="E227" s="658" t="s">
        <v>10181</v>
      </c>
      <c r="F227" s="935" t="s">
        <v>10182</v>
      </c>
      <c r="G227" s="615" t="s">
        <v>10183</v>
      </c>
      <c r="H227" s="615" t="s">
        <v>9458</v>
      </c>
      <c r="I227" s="615" t="s">
        <v>10062</v>
      </c>
      <c r="J227" s="623" t="s">
        <v>9966</v>
      </c>
      <c r="K227" s="834" t="s">
        <v>1286</v>
      </c>
      <c r="L227" s="834" t="s">
        <v>32</v>
      </c>
    </row>
    <row r="228" spans="2:13" s="574" customFormat="1" hidden="1" x14ac:dyDescent="0.25">
      <c r="B228" s="625" t="s">
        <v>10184</v>
      </c>
      <c r="C228" s="622" t="s">
        <v>10185</v>
      </c>
      <c r="D228" s="624" t="s">
        <v>1288</v>
      </c>
      <c r="E228" s="624" t="s">
        <v>10186</v>
      </c>
      <c r="F228" s="935" t="s">
        <v>10187</v>
      </c>
      <c r="G228" s="615" t="s">
        <v>10188</v>
      </c>
      <c r="H228" s="615" t="s">
        <v>9458</v>
      </c>
      <c r="I228" s="615" t="s">
        <v>10062</v>
      </c>
      <c r="J228" s="623" t="s">
        <v>9966</v>
      </c>
      <c r="K228" s="834" t="s">
        <v>1286</v>
      </c>
      <c r="L228" s="834" t="s">
        <v>32</v>
      </c>
    </row>
    <row r="229" spans="2:13" s="574" customFormat="1" ht="24" hidden="1" x14ac:dyDescent="0.25">
      <c r="B229" s="625" t="s">
        <v>10190</v>
      </c>
      <c r="C229" s="622" t="s">
        <v>10191</v>
      </c>
      <c r="D229" s="618" t="s">
        <v>1288</v>
      </c>
      <c r="E229" s="614" t="s">
        <v>10192</v>
      </c>
      <c r="F229" s="939" t="s">
        <v>10193</v>
      </c>
      <c r="G229" s="623" t="s">
        <v>10194</v>
      </c>
      <c r="H229" s="623" t="s">
        <v>9458</v>
      </c>
      <c r="I229" s="623" t="s">
        <v>10062</v>
      </c>
      <c r="J229" s="617" t="s">
        <v>9966</v>
      </c>
      <c r="K229" s="831" t="s">
        <v>1286</v>
      </c>
      <c r="L229" s="831" t="s">
        <v>32</v>
      </c>
    </row>
    <row r="230" spans="2:13" s="577" customFormat="1" hidden="1" x14ac:dyDescent="0.25">
      <c r="B230" s="646" t="s">
        <v>10195</v>
      </c>
      <c r="C230" s="622" t="s">
        <v>10196</v>
      </c>
      <c r="D230" s="614" t="s">
        <v>1288</v>
      </c>
      <c r="E230" s="614" t="s">
        <v>10197</v>
      </c>
      <c r="F230" s="936" t="s">
        <v>10189</v>
      </c>
      <c r="G230" s="616" t="s">
        <v>9511</v>
      </c>
      <c r="H230" s="616" t="s">
        <v>9458</v>
      </c>
      <c r="I230" s="616" t="s">
        <v>10062</v>
      </c>
      <c r="J230" s="623" t="s">
        <v>9966</v>
      </c>
      <c r="K230" s="835" t="s">
        <v>1286</v>
      </c>
      <c r="L230" s="835" t="s">
        <v>32</v>
      </c>
    </row>
    <row r="231" spans="2:13" s="577" customFormat="1" hidden="1" x14ac:dyDescent="0.25">
      <c r="B231" s="625" t="s">
        <v>10198</v>
      </c>
      <c r="C231" s="622" t="s">
        <v>10199</v>
      </c>
      <c r="D231" s="624" t="s">
        <v>30</v>
      </c>
      <c r="E231" s="624" t="s">
        <v>10200</v>
      </c>
      <c r="F231" s="936" t="s">
        <v>10201</v>
      </c>
      <c r="G231" s="623" t="s">
        <v>10202</v>
      </c>
      <c r="H231" s="623" t="s">
        <v>4344</v>
      </c>
      <c r="I231" s="623" t="s">
        <v>10062</v>
      </c>
      <c r="J231" s="623" t="s">
        <v>9966</v>
      </c>
      <c r="K231" s="831" t="s">
        <v>1286</v>
      </c>
      <c r="L231" s="831" t="s">
        <v>32</v>
      </c>
    </row>
    <row r="232" spans="2:13" s="577" customFormat="1" ht="24" hidden="1" x14ac:dyDescent="0.25">
      <c r="B232" s="625" t="s">
        <v>10207</v>
      </c>
      <c r="C232" s="622" t="s">
        <v>10208</v>
      </c>
      <c r="D232" s="624" t="s">
        <v>2345</v>
      </c>
      <c r="E232" s="624" t="s">
        <v>10209</v>
      </c>
      <c r="F232" s="936" t="s">
        <v>10210</v>
      </c>
      <c r="G232" s="623" t="s">
        <v>10211</v>
      </c>
      <c r="H232" s="623" t="s">
        <v>10080</v>
      </c>
      <c r="I232" s="623" t="s">
        <v>10062</v>
      </c>
      <c r="J232" s="623" t="s">
        <v>9966</v>
      </c>
      <c r="K232" s="831" t="s">
        <v>1286</v>
      </c>
      <c r="L232" s="831" t="s">
        <v>32</v>
      </c>
    </row>
    <row r="233" spans="2:13" s="577" customFormat="1" ht="24" hidden="1" x14ac:dyDescent="0.25">
      <c r="B233" s="646" t="s">
        <v>10214</v>
      </c>
      <c r="C233" s="622" t="s">
        <v>10215</v>
      </c>
      <c r="D233" s="614" t="s">
        <v>41</v>
      </c>
      <c r="E233" s="614" t="s">
        <v>10216</v>
      </c>
      <c r="F233" s="939" t="s">
        <v>10217</v>
      </c>
      <c r="G233" s="623" t="s">
        <v>10218</v>
      </c>
      <c r="H233" s="623" t="s">
        <v>10127</v>
      </c>
      <c r="I233" s="623" t="s">
        <v>10062</v>
      </c>
      <c r="J233" s="623" t="s">
        <v>9966</v>
      </c>
      <c r="K233" s="831" t="s">
        <v>1286</v>
      </c>
      <c r="L233" s="831" t="s">
        <v>32</v>
      </c>
    </row>
    <row r="234" spans="2:13" s="577" customFormat="1" hidden="1" x14ac:dyDescent="0.25">
      <c r="B234" s="625" t="s">
        <v>10219</v>
      </c>
      <c r="C234" s="622" t="s">
        <v>10220</v>
      </c>
      <c r="D234" s="625" t="s">
        <v>1484</v>
      </c>
      <c r="E234" s="625" t="s">
        <v>10221</v>
      </c>
      <c r="F234" s="936" t="s">
        <v>10222</v>
      </c>
      <c r="G234" s="616" t="s">
        <v>10223</v>
      </c>
      <c r="H234" s="616" t="s">
        <v>10068</v>
      </c>
      <c r="I234" s="616" t="s">
        <v>10062</v>
      </c>
      <c r="J234" s="623" t="s">
        <v>9966</v>
      </c>
      <c r="K234" s="835" t="s">
        <v>1286</v>
      </c>
      <c r="L234" s="835" t="s">
        <v>32</v>
      </c>
    </row>
    <row r="235" spans="2:13" s="577" customFormat="1" hidden="1" x14ac:dyDescent="0.25">
      <c r="B235" s="625" t="s">
        <v>10226</v>
      </c>
      <c r="C235" s="621" t="s">
        <v>10227</v>
      </c>
      <c r="D235" s="626">
        <v>26401001</v>
      </c>
      <c r="E235" s="624" t="s">
        <v>10228</v>
      </c>
      <c r="F235" s="936" t="s">
        <v>10229</v>
      </c>
      <c r="G235" s="616" t="s">
        <v>10230</v>
      </c>
      <c r="H235" s="616" t="s">
        <v>7585</v>
      </c>
      <c r="I235" s="616" t="s">
        <v>9999</v>
      </c>
      <c r="J235" s="623" t="s">
        <v>9966</v>
      </c>
      <c r="K235" s="835" t="s">
        <v>1286</v>
      </c>
      <c r="L235" s="835" t="s">
        <v>32</v>
      </c>
    </row>
    <row r="236" spans="2:13" s="577" customFormat="1" ht="24" hidden="1" x14ac:dyDescent="0.25">
      <c r="B236" s="625" t="s">
        <v>10231</v>
      </c>
      <c r="C236" s="621" t="s">
        <v>10232</v>
      </c>
      <c r="D236" s="624" t="s">
        <v>2345</v>
      </c>
      <c r="E236" s="624" t="s">
        <v>10233</v>
      </c>
      <c r="F236" s="935" t="s">
        <v>10234</v>
      </c>
      <c r="G236" s="615" t="s">
        <v>10235</v>
      </c>
      <c r="H236" s="615" t="s">
        <v>10080</v>
      </c>
      <c r="I236" s="615" t="s">
        <v>10062</v>
      </c>
      <c r="J236" s="623" t="s">
        <v>9966</v>
      </c>
      <c r="K236" s="834" t="s">
        <v>1286</v>
      </c>
      <c r="L236" s="834" t="s">
        <v>32</v>
      </c>
      <c r="M236" s="579"/>
    </row>
    <row r="237" spans="2:13" s="577" customFormat="1" ht="24" hidden="1" x14ac:dyDescent="0.3">
      <c r="B237" s="625" t="s">
        <v>10240</v>
      </c>
      <c r="C237" s="621" t="s">
        <v>10241</v>
      </c>
      <c r="D237" s="626">
        <v>27401001</v>
      </c>
      <c r="E237" s="624" t="s">
        <v>10242</v>
      </c>
      <c r="F237" s="936" t="s">
        <v>10243</v>
      </c>
      <c r="G237" s="616" t="s">
        <v>10244</v>
      </c>
      <c r="H237" s="616" t="s">
        <v>4344</v>
      </c>
      <c r="I237" s="616" t="s">
        <v>10164</v>
      </c>
      <c r="J237" s="623" t="s">
        <v>9966</v>
      </c>
      <c r="K237" s="835" t="s">
        <v>1286</v>
      </c>
      <c r="L237" s="835" t="s">
        <v>32</v>
      </c>
      <c r="M237" s="22"/>
    </row>
    <row r="238" spans="2:13" s="577" customFormat="1" ht="24" hidden="1" x14ac:dyDescent="0.25">
      <c r="B238" s="625" t="s">
        <v>10252</v>
      </c>
      <c r="C238" s="622" t="s">
        <v>10253</v>
      </c>
      <c r="D238" s="627" t="s">
        <v>10254</v>
      </c>
      <c r="E238" s="627" t="s">
        <v>10255</v>
      </c>
      <c r="F238" s="935" t="s">
        <v>10256</v>
      </c>
      <c r="G238" s="617" t="s">
        <v>10257</v>
      </c>
      <c r="H238" s="615" t="s">
        <v>10258</v>
      </c>
      <c r="I238" s="617" t="s">
        <v>10259</v>
      </c>
      <c r="J238" s="615" t="s">
        <v>9966</v>
      </c>
      <c r="K238" s="834" t="s">
        <v>1286</v>
      </c>
      <c r="L238" s="834" t="s">
        <v>32</v>
      </c>
    </row>
    <row r="239" spans="2:13" hidden="1" x14ac:dyDescent="0.25">
      <c r="B239" s="614" t="s">
        <v>4318</v>
      </c>
      <c r="C239" s="622" t="s">
        <v>10261</v>
      </c>
      <c r="D239" s="614" t="s">
        <v>30</v>
      </c>
      <c r="E239" s="614" t="s">
        <v>10262</v>
      </c>
      <c r="F239" s="936" t="s">
        <v>10263</v>
      </c>
      <c r="G239" s="616" t="s">
        <v>10264</v>
      </c>
      <c r="H239" s="616" t="s">
        <v>4344</v>
      </c>
      <c r="I239" s="616" t="s">
        <v>10062</v>
      </c>
      <c r="J239" s="616" t="s">
        <v>9966</v>
      </c>
      <c r="K239" s="835" t="s">
        <v>1286</v>
      </c>
      <c r="L239" s="835" t="s">
        <v>32</v>
      </c>
    </row>
    <row r="240" spans="2:13" ht="24" hidden="1" x14ac:dyDescent="0.25">
      <c r="B240" s="614" t="s">
        <v>10265</v>
      </c>
      <c r="C240" s="648" t="s">
        <v>10266</v>
      </c>
      <c r="D240" s="614" t="s">
        <v>10145</v>
      </c>
      <c r="E240" s="614" t="s">
        <v>10267</v>
      </c>
      <c r="F240" s="936" t="s">
        <v>10268</v>
      </c>
      <c r="G240" s="616" t="s">
        <v>10269</v>
      </c>
      <c r="H240" s="616" t="s">
        <v>10270</v>
      </c>
      <c r="I240" s="616" t="s">
        <v>10271</v>
      </c>
      <c r="J240" s="616" t="s">
        <v>9966</v>
      </c>
      <c r="K240" s="835" t="s">
        <v>1286</v>
      </c>
      <c r="L240" s="835" t="s">
        <v>32</v>
      </c>
    </row>
    <row r="241" spans="2:12" hidden="1" x14ac:dyDescent="0.25">
      <c r="B241" s="625" t="s">
        <v>9978</v>
      </c>
      <c r="C241" s="622" t="s">
        <v>9979</v>
      </c>
      <c r="D241" s="628" t="s">
        <v>8021</v>
      </c>
      <c r="E241" s="623" t="s">
        <v>9980</v>
      </c>
      <c r="F241" s="939" t="s">
        <v>9981</v>
      </c>
      <c r="G241" s="623" t="s">
        <v>9982</v>
      </c>
      <c r="H241" s="623" t="s">
        <v>9983</v>
      </c>
      <c r="I241" s="623" t="s">
        <v>9984</v>
      </c>
      <c r="J241" s="623" t="s">
        <v>9966</v>
      </c>
      <c r="K241" s="836" t="s">
        <v>1286</v>
      </c>
      <c r="L241" s="836" t="s">
        <v>32</v>
      </c>
    </row>
    <row r="242" spans="2:12" ht="24" hidden="1" x14ac:dyDescent="0.25">
      <c r="B242" s="646" t="s">
        <v>9994</v>
      </c>
      <c r="C242" s="622" t="s">
        <v>9995</v>
      </c>
      <c r="D242" s="628" t="s">
        <v>5788</v>
      </c>
      <c r="E242" s="623" t="s">
        <v>9996</v>
      </c>
      <c r="F242" s="939" t="s">
        <v>9997</v>
      </c>
      <c r="G242" s="623" t="s">
        <v>9998</v>
      </c>
      <c r="H242" s="623" t="s">
        <v>7585</v>
      </c>
      <c r="I242" s="623" t="s">
        <v>9999</v>
      </c>
      <c r="J242" s="623" t="s">
        <v>9966</v>
      </c>
      <c r="K242" s="836" t="s">
        <v>1286</v>
      </c>
      <c r="L242" s="836" t="s">
        <v>32</v>
      </c>
    </row>
    <row r="243" spans="2:12" ht="24" hidden="1" x14ac:dyDescent="0.25">
      <c r="B243" s="625" t="s">
        <v>10011</v>
      </c>
      <c r="C243" s="622" t="s">
        <v>10012</v>
      </c>
      <c r="D243" s="629" t="s">
        <v>7982</v>
      </c>
      <c r="E243" s="624" t="s">
        <v>10013</v>
      </c>
      <c r="F243" s="936" t="s">
        <v>10014</v>
      </c>
      <c r="G243" s="616" t="s">
        <v>10015</v>
      </c>
      <c r="H243" s="623">
        <v>80236815001</v>
      </c>
      <c r="I243" s="623">
        <v>80636415101</v>
      </c>
      <c r="J243" s="623">
        <v>4210014</v>
      </c>
      <c r="K243" s="836">
        <v>16</v>
      </c>
      <c r="L243" s="836">
        <v>12300</v>
      </c>
    </row>
    <row r="244" spans="2:12" ht="24" hidden="1" x14ac:dyDescent="0.25">
      <c r="B244" s="649" t="s">
        <v>10022</v>
      </c>
      <c r="C244" s="650" t="s">
        <v>10272</v>
      </c>
      <c r="D244" s="630" t="s">
        <v>1392</v>
      </c>
      <c r="E244" s="631" t="s">
        <v>10023</v>
      </c>
      <c r="F244" s="940" t="s">
        <v>10024</v>
      </c>
      <c r="G244" s="631" t="s">
        <v>10025</v>
      </c>
      <c r="H244" s="631">
        <v>80439000000</v>
      </c>
      <c r="I244" s="631">
        <v>80739000001</v>
      </c>
      <c r="J244" s="631" t="s">
        <v>10026</v>
      </c>
      <c r="K244" s="837" t="s">
        <v>1286</v>
      </c>
      <c r="L244" s="837" t="s">
        <v>10027</v>
      </c>
    </row>
    <row r="245" spans="2:12" ht="36" hidden="1" x14ac:dyDescent="0.25">
      <c r="B245" s="625" t="s">
        <v>10031</v>
      </c>
      <c r="C245" s="622" t="s">
        <v>10032</v>
      </c>
      <c r="D245" s="628" t="s">
        <v>2110</v>
      </c>
      <c r="E245" s="623" t="s">
        <v>10033</v>
      </c>
      <c r="F245" s="939">
        <v>42988830</v>
      </c>
      <c r="G245" s="623" t="s">
        <v>10034</v>
      </c>
      <c r="H245" s="623">
        <v>80445000000</v>
      </c>
      <c r="I245" s="623">
        <v>80745000001</v>
      </c>
      <c r="J245" s="623">
        <v>2300229</v>
      </c>
      <c r="K245" s="836">
        <v>13</v>
      </c>
      <c r="L245" s="836">
        <v>75201</v>
      </c>
    </row>
    <row r="246" spans="2:12" ht="24" hidden="1" x14ac:dyDescent="0.25">
      <c r="B246" s="651" t="s">
        <v>10036</v>
      </c>
      <c r="C246" s="632" t="s">
        <v>10037</v>
      </c>
      <c r="D246" s="629" t="s">
        <v>10038</v>
      </c>
      <c r="E246" s="624" t="s">
        <v>10039</v>
      </c>
      <c r="F246" s="936" t="s">
        <v>10040</v>
      </c>
      <c r="G246" s="616" t="s">
        <v>10041</v>
      </c>
      <c r="H246" s="623" t="s">
        <v>10042</v>
      </c>
      <c r="I246" s="623" t="s">
        <v>10043</v>
      </c>
      <c r="J246" s="623" t="s">
        <v>9966</v>
      </c>
      <c r="K246" s="836" t="s">
        <v>1286</v>
      </c>
      <c r="L246" s="836" t="s">
        <v>32</v>
      </c>
    </row>
    <row r="247" spans="2:12" ht="24" hidden="1" x14ac:dyDescent="0.25">
      <c r="B247" s="646" t="s">
        <v>10044</v>
      </c>
      <c r="C247" s="622" t="s">
        <v>10045</v>
      </c>
      <c r="D247" s="629" t="s">
        <v>2110</v>
      </c>
      <c r="E247" s="624" t="s">
        <v>10046</v>
      </c>
      <c r="F247" s="936" t="s">
        <v>10047</v>
      </c>
      <c r="G247" s="616" t="s">
        <v>10048</v>
      </c>
      <c r="H247" s="623" t="s">
        <v>10042</v>
      </c>
      <c r="I247" s="623" t="s">
        <v>10043</v>
      </c>
      <c r="J247" s="623" t="s">
        <v>9966</v>
      </c>
      <c r="K247" s="836" t="s">
        <v>1286</v>
      </c>
      <c r="L247" s="836" t="s">
        <v>32</v>
      </c>
    </row>
    <row r="248" spans="2:12" ht="24" hidden="1" x14ac:dyDescent="0.25">
      <c r="B248" s="625" t="s">
        <v>10050</v>
      </c>
      <c r="C248" s="621" t="s">
        <v>10051</v>
      </c>
      <c r="D248" s="657" t="s">
        <v>10052</v>
      </c>
      <c r="E248" s="615" t="s">
        <v>10053</v>
      </c>
      <c r="F248" s="935" t="s">
        <v>10054</v>
      </c>
      <c r="G248" s="615" t="s">
        <v>10055</v>
      </c>
      <c r="H248" s="615" t="s">
        <v>10056</v>
      </c>
      <c r="I248" s="615" t="s">
        <v>10057</v>
      </c>
      <c r="J248" s="623" t="s">
        <v>9966</v>
      </c>
      <c r="K248" s="834" t="s">
        <v>1286</v>
      </c>
      <c r="L248" s="834" t="s">
        <v>32</v>
      </c>
    </row>
    <row r="249" spans="2:12" hidden="1" x14ac:dyDescent="0.25">
      <c r="B249" s="652" t="s">
        <v>10116</v>
      </c>
      <c r="C249" s="633" t="s">
        <v>10117</v>
      </c>
      <c r="D249" s="629" t="s">
        <v>10118</v>
      </c>
      <c r="E249" s="624" t="s">
        <v>10119</v>
      </c>
      <c r="F249" s="939" t="s">
        <v>10120</v>
      </c>
      <c r="G249" s="623" t="s">
        <v>10121</v>
      </c>
      <c r="H249" s="623" t="s">
        <v>10122</v>
      </c>
      <c r="I249" s="623" t="s">
        <v>10123</v>
      </c>
      <c r="J249" s="623" t="s">
        <v>9966</v>
      </c>
      <c r="K249" s="836" t="s">
        <v>1286</v>
      </c>
      <c r="L249" s="836" t="s">
        <v>32</v>
      </c>
    </row>
    <row r="250" spans="2:12" ht="18.75" x14ac:dyDescent="0.25">
      <c r="B250" s="579"/>
      <c r="C250" s="885" t="s">
        <v>9960</v>
      </c>
      <c r="D250" s="659"/>
      <c r="E250" s="659"/>
      <c r="F250" s="941"/>
      <c r="G250" s="659"/>
      <c r="I250" s="659"/>
      <c r="J250" s="659"/>
      <c r="K250" s="838"/>
      <c r="L250" s="838"/>
    </row>
    <row r="251" spans="2:12" ht="18.75" x14ac:dyDescent="0.3">
      <c r="B251"/>
      <c r="C251" s="251" t="s">
        <v>10703</v>
      </c>
      <c r="I251" s="841"/>
      <c r="J251" s="841"/>
      <c r="K251" s="839"/>
      <c r="L251" s="839"/>
    </row>
    <row r="252" spans="2:12" ht="18.75" x14ac:dyDescent="0.3">
      <c r="C252" s="251" t="s">
        <v>14575</v>
      </c>
    </row>
    <row r="253" spans="2:12" ht="18.75" x14ac:dyDescent="0.3">
      <c r="C253" s="251" t="s">
        <v>10704</v>
      </c>
      <c r="H253" s="573"/>
    </row>
    <row r="254" spans="2:12" ht="18.75" x14ac:dyDescent="0.3">
      <c r="C254" s="251" t="s">
        <v>14207</v>
      </c>
      <c r="H254" s="573"/>
    </row>
    <row r="255" spans="2:12" ht="18.75" x14ac:dyDescent="0.3">
      <c r="C255" s="251" t="s">
        <v>10705</v>
      </c>
      <c r="H255" s="573"/>
    </row>
    <row r="256" spans="2:12" ht="18.75" x14ac:dyDescent="0.3">
      <c r="C256" s="251" t="s">
        <v>10706</v>
      </c>
      <c r="D256" s="575"/>
      <c r="F256" s="943"/>
      <c r="G256" s="660"/>
      <c r="H256" s="573"/>
    </row>
    <row r="257" spans="3:8" x14ac:dyDescent="0.25">
      <c r="C257" s="653"/>
      <c r="H257" s="573"/>
    </row>
    <row r="258" spans="3:8" x14ac:dyDescent="0.25">
      <c r="C258" s="886" t="s">
        <v>9961</v>
      </c>
    </row>
    <row r="259" spans="3:8" ht="18.75" x14ac:dyDescent="0.3">
      <c r="C259" s="251" t="s">
        <v>14208</v>
      </c>
    </row>
    <row r="260" spans="3:8" ht="18.75" x14ac:dyDescent="0.3">
      <c r="C260" s="251" t="s">
        <v>10707</v>
      </c>
    </row>
    <row r="261" spans="3:8" ht="18.75" x14ac:dyDescent="0.3">
      <c r="C261" s="251" t="s">
        <v>10708</v>
      </c>
    </row>
    <row r="262" spans="3:8" ht="18.75" x14ac:dyDescent="0.3">
      <c r="C262" s="251" t="s">
        <v>10709</v>
      </c>
    </row>
    <row r="263" spans="3:8" ht="18.75" x14ac:dyDescent="0.3">
      <c r="C263" s="251" t="s">
        <v>10710</v>
      </c>
    </row>
    <row r="264" spans="3:8" ht="18.75" x14ac:dyDescent="0.3">
      <c r="C264" s="251" t="s">
        <v>14428</v>
      </c>
    </row>
    <row r="265" spans="3:8" ht="18.75" x14ac:dyDescent="0.3">
      <c r="C265" s="251" t="s">
        <v>14576</v>
      </c>
    </row>
    <row r="266" spans="3:8" ht="18.75" x14ac:dyDescent="0.3">
      <c r="C266" s="251" t="s">
        <v>10711</v>
      </c>
    </row>
    <row r="267" spans="3:8" ht="18.75" x14ac:dyDescent="0.3">
      <c r="C267" s="251" t="s">
        <v>10712</v>
      </c>
    </row>
  </sheetData>
  <pageMargins left="0.7" right="0.7" top="0.75" bottom="0.75" header="0.3" footer="0.3"/>
  <pageSetup paperSize="9" orientation="portrait" verticalDpi="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837"/>
  <sheetViews>
    <sheetView topLeftCell="A3551" zoomScale="80" zoomScaleNormal="80" workbookViewId="0">
      <selection activeCell="A3560" sqref="A3560:XFD3561"/>
    </sheetView>
  </sheetViews>
  <sheetFormatPr defaultRowHeight="18.75" x14ac:dyDescent="0.3"/>
  <cols>
    <col min="1" max="1" width="8.796875" style="979"/>
    <col min="2" max="2" width="8.296875" style="952" customWidth="1"/>
    <col min="3" max="3" width="29.796875" style="952" customWidth="1"/>
    <col min="4" max="4" width="17.796875" style="952" customWidth="1"/>
    <col min="5" max="5" width="18.296875" style="952" customWidth="1"/>
    <col min="6" max="6" width="25.59765625" style="952" customWidth="1"/>
    <col min="7" max="8" width="8.796875" style="952"/>
    <col min="9" max="9" width="10" style="952" customWidth="1"/>
    <col min="10" max="10" width="13.296875" style="952" customWidth="1"/>
    <col min="11" max="15" width="8.796875" style="33"/>
  </cols>
  <sheetData>
    <row r="1" spans="1:15 16384:16384" s="20" customFormat="1" ht="64.5" customHeight="1" x14ac:dyDescent="0.3">
      <c r="A1" s="975" t="s">
        <v>2</v>
      </c>
      <c r="B1" s="19" t="s">
        <v>1333</v>
      </c>
      <c r="C1" s="19" t="s">
        <v>1334</v>
      </c>
      <c r="D1" s="19" t="s">
        <v>1335</v>
      </c>
      <c r="E1" s="19" t="s">
        <v>1336</v>
      </c>
      <c r="F1" s="19" t="s">
        <v>1337</v>
      </c>
      <c r="G1" s="19" t="s">
        <v>1338</v>
      </c>
      <c r="H1" s="19" t="s">
        <v>1339</v>
      </c>
      <c r="I1" s="19" t="s">
        <v>1340</v>
      </c>
      <c r="J1" s="19" t="s">
        <v>1341</v>
      </c>
      <c r="K1" s="21"/>
      <c r="L1" s="21"/>
      <c r="M1" s="21"/>
      <c r="N1" s="21"/>
      <c r="O1" s="21"/>
    </row>
    <row r="2" spans="1:15 16384:16384" s="971" customFormat="1" x14ac:dyDescent="0.3">
      <c r="A2" s="976" t="s">
        <v>1285</v>
      </c>
      <c r="B2" s="969" t="s">
        <v>1342</v>
      </c>
      <c r="C2" s="969">
        <v>3</v>
      </c>
      <c r="D2" s="969">
        <v>4</v>
      </c>
      <c r="E2" s="969">
        <v>5</v>
      </c>
      <c r="F2" s="969">
        <v>6</v>
      </c>
      <c r="G2" s="969">
        <v>7</v>
      </c>
      <c r="H2" s="969">
        <v>8</v>
      </c>
      <c r="I2" s="969">
        <v>9</v>
      </c>
      <c r="J2" s="969">
        <v>10</v>
      </c>
      <c r="K2" s="970"/>
      <c r="L2" s="970"/>
      <c r="M2" s="970"/>
      <c r="N2" s="970"/>
      <c r="O2" s="970"/>
      <c r="XFD2" s="971">
        <f>SUM(C2:XFC2)</f>
        <v>52</v>
      </c>
    </row>
    <row r="3" spans="1:15 16384:16384" s="974" customFormat="1" ht="63.75" x14ac:dyDescent="0.3">
      <c r="A3" s="977" t="s">
        <v>1596</v>
      </c>
      <c r="B3" s="972"/>
      <c r="C3" s="972" t="s">
        <v>1614</v>
      </c>
      <c r="D3" s="972" t="s">
        <v>1615</v>
      </c>
      <c r="E3" s="972"/>
      <c r="F3" s="972" t="s">
        <v>1600</v>
      </c>
      <c r="G3" s="972" t="s">
        <v>1619</v>
      </c>
      <c r="H3" s="972" t="s">
        <v>1616</v>
      </c>
      <c r="I3" s="972" t="s">
        <v>1617</v>
      </c>
      <c r="J3" s="972" t="s">
        <v>1618</v>
      </c>
      <c r="K3" s="973"/>
      <c r="L3" s="973"/>
      <c r="M3" s="973"/>
      <c r="N3" s="973"/>
      <c r="O3" s="973"/>
    </row>
    <row r="4" spans="1:15 16384:16384" s="1125" customFormat="1" x14ac:dyDescent="0.3">
      <c r="A4" s="1121"/>
      <c r="B4" s="1122"/>
      <c r="C4" s="1123"/>
      <c r="D4" s="1122"/>
      <c r="E4" s="1122"/>
      <c r="F4" s="1122"/>
      <c r="G4" s="1122"/>
      <c r="H4" s="1122"/>
      <c r="I4" s="1122"/>
      <c r="J4" s="1122"/>
      <c r="K4" s="1124"/>
      <c r="L4" s="1124"/>
      <c r="M4" s="1124"/>
      <c r="N4" s="1124"/>
      <c r="O4" s="1124"/>
    </row>
    <row r="5" spans="1:15 16384:16384" s="982" customFormat="1" ht="38.25" x14ac:dyDescent="0.3">
      <c r="A5" s="1253" t="s">
        <v>5496</v>
      </c>
      <c r="B5" s="1254"/>
      <c r="C5" s="1254" t="s">
        <v>6029</v>
      </c>
      <c r="D5" s="1254" t="s">
        <v>6030</v>
      </c>
      <c r="E5" s="1254" t="s">
        <v>4109</v>
      </c>
      <c r="F5" s="1254" t="s">
        <v>12847</v>
      </c>
      <c r="G5" s="1254" t="s">
        <v>12848</v>
      </c>
      <c r="H5" s="1254" t="s">
        <v>6453</v>
      </c>
      <c r="I5" s="1254" t="s">
        <v>8261</v>
      </c>
      <c r="J5" s="1254" t="s">
        <v>6031</v>
      </c>
    </row>
    <row r="6" spans="1:15 16384:16384" s="982" customFormat="1" ht="38.25" x14ac:dyDescent="0.3">
      <c r="A6" s="1253"/>
      <c r="B6" s="1254"/>
      <c r="C6" s="1254" t="s">
        <v>6029</v>
      </c>
      <c r="D6" s="1254" t="s">
        <v>6030</v>
      </c>
      <c r="E6" s="1175" t="s">
        <v>12849</v>
      </c>
      <c r="F6" s="1254" t="s">
        <v>12850</v>
      </c>
      <c r="G6" s="1254" t="s">
        <v>12848</v>
      </c>
      <c r="H6" s="1254" t="s">
        <v>6453</v>
      </c>
      <c r="I6" s="1254" t="s">
        <v>8261</v>
      </c>
      <c r="J6" s="1254" t="s">
        <v>12851</v>
      </c>
    </row>
    <row r="7" spans="1:15 16384:16384" s="982" customFormat="1" ht="38.25" x14ac:dyDescent="0.3">
      <c r="A7" s="1253" t="s">
        <v>5496</v>
      </c>
      <c r="B7" s="1175"/>
      <c r="C7" s="1254" t="s">
        <v>6029</v>
      </c>
      <c r="D7" s="1254" t="s">
        <v>6030</v>
      </c>
      <c r="E7" s="1175" t="s">
        <v>4802</v>
      </c>
      <c r="F7" s="1254" t="s">
        <v>12847</v>
      </c>
      <c r="G7" s="1254" t="s">
        <v>12848</v>
      </c>
      <c r="H7" s="1254" t="s">
        <v>6453</v>
      </c>
      <c r="I7" s="1254" t="s">
        <v>8261</v>
      </c>
      <c r="J7" s="1254" t="s">
        <v>6031</v>
      </c>
    </row>
    <row r="8" spans="1:15 16384:16384" s="982" customFormat="1" ht="38.25" x14ac:dyDescent="0.3">
      <c r="A8" s="1253" t="s">
        <v>5496</v>
      </c>
      <c r="B8" s="1175"/>
      <c r="C8" s="1254" t="s">
        <v>6029</v>
      </c>
      <c r="D8" s="1254" t="s">
        <v>6030</v>
      </c>
      <c r="E8" s="1175" t="s">
        <v>12852</v>
      </c>
      <c r="F8" s="1254" t="s">
        <v>12847</v>
      </c>
      <c r="G8" s="1254" t="s">
        <v>12848</v>
      </c>
      <c r="H8" s="1254" t="s">
        <v>6453</v>
      </c>
      <c r="I8" s="1254" t="s">
        <v>8261</v>
      </c>
      <c r="J8" s="1254" t="s">
        <v>6031</v>
      </c>
    </row>
    <row r="9" spans="1:15 16384:16384" s="982" customFormat="1" ht="38.25" x14ac:dyDescent="0.3">
      <c r="A9" s="1253" t="s">
        <v>5496</v>
      </c>
      <c r="B9" s="1175"/>
      <c r="C9" s="1254" t="s">
        <v>6029</v>
      </c>
      <c r="D9" s="1254" t="s">
        <v>6030</v>
      </c>
      <c r="E9" s="1175" t="s">
        <v>2235</v>
      </c>
      <c r="F9" s="1254" t="s">
        <v>12847</v>
      </c>
      <c r="G9" s="1254" t="s">
        <v>12848</v>
      </c>
      <c r="H9" s="1254" t="s">
        <v>6453</v>
      </c>
      <c r="I9" s="1254" t="s">
        <v>8261</v>
      </c>
      <c r="J9" s="1254" t="s">
        <v>6031</v>
      </c>
    </row>
    <row r="10" spans="1:15 16384:16384" s="982" customFormat="1" ht="38.25" x14ac:dyDescent="0.3">
      <c r="A10" s="1253" t="s">
        <v>7474</v>
      </c>
      <c r="B10" s="1175"/>
      <c r="C10" s="1254" t="s">
        <v>6029</v>
      </c>
      <c r="D10" s="1254" t="s">
        <v>6030</v>
      </c>
      <c r="E10" s="991" t="s">
        <v>12853</v>
      </c>
      <c r="F10" s="996" t="s">
        <v>12854</v>
      </c>
      <c r="G10" s="1254" t="s">
        <v>12848</v>
      </c>
      <c r="H10" s="1254" t="s">
        <v>6453</v>
      </c>
      <c r="I10" s="1254" t="s">
        <v>8261</v>
      </c>
      <c r="J10" s="1254" t="s">
        <v>12851</v>
      </c>
    </row>
    <row r="11" spans="1:15 16384:16384" s="982" customFormat="1" ht="38.25" x14ac:dyDescent="0.3">
      <c r="A11" s="1253" t="s">
        <v>12855</v>
      </c>
      <c r="B11" s="1175"/>
      <c r="C11" s="1254" t="s">
        <v>6029</v>
      </c>
      <c r="D11" s="1254" t="s">
        <v>6030</v>
      </c>
      <c r="E11" s="991" t="s">
        <v>12856</v>
      </c>
      <c r="F11" s="996" t="s">
        <v>12857</v>
      </c>
      <c r="G11" s="1254" t="s">
        <v>12848</v>
      </c>
      <c r="H11" s="1254" t="s">
        <v>6453</v>
      </c>
      <c r="I11" s="1254" t="s">
        <v>8261</v>
      </c>
      <c r="J11" s="1254" t="s">
        <v>12858</v>
      </c>
    </row>
    <row r="12" spans="1:15 16384:16384" s="982" customFormat="1" ht="38.25" x14ac:dyDescent="0.3">
      <c r="A12" s="1253"/>
      <c r="B12" s="1175"/>
      <c r="C12" s="1254" t="s">
        <v>6029</v>
      </c>
      <c r="D12" s="1254" t="s">
        <v>6030</v>
      </c>
      <c r="E12" s="991" t="s">
        <v>12859</v>
      </c>
      <c r="F12" s="1254" t="s">
        <v>12847</v>
      </c>
      <c r="G12" s="1254" t="s">
        <v>12848</v>
      </c>
      <c r="H12" s="1254" t="s">
        <v>6453</v>
      </c>
      <c r="I12" s="1254" t="s">
        <v>8261</v>
      </c>
      <c r="J12" s="1254" t="s">
        <v>6031</v>
      </c>
    </row>
    <row r="13" spans="1:15 16384:16384" s="982" customFormat="1" ht="38.25" x14ac:dyDescent="0.3">
      <c r="A13" s="1253" t="s">
        <v>5496</v>
      </c>
      <c r="B13" s="1175"/>
      <c r="C13" s="1254" t="s">
        <v>6029</v>
      </c>
      <c r="D13" s="1254" t="s">
        <v>6030</v>
      </c>
      <c r="E13" s="1255" t="s">
        <v>6032</v>
      </c>
      <c r="F13" s="996" t="s">
        <v>12860</v>
      </c>
      <c r="G13" s="1254" t="s">
        <v>12848</v>
      </c>
      <c r="H13" s="1254" t="s">
        <v>6453</v>
      </c>
      <c r="I13" s="1254" t="s">
        <v>8261</v>
      </c>
      <c r="J13" s="1254" t="s">
        <v>6031</v>
      </c>
    </row>
    <row r="14" spans="1:15 16384:16384" s="982" customFormat="1" ht="38.25" x14ac:dyDescent="0.3">
      <c r="A14" s="1253" t="s">
        <v>5496</v>
      </c>
      <c r="B14" s="1175"/>
      <c r="C14" s="1254" t="s">
        <v>6029</v>
      </c>
      <c r="D14" s="1254" t="s">
        <v>6030</v>
      </c>
      <c r="E14" s="991" t="s">
        <v>6033</v>
      </c>
      <c r="F14" s="996" t="s">
        <v>12861</v>
      </c>
      <c r="G14" s="1254" t="s">
        <v>12848</v>
      </c>
      <c r="H14" s="1254" t="s">
        <v>6453</v>
      </c>
      <c r="I14" s="1254" t="s">
        <v>8261</v>
      </c>
      <c r="J14" s="1254" t="s">
        <v>6031</v>
      </c>
    </row>
    <row r="15" spans="1:15 16384:16384" s="982" customFormat="1" ht="38.25" x14ac:dyDescent="0.3">
      <c r="A15" s="1253" t="s">
        <v>5496</v>
      </c>
      <c r="B15" s="1175"/>
      <c r="C15" s="1254" t="s">
        <v>6029</v>
      </c>
      <c r="D15" s="1254" t="s">
        <v>6030</v>
      </c>
      <c r="E15" s="991" t="s">
        <v>6034</v>
      </c>
      <c r="F15" s="996" t="s">
        <v>12862</v>
      </c>
      <c r="G15" s="1254" t="s">
        <v>12848</v>
      </c>
      <c r="H15" s="1254" t="s">
        <v>6453</v>
      </c>
      <c r="I15" s="1254" t="s">
        <v>8261</v>
      </c>
      <c r="J15" s="1254" t="s">
        <v>6031</v>
      </c>
    </row>
    <row r="16" spans="1:15 16384:16384" s="982" customFormat="1" ht="38.25" x14ac:dyDescent="0.3">
      <c r="A16" s="1253" t="s">
        <v>5496</v>
      </c>
      <c r="B16" s="1175"/>
      <c r="C16" s="1254" t="s">
        <v>6029</v>
      </c>
      <c r="D16" s="1254" t="s">
        <v>6030</v>
      </c>
      <c r="E16" s="1256" t="s">
        <v>6035</v>
      </c>
      <c r="F16" s="1256" t="s">
        <v>12863</v>
      </c>
      <c r="G16" s="1254" t="s">
        <v>12848</v>
      </c>
      <c r="H16" s="1254" t="s">
        <v>6453</v>
      </c>
      <c r="I16" s="1254" t="s">
        <v>8261</v>
      </c>
      <c r="J16" s="1254" t="s">
        <v>6031</v>
      </c>
    </row>
    <row r="17" spans="1:10" s="982" customFormat="1" ht="38.25" x14ac:dyDescent="0.3">
      <c r="A17" s="1253" t="s">
        <v>5496</v>
      </c>
      <c r="B17" s="1175"/>
      <c r="C17" s="1254" t="s">
        <v>6029</v>
      </c>
      <c r="D17" s="1254" t="s">
        <v>6030</v>
      </c>
      <c r="E17" s="1256" t="s">
        <v>6036</v>
      </c>
      <c r="F17" s="1256" t="s">
        <v>12864</v>
      </c>
      <c r="G17" s="1254" t="s">
        <v>12848</v>
      </c>
      <c r="H17" s="1254" t="s">
        <v>6453</v>
      </c>
      <c r="I17" s="1254" t="s">
        <v>8261</v>
      </c>
      <c r="J17" s="1254" t="s">
        <v>6031</v>
      </c>
    </row>
    <row r="18" spans="1:10" s="982" customFormat="1" ht="38.25" x14ac:dyDescent="0.3">
      <c r="A18" s="1253" t="s">
        <v>5496</v>
      </c>
      <c r="B18" s="1175"/>
      <c r="C18" s="1254" t="s">
        <v>6029</v>
      </c>
      <c r="D18" s="1254" t="s">
        <v>6030</v>
      </c>
      <c r="E18" s="1256" t="s">
        <v>6037</v>
      </c>
      <c r="F18" s="1256" t="s">
        <v>12865</v>
      </c>
      <c r="G18" s="1254" t="s">
        <v>12848</v>
      </c>
      <c r="H18" s="1254" t="s">
        <v>6453</v>
      </c>
      <c r="I18" s="1254" t="s">
        <v>8261</v>
      </c>
      <c r="J18" s="1254" t="s">
        <v>6031</v>
      </c>
    </row>
    <row r="19" spans="1:10" s="982" customFormat="1" ht="38.25" x14ac:dyDescent="0.3">
      <c r="A19" s="1253" t="s">
        <v>5496</v>
      </c>
      <c r="B19" s="1175"/>
      <c r="C19" s="1254" t="s">
        <v>6029</v>
      </c>
      <c r="D19" s="1254" t="s">
        <v>6030</v>
      </c>
      <c r="E19" s="1256" t="s">
        <v>6038</v>
      </c>
      <c r="F19" s="1256" t="s">
        <v>12866</v>
      </c>
      <c r="G19" s="1254" t="s">
        <v>12848</v>
      </c>
      <c r="H19" s="1254" t="s">
        <v>6453</v>
      </c>
      <c r="I19" s="1254" t="s">
        <v>8261</v>
      </c>
      <c r="J19" s="1254" t="s">
        <v>6031</v>
      </c>
    </row>
    <row r="20" spans="1:10" s="982" customFormat="1" ht="38.25" x14ac:dyDescent="0.3">
      <c r="A20" s="1253" t="s">
        <v>5496</v>
      </c>
      <c r="B20" s="1175"/>
      <c r="C20" s="1254" t="s">
        <v>6029</v>
      </c>
      <c r="D20" s="1254" t="s">
        <v>6030</v>
      </c>
      <c r="E20" s="1256" t="s">
        <v>6039</v>
      </c>
      <c r="F20" s="1256" t="s">
        <v>12867</v>
      </c>
      <c r="G20" s="1254" t="s">
        <v>12848</v>
      </c>
      <c r="H20" s="1254" t="s">
        <v>6453</v>
      </c>
      <c r="I20" s="1254" t="s">
        <v>8261</v>
      </c>
      <c r="J20" s="1254" t="s">
        <v>6031</v>
      </c>
    </row>
    <row r="21" spans="1:10" s="982" customFormat="1" ht="38.25" x14ac:dyDescent="0.3">
      <c r="A21" s="1253" t="s">
        <v>5496</v>
      </c>
      <c r="B21" s="1175"/>
      <c r="C21" s="1254" t="s">
        <v>6029</v>
      </c>
      <c r="D21" s="1254" t="s">
        <v>6030</v>
      </c>
      <c r="E21" s="1256" t="s">
        <v>6040</v>
      </c>
      <c r="F21" s="1256" t="s">
        <v>12868</v>
      </c>
      <c r="G21" s="1254" t="s">
        <v>12848</v>
      </c>
      <c r="H21" s="1254" t="s">
        <v>6453</v>
      </c>
      <c r="I21" s="1254" t="s">
        <v>8261</v>
      </c>
      <c r="J21" s="1254" t="s">
        <v>6031</v>
      </c>
    </row>
    <row r="22" spans="1:10" s="982" customFormat="1" ht="38.25" x14ac:dyDescent="0.3">
      <c r="A22" s="1253" t="s">
        <v>5496</v>
      </c>
      <c r="B22" s="1175"/>
      <c r="C22" s="1254" t="s">
        <v>6029</v>
      </c>
      <c r="D22" s="1254" t="s">
        <v>6030</v>
      </c>
      <c r="E22" s="1256" t="s">
        <v>6041</v>
      </c>
      <c r="F22" s="1256" t="s">
        <v>12869</v>
      </c>
      <c r="G22" s="1254" t="s">
        <v>12848</v>
      </c>
      <c r="H22" s="1254" t="s">
        <v>6453</v>
      </c>
      <c r="I22" s="1254" t="s">
        <v>8261</v>
      </c>
      <c r="J22" s="1254" t="s">
        <v>6031</v>
      </c>
    </row>
    <row r="23" spans="1:10" s="982" customFormat="1" ht="38.25" x14ac:dyDescent="0.3">
      <c r="A23" s="1253" t="s">
        <v>5496</v>
      </c>
      <c r="B23" s="1175"/>
      <c r="C23" s="1254" t="s">
        <v>6029</v>
      </c>
      <c r="D23" s="1254" t="s">
        <v>6030</v>
      </c>
      <c r="E23" s="1256" t="s">
        <v>6042</v>
      </c>
      <c r="F23" s="1256" t="s">
        <v>12870</v>
      </c>
      <c r="G23" s="1254" t="s">
        <v>12848</v>
      </c>
      <c r="H23" s="1254" t="s">
        <v>6453</v>
      </c>
      <c r="I23" s="1254" t="s">
        <v>8261</v>
      </c>
      <c r="J23" s="1254" t="s">
        <v>6031</v>
      </c>
    </row>
    <row r="24" spans="1:10" s="982" customFormat="1" ht="38.25" x14ac:dyDescent="0.3">
      <c r="A24" s="1253" t="s">
        <v>5496</v>
      </c>
      <c r="B24" s="1175"/>
      <c r="C24" s="1254" t="s">
        <v>6029</v>
      </c>
      <c r="D24" s="1254" t="s">
        <v>6030</v>
      </c>
      <c r="E24" s="1256" t="s">
        <v>6043</v>
      </c>
      <c r="F24" s="1256" t="s">
        <v>12871</v>
      </c>
      <c r="G24" s="1254" t="s">
        <v>12848</v>
      </c>
      <c r="H24" s="1254" t="s">
        <v>6453</v>
      </c>
      <c r="I24" s="1254" t="s">
        <v>8261</v>
      </c>
      <c r="J24" s="1254" t="s">
        <v>6031</v>
      </c>
    </row>
    <row r="25" spans="1:10" s="982" customFormat="1" ht="38.25" x14ac:dyDescent="0.3">
      <c r="A25" s="1253" t="s">
        <v>5496</v>
      </c>
      <c r="B25" s="1175"/>
      <c r="C25" s="1254" t="s">
        <v>6029</v>
      </c>
      <c r="D25" s="1254" t="s">
        <v>6030</v>
      </c>
      <c r="E25" s="1256" t="s">
        <v>6044</v>
      </c>
      <c r="F25" s="1256" t="s">
        <v>12872</v>
      </c>
      <c r="G25" s="1254" t="s">
        <v>12848</v>
      </c>
      <c r="H25" s="1254" t="s">
        <v>6453</v>
      </c>
      <c r="I25" s="1254" t="s">
        <v>8261</v>
      </c>
      <c r="J25" s="1254" t="s">
        <v>6031</v>
      </c>
    </row>
    <row r="26" spans="1:10" s="982" customFormat="1" ht="38.25" x14ac:dyDescent="0.3">
      <c r="A26" s="1253" t="s">
        <v>5496</v>
      </c>
      <c r="B26" s="1175"/>
      <c r="C26" s="1254" t="s">
        <v>6029</v>
      </c>
      <c r="D26" s="1254" t="s">
        <v>6030</v>
      </c>
      <c r="E26" s="1256" t="s">
        <v>6045</v>
      </c>
      <c r="F26" s="1256" t="s">
        <v>12873</v>
      </c>
      <c r="G26" s="1254" t="s">
        <v>12848</v>
      </c>
      <c r="H26" s="1254" t="s">
        <v>6453</v>
      </c>
      <c r="I26" s="1254" t="s">
        <v>8261</v>
      </c>
      <c r="J26" s="1254" t="s">
        <v>6031</v>
      </c>
    </row>
    <row r="27" spans="1:10" s="982" customFormat="1" ht="38.25" x14ac:dyDescent="0.3">
      <c r="A27" s="1253" t="s">
        <v>5496</v>
      </c>
      <c r="B27" s="1175"/>
      <c r="C27" s="1254" t="s">
        <v>6029</v>
      </c>
      <c r="D27" s="1254" t="s">
        <v>6030</v>
      </c>
      <c r="E27" s="1256" t="s">
        <v>6046</v>
      </c>
      <c r="F27" s="1256" t="s">
        <v>12874</v>
      </c>
      <c r="G27" s="1254" t="s">
        <v>12848</v>
      </c>
      <c r="H27" s="1254" t="s">
        <v>6453</v>
      </c>
      <c r="I27" s="1254" t="s">
        <v>8261</v>
      </c>
      <c r="J27" s="1254" t="s">
        <v>6031</v>
      </c>
    </row>
    <row r="28" spans="1:10" s="982" customFormat="1" ht="38.25" x14ac:dyDescent="0.3">
      <c r="A28" s="1253" t="s">
        <v>5496</v>
      </c>
      <c r="B28" s="1175"/>
      <c r="C28" s="1254" t="s">
        <v>6029</v>
      </c>
      <c r="D28" s="1254" t="s">
        <v>6030</v>
      </c>
      <c r="E28" s="1256" t="s">
        <v>6047</v>
      </c>
      <c r="F28" s="1256" t="s">
        <v>12875</v>
      </c>
      <c r="G28" s="1254" t="s">
        <v>12848</v>
      </c>
      <c r="H28" s="1254" t="s">
        <v>6453</v>
      </c>
      <c r="I28" s="1254" t="s">
        <v>8261</v>
      </c>
      <c r="J28" s="1254" t="s">
        <v>6031</v>
      </c>
    </row>
    <row r="29" spans="1:10" s="982" customFormat="1" ht="38.25" x14ac:dyDescent="0.3">
      <c r="A29" s="1253" t="s">
        <v>5496</v>
      </c>
      <c r="B29" s="1175"/>
      <c r="C29" s="1254" t="s">
        <v>6029</v>
      </c>
      <c r="D29" s="1254" t="s">
        <v>6030</v>
      </c>
      <c r="E29" s="1256" t="s">
        <v>6048</v>
      </c>
      <c r="F29" s="1256" t="s">
        <v>12876</v>
      </c>
      <c r="G29" s="1254" t="s">
        <v>12848</v>
      </c>
      <c r="H29" s="1254" t="s">
        <v>6453</v>
      </c>
      <c r="I29" s="1254" t="s">
        <v>8261</v>
      </c>
      <c r="J29" s="1254" t="s">
        <v>6031</v>
      </c>
    </row>
    <row r="30" spans="1:10" s="982" customFormat="1" ht="38.25" x14ac:dyDescent="0.3">
      <c r="A30" s="1253" t="s">
        <v>5496</v>
      </c>
      <c r="B30" s="1175"/>
      <c r="C30" s="1254" t="s">
        <v>6029</v>
      </c>
      <c r="D30" s="1254" t="s">
        <v>6030</v>
      </c>
      <c r="E30" s="1256" t="s">
        <v>6049</v>
      </c>
      <c r="F30" s="1256" t="s">
        <v>12877</v>
      </c>
      <c r="G30" s="1254" t="s">
        <v>12848</v>
      </c>
      <c r="H30" s="1254" t="s">
        <v>6453</v>
      </c>
      <c r="I30" s="1254" t="s">
        <v>8261</v>
      </c>
      <c r="J30" s="1254" t="s">
        <v>6031</v>
      </c>
    </row>
    <row r="31" spans="1:10" s="982" customFormat="1" ht="51" x14ac:dyDescent="0.3">
      <c r="A31" s="1253" t="s">
        <v>5496</v>
      </c>
      <c r="B31" s="1175"/>
      <c r="C31" s="1254" t="s">
        <v>6029</v>
      </c>
      <c r="D31" s="1254" t="s">
        <v>6030</v>
      </c>
      <c r="E31" s="1256" t="s">
        <v>6050</v>
      </c>
      <c r="F31" s="1256" t="s">
        <v>12878</v>
      </c>
      <c r="G31" s="1254" t="s">
        <v>12848</v>
      </c>
      <c r="H31" s="1254" t="s">
        <v>6453</v>
      </c>
      <c r="I31" s="1254" t="s">
        <v>8261</v>
      </c>
      <c r="J31" s="1254" t="s">
        <v>6031</v>
      </c>
    </row>
    <row r="32" spans="1:10" s="982" customFormat="1" ht="38.25" x14ac:dyDescent="0.3">
      <c r="A32" s="1253" t="s">
        <v>5496</v>
      </c>
      <c r="B32" s="1175"/>
      <c r="C32" s="1254" t="s">
        <v>6029</v>
      </c>
      <c r="D32" s="1254" t="s">
        <v>6030</v>
      </c>
      <c r="E32" s="1256" t="s">
        <v>6051</v>
      </c>
      <c r="F32" s="1256" t="s">
        <v>12879</v>
      </c>
      <c r="G32" s="1254" t="s">
        <v>12848</v>
      </c>
      <c r="H32" s="1254" t="s">
        <v>6453</v>
      </c>
      <c r="I32" s="1254" t="s">
        <v>8261</v>
      </c>
      <c r="J32" s="1254" t="s">
        <v>6031</v>
      </c>
    </row>
    <row r="33" spans="1:10" s="982" customFormat="1" ht="38.25" x14ac:dyDescent="0.3">
      <c r="A33" s="1253" t="s">
        <v>5496</v>
      </c>
      <c r="B33" s="1175"/>
      <c r="C33" s="1254" t="s">
        <v>6029</v>
      </c>
      <c r="D33" s="1254" t="s">
        <v>6030</v>
      </c>
      <c r="E33" s="1256" t="s">
        <v>6052</v>
      </c>
      <c r="F33" s="1256" t="s">
        <v>12880</v>
      </c>
      <c r="G33" s="1254" t="s">
        <v>12848</v>
      </c>
      <c r="H33" s="1254" t="s">
        <v>6453</v>
      </c>
      <c r="I33" s="1254" t="s">
        <v>8261</v>
      </c>
      <c r="J33" s="1254" t="s">
        <v>6031</v>
      </c>
    </row>
    <row r="34" spans="1:10" s="982" customFormat="1" ht="38.25" x14ac:dyDescent="0.3">
      <c r="A34" s="1253" t="s">
        <v>5496</v>
      </c>
      <c r="B34" s="1175"/>
      <c r="C34" s="1254" t="s">
        <v>6029</v>
      </c>
      <c r="D34" s="1254" t="s">
        <v>6030</v>
      </c>
      <c r="E34" s="1256" t="s">
        <v>6053</v>
      </c>
      <c r="F34" s="1256" t="s">
        <v>12881</v>
      </c>
      <c r="G34" s="1254" t="s">
        <v>12848</v>
      </c>
      <c r="H34" s="1254" t="s">
        <v>6453</v>
      </c>
      <c r="I34" s="1254" t="s">
        <v>8261</v>
      </c>
      <c r="J34" s="1254" t="s">
        <v>6031</v>
      </c>
    </row>
    <row r="35" spans="1:10" s="982" customFormat="1" ht="38.25" x14ac:dyDescent="0.3">
      <c r="A35" s="1253" t="s">
        <v>5496</v>
      </c>
      <c r="B35" s="1175"/>
      <c r="C35" s="1254" t="s">
        <v>6029</v>
      </c>
      <c r="D35" s="1254" t="s">
        <v>6030</v>
      </c>
      <c r="E35" s="1256" t="s">
        <v>6054</v>
      </c>
      <c r="F35" s="1256" t="s">
        <v>12882</v>
      </c>
      <c r="G35" s="1254" t="s">
        <v>12848</v>
      </c>
      <c r="H35" s="1254" t="s">
        <v>6453</v>
      </c>
      <c r="I35" s="1254" t="s">
        <v>8261</v>
      </c>
      <c r="J35" s="1254" t="s">
        <v>6031</v>
      </c>
    </row>
    <row r="36" spans="1:10" s="982" customFormat="1" ht="38.25" x14ac:dyDescent="0.3">
      <c r="A36" s="1253" t="s">
        <v>5496</v>
      </c>
      <c r="B36" s="1175"/>
      <c r="C36" s="1254" t="s">
        <v>6029</v>
      </c>
      <c r="D36" s="1254" t="s">
        <v>6030</v>
      </c>
      <c r="E36" s="1256" t="s">
        <v>5365</v>
      </c>
      <c r="F36" s="1256" t="s">
        <v>12883</v>
      </c>
      <c r="G36" s="1254" t="s">
        <v>12848</v>
      </c>
      <c r="H36" s="1254" t="s">
        <v>6453</v>
      </c>
      <c r="I36" s="1254" t="s">
        <v>8261</v>
      </c>
      <c r="J36" s="1254" t="s">
        <v>6031</v>
      </c>
    </row>
    <row r="37" spans="1:10" s="982" customFormat="1" ht="38.25" x14ac:dyDescent="0.3">
      <c r="A37" s="1253" t="s">
        <v>5496</v>
      </c>
      <c r="B37" s="1175"/>
      <c r="C37" s="1254" t="s">
        <v>6029</v>
      </c>
      <c r="D37" s="1254" t="s">
        <v>6030</v>
      </c>
      <c r="E37" s="1256" t="s">
        <v>6055</v>
      </c>
      <c r="F37" s="1256" t="s">
        <v>12884</v>
      </c>
      <c r="G37" s="1254" t="s">
        <v>12848</v>
      </c>
      <c r="H37" s="1254" t="s">
        <v>6453</v>
      </c>
      <c r="I37" s="1254" t="s">
        <v>8261</v>
      </c>
      <c r="J37" s="1254" t="s">
        <v>6031</v>
      </c>
    </row>
    <row r="38" spans="1:10" s="982" customFormat="1" ht="38.25" x14ac:dyDescent="0.3">
      <c r="A38" s="1253" t="s">
        <v>5496</v>
      </c>
      <c r="B38" s="1175"/>
      <c r="C38" s="1254" t="s">
        <v>6029</v>
      </c>
      <c r="D38" s="1254" t="s">
        <v>6030</v>
      </c>
      <c r="E38" s="1256" t="s">
        <v>6056</v>
      </c>
      <c r="F38" s="1256" t="s">
        <v>12885</v>
      </c>
      <c r="G38" s="1254" t="s">
        <v>12848</v>
      </c>
      <c r="H38" s="1254" t="s">
        <v>6453</v>
      </c>
      <c r="I38" s="1254" t="s">
        <v>8261</v>
      </c>
      <c r="J38" s="1254" t="s">
        <v>6031</v>
      </c>
    </row>
    <row r="39" spans="1:10" s="982" customFormat="1" ht="38.25" x14ac:dyDescent="0.3">
      <c r="A39" s="1253" t="s">
        <v>5496</v>
      </c>
      <c r="B39" s="1175"/>
      <c r="C39" s="1254" t="s">
        <v>6029</v>
      </c>
      <c r="D39" s="1254" t="s">
        <v>6030</v>
      </c>
      <c r="E39" s="1256" t="s">
        <v>6057</v>
      </c>
      <c r="F39" s="1256" t="s">
        <v>12886</v>
      </c>
      <c r="G39" s="1254" t="s">
        <v>12848</v>
      </c>
      <c r="H39" s="1254" t="s">
        <v>6453</v>
      </c>
      <c r="I39" s="1254" t="s">
        <v>8261</v>
      </c>
      <c r="J39" s="1254" t="s">
        <v>6031</v>
      </c>
    </row>
    <row r="40" spans="1:10" s="982" customFormat="1" ht="38.25" x14ac:dyDescent="0.3">
      <c r="A40" s="1253" t="s">
        <v>5496</v>
      </c>
      <c r="B40" s="1175"/>
      <c r="C40" s="1254" t="s">
        <v>6029</v>
      </c>
      <c r="D40" s="1254" t="s">
        <v>6030</v>
      </c>
      <c r="E40" s="1256" t="s">
        <v>6058</v>
      </c>
      <c r="F40" s="1256" t="s">
        <v>12887</v>
      </c>
      <c r="G40" s="1254" t="s">
        <v>12848</v>
      </c>
      <c r="H40" s="1254" t="s">
        <v>6453</v>
      </c>
      <c r="I40" s="1254" t="s">
        <v>8261</v>
      </c>
      <c r="J40" s="1254" t="s">
        <v>6031</v>
      </c>
    </row>
    <row r="41" spans="1:10" s="982" customFormat="1" ht="38.25" x14ac:dyDescent="0.3">
      <c r="A41" s="1253" t="s">
        <v>5496</v>
      </c>
      <c r="B41" s="1175"/>
      <c r="C41" s="1254" t="s">
        <v>6029</v>
      </c>
      <c r="D41" s="1254" t="s">
        <v>6030</v>
      </c>
      <c r="E41" s="1256" t="s">
        <v>6059</v>
      </c>
      <c r="F41" s="1256" t="s">
        <v>12888</v>
      </c>
      <c r="G41" s="1254" t="s">
        <v>12848</v>
      </c>
      <c r="H41" s="1254" t="s">
        <v>6453</v>
      </c>
      <c r="I41" s="1254" t="s">
        <v>8261</v>
      </c>
      <c r="J41" s="1254" t="s">
        <v>6031</v>
      </c>
    </row>
    <row r="42" spans="1:10" s="982" customFormat="1" ht="38.25" x14ac:dyDescent="0.3">
      <c r="A42" s="1253" t="s">
        <v>5496</v>
      </c>
      <c r="B42" s="1175"/>
      <c r="C42" s="1254" t="s">
        <v>6029</v>
      </c>
      <c r="D42" s="1254" t="s">
        <v>6030</v>
      </c>
      <c r="E42" s="1256" t="s">
        <v>6060</v>
      </c>
      <c r="F42" s="1256" t="s">
        <v>12889</v>
      </c>
      <c r="G42" s="1254" t="s">
        <v>12848</v>
      </c>
      <c r="H42" s="1254" t="s">
        <v>6453</v>
      </c>
      <c r="I42" s="1254" t="s">
        <v>8261</v>
      </c>
      <c r="J42" s="1254" t="s">
        <v>6031</v>
      </c>
    </row>
    <row r="43" spans="1:10" s="982" customFormat="1" ht="38.25" x14ac:dyDescent="0.3">
      <c r="A43" s="1253" t="s">
        <v>5496</v>
      </c>
      <c r="B43" s="1175"/>
      <c r="C43" s="1254" t="s">
        <v>6029</v>
      </c>
      <c r="D43" s="1254" t="s">
        <v>6030</v>
      </c>
      <c r="E43" s="1256" t="s">
        <v>6061</v>
      </c>
      <c r="F43" s="1256" t="s">
        <v>12890</v>
      </c>
      <c r="G43" s="1254" t="s">
        <v>12848</v>
      </c>
      <c r="H43" s="1254" t="s">
        <v>6453</v>
      </c>
      <c r="I43" s="1254" t="s">
        <v>8261</v>
      </c>
      <c r="J43" s="1254" t="s">
        <v>6031</v>
      </c>
    </row>
    <row r="44" spans="1:10" s="982" customFormat="1" ht="38.25" x14ac:dyDescent="0.3">
      <c r="A44" s="1253" t="s">
        <v>5496</v>
      </c>
      <c r="B44" s="1175"/>
      <c r="C44" s="1254" t="s">
        <v>6029</v>
      </c>
      <c r="D44" s="1254" t="s">
        <v>6030</v>
      </c>
      <c r="E44" s="1256" t="s">
        <v>6062</v>
      </c>
      <c r="F44" s="1256" t="s">
        <v>12891</v>
      </c>
      <c r="G44" s="1254" t="s">
        <v>12848</v>
      </c>
      <c r="H44" s="1254" t="s">
        <v>6453</v>
      </c>
      <c r="I44" s="1254" t="s">
        <v>8261</v>
      </c>
      <c r="J44" s="1254" t="s">
        <v>6031</v>
      </c>
    </row>
    <row r="45" spans="1:10" s="982" customFormat="1" ht="38.25" x14ac:dyDescent="0.3">
      <c r="A45" s="1253" t="s">
        <v>5496</v>
      </c>
      <c r="B45" s="1175"/>
      <c r="C45" s="1254" t="s">
        <v>6029</v>
      </c>
      <c r="D45" s="1254" t="s">
        <v>6030</v>
      </c>
      <c r="E45" s="1256" t="s">
        <v>6063</v>
      </c>
      <c r="F45" s="1256" t="s">
        <v>12892</v>
      </c>
      <c r="G45" s="1254" t="s">
        <v>12848</v>
      </c>
      <c r="H45" s="1254" t="s">
        <v>6453</v>
      </c>
      <c r="I45" s="1254" t="s">
        <v>8261</v>
      </c>
      <c r="J45" s="1254" t="s">
        <v>6031</v>
      </c>
    </row>
    <row r="46" spans="1:10" s="982" customFormat="1" ht="38.25" x14ac:dyDescent="0.3">
      <c r="A46" s="1253" t="s">
        <v>5496</v>
      </c>
      <c r="B46" s="1175"/>
      <c r="C46" s="1254" t="s">
        <v>6029</v>
      </c>
      <c r="D46" s="1254" t="s">
        <v>6030</v>
      </c>
      <c r="E46" s="1256" t="s">
        <v>6064</v>
      </c>
      <c r="F46" s="1256" t="s">
        <v>12893</v>
      </c>
      <c r="G46" s="1254" t="s">
        <v>12848</v>
      </c>
      <c r="H46" s="1254" t="s">
        <v>6453</v>
      </c>
      <c r="I46" s="1254" t="s">
        <v>8261</v>
      </c>
      <c r="J46" s="1254" t="s">
        <v>6031</v>
      </c>
    </row>
    <row r="47" spans="1:10" s="982" customFormat="1" ht="38.25" x14ac:dyDescent="0.3">
      <c r="A47" s="1253" t="s">
        <v>5496</v>
      </c>
      <c r="B47" s="1175"/>
      <c r="C47" s="1254" t="s">
        <v>6029</v>
      </c>
      <c r="D47" s="1254" t="s">
        <v>6030</v>
      </c>
      <c r="E47" s="1256" t="s">
        <v>6065</v>
      </c>
      <c r="F47" s="1256" t="s">
        <v>12894</v>
      </c>
      <c r="G47" s="1254" t="s">
        <v>12848</v>
      </c>
      <c r="H47" s="1254" t="s">
        <v>6453</v>
      </c>
      <c r="I47" s="1254" t="s">
        <v>8261</v>
      </c>
      <c r="J47" s="1254" t="s">
        <v>6031</v>
      </c>
    </row>
    <row r="48" spans="1:10" s="982" customFormat="1" ht="38.25" x14ac:dyDescent="0.3">
      <c r="A48" s="1253" t="s">
        <v>5496</v>
      </c>
      <c r="B48" s="1175"/>
      <c r="C48" s="1254" t="s">
        <v>6029</v>
      </c>
      <c r="D48" s="1254" t="s">
        <v>6030</v>
      </c>
      <c r="E48" s="1256" t="s">
        <v>6066</v>
      </c>
      <c r="F48" s="1256" t="s">
        <v>12895</v>
      </c>
      <c r="G48" s="1254" t="s">
        <v>12848</v>
      </c>
      <c r="H48" s="1254" t="s">
        <v>6453</v>
      </c>
      <c r="I48" s="1254" t="s">
        <v>8261</v>
      </c>
      <c r="J48" s="1254" t="s">
        <v>6031</v>
      </c>
    </row>
    <row r="49" spans="1:15" s="982" customFormat="1" ht="38.25" x14ac:dyDescent="0.3">
      <c r="A49" s="1253" t="s">
        <v>5496</v>
      </c>
      <c r="B49" s="1175"/>
      <c r="C49" s="1254" t="s">
        <v>6029</v>
      </c>
      <c r="D49" s="1254" t="s">
        <v>6030</v>
      </c>
      <c r="E49" s="1256" t="s">
        <v>6067</v>
      </c>
      <c r="F49" s="1256" t="s">
        <v>12896</v>
      </c>
      <c r="G49" s="1254" t="s">
        <v>12848</v>
      </c>
      <c r="H49" s="1254" t="s">
        <v>6453</v>
      </c>
      <c r="I49" s="1254" t="s">
        <v>8261</v>
      </c>
      <c r="J49" s="1254" t="s">
        <v>6031</v>
      </c>
    </row>
    <row r="50" spans="1:15" s="982" customFormat="1" ht="38.25" x14ac:dyDescent="0.3">
      <c r="A50" s="1253" t="s">
        <v>5496</v>
      </c>
      <c r="B50" s="1175"/>
      <c r="C50" s="1254" t="s">
        <v>6029</v>
      </c>
      <c r="D50" s="1254" t="s">
        <v>6030</v>
      </c>
      <c r="E50" s="1256" t="s">
        <v>6068</v>
      </c>
      <c r="F50" s="1256" t="s">
        <v>12897</v>
      </c>
      <c r="G50" s="1254" t="s">
        <v>12848</v>
      </c>
      <c r="H50" s="1254" t="s">
        <v>6453</v>
      </c>
      <c r="I50" s="1254" t="s">
        <v>8261</v>
      </c>
      <c r="J50" s="1254" t="s">
        <v>6031</v>
      </c>
    </row>
    <row r="51" spans="1:15" s="982" customFormat="1" ht="38.25" x14ac:dyDescent="0.3">
      <c r="A51" s="1253" t="s">
        <v>5496</v>
      </c>
      <c r="B51" s="1175"/>
      <c r="C51" s="1254" t="s">
        <v>6029</v>
      </c>
      <c r="D51" s="1254" t="s">
        <v>6030</v>
      </c>
      <c r="E51" s="1256" t="s">
        <v>6069</v>
      </c>
      <c r="F51" s="1256" t="s">
        <v>12898</v>
      </c>
      <c r="G51" s="1254" t="s">
        <v>12848</v>
      </c>
      <c r="H51" s="1254" t="s">
        <v>6453</v>
      </c>
      <c r="I51" s="1254" t="s">
        <v>8261</v>
      </c>
      <c r="J51" s="1254" t="s">
        <v>6031</v>
      </c>
    </row>
    <row r="52" spans="1:15" s="1065" customFormat="1" ht="38.25" x14ac:dyDescent="0.3">
      <c r="A52" s="1253" t="s">
        <v>5496</v>
      </c>
      <c r="B52" s="1175"/>
      <c r="C52" s="1254" t="s">
        <v>6029</v>
      </c>
      <c r="D52" s="1254" t="s">
        <v>6030</v>
      </c>
      <c r="E52" s="1256" t="s">
        <v>6070</v>
      </c>
      <c r="F52" s="1256" t="s">
        <v>12899</v>
      </c>
      <c r="G52" s="1254" t="s">
        <v>12848</v>
      </c>
      <c r="H52" s="1254" t="s">
        <v>6453</v>
      </c>
      <c r="I52" s="1254" t="s">
        <v>8261</v>
      </c>
      <c r="J52" s="1254" t="s">
        <v>6031</v>
      </c>
    </row>
    <row r="53" spans="1:15" s="989" customFormat="1" ht="36.75" customHeight="1" x14ac:dyDescent="0.3">
      <c r="A53" s="1253" t="s">
        <v>5496</v>
      </c>
      <c r="B53" s="1175"/>
      <c r="C53" s="1254" t="s">
        <v>6029</v>
      </c>
      <c r="D53" s="1254" t="s">
        <v>6030</v>
      </c>
      <c r="E53" s="1256" t="s">
        <v>6071</v>
      </c>
      <c r="F53" s="1256" t="s">
        <v>12900</v>
      </c>
      <c r="G53" s="1254" t="s">
        <v>12848</v>
      </c>
      <c r="H53" s="1254" t="s">
        <v>6453</v>
      </c>
      <c r="I53" s="1254" t="s">
        <v>8261</v>
      </c>
      <c r="J53" s="1254" t="s">
        <v>6031</v>
      </c>
      <c r="K53" s="988"/>
      <c r="L53" s="988"/>
      <c r="M53" s="988"/>
      <c r="N53" s="988"/>
      <c r="O53" s="988"/>
    </row>
    <row r="54" spans="1:15" s="989" customFormat="1" ht="38.25" x14ac:dyDescent="0.3">
      <c r="A54" s="1253" t="s">
        <v>5496</v>
      </c>
      <c r="B54" s="1175"/>
      <c r="C54" s="1254" t="s">
        <v>6029</v>
      </c>
      <c r="D54" s="1254" t="s">
        <v>6030</v>
      </c>
      <c r="E54" s="1256" t="s">
        <v>6072</v>
      </c>
      <c r="F54" s="1256" t="s">
        <v>12901</v>
      </c>
      <c r="G54" s="1254" t="s">
        <v>12848</v>
      </c>
      <c r="H54" s="1254" t="s">
        <v>6453</v>
      </c>
      <c r="I54" s="1254" t="s">
        <v>8261</v>
      </c>
      <c r="J54" s="1254" t="s">
        <v>6031</v>
      </c>
      <c r="K54" s="988"/>
      <c r="L54" s="988"/>
      <c r="M54" s="988"/>
      <c r="N54" s="988"/>
      <c r="O54" s="988"/>
    </row>
    <row r="55" spans="1:15" s="989" customFormat="1" ht="38.25" x14ac:dyDescent="0.3">
      <c r="A55" s="1253" t="s">
        <v>5496</v>
      </c>
      <c r="B55" s="1175"/>
      <c r="C55" s="1254" t="s">
        <v>6029</v>
      </c>
      <c r="D55" s="1254" t="s">
        <v>6030</v>
      </c>
      <c r="E55" s="1256" t="s">
        <v>6073</v>
      </c>
      <c r="F55" s="1256" t="s">
        <v>12902</v>
      </c>
      <c r="G55" s="1254" t="s">
        <v>12848</v>
      </c>
      <c r="H55" s="1254" t="s">
        <v>6453</v>
      </c>
      <c r="I55" s="1254" t="s">
        <v>8261</v>
      </c>
      <c r="J55" s="1254" t="s">
        <v>6031</v>
      </c>
      <c r="K55" s="988"/>
      <c r="L55" s="988"/>
      <c r="M55" s="988"/>
      <c r="N55" s="988"/>
      <c r="O55" s="988"/>
    </row>
    <row r="56" spans="1:15" s="989" customFormat="1" ht="38.25" x14ac:dyDescent="0.3">
      <c r="A56" s="1059" t="s">
        <v>10841</v>
      </c>
      <c r="B56" s="1060"/>
      <c r="C56" s="1064" t="s">
        <v>6029</v>
      </c>
      <c r="D56" s="1062" t="s">
        <v>12903</v>
      </c>
      <c r="E56" s="1063"/>
      <c r="F56" s="1063"/>
      <c r="G56" s="1064"/>
      <c r="H56" s="1064"/>
      <c r="I56" s="1064"/>
      <c r="J56" s="1064"/>
      <c r="K56" s="988"/>
      <c r="L56" s="988"/>
      <c r="M56" s="988"/>
      <c r="N56" s="988"/>
      <c r="O56" s="988"/>
    </row>
    <row r="57" spans="1:15" s="1131" customFormat="1" ht="38.25" x14ac:dyDescent="0.3">
      <c r="A57" s="985">
        <v>22103</v>
      </c>
      <c r="B57" s="986"/>
      <c r="C57" s="986" t="s">
        <v>3299</v>
      </c>
      <c r="D57" s="986" t="s">
        <v>3300</v>
      </c>
      <c r="E57" s="1175" t="s">
        <v>1406</v>
      </c>
      <c r="F57" s="986" t="s">
        <v>3301</v>
      </c>
      <c r="G57" s="1585" t="s">
        <v>3302</v>
      </c>
      <c r="H57" s="1585" t="s">
        <v>3303</v>
      </c>
      <c r="I57" s="1585" t="s">
        <v>3304</v>
      </c>
      <c r="J57" s="1585" t="s">
        <v>3305</v>
      </c>
      <c r="K57" s="1130"/>
      <c r="L57" s="1130"/>
      <c r="M57" s="1130"/>
      <c r="N57" s="1130"/>
      <c r="O57" s="1130"/>
    </row>
    <row r="58" spans="1:15" s="989" customFormat="1" ht="38.25" x14ac:dyDescent="0.3">
      <c r="A58" s="985">
        <v>22103</v>
      </c>
      <c r="B58" s="990"/>
      <c r="C58" s="986" t="s">
        <v>3299</v>
      </c>
      <c r="D58" s="986" t="s">
        <v>3300</v>
      </c>
      <c r="E58" s="1175" t="s">
        <v>1412</v>
      </c>
      <c r="F58" s="986" t="s">
        <v>3301</v>
      </c>
      <c r="G58" s="1586"/>
      <c r="H58" s="1586"/>
      <c r="I58" s="1586"/>
      <c r="J58" s="1586"/>
      <c r="K58" s="988"/>
      <c r="L58" s="988"/>
      <c r="M58" s="988"/>
      <c r="N58" s="988"/>
      <c r="O58" s="988"/>
    </row>
    <row r="59" spans="1:15" s="989" customFormat="1" ht="38.25" x14ac:dyDescent="0.3">
      <c r="A59" s="985">
        <v>22103</v>
      </c>
      <c r="B59" s="990"/>
      <c r="C59" s="986" t="s">
        <v>3299</v>
      </c>
      <c r="D59" s="986" t="s">
        <v>3300</v>
      </c>
      <c r="E59" s="1175" t="s">
        <v>197</v>
      </c>
      <c r="F59" s="986" t="s">
        <v>3301</v>
      </c>
      <c r="G59" s="1586"/>
      <c r="H59" s="1586"/>
      <c r="I59" s="1586"/>
      <c r="J59" s="1586"/>
      <c r="K59" s="988"/>
      <c r="L59" s="988"/>
      <c r="M59" s="988"/>
      <c r="N59" s="988"/>
      <c r="O59" s="988"/>
    </row>
    <row r="60" spans="1:15" s="691" customFormat="1" ht="38.25" x14ac:dyDescent="0.3">
      <c r="A60" s="985">
        <v>22103</v>
      </c>
      <c r="B60" s="990"/>
      <c r="C60" s="986" t="s">
        <v>3299</v>
      </c>
      <c r="D60" s="986" t="s">
        <v>3300</v>
      </c>
      <c r="E60" s="1175" t="s">
        <v>1510</v>
      </c>
      <c r="F60" s="986" t="s">
        <v>3301</v>
      </c>
      <c r="G60" s="1587"/>
      <c r="H60" s="1587"/>
      <c r="I60" s="1587"/>
      <c r="J60" s="1587"/>
      <c r="K60" s="1069"/>
      <c r="L60" s="1069"/>
      <c r="M60" s="1069"/>
      <c r="N60" s="1069"/>
      <c r="O60" s="1069"/>
    </row>
    <row r="61" spans="1:15" s="982" customFormat="1" ht="38.25" x14ac:dyDescent="0.3">
      <c r="A61" s="985">
        <v>22103</v>
      </c>
      <c r="B61" s="990"/>
      <c r="C61" s="986" t="s">
        <v>3299</v>
      </c>
      <c r="D61" s="986" t="s">
        <v>3300</v>
      </c>
      <c r="E61" s="1175" t="s">
        <v>12904</v>
      </c>
      <c r="F61" s="1257" t="s">
        <v>12905</v>
      </c>
      <c r="G61" s="1258" t="s">
        <v>3302</v>
      </c>
      <c r="H61" s="1258" t="s">
        <v>3303</v>
      </c>
      <c r="I61" s="1258" t="s">
        <v>3304</v>
      </c>
      <c r="J61" s="1258" t="s">
        <v>12906</v>
      </c>
    </row>
    <row r="62" spans="1:15" s="982" customFormat="1" ht="38.25" x14ac:dyDescent="0.3">
      <c r="A62" s="985">
        <v>22103</v>
      </c>
      <c r="B62" s="990"/>
      <c r="C62" s="986" t="s">
        <v>3299</v>
      </c>
      <c r="D62" s="986" t="s">
        <v>3300</v>
      </c>
      <c r="E62" s="1175" t="s">
        <v>1425</v>
      </c>
      <c r="F62" s="1257" t="s">
        <v>12907</v>
      </c>
      <c r="G62" s="1258" t="s">
        <v>3302</v>
      </c>
      <c r="H62" s="1258" t="s">
        <v>3303</v>
      </c>
      <c r="I62" s="1258" t="s">
        <v>3304</v>
      </c>
      <c r="J62" s="1258" t="s">
        <v>12906</v>
      </c>
    </row>
    <row r="63" spans="1:15" s="982" customFormat="1" ht="38.25" x14ac:dyDescent="0.3">
      <c r="A63" s="985">
        <v>22103</v>
      </c>
      <c r="B63" s="990"/>
      <c r="C63" s="986" t="s">
        <v>3299</v>
      </c>
      <c r="D63" s="986" t="s">
        <v>3300</v>
      </c>
      <c r="E63" s="1175" t="s">
        <v>12904</v>
      </c>
      <c r="F63" s="1257" t="s">
        <v>12908</v>
      </c>
      <c r="G63" s="1258" t="s">
        <v>3302</v>
      </c>
      <c r="H63" s="1258" t="s">
        <v>3303</v>
      </c>
      <c r="I63" s="1258" t="s">
        <v>3304</v>
      </c>
      <c r="J63" s="1258" t="s">
        <v>12906</v>
      </c>
    </row>
    <row r="64" spans="1:15" s="982" customFormat="1" ht="38.25" x14ac:dyDescent="0.3">
      <c r="A64" s="985">
        <v>22103</v>
      </c>
      <c r="B64" s="990"/>
      <c r="C64" s="986" t="s">
        <v>3299</v>
      </c>
      <c r="D64" s="986" t="s">
        <v>3300</v>
      </c>
      <c r="E64" s="1175" t="s">
        <v>12904</v>
      </c>
      <c r="F64" s="1257" t="s">
        <v>12909</v>
      </c>
      <c r="G64" s="1258" t="s">
        <v>3302</v>
      </c>
      <c r="H64" s="1258" t="s">
        <v>3303</v>
      </c>
      <c r="I64" s="1258" t="s">
        <v>3304</v>
      </c>
      <c r="J64" s="1258" t="s">
        <v>12906</v>
      </c>
    </row>
    <row r="65" spans="1:10" s="982" customFormat="1" ht="38.25" x14ac:dyDescent="0.3">
      <c r="A65" s="985">
        <v>22103</v>
      </c>
      <c r="B65" s="990"/>
      <c r="C65" s="986" t="s">
        <v>3299</v>
      </c>
      <c r="D65" s="986" t="s">
        <v>3300</v>
      </c>
      <c r="E65" s="1175" t="s">
        <v>12904</v>
      </c>
      <c r="F65" s="1257" t="s">
        <v>12910</v>
      </c>
      <c r="G65" s="1258" t="s">
        <v>3302</v>
      </c>
      <c r="H65" s="1258" t="s">
        <v>3303</v>
      </c>
      <c r="I65" s="1258" t="s">
        <v>3304</v>
      </c>
      <c r="J65" s="1258" t="s">
        <v>12911</v>
      </c>
    </row>
    <row r="66" spans="1:10" s="982" customFormat="1" ht="38.25" x14ac:dyDescent="0.3">
      <c r="A66" s="985">
        <v>22103</v>
      </c>
      <c r="B66" s="990"/>
      <c r="C66" s="986" t="s">
        <v>3299</v>
      </c>
      <c r="D66" s="986" t="s">
        <v>3300</v>
      </c>
      <c r="E66" s="1257" t="s">
        <v>12912</v>
      </c>
      <c r="F66" s="986" t="s">
        <v>10842</v>
      </c>
      <c r="G66" s="1258" t="s">
        <v>3302</v>
      </c>
      <c r="H66" s="1258" t="s">
        <v>3303</v>
      </c>
      <c r="I66" s="1258" t="s">
        <v>3304</v>
      </c>
      <c r="J66" s="1258" t="s">
        <v>12911</v>
      </c>
    </row>
    <row r="67" spans="1:10" s="982" customFormat="1" ht="38.25" x14ac:dyDescent="0.3">
      <c r="A67" s="985">
        <v>22103</v>
      </c>
      <c r="B67" s="990"/>
      <c r="C67" s="986" t="s">
        <v>3299</v>
      </c>
      <c r="D67" s="986" t="s">
        <v>3300</v>
      </c>
      <c r="E67" s="1257" t="s">
        <v>12913</v>
      </c>
      <c r="F67" s="1259" t="s">
        <v>12914</v>
      </c>
      <c r="G67" s="1258" t="s">
        <v>3302</v>
      </c>
      <c r="H67" s="1258" t="s">
        <v>3303</v>
      </c>
      <c r="I67" s="1258" t="s">
        <v>3304</v>
      </c>
      <c r="J67" s="1258" t="s">
        <v>12911</v>
      </c>
    </row>
    <row r="68" spans="1:10" s="982" customFormat="1" ht="38.25" x14ac:dyDescent="0.3">
      <c r="A68" s="985">
        <v>22103</v>
      </c>
      <c r="B68" s="990"/>
      <c r="C68" s="986" t="s">
        <v>3299</v>
      </c>
      <c r="D68" s="986" t="s">
        <v>3300</v>
      </c>
      <c r="E68" s="1175" t="s">
        <v>1425</v>
      </c>
      <c r="F68" s="1257" t="s">
        <v>12915</v>
      </c>
      <c r="G68" s="1258" t="s">
        <v>3302</v>
      </c>
      <c r="H68" s="1258" t="s">
        <v>3303</v>
      </c>
      <c r="I68" s="1258" t="s">
        <v>3304</v>
      </c>
      <c r="J68" s="1258" t="s">
        <v>12911</v>
      </c>
    </row>
    <row r="69" spans="1:10" s="982" customFormat="1" ht="38.25" x14ac:dyDescent="0.3">
      <c r="A69" s="985">
        <v>22103</v>
      </c>
      <c r="B69" s="990"/>
      <c r="C69" s="986" t="s">
        <v>3299</v>
      </c>
      <c r="D69" s="986" t="s">
        <v>3300</v>
      </c>
      <c r="E69" s="1175" t="s">
        <v>1425</v>
      </c>
      <c r="F69" s="1257" t="s">
        <v>12916</v>
      </c>
      <c r="G69" s="1258" t="s">
        <v>3302</v>
      </c>
      <c r="H69" s="1258" t="s">
        <v>3303</v>
      </c>
      <c r="I69" s="1258" t="s">
        <v>3304</v>
      </c>
      <c r="J69" s="1258" t="s">
        <v>12911</v>
      </c>
    </row>
    <row r="70" spans="1:10" s="982" customFormat="1" ht="38.25" x14ac:dyDescent="0.3">
      <c r="A70" s="985">
        <v>22103</v>
      </c>
      <c r="B70" s="990"/>
      <c r="C70" s="986" t="s">
        <v>3299</v>
      </c>
      <c r="D70" s="986" t="s">
        <v>3300</v>
      </c>
      <c r="E70" s="1175" t="s">
        <v>1425</v>
      </c>
      <c r="F70" s="1257" t="s">
        <v>12917</v>
      </c>
      <c r="G70" s="1258" t="s">
        <v>3302</v>
      </c>
      <c r="H70" s="1258" t="s">
        <v>3303</v>
      </c>
      <c r="I70" s="1258" t="s">
        <v>3304</v>
      </c>
      <c r="J70" s="1258" t="s">
        <v>12911</v>
      </c>
    </row>
    <row r="71" spans="1:10" s="982" customFormat="1" ht="38.25" x14ac:dyDescent="0.3">
      <c r="A71" s="985">
        <v>22103</v>
      </c>
      <c r="B71" s="990"/>
      <c r="C71" s="986" t="s">
        <v>3299</v>
      </c>
      <c r="D71" s="986" t="s">
        <v>3300</v>
      </c>
      <c r="E71" s="1175" t="s">
        <v>1425</v>
      </c>
      <c r="F71" s="1257" t="s">
        <v>12918</v>
      </c>
      <c r="G71" s="1258" t="s">
        <v>3302</v>
      </c>
      <c r="H71" s="1258" t="s">
        <v>3303</v>
      </c>
      <c r="I71" s="1258" t="s">
        <v>3304</v>
      </c>
      <c r="J71" s="1258" t="s">
        <v>12911</v>
      </c>
    </row>
    <row r="72" spans="1:10" s="982" customFormat="1" ht="38.25" x14ac:dyDescent="0.3">
      <c r="A72" s="985">
        <v>22103</v>
      </c>
      <c r="B72" s="990"/>
      <c r="C72" s="986" t="s">
        <v>3299</v>
      </c>
      <c r="D72" s="986" t="s">
        <v>3300</v>
      </c>
      <c r="E72" s="1175" t="s">
        <v>1425</v>
      </c>
      <c r="F72" s="1257" t="s">
        <v>12919</v>
      </c>
      <c r="G72" s="1258" t="s">
        <v>3302</v>
      </c>
      <c r="H72" s="1258" t="s">
        <v>3303</v>
      </c>
      <c r="I72" s="1258" t="s">
        <v>3304</v>
      </c>
      <c r="J72" s="1258" t="s">
        <v>12911</v>
      </c>
    </row>
    <row r="73" spans="1:10" s="982" customFormat="1" ht="38.25" x14ac:dyDescent="0.3">
      <c r="A73" s="985">
        <v>22103</v>
      </c>
      <c r="B73" s="990"/>
      <c r="C73" s="986" t="s">
        <v>3299</v>
      </c>
      <c r="D73" s="986" t="s">
        <v>3300</v>
      </c>
      <c r="E73" s="1175" t="s">
        <v>1425</v>
      </c>
      <c r="F73" s="1257" t="s">
        <v>12920</v>
      </c>
      <c r="G73" s="1258" t="s">
        <v>3302</v>
      </c>
      <c r="H73" s="1258" t="s">
        <v>3303</v>
      </c>
      <c r="I73" s="1258" t="s">
        <v>3304</v>
      </c>
      <c r="J73" s="1258" t="s">
        <v>12911</v>
      </c>
    </row>
    <row r="74" spans="1:10" s="982" customFormat="1" ht="38.25" x14ac:dyDescent="0.3">
      <c r="A74" s="985">
        <v>22103</v>
      </c>
      <c r="B74" s="990"/>
      <c r="C74" s="986" t="s">
        <v>3299</v>
      </c>
      <c r="D74" s="986" t="s">
        <v>3300</v>
      </c>
      <c r="E74" s="1175" t="s">
        <v>1425</v>
      </c>
      <c r="F74" s="1257" t="s">
        <v>12921</v>
      </c>
      <c r="G74" s="1258" t="s">
        <v>3302</v>
      </c>
      <c r="H74" s="1258" t="s">
        <v>3303</v>
      </c>
      <c r="I74" s="1258" t="s">
        <v>3304</v>
      </c>
      <c r="J74" s="1258" t="s">
        <v>12911</v>
      </c>
    </row>
    <row r="75" spans="1:10" s="982" customFormat="1" ht="38.25" x14ac:dyDescent="0.3">
      <c r="A75" s="985">
        <v>22103</v>
      </c>
      <c r="B75" s="990"/>
      <c r="C75" s="986" t="s">
        <v>3299</v>
      </c>
      <c r="D75" s="986" t="s">
        <v>3300</v>
      </c>
      <c r="E75" s="1175" t="s">
        <v>1425</v>
      </c>
      <c r="F75" s="1257" t="s">
        <v>12922</v>
      </c>
      <c r="G75" s="1258" t="s">
        <v>3302</v>
      </c>
      <c r="H75" s="1258" t="s">
        <v>3303</v>
      </c>
      <c r="I75" s="1258" t="s">
        <v>3304</v>
      </c>
      <c r="J75" s="1258" t="s">
        <v>12911</v>
      </c>
    </row>
    <row r="76" spans="1:10" s="982" customFormat="1" ht="38.25" x14ac:dyDescent="0.3">
      <c r="A76" s="985">
        <v>22103</v>
      </c>
      <c r="B76" s="990"/>
      <c r="C76" s="986" t="s">
        <v>3299</v>
      </c>
      <c r="D76" s="986" t="s">
        <v>3300</v>
      </c>
      <c r="E76" s="1175" t="s">
        <v>1425</v>
      </c>
      <c r="F76" s="1257" t="s">
        <v>12923</v>
      </c>
      <c r="G76" s="1585" t="s">
        <v>3302</v>
      </c>
      <c r="H76" s="1585" t="s">
        <v>3303</v>
      </c>
      <c r="I76" s="1585" t="s">
        <v>3304</v>
      </c>
      <c r="J76" s="1585" t="s">
        <v>3305</v>
      </c>
    </row>
    <row r="77" spans="1:10" s="982" customFormat="1" ht="38.25" x14ac:dyDescent="0.3">
      <c r="A77" s="985">
        <v>22103</v>
      </c>
      <c r="B77" s="990"/>
      <c r="C77" s="986" t="s">
        <v>3299</v>
      </c>
      <c r="D77" s="986" t="s">
        <v>3300</v>
      </c>
      <c r="E77" s="1175" t="s">
        <v>1425</v>
      </c>
      <c r="F77" s="1257" t="s">
        <v>12924</v>
      </c>
      <c r="G77" s="1586"/>
      <c r="H77" s="1586"/>
      <c r="I77" s="1586"/>
      <c r="J77" s="1586"/>
    </row>
    <row r="78" spans="1:10" s="982" customFormat="1" ht="38.25" x14ac:dyDescent="0.3">
      <c r="A78" s="985">
        <v>22103</v>
      </c>
      <c r="B78" s="990"/>
      <c r="C78" s="986" t="s">
        <v>3299</v>
      </c>
      <c r="D78" s="986" t="s">
        <v>3300</v>
      </c>
      <c r="E78" s="1175" t="s">
        <v>1425</v>
      </c>
      <c r="F78" s="1257" t="s">
        <v>12925</v>
      </c>
      <c r="G78" s="1586"/>
      <c r="H78" s="1586"/>
      <c r="I78" s="1586"/>
      <c r="J78" s="1586"/>
    </row>
    <row r="79" spans="1:10" s="982" customFormat="1" ht="38.25" x14ac:dyDescent="0.3">
      <c r="A79" s="985">
        <v>22103</v>
      </c>
      <c r="B79" s="990"/>
      <c r="C79" s="986" t="s">
        <v>3299</v>
      </c>
      <c r="D79" s="986" t="s">
        <v>3300</v>
      </c>
      <c r="E79" s="1175" t="s">
        <v>1425</v>
      </c>
      <c r="F79" s="1257" t="s">
        <v>12926</v>
      </c>
      <c r="G79" s="1587"/>
      <c r="H79" s="1587"/>
      <c r="I79" s="1587"/>
      <c r="J79" s="1587"/>
    </row>
    <row r="80" spans="1:10" s="982" customFormat="1" ht="38.25" x14ac:dyDescent="0.3">
      <c r="A80" s="985">
        <v>22103</v>
      </c>
      <c r="B80" s="991"/>
      <c r="C80" s="986" t="s">
        <v>3299</v>
      </c>
      <c r="D80" s="986" t="s">
        <v>3300</v>
      </c>
      <c r="E80" s="1175" t="s">
        <v>1425</v>
      </c>
      <c r="F80" s="1257" t="s">
        <v>12927</v>
      </c>
      <c r="G80" s="1585" t="s">
        <v>3302</v>
      </c>
      <c r="H80" s="1585" t="s">
        <v>3303</v>
      </c>
      <c r="I80" s="1585" t="s">
        <v>3304</v>
      </c>
      <c r="J80" s="1585" t="s">
        <v>3305</v>
      </c>
    </row>
    <row r="81" spans="1:10" s="982" customFormat="1" ht="38.25" x14ac:dyDescent="0.3">
      <c r="A81" s="985">
        <v>22103</v>
      </c>
      <c r="B81" s="991"/>
      <c r="C81" s="986" t="s">
        <v>3299</v>
      </c>
      <c r="D81" s="986" t="s">
        <v>3300</v>
      </c>
      <c r="E81" s="1175" t="s">
        <v>1425</v>
      </c>
      <c r="F81" s="1257" t="s">
        <v>12928</v>
      </c>
      <c r="G81" s="1586"/>
      <c r="H81" s="1586"/>
      <c r="I81" s="1586"/>
      <c r="J81" s="1586"/>
    </row>
    <row r="82" spans="1:10" s="982" customFormat="1" ht="38.25" x14ac:dyDescent="0.3">
      <c r="A82" s="985">
        <v>22103</v>
      </c>
      <c r="B82" s="991"/>
      <c r="C82" s="986" t="s">
        <v>3299</v>
      </c>
      <c r="D82" s="986" t="s">
        <v>3300</v>
      </c>
      <c r="E82" s="1175" t="s">
        <v>1425</v>
      </c>
      <c r="F82" s="1257" t="s">
        <v>12929</v>
      </c>
      <c r="G82" s="1587"/>
      <c r="H82" s="1587"/>
      <c r="I82" s="1587"/>
      <c r="J82" s="1587"/>
    </row>
    <row r="83" spans="1:10" s="982" customFormat="1" ht="38.25" x14ac:dyDescent="0.3">
      <c r="A83" s="985">
        <v>22103</v>
      </c>
      <c r="B83" s="991"/>
      <c r="C83" s="986" t="s">
        <v>3299</v>
      </c>
      <c r="D83" s="986" t="s">
        <v>3300</v>
      </c>
      <c r="E83" s="1175" t="s">
        <v>1425</v>
      </c>
      <c r="F83" s="1257" t="s">
        <v>12930</v>
      </c>
      <c r="G83" s="1585" t="s">
        <v>3302</v>
      </c>
      <c r="H83" s="1585" t="s">
        <v>3303</v>
      </c>
      <c r="I83" s="1585" t="s">
        <v>3304</v>
      </c>
      <c r="J83" s="1585" t="s">
        <v>3305</v>
      </c>
    </row>
    <row r="84" spans="1:10" s="982" customFormat="1" ht="38.25" x14ac:dyDescent="0.3">
      <c r="A84" s="985">
        <v>22103</v>
      </c>
      <c r="B84" s="991"/>
      <c r="C84" s="986" t="s">
        <v>3299</v>
      </c>
      <c r="D84" s="986" t="s">
        <v>3300</v>
      </c>
      <c r="E84" s="1175" t="s">
        <v>1425</v>
      </c>
      <c r="F84" s="1257" t="s">
        <v>12931</v>
      </c>
      <c r="G84" s="1586"/>
      <c r="H84" s="1586"/>
      <c r="I84" s="1586"/>
      <c r="J84" s="1586"/>
    </row>
    <row r="85" spans="1:10" s="982" customFormat="1" ht="38.25" x14ac:dyDescent="0.3">
      <c r="A85" s="985">
        <v>22103</v>
      </c>
      <c r="B85" s="991"/>
      <c r="C85" s="986" t="s">
        <v>3299</v>
      </c>
      <c r="D85" s="986" t="s">
        <v>3300</v>
      </c>
      <c r="E85" s="1175" t="s">
        <v>1425</v>
      </c>
      <c r="F85" s="1257" t="s">
        <v>12932</v>
      </c>
      <c r="G85" s="1586"/>
      <c r="H85" s="1586"/>
      <c r="I85" s="1586"/>
      <c r="J85" s="1586"/>
    </row>
    <row r="86" spans="1:10" s="982" customFormat="1" ht="38.25" x14ac:dyDescent="0.3">
      <c r="A86" s="985">
        <v>22103</v>
      </c>
      <c r="B86" s="991"/>
      <c r="C86" s="986" t="s">
        <v>3299</v>
      </c>
      <c r="D86" s="986" t="s">
        <v>3300</v>
      </c>
      <c r="E86" s="1175" t="s">
        <v>1425</v>
      </c>
      <c r="F86" s="1257" t="s">
        <v>12933</v>
      </c>
      <c r="G86" s="1587"/>
      <c r="H86" s="1587"/>
      <c r="I86" s="1587"/>
      <c r="J86" s="1587"/>
    </row>
    <row r="87" spans="1:10" s="982" customFormat="1" ht="38.25" x14ac:dyDescent="0.3">
      <c r="A87" s="985">
        <v>22103</v>
      </c>
      <c r="B87" s="991"/>
      <c r="C87" s="986" t="s">
        <v>3299</v>
      </c>
      <c r="D87" s="986" t="s">
        <v>3300</v>
      </c>
      <c r="E87" s="1175" t="s">
        <v>1425</v>
      </c>
      <c r="F87" s="1257" t="s">
        <v>12934</v>
      </c>
      <c r="G87" s="1585" t="s">
        <v>3302</v>
      </c>
      <c r="H87" s="1585" t="s">
        <v>3303</v>
      </c>
      <c r="I87" s="1585" t="s">
        <v>3304</v>
      </c>
      <c r="J87" s="1585" t="s">
        <v>3305</v>
      </c>
    </row>
    <row r="88" spans="1:10" s="982" customFormat="1" ht="38.25" x14ac:dyDescent="0.3">
      <c r="A88" s="985">
        <v>22103</v>
      </c>
      <c r="B88" s="991"/>
      <c r="C88" s="986" t="s">
        <v>3299</v>
      </c>
      <c r="D88" s="986" t="s">
        <v>3300</v>
      </c>
      <c r="E88" s="1175" t="s">
        <v>1425</v>
      </c>
      <c r="F88" s="1257" t="s">
        <v>12935</v>
      </c>
      <c r="G88" s="1586"/>
      <c r="H88" s="1586"/>
      <c r="I88" s="1586"/>
      <c r="J88" s="1586"/>
    </row>
    <row r="89" spans="1:10" s="982" customFormat="1" ht="38.25" x14ac:dyDescent="0.3">
      <c r="A89" s="985">
        <v>22103</v>
      </c>
      <c r="B89" s="991"/>
      <c r="C89" s="986" t="s">
        <v>3299</v>
      </c>
      <c r="D89" s="986" t="s">
        <v>3300</v>
      </c>
      <c r="E89" s="1175" t="s">
        <v>1425</v>
      </c>
      <c r="F89" s="1257" t="s">
        <v>12936</v>
      </c>
      <c r="G89" s="1586"/>
      <c r="H89" s="1586"/>
      <c r="I89" s="1586"/>
      <c r="J89" s="1586"/>
    </row>
    <row r="90" spans="1:10" s="982" customFormat="1" ht="38.25" x14ac:dyDescent="0.3">
      <c r="A90" s="985">
        <v>22103</v>
      </c>
      <c r="B90" s="991"/>
      <c r="C90" s="986" t="s">
        <v>3299</v>
      </c>
      <c r="D90" s="986" t="s">
        <v>3300</v>
      </c>
      <c r="E90" s="1175" t="s">
        <v>1425</v>
      </c>
      <c r="F90" s="1257" t="s">
        <v>12937</v>
      </c>
      <c r="G90" s="1587"/>
      <c r="H90" s="1587"/>
      <c r="I90" s="1587"/>
      <c r="J90" s="1587"/>
    </row>
    <row r="91" spans="1:10" s="982" customFormat="1" ht="38.25" x14ac:dyDescent="0.3">
      <c r="A91" s="985">
        <v>22103</v>
      </c>
      <c r="B91" s="991"/>
      <c r="C91" s="986" t="s">
        <v>3299</v>
      </c>
      <c r="D91" s="986" t="s">
        <v>3300</v>
      </c>
      <c r="E91" s="1175" t="s">
        <v>1425</v>
      </c>
      <c r="F91" s="1257" t="s">
        <v>12938</v>
      </c>
      <c r="G91" s="1585" t="s">
        <v>3302</v>
      </c>
      <c r="H91" s="1585" t="s">
        <v>3303</v>
      </c>
      <c r="I91" s="1585" t="s">
        <v>3304</v>
      </c>
      <c r="J91" s="1585" t="s">
        <v>3305</v>
      </c>
    </row>
    <row r="92" spans="1:10" s="982" customFormat="1" ht="38.25" x14ac:dyDescent="0.3">
      <c r="A92" s="985">
        <v>22103</v>
      </c>
      <c r="B92" s="991"/>
      <c r="C92" s="986" t="s">
        <v>3299</v>
      </c>
      <c r="D92" s="986" t="s">
        <v>3300</v>
      </c>
      <c r="E92" s="1175" t="s">
        <v>1425</v>
      </c>
      <c r="F92" s="1257" t="s">
        <v>12939</v>
      </c>
      <c r="G92" s="1586"/>
      <c r="H92" s="1586"/>
      <c r="I92" s="1586"/>
      <c r="J92" s="1586"/>
    </row>
    <row r="93" spans="1:10" s="982" customFormat="1" ht="38.25" x14ac:dyDescent="0.3">
      <c r="A93" s="985">
        <v>22103</v>
      </c>
      <c r="B93" s="991"/>
      <c r="C93" s="986" t="s">
        <v>3299</v>
      </c>
      <c r="D93" s="986" t="s">
        <v>3300</v>
      </c>
      <c r="E93" s="1175" t="s">
        <v>1425</v>
      </c>
      <c r="F93" s="1257" t="s">
        <v>12940</v>
      </c>
      <c r="G93" s="1586"/>
      <c r="H93" s="1586"/>
      <c r="I93" s="1586"/>
      <c r="J93" s="1586"/>
    </row>
    <row r="94" spans="1:10" s="982" customFormat="1" ht="38.25" x14ac:dyDescent="0.3">
      <c r="A94" s="985">
        <v>22103</v>
      </c>
      <c r="B94" s="991"/>
      <c r="C94" s="986" t="s">
        <v>3299</v>
      </c>
      <c r="D94" s="986" t="s">
        <v>3300</v>
      </c>
      <c r="E94" s="1175" t="s">
        <v>1425</v>
      </c>
      <c r="F94" s="1257" t="s">
        <v>12941</v>
      </c>
      <c r="G94" s="1587"/>
      <c r="H94" s="1587"/>
      <c r="I94" s="1587"/>
      <c r="J94" s="1587"/>
    </row>
    <row r="95" spans="1:10" s="982" customFormat="1" ht="38.25" x14ac:dyDescent="0.3">
      <c r="A95" s="985">
        <v>22103</v>
      </c>
      <c r="B95" s="991"/>
      <c r="C95" s="986" t="s">
        <v>3299</v>
      </c>
      <c r="D95" s="986" t="s">
        <v>3300</v>
      </c>
      <c r="E95" s="1175" t="s">
        <v>1425</v>
      </c>
      <c r="F95" s="1257" t="s">
        <v>12942</v>
      </c>
      <c r="G95" s="1585" t="s">
        <v>3302</v>
      </c>
      <c r="H95" s="1585" t="s">
        <v>3303</v>
      </c>
      <c r="I95" s="1585" t="s">
        <v>3304</v>
      </c>
      <c r="J95" s="1585" t="s">
        <v>3305</v>
      </c>
    </row>
    <row r="96" spans="1:10" s="982" customFormat="1" ht="38.25" x14ac:dyDescent="0.3">
      <c r="A96" s="985">
        <v>22103</v>
      </c>
      <c r="B96" s="991"/>
      <c r="C96" s="986" t="s">
        <v>3299</v>
      </c>
      <c r="D96" s="986" t="s">
        <v>3300</v>
      </c>
      <c r="E96" s="1175" t="s">
        <v>1425</v>
      </c>
      <c r="F96" s="1257" t="s">
        <v>12943</v>
      </c>
      <c r="G96" s="1586"/>
      <c r="H96" s="1586"/>
      <c r="I96" s="1586"/>
      <c r="J96" s="1586"/>
    </row>
    <row r="97" spans="1:10" s="982" customFormat="1" ht="38.25" x14ac:dyDescent="0.3">
      <c r="A97" s="985">
        <v>22103</v>
      </c>
      <c r="B97" s="991"/>
      <c r="C97" s="986" t="s">
        <v>3299</v>
      </c>
      <c r="D97" s="986" t="s">
        <v>3300</v>
      </c>
      <c r="E97" s="1175" t="s">
        <v>1425</v>
      </c>
      <c r="F97" s="1257" t="s">
        <v>12944</v>
      </c>
      <c r="G97" s="1586"/>
      <c r="H97" s="1586"/>
      <c r="I97" s="1586"/>
      <c r="J97" s="1586"/>
    </row>
    <row r="98" spans="1:10" s="982" customFormat="1" ht="38.25" x14ac:dyDescent="0.3">
      <c r="A98" s="985">
        <v>22103</v>
      </c>
      <c r="B98" s="991"/>
      <c r="C98" s="986" t="s">
        <v>3299</v>
      </c>
      <c r="D98" s="986" t="s">
        <v>3300</v>
      </c>
      <c r="E98" s="1175" t="s">
        <v>1425</v>
      </c>
      <c r="F98" s="1257" t="s">
        <v>12945</v>
      </c>
      <c r="G98" s="1587"/>
      <c r="H98" s="1587"/>
      <c r="I98" s="1587"/>
      <c r="J98" s="1587"/>
    </row>
    <row r="99" spans="1:10" s="982" customFormat="1" ht="38.25" x14ac:dyDescent="0.3">
      <c r="A99" s="985">
        <v>22103</v>
      </c>
      <c r="B99" s="991"/>
      <c r="C99" s="986" t="s">
        <v>3299</v>
      </c>
      <c r="D99" s="986" t="s">
        <v>3300</v>
      </c>
      <c r="E99" s="1175" t="s">
        <v>1425</v>
      </c>
      <c r="F99" s="1257" t="s">
        <v>12946</v>
      </c>
      <c r="G99" s="1585" t="s">
        <v>3302</v>
      </c>
      <c r="H99" s="1585" t="s">
        <v>3303</v>
      </c>
      <c r="I99" s="1585" t="s">
        <v>3304</v>
      </c>
      <c r="J99" s="1585" t="s">
        <v>3305</v>
      </c>
    </row>
    <row r="100" spans="1:10" s="982" customFormat="1" ht="38.25" x14ac:dyDescent="0.3">
      <c r="A100" s="985">
        <v>22103</v>
      </c>
      <c r="B100" s="991"/>
      <c r="C100" s="986" t="s">
        <v>3299</v>
      </c>
      <c r="D100" s="986" t="s">
        <v>3300</v>
      </c>
      <c r="E100" s="1175" t="s">
        <v>1425</v>
      </c>
      <c r="F100" s="1257" t="s">
        <v>12947</v>
      </c>
      <c r="G100" s="1586"/>
      <c r="H100" s="1586"/>
      <c r="I100" s="1586"/>
      <c r="J100" s="1586"/>
    </row>
    <row r="101" spans="1:10" s="982" customFormat="1" ht="38.25" x14ac:dyDescent="0.3">
      <c r="A101" s="985">
        <v>22103</v>
      </c>
      <c r="B101" s="991"/>
      <c r="C101" s="986" t="s">
        <v>3299</v>
      </c>
      <c r="D101" s="986" t="s">
        <v>3300</v>
      </c>
      <c r="E101" s="1175" t="s">
        <v>1425</v>
      </c>
      <c r="F101" s="1257" t="s">
        <v>12948</v>
      </c>
      <c r="G101" s="1586"/>
      <c r="H101" s="1586"/>
      <c r="I101" s="1586"/>
      <c r="J101" s="1586"/>
    </row>
    <row r="102" spans="1:10" s="982" customFormat="1" ht="38.25" x14ac:dyDescent="0.3">
      <c r="A102" s="985">
        <v>22103</v>
      </c>
      <c r="B102" s="991"/>
      <c r="C102" s="986" t="s">
        <v>3299</v>
      </c>
      <c r="D102" s="986" t="s">
        <v>3300</v>
      </c>
      <c r="E102" s="1175" t="s">
        <v>1425</v>
      </c>
      <c r="F102" s="1257" t="s">
        <v>12949</v>
      </c>
      <c r="G102" s="1587"/>
      <c r="H102" s="1587"/>
      <c r="I102" s="1587"/>
      <c r="J102" s="1587"/>
    </row>
    <row r="103" spans="1:10" s="982" customFormat="1" ht="38.25" x14ac:dyDescent="0.3">
      <c r="A103" s="985">
        <v>22103</v>
      </c>
      <c r="B103" s="991"/>
      <c r="C103" s="986" t="s">
        <v>3299</v>
      </c>
      <c r="D103" s="986" t="s">
        <v>3300</v>
      </c>
      <c r="E103" s="1175" t="s">
        <v>1425</v>
      </c>
      <c r="F103" s="1175" t="s">
        <v>12950</v>
      </c>
      <c r="G103" s="1589" t="s">
        <v>3302</v>
      </c>
      <c r="H103" s="1589" t="s">
        <v>3303</v>
      </c>
      <c r="I103" s="1589" t="s">
        <v>3304</v>
      </c>
      <c r="J103" s="1589" t="s">
        <v>3305</v>
      </c>
    </row>
    <row r="104" spans="1:10" s="982" customFormat="1" ht="38.25" x14ac:dyDescent="0.3">
      <c r="A104" s="985">
        <v>22103</v>
      </c>
      <c r="B104" s="991"/>
      <c r="C104" s="986" t="s">
        <v>3299</v>
      </c>
      <c r="D104" s="986" t="s">
        <v>3300</v>
      </c>
      <c r="E104" s="1257" t="s">
        <v>12912</v>
      </c>
      <c r="F104" s="1175" t="s">
        <v>10843</v>
      </c>
      <c r="G104" s="1589"/>
      <c r="H104" s="1589"/>
      <c r="I104" s="1589"/>
      <c r="J104" s="1589"/>
    </row>
    <row r="105" spans="1:10" s="982" customFormat="1" ht="38.25" x14ac:dyDescent="0.3">
      <c r="A105" s="985">
        <v>22103</v>
      </c>
      <c r="B105" s="991"/>
      <c r="C105" s="986" t="s">
        <v>3299</v>
      </c>
      <c r="D105" s="986" t="s">
        <v>3300</v>
      </c>
      <c r="E105" s="1175" t="s">
        <v>1425</v>
      </c>
      <c r="F105" s="1175" t="s">
        <v>12951</v>
      </c>
      <c r="G105" s="1589"/>
      <c r="H105" s="1589"/>
      <c r="I105" s="1589"/>
      <c r="J105" s="1589"/>
    </row>
    <row r="106" spans="1:10" s="982" customFormat="1" ht="38.25" x14ac:dyDescent="0.3">
      <c r="A106" s="985">
        <v>22103</v>
      </c>
      <c r="B106" s="991"/>
      <c r="C106" s="986" t="s">
        <v>3299</v>
      </c>
      <c r="D106" s="986" t="s">
        <v>3300</v>
      </c>
      <c r="E106" s="1175" t="s">
        <v>1425</v>
      </c>
      <c r="F106" s="1175" t="s">
        <v>12952</v>
      </c>
      <c r="G106" s="1589"/>
      <c r="H106" s="1589"/>
      <c r="I106" s="1589"/>
      <c r="J106" s="1589"/>
    </row>
    <row r="107" spans="1:10" s="982" customFormat="1" ht="38.25" x14ac:dyDescent="0.3">
      <c r="A107" s="1126" t="s">
        <v>10841</v>
      </c>
      <c r="B107" s="1127"/>
      <c r="C107" s="1128" t="s">
        <v>3299</v>
      </c>
      <c r="D107" s="1062" t="s">
        <v>12953</v>
      </c>
      <c r="E107" s="1129"/>
      <c r="F107" s="1129"/>
      <c r="G107" s="1129"/>
      <c r="H107" s="1129"/>
      <c r="I107" s="1129"/>
      <c r="J107" s="1129"/>
    </row>
    <row r="108" spans="1:10" s="982" customFormat="1" ht="38.25" x14ac:dyDescent="0.3">
      <c r="A108" s="992">
        <v>25033</v>
      </c>
      <c r="B108" s="987" t="s">
        <v>2170</v>
      </c>
      <c r="C108" s="987" t="s">
        <v>2171</v>
      </c>
      <c r="D108" s="987" t="s">
        <v>2172</v>
      </c>
      <c r="E108" s="987" t="s">
        <v>2173</v>
      </c>
      <c r="F108" s="987" t="s">
        <v>2174</v>
      </c>
      <c r="G108" s="987"/>
      <c r="H108" s="987"/>
      <c r="I108" s="987"/>
      <c r="J108" s="987"/>
    </row>
    <row r="109" spans="1:10" s="982" customFormat="1" ht="38.25" x14ac:dyDescent="0.3">
      <c r="A109" s="992">
        <v>25033</v>
      </c>
      <c r="B109" s="987" t="s">
        <v>2175</v>
      </c>
      <c r="C109" s="987" t="s">
        <v>2171</v>
      </c>
      <c r="D109" s="987" t="s">
        <v>2172</v>
      </c>
      <c r="E109" s="987" t="s">
        <v>2176</v>
      </c>
      <c r="F109" s="987" t="s">
        <v>2177</v>
      </c>
      <c r="G109" s="987"/>
      <c r="H109" s="987"/>
      <c r="I109" s="987"/>
      <c r="J109" s="987"/>
    </row>
    <row r="110" spans="1:10" s="982" customFormat="1" x14ac:dyDescent="0.3">
      <c r="A110" s="1075"/>
      <c r="B110" s="1068"/>
      <c r="C110" s="1068"/>
      <c r="D110" s="1068"/>
      <c r="E110" s="1068"/>
      <c r="F110" s="1068"/>
      <c r="G110" s="1068"/>
      <c r="H110" s="1068"/>
      <c r="I110" s="1068"/>
      <c r="J110" s="1068"/>
    </row>
    <row r="111" spans="1:10" s="982" customFormat="1" ht="36" x14ac:dyDescent="0.3">
      <c r="A111" s="1073" t="s">
        <v>7131</v>
      </c>
      <c r="B111" s="1073" t="s">
        <v>12080</v>
      </c>
      <c r="C111" s="1073" t="s">
        <v>12081</v>
      </c>
      <c r="D111" s="1073" t="s">
        <v>9822</v>
      </c>
      <c r="E111" s="1073" t="s">
        <v>1388</v>
      </c>
      <c r="F111" s="1260" t="s">
        <v>12954</v>
      </c>
      <c r="G111" s="1260" t="s">
        <v>9228</v>
      </c>
      <c r="H111" s="1260" t="s">
        <v>12955</v>
      </c>
      <c r="I111" s="1260" t="s">
        <v>12956</v>
      </c>
      <c r="J111" s="1260" t="s">
        <v>12957</v>
      </c>
    </row>
    <row r="112" spans="1:10" s="982" customFormat="1" ht="36" x14ac:dyDescent="0.3">
      <c r="A112" s="1073" t="s">
        <v>7131</v>
      </c>
      <c r="B112" s="1073" t="s">
        <v>12080</v>
      </c>
      <c r="C112" s="1073" t="s">
        <v>12081</v>
      </c>
      <c r="D112" s="1073" t="s">
        <v>9822</v>
      </c>
      <c r="E112" s="1073" t="s">
        <v>1388</v>
      </c>
      <c r="F112" s="1260" t="s">
        <v>12958</v>
      </c>
      <c r="G112" s="1260" t="s">
        <v>9228</v>
      </c>
      <c r="H112" s="1260" t="s">
        <v>12955</v>
      </c>
      <c r="I112" s="1260" t="s">
        <v>12956</v>
      </c>
      <c r="J112" s="1260" t="s">
        <v>12957</v>
      </c>
    </row>
    <row r="113" spans="1:10" s="982" customFormat="1" ht="36" x14ac:dyDescent="0.3">
      <c r="A113" s="1073" t="s">
        <v>7131</v>
      </c>
      <c r="B113" s="1073" t="s">
        <v>12080</v>
      </c>
      <c r="C113" s="1073" t="s">
        <v>12081</v>
      </c>
      <c r="D113" s="1073" t="s">
        <v>9822</v>
      </c>
      <c r="E113" s="1073" t="s">
        <v>1388</v>
      </c>
      <c r="F113" s="1260" t="s">
        <v>12959</v>
      </c>
      <c r="G113" s="1260" t="s">
        <v>9228</v>
      </c>
      <c r="H113" s="1260" t="s">
        <v>12955</v>
      </c>
      <c r="I113" s="1260" t="s">
        <v>12956</v>
      </c>
      <c r="J113" s="1260" t="s">
        <v>12957</v>
      </c>
    </row>
    <row r="114" spans="1:10" s="982" customFormat="1" ht="36" x14ac:dyDescent="0.3">
      <c r="A114" s="1073" t="s">
        <v>7131</v>
      </c>
      <c r="B114" s="1073" t="s">
        <v>12080</v>
      </c>
      <c r="C114" s="1073" t="s">
        <v>12081</v>
      </c>
      <c r="D114" s="1073" t="s">
        <v>9822</v>
      </c>
      <c r="E114" s="1073" t="s">
        <v>1388</v>
      </c>
      <c r="F114" s="1260" t="s">
        <v>12960</v>
      </c>
      <c r="G114" s="1260" t="s">
        <v>9228</v>
      </c>
      <c r="H114" s="1260" t="s">
        <v>12955</v>
      </c>
      <c r="I114" s="1260" t="s">
        <v>12956</v>
      </c>
      <c r="J114" s="1260" t="s">
        <v>12957</v>
      </c>
    </row>
    <row r="115" spans="1:10" s="982" customFormat="1" ht="36" x14ac:dyDescent="0.3">
      <c r="A115" s="1073" t="s">
        <v>7131</v>
      </c>
      <c r="B115" s="1073" t="s">
        <v>12080</v>
      </c>
      <c r="C115" s="1073" t="s">
        <v>12081</v>
      </c>
      <c r="D115" s="1073" t="s">
        <v>9822</v>
      </c>
      <c r="E115" s="1073" t="s">
        <v>1388</v>
      </c>
      <c r="F115" s="1260" t="s">
        <v>12961</v>
      </c>
      <c r="G115" s="1260" t="s">
        <v>9228</v>
      </c>
      <c r="H115" s="1260" t="s">
        <v>12955</v>
      </c>
      <c r="I115" s="1260" t="s">
        <v>12956</v>
      </c>
      <c r="J115" s="1260" t="s">
        <v>12957</v>
      </c>
    </row>
    <row r="116" spans="1:10" s="982" customFormat="1" ht="36" x14ac:dyDescent="0.3">
      <c r="A116" s="1073" t="s">
        <v>7131</v>
      </c>
      <c r="B116" s="1073" t="s">
        <v>12080</v>
      </c>
      <c r="C116" s="1073" t="s">
        <v>12081</v>
      </c>
      <c r="D116" s="1073" t="s">
        <v>9822</v>
      </c>
      <c r="E116" s="1073" t="s">
        <v>1388</v>
      </c>
      <c r="F116" s="1260" t="s">
        <v>12962</v>
      </c>
      <c r="G116" s="1260" t="s">
        <v>9228</v>
      </c>
      <c r="H116" s="1260" t="s">
        <v>12955</v>
      </c>
      <c r="I116" s="1260" t="s">
        <v>12956</v>
      </c>
      <c r="J116" s="1260" t="s">
        <v>12957</v>
      </c>
    </row>
    <row r="117" spans="1:10" s="982" customFormat="1" ht="36" x14ac:dyDescent="0.3">
      <c r="A117" s="1073" t="s">
        <v>7131</v>
      </c>
      <c r="B117" s="1073" t="s">
        <v>12080</v>
      </c>
      <c r="C117" s="1073" t="s">
        <v>12081</v>
      </c>
      <c r="D117" s="1073" t="s">
        <v>9822</v>
      </c>
      <c r="E117" s="1073" t="s">
        <v>1388</v>
      </c>
      <c r="F117" s="1260" t="s">
        <v>12963</v>
      </c>
      <c r="G117" s="1260" t="s">
        <v>9228</v>
      </c>
      <c r="H117" s="1260" t="s">
        <v>12955</v>
      </c>
      <c r="I117" s="1260" t="s">
        <v>12956</v>
      </c>
      <c r="J117" s="1260" t="s">
        <v>12957</v>
      </c>
    </row>
    <row r="118" spans="1:10" s="982" customFormat="1" ht="36" x14ac:dyDescent="0.3">
      <c r="A118" s="1073" t="s">
        <v>7131</v>
      </c>
      <c r="B118" s="1073" t="s">
        <v>12080</v>
      </c>
      <c r="C118" s="1073" t="s">
        <v>12081</v>
      </c>
      <c r="D118" s="1073" t="s">
        <v>9822</v>
      </c>
      <c r="E118" s="1073" t="s">
        <v>1388</v>
      </c>
      <c r="F118" s="1260" t="s">
        <v>12964</v>
      </c>
      <c r="G118" s="1260" t="s">
        <v>9228</v>
      </c>
      <c r="H118" s="1260" t="s">
        <v>12955</v>
      </c>
      <c r="I118" s="1260" t="s">
        <v>12956</v>
      </c>
      <c r="J118" s="1260" t="s">
        <v>12957</v>
      </c>
    </row>
    <row r="119" spans="1:10" s="982" customFormat="1" ht="36" x14ac:dyDescent="0.3">
      <c r="A119" s="1073" t="s">
        <v>7131</v>
      </c>
      <c r="B119" s="1073" t="s">
        <v>12080</v>
      </c>
      <c r="C119" s="1073" t="s">
        <v>12081</v>
      </c>
      <c r="D119" s="1073" t="s">
        <v>9822</v>
      </c>
      <c r="E119" s="1073" t="s">
        <v>1388</v>
      </c>
      <c r="F119" s="1260" t="s">
        <v>12965</v>
      </c>
      <c r="G119" s="1260" t="s">
        <v>9228</v>
      </c>
      <c r="H119" s="1260" t="s">
        <v>12955</v>
      </c>
      <c r="I119" s="1260" t="s">
        <v>12956</v>
      </c>
      <c r="J119" s="1260" t="s">
        <v>12957</v>
      </c>
    </row>
    <row r="120" spans="1:10" s="982" customFormat="1" ht="36" x14ac:dyDescent="0.3">
      <c r="A120" s="1073" t="s">
        <v>7131</v>
      </c>
      <c r="B120" s="1073" t="s">
        <v>12080</v>
      </c>
      <c r="C120" s="1073" t="s">
        <v>12081</v>
      </c>
      <c r="D120" s="1073" t="s">
        <v>9822</v>
      </c>
      <c r="E120" s="1073" t="s">
        <v>1388</v>
      </c>
      <c r="F120" s="1260" t="s">
        <v>12966</v>
      </c>
      <c r="G120" s="1260" t="s">
        <v>9228</v>
      </c>
      <c r="H120" s="1260" t="s">
        <v>12955</v>
      </c>
      <c r="I120" s="1260" t="s">
        <v>12956</v>
      </c>
      <c r="J120" s="1260" t="s">
        <v>12957</v>
      </c>
    </row>
    <row r="121" spans="1:10" s="982" customFormat="1" ht="36" x14ac:dyDescent="0.3">
      <c r="A121" s="1073" t="s">
        <v>7131</v>
      </c>
      <c r="B121" s="1073" t="s">
        <v>12080</v>
      </c>
      <c r="C121" s="1073" t="s">
        <v>12081</v>
      </c>
      <c r="D121" s="1073" t="s">
        <v>9822</v>
      </c>
      <c r="E121" s="1073" t="s">
        <v>1388</v>
      </c>
      <c r="F121" s="1260" t="s">
        <v>12967</v>
      </c>
      <c r="G121" s="1260" t="s">
        <v>9228</v>
      </c>
      <c r="H121" s="1260" t="s">
        <v>12955</v>
      </c>
      <c r="I121" s="1260" t="s">
        <v>12956</v>
      </c>
      <c r="J121" s="1260" t="s">
        <v>12957</v>
      </c>
    </row>
    <row r="122" spans="1:10" s="982" customFormat="1" ht="36" x14ac:dyDescent="0.3">
      <c r="A122" s="1073" t="s">
        <v>7131</v>
      </c>
      <c r="B122" s="1073" t="s">
        <v>12080</v>
      </c>
      <c r="C122" s="1073" t="s">
        <v>12081</v>
      </c>
      <c r="D122" s="1073" t="s">
        <v>9822</v>
      </c>
      <c r="E122" s="1073" t="s">
        <v>1388</v>
      </c>
      <c r="F122" s="1260" t="s">
        <v>12968</v>
      </c>
      <c r="G122" s="1260" t="s">
        <v>9228</v>
      </c>
      <c r="H122" s="1260" t="s">
        <v>12955</v>
      </c>
      <c r="I122" s="1260" t="s">
        <v>12956</v>
      </c>
      <c r="J122" s="1260" t="s">
        <v>12957</v>
      </c>
    </row>
    <row r="123" spans="1:10" s="982" customFormat="1" ht="36" x14ac:dyDescent="0.3">
      <c r="A123" s="1073" t="s">
        <v>7131</v>
      </c>
      <c r="B123" s="1073" t="s">
        <v>12080</v>
      </c>
      <c r="C123" s="1073" t="s">
        <v>12081</v>
      </c>
      <c r="D123" s="1073" t="s">
        <v>9822</v>
      </c>
      <c r="E123" s="1073" t="s">
        <v>1629</v>
      </c>
      <c r="F123" s="1260" t="s">
        <v>12969</v>
      </c>
      <c r="G123" s="1260" t="s">
        <v>9228</v>
      </c>
      <c r="H123" s="1260" t="s">
        <v>12955</v>
      </c>
      <c r="I123" s="1260" t="s">
        <v>12956</v>
      </c>
      <c r="J123" s="1260" t="s">
        <v>12957</v>
      </c>
    </row>
    <row r="124" spans="1:10" s="982" customFormat="1" ht="36" x14ac:dyDescent="0.3">
      <c r="A124" s="1073" t="s">
        <v>7131</v>
      </c>
      <c r="B124" s="1073" t="s">
        <v>12082</v>
      </c>
      <c r="C124" s="1073" t="s">
        <v>12081</v>
      </c>
      <c r="D124" s="1073" t="s">
        <v>9822</v>
      </c>
      <c r="E124" s="1073" t="s">
        <v>1667</v>
      </c>
      <c r="F124" s="1260" t="s">
        <v>12954</v>
      </c>
      <c r="G124" s="1260" t="s">
        <v>9228</v>
      </c>
      <c r="H124" s="1260" t="s">
        <v>12955</v>
      </c>
      <c r="I124" s="1260" t="s">
        <v>12956</v>
      </c>
      <c r="J124" s="1260" t="s">
        <v>12957</v>
      </c>
    </row>
    <row r="125" spans="1:10" s="1065" customFormat="1" ht="36" x14ac:dyDescent="0.3">
      <c r="A125" s="1073" t="s">
        <v>7131</v>
      </c>
      <c r="B125" s="1073" t="s">
        <v>12082</v>
      </c>
      <c r="C125" s="1073" t="s">
        <v>12081</v>
      </c>
      <c r="D125" s="1073" t="s">
        <v>9822</v>
      </c>
      <c r="E125" s="1073" t="s">
        <v>1667</v>
      </c>
      <c r="F125" s="1260" t="s">
        <v>12958</v>
      </c>
      <c r="G125" s="1260" t="s">
        <v>9228</v>
      </c>
      <c r="H125" s="1260" t="s">
        <v>12955</v>
      </c>
      <c r="I125" s="1260" t="s">
        <v>12956</v>
      </c>
      <c r="J125" s="1260" t="s">
        <v>12957</v>
      </c>
    </row>
    <row r="126" spans="1:10" s="982" customFormat="1" ht="36" x14ac:dyDescent="0.3">
      <c r="A126" s="1073" t="s">
        <v>7131</v>
      </c>
      <c r="B126" s="1073" t="s">
        <v>12082</v>
      </c>
      <c r="C126" s="1073" t="s">
        <v>12081</v>
      </c>
      <c r="D126" s="1073" t="s">
        <v>9822</v>
      </c>
      <c r="E126" s="1073" t="s">
        <v>1388</v>
      </c>
      <c r="F126" s="1260" t="s">
        <v>12960</v>
      </c>
      <c r="G126" s="1260" t="s">
        <v>9228</v>
      </c>
      <c r="H126" s="1260" t="s">
        <v>12955</v>
      </c>
      <c r="I126" s="1260" t="s">
        <v>12956</v>
      </c>
      <c r="J126" s="1260" t="s">
        <v>12957</v>
      </c>
    </row>
    <row r="127" spans="1:10" s="982" customFormat="1" ht="36" x14ac:dyDescent="0.3">
      <c r="A127" s="1073" t="s">
        <v>7131</v>
      </c>
      <c r="B127" s="1073" t="s">
        <v>12082</v>
      </c>
      <c r="C127" s="1073" t="s">
        <v>12081</v>
      </c>
      <c r="D127" s="1073" t="s">
        <v>9822</v>
      </c>
      <c r="E127" s="1073" t="s">
        <v>1667</v>
      </c>
      <c r="F127" s="1260" t="s">
        <v>12961</v>
      </c>
      <c r="G127" s="1260" t="s">
        <v>9228</v>
      </c>
      <c r="H127" s="1260" t="s">
        <v>12955</v>
      </c>
      <c r="I127" s="1260" t="s">
        <v>12956</v>
      </c>
      <c r="J127" s="1260" t="s">
        <v>12957</v>
      </c>
    </row>
    <row r="128" spans="1:10" s="982" customFormat="1" ht="36" x14ac:dyDescent="0.3">
      <c r="A128" s="1073" t="s">
        <v>7131</v>
      </c>
      <c r="B128" s="1073" t="s">
        <v>12082</v>
      </c>
      <c r="C128" s="1073" t="s">
        <v>12081</v>
      </c>
      <c r="D128" s="1073" t="s">
        <v>9822</v>
      </c>
      <c r="E128" s="1073" t="s">
        <v>1667</v>
      </c>
      <c r="F128" s="1260" t="s">
        <v>12965</v>
      </c>
      <c r="G128" s="1260" t="s">
        <v>9228</v>
      </c>
      <c r="H128" s="1260" t="s">
        <v>12955</v>
      </c>
      <c r="I128" s="1260" t="s">
        <v>12956</v>
      </c>
      <c r="J128" s="1260" t="s">
        <v>12957</v>
      </c>
    </row>
    <row r="129" spans="1:10" s="982" customFormat="1" ht="36" x14ac:dyDescent="0.3">
      <c r="A129" s="1073" t="s">
        <v>7131</v>
      </c>
      <c r="B129" s="1073" t="s">
        <v>12083</v>
      </c>
      <c r="C129" s="1073" t="s">
        <v>12081</v>
      </c>
      <c r="D129" s="1260" t="s">
        <v>9822</v>
      </c>
      <c r="E129" s="1260" t="s">
        <v>214</v>
      </c>
      <c r="F129" s="1260" t="s">
        <v>12954</v>
      </c>
      <c r="G129" s="1260" t="s">
        <v>9228</v>
      </c>
      <c r="H129" s="1260" t="s">
        <v>12955</v>
      </c>
      <c r="I129" s="1260" t="s">
        <v>12956</v>
      </c>
      <c r="J129" s="1260" t="s">
        <v>12957</v>
      </c>
    </row>
    <row r="130" spans="1:10" s="982" customFormat="1" ht="36" x14ac:dyDescent="0.3">
      <c r="A130" s="1073" t="s">
        <v>7131</v>
      </c>
      <c r="B130" s="1073" t="s">
        <v>12083</v>
      </c>
      <c r="C130" s="1073" t="s">
        <v>12081</v>
      </c>
      <c r="D130" s="1073" t="s">
        <v>9822</v>
      </c>
      <c r="E130" s="1073" t="s">
        <v>214</v>
      </c>
      <c r="F130" s="1260" t="s">
        <v>12970</v>
      </c>
      <c r="G130" s="1260" t="s">
        <v>9228</v>
      </c>
      <c r="H130" s="1260" t="s">
        <v>12955</v>
      </c>
      <c r="I130" s="1260" t="s">
        <v>12956</v>
      </c>
      <c r="J130" s="1260" t="s">
        <v>12957</v>
      </c>
    </row>
    <row r="131" spans="1:10" s="982" customFormat="1" ht="36" x14ac:dyDescent="0.3">
      <c r="A131" s="1073" t="s">
        <v>7131</v>
      </c>
      <c r="B131" s="1073" t="s">
        <v>12084</v>
      </c>
      <c r="C131" s="1073" t="s">
        <v>12081</v>
      </c>
      <c r="D131" s="1073" t="s">
        <v>9822</v>
      </c>
      <c r="E131" s="1073" t="s">
        <v>1629</v>
      </c>
      <c r="F131" s="1260" t="s">
        <v>12971</v>
      </c>
      <c r="G131" s="1260" t="s">
        <v>9228</v>
      </c>
      <c r="H131" s="1260" t="s">
        <v>12955</v>
      </c>
      <c r="I131" s="1260" t="s">
        <v>12956</v>
      </c>
      <c r="J131" s="1260" t="s">
        <v>12957</v>
      </c>
    </row>
    <row r="132" spans="1:10" s="982" customFormat="1" ht="36" x14ac:dyDescent="0.3">
      <c r="A132" s="1073" t="s">
        <v>7131</v>
      </c>
      <c r="B132" s="1073" t="s">
        <v>12084</v>
      </c>
      <c r="C132" s="1073" t="s">
        <v>12081</v>
      </c>
      <c r="D132" s="1073" t="s">
        <v>9822</v>
      </c>
      <c r="E132" s="1073" t="s">
        <v>1629</v>
      </c>
      <c r="F132" s="1260" t="s">
        <v>12972</v>
      </c>
      <c r="G132" s="1260" t="s">
        <v>9228</v>
      </c>
      <c r="H132" s="1260" t="s">
        <v>12955</v>
      </c>
      <c r="I132" s="1260" t="s">
        <v>12956</v>
      </c>
      <c r="J132" s="1260" t="s">
        <v>12957</v>
      </c>
    </row>
    <row r="133" spans="1:10" s="982" customFormat="1" ht="36" x14ac:dyDescent="0.3">
      <c r="A133" s="1073" t="s">
        <v>7131</v>
      </c>
      <c r="B133" s="1073" t="s">
        <v>12084</v>
      </c>
      <c r="C133" s="1073" t="s">
        <v>12081</v>
      </c>
      <c r="D133" s="1073" t="s">
        <v>9822</v>
      </c>
      <c r="E133" s="1073" t="s">
        <v>1629</v>
      </c>
      <c r="F133" s="1260" t="s">
        <v>12973</v>
      </c>
      <c r="G133" s="1260" t="s">
        <v>9228</v>
      </c>
      <c r="H133" s="1260" t="s">
        <v>12955</v>
      </c>
      <c r="I133" s="1260" t="s">
        <v>12956</v>
      </c>
      <c r="J133" s="1260" t="s">
        <v>12957</v>
      </c>
    </row>
    <row r="134" spans="1:10" s="982" customFormat="1" ht="36" x14ac:dyDescent="0.3">
      <c r="A134" s="1073" t="s">
        <v>7131</v>
      </c>
      <c r="B134" s="1073" t="s">
        <v>12084</v>
      </c>
      <c r="C134" s="1073" t="s">
        <v>12081</v>
      </c>
      <c r="D134" s="1073" t="s">
        <v>9822</v>
      </c>
      <c r="E134" s="1073" t="s">
        <v>1629</v>
      </c>
      <c r="F134" s="1260" t="s">
        <v>12974</v>
      </c>
      <c r="G134" s="1260" t="s">
        <v>9228</v>
      </c>
      <c r="H134" s="1260" t="s">
        <v>12955</v>
      </c>
      <c r="I134" s="1260" t="s">
        <v>12956</v>
      </c>
      <c r="J134" s="1260" t="s">
        <v>12957</v>
      </c>
    </row>
    <row r="135" spans="1:10" s="982" customFormat="1" ht="36" x14ac:dyDescent="0.3">
      <c r="A135" s="1073" t="s">
        <v>7131</v>
      </c>
      <c r="B135" s="1073" t="s">
        <v>12084</v>
      </c>
      <c r="C135" s="1073" t="s">
        <v>12081</v>
      </c>
      <c r="D135" s="1073" t="s">
        <v>9822</v>
      </c>
      <c r="E135" s="1073" t="s">
        <v>1629</v>
      </c>
      <c r="F135" s="1260" t="s">
        <v>12975</v>
      </c>
      <c r="G135" s="1260" t="s">
        <v>9228</v>
      </c>
      <c r="H135" s="1260" t="s">
        <v>12955</v>
      </c>
      <c r="I135" s="1260" t="s">
        <v>12956</v>
      </c>
      <c r="J135" s="1260" t="s">
        <v>12957</v>
      </c>
    </row>
    <row r="136" spans="1:10" s="982" customFormat="1" ht="36" x14ac:dyDescent="0.3">
      <c r="A136" s="1073" t="s">
        <v>7131</v>
      </c>
      <c r="B136" s="1073" t="s">
        <v>12084</v>
      </c>
      <c r="C136" s="1073" t="s">
        <v>12081</v>
      </c>
      <c r="D136" s="1073" t="s">
        <v>9822</v>
      </c>
      <c r="E136" s="1073" t="s">
        <v>1629</v>
      </c>
      <c r="F136" s="1260" t="s">
        <v>12976</v>
      </c>
      <c r="G136" s="1260" t="s">
        <v>9228</v>
      </c>
      <c r="H136" s="1260" t="s">
        <v>12955</v>
      </c>
      <c r="I136" s="1260" t="s">
        <v>12956</v>
      </c>
      <c r="J136" s="1260" t="s">
        <v>12957</v>
      </c>
    </row>
    <row r="137" spans="1:10" s="982" customFormat="1" ht="36" x14ac:dyDescent="0.3">
      <c r="A137" s="1073" t="s">
        <v>7131</v>
      </c>
      <c r="B137" s="1073" t="s">
        <v>12084</v>
      </c>
      <c r="C137" s="1073" t="s">
        <v>12081</v>
      </c>
      <c r="D137" s="1073" t="s">
        <v>9822</v>
      </c>
      <c r="E137" s="1073" t="s">
        <v>1629</v>
      </c>
      <c r="F137" s="1260" t="s">
        <v>12977</v>
      </c>
      <c r="G137" s="1260" t="s">
        <v>9228</v>
      </c>
      <c r="H137" s="1260" t="s">
        <v>12955</v>
      </c>
      <c r="I137" s="1260" t="s">
        <v>12956</v>
      </c>
      <c r="J137" s="1260" t="s">
        <v>12957</v>
      </c>
    </row>
    <row r="138" spans="1:10" s="982" customFormat="1" ht="36" x14ac:dyDescent="0.3">
      <c r="A138" s="1073" t="s">
        <v>7131</v>
      </c>
      <c r="B138" s="1073" t="s">
        <v>12084</v>
      </c>
      <c r="C138" s="1073" t="s">
        <v>12081</v>
      </c>
      <c r="D138" s="1073" t="s">
        <v>9822</v>
      </c>
      <c r="E138" s="1073" t="s">
        <v>1629</v>
      </c>
      <c r="F138" s="1260" t="s">
        <v>12978</v>
      </c>
      <c r="G138" s="1260" t="s">
        <v>9228</v>
      </c>
      <c r="H138" s="1260" t="s">
        <v>12955</v>
      </c>
      <c r="I138" s="1260" t="s">
        <v>12956</v>
      </c>
      <c r="J138" s="1260" t="s">
        <v>12957</v>
      </c>
    </row>
    <row r="139" spans="1:10" s="982" customFormat="1" ht="36" x14ac:dyDescent="0.3">
      <c r="A139" s="1073" t="s">
        <v>7131</v>
      </c>
      <c r="B139" s="1073" t="s">
        <v>12084</v>
      </c>
      <c r="C139" s="1073" t="s">
        <v>12081</v>
      </c>
      <c r="D139" s="1073" t="s">
        <v>9822</v>
      </c>
      <c r="E139" s="1073" t="s">
        <v>1629</v>
      </c>
      <c r="F139" s="1260" t="s">
        <v>12979</v>
      </c>
      <c r="G139" s="1260" t="s">
        <v>9228</v>
      </c>
      <c r="H139" s="1260" t="s">
        <v>12955</v>
      </c>
      <c r="I139" s="1260" t="s">
        <v>12956</v>
      </c>
      <c r="J139" s="1260" t="s">
        <v>12957</v>
      </c>
    </row>
    <row r="140" spans="1:10" s="982" customFormat="1" ht="36" x14ac:dyDescent="0.3">
      <c r="A140" s="1073" t="s">
        <v>7131</v>
      </c>
      <c r="B140" s="1073" t="s">
        <v>12084</v>
      </c>
      <c r="C140" s="1073" t="s">
        <v>12081</v>
      </c>
      <c r="D140" s="1073" t="s">
        <v>9822</v>
      </c>
      <c r="E140" s="1073" t="s">
        <v>1629</v>
      </c>
      <c r="F140" s="1260" t="s">
        <v>12980</v>
      </c>
      <c r="G140" s="1260" t="s">
        <v>9228</v>
      </c>
      <c r="H140" s="1260" t="s">
        <v>12955</v>
      </c>
      <c r="I140" s="1260" t="s">
        <v>12956</v>
      </c>
      <c r="J140" s="1260" t="s">
        <v>12957</v>
      </c>
    </row>
    <row r="141" spans="1:10" s="982" customFormat="1" ht="36" x14ac:dyDescent="0.3">
      <c r="A141" s="1073" t="s">
        <v>7131</v>
      </c>
      <c r="B141" s="1073" t="s">
        <v>12084</v>
      </c>
      <c r="C141" s="1073" t="s">
        <v>12081</v>
      </c>
      <c r="D141" s="1073" t="s">
        <v>9822</v>
      </c>
      <c r="E141" s="1073" t="s">
        <v>1629</v>
      </c>
      <c r="F141" s="1260" t="s">
        <v>12981</v>
      </c>
      <c r="G141" s="1260" t="s">
        <v>9228</v>
      </c>
      <c r="H141" s="1260" t="s">
        <v>12955</v>
      </c>
      <c r="I141" s="1260" t="s">
        <v>12956</v>
      </c>
      <c r="J141" s="1260" t="s">
        <v>12957</v>
      </c>
    </row>
    <row r="142" spans="1:10" s="982" customFormat="1" ht="36" x14ac:dyDescent="0.3">
      <c r="A142" s="1073" t="s">
        <v>7131</v>
      </c>
      <c r="B142" s="1073" t="s">
        <v>12084</v>
      </c>
      <c r="C142" s="1073" t="s">
        <v>12081</v>
      </c>
      <c r="D142" s="1073" t="s">
        <v>9822</v>
      </c>
      <c r="E142" s="1073" t="s">
        <v>1629</v>
      </c>
      <c r="F142" s="1260" t="s">
        <v>12982</v>
      </c>
      <c r="G142" s="1260" t="s">
        <v>9228</v>
      </c>
      <c r="H142" s="1260" t="s">
        <v>12955</v>
      </c>
      <c r="I142" s="1260" t="s">
        <v>12956</v>
      </c>
      <c r="J142" s="1260" t="s">
        <v>12957</v>
      </c>
    </row>
    <row r="143" spans="1:10" s="982" customFormat="1" ht="36" x14ac:dyDescent="0.3">
      <c r="A143" s="1073" t="s">
        <v>7131</v>
      </c>
      <c r="B143" s="1073" t="s">
        <v>12084</v>
      </c>
      <c r="C143" s="1073" t="s">
        <v>12081</v>
      </c>
      <c r="D143" s="1073" t="s">
        <v>9822</v>
      </c>
      <c r="E143" s="1073" t="s">
        <v>1629</v>
      </c>
      <c r="F143" s="1260" t="s">
        <v>12983</v>
      </c>
      <c r="G143" s="1260" t="s">
        <v>9228</v>
      </c>
      <c r="H143" s="1260" t="s">
        <v>12955</v>
      </c>
      <c r="I143" s="1260" t="s">
        <v>12956</v>
      </c>
      <c r="J143" s="1260" t="s">
        <v>12957</v>
      </c>
    </row>
    <row r="144" spans="1:10" s="982" customFormat="1" ht="36" x14ac:dyDescent="0.3">
      <c r="A144" s="1073" t="s">
        <v>7131</v>
      </c>
      <c r="B144" s="1073" t="s">
        <v>12084</v>
      </c>
      <c r="C144" s="1073" t="s">
        <v>12081</v>
      </c>
      <c r="D144" s="1073" t="s">
        <v>9822</v>
      </c>
      <c r="E144" s="1073" t="s">
        <v>1629</v>
      </c>
      <c r="F144" s="1260" t="s">
        <v>12984</v>
      </c>
      <c r="G144" s="1260" t="s">
        <v>9228</v>
      </c>
      <c r="H144" s="1260" t="s">
        <v>12955</v>
      </c>
      <c r="I144" s="1260" t="s">
        <v>12956</v>
      </c>
      <c r="J144" s="1260" t="s">
        <v>12957</v>
      </c>
    </row>
    <row r="145" spans="1:10" s="982" customFormat="1" ht="36" x14ac:dyDescent="0.3">
      <c r="A145" s="1073" t="s">
        <v>7131</v>
      </c>
      <c r="B145" s="1073" t="s">
        <v>12084</v>
      </c>
      <c r="C145" s="1073" t="s">
        <v>12081</v>
      </c>
      <c r="D145" s="1073" t="s">
        <v>9822</v>
      </c>
      <c r="E145" s="1073" t="s">
        <v>1629</v>
      </c>
      <c r="F145" s="1260" t="s">
        <v>12985</v>
      </c>
      <c r="G145" s="1260" t="s">
        <v>9228</v>
      </c>
      <c r="H145" s="1260" t="s">
        <v>12955</v>
      </c>
      <c r="I145" s="1260" t="s">
        <v>12956</v>
      </c>
      <c r="J145" s="1260" t="s">
        <v>12957</v>
      </c>
    </row>
    <row r="146" spans="1:10" s="982" customFormat="1" ht="36" x14ac:dyDescent="0.3">
      <c r="A146" s="1073" t="s">
        <v>7131</v>
      </c>
      <c r="B146" s="1073" t="s">
        <v>12084</v>
      </c>
      <c r="C146" s="1073" t="s">
        <v>12081</v>
      </c>
      <c r="D146" s="1073" t="s">
        <v>9822</v>
      </c>
      <c r="E146" s="1073" t="s">
        <v>1629</v>
      </c>
      <c r="F146" s="1260" t="s">
        <v>12986</v>
      </c>
      <c r="G146" s="1260" t="s">
        <v>9228</v>
      </c>
      <c r="H146" s="1260" t="s">
        <v>12955</v>
      </c>
      <c r="I146" s="1260" t="s">
        <v>12956</v>
      </c>
      <c r="J146" s="1260" t="s">
        <v>12957</v>
      </c>
    </row>
    <row r="147" spans="1:10" s="982" customFormat="1" ht="36" x14ac:dyDescent="0.3">
      <c r="A147" s="1073" t="s">
        <v>7131</v>
      </c>
      <c r="B147" s="1073" t="s">
        <v>12084</v>
      </c>
      <c r="C147" s="1073" t="s">
        <v>12081</v>
      </c>
      <c r="D147" s="1073" t="s">
        <v>9822</v>
      </c>
      <c r="E147" s="1073" t="s">
        <v>1629</v>
      </c>
      <c r="F147" s="1260" t="s">
        <v>12987</v>
      </c>
      <c r="G147" s="1260" t="s">
        <v>9228</v>
      </c>
      <c r="H147" s="1260" t="s">
        <v>12955</v>
      </c>
      <c r="I147" s="1260" t="s">
        <v>12956</v>
      </c>
      <c r="J147" s="1260" t="s">
        <v>12957</v>
      </c>
    </row>
    <row r="148" spans="1:10" s="982" customFormat="1" ht="36" x14ac:dyDescent="0.3">
      <c r="A148" s="1073" t="s">
        <v>7131</v>
      </c>
      <c r="B148" s="1073" t="s">
        <v>12084</v>
      </c>
      <c r="C148" s="1073" t="s">
        <v>12081</v>
      </c>
      <c r="D148" s="1073" t="s">
        <v>9822</v>
      </c>
      <c r="E148" s="1073" t="s">
        <v>1629</v>
      </c>
      <c r="F148" s="1260" t="s">
        <v>12988</v>
      </c>
      <c r="G148" s="1260" t="s">
        <v>9228</v>
      </c>
      <c r="H148" s="1260" t="s">
        <v>12955</v>
      </c>
      <c r="I148" s="1260" t="s">
        <v>12956</v>
      </c>
      <c r="J148" s="1260" t="s">
        <v>12957</v>
      </c>
    </row>
    <row r="149" spans="1:10" s="982" customFormat="1" ht="36" x14ac:dyDescent="0.3">
      <c r="A149" s="1073" t="s">
        <v>7131</v>
      </c>
      <c r="B149" s="1073" t="s">
        <v>12084</v>
      </c>
      <c r="C149" s="1073" t="s">
        <v>12081</v>
      </c>
      <c r="D149" s="1073" t="s">
        <v>9822</v>
      </c>
      <c r="E149" s="1073" t="s">
        <v>1629</v>
      </c>
      <c r="F149" s="1260" t="s">
        <v>12989</v>
      </c>
      <c r="G149" s="1260" t="s">
        <v>9228</v>
      </c>
      <c r="H149" s="1260" t="s">
        <v>12955</v>
      </c>
      <c r="I149" s="1260" t="s">
        <v>12956</v>
      </c>
      <c r="J149" s="1260" t="s">
        <v>12957</v>
      </c>
    </row>
    <row r="150" spans="1:10" s="982" customFormat="1" ht="36" x14ac:dyDescent="0.3">
      <c r="A150" s="1073" t="s">
        <v>7131</v>
      </c>
      <c r="B150" s="1073" t="s">
        <v>12084</v>
      </c>
      <c r="C150" s="1073" t="s">
        <v>12081</v>
      </c>
      <c r="D150" s="1073" t="s">
        <v>9822</v>
      </c>
      <c r="E150" s="1073" t="s">
        <v>1629</v>
      </c>
      <c r="F150" s="1260" t="s">
        <v>12990</v>
      </c>
      <c r="G150" s="1260" t="s">
        <v>9228</v>
      </c>
      <c r="H150" s="1260" t="s">
        <v>12955</v>
      </c>
      <c r="I150" s="1260" t="s">
        <v>12956</v>
      </c>
      <c r="J150" s="1260" t="s">
        <v>12957</v>
      </c>
    </row>
    <row r="151" spans="1:10" s="982" customFormat="1" ht="36" x14ac:dyDescent="0.3">
      <c r="A151" s="1073" t="s">
        <v>7131</v>
      </c>
      <c r="B151" s="1073" t="s">
        <v>12084</v>
      </c>
      <c r="C151" s="1073" t="s">
        <v>12081</v>
      </c>
      <c r="D151" s="1073" t="s">
        <v>9822</v>
      </c>
      <c r="E151" s="1073" t="s">
        <v>1629</v>
      </c>
      <c r="F151" s="1260" t="s">
        <v>12991</v>
      </c>
      <c r="G151" s="1260" t="s">
        <v>9228</v>
      </c>
      <c r="H151" s="1260" t="s">
        <v>12955</v>
      </c>
      <c r="I151" s="1260" t="s">
        <v>12956</v>
      </c>
      <c r="J151" s="1260" t="s">
        <v>12957</v>
      </c>
    </row>
    <row r="152" spans="1:10" s="982" customFormat="1" ht="36" x14ac:dyDescent="0.3">
      <c r="A152" s="1073" t="s">
        <v>7131</v>
      </c>
      <c r="B152" s="1073" t="s">
        <v>12084</v>
      </c>
      <c r="C152" s="1073" t="s">
        <v>12081</v>
      </c>
      <c r="D152" s="1073" t="s">
        <v>9822</v>
      </c>
      <c r="E152" s="1073" t="s">
        <v>1629</v>
      </c>
      <c r="F152" s="1260" t="s">
        <v>12992</v>
      </c>
      <c r="G152" s="1260" t="s">
        <v>9228</v>
      </c>
      <c r="H152" s="1260" t="s">
        <v>12955</v>
      </c>
      <c r="I152" s="1260" t="s">
        <v>12956</v>
      </c>
      <c r="J152" s="1260" t="s">
        <v>12957</v>
      </c>
    </row>
    <row r="153" spans="1:10" s="982" customFormat="1" ht="36" x14ac:dyDescent="0.3">
      <c r="A153" s="1073" t="s">
        <v>7131</v>
      </c>
      <c r="B153" s="1073" t="s">
        <v>12084</v>
      </c>
      <c r="C153" s="1073" t="s">
        <v>12081</v>
      </c>
      <c r="D153" s="1073" t="s">
        <v>9822</v>
      </c>
      <c r="E153" s="1073" t="s">
        <v>1629</v>
      </c>
      <c r="F153" s="1260" t="s">
        <v>12993</v>
      </c>
      <c r="G153" s="1260" t="s">
        <v>9228</v>
      </c>
      <c r="H153" s="1260" t="s">
        <v>12955</v>
      </c>
      <c r="I153" s="1260" t="s">
        <v>12956</v>
      </c>
      <c r="J153" s="1260" t="s">
        <v>12957</v>
      </c>
    </row>
    <row r="154" spans="1:10" s="982" customFormat="1" ht="36" x14ac:dyDescent="0.3">
      <c r="A154" s="1073" t="s">
        <v>7131</v>
      </c>
      <c r="B154" s="1073" t="s">
        <v>12084</v>
      </c>
      <c r="C154" s="1073" t="s">
        <v>12081</v>
      </c>
      <c r="D154" s="1073" t="s">
        <v>9822</v>
      </c>
      <c r="E154" s="1073" t="s">
        <v>12994</v>
      </c>
      <c r="F154" s="1260" t="s">
        <v>12995</v>
      </c>
      <c r="G154" s="1260" t="s">
        <v>9228</v>
      </c>
      <c r="H154" s="1260" t="s">
        <v>12955</v>
      </c>
      <c r="I154" s="1260" t="s">
        <v>12956</v>
      </c>
      <c r="J154" s="1260" t="s">
        <v>12957</v>
      </c>
    </row>
    <row r="155" spans="1:10" s="982" customFormat="1" ht="36" x14ac:dyDescent="0.3">
      <c r="A155" s="1073" t="s">
        <v>7131</v>
      </c>
      <c r="B155" s="1073" t="s">
        <v>12084</v>
      </c>
      <c r="C155" s="1073" t="s">
        <v>12081</v>
      </c>
      <c r="D155" s="1073" t="s">
        <v>9822</v>
      </c>
      <c r="E155" s="1073" t="s">
        <v>12994</v>
      </c>
      <c r="F155" s="1260" t="s">
        <v>12996</v>
      </c>
      <c r="G155" s="1260" t="s">
        <v>9228</v>
      </c>
      <c r="H155" s="1260" t="s">
        <v>12955</v>
      </c>
      <c r="I155" s="1260" t="s">
        <v>12956</v>
      </c>
      <c r="J155" s="1260" t="s">
        <v>12957</v>
      </c>
    </row>
    <row r="156" spans="1:10" s="982" customFormat="1" ht="36" x14ac:dyDescent="0.3">
      <c r="A156" s="1073" t="s">
        <v>7131</v>
      </c>
      <c r="B156" s="1073" t="s">
        <v>12084</v>
      </c>
      <c r="C156" s="1073" t="s">
        <v>12081</v>
      </c>
      <c r="D156" s="1073" t="s">
        <v>9822</v>
      </c>
      <c r="E156" s="1073" t="s">
        <v>12994</v>
      </c>
      <c r="F156" s="1260" t="s">
        <v>12997</v>
      </c>
      <c r="G156" s="1260" t="s">
        <v>9228</v>
      </c>
      <c r="H156" s="1260" t="s">
        <v>12955</v>
      </c>
      <c r="I156" s="1260" t="s">
        <v>12956</v>
      </c>
      <c r="J156" s="1260" t="s">
        <v>12957</v>
      </c>
    </row>
    <row r="157" spans="1:10" s="982" customFormat="1" ht="36" x14ac:dyDescent="0.3">
      <c r="A157" s="1073" t="s">
        <v>7131</v>
      </c>
      <c r="B157" s="1073" t="s">
        <v>12084</v>
      </c>
      <c r="C157" s="1073" t="s">
        <v>12081</v>
      </c>
      <c r="D157" s="1073" t="s">
        <v>9822</v>
      </c>
      <c r="E157" s="1073" t="s">
        <v>12994</v>
      </c>
      <c r="F157" s="1260" t="s">
        <v>12998</v>
      </c>
      <c r="G157" s="1260" t="s">
        <v>9228</v>
      </c>
      <c r="H157" s="1260" t="s">
        <v>12955</v>
      </c>
      <c r="I157" s="1260" t="s">
        <v>12956</v>
      </c>
      <c r="J157" s="1260" t="s">
        <v>12957</v>
      </c>
    </row>
    <row r="158" spans="1:10" s="982" customFormat="1" ht="36" x14ac:dyDescent="0.3">
      <c r="A158" s="1073" t="s">
        <v>7131</v>
      </c>
      <c r="B158" s="1073" t="s">
        <v>12084</v>
      </c>
      <c r="C158" s="1073" t="s">
        <v>12081</v>
      </c>
      <c r="D158" s="1073" t="s">
        <v>9822</v>
      </c>
      <c r="E158" s="1073" t="s">
        <v>12994</v>
      </c>
      <c r="F158" s="1260" t="s">
        <v>12999</v>
      </c>
      <c r="G158" s="1260" t="s">
        <v>9228</v>
      </c>
      <c r="H158" s="1260" t="s">
        <v>12955</v>
      </c>
      <c r="I158" s="1260" t="s">
        <v>12956</v>
      </c>
      <c r="J158" s="1260" t="s">
        <v>12957</v>
      </c>
    </row>
    <row r="159" spans="1:10" s="982" customFormat="1" ht="36" x14ac:dyDescent="0.3">
      <c r="A159" s="1073" t="s">
        <v>7131</v>
      </c>
      <c r="B159" s="1073" t="s">
        <v>12084</v>
      </c>
      <c r="C159" s="1073" t="s">
        <v>12081</v>
      </c>
      <c r="D159" s="1073" t="s">
        <v>9822</v>
      </c>
      <c r="E159" s="1073" t="s">
        <v>12994</v>
      </c>
      <c r="F159" s="1260" t="s">
        <v>13000</v>
      </c>
      <c r="G159" s="1260" t="s">
        <v>9228</v>
      </c>
      <c r="H159" s="1260" t="s">
        <v>12955</v>
      </c>
      <c r="I159" s="1260" t="s">
        <v>12956</v>
      </c>
      <c r="J159" s="1260" t="s">
        <v>12957</v>
      </c>
    </row>
    <row r="160" spans="1:10" s="982" customFormat="1" ht="36" x14ac:dyDescent="0.3">
      <c r="A160" s="1073" t="s">
        <v>7131</v>
      </c>
      <c r="B160" s="1073" t="s">
        <v>12084</v>
      </c>
      <c r="C160" s="1073" t="s">
        <v>12081</v>
      </c>
      <c r="D160" s="1073" t="s">
        <v>9822</v>
      </c>
      <c r="E160" s="1073" t="s">
        <v>12994</v>
      </c>
      <c r="F160" s="1260" t="s">
        <v>13001</v>
      </c>
      <c r="G160" s="1260" t="s">
        <v>9228</v>
      </c>
      <c r="H160" s="1260" t="s">
        <v>12955</v>
      </c>
      <c r="I160" s="1260" t="s">
        <v>12956</v>
      </c>
      <c r="J160" s="1260" t="s">
        <v>12957</v>
      </c>
    </row>
    <row r="161" spans="1:10" s="982" customFormat="1" ht="36" x14ac:dyDescent="0.3">
      <c r="A161" s="1073" t="s">
        <v>7131</v>
      </c>
      <c r="B161" s="1073" t="s">
        <v>12084</v>
      </c>
      <c r="C161" s="1073" t="s">
        <v>12081</v>
      </c>
      <c r="D161" s="1073" t="s">
        <v>9822</v>
      </c>
      <c r="E161" s="1073" t="s">
        <v>12994</v>
      </c>
      <c r="F161" s="1260" t="s">
        <v>13002</v>
      </c>
      <c r="G161" s="1260" t="s">
        <v>9228</v>
      </c>
      <c r="H161" s="1260" t="s">
        <v>12955</v>
      </c>
      <c r="I161" s="1260" t="s">
        <v>12956</v>
      </c>
      <c r="J161" s="1260" t="s">
        <v>12957</v>
      </c>
    </row>
    <row r="162" spans="1:10" s="982" customFormat="1" ht="36" x14ac:dyDescent="0.3">
      <c r="A162" s="1073" t="s">
        <v>7131</v>
      </c>
      <c r="B162" s="1073" t="s">
        <v>12084</v>
      </c>
      <c r="C162" s="1073" t="s">
        <v>12081</v>
      </c>
      <c r="D162" s="1073" t="s">
        <v>9822</v>
      </c>
      <c r="E162" s="1073" t="s">
        <v>12994</v>
      </c>
      <c r="F162" s="1260" t="s">
        <v>13003</v>
      </c>
      <c r="G162" s="1260" t="s">
        <v>9228</v>
      </c>
      <c r="H162" s="1260" t="s">
        <v>12955</v>
      </c>
      <c r="I162" s="1260" t="s">
        <v>12956</v>
      </c>
      <c r="J162" s="1260" t="s">
        <v>12957</v>
      </c>
    </row>
    <row r="163" spans="1:10" s="982" customFormat="1" ht="36" x14ac:dyDescent="0.3">
      <c r="A163" s="1073" t="s">
        <v>7131</v>
      </c>
      <c r="B163" s="1073" t="s">
        <v>12084</v>
      </c>
      <c r="C163" s="1073" t="s">
        <v>12081</v>
      </c>
      <c r="D163" s="1073" t="s">
        <v>9822</v>
      </c>
      <c r="E163" s="1073" t="s">
        <v>1629</v>
      </c>
      <c r="F163" s="1260" t="s">
        <v>13004</v>
      </c>
      <c r="G163" s="1260" t="s">
        <v>9228</v>
      </c>
      <c r="H163" s="1260" t="s">
        <v>12955</v>
      </c>
      <c r="I163" s="1260" t="s">
        <v>12956</v>
      </c>
      <c r="J163" s="1260" t="s">
        <v>12957</v>
      </c>
    </row>
    <row r="164" spans="1:10" s="982" customFormat="1" ht="51" x14ac:dyDescent="0.3">
      <c r="A164" s="1059" t="s">
        <v>10841</v>
      </c>
      <c r="B164" s="1062"/>
      <c r="C164" s="1064" t="s">
        <v>7595</v>
      </c>
      <c r="D164" s="1261" t="s">
        <v>13005</v>
      </c>
      <c r="E164" s="1064"/>
      <c r="F164" s="1064"/>
      <c r="G164" s="1064"/>
      <c r="H164" s="1064"/>
      <c r="I164" s="1064"/>
      <c r="J164" s="1064"/>
    </row>
    <row r="165" spans="1:10" s="982" customFormat="1" ht="25.5" x14ac:dyDescent="0.3">
      <c r="A165" s="993" t="s">
        <v>5780</v>
      </c>
      <c r="B165" s="984"/>
      <c r="C165" s="984" t="s">
        <v>10839</v>
      </c>
      <c r="D165" s="984" t="s">
        <v>10840</v>
      </c>
      <c r="E165" s="981"/>
      <c r="F165" s="981"/>
      <c r="G165" s="981"/>
      <c r="H165" s="981"/>
      <c r="I165" s="981"/>
      <c r="J165" s="981"/>
    </row>
    <row r="166" spans="1:10" s="982" customFormat="1" x14ac:dyDescent="0.3">
      <c r="A166" s="1055"/>
      <c r="B166" s="1057"/>
      <c r="C166" s="1057"/>
      <c r="D166" s="1057"/>
      <c r="E166" s="1058"/>
      <c r="F166" s="1058"/>
      <c r="G166" s="1058"/>
      <c r="H166" s="1058"/>
      <c r="I166" s="1058"/>
      <c r="J166" s="1058"/>
    </row>
    <row r="167" spans="1:10" s="982" customFormat="1" ht="48" x14ac:dyDescent="0.3">
      <c r="A167" s="1262" t="s">
        <v>7474</v>
      </c>
      <c r="B167" s="1262" t="s">
        <v>7476</v>
      </c>
      <c r="C167" s="1054" t="s">
        <v>7484</v>
      </c>
      <c r="D167" s="1054" t="s">
        <v>7485</v>
      </c>
      <c r="E167" s="1054" t="s">
        <v>1406</v>
      </c>
      <c r="F167" s="1054" t="s">
        <v>7486</v>
      </c>
      <c r="G167" s="1054" t="s">
        <v>6382</v>
      </c>
      <c r="H167" s="1054" t="s">
        <v>3291</v>
      </c>
      <c r="I167" s="1054" t="s">
        <v>12533</v>
      </c>
      <c r="J167" s="1260" t="s">
        <v>13006</v>
      </c>
    </row>
    <row r="168" spans="1:10" s="982" customFormat="1" ht="48" x14ac:dyDescent="0.3">
      <c r="A168" s="1263" t="s">
        <v>7474</v>
      </c>
      <c r="B168" s="1262" t="s">
        <v>7476</v>
      </c>
      <c r="C168" s="1054" t="s">
        <v>7484</v>
      </c>
      <c r="D168" s="1054" t="s">
        <v>7485</v>
      </c>
      <c r="E168" s="1070" t="s">
        <v>1412</v>
      </c>
      <c r="F168" s="1054" t="s">
        <v>7486</v>
      </c>
      <c r="G168" s="1054" t="s">
        <v>6382</v>
      </c>
      <c r="H168" s="1054" t="s">
        <v>3291</v>
      </c>
      <c r="I168" s="1054" t="s">
        <v>12533</v>
      </c>
      <c r="J168" s="1260" t="s">
        <v>13006</v>
      </c>
    </row>
    <row r="169" spans="1:10" s="982" customFormat="1" ht="48" x14ac:dyDescent="0.3">
      <c r="A169" s="1263" t="s">
        <v>7474</v>
      </c>
      <c r="B169" s="1262" t="s">
        <v>7476</v>
      </c>
      <c r="C169" s="1054" t="s">
        <v>7484</v>
      </c>
      <c r="D169" s="1054" t="s">
        <v>7485</v>
      </c>
      <c r="E169" s="1070" t="s">
        <v>197</v>
      </c>
      <c r="F169" s="1054" t="s">
        <v>7486</v>
      </c>
      <c r="G169" s="1054" t="s">
        <v>6382</v>
      </c>
      <c r="H169" s="1054" t="s">
        <v>3291</v>
      </c>
      <c r="I169" s="1054" t="s">
        <v>12533</v>
      </c>
      <c r="J169" s="1260" t="s">
        <v>13006</v>
      </c>
    </row>
    <row r="170" spans="1:10" s="982" customFormat="1" ht="48" x14ac:dyDescent="0.3">
      <c r="A170" s="1263" t="s">
        <v>7474</v>
      </c>
      <c r="B170" s="1262" t="s">
        <v>7476</v>
      </c>
      <c r="C170" s="1054" t="s">
        <v>7484</v>
      </c>
      <c r="D170" s="1054" t="s">
        <v>7485</v>
      </c>
      <c r="E170" s="1070" t="s">
        <v>13007</v>
      </c>
      <c r="F170" s="1054" t="s">
        <v>7486</v>
      </c>
      <c r="G170" s="1054" t="s">
        <v>6382</v>
      </c>
      <c r="H170" s="1054" t="s">
        <v>3291</v>
      </c>
      <c r="I170" s="1054" t="s">
        <v>12533</v>
      </c>
      <c r="J170" s="1260" t="s">
        <v>13006</v>
      </c>
    </row>
    <row r="171" spans="1:10" s="982" customFormat="1" ht="48" x14ac:dyDescent="0.3">
      <c r="A171" s="1262" t="s">
        <v>7474</v>
      </c>
      <c r="B171" s="1262" t="s">
        <v>7476</v>
      </c>
      <c r="C171" s="1054" t="s">
        <v>7484</v>
      </c>
      <c r="D171" s="1054" t="s">
        <v>7485</v>
      </c>
      <c r="E171" s="1073" t="s">
        <v>1629</v>
      </c>
      <c r="F171" s="1054" t="s">
        <v>13008</v>
      </c>
      <c r="G171" s="1054" t="s">
        <v>6382</v>
      </c>
      <c r="H171" s="1054" t="s">
        <v>3291</v>
      </c>
      <c r="I171" s="1054" t="s">
        <v>12533</v>
      </c>
      <c r="J171" s="1260" t="s">
        <v>13006</v>
      </c>
    </row>
    <row r="172" spans="1:10" s="982" customFormat="1" ht="48" x14ac:dyDescent="0.3">
      <c r="A172" s="1263" t="s">
        <v>7474</v>
      </c>
      <c r="B172" s="1262" t="s">
        <v>7476</v>
      </c>
      <c r="C172" s="1054" t="s">
        <v>7484</v>
      </c>
      <c r="D172" s="1054" t="s">
        <v>7485</v>
      </c>
      <c r="E172" s="1073" t="s">
        <v>1629</v>
      </c>
      <c r="F172" s="1054" t="s">
        <v>13009</v>
      </c>
      <c r="G172" s="1054" t="s">
        <v>6382</v>
      </c>
      <c r="H172" s="1054" t="s">
        <v>3291</v>
      </c>
      <c r="I172" s="1054" t="s">
        <v>12533</v>
      </c>
      <c r="J172" s="1260" t="s">
        <v>13006</v>
      </c>
    </row>
    <row r="173" spans="1:10" s="982" customFormat="1" ht="48" x14ac:dyDescent="0.3">
      <c r="A173" s="1263" t="s">
        <v>7474</v>
      </c>
      <c r="B173" s="1262" t="s">
        <v>7476</v>
      </c>
      <c r="C173" s="1054" t="s">
        <v>7484</v>
      </c>
      <c r="D173" s="1054" t="s">
        <v>7485</v>
      </c>
      <c r="E173" s="1073" t="s">
        <v>1629</v>
      </c>
      <c r="F173" s="1054" t="s">
        <v>13010</v>
      </c>
      <c r="G173" s="1054" t="s">
        <v>6382</v>
      </c>
      <c r="H173" s="1054" t="s">
        <v>3291</v>
      </c>
      <c r="I173" s="1054" t="s">
        <v>12533</v>
      </c>
      <c r="J173" s="1260" t="s">
        <v>13006</v>
      </c>
    </row>
    <row r="174" spans="1:10" s="982" customFormat="1" ht="48" x14ac:dyDescent="0.3">
      <c r="A174" s="1263" t="s">
        <v>7474</v>
      </c>
      <c r="B174" s="1262" t="s">
        <v>7476</v>
      </c>
      <c r="C174" s="1054" t="s">
        <v>7484</v>
      </c>
      <c r="D174" s="1054" t="s">
        <v>7485</v>
      </c>
      <c r="E174" s="1073" t="s">
        <v>1629</v>
      </c>
      <c r="F174" s="1054" t="s">
        <v>13011</v>
      </c>
      <c r="G174" s="1054" t="s">
        <v>6382</v>
      </c>
      <c r="H174" s="1054" t="s">
        <v>3291</v>
      </c>
      <c r="I174" s="1054" t="s">
        <v>12533</v>
      </c>
      <c r="J174" s="1260" t="s">
        <v>13006</v>
      </c>
    </row>
    <row r="175" spans="1:10" s="982" customFormat="1" ht="48" x14ac:dyDescent="0.3">
      <c r="A175" s="1262" t="s">
        <v>7474</v>
      </c>
      <c r="B175" s="1262" t="s">
        <v>7476</v>
      </c>
      <c r="C175" s="1054" t="s">
        <v>7484</v>
      </c>
      <c r="D175" s="1054" t="s">
        <v>7485</v>
      </c>
      <c r="E175" s="1073" t="s">
        <v>1629</v>
      </c>
      <c r="F175" s="1054" t="s">
        <v>13012</v>
      </c>
      <c r="G175" s="1054" t="s">
        <v>6382</v>
      </c>
      <c r="H175" s="1054" t="s">
        <v>3291</v>
      </c>
      <c r="I175" s="1054" t="s">
        <v>12533</v>
      </c>
      <c r="J175" s="1260" t="s">
        <v>13006</v>
      </c>
    </row>
    <row r="176" spans="1:10" s="982" customFormat="1" ht="48" x14ac:dyDescent="0.3">
      <c r="A176" s="1263" t="s">
        <v>7474</v>
      </c>
      <c r="B176" s="1262" t="s">
        <v>7476</v>
      </c>
      <c r="C176" s="1054" t="s">
        <v>7484</v>
      </c>
      <c r="D176" s="1054" t="s">
        <v>7485</v>
      </c>
      <c r="E176" s="1073" t="s">
        <v>1629</v>
      </c>
      <c r="F176" s="1054" t="s">
        <v>13013</v>
      </c>
      <c r="G176" s="1054" t="s">
        <v>6382</v>
      </c>
      <c r="H176" s="1054" t="s">
        <v>3291</v>
      </c>
      <c r="I176" s="1054" t="s">
        <v>12533</v>
      </c>
      <c r="J176" s="1260" t="s">
        <v>13006</v>
      </c>
    </row>
    <row r="177" spans="1:10" s="982" customFormat="1" ht="48" x14ac:dyDescent="0.3">
      <c r="A177" s="1263" t="s">
        <v>7474</v>
      </c>
      <c r="B177" s="1262" t="s">
        <v>7476</v>
      </c>
      <c r="C177" s="1054" t="s">
        <v>7484</v>
      </c>
      <c r="D177" s="1054" t="s">
        <v>7485</v>
      </c>
      <c r="E177" s="1073" t="s">
        <v>1629</v>
      </c>
      <c r="F177" s="1054" t="s">
        <v>10844</v>
      </c>
      <c r="G177" s="1054" t="s">
        <v>6382</v>
      </c>
      <c r="H177" s="1054" t="s">
        <v>3291</v>
      </c>
      <c r="I177" s="1054" t="s">
        <v>12533</v>
      </c>
      <c r="J177" s="1260" t="s">
        <v>13006</v>
      </c>
    </row>
    <row r="178" spans="1:10" s="982" customFormat="1" ht="48" x14ac:dyDescent="0.3">
      <c r="A178" s="1263" t="s">
        <v>7474</v>
      </c>
      <c r="B178" s="1262" t="s">
        <v>7476</v>
      </c>
      <c r="C178" s="1054" t="s">
        <v>7484</v>
      </c>
      <c r="D178" s="1054" t="s">
        <v>7485</v>
      </c>
      <c r="E178" s="1073" t="s">
        <v>1629</v>
      </c>
      <c r="F178" s="1054" t="s">
        <v>13014</v>
      </c>
      <c r="G178" s="1054" t="s">
        <v>6382</v>
      </c>
      <c r="H178" s="1054" t="s">
        <v>3291</v>
      </c>
      <c r="I178" s="1054" t="s">
        <v>12533</v>
      </c>
      <c r="J178" s="1260" t="s">
        <v>13006</v>
      </c>
    </row>
    <row r="179" spans="1:10" s="982" customFormat="1" ht="48" x14ac:dyDescent="0.3">
      <c r="A179" s="1262" t="s">
        <v>7474</v>
      </c>
      <c r="B179" s="1262" t="s">
        <v>7476</v>
      </c>
      <c r="C179" s="1054" t="s">
        <v>7484</v>
      </c>
      <c r="D179" s="1054" t="s">
        <v>7485</v>
      </c>
      <c r="E179" s="1073" t="s">
        <v>1629</v>
      </c>
      <c r="F179" s="1054" t="s">
        <v>10845</v>
      </c>
      <c r="G179" s="1054" t="s">
        <v>6382</v>
      </c>
      <c r="H179" s="1054" t="s">
        <v>3291</v>
      </c>
      <c r="I179" s="1054" t="s">
        <v>12533</v>
      </c>
      <c r="J179" s="1260" t="s">
        <v>13006</v>
      </c>
    </row>
    <row r="180" spans="1:10" s="982" customFormat="1" ht="48" x14ac:dyDescent="0.3">
      <c r="A180" s="1263" t="s">
        <v>7474</v>
      </c>
      <c r="B180" s="1262" t="s">
        <v>7476</v>
      </c>
      <c r="C180" s="1054" t="s">
        <v>7484</v>
      </c>
      <c r="D180" s="1054" t="s">
        <v>7485</v>
      </c>
      <c r="E180" s="1073" t="s">
        <v>1629</v>
      </c>
      <c r="F180" s="1054" t="s">
        <v>10846</v>
      </c>
      <c r="G180" s="1054" t="s">
        <v>6382</v>
      </c>
      <c r="H180" s="1054" t="s">
        <v>3291</v>
      </c>
      <c r="I180" s="1054" t="s">
        <v>12533</v>
      </c>
      <c r="J180" s="1260" t="s">
        <v>13006</v>
      </c>
    </row>
    <row r="181" spans="1:10" s="982" customFormat="1" ht="48" x14ac:dyDescent="0.3">
      <c r="A181" s="1263" t="s">
        <v>7474</v>
      </c>
      <c r="B181" s="1262" t="s">
        <v>7476</v>
      </c>
      <c r="C181" s="1054" t="s">
        <v>7484</v>
      </c>
      <c r="D181" s="1054" t="s">
        <v>7485</v>
      </c>
      <c r="E181" s="1073" t="s">
        <v>1629</v>
      </c>
      <c r="F181" s="1054" t="s">
        <v>13015</v>
      </c>
      <c r="G181" s="1054" t="s">
        <v>6382</v>
      </c>
      <c r="H181" s="1054" t="s">
        <v>3291</v>
      </c>
      <c r="I181" s="1054" t="s">
        <v>12533</v>
      </c>
      <c r="J181" s="1260" t="s">
        <v>13006</v>
      </c>
    </row>
    <row r="182" spans="1:10" s="982" customFormat="1" ht="48" x14ac:dyDescent="0.3">
      <c r="A182" s="1263" t="s">
        <v>7474</v>
      </c>
      <c r="B182" s="1262" t="s">
        <v>7476</v>
      </c>
      <c r="C182" s="1054" t="s">
        <v>7484</v>
      </c>
      <c r="D182" s="1054" t="s">
        <v>7485</v>
      </c>
      <c r="E182" s="1073" t="s">
        <v>1629</v>
      </c>
      <c r="F182" s="1054" t="s">
        <v>13016</v>
      </c>
      <c r="G182" s="1054" t="s">
        <v>6382</v>
      </c>
      <c r="H182" s="1054" t="s">
        <v>3291</v>
      </c>
      <c r="I182" s="1054" t="s">
        <v>12533</v>
      </c>
      <c r="J182" s="1260" t="s">
        <v>13006</v>
      </c>
    </row>
    <row r="183" spans="1:10" s="982" customFormat="1" ht="48" x14ac:dyDescent="0.3">
      <c r="A183" s="1262" t="s">
        <v>7474</v>
      </c>
      <c r="B183" s="1262" t="s">
        <v>7476</v>
      </c>
      <c r="C183" s="1054" t="s">
        <v>7484</v>
      </c>
      <c r="D183" s="1054" t="s">
        <v>7485</v>
      </c>
      <c r="E183" s="1073" t="s">
        <v>1629</v>
      </c>
      <c r="F183" s="1054" t="s">
        <v>13017</v>
      </c>
      <c r="G183" s="1054" t="s">
        <v>6382</v>
      </c>
      <c r="H183" s="1054" t="s">
        <v>3291</v>
      </c>
      <c r="I183" s="1054" t="s">
        <v>12533</v>
      </c>
      <c r="J183" s="1260" t="s">
        <v>13006</v>
      </c>
    </row>
    <row r="184" spans="1:10" s="982" customFormat="1" ht="48" x14ac:dyDescent="0.3">
      <c r="A184" s="1263" t="s">
        <v>7474</v>
      </c>
      <c r="B184" s="1262" t="s">
        <v>7476</v>
      </c>
      <c r="C184" s="1054" t="s">
        <v>7484</v>
      </c>
      <c r="D184" s="1054" t="s">
        <v>7485</v>
      </c>
      <c r="E184" s="1073" t="s">
        <v>1629</v>
      </c>
      <c r="F184" s="1054" t="s">
        <v>13018</v>
      </c>
      <c r="G184" s="1054" t="s">
        <v>6382</v>
      </c>
      <c r="H184" s="1054" t="s">
        <v>3291</v>
      </c>
      <c r="I184" s="1054" t="s">
        <v>12533</v>
      </c>
      <c r="J184" s="1260" t="s">
        <v>13006</v>
      </c>
    </row>
    <row r="185" spans="1:10" s="982" customFormat="1" ht="48" x14ac:dyDescent="0.3">
      <c r="A185" s="1263" t="s">
        <v>7474</v>
      </c>
      <c r="B185" s="1262" t="s">
        <v>7476</v>
      </c>
      <c r="C185" s="1054" t="s">
        <v>7484</v>
      </c>
      <c r="D185" s="1054" t="s">
        <v>7485</v>
      </c>
      <c r="E185" s="1073" t="s">
        <v>1412</v>
      </c>
      <c r="F185" s="1054" t="s">
        <v>10847</v>
      </c>
      <c r="G185" s="1054" t="s">
        <v>6382</v>
      </c>
      <c r="H185" s="1054" t="s">
        <v>3291</v>
      </c>
      <c r="I185" s="1054" t="s">
        <v>12533</v>
      </c>
      <c r="J185" s="1260" t="s">
        <v>13006</v>
      </c>
    </row>
    <row r="186" spans="1:10" s="982" customFormat="1" ht="48" x14ac:dyDescent="0.3">
      <c r="A186" s="1263" t="s">
        <v>7474</v>
      </c>
      <c r="B186" s="1262" t="s">
        <v>7476</v>
      </c>
      <c r="C186" s="1054" t="s">
        <v>7484</v>
      </c>
      <c r="D186" s="1054" t="s">
        <v>7485</v>
      </c>
      <c r="E186" s="1073" t="s">
        <v>1629</v>
      </c>
      <c r="F186" s="1054" t="s">
        <v>13019</v>
      </c>
      <c r="G186" s="1054" t="s">
        <v>6382</v>
      </c>
      <c r="H186" s="1054" t="s">
        <v>3291</v>
      </c>
      <c r="I186" s="1054" t="s">
        <v>12533</v>
      </c>
      <c r="J186" s="1260" t="s">
        <v>13006</v>
      </c>
    </row>
    <row r="187" spans="1:10" s="982" customFormat="1" ht="48" x14ac:dyDescent="0.3">
      <c r="A187" s="1262" t="s">
        <v>7474</v>
      </c>
      <c r="B187" s="1262" t="s">
        <v>7476</v>
      </c>
      <c r="C187" s="1054" t="s">
        <v>7484</v>
      </c>
      <c r="D187" s="1054" t="s">
        <v>7485</v>
      </c>
      <c r="E187" s="1073" t="s">
        <v>1629</v>
      </c>
      <c r="F187" s="1054" t="s">
        <v>13020</v>
      </c>
      <c r="G187" s="1054" t="s">
        <v>6382</v>
      </c>
      <c r="H187" s="1054" t="s">
        <v>3291</v>
      </c>
      <c r="I187" s="1054" t="s">
        <v>12533</v>
      </c>
      <c r="J187" s="1260" t="s">
        <v>13006</v>
      </c>
    </row>
    <row r="188" spans="1:10" s="982" customFormat="1" ht="48" x14ac:dyDescent="0.3">
      <c r="A188" s="1263" t="s">
        <v>7474</v>
      </c>
      <c r="B188" s="1262" t="s">
        <v>7476</v>
      </c>
      <c r="C188" s="1054" t="s">
        <v>7484</v>
      </c>
      <c r="D188" s="1054" t="s">
        <v>7485</v>
      </c>
      <c r="E188" s="1073" t="s">
        <v>1629</v>
      </c>
      <c r="F188" s="1054" t="s">
        <v>10848</v>
      </c>
      <c r="G188" s="1054" t="s">
        <v>6382</v>
      </c>
      <c r="H188" s="1054" t="s">
        <v>3291</v>
      </c>
      <c r="I188" s="1054" t="s">
        <v>12533</v>
      </c>
      <c r="J188" s="1260" t="s">
        <v>13006</v>
      </c>
    </row>
    <row r="189" spans="1:10" s="982" customFormat="1" ht="48" x14ac:dyDescent="0.3">
      <c r="A189" s="1263" t="s">
        <v>7474</v>
      </c>
      <c r="B189" s="1262" t="s">
        <v>7476</v>
      </c>
      <c r="C189" s="1054" t="s">
        <v>7484</v>
      </c>
      <c r="D189" s="1054" t="s">
        <v>7485</v>
      </c>
      <c r="E189" s="1073" t="s">
        <v>1629</v>
      </c>
      <c r="F189" s="1054" t="s">
        <v>13021</v>
      </c>
      <c r="G189" s="1054" t="s">
        <v>6382</v>
      </c>
      <c r="H189" s="1054" t="s">
        <v>3291</v>
      </c>
      <c r="I189" s="1054" t="s">
        <v>12533</v>
      </c>
      <c r="J189" s="1260" t="s">
        <v>13006</v>
      </c>
    </row>
    <row r="190" spans="1:10" s="982" customFormat="1" ht="48" x14ac:dyDescent="0.3">
      <c r="A190" s="1263" t="s">
        <v>7474</v>
      </c>
      <c r="B190" s="1262" t="s">
        <v>7476</v>
      </c>
      <c r="C190" s="1054" t="s">
        <v>7484</v>
      </c>
      <c r="D190" s="1054" t="s">
        <v>7485</v>
      </c>
      <c r="E190" s="1073" t="s">
        <v>1629</v>
      </c>
      <c r="F190" s="1054" t="s">
        <v>13022</v>
      </c>
      <c r="G190" s="1054" t="s">
        <v>6382</v>
      </c>
      <c r="H190" s="1054" t="s">
        <v>3291</v>
      </c>
      <c r="I190" s="1054" t="s">
        <v>12533</v>
      </c>
      <c r="J190" s="1260" t="s">
        <v>13006</v>
      </c>
    </row>
    <row r="191" spans="1:10" s="982" customFormat="1" ht="48" x14ac:dyDescent="0.3">
      <c r="A191" s="1262" t="s">
        <v>7474</v>
      </c>
      <c r="B191" s="1262" t="s">
        <v>7476</v>
      </c>
      <c r="C191" s="1054" t="s">
        <v>7484</v>
      </c>
      <c r="D191" s="1054" t="s">
        <v>7485</v>
      </c>
      <c r="E191" s="1073" t="s">
        <v>1629</v>
      </c>
      <c r="F191" s="1054" t="s">
        <v>10849</v>
      </c>
      <c r="G191" s="1054" t="s">
        <v>6382</v>
      </c>
      <c r="H191" s="1054" t="s">
        <v>3291</v>
      </c>
      <c r="I191" s="1054" t="s">
        <v>12533</v>
      </c>
      <c r="J191" s="1260" t="s">
        <v>13006</v>
      </c>
    </row>
    <row r="192" spans="1:10" s="982" customFormat="1" ht="48" x14ac:dyDescent="0.3">
      <c r="A192" s="1263" t="s">
        <v>7474</v>
      </c>
      <c r="B192" s="1262" t="s">
        <v>7476</v>
      </c>
      <c r="C192" s="1054" t="s">
        <v>7484</v>
      </c>
      <c r="D192" s="1054" t="s">
        <v>7485</v>
      </c>
      <c r="E192" s="1073" t="s">
        <v>1629</v>
      </c>
      <c r="F192" s="1054" t="s">
        <v>13023</v>
      </c>
      <c r="G192" s="1054" t="s">
        <v>6382</v>
      </c>
      <c r="H192" s="1054" t="s">
        <v>3291</v>
      </c>
      <c r="I192" s="1054" t="s">
        <v>12533</v>
      </c>
      <c r="J192" s="1260" t="s">
        <v>13006</v>
      </c>
    </row>
    <row r="193" spans="1:10" s="1137" customFormat="1" ht="48" x14ac:dyDescent="0.2">
      <c r="A193" s="1263" t="s">
        <v>7474</v>
      </c>
      <c r="B193" s="1262" t="s">
        <v>7476</v>
      </c>
      <c r="C193" s="1054" t="s">
        <v>7484</v>
      </c>
      <c r="D193" s="1054" t="s">
        <v>7485</v>
      </c>
      <c r="E193" s="1073" t="s">
        <v>1629</v>
      </c>
      <c r="F193" s="1054" t="s">
        <v>13024</v>
      </c>
      <c r="G193" s="1054" t="s">
        <v>6382</v>
      </c>
      <c r="H193" s="1054" t="s">
        <v>3291</v>
      </c>
      <c r="I193" s="1054" t="s">
        <v>12533</v>
      </c>
      <c r="J193" s="1260" t="s">
        <v>13006</v>
      </c>
    </row>
    <row r="194" spans="1:10" s="982" customFormat="1" ht="48" x14ac:dyDescent="0.3">
      <c r="A194" s="1263" t="s">
        <v>7474</v>
      </c>
      <c r="B194" s="1262" t="s">
        <v>7476</v>
      </c>
      <c r="C194" s="1054" t="s">
        <v>7484</v>
      </c>
      <c r="D194" s="1054" t="s">
        <v>7485</v>
      </c>
      <c r="E194" s="1073" t="s">
        <v>1629</v>
      </c>
      <c r="F194" s="1054" t="s">
        <v>13025</v>
      </c>
      <c r="G194" s="1054" t="s">
        <v>6382</v>
      </c>
      <c r="H194" s="1054" t="s">
        <v>3291</v>
      </c>
      <c r="I194" s="1054" t="s">
        <v>12533</v>
      </c>
      <c r="J194" s="1260" t="s">
        <v>13006</v>
      </c>
    </row>
    <row r="195" spans="1:10" s="982" customFormat="1" ht="48" x14ac:dyDescent="0.3">
      <c r="A195" s="1262" t="s">
        <v>7474</v>
      </c>
      <c r="B195" s="1262" t="s">
        <v>7476</v>
      </c>
      <c r="C195" s="1054" t="s">
        <v>7484</v>
      </c>
      <c r="D195" s="1054" t="s">
        <v>7485</v>
      </c>
      <c r="E195" s="1073" t="s">
        <v>1629</v>
      </c>
      <c r="F195" s="1054" t="s">
        <v>10850</v>
      </c>
      <c r="G195" s="1054" t="s">
        <v>6382</v>
      </c>
      <c r="H195" s="1054" t="s">
        <v>3291</v>
      </c>
      <c r="I195" s="1054" t="s">
        <v>12533</v>
      </c>
      <c r="J195" s="1260" t="s">
        <v>13006</v>
      </c>
    </row>
    <row r="196" spans="1:10" s="982" customFormat="1" ht="48" x14ac:dyDescent="0.3">
      <c r="A196" s="1263" t="s">
        <v>7474</v>
      </c>
      <c r="B196" s="1262" t="s">
        <v>7476</v>
      </c>
      <c r="C196" s="1054" t="s">
        <v>7484</v>
      </c>
      <c r="D196" s="1054" t="s">
        <v>7485</v>
      </c>
      <c r="E196" s="1073" t="s">
        <v>1629</v>
      </c>
      <c r="F196" s="1054" t="s">
        <v>13026</v>
      </c>
      <c r="G196" s="1054" t="s">
        <v>6382</v>
      </c>
      <c r="H196" s="1054" t="s">
        <v>3291</v>
      </c>
      <c r="I196" s="1054" t="s">
        <v>12533</v>
      </c>
      <c r="J196" s="1260" t="s">
        <v>13006</v>
      </c>
    </row>
    <row r="197" spans="1:10" s="982" customFormat="1" ht="48" x14ac:dyDescent="0.3">
      <c r="A197" s="1263" t="s">
        <v>7474</v>
      </c>
      <c r="B197" s="1262" t="s">
        <v>7476</v>
      </c>
      <c r="C197" s="1054" t="s">
        <v>7484</v>
      </c>
      <c r="D197" s="1054" t="s">
        <v>7485</v>
      </c>
      <c r="E197" s="1073" t="s">
        <v>1629</v>
      </c>
      <c r="F197" s="1054" t="s">
        <v>13027</v>
      </c>
      <c r="G197" s="1054" t="s">
        <v>6382</v>
      </c>
      <c r="H197" s="1054" t="s">
        <v>3291</v>
      </c>
      <c r="I197" s="1054" t="s">
        <v>12533</v>
      </c>
      <c r="J197" s="1260" t="s">
        <v>13006</v>
      </c>
    </row>
    <row r="198" spans="1:10" s="982" customFormat="1" ht="48" x14ac:dyDescent="0.3">
      <c r="A198" s="1263" t="s">
        <v>7474</v>
      </c>
      <c r="B198" s="1262" t="s">
        <v>7476</v>
      </c>
      <c r="C198" s="1054" t="s">
        <v>7484</v>
      </c>
      <c r="D198" s="1054" t="s">
        <v>7485</v>
      </c>
      <c r="E198" s="1073" t="s">
        <v>1629</v>
      </c>
      <c r="F198" s="1054" t="s">
        <v>13028</v>
      </c>
      <c r="G198" s="1054" t="s">
        <v>6382</v>
      </c>
      <c r="H198" s="1054" t="s">
        <v>3291</v>
      </c>
      <c r="I198" s="1054" t="s">
        <v>12533</v>
      </c>
      <c r="J198" s="1260" t="s">
        <v>13006</v>
      </c>
    </row>
    <row r="199" spans="1:10" s="982" customFormat="1" ht="48" x14ac:dyDescent="0.3">
      <c r="A199" s="1262" t="s">
        <v>7474</v>
      </c>
      <c r="B199" s="1262" t="s">
        <v>7476</v>
      </c>
      <c r="C199" s="1054" t="s">
        <v>7484</v>
      </c>
      <c r="D199" s="1054" t="s">
        <v>7485</v>
      </c>
      <c r="E199" s="1073" t="s">
        <v>1629</v>
      </c>
      <c r="F199" s="1054" t="s">
        <v>13029</v>
      </c>
      <c r="G199" s="1054" t="s">
        <v>6382</v>
      </c>
      <c r="H199" s="1054" t="s">
        <v>3291</v>
      </c>
      <c r="I199" s="1054" t="s">
        <v>12533</v>
      </c>
      <c r="J199" s="1260" t="s">
        <v>13006</v>
      </c>
    </row>
    <row r="200" spans="1:10" s="982" customFormat="1" ht="48" x14ac:dyDescent="0.3">
      <c r="A200" s="1263" t="s">
        <v>7474</v>
      </c>
      <c r="B200" s="1262" t="s">
        <v>7476</v>
      </c>
      <c r="C200" s="1054" t="s">
        <v>7484</v>
      </c>
      <c r="D200" s="1054" t="s">
        <v>7485</v>
      </c>
      <c r="E200" s="1073" t="s">
        <v>1629</v>
      </c>
      <c r="F200" s="1054" t="s">
        <v>13030</v>
      </c>
      <c r="G200" s="1054" t="s">
        <v>6382</v>
      </c>
      <c r="H200" s="1054" t="s">
        <v>3291</v>
      </c>
      <c r="I200" s="1054" t="s">
        <v>12533</v>
      </c>
      <c r="J200" s="1260" t="s">
        <v>13006</v>
      </c>
    </row>
    <row r="201" spans="1:10" s="982" customFormat="1" ht="48" x14ac:dyDescent="0.3">
      <c r="A201" s="1263" t="s">
        <v>7474</v>
      </c>
      <c r="B201" s="1262" t="s">
        <v>7476</v>
      </c>
      <c r="C201" s="1054" t="s">
        <v>7484</v>
      </c>
      <c r="D201" s="1054" t="s">
        <v>7485</v>
      </c>
      <c r="E201" s="1073" t="s">
        <v>1629</v>
      </c>
      <c r="F201" s="1054" t="s">
        <v>13031</v>
      </c>
      <c r="G201" s="1054" t="s">
        <v>6382</v>
      </c>
      <c r="H201" s="1054" t="s">
        <v>3291</v>
      </c>
      <c r="I201" s="1054" t="s">
        <v>12533</v>
      </c>
      <c r="J201" s="1260" t="s">
        <v>13006</v>
      </c>
    </row>
    <row r="202" spans="1:10" s="982" customFormat="1" ht="48" x14ac:dyDescent="0.3">
      <c r="A202" s="1263" t="s">
        <v>7474</v>
      </c>
      <c r="B202" s="1262" t="s">
        <v>7476</v>
      </c>
      <c r="C202" s="1054" t="s">
        <v>7484</v>
      </c>
      <c r="D202" s="1054" t="s">
        <v>7485</v>
      </c>
      <c r="E202" s="1073" t="s">
        <v>1629</v>
      </c>
      <c r="F202" s="1054" t="s">
        <v>13032</v>
      </c>
      <c r="G202" s="1054" t="s">
        <v>6382</v>
      </c>
      <c r="H202" s="1054" t="s">
        <v>3291</v>
      </c>
      <c r="I202" s="1054" t="s">
        <v>12533</v>
      </c>
      <c r="J202" s="1260" t="s">
        <v>13006</v>
      </c>
    </row>
    <row r="203" spans="1:10" s="982" customFormat="1" ht="48" x14ac:dyDescent="0.3">
      <c r="A203" s="1262" t="s">
        <v>7474</v>
      </c>
      <c r="B203" s="1262" t="s">
        <v>7476</v>
      </c>
      <c r="C203" s="1054" t="s">
        <v>7484</v>
      </c>
      <c r="D203" s="1054" t="s">
        <v>7485</v>
      </c>
      <c r="E203" s="1073" t="s">
        <v>1629</v>
      </c>
      <c r="F203" s="1054" t="s">
        <v>13033</v>
      </c>
      <c r="G203" s="1054" t="s">
        <v>6382</v>
      </c>
      <c r="H203" s="1054" t="s">
        <v>3291</v>
      </c>
      <c r="I203" s="1054" t="s">
        <v>12533</v>
      </c>
      <c r="J203" s="1260" t="s">
        <v>13006</v>
      </c>
    </row>
    <row r="204" spans="1:10" s="982" customFormat="1" ht="48" x14ac:dyDescent="0.3">
      <c r="A204" s="1263" t="s">
        <v>7474</v>
      </c>
      <c r="B204" s="1262" t="s">
        <v>7476</v>
      </c>
      <c r="C204" s="1054" t="s">
        <v>7484</v>
      </c>
      <c r="D204" s="1054" t="s">
        <v>7485</v>
      </c>
      <c r="E204" s="1073" t="s">
        <v>1629</v>
      </c>
      <c r="F204" s="1054" t="s">
        <v>13034</v>
      </c>
      <c r="G204" s="1054" t="s">
        <v>6382</v>
      </c>
      <c r="H204" s="1054" t="s">
        <v>3291</v>
      </c>
      <c r="I204" s="1054" t="s">
        <v>12533</v>
      </c>
      <c r="J204" s="1260" t="s">
        <v>13006</v>
      </c>
    </row>
    <row r="205" spans="1:10" s="982" customFormat="1" ht="48" x14ac:dyDescent="0.3">
      <c r="A205" s="1263" t="s">
        <v>7474</v>
      </c>
      <c r="B205" s="1262" t="s">
        <v>7476</v>
      </c>
      <c r="C205" s="1054" t="s">
        <v>7484</v>
      </c>
      <c r="D205" s="1054" t="s">
        <v>7485</v>
      </c>
      <c r="E205" s="1073" t="s">
        <v>13035</v>
      </c>
      <c r="F205" s="1054" t="s">
        <v>13036</v>
      </c>
      <c r="G205" s="1054" t="s">
        <v>6382</v>
      </c>
      <c r="H205" s="1054" t="s">
        <v>3291</v>
      </c>
      <c r="I205" s="1054" t="s">
        <v>12533</v>
      </c>
      <c r="J205" s="1260" t="s">
        <v>13006</v>
      </c>
    </row>
    <row r="206" spans="1:10" s="982" customFormat="1" ht="48" x14ac:dyDescent="0.3">
      <c r="A206" s="1263" t="s">
        <v>7474</v>
      </c>
      <c r="B206" s="1262" t="s">
        <v>7476</v>
      </c>
      <c r="C206" s="1054" t="s">
        <v>7484</v>
      </c>
      <c r="D206" s="1054" t="s">
        <v>7485</v>
      </c>
      <c r="E206" s="1073" t="s">
        <v>1629</v>
      </c>
      <c r="F206" s="1054" t="s">
        <v>13037</v>
      </c>
      <c r="G206" s="1054" t="s">
        <v>6382</v>
      </c>
      <c r="H206" s="1054" t="s">
        <v>3291</v>
      </c>
      <c r="I206" s="1054" t="s">
        <v>12533</v>
      </c>
      <c r="J206" s="1260" t="s">
        <v>13006</v>
      </c>
    </row>
    <row r="207" spans="1:10" s="982" customFormat="1" ht="48" x14ac:dyDescent="0.3">
      <c r="A207" s="1262" t="s">
        <v>7474</v>
      </c>
      <c r="B207" s="1262" t="s">
        <v>7476</v>
      </c>
      <c r="C207" s="1054" t="s">
        <v>7484</v>
      </c>
      <c r="D207" s="1054" t="s">
        <v>7485</v>
      </c>
      <c r="E207" s="1073" t="s">
        <v>1629</v>
      </c>
      <c r="F207" s="1054" t="s">
        <v>13038</v>
      </c>
      <c r="G207" s="1054" t="s">
        <v>6382</v>
      </c>
      <c r="H207" s="1054" t="s">
        <v>3291</v>
      </c>
      <c r="I207" s="1054" t="s">
        <v>12533</v>
      </c>
      <c r="J207" s="1260" t="s">
        <v>13006</v>
      </c>
    </row>
    <row r="208" spans="1:10" s="982" customFormat="1" ht="48" x14ac:dyDescent="0.3">
      <c r="A208" s="1263" t="s">
        <v>7474</v>
      </c>
      <c r="B208" s="1262" t="s">
        <v>7476</v>
      </c>
      <c r="C208" s="1054" t="s">
        <v>7484</v>
      </c>
      <c r="D208" s="1054" t="s">
        <v>7485</v>
      </c>
      <c r="E208" s="1073" t="s">
        <v>1629</v>
      </c>
      <c r="F208" s="1054" t="s">
        <v>13039</v>
      </c>
      <c r="G208" s="1054" t="s">
        <v>6382</v>
      </c>
      <c r="H208" s="1054" t="s">
        <v>3291</v>
      </c>
      <c r="I208" s="1054" t="s">
        <v>12533</v>
      </c>
      <c r="J208" s="1260" t="s">
        <v>13006</v>
      </c>
    </row>
    <row r="209" spans="1:10" s="982" customFormat="1" ht="48" x14ac:dyDescent="0.3">
      <c r="A209" s="1263" t="s">
        <v>7474</v>
      </c>
      <c r="B209" s="1262" t="s">
        <v>7476</v>
      </c>
      <c r="C209" s="1054" t="s">
        <v>7484</v>
      </c>
      <c r="D209" s="1054" t="s">
        <v>7485</v>
      </c>
      <c r="E209" s="1073" t="s">
        <v>1629</v>
      </c>
      <c r="F209" s="1054" t="s">
        <v>13040</v>
      </c>
      <c r="G209" s="1054" t="s">
        <v>6382</v>
      </c>
      <c r="H209" s="1054" t="s">
        <v>3291</v>
      </c>
      <c r="I209" s="1054" t="s">
        <v>12533</v>
      </c>
      <c r="J209" s="1260" t="s">
        <v>13006</v>
      </c>
    </row>
    <row r="210" spans="1:10" s="982" customFormat="1" ht="48" x14ac:dyDescent="0.3">
      <c r="A210" s="1263" t="s">
        <v>7474</v>
      </c>
      <c r="B210" s="1262" t="s">
        <v>7476</v>
      </c>
      <c r="C210" s="1054" t="s">
        <v>7484</v>
      </c>
      <c r="D210" s="1054" t="s">
        <v>7485</v>
      </c>
      <c r="E210" s="1073" t="s">
        <v>1629</v>
      </c>
      <c r="F210" s="1054" t="s">
        <v>13041</v>
      </c>
      <c r="G210" s="1054" t="s">
        <v>6382</v>
      </c>
      <c r="H210" s="1054" t="s">
        <v>3291</v>
      </c>
      <c r="I210" s="1054" t="s">
        <v>12533</v>
      </c>
      <c r="J210" s="1260" t="s">
        <v>13006</v>
      </c>
    </row>
    <row r="211" spans="1:10" s="982" customFormat="1" ht="48" x14ac:dyDescent="0.3">
      <c r="A211" s="1262" t="s">
        <v>7474</v>
      </c>
      <c r="B211" s="1262" t="s">
        <v>7476</v>
      </c>
      <c r="C211" s="1054" t="s">
        <v>7484</v>
      </c>
      <c r="D211" s="1054" t="s">
        <v>7485</v>
      </c>
      <c r="E211" s="1073" t="s">
        <v>1629</v>
      </c>
      <c r="F211" s="1054" t="s">
        <v>13042</v>
      </c>
      <c r="G211" s="1054" t="s">
        <v>6382</v>
      </c>
      <c r="H211" s="1054" t="s">
        <v>3291</v>
      </c>
      <c r="I211" s="1054" t="s">
        <v>12533</v>
      </c>
      <c r="J211" s="1260" t="s">
        <v>13006</v>
      </c>
    </row>
    <row r="212" spans="1:10" s="982" customFormat="1" ht="48" x14ac:dyDescent="0.3">
      <c r="A212" s="1263" t="s">
        <v>7474</v>
      </c>
      <c r="B212" s="1262" t="s">
        <v>7476</v>
      </c>
      <c r="C212" s="1054" t="s">
        <v>7484</v>
      </c>
      <c r="D212" s="1054" t="s">
        <v>7485</v>
      </c>
      <c r="E212" s="1073" t="s">
        <v>1629</v>
      </c>
      <c r="F212" s="1054" t="s">
        <v>13043</v>
      </c>
      <c r="G212" s="1054" t="s">
        <v>6382</v>
      </c>
      <c r="H212" s="1054" t="s">
        <v>3291</v>
      </c>
      <c r="I212" s="1054" t="s">
        <v>12533</v>
      </c>
      <c r="J212" s="1260" t="s">
        <v>13006</v>
      </c>
    </row>
    <row r="213" spans="1:10" s="982" customFormat="1" ht="48" x14ac:dyDescent="0.3">
      <c r="A213" s="1263" t="s">
        <v>7474</v>
      </c>
      <c r="B213" s="1262" t="s">
        <v>7476</v>
      </c>
      <c r="C213" s="1054" t="s">
        <v>7484</v>
      </c>
      <c r="D213" s="1054" t="s">
        <v>7485</v>
      </c>
      <c r="E213" s="1073" t="s">
        <v>1629</v>
      </c>
      <c r="F213" s="1054" t="s">
        <v>13044</v>
      </c>
      <c r="G213" s="1054" t="s">
        <v>6382</v>
      </c>
      <c r="H213" s="1054" t="s">
        <v>3291</v>
      </c>
      <c r="I213" s="1054" t="s">
        <v>12533</v>
      </c>
      <c r="J213" s="1260" t="s">
        <v>13006</v>
      </c>
    </row>
    <row r="214" spans="1:10" s="982" customFormat="1" ht="48" x14ac:dyDescent="0.3">
      <c r="A214" s="1263" t="s">
        <v>7474</v>
      </c>
      <c r="B214" s="1262" t="s">
        <v>7476</v>
      </c>
      <c r="C214" s="1054" t="s">
        <v>7484</v>
      </c>
      <c r="D214" s="1054" t="s">
        <v>7485</v>
      </c>
      <c r="E214" s="1073" t="s">
        <v>1629</v>
      </c>
      <c r="F214" s="1054" t="s">
        <v>13045</v>
      </c>
      <c r="G214" s="1054" t="s">
        <v>6382</v>
      </c>
      <c r="H214" s="1054" t="s">
        <v>3291</v>
      </c>
      <c r="I214" s="1054" t="s">
        <v>12533</v>
      </c>
      <c r="J214" s="1260" t="s">
        <v>13006</v>
      </c>
    </row>
    <row r="215" spans="1:10" s="982" customFormat="1" ht="48" x14ac:dyDescent="0.3">
      <c r="A215" s="1262" t="s">
        <v>7474</v>
      </c>
      <c r="B215" s="1262" t="s">
        <v>7476</v>
      </c>
      <c r="C215" s="1054" t="s">
        <v>7484</v>
      </c>
      <c r="D215" s="1054" t="s">
        <v>7485</v>
      </c>
      <c r="E215" s="1073" t="s">
        <v>1629</v>
      </c>
      <c r="F215" s="1054" t="s">
        <v>13046</v>
      </c>
      <c r="G215" s="1054" t="s">
        <v>6382</v>
      </c>
      <c r="H215" s="1054" t="s">
        <v>3291</v>
      </c>
      <c r="I215" s="1054" t="s">
        <v>12533</v>
      </c>
      <c r="J215" s="1260" t="s">
        <v>13006</v>
      </c>
    </row>
    <row r="216" spans="1:10" s="982" customFormat="1" ht="48" x14ac:dyDescent="0.3">
      <c r="A216" s="1263" t="s">
        <v>7474</v>
      </c>
      <c r="B216" s="1262" t="s">
        <v>7476</v>
      </c>
      <c r="C216" s="1054" t="s">
        <v>7484</v>
      </c>
      <c r="D216" s="1054" t="s">
        <v>7485</v>
      </c>
      <c r="E216" s="1073" t="s">
        <v>1629</v>
      </c>
      <c r="F216" s="1054" t="s">
        <v>13047</v>
      </c>
      <c r="G216" s="1054" t="s">
        <v>6382</v>
      </c>
      <c r="H216" s="1054" t="s">
        <v>3291</v>
      </c>
      <c r="I216" s="1054" t="s">
        <v>12533</v>
      </c>
      <c r="J216" s="1260" t="s">
        <v>13006</v>
      </c>
    </row>
    <row r="217" spans="1:10" s="982" customFormat="1" ht="48" x14ac:dyDescent="0.3">
      <c r="A217" s="1263" t="s">
        <v>7474</v>
      </c>
      <c r="B217" s="1262" t="s">
        <v>7476</v>
      </c>
      <c r="C217" s="1054" t="s">
        <v>7484</v>
      </c>
      <c r="D217" s="1054" t="s">
        <v>7485</v>
      </c>
      <c r="E217" s="1073" t="s">
        <v>1629</v>
      </c>
      <c r="F217" s="1054" t="s">
        <v>13048</v>
      </c>
      <c r="G217" s="1054" t="s">
        <v>6382</v>
      </c>
      <c r="H217" s="1054" t="s">
        <v>3291</v>
      </c>
      <c r="I217" s="1054" t="s">
        <v>12533</v>
      </c>
      <c r="J217" s="1260" t="s">
        <v>13006</v>
      </c>
    </row>
    <row r="218" spans="1:10" s="982" customFormat="1" ht="48" x14ac:dyDescent="0.3">
      <c r="A218" s="1263" t="s">
        <v>7474</v>
      </c>
      <c r="B218" s="1262" t="s">
        <v>7476</v>
      </c>
      <c r="C218" s="1054" t="s">
        <v>7484</v>
      </c>
      <c r="D218" s="1054" t="s">
        <v>7485</v>
      </c>
      <c r="E218" s="1073" t="s">
        <v>1629</v>
      </c>
      <c r="F218" s="1054" t="s">
        <v>13049</v>
      </c>
      <c r="G218" s="1054" t="s">
        <v>6382</v>
      </c>
      <c r="H218" s="1054" t="s">
        <v>3291</v>
      </c>
      <c r="I218" s="1054" t="s">
        <v>12533</v>
      </c>
      <c r="J218" s="1260" t="s">
        <v>13006</v>
      </c>
    </row>
    <row r="219" spans="1:10" s="982" customFormat="1" ht="48" x14ac:dyDescent="0.3">
      <c r="A219" s="1262" t="s">
        <v>7474</v>
      </c>
      <c r="B219" s="1262" t="s">
        <v>7476</v>
      </c>
      <c r="C219" s="1054" t="s">
        <v>7484</v>
      </c>
      <c r="D219" s="1054" t="s">
        <v>7485</v>
      </c>
      <c r="E219" s="1073" t="s">
        <v>1629</v>
      </c>
      <c r="F219" s="1054" t="s">
        <v>13050</v>
      </c>
      <c r="G219" s="1054" t="s">
        <v>6382</v>
      </c>
      <c r="H219" s="1054" t="s">
        <v>3291</v>
      </c>
      <c r="I219" s="1054" t="s">
        <v>12533</v>
      </c>
      <c r="J219" s="1260" t="s">
        <v>13006</v>
      </c>
    </row>
    <row r="220" spans="1:10" s="982" customFormat="1" ht="48" x14ac:dyDescent="0.3">
      <c r="A220" s="1263" t="s">
        <v>7474</v>
      </c>
      <c r="B220" s="1262" t="s">
        <v>7476</v>
      </c>
      <c r="C220" s="1054" t="s">
        <v>7484</v>
      </c>
      <c r="D220" s="1054" t="s">
        <v>7485</v>
      </c>
      <c r="E220" s="1073" t="s">
        <v>1629</v>
      </c>
      <c r="F220" s="1054" t="s">
        <v>13051</v>
      </c>
      <c r="G220" s="1054" t="s">
        <v>6382</v>
      </c>
      <c r="H220" s="1054" t="s">
        <v>3291</v>
      </c>
      <c r="I220" s="1054" t="s">
        <v>12533</v>
      </c>
      <c r="J220" s="1260" t="s">
        <v>13006</v>
      </c>
    </row>
    <row r="221" spans="1:10" s="982" customFormat="1" ht="48" x14ac:dyDescent="0.3">
      <c r="A221" s="1263" t="s">
        <v>7474</v>
      </c>
      <c r="B221" s="1262" t="s">
        <v>7476</v>
      </c>
      <c r="C221" s="1054" t="s">
        <v>7484</v>
      </c>
      <c r="D221" s="1054" t="s">
        <v>7485</v>
      </c>
      <c r="E221" s="1073" t="s">
        <v>1629</v>
      </c>
      <c r="F221" s="1054" t="s">
        <v>10851</v>
      </c>
      <c r="G221" s="1054" t="s">
        <v>6382</v>
      </c>
      <c r="H221" s="1054" t="s">
        <v>3291</v>
      </c>
      <c r="I221" s="1054" t="s">
        <v>12533</v>
      </c>
      <c r="J221" s="1260" t="s">
        <v>13006</v>
      </c>
    </row>
    <row r="222" spans="1:10" s="982" customFormat="1" ht="48" x14ac:dyDescent="0.3">
      <c r="A222" s="1263" t="s">
        <v>7474</v>
      </c>
      <c r="B222" s="1262" t="s">
        <v>7476</v>
      </c>
      <c r="C222" s="1054" t="s">
        <v>7484</v>
      </c>
      <c r="D222" s="1054" t="s">
        <v>7485</v>
      </c>
      <c r="E222" s="1073" t="s">
        <v>1629</v>
      </c>
      <c r="F222" s="1054" t="s">
        <v>13052</v>
      </c>
      <c r="G222" s="1054" t="s">
        <v>6382</v>
      </c>
      <c r="H222" s="1054" t="s">
        <v>3291</v>
      </c>
      <c r="I222" s="1054" t="s">
        <v>12533</v>
      </c>
      <c r="J222" s="1260" t="s">
        <v>13006</v>
      </c>
    </row>
    <row r="223" spans="1:10" s="982" customFormat="1" ht="48" x14ac:dyDescent="0.3">
      <c r="A223" s="1262" t="s">
        <v>7474</v>
      </c>
      <c r="B223" s="1262" t="s">
        <v>7476</v>
      </c>
      <c r="C223" s="1054" t="s">
        <v>7484</v>
      </c>
      <c r="D223" s="1054" t="s">
        <v>7485</v>
      </c>
      <c r="E223" s="1073" t="s">
        <v>1629</v>
      </c>
      <c r="F223" s="1054" t="s">
        <v>13053</v>
      </c>
      <c r="G223" s="1054" t="s">
        <v>6382</v>
      </c>
      <c r="H223" s="1054" t="s">
        <v>3291</v>
      </c>
      <c r="I223" s="1054" t="s">
        <v>12533</v>
      </c>
      <c r="J223" s="1260" t="s">
        <v>13006</v>
      </c>
    </row>
    <row r="224" spans="1:10" s="982" customFormat="1" ht="48" x14ac:dyDescent="0.3">
      <c r="A224" s="1263" t="s">
        <v>7474</v>
      </c>
      <c r="B224" s="1262" t="s">
        <v>7476</v>
      </c>
      <c r="C224" s="1054" t="s">
        <v>7484</v>
      </c>
      <c r="D224" s="1054" t="s">
        <v>7485</v>
      </c>
      <c r="E224" s="1073" t="s">
        <v>1629</v>
      </c>
      <c r="F224" s="1054" t="s">
        <v>13054</v>
      </c>
      <c r="G224" s="1054" t="s">
        <v>6382</v>
      </c>
      <c r="H224" s="1054" t="s">
        <v>3291</v>
      </c>
      <c r="I224" s="1054" t="s">
        <v>12533</v>
      </c>
      <c r="J224" s="1260" t="s">
        <v>13006</v>
      </c>
    </row>
    <row r="225" spans="1:15" s="982" customFormat="1" ht="48" x14ac:dyDescent="0.3">
      <c r="A225" s="1263" t="s">
        <v>7474</v>
      </c>
      <c r="B225" s="1262" t="s">
        <v>7476</v>
      </c>
      <c r="C225" s="1054" t="s">
        <v>7484</v>
      </c>
      <c r="D225" s="1054" t="s">
        <v>7485</v>
      </c>
      <c r="E225" s="1073" t="s">
        <v>1629</v>
      </c>
      <c r="F225" s="1054" t="s">
        <v>13055</v>
      </c>
      <c r="G225" s="1054" t="s">
        <v>6382</v>
      </c>
      <c r="H225" s="1054" t="s">
        <v>3291</v>
      </c>
      <c r="I225" s="1054" t="s">
        <v>12533</v>
      </c>
      <c r="J225" s="1260" t="s">
        <v>13006</v>
      </c>
    </row>
    <row r="226" spans="1:15" s="982" customFormat="1" ht="48" x14ac:dyDescent="0.3">
      <c r="A226" s="1263" t="s">
        <v>7474</v>
      </c>
      <c r="B226" s="1262" t="s">
        <v>7476</v>
      </c>
      <c r="C226" s="1054" t="s">
        <v>7484</v>
      </c>
      <c r="D226" s="1054" t="s">
        <v>7485</v>
      </c>
      <c r="E226" s="1073" t="s">
        <v>1629</v>
      </c>
      <c r="F226" s="1054" t="s">
        <v>13056</v>
      </c>
      <c r="G226" s="1054" t="s">
        <v>6382</v>
      </c>
      <c r="H226" s="1054" t="s">
        <v>3291</v>
      </c>
      <c r="I226" s="1054" t="s">
        <v>12533</v>
      </c>
      <c r="J226" s="1260" t="s">
        <v>13006</v>
      </c>
    </row>
    <row r="227" spans="1:15" s="982" customFormat="1" ht="48" x14ac:dyDescent="0.3">
      <c r="A227" s="1262" t="s">
        <v>7474</v>
      </c>
      <c r="B227" s="1262" t="s">
        <v>7476</v>
      </c>
      <c r="C227" s="1054" t="s">
        <v>7484</v>
      </c>
      <c r="D227" s="1054" t="s">
        <v>7485</v>
      </c>
      <c r="E227" s="1073" t="s">
        <v>1629</v>
      </c>
      <c r="F227" s="1054" t="s">
        <v>13057</v>
      </c>
      <c r="G227" s="1054" t="s">
        <v>6382</v>
      </c>
      <c r="H227" s="1054" t="s">
        <v>3291</v>
      </c>
      <c r="I227" s="1054" t="s">
        <v>12533</v>
      </c>
      <c r="J227" s="1260" t="s">
        <v>13006</v>
      </c>
    </row>
    <row r="228" spans="1:15" s="982" customFormat="1" ht="38.25" x14ac:dyDescent="0.3">
      <c r="A228" s="1132" t="s">
        <v>10841</v>
      </c>
      <c r="B228" s="1064"/>
      <c r="C228" s="1064" t="s">
        <v>7484</v>
      </c>
      <c r="D228" s="1062" t="s">
        <v>13058</v>
      </c>
      <c r="E228" s="1133"/>
      <c r="F228" s="1064"/>
      <c r="G228" s="1062"/>
      <c r="H228" s="1062"/>
      <c r="I228" s="1062"/>
      <c r="J228" s="1064"/>
    </row>
    <row r="229" spans="1:15" s="982" customFormat="1" ht="51" x14ac:dyDescent="0.3">
      <c r="A229" s="994" t="s">
        <v>7016</v>
      </c>
      <c r="B229" s="1054"/>
      <c r="C229" s="995" t="s">
        <v>7026</v>
      </c>
      <c r="D229" s="995" t="s">
        <v>7027</v>
      </c>
      <c r="E229" s="1054" t="s">
        <v>4795</v>
      </c>
      <c r="F229" s="1264" t="s">
        <v>13059</v>
      </c>
      <c r="G229" s="1265" t="s">
        <v>7028</v>
      </c>
      <c r="H229" s="1265" t="s">
        <v>7029</v>
      </c>
      <c r="I229" s="1265" t="s">
        <v>7030</v>
      </c>
      <c r="J229" s="1264" t="s">
        <v>7031</v>
      </c>
    </row>
    <row r="230" spans="1:15" s="982" customFormat="1" ht="51" x14ac:dyDescent="0.3">
      <c r="A230" s="994" t="s">
        <v>7016</v>
      </c>
      <c r="B230" s="1054"/>
      <c r="C230" s="995" t="s">
        <v>7026</v>
      </c>
      <c r="D230" s="995" t="s">
        <v>7027</v>
      </c>
      <c r="E230" s="1054" t="s">
        <v>4801</v>
      </c>
      <c r="F230" s="1264" t="s">
        <v>13059</v>
      </c>
      <c r="G230" s="1265" t="s">
        <v>7028</v>
      </c>
      <c r="H230" s="1265" t="s">
        <v>7029</v>
      </c>
      <c r="I230" s="1265" t="s">
        <v>7030</v>
      </c>
      <c r="J230" s="1264" t="s">
        <v>7031</v>
      </c>
    </row>
    <row r="231" spans="1:15" s="982" customFormat="1" ht="51" x14ac:dyDescent="0.3">
      <c r="A231" s="994" t="s">
        <v>7016</v>
      </c>
      <c r="B231" s="1054"/>
      <c r="C231" s="995" t="s">
        <v>7026</v>
      </c>
      <c r="D231" s="995" t="s">
        <v>7027</v>
      </c>
      <c r="E231" s="1054" t="s">
        <v>4800</v>
      </c>
      <c r="F231" s="1264" t="s">
        <v>13059</v>
      </c>
      <c r="G231" s="1265" t="s">
        <v>7028</v>
      </c>
      <c r="H231" s="1265" t="s">
        <v>7029</v>
      </c>
      <c r="I231" s="1265" t="s">
        <v>7030</v>
      </c>
      <c r="J231" s="1264" t="s">
        <v>7031</v>
      </c>
    </row>
    <row r="232" spans="1:15" s="1065" customFormat="1" ht="51" x14ac:dyDescent="0.3">
      <c r="A232" s="994" t="s">
        <v>7016</v>
      </c>
      <c r="B232" s="1054"/>
      <c r="C232" s="995" t="s">
        <v>7026</v>
      </c>
      <c r="D232" s="995" t="s">
        <v>7027</v>
      </c>
      <c r="E232" s="1054" t="s">
        <v>7032</v>
      </c>
      <c r="F232" s="1264" t="s">
        <v>13059</v>
      </c>
      <c r="G232" s="1265" t="s">
        <v>7028</v>
      </c>
      <c r="H232" s="1265" t="s">
        <v>7029</v>
      </c>
      <c r="I232" s="1265" t="s">
        <v>7030</v>
      </c>
      <c r="J232" s="1264" t="s">
        <v>7031</v>
      </c>
    </row>
    <row r="233" spans="1:15" s="989" customFormat="1" ht="51" x14ac:dyDescent="0.3">
      <c r="A233" s="994" t="s">
        <v>7016</v>
      </c>
      <c r="B233" s="1054"/>
      <c r="C233" s="995" t="s">
        <v>7026</v>
      </c>
      <c r="D233" s="995" t="s">
        <v>7027</v>
      </c>
      <c r="E233" s="1054" t="s">
        <v>5059</v>
      </c>
      <c r="F233" s="1264" t="s">
        <v>13059</v>
      </c>
      <c r="G233" s="1265" t="s">
        <v>7028</v>
      </c>
      <c r="H233" s="1265" t="s">
        <v>7029</v>
      </c>
      <c r="I233" s="1265" t="s">
        <v>7030</v>
      </c>
      <c r="J233" s="1264" t="s">
        <v>7031</v>
      </c>
      <c r="K233" s="988"/>
      <c r="L233" s="988"/>
      <c r="M233" s="988"/>
      <c r="N233" s="988"/>
      <c r="O233" s="988"/>
    </row>
    <row r="234" spans="1:15" s="989" customFormat="1" ht="51" x14ac:dyDescent="0.3">
      <c r="A234" s="994" t="s">
        <v>7016</v>
      </c>
      <c r="B234" s="1070"/>
      <c r="C234" s="995" t="s">
        <v>7026</v>
      </c>
      <c r="D234" s="995" t="s">
        <v>7027</v>
      </c>
      <c r="E234" s="1054" t="s">
        <v>5056</v>
      </c>
      <c r="F234" s="1264" t="s">
        <v>13059</v>
      </c>
      <c r="G234" s="1265" t="s">
        <v>7028</v>
      </c>
      <c r="H234" s="1265" t="s">
        <v>7029</v>
      </c>
      <c r="I234" s="1265" t="s">
        <v>7030</v>
      </c>
      <c r="J234" s="1264" t="s">
        <v>7031</v>
      </c>
      <c r="K234" s="988"/>
      <c r="L234" s="988"/>
      <c r="M234" s="988"/>
      <c r="N234" s="988"/>
      <c r="O234" s="988"/>
    </row>
    <row r="235" spans="1:15" s="989" customFormat="1" ht="51" x14ac:dyDescent="0.3">
      <c r="A235" s="994" t="s">
        <v>7016</v>
      </c>
      <c r="B235" s="1070"/>
      <c r="C235" s="995" t="s">
        <v>7026</v>
      </c>
      <c r="D235" s="995" t="s">
        <v>7027</v>
      </c>
      <c r="E235" s="1054" t="s">
        <v>7033</v>
      </c>
      <c r="F235" s="1264" t="s">
        <v>13059</v>
      </c>
      <c r="G235" s="1265" t="s">
        <v>7028</v>
      </c>
      <c r="H235" s="1265" t="s">
        <v>7029</v>
      </c>
      <c r="I235" s="1265" t="s">
        <v>7030</v>
      </c>
      <c r="J235" s="1264" t="s">
        <v>7031</v>
      </c>
      <c r="K235" s="988"/>
      <c r="L235" s="988"/>
      <c r="M235" s="988"/>
      <c r="N235" s="988"/>
      <c r="O235" s="988"/>
    </row>
    <row r="236" spans="1:15" s="989" customFormat="1" ht="51" x14ac:dyDescent="0.3">
      <c r="A236" s="994" t="s">
        <v>7016</v>
      </c>
      <c r="B236" s="1070"/>
      <c r="C236" s="995" t="s">
        <v>7026</v>
      </c>
      <c r="D236" s="995" t="s">
        <v>7027</v>
      </c>
      <c r="E236" s="1054" t="s">
        <v>7034</v>
      </c>
      <c r="F236" s="1264" t="s">
        <v>13059</v>
      </c>
      <c r="G236" s="1265" t="s">
        <v>7028</v>
      </c>
      <c r="H236" s="1265" t="s">
        <v>7029</v>
      </c>
      <c r="I236" s="1265" t="s">
        <v>7030</v>
      </c>
      <c r="J236" s="1264" t="s">
        <v>7031</v>
      </c>
      <c r="K236" s="988"/>
      <c r="L236" s="988"/>
      <c r="M236" s="988"/>
      <c r="N236" s="988"/>
      <c r="O236" s="988"/>
    </row>
    <row r="237" spans="1:15" s="989" customFormat="1" ht="51" x14ac:dyDescent="0.3">
      <c r="A237" s="994" t="s">
        <v>7016</v>
      </c>
      <c r="B237" s="1070"/>
      <c r="C237" s="995" t="s">
        <v>7026</v>
      </c>
      <c r="D237" s="995" t="s">
        <v>7027</v>
      </c>
      <c r="E237" s="1070" t="s">
        <v>3035</v>
      </c>
      <c r="F237" s="1264" t="s">
        <v>13059</v>
      </c>
      <c r="G237" s="1265" t="s">
        <v>7028</v>
      </c>
      <c r="H237" s="1265" t="s">
        <v>7029</v>
      </c>
      <c r="I237" s="1265" t="s">
        <v>7030</v>
      </c>
      <c r="J237" s="1264" t="s">
        <v>7031</v>
      </c>
      <c r="K237" s="988"/>
      <c r="L237" s="988"/>
      <c r="M237" s="988"/>
      <c r="N237" s="988"/>
      <c r="O237" s="988"/>
    </row>
    <row r="238" spans="1:15" s="989" customFormat="1" ht="51" x14ac:dyDescent="0.3">
      <c r="A238" s="994" t="s">
        <v>7016</v>
      </c>
      <c r="B238" s="1070"/>
      <c r="C238" s="995" t="s">
        <v>7026</v>
      </c>
      <c r="D238" s="995" t="s">
        <v>7027</v>
      </c>
      <c r="E238" s="1070" t="s">
        <v>5094</v>
      </c>
      <c r="F238" s="1264" t="s">
        <v>13059</v>
      </c>
      <c r="G238" s="1265" t="s">
        <v>7028</v>
      </c>
      <c r="H238" s="1265" t="s">
        <v>7029</v>
      </c>
      <c r="I238" s="1265" t="s">
        <v>7030</v>
      </c>
      <c r="J238" s="1264" t="s">
        <v>7031</v>
      </c>
      <c r="K238" s="988"/>
      <c r="L238" s="988"/>
      <c r="M238" s="988"/>
      <c r="N238" s="988"/>
      <c r="O238" s="988"/>
    </row>
    <row r="239" spans="1:15" s="989" customFormat="1" ht="51" x14ac:dyDescent="0.3">
      <c r="A239" s="994" t="s">
        <v>7016</v>
      </c>
      <c r="B239" s="1070"/>
      <c r="C239" s="995" t="s">
        <v>7026</v>
      </c>
      <c r="D239" s="995" t="s">
        <v>7027</v>
      </c>
      <c r="E239" s="1070" t="s">
        <v>13060</v>
      </c>
      <c r="F239" s="1070" t="s">
        <v>13061</v>
      </c>
      <c r="G239" s="1265" t="s">
        <v>7028</v>
      </c>
      <c r="H239" s="1265" t="s">
        <v>7029</v>
      </c>
      <c r="I239" s="1265" t="s">
        <v>7030</v>
      </c>
      <c r="J239" s="1264" t="s">
        <v>7031</v>
      </c>
      <c r="K239" s="988"/>
      <c r="L239" s="988"/>
      <c r="M239" s="988"/>
      <c r="N239" s="988"/>
      <c r="O239" s="988"/>
    </row>
    <row r="240" spans="1:15" s="989" customFormat="1" ht="51" x14ac:dyDescent="0.3">
      <c r="A240" s="994" t="s">
        <v>7016</v>
      </c>
      <c r="B240" s="1070"/>
      <c r="C240" s="995" t="s">
        <v>7026</v>
      </c>
      <c r="D240" s="995" t="s">
        <v>7027</v>
      </c>
      <c r="E240" s="1070" t="s">
        <v>13062</v>
      </c>
      <c r="F240" s="1070" t="s">
        <v>13063</v>
      </c>
      <c r="G240" s="1265" t="s">
        <v>7028</v>
      </c>
      <c r="H240" s="1265" t="s">
        <v>7029</v>
      </c>
      <c r="I240" s="1265" t="s">
        <v>7030</v>
      </c>
      <c r="J240" s="1264" t="s">
        <v>7031</v>
      </c>
      <c r="K240" s="988"/>
      <c r="L240" s="988"/>
      <c r="M240" s="988"/>
      <c r="N240" s="988"/>
      <c r="O240" s="988"/>
    </row>
    <row r="241" spans="1:15" s="989" customFormat="1" ht="51" x14ac:dyDescent="0.3">
      <c r="A241" s="994" t="s">
        <v>7016</v>
      </c>
      <c r="B241" s="1070"/>
      <c r="C241" s="995" t="s">
        <v>7026</v>
      </c>
      <c r="D241" s="995" t="s">
        <v>7027</v>
      </c>
      <c r="E241" s="1070" t="s">
        <v>13064</v>
      </c>
      <c r="F241" s="1070" t="s">
        <v>13065</v>
      </c>
      <c r="G241" s="1265" t="s">
        <v>7028</v>
      </c>
      <c r="H241" s="1265" t="s">
        <v>7029</v>
      </c>
      <c r="I241" s="1265" t="s">
        <v>7030</v>
      </c>
      <c r="J241" s="1264" t="s">
        <v>7031</v>
      </c>
      <c r="K241" s="988"/>
      <c r="L241" s="988"/>
      <c r="M241" s="988"/>
      <c r="N241" s="988"/>
      <c r="O241" s="988"/>
    </row>
    <row r="242" spans="1:15" s="989" customFormat="1" ht="51" x14ac:dyDescent="0.3">
      <c r="A242" s="994" t="s">
        <v>7016</v>
      </c>
      <c r="B242" s="1070"/>
      <c r="C242" s="995" t="s">
        <v>7026</v>
      </c>
      <c r="D242" s="995" t="s">
        <v>7027</v>
      </c>
      <c r="E242" s="1070" t="s">
        <v>13066</v>
      </c>
      <c r="F242" s="1070" t="s">
        <v>7035</v>
      </c>
      <c r="G242" s="1265" t="s">
        <v>7028</v>
      </c>
      <c r="H242" s="1265" t="s">
        <v>7029</v>
      </c>
      <c r="I242" s="1265" t="s">
        <v>7030</v>
      </c>
      <c r="J242" s="1264" t="s">
        <v>7031</v>
      </c>
      <c r="K242" s="988"/>
      <c r="L242" s="988"/>
      <c r="M242" s="988"/>
      <c r="N242" s="988"/>
      <c r="O242" s="988"/>
    </row>
    <row r="243" spans="1:15" s="989" customFormat="1" ht="51" x14ac:dyDescent="0.3">
      <c r="A243" s="994" t="s">
        <v>7016</v>
      </c>
      <c r="B243" s="1070"/>
      <c r="C243" s="995" t="s">
        <v>7026</v>
      </c>
      <c r="D243" s="995" t="s">
        <v>7027</v>
      </c>
      <c r="E243" s="1070" t="s">
        <v>13067</v>
      </c>
      <c r="F243" s="1070" t="s">
        <v>7036</v>
      </c>
      <c r="G243" s="1265" t="s">
        <v>7028</v>
      </c>
      <c r="H243" s="1265" t="s">
        <v>7029</v>
      </c>
      <c r="I243" s="1265" t="s">
        <v>7030</v>
      </c>
      <c r="J243" s="1264" t="s">
        <v>7031</v>
      </c>
      <c r="K243" s="988"/>
      <c r="L243" s="988"/>
      <c r="M243" s="988"/>
      <c r="N243" s="988"/>
      <c r="O243" s="988"/>
    </row>
    <row r="244" spans="1:15" s="989" customFormat="1" ht="51" x14ac:dyDescent="0.3">
      <c r="A244" s="994" t="s">
        <v>7016</v>
      </c>
      <c r="B244" s="1070"/>
      <c r="C244" s="995" t="s">
        <v>7026</v>
      </c>
      <c r="D244" s="995" t="s">
        <v>7027</v>
      </c>
      <c r="E244" s="1070" t="s">
        <v>7037</v>
      </c>
      <c r="F244" s="1070" t="s">
        <v>13068</v>
      </c>
      <c r="G244" s="1265" t="s">
        <v>7028</v>
      </c>
      <c r="H244" s="1265" t="s">
        <v>7029</v>
      </c>
      <c r="I244" s="1265" t="s">
        <v>7030</v>
      </c>
      <c r="J244" s="1264" t="s">
        <v>7031</v>
      </c>
      <c r="K244" s="988"/>
      <c r="L244" s="988"/>
      <c r="M244" s="988"/>
      <c r="N244" s="988"/>
      <c r="O244" s="988"/>
    </row>
    <row r="245" spans="1:15" s="989" customFormat="1" ht="51" x14ac:dyDescent="0.3">
      <c r="A245" s="994" t="s">
        <v>7016</v>
      </c>
      <c r="B245" s="1070"/>
      <c r="C245" s="995" t="s">
        <v>7026</v>
      </c>
      <c r="D245" s="995" t="s">
        <v>7027</v>
      </c>
      <c r="E245" s="1070" t="s">
        <v>7038</v>
      </c>
      <c r="F245" s="1070" t="s">
        <v>13069</v>
      </c>
      <c r="G245" s="1265" t="s">
        <v>7028</v>
      </c>
      <c r="H245" s="1265" t="s">
        <v>7029</v>
      </c>
      <c r="I245" s="1265" t="s">
        <v>7030</v>
      </c>
      <c r="J245" s="1264" t="s">
        <v>7031</v>
      </c>
      <c r="K245" s="988"/>
      <c r="L245" s="988"/>
      <c r="M245" s="988"/>
      <c r="N245" s="988"/>
      <c r="O245" s="988"/>
    </row>
    <row r="246" spans="1:15" s="989" customFormat="1" ht="51" x14ac:dyDescent="0.3">
      <c r="A246" s="994" t="s">
        <v>7016</v>
      </c>
      <c r="B246" s="1070"/>
      <c r="C246" s="995" t="s">
        <v>7026</v>
      </c>
      <c r="D246" s="995" t="s">
        <v>7027</v>
      </c>
      <c r="E246" s="1070" t="s">
        <v>7039</v>
      </c>
      <c r="F246" s="1070" t="s">
        <v>7040</v>
      </c>
      <c r="G246" s="1265" t="s">
        <v>7028</v>
      </c>
      <c r="H246" s="1265" t="s">
        <v>7029</v>
      </c>
      <c r="I246" s="1265" t="s">
        <v>7030</v>
      </c>
      <c r="J246" s="1264" t="s">
        <v>7031</v>
      </c>
      <c r="K246" s="988"/>
      <c r="L246" s="988"/>
      <c r="M246" s="988"/>
      <c r="N246" s="988"/>
      <c r="O246" s="988"/>
    </row>
    <row r="247" spans="1:15" s="989" customFormat="1" ht="51" x14ac:dyDescent="0.3">
      <c r="A247" s="994" t="s">
        <v>7016</v>
      </c>
      <c r="B247" s="1070"/>
      <c r="C247" s="995" t="s">
        <v>7026</v>
      </c>
      <c r="D247" s="995" t="s">
        <v>7027</v>
      </c>
      <c r="E247" s="1070" t="s">
        <v>7041</v>
      </c>
      <c r="F247" s="1070" t="s">
        <v>7042</v>
      </c>
      <c r="G247" s="1265" t="s">
        <v>7028</v>
      </c>
      <c r="H247" s="1265" t="s">
        <v>7029</v>
      </c>
      <c r="I247" s="1265" t="s">
        <v>7030</v>
      </c>
      <c r="J247" s="1264" t="s">
        <v>7031</v>
      </c>
      <c r="K247" s="988"/>
      <c r="L247" s="988"/>
      <c r="M247" s="988"/>
      <c r="N247" s="988"/>
      <c r="O247" s="988"/>
    </row>
    <row r="248" spans="1:15" s="989" customFormat="1" ht="51" x14ac:dyDescent="0.3">
      <c r="A248" s="994" t="s">
        <v>7016</v>
      </c>
      <c r="B248" s="1070"/>
      <c r="C248" s="995" t="s">
        <v>7026</v>
      </c>
      <c r="D248" s="995" t="s">
        <v>7027</v>
      </c>
      <c r="E248" s="1070" t="s">
        <v>7043</v>
      </c>
      <c r="F248" s="1070" t="s">
        <v>7044</v>
      </c>
      <c r="G248" s="1265" t="s">
        <v>7028</v>
      </c>
      <c r="H248" s="1265" t="s">
        <v>7029</v>
      </c>
      <c r="I248" s="1265" t="s">
        <v>7030</v>
      </c>
      <c r="J248" s="1264" t="s">
        <v>7031</v>
      </c>
      <c r="K248" s="988"/>
      <c r="L248" s="988"/>
      <c r="M248" s="988"/>
      <c r="N248" s="988"/>
      <c r="O248" s="988"/>
    </row>
    <row r="249" spans="1:15" s="989" customFormat="1" ht="51" x14ac:dyDescent="0.3">
      <c r="A249" s="994" t="s">
        <v>7016</v>
      </c>
      <c r="B249" s="1070"/>
      <c r="C249" s="995" t="s">
        <v>7026</v>
      </c>
      <c r="D249" s="995" t="s">
        <v>7027</v>
      </c>
      <c r="E249" s="1070" t="s">
        <v>7045</v>
      </c>
      <c r="F249" s="1070" t="s">
        <v>7046</v>
      </c>
      <c r="G249" s="1265" t="s">
        <v>7028</v>
      </c>
      <c r="H249" s="1265" t="s">
        <v>7029</v>
      </c>
      <c r="I249" s="1265" t="s">
        <v>7030</v>
      </c>
      <c r="J249" s="1264" t="s">
        <v>7031</v>
      </c>
      <c r="K249" s="988"/>
      <c r="L249" s="988"/>
      <c r="M249" s="988"/>
      <c r="N249" s="988"/>
      <c r="O249" s="988"/>
    </row>
    <row r="250" spans="1:15" s="989" customFormat="1" ht="51" x14ac:dyDescent="0.3">
      <c r="A250" s="994" t="s">
        <v>7016</v>
      </c>
      <c r="B250" s="1070"/>
      <c r="C250" s="995" t="s">
        <v>7026</v>
      </c>
      <c r="D250" s="995" t="s">
        <v>7027</v>
      </c>
      <c r="E250" s="1070" t="s">
        <v>7047</v>
      </c>
      <c r="F250" s="1070" t="s">
        <v>7048</v>
      </c>
      <c r="G250" s="1265" t="s">
        <v>7028</v>
      </c>
      <c r="H250" s="1265" t="s">
        <v>7029</v>
      </c>
      <c r="I250" s="1265" t="s">
        <v>7030</v>
      </c>
      <c r="J250" s="1264" t="s">
        <v>7031</v>
      </c>
      <c r="K250" s="988"/>
      <c r="L250" s="988"/>
      <c r="M250" s="988"/>
      <c r="N250" s="988"/>
      <c r="O250" s="988"/>
    </row>
    <row r="251" spans="1:15" s="989" customFormat="1" ht="51" x14ac:dyDescent="0.3">
      <c r="A251" s="994" t="s">
        <v>7016</v>
      </c>
      <c r="B251" s="1070"/>
      <c r="C251" s="995" t="s">
        <v>7026</v>
      </c>
      <c r="D251" s="995" t="s">
        <v>7027</v>
      </c>
      <c r="E251" s="1070" t="s">
        <v>7049</v>
      </c>
      <c r="F251" s="1070" t="s">
        <v>13070</v>
      </c>
      <c r="G251" s="1265" t="s">
        <v>7028</v>
      </c>
      <c r="H251" s="1265" t="s">
        <v>7029</v>
      </c>
      <c r="I251" s="1265" t="s">
        <v>7030</v>
      </c>
      <c r="J251" s="1264" t="s">
        <v>7031</v>
      </c>
      <c r="K251" s="988"/>
      <c r="L251" s="988"/>
      <c r="M251" s="988"/>
      <c r="N251" s="988"/>
      <c r="O251" s="988"/>
    </row>
    <row r="252" spans="1:15" s="989" customFormat="1" ht="51" x14ac:dyDescent="0.3">
      <c r="A252" s="994" t="s">
        <v>7016</v>
      </c>
      <c r="B252" s="1070"/>
      <c r="C252" s="995" t="s">
        <v>7026</v>
      </c>
      <c r="D252" s="995" t="s">
        <v>7027</v>
      </c>
      <c r="E252" s="1070" t="s">
        <v>7050</v>
      </c>
      <c r="F252" s="1070" t="s">
        <v>7051</v>
      </c>
      <c r="G252" s="1265" t="s">
        <v>7028</v>
      </c>
      <c r="H252" s="1265" t="s">
        <v>7029</v>
      </c>
      <c r="I252" s="1265" t="s">
        <v>7030</v>
      </c>
      <c r="J252" s="1264" t="s">
        <v>7031</v>
      </c>
      <c r="K252" s="988"/>
      <c r="L252" s="988"/>
      <c r="M252" s="988"/>
      <c r="N252" s="988"/>
      <c r="O252" s="988"/>
    </row>
    <row r="253" spans="1:15" s="989" customFormat="1" ht="51" x14ac:dyDescent="0.3">
      <c r="A253" s="994" t="s">
        <v>7016</v>
      </c>
      <c r="B253" s="1070"/>
      <c r="C253" s="995" t="s">
        <v>7026</v>
      </c>
      <c r="D253" s="995" t="s">
        <v>7027</v>
      </c>
      <c r="E253" s="1070" t="s">
        <v>7052</v>
      </c>
      <c r="F253" s="1070" t="s">
        <v>13071</v>
      </c>
      <c r="G253" s="1265" t="s">
        <v>7028</v>
      </c>
      <c r="H253" s="1265" t="s">
        <v>7029</v>
      </c>
      <c r="I253" s="1265" t="s">
        <v>7030</v>
      </c>
      <c r="J253" s="1264" t="s">
        <v>7031</v>
      </c>
      <c r="K253" s="988"/>
      <c r="L253" s="988"/>
      <c r="M253" s="988"/>
      <c r="N253" s="988"/>
      <c r="O253" s="988"/>
    </row>
    <row r="254" spans="1:15" s="989" customFormat="1" ht="51" x14ac:dyDescent="0.3">
      <c r="A254" s="994" t="s">
        <v>7016</v>
      </c>
      <c r="B254" s="1070"/>
      <c r="C254" s="995" t="s">
        <v>7026</v>
      </c>
      <c r="D254" s="995" t="s">
        <v>7027</v>
      </c>
      <c r="E254" s="1070" t="s">
        <v>7053</v>
      </c>
      <c r="F254" s="1070" t="s">
        <v>7054</v>
      </c>
      <c r="G254" s="1265" t="s">
        <v>7028</v>
      </c>
      <c r="H254" s="1265" t="s">
        <v>7029</v>
      </c>
      <c r="I254" s="1265" t="s">
        <v>7030</v>
      </c>
      <c r="J254" s="1264" t="s">
        <v>7031</v>
      </c>
      <c r="K254" s="988"/>
      <c r="L254" s="988"/>
      <c r="M254" s="988"/>
      <c r="N254" s="988"/>
      <c r="O254" s="988"/>
    </row>
    <row r="255" spans="1:15" s="989" customFormat="1" ht="51" x14ac:dyDescent="0.3">
      <c r="A255" s="994" t="s">
        <v>7016</v>
      </c>
      <c r="B255" s="1070"/>
      <c r="C255" s="995" t="s">
        <v>7026</v>
      </c>
      <c r="D255" s="995" t="s">
        <v>7027</v>
      </c>
      <c r="E255" s="1070" t="s">
        <v>7055</v>
      </c>
      <c r="F255" s="1070" t="s">
        <v>13072</v>
      </c>
      <c r="G255" s="1265" t="s">
        <v>7028</v>
      </c>
      <c r="H255" s="1265" t="s">
        <v>7029</v>
      </c>
      <c r="I255" s="1265" t="s">
        <v>7030</v>
      </c>
      <c r="J255" s="1264" t="s">
        <v>7031</v>
      </c>
      <c r="K255" s="988"/>
      <c r="L255" s="988"/>
      <c r="M255" s="988"/>
      <c r="N255" s="988"/>
      <c r="O255" s="988"/>
    </row>
    <row r="256" spans="1:15" s="989" customFormat="1" ht="51" x14ac:dyDescent="0.3">
      <c r="A256" s="994" t="s">
        <v>7016</v>
      </c>
      <c r="B256" s="1070"/>
      <c r="C256" s="995" t="s">
        <v>7026</v>
      </c>
      <c r="D256" s="995" t="s">
        <v>7027</v>
      </c>
      <c r="E256" s="1070" t="s">
        <v>7056</v>
      </c>
      <c r="F256" s="1070" t="s">
        <v>7057</v>
      </c>
      <c r="G256" s="1265" t="s">
        <v>7028</v>
      </c>
      <c r="H256" s="1265" t="s">
        <v>7029</v>
      </c>
      <c r="I256" s="1265" t="s">
        <v>7030</v>
      </c>
      <c r="J256" s="1264" t="s">
        <v>7031</v>
      </c>
      <c r="K256" s="988"/>
      <c r="L256" s="988"/>
      <c r="M256" s="988"/>
      <c r="N256" s="988"/>
      <c r="O256" s="988"/>
    </row>
    <row r="257" spans="1:15" s="989" customFormat="1" ht="51" x14ac:dyDescent="0.3">
      <c r="A257" s="994" t="s">
        <v>7016</v>
      </c>
      <c r="B257" s="1070"/>
      <c r="C257" s="995" t="s">
        <v>7026</v>
      </c>
      <c r="D257" s="995" t="s">
        <v>7027</v>
      </c>
      <c r="E257" s="1070" t="s">
        <v>7058</v>
      </c>
      <c r="F257" s="1070" t="s">
        <v>7059</v>
      </c>
      <c r="G257" s="1265" t="s">
        <v>7028</v>
      </c>
      <c r="H257" s="1265" t="s">
        <v>7029</v>
      </c>
      <c r="I257" s="1265" t="s">
        <v>7030</v>
      </c>
      <c r="J257" s="1264" t="s">
        <v>7031</v>
      </c>
      <c r="K257" s="988"/>
      <c r="L257" s="988"/>
      <c r="M257" s="988"/>
      <c r="N257" s="988"/>
      <c r="O257" s="988"/>
    </row>
    <row r="258" spans="1:15" s="989" customFormat="1" ht="51" x14ac:dyDescent="0.3">
      <c r="A258" s="994" t="s">
        <v>7016</v>
      </c>
      <c r="B258" s="1070"/>
      <c r="C258" s="995" t="s">
        <v>7026</v>
      </c>
      <c r="D258" s="995" t="s">
        <v>7027</v>
      </c>
      <c r="E258" s="1070" t="s">
        <v>7060</v>
      </c>
      <c r="F258" s="1070" t="s">
        <v>7061</v>
      </c>
      <c r="G258" s="1265" t="s">
        <v>7028</v>
      </c>
      <c r="H258" s="1265" t="s">
        <v>7029</v>
      </c>
      <c r="I258" s="1265" t="s">
        <v>7030</v>
      </c>
      <c r="J258" s="1264" t="s">
        <v>7031</v>
      </c>
      <c r="K258" s="988"/>
      <c r="L258" s="988"/>
      <c r="M258" s="988"/>
      <c r="N258" s="988"/>
      <c r="O258" s="988"/>
    </row>
    <row r="259" spans="1:15" s="989" customFormat="1" ht="51" x14ac:dyDescent="0.3">
      <c r="A259" s="994" t="s">
        <v>7016</v>
      </c>
      <c r="B259" s="1070"/>
      <c r="C259" s="995" t="s">
        <v>7026</v>
      </c>
      <c r="D259" s="995" t="s">
        <v>7027</v>
      </c>
      <c r="E259" s="1070" t="s">
        <v>7062</v>
      </c>
      <c r="F259" s="1070" t="s">
        <v>13073</v>
      </c>
      <c r="G259" s="1265" t="s">
        <v>7028</v>
      </c>
      <c r="H259" s="1265" t="s">
        <v>7029</v>
      </c>
      <c r="I259" s="1265" t="s">
        <v>7030</v>
      </c>
      <c r="J259" s="1264" t="s">
        <v>7031</v>
      </c>
      <c r="K259" s="988"/>
      <c r="L259" s="988"/>
      <c r="M259" s="988"/>
      <c r="N259" s="988"/>
      <c r="O259" s="988"/>
    </row>
    <row r="260" spans="1:15" s="989" customFormat="1" ht="51" x14ac:dyDescent="0.3">
      <c r="A260" s="994" t="s">
        <v>7016</v>
      </c>
      <c r="B260" s="1070"/>
      <c r="C260" s="995" t="s">
        <v>7026</v>
      </c>
      <c r="D260" s="995" t="s">
        <v>7027</v>
      </c>
      <c r="E260" s="1070" t="s">
        <v>7063</v>
      </c>
      <c r="F260" s="1070" t="s">
        <v>7064</v>
      </c>
      <c r="G260" s="1265" t="s">
        <v>7028</v>
      </c>
      <c r="H260" s="1265" t="s">
        <v>7029</v>
      </c>
      <c r="I260" s="1265" t="s">
        <v>7030</v>
      </c>
      <c r="J260" s="1264" t="s">
        <v>7031</v>
      </c>
      <c r="K260" s="988"/>
      <c r="L260" s="988"/>
      <c r="M260" s="988"/>
      <c r="N260" s="988"/>
      <c r="O260" s="988"/>
    </row>
    <row r="261" spans="1:15" s="989" customFormat="1" ht="51" x14ac:dyDescent="0.3">
      <c r="A261" s="994" t="s">
        <v>7016</v>
      </c>
      <c r="B261" s="1070"/>
      <c r="C261" s="995" t="s">
        <v>7026</v>
      </c>
      <c r="D261" s="995" t="s">
        <v>7027</v>
      </c>
      <c r="E261" s="1070" t="s">
        <v>7065</v>
      </c>
      <c r="F261" s="1070" t="s">
        <v>7066</v>
      </c>
      <c r="G261" s="1265" t="s">
        <v>7028</v>
      </c>
      <c r="H261" s="1265" t="s">
        <v>7029</v>
      </c>
      <c r="I261" s="1265" t="s">
        <v>7030</v>
      </c>
      <c r="J261" s="1264" t="s">
        <v>7031</v>
      </c>
      <c r="K261" s="988"/>
      <c r="L261" s="988"/>
      <c r="M261" s="988"/>
      <c r="N261" s="988"/>
      <c r="O261" s="988"/>
    </row>
    <row r="262" spans="1:15" s="989" customFormat="1" ht="51" x14ac:dyDescent="0.3">
      <c r="A262" s="994" t="s">
        <v>7016</v>
      </c>
      <c r="B262" s="1070"/>
      <c r="C262" s="995" t="s">
        <v>7026</v>
      </c>
      <c r="D262" s="995" t="s">
        <v>7027</v>
      </c>
      <c r="E262" s="1070" t="s">
        <v>7067</v>
      </c>
      <c r="F262" s="1070" t="s">
        <v>7068</v>
      </c>
      <c r="G262" s="1265" t="s">
        <v>7028</v>
      </c>
      <c r="H262" s="1265" t="s">
        <v>7029</v>
      </c>
      <c r="I262" s="1265" t="s">
        <v>7030</v>
      </c>
      <c r="J262" s="1264" t="s">
        <v>7031</v>
      </c>
      <c r="K262" s="988"/>
      <c r="L262" s="988"/>
      <c r="M262" s="988"/>
      <c r="N262" s="988"/>
      <c r="O262" s="988"/>
    </row>
    <row r="263" spans="1:15" s="989" customFormat="1" ht="51" x14ac:dyDescent="0.3">
      <c r="A263" s="994" t="s">
        <v>7016</v>
      </c>
      <c r="B263" s="1070"/>
      <c r="C263" s="995" t="s">
        <v>7026</v>
      </c>
      <c r="D263" s="995" t="s">
        <v>7027</v>
      </c>
      <c r="E263" s="1070" t="s">
        <v>7069</v>
      </c>
      <c r="F263" s="1070" t="s">
        <v>13074</v>
      </c>
      <c r="G263" s="1265" t="s">
        <v>7028</v>
      </c>
      <c r="H263" s="1265" t="s">
        <v>7029</v>
      </c>
      <c r="I263" s="1265" t="s">
        <v>7030</v>
      </c>
      <c r="J263" s="1264" t="s">
        <v>7031</v>
      </c>
      <c r="K263" s="988"/>
      <c r="L263" s="988"/>
      <c r="M263" s="988"/>
      <c r="N263" s="988"/>
      <c r="O263" s="988"/>
    </row>
    <row r="264" spans="1:15" s="989" customFormat="1" ht="51" x14ac:dyDescent="0.3">
      <c r="A264" s="994" t="s">
        <v>7016</v>
      </c>
      <c r="B264" s="1070"/>
      <c r="C264" s="995" t="s">
        <v>7026</v>
      </c>
      <c r="D264" s="995" t="s">
        <v>7027</v>
      </c>
      <c r="E264" s="1070" t="s">
        <v>7070</v>
      </c>
      <c r="F264" s="1070" t="s">
        <v>7071</v>
      </c>
      <c r="G264" s="1265" t="s">
        <v>7028</v>
      </c>
      <c r="H264" s="1265" t="s">
        <v>7029</v>
      </c>
      <c r="I264" s="1265" t="s">
        <v>7030</v>
      </c>
      <c r="J264" s="1264" t="s">
        <v>7031</v>
      </c>
      <c r="K264" s="988"/>
      <c r="L264" s="988"/>
      <c r="M264" s="988"/>
      <c r="N264" s="988"/>
      <c r="O264" s="988"/>
    </row>
    <row r="265" spans="1:15" s="989" customFormat="1" ht="51" x14ac:dyDescent="0.3">
      <c r="A265" s="994" t="s">
        <v>7016</v>
      </c>
      <c r="B265" s="1070"/>
      <c r="C265" s="995" t="s">
        <v>7026</v>
      </c>
      <c r="D265" s="995" t="s">
        <v>7027</v>
      </c>
      <c r="E265" s="1070" t="s">
        <v>7072</v>
      </c>
      <c r="F265" s="1070" t="s">
        <v>7073</v>
      </c>
      <c r="G265" s="1265" t="s">
        <v>7028</v>
      </c>
      <c r="H265" s="1265" t="s">
        <v>7029</v>
      </c>
      <c r="I265" s="1265" t="s">
        <v>7030</v>
      </c>
      <c r="J265" s="1264" t="s">
        <v>7031</v>
      </c>
      <c r="K265" s="988"/>
      <c r="L265" s="988"/>
      <c r="M265" s="988"/>
      <c r="N265" s="988"/>
      <c r="O265" s="988"/>
    </row>
    <row r="266" spans="1:15" s="989" customFormat="1" ht="51" x14ac:dyDescent="0.3">
      <c r="A266" s="994" t="s">
        <v>7016</v>
      </c>
      <c r="B266" s="1070"/>
      <c r="C266" s="995" t="s">
        <v>7026</v>
      </c>
      <c r="D266" s="995" t="s">
        <v>7027</v>
      </c>
      <c r="E266" s="1070" t="s">
        <v>7074</v>
      </c>
      <c r="F266" s="1070" t="s">
        <v>7075</v>
      </c>
      <c r="G266" s="1265" t="s">
        <v>7028</v>
      </c>
      <c r="H266" s="1265" t="s">
        <v>7029</v>
      </c>
      <c r="I266" s="1265" t="s">
        <v>7030</v>
      </c>
      <c r="J266" s="1264" t="s">
        <v>7031</v>
      </c>
      <c r="K266" s="988"/>
      <c r="L266" s="988"/>
      <c r="M266" s="988"/>
      <c r="N266" s="988"/>
      <c r="O266" s="988"/>
    </row>
    <row r="267" spans="1:15" s="989" customFormat="1" ht="51" x14ac:dyDescent="0.3">
      <c r="A267" s="994" t="s">
        <v>7016</v>
      </c>
      <c r="B267" s="1070"/>
      <c r="C267" s="995" t="s">
        <v>7026</v>
      </c>
      <c r="D267" s="995" t="s">
        <v>7027</v>
      </c>
      <c r="E267" s="1070" t="s">
        <v>7076</v>
      </c>
      <c r="F267" s="1070" t="s">
        <v>13075</v>
      </c>
      <c r="G267" s="1265" t="s">
        <v>7028</v>
      </c>
      <c r="H267" s="1265" t="s">
        <v>7029</v>
      </c>
      <c r="I267" s="1265" t="s">
        <v>7030</v>
      </c>
      <c r="J267" s="1264" t="s">
        <v>7031</v>
      </c>
      <c r="K267" s="988"/>
      <c r="L267" s="988"/>
      <c r="M267" s="988"/>
      <c r="N267" s="988"/>
      <c r="O267" s="988"/>
    </row>
    <row r="268" spans="1:15" s="989" customFormat="1" ht="51" x14ac:dyDescent="0.3">
      <c r="A268" s="994" t="s">
        <v>7016</v>
      </c>
      <c r="B268" s="1070"/>
      <c r="C268" s="995" t="s">
        <v>7026</v>
      </c>
      <c r="D268" s="995" t="s">
        <v>7027</v>
      </c>
      <c r="E268" s="1070" t="s">
        <v>7077</v>
      </c>
      <c r="F268" s="1070" t="s">
        <v>7078</v>
      </c>
      <c r="G268" s="1265" t="s">
        <v>7028</v>
      </c>
      <c r="H268" s="1265" t="s">
        <v>7029</v>
      </c>
      <c r="I268" s="1265" t="s">
        <v>7030</v>
      </c>
      <c r="J268" s="1264" t="s">
        <v>7031</v>
      </c>
      <c r="K268" s="988"/>
      <c r="L268" s="988"/>
      <c r="M268" s="988"/>
      <c r="N268" s="988"/>
      <c r="O268" s="988"/>
    </row>
    <row r="269" spans="1:15" s="989" customFormat="1" ht="51" x14ac:dyDescent="0.3">
      <c r="A269" s="994" t="s">
        <v>7016</v>
      </c>
      <c r="B269" s="1070"/>
      <c r="C269" s="995" t="s">
        <v>7026</v>
      </c>
      <c r="D269" s="995" t="s">
        <v>7027</v>
      </c>
      <c r="E269" s="1070" t="s">
        <v>7079</v>
      </c>
      <c r="F269" s="1070" t="s">
        <v>7080</v>
      </c>
      <c r="G269" s="1265" t="s">
        <v>7028</v>
      </c>
      <c r="H269" s="1265" t="s">
        <v>7029</v>
      </c>
      <c r="I269" s="1265" t="s">
        <v>7030</v>
      </c>
      <c r="J269" s="1264" t="s">
        <v>7031</v>
      </c>
      <c r="K269" s="988"/>
      <c r="L269" s="988"/>
      <c r="M269" s="988"/>
      <c r="N269" s="988"/>
      <c r="O269" s="988"/>
    </row>
    <row r="270" spans="1:15" s="989" customFormat="1" ht="51" x14ac:dyDescent="0.3">
      <c r="A270" s="994" t="s">
        <v>7016</v>
      </c>
      <c r="B270" s="1070"/>
      <c r="C270" s="995" t="s">
        <v>7026</v>
      </c>
      <c r="D270" s="995" t="s">
        <v>7027</v>
      </c>
      <c r="E270" s="1070" t="s">
        <v>7081</v>
      </c>
      <c r="F270" s="1070" t="s">
        <v>7082</v>
      </c>
      <c r="G270" s="1265" t="s">
        <v>7028</v>
      </c>
      <c r="H270" s="1265" t="s">
        <v>7029</v>
      </c>
      <c r="I270" s="1265" t="s">
        <v>7030</v>
      </c>
      <c r="J270" s="1264" t="s">
        <v>7031</v>
      </c>
      <c r="K270" s="988"/>
      <c r="L270" s="988"/>
      <c r="M270" s="988"/>
      <c r="N270" s="988"/>
      <c r="O270" s="988"/>
    </row>
    <row r="271" spans="1:15" s="691" customFormat="1" ht="51" x14ac:dyDescent="0.3">
      <c r="A271" s="994" t="s">
        <v>7016</v>
      </c>
      <c r="B271" s="1070"/>
      <c r="C271" s="995" t="s">
        <v>7026</v>
      </c>
      <c r="D271" s="995" t="s">
        <v>7027</v>
      </c>
      <c r="E271" s="1070" t="s">
        <v>7083</v>
      </c>
      <c r="F271" s="1070" t="s">
        <v>7084</v>
      </c>
      <c r="G271" s="1265" t="s">
        <v>7028</v>
      </c>
      <c r="H271" s="1265" t="s">
        <v>7029</v>
      </c>
      <c r="I271" s="1265" t="s">
        <v>7030</v>
      </c>
      <c r="J271" s="1264" t="s">
        <v>7031</v>
      </c>
      <c r="K271" s="1069"/>
      <c r="L271" s="1069"/>
      <c r="M271" s="1069"/>
      <c r="N271" s="1069"/>
      <c r="O271" s="1069"/>
    </row>
    <row r="272" spans="1:15" s="982" customFormat="1" ht="51" x14ac:dyDescent="0.3">
      <c r="A272" s="994" t="s">
        <v>7016</v>
      </c>
      <c r="B272" s="1070"/>
      <c r="C272" s="995" t="s">
        <v>7026</v>
      </c>
      <c r="D272" s="995" t="s">
        <v>7027</v>
      </c>
      <c r="E272" s="1070" t="s">
        <v>7085</v>
      </c>
      <c r="F272" s="1070" t="s">
        <v>13076</v>
      </c>
      <c r="G272" s="1265" t="s">
        <v>7028</v>
      </c>
      <c r="H272" s="1265" t="s">
        <v>7029</v>
      </c>
      <c r="I272" s="1265" t="s">
        <v>7030</v>
      </c>
      <c r="J272" s="1264" t="s">
        <v>7031</v>
      </c>
    </row>
    <row r="273" spans="1:10" s="982" customFormat="1" ht="51" x14ac:dyDescent="0.3">
      <c r="A273" s="994" t="s">
        <v>7016</v>
      </c>
      <c r="B273" s="1070"/>
      <c r="C273" s="995" t="s">
        <v>7026</v>
      </c>
      <c r="D273" s="995" t="s">
        <v>7027</v>
      </c>
      <c r="E273" s="1070" t="s">
        <v>7086</v>
      </c>
      <c r="F273" s="1070" t="s">
        <v>7087</v>
      </c>
      <c r="G273" s="1265" t="s">
        <v>7028</v>
      </c>
      <c r="H273" s="1265" t="s">
        <v>7029</v>
      </c>
      <c r="I273" s="1265" t="s">
        <v>7030</v>
      </c>
      <c r="J273" s="1264" t="s">
        <v>7031</v>
      </c>
    </row>
    <row r="274" spans="1:10" s="982" customFormat="1" ht="51" x14ac:dyDescent="0.3">
      <c r="A274" s="994" t="s">
        <v>7016</v>
      </c>
      <c r="B274" s="1070"/>
      <c r="C274" s="995" t="s">
        <v>7026</v>
      </c>
      <c r="D274" s="995" t="s">
        <v>7027</v>
      </c>
      <c r="E274" s="1070" t="s">
        <v>7088</v>
      </c>
      <c r="F274" s="1070" t="s">
        <v>7089</v>
      </c>
      <c r="G274" s="1265" t="s">
        <v>7028</v>
      </c>
      <c r="H274" s="1265" t="s">
        <v>7029</v>
      </c>
      <c r="I274" s="1265" t="s">
        <v>7030</v>
      </c>
      <c r="J274" s="1264" t="s">
        <v>7031</v>
      </c>
    </row>
    <row r="275" spans="1:10" s="982" customFormat="1" ht="51" x14ac:dyDescent="0.3">
      <c r="A275" s="994" t="s">
        <v>7016</v>
      </c>
      <c r="B275" s="1070"/>
      <c r="C275" s="995" t="s">
        <v>7026</v>
      </c>
      <c r="D275" s="995" t="s">
        <v>7027</v>
      </c>
      <c r="E275" s="1070" t="s">
        <v>7090</v>
      </c>
      <c r="F275" s="1070" t="s">
        <v>7091</v>
      </c>
      <c r="G275" s="1265" t="s">
        <v>7028</v>
      </c>
      <c r="H275" s="1265" t="s">
        <v>7029</v>
      </c>
      <c r="I275" s="1265" t="s">
        <v>7030</v>
      </c>
      <c r="J275" s="1264" t="s">
        <v>7031</v>
      </c>
    </row>
    <row r="276" spans="1:10" s="982" customFormat="1" ht="51" x14ac:dyDescent="0.3">
      <c r="A276" s="994" t="s">
        <v>7016</v>
      </c>
      <c r="B276" s="1070"/>
      <c r="C276" s="995" t="s">
        <v>7026</v>
      </c>
      <c r="D276" s="995" t="s">
        <v>7027</v>
      </c>
      <c r="E276" s="1070" t="s">
        <v>7092</v>
      </c>
      <c r="F276" s="1070" t="s">
        <v>7093</v>
      </c>
      <c r="G276" s="1265" t="s">
        <v>7028</v>
      </c>
      <c r="H276" s="1265" t="s">
        <v>7029</v>
      </c>
      <c r="I276" s="1265" t="s">
        <v>7030</v>
      </c>
      <c r="J276" s="1264" t="s">
        <v>7031</v>
      </c>
    </row>
    <row r="277" spans="1:10" s="982" customFormat="1" ht="51" x14ac:dyDescent="0.3">
      <c r="A277" s="994" t="s">
        <v>7016</v>
      </c>
      <c r="B277" s="1070"/>
      <c r="C277" s="995" t="s">
        <v>7026</v>
      </c>
      <c r="D277" s="995" t="s">
        <v>7027</v>
      </c>
      <c r="E277" s="1070" t="s">
        <v>7094</v>
      </c>
      <c r="F277" s="1070" t="s">
        <v>7095</v>
      </c>
      <c r="G277" s="1265" t="s">
        <v>7028</v>
      </c>
      <c r="H277" s="1265" t="s">
        <v>7029</v>
      </c>
      <c r="I277" s="1265" t="s">
        <v>7030</v>
      </c>
      <c r="J277" s="1264" t="s">
        <v>7031</v>
      </c>
    </row>
    <row r="278" spans="1:10" s="982" customFormat="1" ht="51" x14ac:dyDescent="0.3">
      <c r="A278" s="994" t="s">
        <v>7016</v>
      </c>
      <c r="B278" s="1070"/>
      <c r="C278" s="995" t="s">
        <v>7026</v>
      </c>
      <c r="D278" s="995" t="s">
        <v>7027</v>
      </c>
      <c r="E278" s="1070" t="s">
        <v>7096</v>
      </c>
      <c r="F278" s="1070" t="s">
        <v>7097</v>
      </c>
      <c r="G278" s="1265" t="s">
        <v>7028</v>
      </c>
      <c r="H278" s="1265" t="s">
        <v>7029</v>
      </c>
      <c r="I278" s="1265" t="s">
        <v>7030</v>
      </c>
      <c r="J278" s="1264" t="s">
        <v>7031</v>
      </c>
    </row>
    <row r="279" spans="1:10" s="982" customFormat="1" ht="51" x14ac:dyDescent="0.3">
      <c r="A279" s="994" t="s">
        <v>7016</v>
      </c>
      <c r="B279" s="1070"/>
      <c r="C279" s="995" t="s">
        <v>7026</v>
      </c>
      <c r="D279" s="995" t="s">
        <v>7027</v>
      </c>
      <c r="E279" s="1070" t="s">
        <v>7098</v>
      </c>
      <c r="F279" s="1070" t="s">
        <v>7099</v>
      </c>
      <c r="G279" s="1265" t="s">
        <v>7028</v>
      </c>
      <c r="H279" s="1265" t="s">
        <v>7029</v>
      </c>
      <c r="I279" s="1265" t="s">
        <v>7030</v>
      </c>
      <c r="J279" s="1264" t="s">
        <v>7031</v>
      </c>
    </row>
    <row r="280" spans="1:10" s="982" customFormat="1" ht="51" x14ac:dyDescent="0.3">
      <c r="A280" s="1132" t="s">
        <v>1255</v>
      </c>
      <c r="B280" s="1133"/>
      <c r="C280" s="1060" t="s">
        <v>7026</v>
      </c>
      <c r="D280" s="1266" t="s">
        <v>13077</v>
      </c>
      <c r="E280" s="1133"/>
      <c r="F280" s="1267"/>
      <c r="G280" s="1268"/>
      <c r="H280" s="1268"/>
      <c r="I280" s="1268"/>
      <c r="J280" s="1269"/>
    </row>
    <row r="281" spans="1:10" s="982" customFormat="1" ht="48" x14ac:dyDescent="0.3">
      <c r="A281" s="1073" t="s">
        <v>6291</v>
      </c>
      <c r="B281" s="1073" t="s">
        <v>10852</v>
      </c>
      <c r="C281" s="1073" t="s">
        <v>10853</v>
      </c>
      <c r="D281" s="1073" t="s">
        <v>9831</v>
      </c>
      <c r="E281" s="1073" t="s">
        <v>1388</v>
      </c>
      <c r="F281" s="1073" t="s">
        <v>6694</v>
      </c>
      <c r="G281" s="1073" t="s">
        <v>5698</v>
      </c>
      <c r="H281" s="1073" t="s">
        <v>1948</v>
      </c>
      <c r="I281" s="1073" t="s">
        <v>13078</v>
      </c>
      <c r="J281" s="1074" t="s">
        <v>13079</v>
      </c>
    </row>
    <row r="282" spans="1:10" s="982" customFormat="1" ht="48" x14ac:dyDescent="0.3">
      <c r="A282" s="1073" t="s">
        <v>6291</v>
      </c>
      <c r="B282" s="1073" t="s">
        <v>10852</v>
      </c>
      <c r="C282" s="1073" t="s">
        <v>10853</v>
      </c>
      <c r="D282" s="1073" t="s">
        <v>9831</v>
      </c>
      <c r="E282" s="1073" t="s">
        <v>5090</v>
      </c>
      <c r="F282" s="1073" t="s">
        <v>6698</v>
      </c>
      <c r="G282" s="1073" t="s">
        <v>13080</v>
      </c>
      <c r="H282" s="1073" t="s">
        <v>3583</v>
      </c>
      <c r="I282" s="1073" t="s">
        <v>13081</v>
      </c>
      <c r="J282" s="1074" t="s">
        <v>13082</v>
      </c>
    </row>
    <row r="283" spans="1:10" s="982" customFormat="1" ht="48" x14ac:dyDescent="0.3">
      <c r="A283" s="1073" t="s">
        <v>6291</v>
      </c>
      <c r="B283" s="1073" t="s">
        <v>10852</v>
      </c>
      <c r="C283" s="1073" t="s">
        <v>10853</v>
      </c>
      <c r="D283" s="1073" t="s">
        <v>9831</v>
      </c>
      <c r="E283" s="1073" t="s">
        <v>13083</v>
      </c>
      <c r="F283" s="1073" t="s">
        <v>10854</v>
      </c>
      <c r="G283" s="1073" t="s">
        <v>13084</v>
      </c>
      <c r="H283" s="1073" t="s">
        <v>6105</v>
      </c>
      <c r="I283" s="1073" t="s">
        <v>2981</v>
      </c>
      <c r="J283" s="1074" t="s">
        <v>13085</v>
      </c>
    </row>
    <row r="284" spans="1:10" s="982" customFormat="1" ht="48" x14ac:dyDescent="0.3">
      <c r="A284" s="1073" t="s">
        <v>6291</v>
      </c>
      <c r="B284" s="1073" t="s">
        <v>10852</v>
      </c>
      <c r="C284" s="1073" t="s">
        <v>10853</v>
      </c>
      <c r="D284" s="1073" t="s">
        <v>9831</v>
      </c>
      <c r="E284" s="1073" t="s">
        <v>13086</v>
      </c>
      <c r="F284" s="1073" t="s">
        <v>10855</v>
      </c>
      <c r="G284" s="1073" t="s">
        <v>13087</v>
      </c>
      <c r="H284" s="1073" t="s">
        <v>5078</v>
      </c>
      <c r="I284" s="1073" t="s">
        <v>1472</v>
      </c>
      <c r="J284" s="1074" t="s">
        <v>13088</v>
      </c>
    </row>
    <row r="285" spans="1:10" s="982" customFormat="1" ht="48" x14ac:dyDescent="0.3">
      <c r="A285" s="1073" t="s">
        <v>6291</v>
      </c>
      <c r="B285" s="1073" t="s">
        <v>10852</v>
      </c>
      <c r="C285" s="1073" t="s">
        <v>10853</v>
      </c>
      <c r="D285" s="1073" t="s">
        <v>9831</v>
      </c>
      <c r="E285" s="1073" t="s">
        <v>13089</v>
      </c>
      <c r="F285" s="1073" t="s">
        <v>10856</v>
      </c>
      <c r="G285" s="1073" t="s">
        <v>2003</v>
      </c>
      <c r="H285" s="1073" t="s">
        <v>3728</v>
      </c>
      <c r="I285" s="1073" t="s">
        <v>13090</v>
      </c>
      <c r="J285" s="1074" t="s">
        <v>13091</v>
      </c>
    </row>
    <row r="286" spans="1:10" s="982" customFormat="1" ht="48" x14ac:dyDescent="0.3">
      <c r="A286" s="1073" t="s">
        <v>6291</v>
      </c>
      <c r="B286" s="1073" t="s">
        <v>10852</v>
      </c>
      <c r="C286" s="1073" t="s">
        <v>10853</v>
      </c>
      <c r="D286" s="1073" t="s">
        <v>9831</v>
      </c>
      <c r="E286" s="1073" t="s">
        <v>13092</v>
      </c>
      <c r="F286" s="1073" t="s">
        <v>10857</v>
      </c>
      <c r="G286" s="1073" t="s">
        <v>2656</v>
      </c>
      <c r="H286" s="1073" t="s">
        <v>12747</v>
      </c>
      <c r="I286" s="1073" t="s">
        <v>13093</v>
      </c>
      <c r="J286" s="1074" t="s">
        <v>13094</v>
      </c>
    </row>
    <row r="287" spans="1:10" s="982" customFormat="1" ht="48" x14ac:dyDescent="0.3">
      <c r="A287" s="1073" t="s">
        <v>6291</v>
      </c>
      <c r="B287" s="1073" t="s">
        <v>10852</v>
      </c>
      <c r="C287" s="1073" t="s">
        <v>10853</v>
      </c>
      <c r="D287" s="1073" t="s">
        <v>9831</v>
      </c>
      <c r="E287" s="1073" t="s">
        <v>13095</v>
      </c>
      <c r="F287" s="1073" t="s">
        <v>10858</v>
      </c>
      <c r="G287" s="1073" t="s">
        <v>13096</v>
      </c>
      <c r="H287" s="1073" t="s">
        <v>8318</v>
      </c>
      <c r="I287" s="1073" t="s">
        <v>4601</v>
      </c>
      <c r="J287" s="1074" t="s">
        <v>13097</v>
      </c>
    </row>
    <row r="288" spans="1:10" s="982" customFormat="1" ht="48" x14ac:dyDescent="0.3">
      <c r="A288" s="1073" t="s">
        <v>6291</v>
      </c>
      <c r="B288" s="1073" t="s">
        <v>10852</v>
      </c>
      <c r="C288" s="1073" t="s">
        <v>10853</v>
      </c>
      <c r="D288" s="1073" t="s">
        <v>9831</v>
      </c>
      <c r="E288" s="1073" t="s">
        <v>13098</v>
      </c>
      <c r="F288" s="1073" t="s">
        <v>6699</v>
      </c>
      <c r="G288" s="1073" t="s">
        <v>13099</v>
      </c>
      <c r="H288" s="1073" t="s">
        <v>5460</v>
      </c>
      <c r="I288" s="1073" t="s">
        <v>5878</v>
      </c>
      <c r="J288" s="1074" t="s">
        <v>13100</v>
      </c>
    </row>
    <row r="289" spans="1:10" s="982" customFormat="1" ht="48" x14ac:dyDescent="0.3">
      <c r="A289" s="1073" t="s">
        <v>6291</v>
      </c>
      <c r="B289" s="1073" t="s">
        <v>10852</v>
      </c>
      <c r="C289" s="1073" t="s">
        <v>10853</v>
      </c>
      <c r="D289" s="1073" t="s">
        <v>9831</v>
      </c>
      <c r="E289" s="1073" t="s">
        <v>13101</v>
      </c>
      <c r="F289" s="1073" t="s">
        <v>10859</v>
      </c>
      <c r="G289" s="1073" t="s">
        <v>8557</v>
      </c>
      <c r="H289" s="1073" t="s">
        <v>1810</v>
      </c>
      <c r="I289" s="1073" t="s">
        <v>6096</v>
      </c>
      <c r="J289" s="1074" t="s">
        <v>13102</v>
      </c>
    </row>
    <row r="290" spans="1:10" s="982" customFormat="1" ht="48" x14ac:dyDescent="0.3">
      <c r="A290" s="1073" t="s">
        <v>6291</v>
      </c>
      <c r="B290" s="1073" t="s">
        <v>10852</v>
      </c>
      <c r="C290" s="1073" t="s">
        <v>10853</v>
      </c>
      <c r="D290" s="1073" t="s">
        <v>9831</v>
      </c>
      <c r="E290" s="1073" t="s">
        <v>13103</v>
      </c>
      <c r="F290" s="1073" t="s">
        <v>10860</v>
      </c>
      <c r="G290" s="1073" t="s">
        <v>2003</v>
      </c>
      <c r="H290" s="1073" t="s">
        <v>3583</v>
      </c>
      <c r="I290" s="1073" t="s">
        <v>7876</v>
      </c>
      <c r="J290" s="1270" t="s">
        <v>13104</v>
      </c>
    </row>
    <row r="291" spans="1:10" s="982" customFormat="1" ht="48" x14ac:dyDescent="0.3">
      <c r="A291" s="1073" t="s">
        <v>6291</v>
      </c>
      <c r="B291" s="1073" t="s">
        <v>10852</v>
      </c>
      <c r="C291" s="1073" t="s">
        <v>10853</v>
      </c>
      <c r="D291" s="1073" t="s">
        <v>9831</v>
      </c>
      <c r="E291" s="1073" t="s">
        <v>13103</v>
      </c>
      <c r="F291" s="1073" t="s">
        <v>10861</v>
      </c>
      <c r="G291" s="1073" t="s">
        <v>13105</v>
      </c>
      <c r="H291" s="1073" t="s">
        <v>6587</v>
      </c>
      <c r="I291" s="1073" t="s">
        <v>4246</v>
      </c>
      <c r="J291" s="1270" t="s">
        <v>13106</v>
      </c>
    </row>
    <row r="292" spans="1:10" s="982" customFormat="1" ht="48" x14ac:dyDescent="0.3">
      <c r="A292" s="1073" t="s">
        <v>6291</v>
      </c>
      <c r="B292" s="1073" t="s">
        <v>10852</v>
      </c>
      <c r="C292" s="1073" t="s">
        <v>10853</v>
      </c>
      <c r="D292" s="1073" t="s">
        <v>9831</v>
      </c>
      <c r="E292" s="1073" t="s">
        <v>13103</v>
      </c>
      <c r="F292" s="1073" t="s">
        <v>10862</v>
      </c>
      <c r="G292" s="1073"/>
      <c r="H292" s="1073"/>
      <c r="I292" s="1073"/>
      <c r="J292" s="1270"/>
    </row>
    <row r="293" spans="1:10" s="982" customFormat="1" ht="48" x14ac:dyDescent="0.3">
      <c r="A293" s="1073" t="s">
        <v>6291</v>
      </c>
      <c r="B293" s="1073" t="s">
        <v>10852</v>
      </c>
      <c r="C293" s="1073" t="s">
        <v>10853</v>
      </c>
      <c r="D293" s="1073" t="s">
        <v>9831</v>
      </c>
      <c r="E293" s="1073" t="s">
        <v>13103</v>
      </c>
      <c r="F293" s="1073" t="s">
        <v>10863</v>
      </c>
      <c r="G293" s="1073" t="s">
        <v>5362</v>
      </c>
      <c r="H293" s="1073" t="s">
        <v>1438</v>
      </c>
      <c r="I293" s="1073" t="s">
        <v>1582</v>
      </c>
      <c r="J293" s="1270" t="s">
        <v>13107</v>
      </c>
    </row>
    <row r="294" spans="1:10" s="982" customFormat="1" ht="48" x14ac:dyDescent="0.3">
      <c r="A294" s="1073" t="s">
        <v>6291</v>
      </c>
      <c r="B294" s="1073" t="s">
        <v>10852</v>
      </c>
      <c r="C294" s="1073" t="s">
        <v>10853</v>
      </c>
      <c r="D294" s="1073" t="s">
        <v>9831</v>
      </c>
      <c r="E294" s="1073" t="s">
        <v>13103</v>
      </c>
      <c r="F294" s="1073" t="s">
        <v>10864</v>
      </c>
      <c r="G294" s="1073" t="s">
        <v>13108</v>
      </c>
      <c r="H294" s="1073" t="s">
        <v>1776</v>
      </c>
      <c r="I294" s="1073" t="s">
        <v>3769</v>
      </c>
      <c r="J294" s="1270" t="s">
        <v>13109</v>
      </c>
    </row>
    <row r="295" spans="1:10" s="982" customFormat="1" ht="48" x14ac:dyDescent="0.3">
      <c r="A295" s="1073" t="s">
        <v>6291</v>
      </c>
      <c r="B295" s="1073" t="s">
        <v>10852</v>
      </c>
      <c r="C295" s="1073" t="s">
        <v>10853</v>
      </c>
      <c r="D295" s="1073" t="s">
        <v>9831</v>
      </c>
      <c r="E295" s="1073" t="s">
        <v>13103</v>
      </c>
      <c r="F295" s="1073" t="s">
        <v>10865</v>
      </c>
      <c r="G295" s="1073" t="s">
        <v>7878</v>
      </c>
      <c r="H295" s="1073" t="s">
        <v>4896</v>
      </c>
      <c r="I295" s="1073" t="s">
        <v>2741</v>
      </c>
      <c r="J295" s="1270" t="s">
        <v>13110</v>
      </c>
    </row>
    <row r="296" spans="1:10" s="982" customFormat="1" ht="48" x14ac:dyDescent="0.3">
      <c r="A296" s="1073" t="s">
        <v>6291</v>
      </c>
      <c r="B296" s="1073" t="s">
        <v>10852</v>
      </c>
      <c r="C296" s="1073" t="s">
        <v>10853</v>
      </c>
      <c r="D296" s="1073" t="s">
        <v>9831</v>
      </c>
      <c r="E296" s="1073" t="s">
        <v>13103</v>
      </c>
      <c r="F296" s="1073" t="s">
        <v>10866</v>
      </c>
      <c r="G296" s="1073" t="s">
        <v>13111</v>
      </c>
      <c r="H296" s="1073" t="s">
        <v>2856</v>
      </c>
      <c r="I296" s="1073" t="s">
        <v>1422</v>
      </c>
      <c r="J296" s="1270" t="s">
        <v>13112</v>
      </c>
    </row>
    <row r="297" spans="1:10" s="982" customFormat="1" ht="48" x14ac:dyDescent="0.3">
      <c r="A297" s="1073" t="s">
        <v>6291</v>
      </c>
      <c r="B297" s="1073" t="s">
        <v>10852</v>
      </c>
      <c r="C297" s="1073" t="s">
        <v>10853</v>
      </c>
      <c r="D297" s="1073" t="s">
        <v>9831</v>
      </c>
      <c r="E297" s="1073" t="s">
        <v>13103</v>
      </c>
      <c r="F297" s="1073" t="s">
        <v>10867</v>
      </c>
      <c r="G297" s="1073" t="s">
        <v>13113</v>
      </c>
      <c r="H297" s="1073" t="s">
        <v>1457</v>
      </c>
      <c r="I297" s="1073" t="s">
        <v>13114</v>
      </c>
      <c r="J297" s="1270" t="s">
        <v>13115</v>
      </c>
    </row>
    <row r="298" spans="1:10" s="982" customFormat="1" ht="48" x14ac:dyDescent="0.3">
      <c r="A298" s="1073" t="s">
        <v>6291</v>
      </c>
      <c r="B298" s="1073" t="s">
        <v>10852</v>
      </c>
      <c r="C298" s="1073" t="s">
        <v>10853</v>
      </c>
      <c r="D298" s="1073" t="s">
        <v>9831</v>
      </c>
      <c r="E298" s="1073" t="s">
        <v>13103</v>
      </c>
      <c r="F298" s="1073" t="s">
        <v>10868</v>
      </c>
      <c r="G298" s="1073" t="s">
        <v>4935</v>
      </c>
      <c r="H298" s="1073" t="s">
        <v>6616</v>
      </c>
      <c r="I298" s="1073" t="s">
        <v>13116</v>
      </c>
      <c r="J298" s="1270" t="s">
        <v>13117</v>
      </c>
    </row>
    <row r="299" spans="1:10" s="982" customFormat="1" ht="48" x14ac:dyDescent="0.3">
      <c r="A299" s="1073" t="s">
        <v>6291</v>
      </c>
      <c r="B299" s="1073" t="s">
        <v>10852</v>
      </c>
      <c r="C299" s="1073" t="s">
        <v>10853</v>
      </c>
      <c r="D299" s="1073" t="s">
        <v>9831</v>
      </c>
      <c r="E299" s="1073" t="s">
        <v>13103</v>
      </c>
      <c r="F299" s="1073" t="s">
        <v>10869</v>
      </c>
      <c r="G299" s="1073"/>
      <c r="H299" s="1073"/>
      <c r="I299" s="1073"/>
      <c r="J299" s="1270"/>
    </row>
    <row r="300" spans="1:10" s="982" customFormat="1" ht="48" x14ac:dyDescent="0.3">
      <c r="A300" s="1073" t="s">
        <v>6291</v>
      </c>
      <c r="B300" s="1073" t="s">
        <v>10852</v>
      </c>
      <c r="C300" s="1073" t="s">
        <v>10853</v>
      </c>
      <c r="D300" s="1073" t="s">
        <v>9831</v>
      </c>
      <c r="E300" s="1073" t="s">
        <v>13103</v>
      </c>
      <c r="F300" s="1073" t="s">
        <v>10870</v>
      </c>
      <c r="G300" s="1073" t="s">
        <v>13118</v>
      </c>
      <c r="H300" s="1073" t="s">
        <v>4209</v>
      </c>
      <c r="I300" s="1073" t="s">
        <v>13119</v>
      </c>
      <c r="J300" s="1270" t="s">
        <v>13120</v>
      </c>
    </row>
    <row r="301" spans="1:10" s="982" customFormat="1" ht="48" x14ac:dyDescent="0.3">
      <c r="A301" s="1073" t="s">
        <v>6291</v>
      </c>
      <c r="B301" s="1073" t="s">
        <v>10852</v>
      </c>
      <c r="C301" s="1073" t="s">
        <v>10853</v>
      </c>
      <c r="D301" s="1073" t="s">
        <v>9831</v>
      </c>
      <c r="E301" s="1073" t="s">
        <v>13103</v>
      </c>
      <c r="F301" s="1073" t="s">
        <v>10871</v>
      </c>
      <c r="G301" s="1073"/>
      <c r="H301" s="1073"/>
      <c r="I301" s="1073"/>
      <c r="J301" s="1270"/>
    </row>
    <row r="302" spans="1:10" s="982" customFormat="1" ht="48" x14ac:dyDescent="0.3">
      <c r="A302" s="1073" t="s">
        <v>6291</v>
      </c>
      <c r="B302" s="1073" t="s">
        <v>10852</v>
      </c>
      <c r="C302" s="1073" t="s">
        <v>10853</v>
      </c>
      <c r="D302" s="1073" t="s">
        <v>9831</v>
      </c>
      <c r="E302" s="1073" t="s">
        <v>13103</v>
      </c>
      <c r="F302" s="1073" t="s">
        <v>10872</v>
      </c>
      <c r="G302" s="1073" t="s">
        <v>13121</v>
      </c>
      <c r="H302" s="1073" t="s">
        <v>2518</v>
      </c>
      <c r="I302" s="1073" t="s">
        <v>2676</v>
      </c>
      <c r="J302" s="1270" t="s">
        <v>13122</v>
      </c>
    </row>
    <row r="303" spans="1:10" s="982" customFormat="1" ht="48" x14ac:dyDescent="0.3">
      <c r="A303" s="1073" t="s">
        <v>6291</v>
      </c>
      <c r="B303" s="1073" t="s">
        <v>10852</v>
      </c>
      <c r="C303" s="1073" t="s">
        <v>10853</v>
      </c>
      <c r="D303" s="1073" t="s">
        <v>9831</v>
      </c>
      <c r="E303" s="1073" t="s">
        <v>13103</v>
      </c>
      <c r="F303" s="1073" t="s">
        <v>10873</v>
      </c>
      <c r="G303" s="1073" t="s">
        <v>7381</v>
      </c>
      <c r="H303" s="1073" t="s">
        <v>13123</v>
      </c>
      <c r="I303" s="1073" t="s">
        <v>13124</v>
      </c>
      <c r="J303" s="1270" t="s">
        <v>13125</v>
      </c>
    </row>
    <row r="304" spans="1:10" s="982" customFormat="1" ht="48" x14ac:dyDescent="0.3">
      <c r="A304" s="1073" t="s">
        <v>6291</v>
      </c>
      <c r="B304" s="1073" t="s">
        <v>10874</v>
      </c>
      <c r="C304" s="1073" t="s">
        <v>10853</v>
      </c>
      <c r="D304" s="1073" t="s">
        <v>9831</v>
      </c>
      <c r="E304" s="1073" t="s">
        <v>1667</v>
      </c>
      <c r="F304" s="1073" t="s">
        <v>6694</v>
      </c>
      <c r="G304" s="1073" t="s">
        <v>13126</v>
      </c>
      <c r="H304" s="1073" t="s">
        <v>1457</v>
      </c>
      <c r="I304" s="1073" t="s">
        <v>4542</v>
      </c>
      <c r="J304" s="1074" t="s">
        <v>13127</v>
      </c>
    </row>
    <row r="305" spans="1:10" s="982" customFormat="1" ht="48" x14ac:dyDescent="0.3">
      <c r="A305" s="1073" t="s">
        <v>6291</v>
      </c>
      <c r="B305" s="1073" t="s">
        <v>10874</v>
      </c>
      <c r="C305" s="1073" t="s">
        <v>10853</v>
      </c>
      <c r="D305" s="1073" t="s">
        <v>9831</v>
      </c>
      <c r="E305" s="1073" t="s">
        <v>13083</v>
      </c>
      <c r="F305" s="1073" t="s">
        <v>10854</v>
      </c>
      <c r="G305" s="1073" t="s">
        <v>13084</v>
      </c>
      <c r="H305" s="1073" t="s">
        <v>6105</v>
      </c>
      <c r="I305" s="1073" t="s">
        <v>2981</v>
      </c>
      <c r="J305" s="1074" t="s">
        <v>13085</v>
      </c>
    </row>
    <row r="306" spans="1:10" s="982" customFormat="1" ht="48" x14ac:dyDescent="0.3">
      <c r="A306" s="1073" t="s">
        <v>6291</v>
      </c>
      <c r="B306" s="1073" t="s">
        <v>10874</v>
      </c>
      <c r="C306" s="1073" t="s">
        <v>10853</v>
      </c>
      <c r="D306" s="1073" t="s">
        <v>9831</v>
      </c>
      <c r="E306" s="1073" t="s">
        <v>13086</v>
      </c>
      <c r="F306" s="1073" t="s">
        <v>10855</v>
      </c>
      <c r="G306" s="1073" t="s">
        <v>13087</v>
      </c>
      <c r="H306" s="1073" t="s">
        <v>5078</v>
      </c>
      <c r="I306" s="1073" t="s">
        <v>1472</v>
      </c>
      <c r="J306" s="1074" t="s">
        <v>13088</v>
      </c>
    </row>
    <row r="307" spans="1:10" s="982" customFormat="1" ht="48" x14ac:dyDescent="0.3">
      <c r="A307" s="1073" t="s">
        <v>6291</v>
      </c>
      <c r="B307" s="1073" t="s">
        <v>10874</v>
      </c>
      <c r="C307" s="1073" t="s">
        <v>10853</v>
      </c>
      <c r="D307" s="1073" t="s">
        <v>9831</v>
      </c>
      <c r="E307" s="1073" t="s">
        <v>13128</v>
      </c>
      <c r="F307" s="1073" t="s">
        <v>10875</v>
      </c>
      <c r="G307" s="1073" t="s">
        <v>9336</v>
      </c>
      <c r="H307" s="1073" t="s">
        <v>13129</v>
      </c>
      <c r="I307" s="1073" t="s">
        <v>13130</v>
      </c>
      <c r="J307" s="1074" t="s">
        <v>13131</v>
      </c>
    </row>
    <row r="308" spans="1:10" s="982" customFormat="1" ht="48" x14ac:dyDescent="0.3">
      <c r="A308" s="1073" t="s">
        <v>6291</v>
      </c>
      <c r="B308" s="1073" t="s">
        <v>10876</v>
      </c>
      <c r="C308" s="1073" t="s">
        <v>10853</v>
      </c>
      <c r="D308" s="1073" t="s">
        <v>9831</v>
      </c>
      <c r="E308" s="1073" t="s">
        <v>214</v>
      </c>
      <c r="F308" s="1073" t="s">
        <v>6694</v>
      </c>
      <c r="G308" s="1073" t="s">
        <v>13132</v>
      </c>
      <c r="H308" s="1073" t="s">
        <v>6697</v>
      </c>
      <c r="I308" s="1073" t="s">
        <v>13133</v>
      </c>
      <c r="J308" s="1074" t="s">
        <v>13134</v>
      </c>
    </row>
    <row r="309" spans="1:10" s="982" customFormat="1" ht="48" x14ac:dyDescent="0.3">
      <c r="A309" s="1073" t="s">
        <v>6291</v>
      </c>
      <c r="B309" s="1073" t="s">
        <v>10877</v>
      </c>
      <c r="C309" s="1073" t="s">
        <v>10853</v>
      </c>
      <c r="D309" s="1073" t="s">
        <v>9831</v>
      </c>
      <c r="E309" s="1073" t="s">
        <v>13135</v>
      </c>
      <c r="F309" s="1073" t="s">
        <v>10878</v>
      </c>
      <c r="G309" s="1073" t="s">
        <v>13136</v>
      </c>
      <c r="H309" s="1073" t="s">
        <v>13137</v>
      </c>
      <c r="I309" s="1073" t="s">
        <v>1622</v>
      </c>
      <c r="J309" s="1074"/>
    </row>
    <row r="310" spans="1:10" s="982" customFormat="1" ht="48" x14ac:dyDescent="0.3">
      <c r="A310" s="1073" t="s">
        <v>6291</v>
      </c>
      <c r="B310" s="1073" t="s">
        <v>10877</v>
      </c>
      <c r="C310" s="1073" t="s">
        <v>10853</v>
      </c>
      <c r="D310" s="1073" t="s">
        <v>9831</v>
      </c>
      <c r="E310" s="1073" t="s">
        <v>13138</v>
      </c>
      <c r="F310" s="1073" t="s">
        <v>10879</v>
      </c>
      <c r="G310" s="1073" t="s">
        <v>4475</v>
      </c>
      <c r="H310" s="1073" t="s">
        <v>13139</v>
      </c>
      <c r="I310" s="1073" t="s">
        <v>1744</v>
      </c>
      <c r="J310" s="1074" t="s">
        <v>13140</v>
      </c>
    </row>
    <row r="311" spans="1:10" s="982" customFormat="1" ht="48" x14ac:dyDescent="0.3">
      <c r="A311" s="1073" t="s">
        <v>6291</v>
      </c>
      <c r="B311" s="1073" t="s">
        <v>10877</v>
      </c>
      <c r="C311" s="1073" t="s">
        <v>10853</v>
      </c>
      <c r="D311" s="1073" t="s">
        <v>9831</v>
      </c>
      <c r="E311" s="1073" t="s">
        <v>13141</v>
      </c>
      <c r="F311" s="1073" t="s">
        <v>10880</v>
      </c>
      <c r="G311" s="1073"/>
      <c r="H311" s="1073"/>
      <c r="I311" s="1073"/>
      <c r="J311" s="1074"/>
    </row>
    <row r="312" spans="1:10" s="982" customFormat="1" ht="48" x14ac:dyDescent="0.3">
      <c r="A312" s="1073" t="s">
        <v>6291</v>
      </c>
      <c r="B312" s="1073" t="s">
        <v>10877</v>
      </c>
      <c r="C312" s="1073" t="s">
        <v>10853</v>
      </c>
      <c r="D312" s="1073" t="s">
        <v>9831</v>
      </c>
      <c r="E312" s="1073" t="s">
        <v>13142</v>
      </c>
      <c r="F312" s="1073" t="s">
        <v>10881</v>
      </c>
      <c r="G312" s="1073"/>
      <c r="H312" s="1073"/>
      <c r="I312" s="1073"/>
      <c r="J312" s="1074"/>
    </row>
    <row r="313" spans="1:10" s="982" customFormat="1" ht="48" x14ac:dyDescent="0.3">
      <c r="A313" s="1073" t="s">
        <v>6291</v>
      </c>
      <c r="B313" s="1073" t="s">
        <v>10877</v>
      </c>
      <c r="C313" s="1073" t="s">
        <v>10853</v>
      </c>
      <c r="D313" s="1073" t="s">
        <v>9831</v>
      </c>
      <c r="E313" s="1073" t="s">
        <v>13143</v>
      </c>
      <c r="F313" s="1073" t="s">
        <v>10882</v>
      </c>
      <c r="G313" s="1073" t="s">
        <v>8709</v>
      </c>
      <c r="H313" s="1073" t="s">
        <v>13144</v>
      </c>
      <c r="I313" s="1073" t="s">
        <v>13145</v>
      </c>
      <c r="J313" s="1074" t="s">
        <v>13146</v>
      </c>
    </row>
    <row r="314" spans="1:10" s="982" customFormat="1" ht="48" x14ac:dyDescent="0.3">
      <c r="A314" s="1073" t="s">
        <v>6291</v>
      </c>
      <c r="B314" s="1073" t="s">
        <v>10877</v>
      </c>
      <c r="C314" s="1073" t="s">
        <v>10853</v>
      </c>
      <c r="D314" s="1073" t="s">
        <v>9831</v>
      </c>
      <c r="E314" s="1073" t="s">
        <v>13147</v>
      </c>
      <c r="F314" s="1073" t="s">
        <v>10883</v>
      </c>
      <c r="G314" s="1073" t="s">
        <v>3650</v>
      </c>
      <c r="H314" s="1073" t="s">
        <v>13148</v>
      </c>
      <c r="I314" s="1073" t="s">
        <v>13149</v>
      </c>
      <c r="J314" s="1074" t="s">
        <v>13150</v>
      </c>
    </row>
    <row r="315" spans="1:10" s="982" customFormat="1" ht="48" x14ac:dyDescent="0.3">
      <c r="A315" s="1073" t="s">
        <v>6291</v>
      </c>
      <c r="B315" s="1073" t="s">
        <v>10877</v>
      </c>
      <c r="C315" s="1073" t="s">
        <v>10853</v>
      </c>
      <c r="D315" s="1073" t="s">
        <v>9831</v>
      </c>
      <c r="E315" s="1073" t="s">
        <v>13151</v>
      </c>
      <c r="F315" s="1073" t="s">
        <v>10884</v>
      </c>
      <c r="G315" s="1073" t="s">
        <v>13152</v>
      </c>
      <c r="H315" s="1073" t="s">
        <v>3583</v>
      </c>
      <c r="I315" s="1073" t="s">
        <v>12732</v>
      </c>
      <c r="J315" s="1074" t="s">
        <v>13153</v>
      </c>
    </row>
    <row r="316" spans="1:10" s="982" customFormat="1" ht="48" x14ac:dyDescent="0.3">
      <c r="A316" s="1073" t="s">
        <v>6291</v>
      </c>
      <c r="B316" s="1073" t="s">
        <v>10877</v>
      </c>
      <c r="C316" s="1073" t="s">
        <v>10853</v>
      </c>
      <c r="D316" s="1073" t="s">
        <v>9831</v>
      </c>
      <c r="E316" s="1073" t="s">
        <v>13154</v>
      </c>
      <c r="F316" s="1073" t="s">
        <v>10885</v>
      </c>
      <c r="G316" s="1073" t="s">
        <v>3037</v>
      </c>
      <c r="H316" s="1073" t="s">
        <v>2153</v>
      </c>
      <c r="I316" s="1073" t="s">
        <v>13155</v>
      </c>
      <c r="J316" s="1074" t="s">
        <v>13156</v>
      </c>
    </row>
    <row r="317" spans="1:10" s="982" customFormat="1" ht="48" x14ac:dyDescent="0.3">
      <c r="A317" s="1073" t="s">
        <v>6291</v>
      </c>
      <c r="B317" s="1073" t="s">
        <v>10877</v>
      </c>
      <c r="C317" s="1073" t="s">
        <v>10853</v>
      </c>
      <c r="D317" s="1073" t="s">
        <v>9831</v>
      </c>
      <c r="E317" s="1073" t="s">
        <v>13157</v>
      </c>
      <c r="F317" s="1073" t="s">
        <v>10886</v>
      </c>
      <c r="G317" s="1073" t="s">
        <v>9256</v>
      </c>
      <c r="H317" s="1073" t="s">
        <v>1507</v>
      </c>
      <c r="I317" s="1073" t="s">
        <v>5466</v>
      </c>
      <c r="J317" s="1074" t="s">
        <v>13158</v>
      </c>
    </row>
    <row r="318" spans="1:10" s="982" customFormat="1" ht="48" x14ac:dyDescent="0.3">
      <c r="A318" s="1073" t="s">
        <v>6291</v>
      </c>
      <c r="B318" s="1073" t="s">
        <v>10877</v>
      </c>
      <c r="C318" s="1073" t="s">
        <v>10853</v>
      </c>
      <c r="D318" s="1073" t="s">
        <v>9831</v>
      </c>
      <c r="E318" s="1073" t="s">
        <v>13159</v>
      </c>
      <c r="F318" s="1073" t="s">
        <v>13160</v>
      </c>
      <c r="G318" s="1073" t="s">
        <v>12256</v>
      </c>
      <c r="H318" s="1073" t="s">
        <v>2153</v>
      </c>
      <c r="I318" s="1073" t="s">
        <v>13161</v>
      </c>
      <c r="J318" s="1074" t="s">
        <v>13162</v>
      </c>
    </row>
    <row r="319" spans="1:10" s="982" customFormat="1" ht="48" x14ac:dyDescent="0.3">
      <c r="A319" s="1073" t="s">
        <v>6291</v>
      </c>
      <c r="B319" s="1073" t="s">
        <v>10877</v>
      </c>
      <c r="C319" s="1073" t="s">
        <v>10853</v>
      </c>
      <c r="D319" s="1073" t="s">
        <v>9831</v>
      </c>
      <c r="E319" s="1073" t="s">
        <v>13163</v>
      </c>
      <c r="F319" s="1073" t="s">
        <v>13164</v>
      </c>
      <c r="G319" s="1073" t="s">
        <v>2565</v>
      </c>
      <c r="H319" s="1073" t="s">
        <v>6539</v>
      </c>
      <c r="I319" s="1073" t="s">
        <v>12736</v>
      </c>
      <c r="J319" s="1074" t="s">
        <v>13165</v>
      </c>
    </row>
    <row r="320" spans="1:10" s="982" customFormat="1" ht="48" x14ac:dyDescent="0.3">
      <c r="A320" s="1073" t="s">
        <v>6291</v>
      </c>
      <c r="B320" s="1073" t="s">
        <v>10877</v>
      </c>
      <c r="C320" s="1073" t="s">
        <v>10853</v>
      </c>
      <c r="D320" s="1073" t="s">
        <v>9831</v>
      </c>
      <c r="E320" s="1073" t="s">
        <v>13166</v>
      </c>
      <c r="F320" s="1073" t="s">
        <v>10887</v>
      </c>
      <c r="G320" s="1073" t="s">
        <v>13167</v>
      </c>
      <c r="H320" s="1073" t="s">
        <v>13168</v>
      </c>
      <c r="I320" s="1073" t="s">
        <v>6735</v>
      </c>
      <c r="J320" s="1074" t="s">
        <v>13169</v>
      </c>
    </row>
    <row r="321" spans="1:10" s="982" customFormat="1" ht="48" x14ac:dyDescent="0.3">
      <c r="A321" s="1073" t="s">
        <v>6291</v>
      </c>
      <c r="B321" s="1073" t="s">
        <v>10877</v>
      </c>
      <c r="C321" s="1073" t="s">
        <v>10853</v>
      </c>
      <c r="D321" s="1073" t="s">
        <v>9831</v>
      </c>
      <c r="E321" s="1073" t="s">
        <v>13170</v>
      </c>
      <c r="F321" s="1073" t="s">
        <v>10888</v>
      </c>
      <c r="G321" s="1073" t="s">
        <v>13171</v>
      </c>
      <c r="H321" s="1073" t="s">
        <v>2755</v>
      </c>
      <c r="I321" s="1073" t="s">
        <v>2562</v>
      </c>
      <c r="J321" s="1074" t="s">
        <v>13172</v>
      </c>
    </row>
    <row r="322" spans="1:10" s="982" customFormat="1" ht="48" x14ac:dyDescent="0.3">
      <c r="A322" s="1073" t="s">
        <v>6291</v>
      </c>
      <c r="B322" s="1073" t="s">
        <v>10877</v>
      </c>
      <c r="C322" s="1073" t="s">
        <v>10853</v>
      </c>
      <c r="D322" s="1073" t="s">
        <v>9831</v>
      </c>
      <c r="E322" s="1073" t="s">
        <v>13173</v>
      </c>
      <c r="F322" s="1073" t="s">
        <v>10889</v>
      </c>
      <c r="G322" s="1073" t="s">
        <v>13174</v>
      </c>
      <c r="H322" s="1073" t="s">
        <v>2725</v>
      </c>
      <c r="I322" s="1073" t="s">
        <v>13175</v>
      </c>
      <c r="J322" s="1074" t="s">
        <v>13176</v>
      </c>
    </row>
    <row r="323" spans="1:10" s="982" customFormat="1" ht="48" x14ac:dyDescent="0.3">
      <c r="A323" s="1073" t="s">
        <v>6291</v>
      </c>
      <c r="B323" s="1073" t="s">
        <v>10877</v>
      </c>
      <c r="C323" s="1073" t="s">
        <v>10853</v>
      </c>
      <c r="D323" s="1073" t="s">
        <v>9831</v>
      </c>
      <c r="E323" s="1073" t="s">
        <v>13177</v>
      </c>
      <c r="F323" s="1073" t="s">
        <v>10890</v>
      </c>
      <c r="G323" s="1073" t="s">
        <v>13178</v>
      </c>
      <c r="H323" s="1073" t="s">
        <v>13179</v>
      </c>
      <c r="I323" s="1073" t="s">
        <v>12357</v>
      </c>
      <c r="J323" s="1074" t="s">
        <v>13180</v>
      </c>
    </row>
    <row r="324" spans="1:10" s="982" customFormat="1" ht="48" x14ac:dyDescent="0.3">
      <c r="A324" s="1073" t="s">
        <v>6291</v>
      </c>
      <c r="B324" s="1073" t="s">
        <v>10877</v>
      </c>
      <c r="C324" s="1073" t="s">
        <v>10853</v>
      </c>
      <c r="D324" s="1073" t="s">
        <v>9831</v>
      </c>
      <c r="E324" s="1073" t="s">
        <v>13181</v>
      </c>
      <c r="F324" s="1073" t="s">
        <v>10891</v>
      </c>
      <c r="G324" s="1073" t="s">
        <v>13182</v>
      </c>
      <c r="H324" s="1073" t="s">
        <v>1621</v>
      </c>
      <c r="I324" s="1073" t="s">
        <v>13183</v>
      </c>
      <c r="J324" s="1074" t="s">
        <v>13184</v>
      </c>
    </row>
    <row r="325" spans="1:10" s="982" customFormat="1" ht="48" x14ac:dyDescent="0.3">
      <c r="A325" s="1073" t="s">
        <v>6291</v>
      </c>
      <c r="B325" s="1073" t="s">
        <v>10877</v>
      </c>
      <c r="C325" s="1073" t="s">
        <v>10853</v>
      </c>
      <c r="D325" s="1073" t="s">
        <v>9831</v>
      </c>
      <c r="E325" s="1073" t="s">
        <v>13185</v>
      </c>
      <c r="F325" s="1073" t="s">
        <v>10892</v>
      </c>
      <c r="G325" s="1073" t="s">
        <v>1889</v>
      </c>
      <c r="H325" s="1073" t="s">
        <v>2153</v>
      </c>
      <c r="I325" s="1073" t="s">
        <v>8129</v>
      </c>
      <c r="J325" s="1074" t="s">
        <v>13186</v>
      </c>
    </row>
    <row r="326" spans="1:10" s="982" customFormat="1" ht="48" x14ac:dyDescent="0.3">
      <c r="A326" s="1073" t="s">
        <v>6291</v>
      </c>
      <c r="B326" s="1073" t="s">
        <v>10877</v>
      </c>
      <c r="C326" s="1073" t="s">
        <v>10853</v>
      </c>
      <c r="D326" s="1073" t="s">
        <v>9831</v>
      </c>
      <c r="E326" s="1073" t="s">
        <v>13187</v>
      </c>
      <c r="F326" s="1073" t="s">
        <v>10893</v>
      </c>
      <c r="G326" s="1073" t="s">
        <v>13188</v>
      </c>
      <c r="H326" s="1073" t="s">
        <v>1959</v>
      </c>
      <c r="I326" s="1073" t="s">
        <v>4854</v>
      </c>
      <c r="J326" s="1074" t="s">
        <v>13189</v>
      </c>
    </row>
    <row r="327" spans="1:10" s="982" customFormat="1" ht="48" x14ac:dyDescent="0.3">
      <c r="A327" s="1073" t="s">
        <v>6291</v>
      </c>
      <c r="B327" s="1073" t="s">
        <v>10877</v>
      </c>
      <c r="C327" s="1073" t="s">
        <v>10853</v>
      </c>
      <c r="D327" s="1073" t="s">
        <v>9831</v>
      </c>
      <c r="E327" s="1073" t="s">
        <v>13190</v>
      </c>
      <c r="F327" s="1073" t="s">
        <v>10894</v>
      </c>
      <c r="G327" s="1073" t="s">
        <v>13191</v>
      </c>
      <c r="H327" s="1073" t="s">
        <v>2610</v>
      </c>
      <c r="I327" s="1073" t="s">
        <v>2447</v>
      </c>
      <c r="J327" s="1074" t="s">
        <v>13192</v>
      </c>
    </row>
    <row r="328" spans="1:10" s="982" customFormat="1" ht="48" x14ac:dyDescent="0.3">
      <c r="A328" s="1073" t="s">
        <v>6291</v>
      </c>
      <c r="B328" s="1073" t="s">
        <v>10877</v>
      </c>
      <c r="C328" s="1073" t="s">
        <v>10853</v>
      </c>
      <c r="D328" s="1073" t="s">
        <v>9831</v>
      </c>
      <c r="E328" s="1073" t="s">
        <v>13193</v>
      </c>
      <c r="F328" s="1073" t="s">
        <v>10895</v>
      </c>
      <c r="G328" s="1073" t="s">
        <v>13194</v>
      </c>
      <c r="H328" s="1073" t="s">
        <v>1421</v>
      </c>
      <c r="I328" s="1073" t="s">
        <v>1582</v>
      </c>
      <c r="J328" s="1074" t="s">
        <v>13195</v>
      </c>
    </row>
    <row r="329" spans="1:10" s="982" customFormat="1" ht="48" x14ac:dyDescent="0.3">
      <c r="A329" s="1073" t="s">
        <v>6291</v>
      </c>
      <c r="B329" s="1073" t="s">
        <v>10877</v>
      </c>
      <c r="C329" s="1073" t="s">
        <v>10853</v>
      </c>
      <c r="D329" s="1073" t="s">
        <v>9831</v>
      </c>
      <c r="E329" s="1073" t="s">
        <v>13196</v>
      </c>
      <c r="F329" s="1073" t="s">
        <v>10896</v>
      </c>
      <c r="G329" s="1073" t="s">
        <v>5371</v>
      </c>
      <c r="H329" s="1073" t="s">
        <v>12643</v>
      </c>
      <c r="I329" s="1073" t="s">
        <v>2409</v>
      </c>
      <c r="J329" s="1074" t="s">
        <v>13197</v>
      </c>
    </row>
    <row r="330" spans="1:10" s="982" customFormat="1" ht="48" x14ac:dyDescent="0.3">
      <c r="A330" s="1073" t="s">
        <v>6291</v>
      </c>
      <c r="B330" s="1073" t="s">
        <v>10877</v>
      </c>
      <c r="C330" s="1073" t="s">
        <v>10853</v>
      </c>
      <c r="D330" s="1073" t="s">
        <v>9831</v>
      </c>
      <c r="E330" s="1073" t="s">
        <v>13198</v>
      </c>
      <c r="F330" s="1073" t="s">
        <v>10897</v>
      </c>
      <c r="G330" s="1073" t="s">
        <v>7719</v>
      </c>
      <c r="H330" s="1073" t="s">
        <v>13199</v>
      </c>
      <c r="I330" s="1073" t="s">
        <v>1755</v>
      </c>
      <c r="J330" s="1074" t="s">
        <v>13200</v>
      </c>
    </row>
    <row r="331" spans="1:10" s="982" customFormat="1" ht="48" x14ac:dyDescent="0.3">
      <c r="A331" s="1073" t="s">
        <v>6291</v>
      </c>
      <c r="B331" s="1073" t="s">
        <v>10877</v>
      </c>
      <c r="C331" s="1073" t="s">
        <v>10853</v>
      </c>
      <c r="D331" s="1073" t="s">
        <v>9831</v>
      </c>
      <c r="E331" s="1073" t="s">
        <v>13201</v>
      </c>
      <c r="F331" s="1073" t="s">
        <v>10898</v>
      </c>
      <c r="G331" s="1073" t="s">
        <v>13202</v>
      </c>
      <c r="H331" s="1073" t="s">
        <v>13203</v>
      </c>
      <c r="I331" s="1073" t="s">
        <v>13204</v>
      </c>
      <c r="J331" s="1074" t="s">
        <v>13205</v>
      </c>
    </row>
    <row r="332" spans="1:10" s="982" customFormat="1" ht="48" x14ac:dyDescent="0.3">
      <c r="A332" s="1073" t="s">
        <v>6291</v>
      </c>
      <c r="B332" s="1073" t="s">
        <v>10877</v>
      </c>
      <c r="C332" s="1073" t="s">
        <v>10853</v>
      </c>
      <c r="D332" s="1073" t="s">
        <v>9831</v>
      </c>
      <c r="E332" s="1073" t="s">
        <v>13206</v>
      </c>
      <c r="F332" s="1073" t="s">
        <v>10899</v>
      </c>
      <c r="G332" s="1073"/>
      <c r="H332" s="1073"/>
      <c r="I332" s="1073"/>
      <c r="J332" s="1074"/>
    </row>
    <row r="333" spans="1:10" s="982" customFormat="1" ht="48" x14ac:dyDescent="0.3">
      <c r="A333" s="1073" t="s">
        <v>6291</v>
      </c>
      <c r="B333" s="1073" t="s">
        <v>10877</v>
      </c>
      <c r="C333" s="1073" t="s">
        <v>10853</v>
      </c>
      <c r="D333" s="1073" t="s">
        <v>9831</v>
      </c>
      <c r="E333" s="1073" t="s">
        <v>13207</v>
      </c>
      <c r="F333" s="1073" t="s">
        <v>10900</v>
      </c>
      <c r="G333" s="1073"/>
      <c r="H333" s="1073"/>
      <c r="I333" s="1073"/>
      <c r="J333" s="1074"/>
    </row>
    <row r="334" spans="1:10" s="982" customFormat="1" ht="48" x14ac:dyDescent="0.3">
      <c r="A334" s="1073" t="s">
        <v>6291</v>
      </c>
      <c r="B334" s="1073" t="s">
        <v>10877</v>
      </c>
      <c r="C334" s="1073" t="s">
        <v>10853</v>
      </c>
      <c r="D334" s="1073" t="s">
        <v>9831</v>
      </c>
      <c r="E334" s="1073" t="s">
        <v>13208</v>
      </c>
      <c r="F334" s="1073" t="s">
        <v>10901</v>
      </c>
      <c r="G334" s="1073" t="s">
        <v>3612</v>
      </c>
      <c r="H334" s="1073" t="s">
        <v>5078</v>
      </c>
      <c r="I334" s="1073" t="s">
        <v>6774</v>
      </c>
      <c r="J334" s="1074" t="s">
        <v>13209</v>
      </c>
    </row>
    <row r="335" spans="1:10" s="1148" customFormat="1" ht="48" x14ac:dyDescent="0.3">
      <c r="A335" s="1073" t="s">
        <v>6291</v>
      </c>
      <c r="B335" s="1073" t="s">
        <v>10877</v>
      </c>
      <c r="C335" s="1073" t="s">
        <v>10853</v>
      </c>
      <c r="D335" s="1073" t="s">
        <v>9831</v>
      </c>
      <c r="E335" s="1073" t="s">
        <v>13210</v>
      </c>
      <c r="F335" s="1073" t="s">
        <v>10902</v>
      </c>
      <c r="G335" s="1073" t="s">
        <v>13211</v>
      </c>
      <c r="H335" s="1073" t="s">
        <v>1901</v>
      </c>
      <c r="I335" s="1073" t="s">
        <v>1908</v>
      </c>
      <c r="J335" s="1074" t="s">
        <v>13212</v>
      </c>
    </row>
    <row r="336" spans="1:10" s="982" customFormat="1" ht="48" x14ac:dyDescent="0.3">
      <c r="A336" s="1073" t="s">
        <v>6291</v>
      </c>
      <c r="B336" s="1073" t="s">
        <v>10877</v>
      </c>
      <c r="C336" s="1073" t="s">
        <v>10853</v>
      </c>
      <c r="D336" s="1073" t="s">
        <v>9831</v>
      </c>
      <c r="E336" s="1073" t="s">
        <v>13213</v>
      </c>
      <c r="F336" s="1073" t="s">
        <v>10903</v>
      </c>
      <c r="G336" s="1073" t="s">
        <v>13214</v>
      </c>
      <c r="H336" s="1073" t="s">
        <v>2793</v>
      </c>
      <c r="I336" s="1073" t="s">
        <v>13215</v>
      </c>
      <c r="J336" s="1074" t="s">
        <v>13216</v>
      </c>
    </row>
    <row r="337" spans="1:10" s="982" customFormat="1" ht="48" x14ac:dyDescent="0.3">
      <c r="A337" s="1073" t="s">
        <v>6291</v>
      </c>
      <c r="B337" s="1073" t="s">
        <v>10877</v>
      </c>
      <c r="C337" s="1073" t="s">
        <v>10853</v>
      </c>
      <c r="D337" s="1073" t="s">
        <v>9831</v>
      </c>
      <c r="E337" s="1073" t="s">
        <v>13217</v>
      </c>
      <c r="F337" s="1073" t="s">
        <v>10904</v>
      </c>
      <c r="G337" s="1073" t="s">
        <v>3612</v>
      </c>
      <c r="H337" s="1073" t="s">
        <v>12455</v>
      </c>
      <c r="I337" s="1073" t="s">
        <v>5206</v>
      </c>
      <c r="J337" s="1074" t="s">
        <v>13218</v>
      </c>
    </row>
    <row r="338" spans="1:10" s="982" customFormat="1" ht="48" x14ac:dyDescent="0.3">
      <c r="A338" s="1073" t="s">
        <v>6291</v>
      </c>
      <c r="B338" s="1073" t="s">
        <v>10877</v>
      </c>
      <c r="C338" s="1073" t="s">
        <v>10853</v>
      </c>
      <c r="D338" s="1073" t="s">
        <v>9831</v>
      </c>
      <c r="E338" s="1073" t="s">
        <v>13219</v>
      </c>
      <c r="F338" s="1073" t="s">
        <v>10905</v>
      </c>
      <c r="G338" s="1073" t="s">
        <v>13220</v>
      </c>
      <c r="H338" s="1073" t="s">
        <v>3751</v>
      </c>
      <c r="I338" s="1073" t="s">
        <v>13221</v>
      </c>
      <c r="J338" s="1074" t="s">
        <v>13222</v>
      </c>
    </row>
    <row r="339" spans="1:10" s="982" customFormat="1" ht="48" x14ac:dyDescent="0.3">
      <c r="A339" s="1073" t="s">
        <v>6291</v>
      </c>
      <c r="B339" s="1073" t="s">
        <v>10877</v>
      </c>
      <c r="C339" s="1073" t="s">
        <v>10853</v>
      </c>
      <c r="D339" s="1073" t="s">
        <v>9831</v>
      </c>
      <c r="E339" s="1073" t="s">
        <v>13103</v>
      </c>
      <c r="F339" s="1073" t="s">
        <v>10906</v>
      </c>
      <c r="G339" s="1073" t="s">
        <v>13214</v>
      </c>
      <c r="H339" s="1073" t="s">
        <v>1700</v>
      </c>
      <c r="I339" s="1073" t="s">
        <v>1744</v>
      </c>
      <c r="J339" s="1270" t="s">
        <v>13223</v>
      </c>
    </row>
    <row r="340" spans="1:10" s="982" customFormat="1" ht="48" x14ac:dyDescent="0.3">
      <c r="A340" s="1073" t="s">
        <v>6291</v>
      </c>
      <c r="B340" s="1073" t="s">
        <v>10877</v>
      </c>
      <c r="C340" s="1073" t="s">
        <v>10853</v>
      </c>
      <c r="D340" s="1073" t="s">
        <v>9831</v>
      </c>
      <c r="E340" s="1073" t="s">
        <v>13103</v>
      </c>
      <c r="F340" s="1073" t="s">
        <v>10907</v>
      </c>
      <c r="G340" s="1073" t="s">
        <v>2565</v>
      </c>
      <c r="H340" s="1073" t="s">
        <v>3718</v>
      </c>
      <c r="I340" s="1073" t="s">
        <v>13224</v>
      </c>
      <c r="J340" s="1270" t="s">
        <v>13225</v>
      </c>
    </row>
    <row r="341" spans="1:10" s="982" customFormat="1" ht="48" x14ac:dyDescent="0.3">
      <c r="A341" s="1073" t="s">
        <v>6291</v>
      </c>
      <c r="B341" s="1073" t="s">
        <v>10877</v>
      </c>
      <c r="C341" s="1073" t="s">
        <v>10853</v>
      </c>
      <c r="D341" s="1073" t="s">
        <v>9831</v>
      </c>
      <c r="E341" s="1073" t="s">
        <v>13103</v>
      </c>
      <c r="F341" s="1073" t="s">
        <v>10908</v>
      </c>
      <c r="G341" s="1073" t="s">
        <v>13226</v>
      </c>
      <c r="H341" s="1073" t="s">
        <v>2601</v>
      </c>
      <c r="I341" s="1073" t="s">
        <v>3813</v>
      </c>
      <c r="J341" s="1074" t="s">
        <v>13227</v>
      </c>
    </row>
    <row r="342" spans="1:10" s="982" customFormat="1" ht="48" x14ac:dyDescent="0.3">
      <c r="A342" s="1073" t="s">
        <v>6291</v>
      </c>
      <c r="B342" s="1073" t="s">
        <v>10877</v>
      </c>
      <c r="C342" s="1073" t="s">
        <v>10853</v>
      </c>
      <c r="D342" s="1073" t="s">
        <v>9831</v>
      </c>
      <c r="E342" s="1073" t="s">
        <v>13103</v>
      </c>
      <c r="F342" s="1073" t="s">
        <v>10909</v>
      </c>
      <c r="G342" s="1073" t="s">
        <v>13228</v>
      </c>
      <c r="H342" s="1073" t="s">
        <v>2386</v>
      </c>
      <c r="I342" s="1073" t="s">
        <v>2756</v>
      </c>
      <c r="J342" s="1074" t="s">
        <v>13229</v>
      </c>
    </row>
    <row r="343" spans="1:10" s="982" customFormat="1" ht="48" x14ac:dyDescent="0.3">
      <c r="A343" s="1073" t="s">
        <v>6291</v>
      </c>
      <c r="B343" s="1073" t="s">
        <v>10877</v>
      </c>
      <c r="C343" s="1073" t="s">
        <v>10853</v>
      </c>
      <c r="D343" s="1073" t="s">
        <v>9831</v>
      </c>
      <c r="E343" s="1073" t="s">
        <v>13103</v>
      </c>
      <c r="F343" s="1073" t="s">
        <v>10910</v>
      </c>
      <c r="G343" s="1073" t="s">
        <v>13230</v>
      </c>
      <c r="H343" s="1073" t="s">
        <v>3728</v>
      </c>
      <c r="I343" s="1073" t="s">
        <v>13231</v>
      </c>
      <c r="J343" s="1074" t="s">
        <v>13232</v>
      </c>
    </row>
    <row r="344" spans="1:10" s="982" customFormat="1" ht="48" x14ac:dyDescent="0.3">
      <c r="A344" s="1073" t="s">
        <v>6291</v>
      </c>
      <c r="B344" s="1073" t="s">
        <v>10877</v>
      </c>
      <c r="C344" s="1073" t="s">
        <v>10853</v>
      </c>
      <c r="D344" s="1073" t="s">
        <v>9831</v>
      </c>
      <c r="E344" s="1073" t="s">
        <v>13103</v>
      </c>
      <c r="F344" s="1073" t="s">
        <v>10911</v>
      </c>
      <c r="G344" s="1073" t="s">
        <v>13220</v>
      </c>
      <c r="H344" s="1073" t="s">
        <v>2341</v>
      </c>
      <c r="I344" s="1073" t="s">
        <v>1960</v>
      </c>
      <c r="J344" s="1074" t="s">
        <v>13233</v>
      </c>
    </row>
    <row r="345" spans="1:10" s="982" customFormat="1" ht="48" x14ac:dyDescent="0.3">
      <c r="A345" s="1073" t="s">
        <v>6291</v>
      </c>
      <c r="B345" s="1073" t="s">
        <v>10877</v>
      </c>
      <c r="C345" s="1073" t="s">
        <v>10853</v>
      </c>
      <c r="D345" s="1073" t="s">
        <v>9831</v>
      </c>
      <c r="E345" s="1073" t="s">
        <v>13103</v>
      </c>
      <c r="F345" s="1073" t="s">
        <v>10912</v>
      </c>
      <c r="G345" s="1073"/>
      <c r="H345" s="1073"/>
      <c r="I345" s="1073"/>
      <c r="J345" s="1074"/>
    </row>
    <row r="346" spans="1:10" s="982" customFormat="1" ht="48" x14ac:dyDescent="0.3">
      <c r="A346" s="1073" t="s">
        <v>6291</v>
      </c>
      <c r="B346" s="1073" t="s">
        <v>10877</v>
      </c>
      <c r="C346" s="1073" t="s">
        <v>10853</v>
      </c>
      <c r="D346" s="1073" t="s">
        <v>9831</v>
      </c>
      <c r="E346" s="1073" t="s">
        <v>13234</v>
      </c>
      <c r="F346" s="1073" t="s">
        <v>10913</v>
      </c>
      <c r="G346" s="1073"/>
      <c r="H346" s="1073"/>
      <c r="I346" s="1073"/>
      <c r="J346" s="1074"/>
    </row>
    <row r="347" spans="1:10" s="982" customFormat="1" ht="48" x14ac:dyDescent="0.3">
      <c r="A347" s="1073" t="s">
        <v>6291</v>
      </c>
      <c r="B347" s="1073" t="s">
        <v>10877</v>
      </c>
      <c r="C347" s="1073" t="s">
        <v>10853</v>
      </c>
      <c r="D347" s="1073" t="s">
        <v>9831</v>
      </c>
      <c r="E347" s="1073" t="s">
        <v>13234</v>
      </c>
      <c r="F347" s="1073" t="s">
        <v>10914</v>
      </c>
      <c r="G347" s="1073"/>
      <c r="H347" s="1073"/>
      <c r="I347" s="1073"/>
      <c r="J347" s="1074"/>
    </row>
    <row r="348" spans="1:10" s="982" customFormat="1" ht="48" x14ac:dyDescent="0.3">
      <c r="A348" s="1073" t="s">
        <v>6291</v>
      </c>
      <c r="B348" s="1073" t="s">
        <v>10877</v>
      </c>
      <c r="C348" s="1073" t="s">
        <v>10853</v>
      </c>
      <c r="D348" s="1073" t="s">
        <v>9831</v>
      </c>
      <c r="E348" s="1073" t="s">
        <v>13103</v>
      </c>
      <c r="F348" s="1073" t="s">
        <v>10915</v>
      </c>
      <c r="G348" s="1073" t="s">
        <v>6733</v>
      </c>
      <c r="H348" s="1073" t="s">
        <v>13235</v>
      </c>
      <c r="I348" s="1073" t="s">
        <v>13236</v>
      </c>
      <c r="J348" s="1074" t="s">
        <v>13237</v>
      </c>
    </row>
    <row r="349" spans="1:10" s="982" customFormat="1" ht="48" x14ac:dyDescent="0.3">
      <c r="A349" s="1073" t="s">
        <v>6291</v>
      </c>
      <c r="B349" s="1073" t="s">
        <v>10877</v>
      </c>
      <c r="C349" s="1073" t="s">
        <v>10853</v>
      </c>
      <c r="D349" s="1073" t="s">
        <v>9831</v>
      </c>
      <c r="E349" s="1073" t="s">
        <v>13238</v>
      </c>
      <c r="F349" s="1073" t="s">
        <v>10916</v>
      </c>
      <c r="G349" s="1073" t="s">
        <v>7719</v>
      </c>
      <c r="H349" s="1073" t="s">
        <v>1776</v>
      </c>
      <c r="I349" s="1073" t="s">
        <v>5264</v>
      </c>
      <c r="J349" s="1074" t="s">
        <v>13239</v>
      </c>
    </row>
    <row r="350" spans="1:10" s="982" customFormat="1" ht="38.25" x14ac:dyDescent="0.3">
      <c r="A350" s="1136" t="s">
        <v>1255</v>
      </c>
      <c r="B350" s="1064"/>
      <c r="C350" s="1133" t="s">
        <v>10822</v>
      </c>
      <c r="D350" s="1062" t="s">
        <v>13240</v>
      </c>
      <c r="E350" s="1064"/>
      <c r="F350" s="1064"/>
      <c r="G350" s="1064"/>
      <c r="H350" s="1064"/>
      <c r="I350" s="1064"/>
      <c r="J350" s="1064"/>
    </row>
    <row r="351" spans="1:10" s="1001" customFormat="1" ht="48" x14ac:dyDescent="0.3">
      <c r="A351" s="1271">
        <v>21206</v>
      </c>
      <c r="B351" s="1254"/>
      <c r="C351" s="1272" t="s">
        <v>13241</v>
      </c>
      <c r="D351" s="1254" t="s">
        <v>7271</v>
      </c>
      <c r="E351" s="1254" t="s">
        <v>1406</v>
      </c>
      <c r="F351" s="1254" t="s">
        <v>7272</v>
      </c>
      <c r="G351" s="1254" t="s">
        <v>13242</v>
      </c>
      <c r="H351" s="1254" t="s">
        <v>2730</v>
      </c>
      <c r="I351" s="1254" t="s">
        <v>6171</v>
      </c>
      <c r="J351" s="1254" t="s">
        <v>7274</v>
      </c>
    </row>
    <row r="352" spans="1:10" s="1001" customFormat="1" ht="48" x14ac:dyDescent="0.3">
      <c r="A352" s="1271">
        <v>21206</v>
      </c>
      <c r="B352" s="1254"/>
      <c r="C352" s="1272" t="s">
        <v>13241</v>
      </c>
      <c r="D352" s="1273" t="s">
        <v>13243</v>
      </c>
      <c r="E352" s="1254" t="s">
        <v>1406</v>
      </c>
      <c r="F352" s="1254" t="s">
        <v>7275</v>
      </c>
      <c r="G352" s="1254" t="s">
        <v>7273</v>
      </c>
      <c r="H352" s="1254" t="s">
        <v>13244</v>
      </c>
      <c r="I352" s="1254" t="s">
        <v>1617</v>
      </c>
      <c r="J352" s="1254" t="s">
        <v>7277</v>
      </c>
    </row>
    <row r="353" spans="1:10" s="1001" customFormat="1" ht="48" x14ac:dyDescent="0.3">
      <c r="A353" s="1271">
        <v>21206</v>
      </c>
      <c r="B353" s="996"/>
      <c r="C353" s="1272" t="s">
        <v>13241</v>
      </c>
      <c r="D353" s="1254" t="s">
        <v>13245</v>
      </c>
      <c r="E353" s="1254" t="s">
        <v>1406</v>
      </c>
      <c r="F353" s="1254" t="s">
        <v>7278</v>
      </c>
      <c r="G353" s="1254" t="s">
        <v>7279</v>
      </c>
      <c r="H353" s="1254" t="s">
        <v>13246</v>
      </c>
      <c r="I353" s="1254" t="s">
        <v>7280</v>
      </c>
      <c r="J353" s="1254" t="s">
        <v>7281</v>
      </c>
    </row>
    <row r="354" spans="1:10" s="1001" customFormat="1" ht="48" x14ac:dyDescent="0.3">
      <c r="A354" s="1271">
        <v>21206</v>
      </c>
      <c r="B354" s="1175"/>
      <c r="C354" s="1272" t="s">
        <v>13241</v>
      </c>
      <c r="D354" s="1254" t="s">
        <v>7271</v>
      </c>
      <c r="E354" s="1175" t="s">
        <v>1412</v>
      </c>
      <c r="F354" s="1254" t="s">
        <v>7272</v>
      </c>
      <c r="G354" s="1175" t="s">
        <v>7282</v>
      </c>
      <c r="H354" s="1175" t="s">
        <v>7283</v>
      </c>
      <c r="I354" s="1175" t="s">
        <v>7284</v>
      </c>
      <c r="J354" s="1175" t="s">
        <v>7285</v>
      </c>
    </row>
    <row r="355" spans="1:10" s="1001" customFormat="1" ht="48" x14ac:dyDescent="0.3">
      <c r="A355" s="1271">
        <v>21206</v>
      </c>
      <c r="B355" s="986"/>
      <c r="C355" s="1272" t="s">
        <v>13241</v>
      </c>
      <c r="D355" s="1273" t="s">
        <v>13243</v>
      </c>
      <c r="E355" s="986" t="s">
        <v>1412</v>
      </c>
      <c r="F355" s="1254" t="s">
        <v>7275</v>
      </c>
      <c r="G355" s="1254" t="s">
        <v>3033</v>
      </c>
      <c r="H355" s="1254" t="s">
        <v>4313</v>
      </c>
      <c r="I355" s="1254" t="s">
        <v>7276</v>
      </c>
      <c r="J355" s="1254" t="s">
        <v>7286</v>
      </c>
    </row>
    <row r="356" spans="1:10" s="1001" customFormat="1" ht="48" x14ac:dyDescent="0.3">
      <c r="A356" s="1271">
        <v>21206</v>
      </c>
      <c r="B356" s="1175"/>
      <c r="C356" s="1272" t="s">
        <v>13241</v>
      </c>
      <c r="D356" s="1254" t="s">
        <v>7271</v>
      </c>
      <c r="E356" s="1274" t="s">
        <v>6456</v>
      </c>
      <c r="F356" s="1254" t="s">
        <v>7272</v>
      </c>
      <c r="G356" s="986" t="s">
        <v>7287</v>
      </c>
      <c r="H356" s="986" t="s">
        <v>4215</v>
      </c>
      <c r="I356" s="986" t="s">
        <v>1761</v>
      </c>
      <c r="J356" s="986" t="s">
        <v>7288</v>
      </c>
    </row>
    <row r="357" spans="1:10" s="1001" customFormat="1" ht="48" x14ac:dyDescent="0.3">
      <c r="A357" s="1271">
        <v>21206</v>
      </c>
      <c r="B357" s="1175"/>
      <c r="C357" s="1272" t="s">
        <v>13241</v>
      </c>
      <c r="D357" s="1273" t="s">
        <v>13243</v>
      </c>
      <c r="E357" s="1274" t="s">
        <v>6456</v>
      </c>
      <c r="F357" s="1254" t="s">
        <v>7275</v>
      </c>
      <c r="G357" s="1175" t="s">
        <v>5964</v>
      </c>
      <c r="H357" s="1175" t="s">
        <v>1457</v>
      </c>
      <c r="I357" s="1175" t="s">
        <v>4589</v>
      </c>
      <c r="J357" s="1175" t="s">
        <v>7289</v>
      </c>
    </row>
    <row r="358" spans="1:10" s="1001" customFormat="1" ht="48" x14ac:dyDescent="0.3">
      <c r="A358" s="1271" t="s">
        <v>13247</v>
      </c>
      <c r="B358" s="991"/>
      <c r="C358" s="1272" t="s">
        <v>13241</v>
      </c>
      <c r="D358" s="1254" t="s">
        <v>7271</v>
      </c>
      <c r="E358" s="983" t="s">
        <v>13248</v>
      </c>
      <c r="F358" s="996" t="s">
        <v>13249</v>
      </c>
      <c r="G358" s="991" t="s">
        <v>13250</v>
      </c>
      <c r="H358" s="991" t="s">
        <v>2394</v>
      </c>
      <c r="I358" s="991" t="s">
        <v>13251</v>
      </c>
      <c r="J358" s="991" t="s">
        <v>13252</v>
      </c>
    </row>
    <row r="359" spans="1:10" s="1001" customFormat="1" ht="48" x14ac:dyDescent="0.3">
      <c r="A359" s="1271">
        <v>21206</v>
      </c>
      <c r="B359" s="983"/>
      <c r="C359" s="1272" t="s">
        <v>13241</v>
      </c>
      <c r="D359" s="1254" t="s">
        <v>7271</v>
      </c>
      <c r="E359" s="983" t="s">
        <v>7290</v>
      </c>
      <c r="F359" s="991" t="s">
        <v>13253</v>
      </c>
      <c r="G359" s="991" t="s">
        <v>2800</v>
      </c>
      <c r="H359" s="991" t="s">
        <v>1648</v>
      </c>
      <c r="I359" s="991" t="s">
        <v>13251</v>
      </c>
      <c r="J359" s="991" t="s">
        <v>7291</v>
      </c>
    </row>
    <row r="360" spans="1:10" s="1001" customFormat="1" ht="48" x14ac:dyDescent="0.3">
      <c r="A360" s="1271">
        <v>21206</v>
      </c>
      <c r="B360" s="983"/>
      <c r="C360" s="1272" t="s">
        <v>13241</v>
      </c>
      <c r="D360" s="1254" t="s">
        <v>7271</v>
      </c>
      <c r="E360" s="983" t="s">
        <v>7292</v>
      </c>
      <c r="F360" s="991" t="s">
        <v>7293</v>
      </c>
      <c r="G360" s="991" t="s">
        <v>7294</v>
      </c>
      <c r="H360" s="991" t="s">
        <v>1433</v>
      </c>
      <c r="I360" s="991" t="s">
        <v>1582</v>
      </c>
      <c r="J360" s="991" t="s">
        <v>7295</v>
      </c>
    </row>
    <row r="361" spans="1:10" s="1001" customFormat="1" ht="48" x14ac:dyDescent="0.3">
      <c r="A361" s="1271">
        <v>21206</v>
      </c>
      <c r="B361" s="983"/>
      <c r="C361" s="1272" t="s">
        <v>13241</v>
      </c>
      <c r="D361" s="1254" t="s">
        <v>7271</v>
      </c>
      <c r="E361" s="983" t="s">
        <v>7296</v>
      </c>
      <c r="F361" s="991" t="s">
        <v>7297</v>
      </c>
      <c r="G361" s="991" t="s">
        <v>7298</v>
      </c>
      <c r="H361" s="991" t="s">
        <v>3812</v>
      </c>
      <c r="I361" s="991" t="s">
        <v>7299</v>
      </c>
      <c r="J361" s="991" t="s">
        <v>7300</v>
      </c>
    </row>
    <row r="362" spans="1:10" s="1001" customFormat="1" ht="48" x14ac:dyDescent="0.3">
      <c r="A362" s="1271">
        <v>21206</v>
      </c>
      <c r="B362" s="983"/>
      <c r="C362" s="1272" t="s">
        <v>13241</v>
      </c>
      <c r="D362" s="1254" t="s">
        <v>7271</v>
      </c>
      <c r="E362" s="983" t="s">
        <v>7301</v>
      </c>
      <c r="F362" s="991" t="s">
        <v>7302</v>
      </c>
      <c r="G362" s="991" t="s">
        <v>2797</v>
      </c>
      <c r="H362" s="991" t="s">
        <v>2601</v>
      </c>
      <c r="I362" s="991" t="s">
        <v>1582</v>
      </c>
      <c r="J362" s="991" t="s">
        <v>7303</v>
      </c>
    </row>
    <row r="363" spans="1:10" s="1001" customFormat="1" ht="48" x14ac:dyDescent="0.3">
      <c r="A363" s="1271">
        <v>21206</v>
      </c>
      <c r="B363" s="983"/>
      <c r="C363" s="1272" t="s">
        <v>13241</v>
      </c>
      <c r="D363" s="1254" t="s">
        <v>7271</v>
      </c>
      <c r="E363" s="983" t="s">
        <v>7304</v>
      </c>
      <c r="F363" s="991" t="s">
        <v>13254</v>
      </c>
      <c r="G363" s="991" t="s">
        <v>7305</v>
      </c>
      <c r="H363" s="991" t="s">
        <v>7306</v>
      </c>
      <c r="I363" s="991" t="s">
        <v>7307</v>
      </c>
      <c r="J363" s="991" t="s">
        <v>7308</v>
      </c>
    </row>
    <row r="364" spans="1:10" s="1001" customFormat="1" ht="48" x14ac:dyDescent="0.3">
      <c r="A364" s="1271">
        <v>21206</v>
      </c>
      <c r="B364" s="983"/>
      <c r="C364" s="1272" t="s">
        <v>13241</v>
      </c>
      <c r="D364" s="1254" t="s">
        <v>7271</v>
      </c>
      <c r="E364" s="983" t="s">
        <v>6705</v>
      </c>
      <c r="F364" s="991" t="s">
        <v>13255</v>
      </c>
      <c r="G364" s="991" t="s">
        <v>7305</v>
      </c>
      <c r="H364" s="991" t="s">
        <v>7306</v>
      </c>
      <c r="I364" s="991" t="s">
        <v>7307</v>
      </c>
      <c r="J364" s="991" t="s">
        <v>7309</v>
      </c>
    </row>
    <row r="365" spans="1:10" s="1001" customFormat="1" ht="48" x14ac:dyDescent="0.3">
      <c r="A365" s="1271">
        <v>21206</v>
      </c>
      <c r="B365" s="983"/>
      <c r="C365" s="1272" t="s">
        <v>13241</v>
      </c>
      <c r="D365" s="1254" t="s">
        <v>7271</v>
      </c>
      <c r="E365" s="983" t="s">
        <v>7310</v>
      </c>
      <c r="F365" s="991" t="s">
        <v>7311</v>
      </c>
      <c r="G365" s="991" t="s">
        <v>7312</v>
      </c>
      <c r="H365" s="991" t="s">
        <v>1433</v>
      </c>
      <c r="I365" s="991" t="s">
        <v>7313</v>
      </c>
      <c r="J365" s="991" t="s">
        <v>7314</v>
      </c>
    </row>
    <row r="366" spans="1:10" s="1001" customFormat="1" ht="48" x14ac:dyDescent="0.3">
      <c r="A366" s="1271">
        <v>21206</v>
      </c>
      <c r="B366" s="983"/>
      <c r="C366" s="1272" t="s">
        <v>13241</v>
      </c>
      <c r="D366" s="1254" t="s">
        <v>7271</v>
      </c>
      <c r="E366" s="983" t="s">
        <v>7315</v>
      </c>
      <c r="F366" s="991" t="s">
        <v>13256</v>
      </c>
      <c r="G366" s="991" t="s">
        <v>7316</v>
      </c>
      <c r="H366" s="991" t="s">
        <v>1442</v>
      </c>
      <c r="I366" s="991" t="s">
        <v>1761</v>
      </c>
      <c r="J366" s="991" t="s">
        <v>7317</v>
      </c>
    </row>
    <row r="367" spans="1:10" s="1001" customFormat="1" ht="48" x14ac:dyDescent="0.3">
      <c r="A367" s="1271">
        <v>21206</v>
      </c>
      <c r="B367" s="983"/>
      <c r="C367" s="1272" t="s">
        <v>13241</v>
      </c>
      <c r="D367" s="1254" t="s">
        <v>7271</v>
      </c>
      <c r="E367" s="983" t="s">
        <v>7318</v>
      </c>
      <c r="F367" s="991" t="s">
        <v>13257</v>
      </c>
      <c r="G367" s="991" t="s">
        <v>7312</v>
      </c>
      <c r="H367" s="991" t="s">
        <v>1433</v>
      </c>
      <c r="I367" s="991" t="s">
        <v>7313</v>
      </c>
      <c r="J367" s="991" t="s">
        <v>7314</v>
      </c>
    </row>
    <row r="368" spans="1:10" s="1001" customFormat="1" ht="48" x14ac:dyDescent="0.3">
      <c r="A368" s="1271">
        <v>21206</v>
      </c>
      <c r="B368" s="983"/>
      <c r="C368" s="1272" t="s">
        <v>13241</v>
      </c>
      <c r="D368" s="1254" t="s">
        <v>7271</v>
      </c>
      <c r="E368" s="983" t="s">
        <v>7319</v>
      </c>
      <c r="F368" s="991" t="s">
        <v>7320</v>
      </c>
      <c r="G368" s="991" t="s">
        <v>7321</v>
      </c>
      <c r="H368" s="991" t="s">
        <v>7322</v>
      </c>
      <c r="I368" s="991" t="s">
        <v>4152</v>
      </c>
      <c r="J368" s="991" t="s">
        <v>7323</v>
      </c>
    </row>
    <row r="369" spans="1:10" s="1001" customFormat="1" ht="48" x14ac:dyDescent="0.3">
      <c r="A369" s="1271">
        <v>21206</v>
      </c>
      <c r="B369" s="983"/>
      <c r="C369" s="1272" t="s">
        <v>13241</v>
      </c>
      <c r="D369" s="1254" t="s">
        <v>7271</v>
      </c>
      <c r="E369" s="983" t="s">
        <v>7324</v>
      </c>
      <c r="F369" s="991" t="s">
        <v>7325</v>
      </c>
      <c r="G369" s="991" t="s">
        <v>1647</v>
      </c>
      <c r="H369" s="991" t="s">
        <v>4313</v>
      </c>
      <c r="I369" s="991" t="s">
        <v>7326</v>
      </c>
      <c r="J369" s="991" t="s">
        <v>7327</v>
      </c>
    </row>
    <row r="370" spans="1:10" s="1001" customFormat="1" ht="48" x14ac:dyDescent="0.3">
      <c r="A370" s="1271">
        <v>21206</v>
      </c>
      <c r="B370" s="983"/>
      <c r="C370" s="1272" t="s">
        <v>13241</v>
      </c>
      <c r="D370" s="1254" t="s">
        <v>7271</v>
      </c>
      <c r="E370" s="983" t="s">
        <v>7328</v>
      </c>
      <c r="F370" s="991" t="s">
        <v>13258</v>
      </c>
      <c r="G370" s="991" t="s">
        <v>7329</v>
      </c>
      <c r="H370" s="991" t="s">
        <v>7330</v>
      </c>
      <c r="I370" s="991" t="s">
        <v>7331</v>
      </c>
      <c r="J370" s="991" t="s">
        <v>7332</v>
      </c>
    </row>
    <row r="371" spans="1:10" s="1001" customFormat="1" ht="48" x14ac:dyDescent="0.3">
      <c r="A371" s="1271">
        <v>21206</v>
      </c>
      <c r="B371" s="983"/>
      <c r="C371" s="1272" t="s">
        <v>13241</v>
      </c>
      <c r="D371" s="1254" t="s">
        <v>7271</v>
      </c>
      <c r="E371" s="983" t="s">
        <v>7333</v>
      </c>
      <c r="F371" s="991" t="s">
        <v>13259</v>
      </c>
      <c r="G371" s="991" t="s">
        <v>4475</v>
      </c>
      <c r="H371" s="991" t="s">
        <v>1747</v>
      </c>
      <c r="I371" s="991" t="s">
        <v>1410</v>
      </c>
      <c r="J371" s="991" t="s">
        <v>7334</v>
      </c>
    </row>
    <row r="372" spans="1:10" s="1001" customFormat="1" ht="48" x14ac:dyDescent="0.3">
      <c r="A372" s="1271">
        <v>21206</v>
      </c>
      <c r="B372" s="983"/>
      <c r="C372" s="1272" t="s">
        <v>13241</v>
      </c>
      <c r="D372" s="1254" t="s">
        <v>7271</v>
      </c>
      <c r="E372" s="983" t="s">
        <v>7335</v>
      </c>
      <c r="F372" s="991" t="s">
        <v>13260</v>
      </c>
      <c r="G372" s="991" t="s">
        <v>7336</v>
      </c>
      <c r="H372" s="991" t="s">
        <v>7337</v>
      </c>
      <c r="I372" s="991" t="s">
        <v>1761</v>
      </c>
      <c r="J372" s="991" t="s">
        <v>7338</v>
      </c>
    </row>
    <row r="373" spans="1:10" s="1001" customFormat="1" ht="48" x14ac:dyDescent="0.3">
      <c r="A373" s="1271">
        <v>21206</v>
      </c>
      <c r="B373" s="983"/>
      <c r="C373" s="1272" t="s">
        <v>13241</v>
      </c>
      <c r="D373" s="1254" t="s">
        <v>7271</v>
      </c>
      <c r="E373" s="983" t="s">
        <v>7339</v>
      </c>
      <c r="F373" s="991" t="s">
        <v>7340</v>
      </c>
      <c r="G373" s="991" t="s">
        <v>7341</v>
      </c>
      <c r="H373" s="991" t="s">
        <v>1421</v>
      </c>
      <c r="I373" s="991" t="s">
        <v>4535</v>
      </c>
      <c r="J373" s="991" t="s">
        <v>7342</v>
      </c>
    </row>
    <row r="374" spans="1:10" s="1001" customFormat="1" ht="48" x14ac:dyDescent="0.3">
      <c r="A374" s="1271">
        <v>21206</v>
      </c>
      <c r="B374" s="983"/>
      <c r="C374" s="1272" t="s">
        <v>13241</v>
      </c>
      <c r="D374" s="1254" t="s">
        <v>7271</v>
      </c>
      <c r="E374" s="983" t="s">
        <v>7343</v>
      </c>
      <c r="F374" s="991" t="s">
        <v>7344</v>
      </c>
      <c r="G374" s="991" t="s">
        <v>3717</v>
      </c>
      <c r="H374" s="991" t="s">
        <v>4191</v>
      </c>
      <c r="I374" s="991" t="s">
        <v>2144</v>
      </c>
      <c r="J374" s="991" t="s">
        <v>7345</v>
      </c>
    </row>
    <row r="375" spans="1:10" s="1001" customFormat="1" ht="48" x14ac:dyDescent="0.3">
      <c r="A375" s="1271">
        <v>21206</v>
      </c>
      <c r="B375" s="983"/>
      <c r="C375" s="1272" t="s">
        <v>13241</v>
      </c>
      <c r="D375" s="1254" t="s">
        <v>7271</v>
      </c>
      <c r="E375" s="983" t="s">
        <v>7346</v>
      </c>
      <c r="F375" s="991" t="s">
        <v>13261</v>
      </c>
      <c r="G375" s="991" t="s">
        <v>7347</v>
      </c>
      <c r="H375" s="991" t="s">
        <v>1414</v>
      </c>
      <c r="I375" s="991" t="s">
        <v>5480</v>
      </c>
      <c r="J375" s="991" t="s">
        <v>7348</v>
      </c>
    </row>
    <row r="376" spans="1:10" s="1001" customFormat="1" ht="48" x14ac:dyDescent="0.3">
      <c r="A376" s="1271">
        <v>21206</v>
      </c>
      <c r="B376" s="983"/>
      <c r="C376" s="1272" t="s">
        <v>13241</v>
      </c>
      <c r="D376" s="1254" t="s">
        <v>7271</v>
      </c>
      <c r="E376" s="983" t="s">
        <v>7349</v>
      </c>
      <c r="F376" s="991" t="s">
        <v>13262</v>
      </c>
      <c r="G376" s="991" t="s">
        <v>4147</v>
      </c>
      <c r="H376" s="991" t="s">
        <v>1648</v>
      </c>
      <c r="I376" s="991" t="s">
        <v>1671</v>
      </c>
      <c r="J376" s="991" t="s">
        <v>7350</v>
      </c>
    </row>
    <row r="377" spans="1:10" s="1001" customFormat="1" ht="48" x14ac:dyDescent="0.3">
      <c r="A377" s="1271">
        <v>21206</v>
      </c>
      <c r="B377" s="983"/>
      <c r="C377" s="1272" t="s">
        <v>13241</v>
      </c>
      <c r="D377" s="1254" t="s">
        <v>7271</v>
      </c>
      <c r="E377" s="983" t="s">
        <v>7351</v>
      </c>
      <c r="F377" s="991" t="s">
        <v>13263</v>
      </c>
      <c r="G377" s="991" t="s">
        <v>7352</v>
      </c>
      <c r="H377" s="991" t="s">
        <v>1959</v>
      </c>
      <c r="I377" s="991" t="s">
        <v>1761</v>
      </c>
      <c r="J377" s="991" t="s">
        <v>7353</v>
      </c>
    </row>
    <row r="378" spans="1:10" s="1001" customFormat="1" ht="48" x14ac:dyDescent="0.3">
      <c r="A378" s="1271">
        <v>21206</v>
      </c>
      <c r="B378" s="983"/>
      <c r="C378" s="1272" t="s">
        <v>13241</v>
      </c>
      <c r="D378" s="1254" t="s">
        <v>7271</v>
      </c>
      <c r="E378" s="983" t="s">
        <v>7354</v>
      </c>
      <c r="F378" s="991" t="s">
        <v>7355</v>
      </c>
      <c r="G378" s="991" t="s">
        <v>2792</v>
      </c>
      <c r="H378" s="991" t="s">
        <v>3812</v>
      </c>
      <c r="I378" s="991" t="s">
        <v>7356</v>
      </c>
      <c r="J378" s="991" t="s">
        <v>7357</v>
      </c>
    </row>
    <row r="379" spans="1:10" s="1001" customFormat="1" ht="48" x14ac:dyDescent="0.3">
      <c r="A379" s="1271">
        <v>21206</v>
      </c>
      <c r="B379" s="983"/>
      <c r="C379" s="1272" t="s">
        <v>13241</v>
      </c>
      <c r="D379" s="1254" t="s">
        <v>7271</v>
      </c>
      <c r="E379" s="983" t="s">
        <v>7358</v>
      </c>
      <c r="F379" s="991" t="s">
        <v>7359</v>
      </c>
      <c r="G379" s="991" t="s">
        <v>7360</v>
      </c>
      <c r="H379" s="991" t="s">
        <v>1421</v>
      </c>
      <c r="I379" s="991" t="s">
        <v>3570</v>
      </c>
      <c r="J379" s="991" t="s">
        <v>7361</v>
      </c>
    </row>
    <row r="380" spans="1:10" s="1001" customFormat="1" ht="48" x14ac:dyDescent="0.3">
      <c r="A380" s="1271">
        <v>21206</v>
      </c>
      <c r="B380" s="983"/>
      <c r="C380" s="1272" t="s">
        <v>13241</v>
      </c>
      <c r="D380" s="1254" t="s">
        <v>7271</v>
      </c>
      <c r="E380" s="983" t="s">
        <v>7362</v>
      </c>
      <c r="F380" s="991" t="s">
        <v>7363</v>
      </c>
      <c r="G380" s="991" t="s">
        <v>7364</v>
      </c>
      <c r="H380" s="991" t="s">
        <v>4284</v>
      </c>
      <c r="I380" s="991" t="s">
        <v>6491</v>
      </c>
      <c r="J380" s="991" t="s">
        <v>7365</v>
      </c>
    </row>
    <row r="381" spans="1:10" s="1001" customFormat="1" ht="48" x14ac:dyDescent="0.3">
      <c r="A381" s="1271">
        <v>21206</v>
      </c>
      <c r="B381" s="1070"/>
      <c r="C381" s="1272" t="s">
        <v>13241</v>
      </c>
      <c r="D381" s="1254" t="s">
        <v>7271</v>
      </c>
      <c r="E381" s="983" t="s">
        <v>7366</v>
      </c>
      <c r="F381" s="991" t="s">
        <v>7367</v>
      </c>
      <c r="G381" s="991" t="s">
        <v>7368</v>
      </c>
      <c r="H381" s="991" t="s">
        <v>6490</v>
      </c>
      <c r="I381" s="991" t="s">
        <v>7369</v>
      </c>
      <c r="J381" s="991" t="s">
        <v>7370</v>
      </c>
    </row>
    <row r="382" spans="1:10" s="1001" customFormat="1" ht="48" x14ac:dyDescent="0.3">
      <c r="A382" s="1271">
        <v>21206</v>
      </c>
      <c r="B382" s="1070"/>
      <c r="C382" s="1272" t="s">
        <v>13241</v>
      </c>
      <c r="D382" s="1254" t="s">
        <v>7271</v>
      </c>
      <c r="E382" s="983" t="s">
        <v>7371</v>
      </c>
      <c r="F382" s="991" t="s">
        <v>13264</v>
      </c>
      <c r="G382" s="991" t="s">
        <v>7372</v>
      </c>
      <c r="H382" s="991" t="s">
        <v>7373</v>
      </c>
      <c r="I382" s="991" t="s">
        <v>1761</v>
      </c>
      <c r="J382" s="991" t="s">
        <v>7374</v>
      </c>
    </row>
    <row r="383" spans="1:10" s="1001" customFormat="1" ht="48" x14ac:dyDescent="0.3">
      <c r="A383" s="1271">
        <v>21206</v>
      </c>
      <c r="B383" s="1070"/>
      <c r="C383" s="1272" t="s">
        <v>13241</v>
      </c>
      <c r="D383" s="1254" t="s">
        <v>7271</v>
      </c>
      <c r="E383" s="983" t="s">
        <v>7375</v>
      </c>
      <c r="F383" s="991" t="s">
        <v>7376</v>
      </c>
      <c r="G383" s="991" t="s">
        <v>5713</v>
      </c>
      <c r="H383" s="991" t="s">
        <v>1442</v>
      </c>
      <c r="I383" s="991" t="s">
        <v>7377</v>
      </c>
      <c r="J383" s="991" t="s">
        <v>7378</v>
      </c>
    </row>
    <row r="384" spans="1:10" s="1001" customFormat="1" ht="48" x14ac:dyDescent="0.3">
      <c r="A384" s="1271">
        <v>21206</v>
      </c>
      <c r="B384" s="1070"/>
      <c r="C384" s="1272" t="s">
        <v>13241</v>
      </c>
      <c r="D384" s="1254" t="s">
        <v>7271</v>
      </c>
      <c r="E384" s="997" t="s">
        <v>7379</v>
      </c>
      <c r="F384" s="990" t="s">
        <v>7380</v>
      </c>
      <c r="G384" s="990" t="s">
        <v>7381</v>
      </c>
      <c r="H384" s="990" t="s">
        <v>4572</v>
      </c>
      <c r="I384" s="990" t="s">
        <v>7382</v>
      </c>
      <c r="J384" s="990" t="s">
        <v>7383</v>
      </c>
    </row>
    <row r="385" spans="1:10" s="1001" customFormat="1" ht="48" x14ac:dyDescent="0.3">
      <c r="A385" s="1271">
        <v>21206</v>
      </c>
      <c r="B385" s="1070"/>
      <c r="C385" s="1272" t="s">
        <v>13241</v>
      </c>
      <c r="D385" s="1254" t="s">
        <v>7271</v>
      </c>
      <c r="E385" s="1070" t="s">
        <v>7384</v>
      </c>
      <c r="F385" s="1175" t="s">
        <v>13265</v>
      </c>
      <c r="G385" s="1175" t="s">
        <v>7385</v>
      </c>
      <c r="H385" s="1175" t="s">
        <v>1901</v>
      </c>
      <c r="I385" s="1175" t="s">
        <v>7386</v>
      </c>
      <c r="J385" s="1175" t="s">
        <v>7387</v>
      </c>
    </row>
    <row r="386" spans="1:10" s="1001" customFormat="1" ht="48" x14ac:dyDescent="0.3">
      <c r="A386" s="1271">
        <v>21206</v>
      </c>
      <c r="B386" s="1070"/>
      <c r="C386" s="1272" t="s">
        <v>13241</v>
      </c>
      <c r="D386" s="1254" t="s">
        <v>7271</v>
      </c>
      <c r="E386" s="1070" t="s">
        <v>7388</v>
      </c>
      <c r="F386" s="1175" t="s">
        <v>7389</v>
      </c>
      <c r="G386" s="1175" t="s">
        <v>7390</v>
      </c>
      <c r="H386" s="1175" t="s">
        <v>7391</v>
      </c>
      <c r="I386" s="1175" t="s">
        <v>2587</v>
      </c>
      <c r="J386" s="1175" t="s">
        <v>7392</v>
      </c>
    </row>
    <row r="387" spans="1:10" s="1001" customFormat="1" ht="48" x14ac:dyDescent="0.3">
      <c r="A387" s="1271">
        <v>21206</v>
      </c>
      <c r="B387" s="1070"/>
      <c r="C387" s="1272" t="s">
        <v>13241</v>
      </c>
      <c r="D387" s="1254" t="s">
        <v>7271</v>
      </c>
      <c r="E387" s="1070" t="s">
        <v>7394</v>
      </c>
      <c r="F387" s="1175" t="s">
        <v>7395</v>
      </c>
      <c r="G387" s="1175" t="s">
        <v>7396</v>
      </c>
      <c r="H387" s="1175" t="s">
        <v>7397</v>
      </c>
      <c r="I387" s="1175" t="s">
        <v>1761</v>
      </c>
      <c r="J387" s="1175" t="s">
        <v>7398</v>
      </c>
    </row>
    <row r="388" spans="1:10" s="1001" customFormat="1" ht="48" x14ac:dyDescent="0.3">
      <c r="A388" s="1271"/>
      <c r="B388" s="1070"/>
      <c r="C388" s="1272" t="s">
        <v>13241</v>
      </c>
      <c r="D388" s="1254" t="s">
        <v>7271</v>
      </c>
      <c r="E388" s="1275" t="s">
        <v>13266</v>
      </c>
      <c r="F388" s="1175" t="s">
        <v>13267</v>
      </c>
      <c r="G388" s="1276" t="s">
        <v>13268</v>
      </c>
      <c r="H388" s="1175" t="s">
        <v>5074</v>
      </c>
      <c r="I388" s="1175" t="s">
        <v>13269</v>
      </c>
      <c r="J388" s="1175"/>
    </row>
    <row r="389" spans="1:10" s="1001" customFormat="1" ht="48" x14ac:dyDescent="0.3">
      <c r="A389" s="1271"/>
      <c r="B389" s="1070"/>
      <c r="C389" s="1272" t="s">
        <v>13241</v>
      </c>
      <c r="D389" s="1254" t="s">
        <v>7271</v>
      </c>
      <c r="E389" s="1275" t="s">
        <v>13270</v>
      </c>
      <c r="F389" s="1175" t="s">
        <v>13271</v>
      </c>
      <c r="G389" s="1276"/>
      <c r="H389" s="1175"/>
      <c r="I389" s="1175"/>
      <c r="J389" s="1175"/>
    </row>
    <row r="390" spans="1:10" s="1001" customFormat="1" ht="48" x14ac:dyDescent="0.3">
      <c r="A390" s="1271"/>
      <c r="B390" s="1070"/>
      <c r="C390" s="1272" t="s">
        <v>13241</v>
      </c>
      <c r="D390" s="1273" t="s">
        <v>13243</v>
      </c>
      <c r="E390" s="1275" t="s">
        <v>13272</v>
      </c>
      <c r="F390" s="1175" t="s">
        <v>13273</v>
      </c>
      <c r="G390" s="1276" t="s">
        <v>13274</v>
      </c>
      <c r="H390" s="1175" t="s">
        <v>13275</v>
      </c>
      <c r="I390" s="1175" t="s">
        <v>13276</v>
      </c>
      <c r="J390" s="1175" t="s">
        <v>13277</v>
      </c>
    </row>
    <row r="391" spans="1:10" s="1001" customFormat="1" ht="48" x14ac:dyDescent="0.3">
      <c r="A391" s="1271"/>
      <c r="B391" s="1070"/>
      <c r="C391" s="1272" t="s">
        <v>13241</v>
      </c>
      <c r="D391" s="1273" t="s">
        <v>13243</v>
      </c>
      <c r="E391" s="1275" t="s">
        <v>13270</v>
      </c>
      <c r="F391" s="1175" t="s">
        <v>13278</v>
      </c>
      <c r="G391" s="1276" t="s">
        <v>13279</v>
      </c>
      <c r="H391" s="1175" t="s">
        <v>2856</v>
      </c>
      <c r="I391" s="1175" t="s">
        <v>2144</v>
      </c>
      <c r="J391" s="1175" t="s">
        <v>13280</v>
      </c>
    </row>
    <row r="392" spans="1:10" s="1001" customFormat="1" ht="48" x14ac:dyDescent="0.3">
      <c r="A392" s="1271"/>
      <c r="B392" s="1070"/>
      <c r="C392" s="1272" t="s">
        <v>13241</v>
      </c>
      <c r="D392" s="1273" t="s">
        <v>13243</v>
      </c>
      <c r="E392" s="1275" t="s">
        <v>13281</v>
      </c>
      <c r="F392" s="1175" t="s">
        <v>13282</v>
      </c>
      <c r="G392" s="1276" t="s">
        <v>5889</v>
      </c>
      <c r="H392" s="1175" t="s">
        <v>3718</v>
      </c>
      <c r="I392" s="1175" t="s">
        <v>6628</v>
      </c>
      <c r="J392" s="1175" t="s">
        <v>13283</v>
      </c>
    </row>
    <row r="393" spans="1:10" s="1001" customFormat="1" ht="63.75" x14ac:dyDescent="0.3">
      <c r="A393" s="1075" t="s">
        <v>10841</v>
      </c>
      <c r="B393" s="590"/>
      <c r="C393" s="1068" t="s">
        <v>7393</v>
      </c>
      <c r="D393" s="1062" t="s">
        <v>13284</v>
      </c>
      <c r="E393" s="590"/>
      <c r="F393" s="1068"/>
      <c r="G393" s="1068"/>
      <c r="H393" s="1068"/>
      <c r="I393" s="1068"/>
      <c r="J393" s="1068"/>
    </row>
    <row r="394" spans="1:10" s="1001" customFormat="1" ht="63.75" x14ac:dyDescent="0.3">
      <c r="A394" s="1262" t="s">
        <v>7399</v>
      </c>
      <c r="B394" s="1054"/>
      <c r="C394" s="1054" t="s">
        <v>10825</v>
      </c>
      <c r="D394" s="1054" t="s">
        <v>7465</v>
      </c>
      <c r="E394" s="1054" t="s">
        <v>2235</v>
      </c>
      <c r="F394" s="1054" t="s">
        <v>13285</v>
      </c>
      <c r="G394" s="1054" t="s">
        <v>2986</v>
      </c>
      <c r="H394" s="1054" t="s">
        <v>7407</v>
      </c>
      <c r="I394" s="1054" t="s">
        <v>7408</v>
      </c>
      <c r="J394" s="1264" t="s">
        <v>7409</v>
      </c>
    </row>
    <row r="395" spans="1:10" s="1001" customFormat="1" ht="63.75" x14ac:dyDescent="0.3">
      <c r="A395" s="1262" t="s">
        <v>7399</v>
      </c>
      <c r="B395" s="1054"/>
      <c r="C395" s="1054" t="s">
        <v>10825</v>
      </c>
      <c r="D395" s="1054" t="s">
        <v>7465</v>
      </c>
      <c r="E395" s="1054" t="s">
        <v>7410</v>
      </c>
      <c r="F395" s="1054" t="s">
        <v>13286</v>
      </c>
      <c r="G395" s="1054" t="s">
        <v>2986</v>
      </c>
      <c r="H395" s="1054" t="s">
        <v>7407</v>
      </c>
      <c r="I395" s="1054" t="s">
        <v>7408</v>
      </c>
      <c r="J395" s="1264" t="s">
        <v>7409</v>
      </c>
    </row>
    <row r="396" spans="1:10" s="1001" customFormat="1" ht="63.75" x14ac:dyDescent="0.3">
      <c r="A396" s="1262" t="s">
        <v>7399</v>
      </c>
      <c r="B396" s="1054"/>
      <c r="C396" s="1054" t="s">
        <v>10825</v>
      </c>
      <c r="D396" s="1054" t="s">
        <v>7465</v>
      </c>
      <c r="E396" s="1054" t="s">
        <v>7411</v>
      </c>
      <c r="F396" s="1054" t="s">
        <v>13287</v>
      </c>
      <c r="G396" s="1054" t="s">
        <v>2986</v>
      </c>
      <c r="H396" s="1054" t="s">
        <v>7407</v>
      </c>
      <c r="I396" s="1054" t="s">
        <v>7408</v>
      </c>
      <c r="J396" s="1264" t="s">
        <v>7409</v>
      </c>
    </row>
    <row r="397" spans="1:10" s="1001" customFormat="1" ht="63.75" x14ac:dyDescent="0.3">
      <c r="A397" s="1262" t="s">
        <v>7399</v>
      </c>
      <c r="B397" s="1054"/>
      <c r="C397" s="1054" t="s">
        <v>10825</v>
      </c>
      <c r="D397" s="1054" t="s">
        <v>7465</v>
      </c>
      <c r="E397" s="1054" t="s">
        <v>7412</v>
      </c>
      <c r="F397" s="1054" t="s">
        <v>13288</v>
      </c>
      <c r="G397" s="1054" t="s">
        <v>2986</v>
      </c>
      <c r="H397" s="1054" t="s">
        <v>7407</v>
      </c>
      <c r="I397" s="1054" t="s">
        <v>7408</v>
      </c>
      <c r="J397" s="1264" t="s">
        <v>7409</v>
      </c>
    </row>
    <row r="398" spans="1:10" s="1001" customFormat="1" ht="63.75" x14ac:dyDescent="0.3">
      <c r="A398" s="1262" t="s">
        <v>7399</v>
      </c>
      <c r="B398" s="1054"/>
      <c r="C398" s="1054" t="s">
        <v>10825</v>
      </c>
      <c r="D398" s="1054" t="s">
        <v>7465</v>
      </c>
      <c r="E398" s="1054" t="s">
        <v>7413</v>
      </c>
      <c r="F398" s="1054" t="s">
        <v>13289</v>
      </c>
      <c r="G398" s="1054" t="s">
        <v>2986</v>
      </c>
      <c r="H398" s="1054" t="s">
        <v>7407</v>
      </c>
      <c r="I398" s="1054" t="s">
        <v>7408</v>
      </c>
      <c r="J398" s="1264" t="s">
        <v>7409</v>
      </c>
    </row>
    <row r="399" spans="1:10" s="1001" customFormat="1" ht="63.75" x14ac:dyDescent="0.3">
      <c r="A399" s="1262" t="s">
        <v>7399</v>
      </c>
      <c r="B399" s="1054"/>
      <c r="C399" s="1054" t="s">
        <v>10825</v>
      </c>
      <c r="D399" s="1054" t="s">
        <v>7465</v>
      </c>
      <c r="E399" s="1054" t="s">
        <v>7414</v>
      </c>
      <c r="F399" s="1054" t="s">
        <v>13290</v>
      </c>
      <c r="G399" s="1054" t="s">
        <v>2986</v>
      </c>
      <c r="H399" s="1054" t="s">
        <v>7407</v>
      </c>
      <c r="I399" s="1054" t="s">
        <v>7408</v>
      </c>
      <c r="J399" s="1264" t="s">
        <v>7409</v>
      </c>
    </row>
    <row r="400" spans="1:10" s="1001" customFormat="1" ht="63.75" x14ac:dyDescent="0.3">
      <c r="A400" s="1262" t="s">
        <v>7399</v>
      </c>
      <c r="B400" s="1070"/>
      <c r="C400" s="1054" t="s">
        <v>10825</v>
      </c>
      <c r="D400" s="1054" t="s">
        <v>7465</v>
      </c>
      <c r="E400" s="1264" t="s">
        <v>7415</v>
      </c>
      <c r="F400" s="1277" t="s">
        <v>13291</v>
      </c>
      <c r="G400" s="1054" t="s">
        <v>2986</v>
      </c>
      <c r="H400" s="1054" t="s">
        <v>7407</v>
      </c>
      <c r="I400" s="1054" t="s">
        <v>7408</v>
      </c>
      <c r="J400" s="1264" t="s">
        <v>7409</v>
      </c>
    </row>
    <row r="401" spans="1:10" s="1001" customFormat="1" ht="63.75" x14ac:dyDescent="0.3">
      <c r="A401" s="1262" t="s">
        <v>7399</v>
      </c>
      <c r="B401" s="1070"/>
      <c r="C401" s="1054" t="s">
        <v>10825</v>
      </c>
      <c r="D401" s="1054" t="s">
        <v>7465</v>
      </c>
      <c r="E401" s="1264" t="s">
        <v>7416</v>
      </c>
      <c r="F401" s="1277" t="s">
        <v>13291</v>
      </c>
      <c r="G401" s="1054" t="s">
        <v>2986</v>
      </c>
      <c r="H401" s="1054" t="s">
        <v>7407</v>
      </c>
      <c r="I401" s="1054" t="s">
        <v>7408</v>
      </c>
      <c r="J401" s="1264" t="s">
        <v>7409</v>
      </c>
    </row>
    <row r="402" spans="1:10" s="1001" customFormat="1" ht="63.75" x14ac:dyDescent="0.3">
      <c r="A402" s="1262" t="s">
        <v>7399</v>
      </c>
      <c r="B402" s="1070"/>
      <c r="C402" s="1054" t="s">
        <v>10825</v>
      </c>
      <c r="D402" s="1054" t="s">
        <v>7465</v>
      </c>
      <c r="E402" s="1264" t="s">
        <v>7417</v>
      </c>
      <c r="F402" s="1277" t="s">
        <v>13291</v>
      </c>
      <c r="G402" s="1054" t="s">
        <v>2986</v>
      </c>
      <c r="H402" s="1054" t="s">
        <v>7407</v>
      </c>
      <c r="I402" s="1054" t="s">
        <v>7408</v>
      </c>
      <c r="J402" s="1264" t="s">
        <v>7409</v>
      </c>
    </row>
    <row r="403" spans="1:10" s="1001" customFormat="1" ht="63.75" x14ac:dyDescent="0.3">
      <c r="A403" s="1262" t="s">
        <v>7399</v>
      </c>
      <c r="B403" s="1070"/>
      <c r="C403" s="1054" t="s">
        <v>10825</v>
      </c>
      <c r="D403" s="1054" t="s">
        <v>7465</v>
      </c>
      <c r="E403" s="1264" t="s">
        <v>7418</v>
      </c>
      <c r="F403" s="1277" t="s">
        <v>13291</v>
      </c>
      <c r="G403" s="1054" t="s">
        <v>2986</v>
      </c>
      <c r="H403" s="1054" t="s">
        <v>7407</v>
      </c>
      <c r="I403" s="1054" t="s">
        <v>7408</v>
      </c>
      <c r="J403" s="1264" t="s">
        <v>7409</v>
      </c>
    </row>
    <row r="404" spans="1:10" s="1001" customFormat="1" ht="63.75" x14ac:dyDescent="0.3">
      <c r="A404" s="1262" t="s">
        <v>7399</v>
      </c>
      <c r="B404" s="1070"/>
      <c r="C404" s="1054" t="s">
        <v>10825</v>
      </c>
      <c r="D404" s="1054" t="s">
        <v>7465</v>
      </c>
      <c r="E404" s="1264" t="s">
        <v>5072</v>
      </c>
      <c r="F404" s="1277" t="s">
        <v>13291</v>
      </c>
      <c r="G404" s="1054" t="s">
        <v>2986</v>
      </c>
      <c r="H404" s="1054" t="s">
        <v>7407</v>
      </c>
      <c r="I404" s="1054" t="s">
        <v>7408</v>
      </c>
      <c r="J404" s="1264" t="s">
        <v>7409</v>
      </c>
    </row>
    <row r="405" spans="1:10" s="1001" customFormat="1" ht="63.75" x14ac:dyDescent="0.3">
      <c r="A405" s="1262" t="s">
        <v>7399</v>
      </c>
      <c r="B405" s="1070"/>
      <c r="C405" s="1054" t="s">
        <v>10825</v>
      </c>
      <c r="D405" s="1054" t="s">
        <v>7465</v>
      </c>
      <c r="E405" s="1264" t="s">
        <v>5080</v>
      </c>
      <c r="F405" s="1277" t="s">
        <v>13291</v>
      </c>
      <c r="G405" s="1054" t="s">
        <v>2986</v>
      </c>
      <c r="H405" s="1054" t="s">
        <v>7407</v>
      </c>
      <c r="I405" s="1054" t="s">
        <v>7408</v>
      </c>
      <c r="J405" s="1264" t="s">
        <v>7409</v>
      </c>
    </row>
    <row r="406" spans="1:10" s="1001" customFormat="1" ht="63.75" x14ac:dyDescent="0.3">
      <c r="A406" s="1262" t="s">
        <v>7399</v>
      </c>
      <c r="B406" s="1070"/>
      <c r="C406" s="1054" t="s">
        <v>10825</v>
      </c>
      <c r="D406" s="1054" t="s">
        <v>7465</v>
      </c>
      <c r="E406" s="1264" t="s">
        <v>7419</v>
      </c>
      <c r="F406" s="1277" t="s">
        <v>13291</v>
      </c>
      <c r="G406" s="1054" t="s">
        <v>2986</v>
      </c>
      <c r="H406" s="1054" t="s">
        <v>7407</v>
      </c>
      <c r="I406" s="1054" t="s">
        <v>7408</v>
      </c>
      <c r="J406" s="1264" t="s">
        <v>7409</v>
      </c>
    </row>
    <row r="407" spans="1:10" s="1001" customFormat="1" ht="63.75" x14ac:dyDescent="0.3">
      <c r="A407" s="1262" t="s">
        <v>7399</v>
      </c>
      <c r="B407" s="1070"/>
      <c r="C407" s="1054" t="s">
        <v>10825</v>
      </c>
      <c r="D407" s="1054" t="s">
        <v>7465</v>
      </c>
      <c r="E407" s="1264" t="s">
        <v>7420</v>
      </c>
      <c r="F407" s="1054" t="s">
        <v>13292</v>
      </c>
      <c r="G407" s="1054" t="s">
        <v>2986</v>
      </c>
      <c r="H407" s="1054" t="s">
        <v>7407</v>
      </c>
      <c r="I407" s="1054" t="s">
        <v>7408</v>
      </c>
      <c r="J407" s="1264" t="s">
        <v>7409</v>
      </c>
    </row>
    <row r="408" spans="1:10" s="1001" customFormat="1" ht="63.75" x14ac:dyDescent="0.3">
      <c r="A408" s="1262" t="s">
        <v>7399</v>
      </c>
      <c r="B408" s="1070"/>
      <c r="C408" s="1054" t="s">
        <v>10825</v>
      </c>
      <c r="D408" s="1054" t="s">
        <v>7465</v>
      </c>
      <c r="E408" s="1264" t="s">
        <v>7421</v>
      </c>
      <c r="F408" s="1054" t="s">
        <v>13293</v>
      </c>
      <c r="G408" s="1054" t="s">
        <v>2986</v>
      </c>
      <c r="H408" s="1054" t="s">
        <v>7407</v>
      </c>
      <c r="I408" s="1054" t="s">
        <v>7408</v>
      </c>
      <c r="J408" s="1264" t="s">
        <v>7409</v>
      </c>
    </row>
    <row r="409" spans="1:10" s="1001" customFormat="1" ht="63.75" x14ac:dyDescent="0.3">
      <c r="A409" s="1262" t="s">
        <v>7399</v>
      </c>
      <c r="B409" s="1070"/>
      <c r="C409" s="1054" t="s">
        <v>10825</v>
      </c>
      <c r="D409" s="1054" t="s">
        <v>7465</v>
      </c>
      <c r="E409" s="1264" t="s">
        <v>7422</v>
      </c>
      <c r="F409" s="1054" t="s">
        <v>13294</v>
      </c>
      <c r="G409" s="1054" t="s">
        <v>2986</v>
      </c>
      <c r="H409" s="1054" t="s">
        <v>7407</v>
      </c>
      <c r="I409" s="1054" t="s">
        <v>7408</v>
      </c>
      <c r="J409" s="1264" t="s">
        <v>7409</v>
      </c>
    </row>
    <row r="410" spans="1:10" s="1001" customFormat="1" ht="63.75" x14ac:dyDescent="0.3">
      <c r="A410" s="1262" t="s">
        <v>7399</v>
      </c>
      <c r="B410" s="1070"/>
      <c r="C410" s="1054" t="s">
        <v>10825</v>
      </c>
      <c r="D410" s="1054" t="s">
        <v>7465</v>
      </c>
      <c r="E410" s="1264" t="s">
        <v>2544</v>
      </c>
      <c r="F410" s="1054" t="s">
        <v>13295</v>
      </c>
      <c r="G410" s="1054" t="s">
        <v>2986</v>
      </c>
      <c r="H410" s="1054" t="s">
        <v>7407</v>
      </c>
      <c r="I410" s="1054" t="s">
        <v>7408</v>
      </c>
      <c r="J410" s="1264" t="s">
        <v>7409</v>
      </c>
    </row>
    <row r="411" spans="1:10" s="1001" customFormat="1" ht="63.75" x14ac:dyDescent="0.3">
      <c r="A411" s="1262" t="s">
        <v>7399</v>
      </c>
      <c r="B411" s="1070"/>
      <c r="C411" s="1054" t="s">
        <v>10825</v>
      </c>
      <c r="D411" s="1054" t="s">
        <v>7465</v>
      </c>
      <c r="E411" s="1264" t="s">
        <v>7423</v>
      </c>
      <c r="F411" s="1054" t="s">
        <v>13296</v>
      </c>
      <c r="G411" s="1054" t="s">
        <v>2986</v>
      </c>
      <c r="H411" s="1054" t="s">
        <v>7407</v>
      </c>
      <c r="I411" s="1054" t="s">
        <v>7408</v>
      </c>
      <c r="J411" s="1264" t="s">
        <v>7409</v>
      </c>
    </row>
    <row r="412" spans="1:10" s="1001" customFormat="1" ht="63.75" x14ac:dyDescent="0.3">
      <c r="A412" s="1262" t="s">
        <v>7399</v>
      </c>
      <c r="B412" s="1070"/>
      <c r="C412" s="1054" t="s">
        <v>10825</v>
      </c>
      <c r="D412" s="1054" t="s">
        <v>7465</v>
      </c>
      <c r="E412" s="1264" t="s">
        <v>7424</v>
      </c>
      <c r="F412" s="1054" t="s">
        <v>13297</v>
      </c>
      <c r="G412" s="1054" t="s">
        <v>2986</v>
      </c>
      <c r="H412" s="1054" t="s">
        <v>7407</v>
      </c>
      <c r="I412" s="1054" t="s">
        <v>7408</v>
      </c>
      <c r="J412" s="1264" t="s">
        <v>7409</v>
      </c>
    </row>
    <row r="413" spans="1:10" s="1001" customFormat="1" ht="63.75" x14ac:dyDescent="0.3">
      <c r="A413" s="1262" t="s">
        <v>7399</v>
      </c>
      <c r="B413" s="1070"/>
      <c r="C413" s="1054" t="s">
        <v>10825</v>
      </c>
      <c r="D413" s="1054" t="s">
        <v>7465</v>
      </c>
      <c r="E413" s="1264" t="s">
        <v>7425</v>
      </c>
      <c r="F413" s="1054" t="s">
        <v>13298</v>
      </c>
      <c r="G413" s="1054" t="s">
        <v>2986</v>
      </c>
      <c r="H413" s="1054" t="s">
        <v>7407</v>
      </c>
      <c r="I413" s="1054" t="s">
        <v>7408</v>
      </c>
      <c r="J413" s="1264" t="s">
        <v>7409</v>
      </c>
    </row>
    <row r="414" spans="1:10" s="1001" customFormat="1" ht="63.75" x14ac:dyDescent="0.3">
      <c r="A414" s="1262" t="s">
        <v>7399</v>
      </c>
      <c r="B414" s="1070"/>
      <c r="C414" s="1054" t="s">
        <v>10825</v>
      </c>
      <c r="D414" s="1054" t="s">
        <v>7465</v>
      </c>
      <c r="E414" s="1264" t="s">
        <v>7426</v>
      </c>
      <c r="F414" s="1054" t="s">
        <v>13299</v>
      </c>
      <c r="G414" s="1054" t="s">
        <v>2986</v>
      </c>
      <c r="H414" s="1054" t="s">
        <v>7407</v>
      </c>
      <c r="I414" s="1054" t="s">
        <v>7408</v>
      </c>
      <c r="J414" s="1264" t="s">
        <v>7409</v>
      </c>
    </row>
    <row r="415" spans="1:10" s="1001" customFormat="1" ht="63.75" x14ac:dyDescent="0.3">
      <c r="A415" s="1262" t="s">
        <v>7399</v>
      </c>
      <c r="B415" s="1070"/>
      <c r="C415" s="1054" t="s">
        <v>10825</v>
      </c>
      <c r="D415" s="1054" t="s">
        <v>7465</v>
      </c>
      <c r="E415" s="1264" t="s">
        <v>7427</v>
      </c>
      <c r="F415" s="1054" t="s">
        <v>13300</v>
      </c>
      <c r="G415" s="1054" t="s">
        <v>2986</v>
      </c>
      <c r="H415" s="1054" t="s">
        <v>7407</v>
      </c>
      <c r="I415" s="1054" t="s">
        <v>7408</v>
      </c>
      <c r="J415" s="1264" t="s">
        <v>7409</v>
      </c>
    </row>
    <row r="416" spans="1:10" s="1001" customFormat="1" ht="63.75" x14ac:dyDescent="0.3">
      <c r="A416" s="1262" t="s">
        <v>7399</v>
      </c>
      <c r="B416" s="1070"/>
      <c r="C416" s="1054" t="s">
        <v>10825</v>
      </c>
      <c r="D416" s="1054" t="s">
        <v>7465</v>
      </c>
      <c r="E416" s="1264" t="s">
        <v>7428</v>
      </c>
      <c r="F416" s="1054" t="s">
        <v>13301</v>
      </c>
      <c r="G416" s="1054" t="s">
        <v>2986</v>
      </c>
      <c r="H416" s="1054" t="s">
        <v>7407</v>
      </c>
      <c r="I416" s="1054" t="s">
        <v>7408</v>
      </c>
      <c r="J416" s="1264" t="s">
        <v>7409</v>
      </c>
    </row>
    <row r="417" spans="1:10" s="1001" customFormat="1" ht="63.75" x14ac:dyDescent="0.3">
      <c r="A417" s="1262" t="s">
        <v>7399</v>
      </c>
      <c r="B417" s="1070"/>
      <c r="C417" s="1054" t="s">
        <v>10825</v>
      </c>
      <c r="D417" s="1054" t="s">
        <v>7465</v>
      </c>
      <c r="E417" s="1264" t="s">
        <v>7429</v>
      </c>
      <c r="F417" s="1054" t="s">
        <v>13302</v>
      </c>
      <c r="G417" s="1054" t="s">
        <v>2986</v>
      </c>
      <c r="H417" s="1054" t="s">
        <v>7407</v>
      </c>
      <c r="I417" s="1054" t="s">
        <v>7408</v>
      </c>
      <c r="J417" s="1264" t="s">
        <v>7409</v>
      </c>
    </row>
    <row r="418" spans="1:10" s="1001" customFormat="1" ht="63.75" x14ac:dyDescent="0.3">
      <c r="A418" s="1262" t="s">
        <v>7399</v>
      </c>
      <c r="B418" s="1070"/>
      <c r="C418" s="1054" t="s">
        <v>10825</v>
      </c>
      <c r="D418" s="1054" t="s">
        <v>7465</v>
      </c>
      <c r="E418" s="1264" t="s">
        <v>7430</v>
      </c>
      <c r="F418" s="1054" t="s">
        <v>13303</v>
      </c>
      <c r="G418" s="1054" t="s">
        <v>2986</v>
      </c>
      <c r="H418" s="1054" t="s">
        <v>7407</v>
      </c>
      <c r="I418" s="1054" t="s">
        <v>7408</v>
      </c>
      <c r="J418" s="1264" t="s">
        <v>7409</v>
      </c>
    </row>
    <row r="419" spans="1:10" s="1001" customFormat="1" ht="63.75" x14ac:dyDescent="0.3">
      <c r="A419" s="1262" t="s">
        <v>7399</v>
      </c>
      <c r="B419" s="1070"/>
      <c r="C419" s="1054" t="s">
        <v>10825</v>
      </c>
      <c r="D419" s="1054" t="s">
        <v>7465</v>
      </c>
      <c r="E419" s="1264" t="s">
        <v>7431</v>
      </c>
      <c r="F419" s="1054" t="s">
        <v>13304</v>
      </c>
      <c r="G419" s="1054" t="s">
        <v>2986</v>
      </c>
      <c r="H419" s="1054" t="s">
        <v>7407</v>
      </c>
      <c r="I419" s="1054" t="s">
        <v>7408</v>
      </c>
      <c r="J419" s="1264" t="s">
        <v>7409</v>
      </c>
    </row>
    <row r="420" spans="1:10" s="1001" customFormat="1" ht="63.75" x14ac:dyDescent="0.3">
      <c r="A420" s="1262" t="s">
        <v>7399</v>
      </c>
      <c r="B420" s="1070"/>
      <c r="C420" s="1054" t="s">
        <v>10825</v>
      </c>
      <c r="D420" s="1054" t="s">
        <v>7465</v>
      </c>
      <c r="E420" s="1264" t="s">
        <v>7432</v>
      </c>
      <c r="F420" s="1054" t="s">
        <v>13305</v>
      </c>
      <c r="G420" s="1054" t="s">
        <v>2986</v>
      </c>
      <c r="H420" s="1054" t="s">
        <v>7407</v>
      </c>
      <c r="I420" s="1054" t="s">
        <v>7408</v>
      </c>
      <c r="J420" s="1264" t="s">
        <v>7409</v>
      </c>
    </row>
    <row r="421" spans="1:10" s="1001" customFormat="1" ht="63.75" x14ac:dyDescent="0.3">
      <c r="A421" s="1262" t="s">
        <v>7399</v>
      </c>
      <c r="B421" s="1070"/>
      <c r="C421" s="1054" t="s">
        <v>10825</v>
      </c>
      <c r="D421" s="1054" t="s">
        <v>7465</v>
      </c>
      <c r="E421" s="1264" t="s">
        <v>7433</v>
      </c>
      <c r="F421" s="1054" t="s">
        <v>13306</v>
      </c>
      <c r="G421" s="1054" t="s">
        <v>2986</v>
      </c>
      <c r="H421" s="1054" t="s">
        <v>7407</v>
      </c>
      <c r="I421" s="1054" t="s">
        <v>7408</v>
      </c>
      <c r="J421" s="1264" t="s">
        <v>7409</v>
      </c>
    </row>
    <row r="422" spans="1:10" s="1001" customFormat="1" ht="63.75" x14ac:dyDescent="0.3">
      <c r="A422" s="1262" t="s">
        <v>7399</v>
      </c>
      <c r="B422" s="1070"/>
      <c r="C422" s="1054" t="s">
        <v>10825</v>
      </c>
      <c r="D422" s="1054" t="s">
        <v>7465</v>
      </c>
      <c r="E422" s="1264" t="s">
        <v>7434</v>
      </c>
      <c r="F422" s="1054" t="s">
        <v>13307</v>
      </c>
      <c r="G422" s="1054" t="s">
        <v>2986</v>
      </c>
      <c r="H422" s="1054" t="s">
        <v>7407</v>
      </c>
      <c r="I422" s="1054" t="s">
        <v>7408</v>
      </c>
      <c r="J422" s="1264" t="s">
        <v>7409</v>
      </c>
    </row>
    <row r="423" spans="1:10" s="1001" customFormat="1" ht="63.75" x14ac:dyDescent="0.3">
      <c r="A423" s="1262" t="s">
        <v>7399</v>
      </c>
      <c r="B423" s="1070"/>
      <c r="C423" s="1054" t="s">
        <v>10825</v>
      </c>
      <c r="D423" s="1054" t="s">
        <v>7465</v>
      </c>
      <c r="E423" s="1264" t="s">
        <v>7435</v>
      </c>
      <c r="F423" s="1054" t="s">
        <v>13308</v>
      </c>
      <c r="G423" s="1054" t="s">
        <v>2986</v>
      </c>
      <c r="H423" s="1054" t="s">
        <v>7407</v>
      </c>
      <c r="I423" s="1054" t="s">
        <v>7408</v>
      </c>
      <c r="J423" s="1264" t="s">
        <v>7409</v>
      </c>
    </row>
    <row r="424" spans="1:10" s="1001" customFormat="1" ht="63.75" x14ac:dyDescent="0.3">
      <c r="A424" s="1262" t="s">
        <v>7399</v>
      </c>
      <c r="B424" s="1070"/>
      <c r="C424" s="1054" t="s">
        <v>10825</v>
      </c>
      <c r="D424" s="1054" t="s">
        <v>7465</v>
      </c>
      <c r="E424" s="1264" t="s">
        <v>7436</v>
      </c>
      <c r="F424" s="1054" t="s">
        <v>13309</v>
      </c>
      <c r="G424" s="1054" t="s">
        <v>2986</v>
      </c>
      <c r="H424" s="1054" t="s">
        <v>7407</v>
      </c>
      <c r="I424" s="1054" t="s">
        <v>7408</v>
      </c>
      <c r="J424" s="1264" t="s">
        <v>7409</v>
      </c>
    </row>
    <row r="425" spans="1:10" s="1001" customFormat="1" ht="63.75" x14ac:dyDescent="0.3">
      <c r="A425" s="1262" t="s">
        <v>7399</v>
      </c>
      <c r="B425" s="1070"/>
      <c r="C425" s="1054" t="s">
        <v>10825</v>
      </c>
      <c r="D425" s="1054" t="s">
        <v>7465</v>
      </c>
      <c r="E425" s="1264" t="s">
        <v>2590</v>
      </c>
      <c r="F425" s="1054" t="s">
        <v>13310</v>
      </c>
      <c r="G425" s="1054" t="s">
        <v>2986</v>
      </c>
      <c r="H425" s="1054" t="s">
        <v>7407</v>
      </c>
      <c r="I425" s="1054" t="s">
        <v>7408</v>
      </c>
      <c r="J425" s="1264" t="s">
        <v>7409</v>
      </c>
    </row>
    <row r="426" spans="1:10" s="1001" customFormat="1" ht="63.75" x14ac:dyDescent="0.3">
      <c r="A426" s="1262" t="s">
        <v>7399</v>
      </c>
      <c r="B426" s="1070"/>
      <c r="C426" s="1054" t="s">
        <v>10825</v>
      </c>
      <c r="D426" s="1054" t="s">
        <v>7465</v>
      </c>
      <c r="E426" s="1264" t="s">
        <v>7437</v>
      </c>
      <c r="F426" s="1054" t="s">
        <v>13311</v>
      </c>
      <c r="G426" s="1054" t="s">
        <v>2986</v>
      </c>
      <c r="H426" s="1054" t="s">
        <v>7407</v>
      </c>
      <c r="I426" s="1054" t="s">
        <v>7408</v>
      </c>
      <c r="J426" s="1264" t="s">
        <v>7409</v>
      </c>
    </row>
    <row r="427" spans="1:10" s="1001" customFormat="1" ht="63.75" x14ac:dyDescent="0.3">
      <c r="A427" s="1262" t="s">
        <v>7399</v>
      </c>
      <c r="B427" s="1070"/>
      <c r="C427" s="1054" t="s">
        <v>10825</v>
      </c>
      <c r="D427" s="1054" t="s">
        <v>7465</v>
      </c>
      <c r="E427" s="1264" t="s">
        <v>7438</v>
      </c>
      <c r="F427" s="1054" t="s">
        <v>13312</v>
      </c>
      <c r="G427" s="1054" t="s">
        <v>2986</v>
      </c>
      <c r="H427" s="1054" t="s">
        <v>7407</v>
      </c>
      <c r="I427" s="1054" t="s">
        <v>7408</v>
      </c>
      <c r="J427" s="1264" t="s">
        <v>7409</v>
      </c>
    </row>
    <row r="428" spans="1:10" s="1001" customFormat="1" ht="63.75" x14ac:dyDescent="0.3">
      <c r="A428" s="1262" t="s">
        <v>7399</v>
      </c>
      <c r="B428" s="1070"/>
      <c r="C428" s="1054" t="s">
        <v>10825</v>
      </c>
      <c r="D428" s="1054" t="s">
        <v>7465</v>
      </c>
      <c r="E428" s="1264" t="s">
        <v>7439</v>
      </c>
      <c r="F428" s="1054" t="s">
        <v>13313</v>
      </c>
      <c r="G428" s="1054" t="s">
        <v>2986</v>
      </c>
      <c r="H428" s="1054" t="s">
        <v>7407</v>
      </c>
      <c r="I428" s="1054" t="s">
        <v>7408</v>
      </c>
      <c r="J428" s="1264" t="s">
        <v>7409</v>
      </c>
    </row>
    <row r="429" spans="1:10" s="1001" customFormat="1" ht="63.75" x14ac:dyDescent="0.3">
      <c r="A429" s="1262" t="s">
        <v>7399</v>
      </c>
      <c r="B429" s="1070"/>
      <c r="C429" s="1054" t="s">
        <v>10825</v>
      </c>
      <c r="D429" s="1054" t="s">
        <v>7465</v>
      </c>
      <c r="E429" s="1264" t="s">
        <v>13314</v>
      </c>
      <c r="F429" s="1054" t="s">
        <v>13315</v>
      </c>
      <c r="G429" s="1054" t="s">
        <v>2986</v>
      </c>
      <c r="H429" s="1054" t="s">
        <v>7407</v>
      </c>
      <c r="I429" s="1054" t="s">
        <v>7408</v>
      </c>
      <c r="J429" s="1264" t="s">
        <v>7409</v>
      </c>
    </row>
    <row r="430" spans="1:10" s="1001" customFormat="1" ht="63.75" x14ac:dyDescent="0.3">
      <c r="A430" s="1262" t="s">
        <v>7399</v>
      </c>
      <c r="B430" s="1070"/>
      <c r="C430" s="1054" t="s">
        <v>10825</v>
      </c>
      <c r="D430" s="1054" t="s">
        <v>7465</v>
      </c>
      <c r="E430" s="1264" t="s">
        <v>7440</v>
      </c>
      <c r="F430" s="1054" t="s">
        <v>13316</v>
      </c>
      <c r="G430" s="1054" t="s">
        <v>2986</v>
      </c>
      <c r="H430" s="1054" t="s">
        <v>7407</v>
      </c>
      <c r="I430" s="1054" t="s">
        <v>7408</v>
      </c>
      <c r="J430" s="1264" t="s">
        <v>7409</v>
      </c>
    </row>
    <row r="431" spans="1:10" s="1001" customFormat="1" ht="63.75" x14ac:dyDescent="0.3">
      <c r="A431" s="1262" t="s">
        <v>7399</v>
      </c>
      <c r="B431" s="1070"/>
      <c r="C431" s="1054" t="s">
        <v>10825</v>
      </c>
      <c r="D431" s="1054" t="s">
        <v>7465</v>
      </c>
      <c r="E431" s="1264" t="s">
        <v>7441</v>
      </c>
      <c r="F431" s="1054" t="s">
        <v>13317</v>
      </c>
      <c r="G431" s="1054" t="s">
        <v>2986</v>
      </c>
      <c r="H431" s="1054" t="s">
        <v>7407</v>
      </c>
      <c r="I431" s="1054" t="s">
        <v>7408</v>
      </c>
      <c r="J431" s="1264" t="s">
        <v>7409</v>
      </c>
    </row>
    <row r="432" spans="1:10" s="1065" customFormat="1" ht="63.75" x14ac:dyDescent="0.3">
      <c r="A432" s="1262" t="s">
        <v>7399</v>
      </c>
      <c r="B432" s="1070"/>
      <c r="C432" s="1054" t="s">
        <v>10825</v>
      </c>
      <c r="D432" s="1054" t="s">
        <v>7465</v>
      </c>
      <c r="E432" s="1264" t="s">
        <v>7442</v>
      </c>
      <c r="F432" s="1054" t="s">
        <v>13318</v>
      </c>
      <c r="G432" s="1054" t="s">
        <v>2986</v>
      </c>
      <c r="H432" s="1054" t="s">
        <v>7407</v>
      </c>
      <c r="I432" s="1054" t="s">
        <v>7408</v>
      </c>
      <c r="J432" s="1264" t="s">
        <v>7409</v>
      </c>
    </row>
    <row r="433" spans="1:10" s="1001" customFormat="1" ht="63.75" x14ac:dyDescent="0.3">
      <c r="A433" s="1262" t="s">
        <v>7399</v>
      </c>
      <c r="B433" s="1070"/>
      <c r="C433" s="1054" t="s">
        <v>10825</v>
      </c>
      <c r="D433" s="1054" t="s">
        <v>7465</v>
      </c>
      <c r="E433" s="1264" t="s">
        <v>7443</v>
      </c>
      <c r="F433" s="1054" t="s">
        <v>13319</v>
      </c>
      <c r="G433" s="1054" t="s">
        <v>2986</v>
      </c>
      <c r="H433" s="1054" t="s">
        <v>7407</v>
      </c>
      <c r="I433" s="1054" t="s">
        <v>7408</v>
      </c>
      <c r="J433" s="1264" t="s">
        <v>7409</v>
      </c>
    </row>
    <row r="434" spans="1:10" s="1001" customFormat="1" ht="63.75" x14ac:dyDescent="0.3">
      <c r="A434" s="1262" t="s">
        <v>7399</v>
      </c>
      <c r="B434" s="1070"/>
      <c r="C434" s="1054" t="s">
        <v>10825</v>
      </c>
      <c r="D434" s="1054" t="s">
        <v>7465</v>
      </c>
      <c r="E434" s="1264" t="s">
        <v>7444</v>
      </c>
      <c r="F434" s="1054" t="s">
        <v>13320</v>
      </c>
      <c r="G434" s="1054" t="s">
        <v>2986</v>
      </c>
      <c r="H434" s="1054" t="s">
        <v>7407</v>
      </c>
      <c r="I434" s="1054" t="s">
        <v>7408</v>
      </c>
      <c r="J434" s="1264" t="s">
        <v>7409</v>
      </c>
    </row>
    <row r="435" spans="1:10" s="1001" customFormat="1" ht="63.75" x14ac:dyDescent="0.3">
      <c r="A435" s="1262" t="s">
        <v>7399</v>
      </c>
      <c r="B435" s="1070"/>
      <c r="C435" s="1054" t="s">
        <v>10825</v>
      </c>
      <c r="D435" s="1054" t="s">
        <v>7465</v>
      </c>
      <c r="E435" s="1264" t="s">
        <v>7445</v>
      </c>
      <c r="F435" s="1054" t="s">
        <v>13321</v>
      </c>
      <c r="G435" s="1054" t="s">
        <v>2986</v>
      </c>
      <c r="H435" s="1054" t="s">
        <v>7407</v>
      </c>
      <c r="I435" s="1054" t="s">
        <v>7408</v>
      </c>
      <c r="J435" s="1264" t="s">
        <v>7409</v>
      </c>
    </row>
    <row r="436" spans="1:10" s="1001" customFormat="1" ht="63.75" x14ac:dyDescent="0.3">
      <c r="A436" s="1262" t="s">
        <v>7399</v>
      </c>
      <c r="B436" s="1070"/>
      <c r="C436" s="1054" t="s">
        <v>10825</v>
      </c>
      <c r="D436" s="1054" t="s">
        <v>7465</v>
      </c>
      <c r="E436" s="1264" t="s">
        <v>7446</v>
      </c>
      <c r="F436" s="1054" t="s">
        <v>13322</v>
      </c>
      <c r="G436" s="1054" t="s">
        <v>2986</v>
      </c>
      <c r="H436" s="1054" t="s">
        <v>7407</v>
      </c>
      <c r="I436" s="1054" t="s">
        <v>7408</v>
      </c>
      <c r="J436" s="1264" t="s">
        <v>7409</v>
      </c>
    </row>
    <row r="437" spans="1:10" s="1001" customFormat="1" ht="63.75" x14ac:dyDescent="0.3">
      <c r="A437" s="1262" t="s">
        <v>7399</v>
      </c>
      <c r="B437" s="1070"/>
      <c r="C437" s="1054" t="s">
        <v>10825</v>
      </c>
      <c r="D437" s="1054" t="s">
        <v>7465</v>
      </c>
      <c r="E437" s="1264" t="s">
        <v>7447</v>
      </c>
      <c r="F437" s="1054" t="s">
        <v>13323</v>
      </c>
      <c r="G437" s="1054" t="s">
        <v>2986</v>
      </c>
      <c r="H437" s="1054" t="s">
        <v>7407</v>
      </c>
      <c r="I437" s="1054" t="s">
        <v>7408</v>
      </c>
      <c r="J437" s="1264" t="s">
        <v>7409</v>
      </c>
    </row>
    <row r="438" spans="1:10" s="1001" customFormat="1" ht="63.75" x14ac:dyDescent="0.3">
      <c r="A438" s="1262" t="s">
        <v>7399</v>
      </c>
      <c r="B438" s="1070"/>
      <c r="C438" s="1054" t="s">
        <v>10825</v>
      </c>
      <c r="D438" s="1054" t="s">
        <v>7465</v>
      </c>
      <c r="E438" s="1264" t="s">
        <v>7448</v>
      </c>
      <c r="F438" s="1054" t="s">
        <v>13324</v>
      </c>
      <c r="G438" s="1054" t="s">
        <v>2986</v>
      </c>
      <c r="H438" s="1054" t="s">
        <v>7407</v>
      </c>
      <c r="I438" s="1054" t="s">
        <v>7408</v>
      </c>
      <c r="J438" s="1264" t="s">
        <v>7409</v>
      </c>
    </row>
    <row r="439" spans="1:10" s="1001" customFormat="1" ht="63.75" x14ac:dyDescent="0.3">
      <c r="A439" s="1262" t="s">
        <v>7399</v>
      </c>
      <c r="B439" s="1070"/>
      <c r="C439" s="1054" t="s">
        <v>10825</v>
      </c>
      <c r="D439" s="1054" t="s">
        <v>7465</v>
      </c>
      <c r="E439" s="1264" t="s">
        <v>7449</v>
      </c>
      <c r="F439" s="1054" t="s">
        <v>13325</v>
      </c>
      <c r="G439" s="1054" t="s">
        <v>2986</v>
      </c>
      <c r="H439" s="1054" t="s">
        <v>7407</v>
      </c>
      <c r="I439" s="1054" t="s">
        <v>7408</v>
      </c>
      <c r="J439" s="1264" t="s">
        <v>7409</v>
      </c>
    </row>
    <row r="440" spans="1:10" s="1001" customFormat="1" ht="63.75" x14ac:dyDescent="0.3">
      <c r="A440" s="1262" t="s">
        <v>7399</v>
      </c>
      <c r="B440" s="1070"/>
      <c r="C440" s="1054" t="s">
        <v>10825</v>
      </c>
      <c r="D440" s="1054" t="s">
        <v>7465</v>
      </c>
      <c r="E440" s="1264" t="s">
        <v>7450</v>
      </c>
      <c r="F440" s="1054" t="s">
        <v>13326</v>
      </c>
      <c r="G440" s="1054" t="s">
        <v>2986</v>
      </c>
      <c r="H440" s="1054" t="s">
        <v>7407</v>
      </c>
      <c r="I440" s="1054" t="s">
        <v>7408</v>
      </c>
      <c r="J440" s="1264" t="s">
        <v>7409</v>
      </c>
    </row>
    <row r="441" spans="1:10" s="1001" customFormat="1" ht="63.75" x14ac:dyDescent="0.3">
      <c r="A441" s="1262" t="s">
        <v>7399</v>
      </c>
      <c r="B441" s="1070"/>
      <c r="C441" s="1054" t="s">
        <v>10825</v>
      </c>
      <c r="D441" s="1054" t="s">
        <v>7465</v>
      </c>
      <c r="E441" s="1264" t="s">
        <v>7451</v>
      </c>
      <c r="F441" s="1054" t="s">
        <v>13327</v>
      </c>
      <c r="G441" s="1054" t="s">
        <v>2986</v>
      </c>
      <c r="H441" s="1054" t="s">
        <v>7407</v>
      </c>
      <c r="I441" s="1054" t="s">
        <v>7408</v>
      </c>
      <c r="J441" s="1264" t="s">
        <v>7409</v>
      </c>
    </row>
    <row r="442" spans="1:10" s="1001" customFormat="1" ht="63.75" x14ac:dyDescent="0.3">
      <c r="A442" s="1262" t="s">
        <v>7399</v>
      </c>
      <c r="B442" s="1070"/>
      <c r="C442" s="1054" t="s">
        <v>10825</v>
      </c>
      <c r="D442" s="1054" t="s">
        <v>7465</v>
      </c>
      <c r="E442" s="1264" t="s">
        <v>7452</v>
      </c>
      <c r="F442" s="1054" t="s">
        <v>13328</v>
      </c>
      <c r="G442" s="1054" t="s">
        <v>2986</v>
      </c>
      <c r="H442" s="1054" t="s">
        <v>7407</v>
      </c>
      <c r="I442" s="1054" t="s">
        <v>7408</v>
      </c>
      <c r="J442" s="1264" t="s">
        <v>7409</v>
      </c>
    </row>
    <row r="443" spans="1:10" s="1001" customFormat="1" ht="63.75" x14ac:dyDescent="0.3">
      <c r="A443" s="1262" t="s">
        <v>7399</v>
      </c>
      <c r="B443" s="1070"/>
      <c r="C443" s="1054" t="s">
        <v>10825</v>
      </c>
      <c r="D443" s="1054" t="s">
        <v>7465</v>
      </c>
      <c r="E443" s="1264" t="s">
        <v>7453</v>
      </c>
      <c r="F443" s="1054" t="s">
        <v>13329</v>
      </c>
      <c r="G443" s="1054" t="s">
        <v>2986</v>
      </c>
      <c r="H443" s="1054" t="s">
        <v>7407</v>
      </c>
      <c r="I443" s="1054" t="s">
        <v>7408</v>
      </c>
      <c r="J443" s="1264" t="s">
        <v>7409</v>
      </c>
    </row>
    <row r="444" spans="1:10" s="1001" customFormat="1" ht="63.75" x14ac:dyDescent="0.3">
      <c r="A444" s="1262" t="s">
        <v>7399</v>
      </c>
      <c r="B444" s="1070"/>
      <c r="C444" s="1054" t="s">
        <v>10825</v>
      </c>
      <c r="D444" s="1054" t="s">
        <v>7465</v>
      </c>
      <c r="E444" s="1264" t="s">
        <v>13330</v>
      </c>
      <c r="F444" s="1054" t="s">
        <v>13331</v>
      </c>
      <c r="G444" s="1054" t="s">
        <v>2986</v>
      </c>
      <c r="H444" s="1054" t="s">
        <v>7407</v>
      </c>
      <c r="I444" s="1054" t="s">
        <v>7408</v>
      </c>
      <c r="J444" s="1264" t="s">
        <v>7409</v>
      </c>
    </row>
    <row r="445" spans="1:10" s="1001" customFormat="1" ht="63.75" x14ac:dyDescent="0.3">
      <c r="A445" s="1262" t="s">
        <v>7399</v>
      </c>
      <c r="B445" s="1070"/>
      <c r="C445" s="1054" t="s">
        <v>10825</v>
      </c>
      <c r="D445" s="1054" t="s">
        <v>7465</v>
      </c>
      <c r="E445" s="1264" t="s">
        <v>7454</v>
      </c>
      <c r="F445" s="1054" t="s">
        <v>13332</v>
      </c>
      <c r="G445" s="1054" t="s">
        <v>2986</v>
      </c>
      <c r="H445" s="1054" t="s">
        <v>7407</v>
      </c>
      <c r="I445" s="1054" t="s">
        <v>7408</v>
      </c>
      <c r="J445" s="1264" t="s">
        <v>7409</v>
      </c>
    </row>
    <row r="446" spans="1:10" s="1001" customFormat="1" ht="63.75" x14ac:dyDescent="0.3">
      <c r="A446" s="1262" t="s">
        <v>7399</v>
      </c>
      <c r="B446" s="1070"/>
      <c r="C446" s="1054" t="s">
        <v>10825</v>
      </c>
      <c r="D446" s="1054" t="s">
        <v>7465</v>
      </c>
      <c r="E446" s="1264" t="s">
        <v>7455</v>
      </c>
      <c r="F446" s="1054" t="s">
        <v>13333</v>
      </c>
      <c r="G446" s="1054" t="s">
        <v>2986</v>
      </c>
      <c r="H446" s="1054" t="s">
        <v>7407</v>
      </c>
      <c r="I446" s="1054" t="s">
        <v>7408</v>
      </c>
      <c r="J446" s="1264" t="s">
        <v>7409</v>
      </c>
    </row>
    <row r="447" spans="1:10" s="1001" customFormat="1" ht="63.75" x14ac:dyDescent="0.3">
      <c r="A447" s="1262" t="s">
        <v>7399</v>
      </c>
      <c r="B447" s="1070"/>
      <c r="C447" s="1054" t="s">
        <v>10825</v>
      </c>
      <c r="D447" s="1054" t="s">
        <v>7465</v>
      </c>
      <c r="E447" s="1070" t="s">
        <v>7456</v>
      </c>
      <c r="F447" s="1054" t="s">
        <v>13334</v>
      </c>
      <c r="G447" s="1054" t="s">
        <v>2986</v>
      </c>
      <c r="H447" s="1054" t="s">
        <v>7407</v>
      </c>
      <c r="I447" s="1054" t="s">
        <v>7408</v>
      </c>
      <c r="J447" s="1264" t="s">
        <v>7409</v>
      </c>
    </row>
    <row r="448" spans="1:10" s="1001" customFormat="1" ht="63.75" x14ac:dyDescent="0.3">
      <c r="A448" s="1262" t="s">
        <v>7399</v>
      </c>
      <c r="B448" s="1070"/>
      <c r="C448" s="1054" t="s">
        <v>10825</v>
      </c>
      <c r="D448" s="1054" t="s">
        <v>7465</v>
      </c>
      <c r="E448" s="1070" t="s">
        <v>7457</v>
      </c>
      <c r="F448" s="1054" t="s">
        <v>13335</v>
      </c>
      <c r="G448" s="1054" t="s">
        <v>2986</v>
      </c>
      <c r="H448" s="1054" t="s">
        <v>7407</v>
      </c>
      <c r="I448" s="1054" t="s">
        <v>7408</v>
      </c>
      <c r="J448" s="1264" t="s">
        <v>7409</v>
      </c>
    </row>
    <row r="449" spans="1:10" s="1001" customFormat="1" ht="63.75" x14ac:dyDescent="0.3">
      <c r="A449" s="1262" t="s">
        <v>7399</v>
      </c>
      <c r="B449" s="1070"/>
      <c r="C449" s="1054" t="s">
        <v>10825</v>
      </c>
      <c r="D449" s="1054" t="s">
        <v>7465</v>
      </c>
      <c r="E449" s="1070" t="s">
        <v>7458</v>
      </c>
      <c r="F449" s="1054" t="s">
        <v>13336</v>
      </c>
      <c r="G449" s="1054" t="s">
        <v>2986</v>
      </c>
      <c r="H449" s="1054" t="s">
        <v>7407</v>
      </c>
      <c r="I449" s="1054" t="s">
        <v>7408</v>
      </c>
      <c r="J449" s="1264" t="s">
        <v>7409</v>
      </c>
    </row>
    <row r="450" spans="1:10" s="1001" customFormat="1" ht="63.75" x14ac:dyDescent="0.3">
      <c r="A450" s="1262" t="s">
        <v>7399</v>
      </c>
      <c r="B450" s="1070"/>
      <c r="C450" s="1054" t="s">
        <v>10825</v>
      </c>
      <c r="D450" s="1054" t="s">
        <v>7465</v>
      </c>
      <c r="E450" s="1070" t="s">
        <v>7459</v>
      </c>
      <c r="F450" s="1054" t="s">
        <v>13337</v>
      </c>
      <c r="G450" s="1054" t="s">
        <v>2986</v>
      </c>
      <c r="H450" s="1054" t="s">
        <v>7407</v>
      </c>
      <c r="I450" s="1054" t="s">
        <v>7408</v>
      </c>
      <c r="J450" s="1264" t="s">
        <v>7409</v>
      </c>
    </row>
    <row r="451" spans="1:10" s="1001" customFormat="1" ht="63.75" x14ac:dyDescent="0.3">
      <c r="A451" s="1262" t="s">
        <v>7399</v>
      </c>
      <c r="B451" s="1070"/>
      <c r="C451" s="1054" t="s">
        <v>10825</v>
      </c>
      <c r="D451" s="1054" t="s">
        <v>7465</v>
      </c>
      <c r="E451" s="1070" t="s">
        <v>7460</v>
      </c>
      <c r="F451" s="1054" t="s">
        <v>13338</v>
      </c>
      <c r="G451" s="1054" t="s">
        <v>2986</v>
      </c>
      <c r="H451" s="1054" t="s">
        <v>7407</v>
      </c>
      <c r="I451" s="1054" t="s">
        <v>7408</v>
      </c>
      <c r="J451" s="1264" t="s">
        <v>7409</v>
      </c>
    </row>
    <row r="452" spans="1:10" s="1001" customFormat="1" ht="63.75" x14ac:dyDescent="0.3">
      <c r="A452" s="1262" t="s">
        <v>7399</v>
      </c>
      <c r="B452" s="1070"/>
      <c r="C452" s="1054" t="s">
        <v>10825</v>
      </c>
      <c r="D452" s="1054" t="s">
        <v>7465</v>
      </c>
      <c r="E452" s="1054" t="s">
        <v>7461</v>
      </c>
      <c r="F452" s="1054" t="s">
        <v>13339</v>
      </c>
      <c r="G452" s="1054" t="s">
        <v>2986</v>
      </c>
      <c r="H452" s="1054" t="s">
        <v>7407</v>
      </c>
      <c r="I452" s="1054" t="s">
        <v>7408</v>
      </c>
      <c r="J452" s="1264" t="s">
        <v>7409</v>
      </c>
    </row>
    <row r="453" spans="1:10" s="1001" customFormat="1" ht="63.75" x14ac:dyDescent="0.3">
      <c r="A453" s="1262" t="s">
        <v>7399</v>
      </c>
      <c r="B453" s="1070"/>
      <c r="C453" s="1054" t="s">
        <v>10825</v>
      </c>
      <c r="D453" s="1054" t="s">
        <v>7465</v>
      </c>
      <c r="E453" s="1070" t="s">
        <v>7462</v>
      </c>
      <c r="F453" s="1054" t="s">
        <v>13340</v>
      </c>
      <c r="G453" s="1054" t="s">
        <v>2986</v>
      </c>
      <c r="H453" s="1054" t="s">
        <v>7407</v>
      </c>
      <c r="I453" s="1054" t="s">
        <v>7408</v>
      </c>
      <c r="J453" s="1264" t="s">
        <v>7409</v>
      </c>
    </row>
    <row r="454" spans="1:10" s="1001" customFormat="1" ht="63.75" x14ac:dyDescent="0.3">
      <c r="A454" s="1262" t="s">
        <v>7399</v>
      </c>
      <c r="B454" s="1070"/>
      <c r="C454" s="1054" t="s">
        <v>10825</v>
      </c>
      <c r="D454" s="1054" t="s">
        <v>7465</v>
      </c>
      <c r="E454" s="1070" t="s">
        <v>5361</v>
      </c>
      <c r="F454" s="1054" t="s">
        <v>13341</v>
      </c>
      <c r="G454" s="1054" t="s">
        <v>2986</v>
      </c>
      <c r="H454" s="1054" t="s">
        <v>7407</v>
      </c>
      <c r="I454" s="1054" t="s">
        <v>7408</v>
      </c>
      <c r="J454" s="1264" t="s">
        <v>7409</v>
      </c>
    </row>
    <row r="455" spans="1:10" s="1001" customFormat="1" ht="63.75" x14ac:dyDescent="0.3">
      <c r="A455" s="1262" t="s">
        <v>7399</v>
      </c>
      <c r="B455" s="1070"/>
      <c r="C455" s="1054" t="s">
        <v>10825</v>
      </c>
      <c r="D455" s="1054" t="s">
        <v>7465</v>
      </c>
      <c r="E455" s="1070" t="s">
        <v>7463</v>
      </c>
      <c r="F455" s="1054" t="s">
        <v>13342</v>
      </c>
      <c r="G455" s="1054" t="s">
        <v>2986</v>
      </c>
      <c r="H455" s="1054" t="s">
        <v>7407</v>
      </c>
      <c r="I455" s="1054" t="s">
        <v>7408</v>
      </c>
      <c r="J455" s="1264" t="s">
        <v>7409</v>
      </c>
    </row>
    <row r="456" spans="1:10" s="1001" customFormat="1" ht="63.75" x14ac:dyDescent="0.3">
      <c r="A456" s="1262" t="s">
        <v>7399</v>
      </c>
      <c r="B456" s="1070"/>
      <c r="C456" s="1054" t="s">
        <v>10825</v>
      </c>
      <c r="D456" s="1054" t="s">
        <v>7465</v>
      </c>
      <c r="E456" s="1070" t="s">
        <v>7464</v>
      </c>
      <c r="F456" s="1054" t="s">
        <v>13343</v>
      </c>
      <c r="G456" s="1054" t="s">
        <v>2986</v>
      </c>
      <c r="H456" s="1054" t="s">
        <v>7407</v>
      </c>
      <c r="I456" s="1054" t="s">
        <v>7408</v>
      </c>
      <c r="J456" s="1264" t="s">
        <v>7409</v>
      </c>
    </row>
    <row r="457" spans="1:10" s="1001" customFormat="1" ht="38.25" x14ac:dyDescent="0.3">
      <c r="A457" s="1138" t="s">
        <v>10841</v>
      </c>
      <c r="B457" s="1133"/>
      <c r="C457" s="1064" t="s">
        <v>10825</v>
      </c>
      <c r="D457" s="1062" t="s">
        <v>13344</v>
      </c>
      <c r="E457" s="1133"/>
      <c r="F457" s="1064"/>
      <c r="G457" s="1064"/>
      <c r="H457" s="1064"/>
      <c r="I457" s="1064"/>
      <c r="J457" s="1135"/>
    </row>
    <row r="458" spans="1:10" s="1001" customFormat="1" ht="38.25" x14ac:dyDescent="0.3">
      <c r="A458" s="1271">
        <v>21205</v>
      </c>
      <c r="B458" s="1175"/>
      <c r="C458" s="1175" t="s">
        <v>2242</v>
      </c>
      <c r="D458" s="1175" t="s">
        <v>2243</v>
      </c>
      <c r="E458" s="1175" t="s">
        <v>2244</v>
      </c>
      <c r="F458" s="1175" t="s">
        <v>2245</v>
      </c>
      <c r="G458" s="1175" t="s">
        <v>2246</v>
      </c>
      <c r="H458" s="1175" t="s">
        <v>2247</v>
      </c>
      <c r="I458" s="1175" t="s">
        <v>2248</v>
      </c>
      <c r="J458" s="1175" t="s">
        <v>2249</v>
      </c>
    </row>
    <row r="459" spans="1:10" s="1001" customFormat="1" ht="38.25" x14ac:dyDescent="0.3">
      <c r="A459" s="1271">
        <v>21205</v>
      </c>
      <c r="B459" s="1175"/>
      <c r="C459" s="1175" t="s">
        <v>2242</v>
      </c>
      <c r="D459" s="1175" t="s">
        <v>2243</v>
      </c>
      <c r="E459" s="1175" t="s">
        <v>13345</v>
      </c>
      <c r="F459" s="1175" t="s">
        <v>2245</v>
      </c>
      <c r="G459" s="1175" t="s">
        <v>2246</v>
      </c>
      <c r="H459" s="1175" t="s">
        <v>2247</v>
      </c>
      <c r="I459" s="1175" t="s">
        <v>2248</v>
      </c>
      <c r="J459" s="1175" t="s">
        <v>2249</v>
      </c>
    </row>
    <row r="460" spans="1:10" s="1001" customFormat="1" ht="38.25" x14ac:dyDescent="0.3">
      <c r="A460" s="1271">
        <v>21205</v>
      </c>
      <c r="B460" s="1175"/>
      <c r="C460" s="1175" t="s">
        <v>2242</v>
      </c>
      <c r="D460" s="1175" t="s">
        <v>2243</v>
      </c>
      <c r="E460" s="1175" t="s">
        <v>13346</v>
      </c>
      <c r="F460" s="1175" t="s">
        <v>13347</v>
      </c>
      <c r="G460" s="1175" t="s">
        <v>2246</v>
      </c>
      <c r="H460" s="1175" t="s">
        <v>2247</v>
      </c>
      <c r="I460" s="1175" t="s">
        <v>2248</v>
      </c>
      <c r="J460" s="1175" t="s">
        <v>2249</v>
      </c>
    </row>
    <row r="461" spans="1:10" s="1001" customFormat="1" ht="38.25" x14ac:dyDescent="0.3">
      <c r="A461" s="1271" t="s">
        <v>2212</v>
      </c>
      <c r="B461" s="1175"/>
      <c r="C461" s="1175" t="s">
        <v>2242</v>
      </c>
      <c r="D461" s="1175" t="s">
        <v>2243</v>
      </c>
      <c r="E461" s="1175" t="s">
        <v>2250</v>
      </c>
      <c r="F461" s="1175" t="s">
        <v>2251</v>
      </c>
      <c r="G461" s="1175" t="s">
        <v>2246</v>
      </c>
      <c r="H461" s="1175" t="s">
        <v>2247</v>
      </c>
      <c r="I461" s="1175" t="s">
        <v>2248</v>
      </c>
      <c r="J461" s="1175" t="s">
        <v>2252</v>
      </c>
    </row>
    <row r="462" spans="1:10" s="1001" customFormat="1" ht="38.25" x14ac:dyDescent="0.3">
      <c r="A462" s="1271" t="s">
        <v>7260</v>
      </c>
      <c r="B462" s="1175"/>
      <c r="C462" s="1175" t="s">
        <v>2242</v>
      </c>
      <c r="D462" s="1175" t="s">
        <v>2243</v>
      </c>
      <c r="E462" s="1175" t="s">
        <v>13348</v>
      </c>
      <c r="F462" s="1175" t="s">
        <v>13349</v>
      </c>
      <c r="G462" s="1175" t="s">
        <v>2246</v>
      </c>
      <c r="H462" s="1175" t="s">
        <v>2247</v>
      </c>
      <c r="I462" s="1175" t="s">
        <v>2248</v>
      </c>
      <c r="J462" s="1175" t="s">
        <v>2252</v>
      </c>
    </row>
    <row r="463" spans="1:10" s="1001" customFormat="1" ht="38.25" x14ac:dyDescent="0.3">
      <c r="A463" s="1271" t="s">
        <v>2212</v>
      </c>
      <c r="B463" s="1175"/>
      <c r="C463" s="1175" t="s">
        <v>2242</v>
      </c>
      <c r="D463" s="1175" t="s">
        <v>2243</v>
      </c>
      <c r="E463" s="1175" t="s">
        <v>2253</v>
      </c>
      <c r="F463" s="1175" t="s">
        <v>2254</v>
      </c>
      <c r="G463" s="1175" t="s">
        <v>2246</v>
      </c>
      <c r="H463" s="1175" t="s">
        <v>2247</v>
      </c>
      <c r="I463" s="1175" t="s">
        <v>2248</v>
      </c>
      <c r="J463" s="1175" t="s">
        <v>2252</v>
      </c>
    </row>
    <row r="464" spans="1:10" s="1001" customFormat="1" ht="38.25" x14ac:dyDescent="0.3">
      <c r="A464" s="1271" t="s">
        <v>2212</v>
      </c>
      <c r="B464" s="1175"/>
      <c r="C464" s="1175" t="s">
        <v>2242</v>
      </c>
      <c r="D464" s="1175" t="s">
        <v>2243</v>
      </c>
      <c r="E464" s="1175" t="s">
        <v>2253</v>
      </c>
      <c r="F464" s="1175" t="s">
        <v>2255</v>
      </c>
      <c r="G464" s="1175" t="s">
        <v>2246</v>
      </c>
      <c r="H464" s="1175" t="s">
        <v>2247</v>
      </c>
      <c r="I464" s="1175" t="s">
        <v>2248</v>
      </c>
      <c r="J464" s="1175" t="s">
        <v>2252</v>
      </c>
    </row>
    <row r="465" spans="1:10" s="1001" customFormat="1" ht="38.25" x14ac:dyDescent="0.3">
      <c r="A465" s="1271" t="s">
        <v>2212</v>
      </c>
      <c r="B465" s="1175"/>
      <c r="C465" s="1175" t="s">
        <v>2242</v>
      </c>
      <c r="D465" s="1175" t="s">
        <v>2243</v>
      </c>
      <c r="E465" s="1175" t="s">
        <v>2256</v>
      </c>
      <c r="F465" s="1175" t="s">
        <v>2245</v>
      </c>
      <c r="G465" s="1175" t="s">
        <v>2246</v>
      </c>
      <c r="H465" s="1175" t="s">
        <v>2247</v>
      </c>
      <c r="I465" s="1175" t="s">
        <v>2248</v>
      </c>
      <c r="J465" s="1175" t="s">
        <v>2252</v>
      </c>
    </row>
    <row r="466" spans="1:10" s="1001" customFormat="1" ht="38.25" x14ac:dyDescent="0.3">
      <c r="A466" s="1271" t="s">
        <v>2212</v>
      </c>
      <c r="B466" s="1175"/>
      <c r="C466" s="1175" t="s">
        <v>2242</v>
      </c>
      <c r="D466" s="1175" t="s">
        <v>2243</v>
      </c>
      <c r="E466" s="1175" t="s">
        <v>2257</v>
      </c>
      <c r="F466" s="1175" t="s">
        <v>2258</v>
      </c>
      <c r="G466" s="1175" t="s">
        <v>2246</v>
      </c>
      <c r="H466" s="1175" t="s">
        <v>2247</v>
      </c>
      <c r="I466" s="1175" t="s">
        <v>2248</v>
      </c>
      <c r="J466" s="1175" t="s">
        <v>2252</v>
      </c>
    </row>
    <row r="467" spans="1:10" s="1001" customFormat="1" ht="38.25" x14ac:dyDescent="0.3">
      <c r="A467" s="1271" t="s">
        <v>2212</v>
      </c>
      <c r="B467" s="1175"/>
      <c r="C467" s="1175" t="s">
        <v>2242</v>
      </c>
      <c r="D467" s="1175" t="s">
        <v>2243</v>
      </c>
      <c r="E467" s="1175" t="s">
        <v>2259</v>
      </c>
      <c r="F467" s="1175" t="s">
        <v>2260</v>
      </c>
      <c r="G467" s="1175" t="s">
        <v>2246</v>
      </c>
      <c r="H467" s="1175" t="s">
        <v>2247</v>
      </c>
      <c r="I467" s="1175" t="s">
        <v>2248</v>
      </c>
      <c r="J467" s="1175" t="s">
        <v>2252</v>
      </c>
    </row>
    <row r="468" spans="1:10" s="1001" customFormat="1" ht="38.25" x14ac:dyDescent="0.3">
      <c r="A468" s="1271" t="s">
        <v>2212</v>
      </c>
      <c r="B468" s="1175"/>
      <c r="C468" s="1175" t="s">
        <v>2242</v>
      </c>
      <c r="D468" s="1175" t="s">
        <v>2243</v>
      </c>
      <c r="E468" s="1175" t="s">
        <v>2261</v>
      </c>
      <c r="F468" s="1175" t="s">
        <v>2262</v>
      </c>
      <c r="G468" s="1175" t="s">
        <v>2246</v>
      </c>
      <c r="H468" s="1175" t="s">
        <v>2247</v>
      </c>
      <c r="I468" s="1175" t="s">
        <v>2248</v>
      </c>
      <c r="J468" s="1175" t="s">
        <v>2252</v>
      </c>
    </row>
    <row r="469" spans="1:10" s="1001" customFormat="1" ht="38.25" x14ac:dyDescent="0.3">
      <c r="A469" s="1271" t="s">
        <v>2212</v>
      </c>
      <c r="B469" s="1175"/>
      <c r="C469" s="1175" t="s">
        <v>2242</v>
      </c>
      <c r="D469" s="1175" t="s">
        <v>2243</v>
      </c>
      <c r="E469" s="1175" t="s">
        <v>2263</v>
      </c>
      <c r="F469" s="1175" t="s">
        <v>2264</v>
      </c>
      <c r="G469" s="1175" t="s">
        <v>2246</v>
      </c>
      <c r="H469" s="1175" t="s">
        <v>2247</v>
      </c>
      <c r="I469" s="1175" t="s">
        <v>2248</v>
      </c>
      <c r="J469" s="1175" t="s">
        <v>2252</v>
      </c>
    </row>
    <row r="470" spans="1:10" s="1001" customFormat="1" ht="38.25" x14ac:dyDescent="0.3">
      <c r="A470" s="1271" t="s">
        <v>2212</v>
      </c>
      <c r="B470" s="1175"/>
      <c r="C470" s="1175" t="s">
        <v>2242</v>
      </c>
      <c r="D470" s="1175" t="s">
        <v>2243</v>
      </c>
      <c r="E470" s="1175" t="s">
        <v>2265</v>
      </c>
      <c r="F470" s="1175" t="s">
        <v>2266</v>
      </c>
      <c r="G470" s="1175" t="s">
        <v>2246</v>
      </c>
      <c r="H470" s="1175" t="s">
        <v>2247</v>
      </c>
      <c r="I470" s="1175" t="s">
        <v>2248</v>
      </c>
      <c r="J470" s="1175" t="s">
        <v>2252</v>
      </c>
    </row>
    <row r="471" spans="1:10" s="1001" customFormat="1" ht="38.25" x14ac:dyDescent="0.3">
      <c r="A471" s="1271" t="s">
        <v>2212</v>
      </c>
      <c r="B471" s="1175"/>
      <c r="C471" s="1175" t="s">
        <v>2242</v>
      </c>
      <c r="D471" s="1175" t="s">
        <v>2243</v>
      </c>
      <c r="E471" s="1175" t="s">
        <v>2267</v>
      </c>
      <c r="F471" s="1175" t="s">
        <v>2268</v>
      </c>
      <c r="G471" s="1175" t="s">
        <v>2246</v>
      </c>
      <c r="H471" s="1175" t="s">
        <v>2247</v>
      </c>
      <c r="I471" s="1175" t="s">
        <v>2248</v>
      </c>
      <c r="J471" s="1175" t="s">
        <v>2252</v>
      </c>
    </row>
    <row r="472" spans="1:10" s="1001" customFormat="1" ht="38.25" x14ac:dyDescent="0.3">
      <c r="A472" s="1271" t="s">
        <v>2212</v>
      </c>
      <c r="B472" s="1175"/>
      <c r="C472" s="1175" t="s">
        <v>2242</v>
      </c>
      <c r="D472" s="1175" t="s">
        <v>2243</v>
      </c>
      <c r="E472" s="1175" t="s">
        <v>2269</v>
      </c>
      <c r="F472" s="1175" t="s">
        <v>2270</v>
      </c>
      <c r="G472" s="1175" t="s">
        <v>2246</v>
      </c>
      <c r="H472" s="1175" t="s">
        <v>2247</v>
      </c>
      <c r="I472" s="1175" t="s">
        <v>2248</v>
      </c>
      <c r="J472" s="1175" t="s">
        <v>2252</v>
      </c>
    </row>
    <row r="473" spans="1:10" s="1001" customFormat="1" ht="38.25" x14ac:dyDescent="0.3">
      <c r="A473" s="1271" t="s">
        <v>2212</v>
      </c>
      <c r="B473" s="1175"/>
      <c r="C473" s="1175" t="s">
        <v>2242</v>
      </c>
      <c r="D473" s="1175" t="s">
        <v>2243</v>
      </c>
      <c r="E473" s="1175" t="s">
        <v>2271</v>
      </c>
      <c r="F473" s="1175" t="s">
        <v>2272</v>
      </c>
      <c r="G473" s="1175" t="s">
        <v>2246</v>
      </c>
      <c r="H473" s="1175" t="s">
        <v>2247</v>
      </c>
      <c r="I473" s="1175" t="s">
        <v>2248</v>
      </c>
      <c r="J473" s="1175" t="s">
        <v>2252</v>
      </c>
    </row>
    <row r="474" spans="1:10" s="1001" customFormat="1" ht="38.25" x14ac:dyDescent="0.3">
      <c r="A474" s="1271" t="s">
        <v>2212</v>
      </c>
      <c r="B474" s="1175"/>
      <c r="C474" s="1175" t="s">
        <v>2242</v>
      </c>
      <c r="D474" s="1175" t="s">
        <v>2243</v>
      </c>
      <c r="E474" s="1175" t="s">
        <v>2273</v>
      </c>
      <c r="F474" s="1175" t="s">
        <v>2274</v>
      </c>
      <c r="G474" s="1175" t="s">
        <v>2246</v>
      </c>
      <c r="H474" s="1175" t="s">
        <v>2247</v>
      </c>
      <c r="I474" s="1175" t="s">
        <v>2248</v>
      </c>
      <c r="J474" s="1175" t="s">
        <v>2252</v>
      </c>
    </row>
    <row r="475" spans="1:10" s="1001" customFormat="1" ht="38.25" x14ac:dyDescent="0.3">
      <c r="A475" s="1271" t="s">
        <v>2212</v>
      </c>
      <c r="B475" s="1175"/>
      <c r="C475" s="1175" t="s">
        <v>2242</v>
      </c>
      <c r="D475" s="1175" t="s">
        <v>2243</v>
      </c>
      <c r="E475" s="1175" t="s">
        <v>2275</v>
      </c>
      <c r="F475" s="1175" t="s">
        <v>2276</v>
      </c>
      <c r="G475" s="1175" t="s">
        <v>2246</v>
      </c>
      <c r="H475" s="1175" t="s">
        <v>2247</v>
      </c>
      <c r="I475" s="1175" t="s">
        <v>2248</v>
      </c>
      <c r="J475" s="1175" t="s">
        <v>2252</v>
      </c>
    </row>
    <row r="476" spans="1:10" s="1001" customFormat="1" ht="38.25" x14ac:dyDescent="0.3">
      <c r="A476" s="1271" t="s">
        <v>2212</v>
      </c>
      <c r="B476" s="1175"/>
      <c r="C476" s="1175" t="s">
        <v>2242</v>
      </c>
      <c r="D476" s="1175" t="s">
        <v>2243</v>
      </c>
      <c r="E476" s="1175" t="s">
        <v>2277</v>
      </c>
      <c r="F476" s="1175" t="s">
        <v>2278</v>
      </c>
      <c r="G476" s="1175" t="s">
        <v>2246</v>
      </c>
      <c r="H476" s="1175" t="s">
        <v>2247</v>
      </c>
      <c r="I476" s="1175" t="s">
        <v>2248</v>
      </c>
      <c r="J476" s="1175" t="s">
        <v>2252</v>
      </c>
    </row>
    <row r="477" spans="1:10" s="1001" customFormat="1" ht="38.25" x14ac:dyDescent="0.3">
      <c r="A477" s="1271" t="s">
        <v>2212</v>
      </c>
      <c r="B477" s="1175"/>
      <c r="C477" s="1175" t="s">
        <v>2242</v>
      </c>
      <c r="D477" s="1175" t="s">
        <v>2243</v>
      </c>
      <c r="E477" s="1175" t="s">
        <v>2279</v>
      </c>
      <c r="F477" s="1175" t="s">
        <v>2280</v>
      </c>
      <c r="G477" s="1175" t="s">
        <v>2246</v>
      </c>
      <c r="H477" s="1175" t="s">
        <v>2247</v>
      </c>
      <c r="I477" s="1175" t="s">
        <v>2248</v>
      </c>
      <c r="J477" s="1175" t="s">
        <v>2252</v>
      </c>
    </row>
    <row r="478" spans="1:10" s="1001" customFormat="1" ht="38.25" x14ac:dyDescent="0.3">
      <c r="A478" s="1271" t="s">
        <v>2212</v>
      </c>
      <c r="B478" s="1175"/>
      <c r="C478" s="1175" t="s">
        <v>2242</v>
      </c>
      <c r="D478" s="1175" t="s">
        <v>2243</v>
      </c>
      <c r="E478" s="1175" t="s">
        <v>2281</v>
      </c>
      <c r="F478" s="1175" t="s">
        <v>2282</v>
      </c>
      <c r="G478" s="1175" t="s">
        <v>2246</v>
      </c>
      <c r="H478" s="1175" t="s">
        <v>2247</v>
      </c>
      <c r="I478" s="1175" t="s">
        <v>2248</v>
      </c>
      <c r="J478" s="1175" t="s">
        <v>2252</v>
      </c>
    </row>
    <row r="479" spans="1:10" s="1001" customFormat="1" ht="38.25" x14ac:dyDescent="0.3">
      <c r="A479" s="1271" t="s">
        <v>2212</v>
      </c>
      <c r="B479" s="1175"/>
      <c r="C479" s="1175" t="s">
        <v>2242</v>
      </c>
      <c r="D479" s="1175" t="s">
        <v>2243</v>
      </c>
      <c r="E479" s="1175" t="s">
        <v>2283</v>
      </c>
      <c r="F479" s="1175" t="s">
        <v>2284</v>
      </c>
      <c r="G479" s="1175" t="s">
        <v>2246</v>
      </c>
      <c r="H479" s="1175" t="s">
        <v>2247</v>
      </c>
      <c r="I479" s="1175" t="s">
        <v>2248</v>
      </c>
      <c r="J479" s="1175" t="s">
        <v>2252</v>
      </c>
    </row>
    <row r="480" spans="1:10" s="1001" customFormat="1" ht="38.25" x14ac:dyDescent="0.3">
      <c r="A480" s="1271" t="s">
        <v>2212</v>
      </c>
      <c r="B480" s="1175"/>
      <c r="C480" s="1175" t="s">
        <v>2242</v>
      </c>
      <c r="D480" s="1175" t="s">
        <v>2243</v>
      </c>
      <c r="E480" s="1175" t="s">
        <v>2285</v>
      </c>
      <c r="F480" s="1175" t="s">
        <v>2286</v>
      </c>
      <c r="G480" s="1175" t="s">
        <v>2246</v>
      </c>
      <c r="H480" s="1175" t="s">
        <v>2247</v>
      </c>
      <c r="I480" s="1175" t="s">
        <v>2248</v>
      </c>
      <c r="J480" s="1175" t="s">
        <v>2252</v>
      </c>
    </row>
    <row r="481" spans="1:10" s="1001" customFormat="1" ht="38.25" x14ac:dyDescent="0.3">
      <c r="A481" s="1271" t="s">
        <v>2212</v>
      </c>
      <c r="B481" s="1175"/>
      <c r="C481" s="1175" t="s">
        <v>2242</v>
      </c>
      <c r="D481" s="1175" t="s">
        <v>2243</v>
      </c>
      <c r="E481" s="1175" t="s">
        <v>2287</v>
      </c>
      <c r="F481" s="1175" t="s">
        <v>2288</v>
      </c>
      <c r="G481" s="1175" t="s">
        <v>2246</v>
      </c>
      <c r="H481" s="1175" t="s">
        <v>2247</v>
      </c>
      <c r="I481" s="1175" t="s">
        <v>2248</v>
      </c>
      <c r="J481" s="1175" t="s">
        <v>2252</v>
      </c>
    </row>
    <row r="482" spans="1:10" s="1001" customFormat="1" ht="38.25" x14ac:dyDescent="0.3">
      <c r="A482" s="1271" t="s">
        <v>2212</v>
      </c>
      <c r="B482" s="1175"/>
      <c r="C482" s="1175" t="s">
        <v>2242</v>
      </c>
      <c r="D482" s="1175" t="s">
        <v>2243</v>
      </c>
      <c r="E482" s="1175" t="s">
        <v>2289</v>
      </c>
      <c r="F482" s="1175" t="s">
        <v>2290</v>
      </c>
      <c r="G482" s="1175" t="s">
        <v>2246</v>
      </c>
      <c r="H482" s="1175" t="s">
        <v>2247</v>
      </c>
      <c r="I482" s="1175" t="s">
        <v>2248</v>
      </c>
      <c r="J482" s="1175" t="s">
        <v>2252</v>
      </c>
    </row>
    <row r="483" spans="1:10" s="1001" customFormat="1" ht="38.25" x14ac:dyDescent="0.3">
      <c r="A483" s="1271" t="s">
        <v>2212</v>
      </c>
      <c r="B483" s="1175"/>
      <c r="C483" s="1175" t="s">
        <v>2242</v>
      </c>
      <c r="D483" s="1175" t="s">
        <v>2243</v>
      </c>
      <c r="E483" s="1175" t="s">
        <v>2291</v>
      </c>
      <c r="F483" s="1175" t="s">
        <v>2292</v>
      </c>
      <c r="G483" s="1175" t="s">
        <v>2246</v>
      </c>
      <c r="H483" s="1175" t="s">
        <v>2247</v>
      </c>
      <c r="I483" s="1175" t="s">
        <v>2248</v>
      </c>
      <c r="J483" s="1175" t="s">
        <v>2252</v>
      </c>
    </row>
    <row r="484" spans="1:10" s="1001" customFormat="1" ht="38.25" x14ac:dyDescent="0.3">
      <c r="A484" s="1271" t="s">
        <v>2212</v>
      </c>
      <c r="B484" s="1175"/>
      <c r="C484" s="1175" t="s">
        <v>2242</v>
      </c>
      <c r="D484" s="1175" t="s">
        <v>2243</v>
      </c>
      <c r="E484" s="1175" t="s">
        <v>2293</v>
      </c>
      <c r="F484" s="1175" t="s">
        <v>2294</v>
      </c>
      <c r="G484" s="1175" t="s">
        <v>2246</v>
      </c>
      <c r="H484" s="1175" t="s">
        <v>2247</v>
      </c>
      <c r="I484" s="1175" t="s">
        <v>2248</v>
      </c>
      <c r="J484" s="1175" t="s">
        <v>2252</v>
      </c>
    </row>
    <row r="485" spans="1:10" s="1001" customFormat="1" ht="38.25" x14ac:dyDescent="0.3">
      <c r="A485" s="1271" t="s">
        <v>2212</v>
      </c>
      <c r="B485" s="1175"/>
      <c r="C485" s="1175" t="s">
        <v>2242</v>
      </c>
      <c r="D485" s="1175" t="s">
        <v>2243</v>
      </c>
      <c r="E485" s="1175" t="s">
        <v>13350</v>
      </c>
      <c r="F485" s="1175" t="s">
        <v>2295</v>
      </c>
      <c r="G485" s="1175" t="s">
        <v>2246</v>
      </c>
      <c r="H485" s="1175" t="s">
        <v>2247</v>
      </c>
      <c r="I485" s="1175" t="s">
        <v>2248</v>
      </c>
      <c r="J485" s="1175" t="s">
        <v>2252</v>
      </c>
    </row>
    <row r="486" spans="1:10" s="1001" customFormat="1" ht="38.25" x14ac:dyDescent="0.3">
      <c r="A486" s="1271" t="s">
        <v>2212</v>
      </c>
      <c r="B486" s="1175"/>
      <c r="C486" s="1175" t="s">
        <v>2242</v>
      </c>
      <c r="D486" s="1175" t="s">
        <v>2243</v>
      </c>
      <c r="E486" s="1175" t="s">
        <v>2296</v>
      </c>
      <c r="F486" s="1175" t="s">
        <v>2297</v>
      </c>
      <c r="G486" s="1175" t="s">
        <v>2246</v>
      </c>
      <c r="H486" s="1175" t="s">
        <v>2247</v>
      </c>
      <c r="I486" s="1175" t="s">
        <v>2248</v>
      </c>
      <c r="J486" s="1175" t="s">
        <v>2252</v>
      </c>
    </row>
    <row r="487" spans="1:10" s="1001" customFormat="1" ht="38.25" x14ac:dyDescent="0.3">
      <c r="A487" s="1271" t="s">
        <v>2212</v>
      </c>
      <c r="B487" s="1175"/>
      <c r="C487" s="1175" t="s">
        <v>2242</v>
      </c>
      <c r="D487" s="1175" t="s">
        <v>2243</v>
      </c>
      <c r="E487" s="1175" t="s">
        <v>2298</v>
      </c>
      <c r="F487" s="1175" t="s">
        <v>2299</v>
      </c>
      <c r="G487" s="1175" t="s">
        <v>2246</v>
      </c>
      <c r="H487" s="1175" t="s">
        <v>2247</v>
      </c>
      <c r="I487" s="1175" t="s">
        <v>2248</v>
      </c>
      <c r="J487" s="1175" t="s">
        <v>2252</v>
      </c>
    </row>
    <row r="488" spans="1:10" s="1001" customFormat="1" ht="38.25" x14ac:dyDescent="0.3">
      <c r="A488" s="1271" t="s">
        <v>2212</v>
      </c>
      <c r="B488" s="1175"/>
      <c r="C488" s="1175" t="s">
        <v>2242</v>
      </c>
      <c r="D488" s="1175" t="s">
        <v>2243</v>
      </c>
      <c r="E488" s="1175" t="s">
        <v>2300</v>
      </c>
      <c r="F488" s="1175" t="s">
        <v>2301</v>
      </c>
      <c r="G488" s="1175" t="s">
        <v>2246</v>
      </c>
      <c r="H488" s="1175" t="s">
        <v>2247</v>
      </c>
      <c r="I488" s="1175" t="s">
        <v>2248</v>
      </c>
      <c r="J488" s="1175" t="s">
        <v>2252</v>
      </c>
    </row>
    <row r="489" spans="1:10" s="1001" customFormat="1" ht="38.25" x14ac:dyDescent="0.3">
      <c r="A489" s="1271" t="s">
        <v>2212</v>
      </c>
      <c r="B489" s="1175"/>
      <c r="C489" s="1175" t="s">
        <v>2242</v>
      </c>
      <c r="D489" s="1175" t="s">
        <v>2243</v>
      </c>
      <c r="E489" s="1175" t="s">
        <v>2302</v>
      </c>
      <c r="F489" s="1175" t="s">
        <v>2303</v>
      </c>
      <c r="G489" s="1175" t="s">
        <v>2246</v>
      </c>
      <c r="H489" s="1175" t="s">
        <v>2247</v>
      </c>
      <c r="I489" s="1175" t="s">
        <v>2248</v>
      </c>
      <c r="J489" s="1175" t="s">
        <v>2252</v>
      </c>
    </row>
    <row r="490" spans="1:10" s="1001" customFormat="1" ht="38.25" x14ac:dyDescent="0.3">
      <c r="A490" s="1271" t="s">
        <v>2212</v>
      </c>
      <c r="B490" s="1175"/>
      <c r="C490" s="1175" t="s">
        <v>2242</v>
      </c>
      <c r="D490" s="1175" t="s">
        <v>2243</v>
      </c>
      <c r="E490" s="1175" t="s">
        <v>2304</v>
      </c>
      <c r="F490" s="1175" t="s">
        <v>2305</v>
      </c>
      <c r="G490" s="1175" t="s">
        <v>2246</v>
      </c>
      <c r="H490" s="1175" t="s">
        <v>2247</v>
      </c>
      <c r="I490" s="1175" t="s">
        <v>2248</v>
      </c>
      <c r="J490" s="1175" t="s">
        <v>2252</v>
      </c>
    </row>
    <row r="491" spans="1:10" s="1001" customFormat="1" ht="38.25" x14ac:dyDescent="0.3">
      <c r="A491" s="1271" t="s">
        <v>2212</v>
      </c>
      <c r="B491" s="1175"/>
      <c r="C491" s="1175" t="s">
        <v>2242</v>
      </c>
      <c r="D491" s="1175" t="s">
        <v>2243</v>
      </c>
      <c r="E491" s="1175" t="s">
        <v>2306</v>
      </c>
      <c r="F491" s="1175" t="s">
        <v>2307</v>
      </c>
      <c r="G491" s="1175" t="s">
        <v>2246</v>
      </c>
      <c r="H491" s="1175" t="s">
        <v>2247</v>
      </c>
      <c r="I491" s="1175" t="s">
        <v>2248</v>
      </c>
      <c r="J491" s="1175" t="s">
        <v>2252</v>
      </c>
    </row>
    <row r="492" spans="1:10" s="1001" customFormat="1" ht="38.25" x14ac:dyDescent="0.3">
      <c r="A492" s="1271" t="s">
        <v>2212</v>
      </c>
      <c r="B492" s="1175"/>
      <c r="C492" s="1175" t="s">
        <v>2242</v>
      </c>
      <c r="D492" s="1175" t="s">
        <v>2243</v>
      </c>
      <c r="E492" s="1175" t="s">
        <v>2308</v>
      </c>
      <c r="F492" s="1175" t="s">
        <v>2309</v>
      </c>
      <c r="G492" s="1175" t="s">
        <v>2246</v>
      </c>
      <c r="H492" s="1175" t="s">
        <v>2247</v>
      </c>
      <c r="I492" s="1175" t="s">
        <v>2248</v>
      </c>
      <c r="J492" s="1175" t="s">
        <v>2252</v>
      </c>
    </row>
    <row r="493" spans="1:10" s="1001" customFormat="1" ht="38.25" x14ac:dyDescent="0.3">
      <c r="A493" s="1271" t="s">
        <v>2212</v>
      </c>
      <c r="B493" s="1175"/>
      <c r="C493" s="1175" t="s">
        <v>2242</v>
      </c>
      <c r="D493" s="1175" t="s">
        <v>2243</v>
      </c>
      <c r="E493" s="1175" t="s">
        <v>2310</v>
      </c>
      <c r="F493" s="1175" t="s">
        <v>2311</v>
      </c>
      <c r="G493" s="1175" t="s">
        <v>2246</v>
      </c>
      <c r="H493" s="1175" t="s">
        <v>2247</v>
      </c>
      <c r="I493" s="1175" t="s">
        <v>2248</v>
      </c>
      <c r="J493" s="1175" t="s">
        <v>2252</v>
      </c>
    </row>
    <row r="494" spans="1:10" s="1001" customFormat="1" ht="38.25" x14ac:dyDescent="0.3">
      <c r="A494" s="1271" t="s">
        <v>2212</v>
      </c>
      <c r="B494" s="1175"/>
      <c r="C494" s="1175" t="s">
        <v>2242</v>
      </c>
      <c r="D494" s="1175" t="s">
        <v>2243</v>
      </c>
      <c r="E494" s="1175" t="s">
        <v>2312</v>
      </c>
      <c r="F494" s="1175" t="s">
        <v>2313</v>
      </c>
      <c r="G494" s="1175" t="s">
        <v>2246</v>
      </c>
      <c r="H494" s="1175" t="s">
        <v>2247</v>
      </c>
      <c r="I494" s="1175" t="s">
        <v>2248</v>
      </c>
      <c r="J494" s="1175" t="s">
        <v>2252</v>
      </c>
    </row>
    <row r="495" spans="1:10" s="1001" customFormat="1" ht="38.25" x14ac:dyDescent="0.3">
      <c r="A495" s="1271" t="s">
        <v>2212</v>
      </c>
      <c r="B495" s="1175"/>
      <c r="C495" s="1175" t="s">
        <v>2242</v>
      </c>
      <c r="D495" s="1175" t="s">
        <v>2243</v>
      </c>
      <c r="E495" s="1175" t="s">
        <v>2314</v>
      </c>
      <c r="F495" s="1175" t="s">
        <v>2315</v>
      </c>
      <c r="G495" s="1175" t="s">
        <v>2246</v>
      </c>
      <c r="H495" s="1175" t="s">
        <v>2247</v>
      </c>
      <c r="I495" s="1175" t="s">
        <v>2248</v>
      </c>
      <c r="J495" s="1175" t="s">
        <v>2252</v>
      </c>
    </row>
    <row r="496" spans="1:10" s="1001" customFormat="1" ht="38.25" x14ac:dyDescent="0.3">
      <c r="A496" s="1271" t="s">
        <v>2212</v>
      </c>
      <c r="B496" s="1175"/>
      <c r="C496" s="1175" t="s">
        <v>2242</v>
      </c>
      <c r="D496" s="1175" t="s">
        <v>2243</v>
      </c>
      <c r="E496" s="1175" t="s">
        <v>2316</v>
      </c>
      <c r="F496" s="1175" t="s">
        <v>2317</v>
      </c>
      <c r="G496" s="1175" t="s">
        <v>2246</v>
      </c>
      <c r="H496" s="1175" t="s">
        <v>2247</v>
      </c>
      <c r="I496" s="1175" t="s">
        <v>2248</v>
      </c>
      <c r="J496" s="1175" t="s">
        <v>2252</v>
      </c>
    </row>
    <row r="497" spans="1:10" s="1001" customFormat="1" ht="38.25" x14ac:dyDescent="0.3">
      <c r="A497" s="1271" t="s">
        <v>2212</v>
      </c>
      <c r="B497" s="1175"/>
      <c r="C497" s="1175" t="s">
        <v>2242</v>
      </c>
      <c r="D497" s="1175" t="s">
        <v>2243</v>
      </c>
      <c r="E497" s="1175" t="s">
        <v>2318</v>
      </c>
      <c r="F497" s="1175" t="s">
        <v>2319</v>
      </c>
      <c r="G497" s="1175" t="s">
        <v>2246</v>
      </c>
      <c r="H497" s="1175" t="s">
        <v>2247</v>
      </c>
      <c r="I497" s="1175" t="s">
        <v>2248</v>
      </c>
      <c r="J497" s="1175" t="s">
        <v>2252</v>
      </c>
    </row>
    <row r="498" spans="1:10" s="1001" customFormat="1" ht="38.25" x14ac:dyDescent="0.3">
      <c r="A498" s="1271" t="s">
        <v>2212</v>
      </c>
      <c r="B498" s="1175"/>
      <c r="C498" s="1175" t="s">
        <v>2242</v>
      </c>
      <c r="D498" s="1175" t="s">
        <v>2243</v>
      </c>
      <c r="E498" s="1175" t="s">
        <v>2320</v>
      </c>
      <c r="F498" s="1175" t="s">
        <v>13351</v>
      </c>
      <c r="G498" s="1175" t="s">
        <v>2246</v>
      </c>
      <c r="H498" s="1175" t="s">
        <v>2247</v>
      </c>
      <c r="I498" s="1175" t="s">
        <v>2248</v>
      </c>
      <c r="J498" s="1175" t="s">
        <v>2252</v>
      </c>
    </row>
    <row r="499" spans="1:10" s="1001" customFormat="1" ht="38.25" x14ac:dyDescent="0.3">
      <c r="A499" s="1271" t="s">
        <v>7260</v>
      </c>
      <c r="B499" s="1175"/>
      <c r="C499" s="1175" t="s">
        <v>2242</v>
      </c>
      <c r="D499" s="1175" t="s">
        <v>2243</v>
      </c>
      <c r="E499" s="1175" t="s">
        <v>13352</v>
      </c>
      <c r="F499" s="1175" t="s">
        <v>13353</v>
      </c>
      <c r="G499" s="1175" t="s">
        <v>2246</v>
      </c>
      <c r="H499" s="1175" t="s">
        <v>2247</v>
      </c>
      <c r="I499" s="1175" t="s">
        <v>2248</v>
      </c>
      <c r="J499" s="1175" t="s">
        <v>2252</v>
      </c>
    </row>
    <row r="500" spans="1:10" s="1001" customFormat="1" ht="38.25" x14ac:dyDescent="0.3">
      <c r="A500" s="1271" t="s">
        <v>13354</v>
      </c>
      <c r="B500" s="1175"/>
      <c r="C500" s="1175" t="s">
        <v>2242</v>
      </c>
      <c r="D500" s="1175" t="s">
        <v>2243</v>
      </c>
      <c r="E500" s="1175" t="s">
        <v>13355</v>
      </c>
      <c r="F500" s="1175" t="s">
        <v>13356</v>
      </c>
      <c r="G500" s="1175" t="s">
        <v>2246</v>
      </c>
      <c r="H500" s="1175" t="s">
        <v>2247</v>
      </c>
      <c r="I500" s="1175" t="s">
        <v>2248</v>
      </c>
      <c r="J500" s="1175" t="s">
        <v>2252</v>
      </c>
    </row>
    <row r="501" spans="1:10" s="1001" customFormat="1" ht="38.25" x14ac:dyDescent="0.3">
      <c r="A501" s="1075" t="s">
        <v>10841</v>
      </c>
      <c r="B501" s="1067"/>
      <c r="C501" s="1068" t="s">
        <v>2242</v>
      </c>
      <c r="D501" s="1062" t="s">
        <v>13357</v>
      </c>
      <c r="E501" s="1257"/>
      <c r="F501" s="1068"/>
      <c r="G501" s="1068"/>
      <c r="H501" s="1068"/>
      <c r="I501" s="1078"/>
      <c r="J501" s="1068"/>
    </row>
    <row r="502" spans="1:10" s="1001" customFormat="1" ht="38.25" x14ac:dyDescent="0.3">
      <c r="A502" s="1253" t="s">
        <v>4062</v>
      </c>
      <c r="B502" s="1278"/>
      <c r="C502" s="1254" t="s">
        <v>4107</v>
      </c>
      <c r="D502" s="1254" t="s">
        <v>4108</v>
      </c>
      <c r="E502" s="1279" t="s">
        <v>4109</v>
      </c>
      <c r="F502" s="1254" t="s">
        <v>4110</v>
      </c>
      <c r="G502" s="1254" t="s">
        <v>4111</v>
      </c>
      <c r="H502" s="1254" t="s">
        <v>3400</v>
      </c>
      <c r="I502" s="1280" t="s">
        <v>4112</v>
      </c>
      <c r="J502" s="1254" t="s">
        <v>4113</v>
      </c>
    </row>
    <row r="503" spans="1:10" s="1001" customFormat="1" ht="38.25" x14ac:dyDescent="0.3">
      <c r="A503" s="1253" t="s">
        <v>4062</v>
      </c>
      <c r="B503" s="1281"/>
      <c r="C503" s="1254" t="s">
        <v>4107</v>
      </c>
      <c r="D503" s="1175" t="s">
        <v>4108</v>
      </c>
      <c r="E503" s="1279" t="s">
        <v>2235</v>
      </c>
      <c r="F503" s="1254" t="s">
        <v>4110</v>
      </c>
      <c r="G503" s="1175" t="s">
        <v>4114</v>
      </c>
      <c r="H503" s="1175" t="s">
        <v>4115</v>
      </c>
      <c r="I503" s="1275" t="s">
        <v>2927</v>
      </c>
      <c r="J503" s="1254" t="s">
        <v>4116</v>
      </c>
    </row>
    <row r="504" spans="1:10" s="1001" customFormat="1" ht="38.25" x14ac:dyDescent="0.3">
      <c r="A504" s="1253" t="s">
        <v>4062</v>
      </c>
      <c r="B504" s="1281"/>
      <c r="C504" s="1254" t="s">
        <v>4107</v>
      </c>
      <c r="D504" s="1175" t="s">
        <v>4108</v>
      </c>
      <c r="E504" s="1279" t="s">
        <v>3417</v>
      </c>
      <c r="F504" s="1254" t="s">
        <v>4110</v>
      </c>
      <c r="G504" s="1175" t="s">
        <v>4117</v>
      </c>
      <c r="H504" s="1175" t="s">
        <v>1783</v>
      </c>
      <c r="I504" s="1275" t="s">
        <v>4118</v>
      </c>
      <c r="J504" s="1254" t="s">
        <v>4119</v>
      </c>
    </row>
    <row r="505" spans="1:10" s="1001" customFormat="1" ht="38.25" x14ac:dyDescent="0.3">
      <c r="A505" s="1253" t="s">
        <v>4062</v>
      </c>
      <c r="B505" s="1281"/>
      <c r="C505" s="1254" t="s">
        <v>4107</v>
      </c>
      <c r="D505" s="1175" t="s">
        <v>4108</v>
      </c>
      <c r="E505" s="1279" t="s">
        <v>4120</v>
      </c>
      <c r="F505" s="1254" t="s">
        <v>4110</v>
      </c>
      <c r="G505" s="1175" t="s">
        <v>4121</v>
      </c>
      <c r="H505" s="1175" t="s">
        <v>4122</v>
      </c>
      <c r="I505" s="1275" t="s">
        <v>4123</v>
      </c>
      <c r="J505" s="1282" t="s">
        <v>4124</v>
      </c>
    </row>
    <row r="506" spans="1:10" s="1001" customFormat="1" ht="38.25" x14ac:dyDescent="0.3">
      <c r="A506" s="1253" t="s">
        <v>4062</v>
      </c>
      <c r="B506" s="1281"/>
      <c r="C506" s="1254" t="s">
        <v>4107</v>
      </c>
      <c r="D506" s="1175" t="s">
        <v>4108</v>
      </c>
      <c r="E506" s="1279" t="s">
        <v>4125</v>
      </c>
      <c r="F506" s="1254" t="s">
        <v>4110</v>
      </c>
      <c r="G506" s="1175" t="s">
        <v>3599</v>
      </c>
      <c r="H506" s="1175" t="s">
        <v>4126</v>
      </c>
      <c r="I506" s="1275" t="s">
        <v>4127</v>
      </c>
      <c r="J506" s="1282" t="s">
        <v>4128</v>
      </c>
    </row>
    <row r="507" spans="1:10" s="1001" customFormat="1" ht="38.25" x14ac:dyDescent="0.3">
      <c r="A507" s="1253" t="s">
        <v>4062</v>
      </c>
      <c r="B507" s="1281"/>
      <c r="C507" s="1254" t="s">
        <v>4107</v>
      </c>
      <c r="D507" s="1175" t="s">
        <v>4108</v>
      </c>
      <c r="E507" s="1279" t="s">
        <v>4129</v>
      </c>
      <c r="F507" s="1254" t="s">
        <v>4110</v>
      </c>
      <c r="G507" s="1175" t="s">
        <v>4114</v>
      </c>
      <c r="H507" s="1175" t="s">
        <v>4115</v>
      </c>
      <c r="I507" s="1275" t="s">
        <v>2927</v>
      </c>
      <c r="J507" s="1282" t="s">
        <v>4130</v>
      </c>
    </row>
    <row r="508" spans="1:10" s="1001" customFormat="1" ht="38.25" x14ac:dyDescent="0.3">
      <c r="A508" s="1253" t="s">
        <v>4062</v>
      </c>
      <c r="B508" s="1281"/>
      <c r="C508" s="1254" t="s">
        <v>4107</v>
      </c>
      <c r="D508" s="1175" t="s">
        <v>4108</v>
      </c>
      <c r="E508" s="1279" t="s">
        <v>4131</v>
      </c>
      <c r="F508" s="1254" t="s">
        <v>4110</v>
      </c>
      <c r="G508" s="1175" t="s">
        <v>4132</v>
      </c>
      <c r="H508" s="1175" t="s">
        <v>4133</v>
      </c>
      <c r="I508" s="1275" t="s">
        <v>4134</v>
      </c>
      <c r="J508" s="1282" t="s">
        <v>4135</v>
      </c>
    </row>
    <row r="509" spans="1:10" s="1001" customFormat="1" ht="38.25" x14ac:dyDescent="0.3">
      <c r="A509" s="1253" t="s">
        <v>4062</v>
      </c>
      <c r="B509" s="1281"/>
      <c r="C509" s="1254" t="s">
        <v>4107</v>
      </c>
      <c r="D509" s="1175" t="s">
        <v>4108</v>
      </c>
      <c r="E509" s="1279" t="s">
        <v>4136</v>
      </c>
      <c r="F509" s="1254" t="s">
        <v>4110</v>
      </c>
      <c r="G509" s="1175" t="s">
        <v>1985</v>
      </c>
      <c r="H509" s="1175" t="s">
        <v>1457</v>
      </c>
      <c r="I509" s="1275" t="s">
        <v>4137</v>
      </c>
      <c r="J509" s="1282" t="s">
        <v>4138</v>
      </c>
    </row>
    <row r="510" spans="1:10" s="1001" customFormat="1" ht="38.25" x14ac:dyDescent="0.3">
      <c r="A510" s="1253" t="s">
        <v>4062</v>
      </c>
      <c r="B510" s="1281"/>
      <c r="C510" s="1254" t="s">
        <v>4107</v>
      </c>
      <c r="D510" s="1175" t="s">
        <v>4108</v>
      </c>
      <c r="E510" s="1279" t="s">
        <v>4139</v>
      </c>
      <c r="F510" s="1254" t="s">
        <v>4110</v>
      </c>
      <c r="G510" s="1175" t="s">
        <v>4117</v>
      </c>
      <c r="H510" s="1175" t="s">
        <v>1783</v>
      </c>
      <c r="I510" s="1275" t="s">
        <v>4118</v>
      </c>
      <c r="J510" s="1254" t="s">
        <v>4119</v>
      </c>
    </row>
    <row r="511" spans="1:10" s="1001" customFormat="1" ht="38.25" x14ac:dyDescent="0.3">
      <c r="A511" s="1253" t="s">
        <v>4062</v>
      </c>
      <c r="B511" s="1281"/>
      <c r="C511" s="1254" t="s">
        <v>4107</v>
      </c>
      <c r="D511" s="1175" t="s">
        <v>4108</v>
      </c>
      <c r="E511" s="1279" t="s">
        <v>4140</v>
      </c>
      <c r="F511" s="1254" t="s">
        <v>4141</v>
      </c>
      <c r="G511" s="1175" t="s">
        <v>4142</v>
      </c>
      <c r="H511" s="1175" t="s">
        <v>2380</v>
      </c>
      <c r="I511" s="1275" t="s">
        <v>4143</v>
      </c>
      <c r="J511" s="1254" t="s">
        <v>4144</v>
      </c>
    </row>
    <row r="512" spans="1:10" s="1001" customFormat="1" ht="38.25" x14ac:dyDescent="0.3">
      <c r="A512" s="1253" t="s">
        <v>4062</v>
      </c>
      <c r="B512" s="1281"/>
      <c r="C512" s="1254" t="s">
        <v>4107</v>
      </c>
      <c r="D512" s="1175" t="s">
        <v>4108</v>
      </c>
      <c r="E512" s="1279" t="s">
        <v>4145</v>
      </c>
      <c r="F512" s="1254" t="s">
        <v>4146</v>
      </c>
      <c r="G512" s="1175" t="s">
        <v>4147</v>
      </c>
      <c r="H512" s="1175" t="s">
        <v>1438</v>
      </c>
      <c r="I512" s="1275" t="s">
        <v>2144</v>
      </c>
      <c r="J512" s="1282" t="s">
        <v>4148</v>
      </c>
    </row>
    <row r="513" spans="1:10" s="1001" customFormat="1" ht="38.25" x14ac:dyDescent="0.3">
      <c r="A513" s="1253" t="s">
        <v>4062</v>
      </c>
      <c r="B513" s="1281"/>
      <c r="C513" s="1254" t="s">
        <v>4107</v>
      </c>
      <c r="D513" s="1175" t="s">
        <v>4108</v>
      </c>
      <c r="E513" s="1279" t="s">
        <v>4149</v>
      </c>
      <c r="F513" s="1254" t="s">
        <v>4150</v>
      </c>
      <c r="G513" s="1254" t="s">
        <v>4151</v>
      </c>
      <c r="H513" s="1254" t="s">
        <v>1876</v>
      </c>
      <c r="I513" s="1280" t="s">
        <v>4152</v>
      </c>
      <c r="J513" s="1254" t="s">
        <v>1449</v>
      </c>
    </row>
    <row r="514" spans="1:10" s="1001" customFormat="1" ht="38.25" x14ac:dyDescent="0.3">
      <c r="A514" s="1253" t="s">
        <v>4062</v>
      </c>
      <c r="B514" s="1281"/>
      <c r="C514" s="1254" t="s">
        <v>4107</v>
      </c>
      <c r="D514" s="1175" t="s">
        <v>4108</v>
      </c>
      <c r="E514" s="1279" t="s">
        <v>4153</v>
      </c>
      <c r="F514" s="1254" t="s">
        <v>4154</v>
      </c>
      <c r="G514" s="1254" t="s">
        <v>4155</v>
      </c>
      <c r="H514" s="1254" t="s">
        <v>1438</v>
      </c>
      <c r="I514" s="1280" t="s">
        <v>4156</v>
      </c>
      <c r="J514" s="1254" t="s">
        <v>4157</v>
      </c>
    </row>
    <row r="515" spans="1:10" s="1001" customFormat="1" ht="38.25" x14ac:dyDescent="0.3">
      <c r="A515" s="1253" t="s">
        <v>4062</v>
      </c>
      <c r="B515" s="1281"/>
      <c r="C515" s="1254" t="s">
        <v>4107</v>
      </c>
      <c r="D515" s="1175" t="s">
        <v>4108</v>
      </c>
      <c r="E515" s="1279" t="s">
        <v>4158</v>
      </c>
      <c r="F515" s="1254" t="s">
        <v>4159</v>
      </c>
      <c r="G515" s="1254" t="s">
        <v>4160</v>
      </c>
      <c r="H515" s="1254" t="s">
        <v>1442</v>
      </c>
      <c r="I515" s="1280" t="s">
        <v>1677</v>
      </c>
      <c r="J515" s="1254" t="s">
        <v>1449</v>
      </c>
    </row>
    <row r="516" spans="1:10" s="1001" customFormat="1" ht="38.25" x14ac:dyDescent="0.3">
      <c r="A516" s="1253" t="s">
        <v>4062</v>
      </c>
      <c r="B516" s="1281"/>
      <c r="C516" s="1254" t="s">
        <v>4107</v>
      </c>
      <c r="D516" s="1175" t="s">
        <v>4108</v>
      </c>
      <c r="E516" s="1279" t="s">
        <v>4161</v>
      </c>
      <c r="F516" s="1254" t="s">
        <v>4162</v>
      </c>
      <c r="G516" s="1254" t="s">
        <v>4163</v>
      </c>
      <c r="H516" s="1254" t="s">
        <v>1964</v>
      </c>
      <c r="I516" s="1280" t="s">
        <v>1582</v>
      </c>
      <c r="J516" s="1254" t="s">
        <v>4164</v>
      </c>
    </row>
    <row r="517" spans="1:10" s="1001" customFormat="1" ht="38.25" x14ac:dyDescent="0.3">
      <c r="A517" s="1253" t="s">
        <v>4062</v>
      </c>
      <c r="B517" s="1281"/>
      <c r="C517" s="1254" t="s">
        <v>4107</v>
      </c>
      <c r="D517" s="1175" t="s">
        <v>4108</v>
      </c>
      <c r="E517" s="1279" t="s">
        <v>4165</v>
      </c>
      <c r="F517" s="1254" t="s">
        <v>4166</v>
      </c>
      <c r="G517" s="1254" t="s">
        <v>4167</v>
      </c>
      <c r="H517" s="1254" t="s">
        <v>3778</v>
      </c>
      <c r="I517" s="1280" t="s">
        <v>2190</v>
      </c>
      <c r="J517" s="1254" t="s">
        <v>1449</v>
      </c>
    </row>
    <row r="518" spans="1:10" s="1001" customFormat="1" ht="38.25" x14ac:dyDescent="0.3">
      <c r="A518" s="1253" t="s">
        <v>4062</v>
      </c>
      <c r="B518" s="1281"/>
      <c r="C518" s="1254" t="s">
        <v>4107</v>
      </c>
      <c r="D518" s="1175" t="s">
        <v>4108</v>
      </c>
      <c r="E518" s="1279" t="s">
        <v>4168</v>
      </c>
      <c r="F518" s="1254" t="s">
        <v>4169</v>
      </c>
      <c r="G518" s="1254" t="s">
        <v>4170</v>
      </c>
      <c r="H518" s="1254" t="s">
        <v>1621</v>
      </c>
      <c r="I518" s="1280" t="s">
        <v>1908</v>
      </c>
      <c r="J518" s="1254" t="s">
        <v>4171</v>
      </c>
    </row>
    <row r="519" spans="1:10" s="1001" customFormat="1" ht="38.25" x14ac:dyDescent="0.3">
      <c r="A519" s="1253" t="s">
        <v>4062</v>
      </c>
      <c r="B519" s="1281"/>
      <c r="C519" s="1254" t="s">
        <v>4107</v>
      </c>
      <c r="D519" s="1175" t="s">
        <v>4108</v>
      </c>
      <c r="E519" s="1279" t="s">
        <v>4172</v>
      </c>
      <c r="F519" s="1254" t="s">
        <v>4173</v>
      </c>
      <c r="G519" s="1254" t="s">
        <v>3804</v>
      </c>
      <c r="H519" s="1254" t="s">
        <v>2017</v>
      </c>
      <c r="I519" s="1280" t="s">
        <v>4174</v>
      </c>
      <c r="J519" s="1254" t="s">
        <v>4175</v>
      </c>
    </row>
    <row r="520" spans="1:10" s="1001" customFormat="1" ht="38.25" x14ac:dyDescent="0.3">
      <c r="A520" s="1253" t="s">
        <v>4062</v>
      </c>
      <c r="B520" s="1281"/>
      <c r="C520" s="1254" t="s">
        <v>4107</v>
      </c>
      <c r="D520" s="1175" t="s">
        <v>4108</v>
      </c>
      <c r="E520" s="1279" t="s">
        <v>4176</v>
      </c>
      <c r="F520" s="1254" t="s">
        <v>4177</v>
      </c>
      <c r="G520" s="1254" t="s">
        <v>4178</v>
      </c>
      <c r="H520" s="1254" t="s">
        <v>1457</v>
      </c>
      <c r="I520" s="1280" t="s">
        <v>4179</v>
      </c>
      <c r="J520" s="1254" t="s">
        <v>4180</v>
      </c>
    </row>
    <row r="521" spans="1:10" s="1001" customFormat="1" ht="38.25" x14ac:dyDescent="0.3">
      <c r="A521" s="1253" t="s">
        <v>4062</v>
      </c>
      <c r="B521" s="1281"/>
      <c r="C521" s="1254" t="s">
        <v>4107</v>
      </c>
      <c r="D521" s="1175" t="s">
        <v>4108</v>
      </c>
      <c r="E521" s="1279" t="s">
        <v>4181</v>
      </c>
      <c r="F521" s="1254" t="s">
        <v>4182</v>
      </c>
      <c r="G521" s="1254" t="s">
        <v>4183</v>
      </c>
      <c r="H521" s="1254" t="s">
        <v>4184</v>
      </c>
      <c r="I521" s="1280" t="s">
        <v>4174</v>
      </c>
      <c r="J521" s="1254" t="s">
        <v>4185</v>
      </c>
    </row>
    <row r="522" spans="1:10" s="1001" customFormat="1" ht="38.25" x14ac:dyDescent="0.3">
      <c r="A522" s="1253" t="s">
        <v>4062</v>
      </c>
      <c r="B522" s="1281"/>
      <c r="C522" s="1254" t="s">
        <v>4107</v>
      </c>
      <c r="D522" s="1175" t="s">
        <v>4108</v>
      </c>
      <c r="E522" s="1279" t="s">
        <v>4186</v>
      </c>
      <c r="F522" s="1254" t="s">
        <v>4187</v>
      </c>
      <c r="G522" s="1254" t="s">
        <v>2514</v>
      </c>
      <c r="H522" s="1254" t="s">
        <v>3778</v>
      </c>
      <c r="I522" s="1280" t="s">
        <v>1761</v>
      </c>
      <c r="J522" s="1254" t="s">
        <v>4188</v>
      </c>
    </row>
    <row r="523" spans="1:10" s="1001" customFormat="1" ht="38.25" x14ac:dyDescent="0.3">
      <c r="A523" s="1253" t="s">
        <v>4062</v>
      </c>
      <c r="B523" s="1281"/>
      <c r="C523" s="1254" t="s">
        <v>4107</v>
      </c>
      <c r="D523" s="1175" t="s">
        <v>4108</v>
      </c>
      <c r="E523" s="1279" t="s">
        <v>4189</v>
      </c>
      <c r="F523" s="1254" t="s">
        <v>4190</v>
      </c>
      <c r="G523" s="1254" t="s">
        <v>3789</v>
      </c>
      <c r="H523" s="1254" t="s">
        <v>4191</v>
      </c>
      <c r="I523" s="1280" t="s">
        <v>4192</v>
      </c>
      <c r="J523" s="1279" t="s">
        <v>4193</v>
      </c>
    </row>
    <row r="524" spans="1:10" s="1001" customFormat="1" ht="38.25" x14ac:dyDescent="0.3">
      <c r="A524" s="1253" t="s">
        <v>4062</v>
      </c>
      <c r="B524" s="1281"/>
      <c r="C524" s="1254" t="s">
        <v>4107</v>
      </c>
      <c r="D524" s="1175" t="s">
        <v>4108</v>
      </c>
      <c r="E524" s="1279" t="s">
        <v>4194</v>
      </c>
      <c r="F524" s="1254" t="s">
        <v>4195</v>
      </c>
      <c r="G524" s="1254" t="s">
        <v>4196</v>
      </c>
      <c r="H524" s="1254" t="s">
        <v>2017</v>
      </c>
      <c r="I524" s="1280" t="s">
        <v>3748</v>
      </c>
      <c r="J524" s="1254" t="s">
        <v>4157</v>
      </c>
    </row>
    <row r="525" spans="1:10" s="1001" customFormat="1" ht="38.25" x14ac:dyDescent="0.3">
      <c r="A525" s="1253" t="s">
        <v>4062</v>
      </c>
      <c r="B525" s="1281"/>
      <c r="C525" s="1254" t="s">
        <v>4107</v>
      </c>
      <c r="D525" s="1175" t="s">
        <v>4108</v>
      </c>
      <c r="E525" s="1279" t="s">
        <v>4197</v>
      </c>
      <c r="F525" s="1254" t="s">
        <v>4198</v>
      </c>
      <c r="G525" s="1254" t="s">
        <v>4199</v>
      </c>
      <c r="H525" s="1254" t="s">
        <v>4200</v>
      </c>
      <c r="I525" s="1280" t="s">
        <v>4201</v>
      </c>
      <c r="J525" s="1254" t="s">
        <v>4202</v>
      </c>
    </row>
    <row r="526" spans="1:10" s="1001" customFormat="1" ht="38.25" x14ac:dyDescent="0.3">
      <c r="A526" s="1253" t="s">
        <v>4062</v>
      </c>
      <c r="B526" s="1281"/>
      <c r="C526" s="1254" t="s">
        <v>4107</v>
      </c>
      <c r="D526" s="1175" t="s">
        <v>4108</v>
      </c>
      <c r="E526" s="1279" t="s">
        <v>4203</v>
      </c>
      <c r="F526" s="1254" t="s">
        <v>4204</v>
      </c>
      <c r="G526" s="1254" t="s">
        <v>4205</v>
      </c>
      <c r="H526" s="1254" t="s">
        <v>1457</v>
      </c>
      <c r="I526" s="1280" t="s">
        <v>2823</v>
      </c>
      <c r="J526" s="1279" t="s">
        <v>1449</v>
      </c>
    </row>
    <row r="527" spans="1:10" s="1001" customFormat="1" ht="38.25" x14ac:dyDescent="0.3">
      <c r="A527" s="1253" t="s">
        <v>4062</v>
      </c>
      <c r="B527" s="1281"/>
      <c r="C527" s="1254" t="s">
        <v>4107</v>
      </c>
      <c r="D527" s="1175" t="s">
        <v>4108</v>
      </c>
      <c r="E527" s="1279" t="s">
        <v>4206</v>
      </c>
      <c r="F527" s="1254" t="s">
        <v>4207</v>
      </c>
      <c r="G527" s="1254" t="s">
        <v>4208</v>
      </c>
      <c r="H527" s="1254" t="s">
        <v>4209</v>
      </c>
      <c r="I527" s="1280" t="s">
        <v>4210</v>
      </c>
      <c r="J527" s="1254" t="s">
        <v>4211</v>
      </c>
    </row>
    <row r="528" spans="1:10" s="1001" customFormat="1" ht="38.25" x14ac:dyDescent="0.3">
      <c r="A528" s="1253" t="s">
        <v>4062</v>
      </c>
      <c r="B528" s="1281"/>
      <c r="C528" s="1254" t="s">
        <v>4107</v>
      </c>
      <c r="D528" s="1175" t="s">
        <v>4108</v>
      </c>
      <c r="E528" s="1279" t="s">
        <v>4212</v>
      </c>
      <c r="F528" s="1254" t="s">
        <v>4213</v>
      </c>
      <c r="G528" s="1254" t="s">
        <v>4214</v>
      </c>
      <c r="H528" s="1254" t="s">
        <v>4215</v>
      </c>
      <c r="I528" s="1280" t="s">
        <v>3570</v>
      </c>
      <c r="J528" s="1254" t="s">
        <v>4216</v>
      </c>
    </row>
    <row r="529" spans="1:10" s="1001" customFormat="1" ht="38.25" x14ac:dyDescent="0.3">
      <c r="A529" s="1253" t="s">
        <v>4062</v>
      </c>
      <c r="B529" s="1281"/>
      <c r="C529" s="1254" t="s">
        <v>4107</v>
      </c>
      <c r="D529" s="1175" t="s">
        <v>4108</v>
      </c>
      <c r="E529" s="1279" t="s">
        <v>4217</v>
      </c>
      <c r="F529" s="1254" t="s">
        <v>4218</v>
      </c>
      <c r="G529" s="1254" t="s">
        <v>4219</v>
      </c>
      <c r="H529" s="1254" t="s">
        <v>1895</v>
      </c>
      <c r="I529" s="1280" t="s">
        <v>1761</v>
      </c>
      <c r="J529" s="1254" t="s">
        <v>4220</v>
      </c>
    </row>
    <row r="530" spans="1:10" s="1001" customFormat="1" ht="38.25" x14ac:dyDescent="0.3">
      <c r="A530" s="1253" t="s">
        <v>4062</v>
      </c>
      <c r="B530" s="1281"/>
      <c r="C530" s="1254" t="s">
        <v>4107</v>
      </c>
      <c r="D530" s="1175" t="s">
        <v>4108</v>
      </c>
      <c r="E530" s="1279" t="s">
        <v>4221</v>
      </c>
      <c r="F530" s="1254" t="s">
        <v>4222</v>
      </c>
      <c r="G530" s="1254" t="s">
        <v>4223</v>
      </c>
      <c r="H530" s="1254" t="s">
        <v>2518</v>
      </c>
      <c r="I530" s="1280" t="s">
        <v>4224</v>
      </c>
      <c r="J530" s="1254" t="s">
        <v>4225</v>
      </c>
    </row>
    <row r="531" spans="1:10" s="1001" customFormat="1" ht="38.25" x14ac:dyDescent="0.3">
      <c r="A531" s="1253" t="s">
        <v>4062</v>
      </c>
      <c r="B531" s="1281"/>
      <c r="C531" s="1254" t="s">
        <v>4107</v>
      </c>
      <c r="D531" s="1175" t="s">
        <v>4108</v>
      </c>
      <c r="E531" s="1279" t="s">
        <v>4226</v>
      </c>
      <c r="F531" s="1254" t="s">
        <v>4227</v>
      </c>
      <c r="G531" s="1254" t="s">
        <v>4228</v>
      </c>
      <c r="H531" s="1254" t="s">
        <v>2394</v>
      </c>
      <c r="I531" s="1280" t="s">
        <v>4229</v>
      </c>
      <c r="J531" s="1254" t="s">
        <v>4230</v>
      </c>
    </row>
    <row r="532" spans="1:10" s="1001" customFormat="1" ht="38.25" x14ac:dyDescent="0.3">
      <c r="A532" s="1253" t="s">
        <v>4062</v>
      </c>
      <c r="B532" s="1281"/>
      <c r="C532" s="1254" t="s">
        <v>4107</v>
      </c>
      <c r="D532" s="1175" t="s">
        <v>4108</v>
      </c>
      <c r="E532" s="1279" t="s">
        <v>4231</v>
      </c>
      <c r="F532" s="1254" t="s">
        <v>4232</v>
      </c>
      <c r="G532" s="1254" t="s">
        <v>4233</v>
      </c>
      <c r="H532" s="1254" t="s">
        <v>4234</v>
      </c>
      <c r="I532" s="1280" t="s">
        <v>2158</v>
      </c>
      <c r="J532" s="1279" t="s">
        <v>1449</v>
      </c>
    </row>
    <row r="533" spans="1:10" s="1001" customFormat="1" ht="38.25" x14ac:dyDescent="0.3">
      <c r="A533" s="1253" t="s">
        <v>4062</v>
      </c>
      <c r="B533" s="1281"/>
      <c r="C533" s="1254" t="s">
        <v>4107</v>
      </c>
      <c r="D533" s="1175" t="s">
        <v>4108</v>
      </c>
      <c r="E533" s="1279" t="s">
        <v>4235</v>
      </c>
      <c r="F533" s="1254" t="s">
        <v>4236</v>
      </c>
      <c r="G533" s="1254" t="s">
        <v>4237</v>
      </c>
      <c r="H533" s="1254" t="s">
        <v>2601</v>
      </c>
      <c r="I533" s="1280" t="s">
        <v>4238</v>
      </c>
      <c r="J533" s="1279" t="s">
        <v>1449</v>
      </c>
    </row>
    <row r="534" spans="1:10" s="1001" customFormat="1" ht="38.25" x14ac:dyDescent="0.3">
      <c r="A534" s="1253" t="s">
        <v>4062</v>
      </c>
      <c r="B534" s="1281"/>
      <c r="C534" s="1254" t="s">
        <v>4107</v>
      </c>
      <c r="D534" s="1175" t="s">
        <v>4108</v>
      </c>
      <c r="E534" s="1279" t="s">
        <v>4239</v>
      </c>
      <c r="F534" s="1254" t="s">
        <v>4240</v>
      </c>
      <c r="G534" s="1254" t="s">
        <v>4233</v>
      </c>
      <c r="H534" s="1254" t="s">
        <v>4241</v>
      </c>
      <c r="I534" s="1280" t="s">
        <v>4242</v>
      </c>
      <c r="J534" s="1279" t="s">
        <v>1449</v>
      </c>
    </row>
    <row r="535" spans="1:10" s="1001" customFormat="1" ht="38.25" x14ac:dyDescent="0.3">
      <c r="A535" s="1253" t="s">
        <v>4062</v>
      </c>
      <c r="B535" s="1281"/>
      <c r="C535" s="1254" t="s">
        <v>4107</v>
      </c>
      <c r="D535" s="1175" t="s">
        <v>4108</v>
      </c>
      <c r="E535" s="1279" t="s">
        <v>4243</v>
      </c>
      <c r="F535" s="1254" t="s">
        <v>4244</v>
      </c>
      <c r="G535" s="1254" t="s">
        <v>2977</v>
      </c>
      <c r="H535" s="1254" t="s">
        <v>4245</v>
      </c>
      <c r="I535" s="1280" t="s">
        <v>4246</v>
      </c>
      <c r="J535" s="1254" t="s">
        <v>4247</v>
      </c>
    </row>
    <row r="536" spans="1:10" s="1001" customFormat="1" ht="38.25" x14ac:dyDescent="0.3">
      <c r="A536" s="1253" t="s">
        <v>4062</v>
      </c>
      <c r="B536" s="1281"/>
      <c r="C536" s="1254" t="s">
        <v>4107</v>
      </c>
      <c r="D536" s="1175" t="s">
        <v>4108</v>
      </c>
      <c r="E536" s="1279" t="s">
        <v>4248</v>
      </c>
      <c r="F536" s="1254" t="s">
        <v>4249</v>
      </c>
      <c r="G536" s="1254" t="s">
        <v>4250</v>
      </c>
      <c r="H536" s="1254" t="s">
        <v>2397</v>
      </c>
      <c r="I536" s="1280" t="s">
        <v>4251</v>
      </c>
      <c r="J536" s="1254" t="s">
        <v>4252</v>
      </c>
    </row>
    <row r="537" spans="1:10" s="1001" customFormat="1" ht="38.25" x14ac:dyDescent="0.3">
      <c r="A537" s="1253" t="s">
        <v>4062</v>
      </c>
      <c r="B537" s="1281"/>
      <c r="C537" s="1254" t="s">
        <v>4107</v>
      </c>
      <c r="D537" s="1175" t="s">
        <v>4108</v>
      </c>
      <c r="E537" s="1279" t="s">
        <v>4253</v>
      </c>
      <c r="F537" s="1254" t="s">
        <v>4254</v>
      </c>
      <c r="G537" s="1254" t="s">
        <v>4255</v>
      </c>
      <c r="H537" s="1254" t="s">
        <v>3742</v>
      </c>
      <c r="I537" s="1280" t="s">
        <v>1761</v>
      </c>
      <c r="J537" s="1254" t="s">
        <v>4256</v>
      </c>
    </row>
    <row r="538" spans="1:10" s="1001" customFormat="1" ht="38.25" x14ac:dyDescent="0.3">
      <c r="A538" s="1253" t="s">
        <v>4062</v>
      </c>
      <c r="B538" s="1281"/>
      <c r="C538" s="1254" t="s">
        <v>4107</v>
      </c>
      <c r="D538" s="1175" t="s">
        <v>4108</v>
      </c>
      <c r="E538" s="1279" t="s">
        <v>4257</v>
      </c>
      <c r="F538" s="1254" t="s">
        <v>4258</v>
      </c>
      <c r="G538" s="1254" t="s">
        <v>4259</v>
      </c>
      <c r="H538" s="1254" t="s">
        <v>3778</v>
      </c>
      <c r="I538" s="1280" t="s">
        <v>4260</v>
      </c>
      <c r="J538" s="1254" t="s">
        <v>4261</v>
      </c>
    </row>
    <row r="539" spans="1:10" s="1001" customFormat="1" ht="38.25" x14ac:dyDescent="0.3">
      <c r="A539" s="1253" t="s">
        <v>4062</v>
      </c>
      <c r="B539" s="1281"/>
      <c r="C539" s="1254" t="s">
        <v>4107</v>
      </c>
      <c r="D539" s="1175" t="s">
        <v>4108</v>
      </c>
      <c r="E539" s="1279" t="s">
        <v>4262</v>
      </c>
      <c r="F539" s="1254" t="s">
        <v>4263</v>
      </c>
      <c r="G539" s="1254" t="s">
        <v>4255</v>
      </c>
      <c r="H539" s="1254" t="s">
        <v>2397</v>
      </c>
      <c r="I539" s="998" t="s">
        <v>4251</v>
      </c>
      <c r="J539" s="1254" t="s">
        <v>4252</v>
      </c>
    </row>
    <row r="540" spans="1:10" s="1001" customFormat="1" ht="38.25" x14ac:dyDescent="0.3">
      <c r="A540" s="1253" t="s">
        <v>4062</v>
      </c>
      <c r="B540" s="1281"/>
      <c r="C540" s="1254" t="s">
        <v>4107</v>
      </c>
      <c r="D540" s="1175" t="s">
        <v>4108</v>
      </c>
      <c r="E540" s="1279" t="s">
        <v>4264</v>
      </c>
      <c r="F540" s="1254" t="s">
        <v>4265</v>
      </c>
      <c r="G540" s="1254" t="s">
        <v>4266</v>
      </c>
      <c r="H540" s="1254" t="s">
        <v>3778</v>
      </c>
      <c r="I540" s="1280" t="s">
        <v>4267</v>
      </c>
      <c r="J540" s="1254" t="s">
        <v>4268</v>
      </c>
    </row>
    <row r="541" spans="1:10" s="1001" customFormat="1" ht="38.25" x14ac:dyDescent="0.3">
      <c r="A541" s="1253" t="s">
        <v>4062</v>
      </c>
      <c r="B541" s="1281"/>
      <c r="C541" s="1254" t="s">
        <v>4107</v>
      </c>
      <c r="D541" s="1175" t="s">
        <v>4108</v>
      </c>
      <c r="E541" s="1279" t="s">
        <v>4269</v>
      </c>
      <c r="F541" s="1254" t="s">
        <v>4270</v>
      </c>
      <c r="G541" s="1254" t="s">
        <v>4271</v>
      </c>
      <c r="H541" s="1254" t="s">
        <v>1880</v>
      </c>
      <c r="I541" s="1280" t="s">
        <v>1429</v>
      </c>
      <c r="J541" s="1279" t="s">
        <v>1449</v>
      </c>
    </row>
    <row r="542" spans="1:10" s="1065" customFormat="1" ht="38.25" x14ac:dyDescent="0.3">
      <c r="A542" s="1253" t="s">
        <v>4062</v>
      </c>
      <c r="B542" s="1281"/>
      <c r="C542" s="1254" t="s">
        <v>4107</v>
      </c>
      <c r="D542" s="1175" t="s">
        <v>4108</v>
      </c>
      <c r="E542" s="1279" t="s">
        <v>4272</v>
      </c>
      <c r="F542" s="1254" t="s">
        <v>4273</v>
      </c>
      <c r="G542" s="1254" t="s">
        <v>4274</v>
      </c>
      <c r="H542" s="1254" t="s">
        <v>1453</v>
      </c>
      <c r="I542" s="1280" t="s">
        <v>4174</v>
      </c>
      <c r="J542" s="1254" t="s">
        <v>4275</v>
      </c>
    </row>
    <row r="543" spans="1:10" s="214" customFormat="1" ht="38.25" x14ac:dyDescent="0.3">
      <c r="A543" s="1253" t="s">
        <v>4062</v>
      </c>
      <c r="B543" s="1281"/>
      <c r="C543" s="1254" t="s">
        <v>4107</v>
      </c>
      <c r="D543" s="1175" t="s">
        <v>4108</v>
      </c>
      <c r="E543" s="1279" t="s">
        <v>4276</v>
      </c>
      <c r="F543" s="1254" t="s">
        <v>4277</v>
      </c>
      <c r="G543" s="1254" t="s">
        <v>4278</v>
      </c>
      <c r="H543" s="1254" t="s">
        <v>1783</v>
      </c>
      <c r="I543" s="1280" t="s">
        <v>4279</v>
      </c>
      <c r="J543" s="1254" t="s">
        <v>4280</v>
      </c>
    </row>
    <row r="544" spans="1:10" s="181" customFormat="1" ht="38.25" x14ac:dyDescent="0.3">
      <c r="A544" s="1253" t="s">
        <v>4062</v>
      </c>
      <c r="B544" s="1281"/>
      <c r="C544" s="1254" t="s">
        <v>4107</v>
      </c>
      <c r="D544" s="1175" t="s">
        <v>4108</v>
      </c>
      <c r="E544" s="1279" t="s">
        <v>4281</v>
      </c>
      <c r="F544" s="1254" t="s">
        <v>4282</v>
      </c>
      <c r="G544" s="1254" t="s">
        <v>4283</v>
      </c>
      <c r="H544" s="1254" t="s">
        <v>4284</v>
      </c>
      <c r="I544" s="1254" t="s">
        <v>4285</v>
      </c>
      <c r="J544" s="1254" t="s">
        <v>4286</v>
      </c>
    </row>
    <row r="545" spans="1:10" s="1001" customFormat="1" ht="38.25" x14ac:dyDescent="0.3">
      <c r="A545" s="1253" t="s">
        <v>4062</v>
      </c>
      <c r="B545" s="1281"/>
      <c r="C545" s="1254" t="s">
        <v>4107</v>
      </c>
      <c r="D545" s="1175" t="s">
        <v>4108</v>
      </c>
      <c r="E545" s="1279" t="s">
        <v>4287</v>
      </c>
      <c r="F545" s="1254" t="s">
        <v>4288</v>
      </c>
      <c r="G545" s="1254" t="s">
        <v>4151</v>
      </c>
      <c r="H545" s="1254" t="s">
        <v>2394</v>
      </c>
      <c r="I545" s="1254" t="s">
        <v>3813</v>
      </c>
      <c r="J545" s="1254" t="s">
        <v>4289</v>
      </c>
    </row>
    <row r="546" spans="1:10" s="1001" customFormat="1" ht="38.25" x14ac:dyDescent="0.3">
      <c r="A546" s="1139" t="s">
        <v>10841</v>
      </c>
      <c r="B546" s="1140"/>
      <c r="C546" s="1143" t="s">
        <v>4107</v>
      </c>
      <c r="D546" s="1062" t="s">
        <v>13358</v>
      </c>
      <c r="E546" s="1142"/>
      <c r="F546" s="1143"/>
      <c r="G546" s="1143"/>
      <c r="H546" s="1143"/>
      <c r="I546" s="1143"/>
      <c r="J546" s="1143"/>
    </row>
    <row r="547" spans="1:10" s="1001" customFormat="1" ht="36" x14ac:dyDescent="0.3">
      <c r="A547" s="1073" t="s">
        <v>2093</v>
      </c>
      <c r="B547" s="1073" t="s">
        <v>10917</v>
      </c>
      <c r="C547" s="1073" t="s">
        <v>10918</v>
      </c>
      <c r="D547" s="1073" t="s">
        <v>9846</v>
      </c>
      <c r="E547" s="1073" t="s">
        <v>214</v>
      </c>
      <c r="F547" s="1073" t="s">
        <v>10919</v>
      </c>
      <c r="G547" s="1073" t="s">
        <v>13359</v>
      </c>
      <c r="H547" s="1073" t="s">
        <v>13360</v>
      </c>
      <c r="I547" s="1073" t="s">
        <v>13361</v>
      </c>
      <c r="J547" s="1283" t="s">
        <v>13362</v>
      </c>
    </row>
    <row r="548" spans="1:10" s="1148" customFormat="1" ht="36" x14ac:dyDescent="0.3">
      <c r="A548" s="1073" t="s">
        <v>2093</v>
      </c>
      <c r="B548" s="1073" t="s">
        <v>10917</v>
      </c>
      <c r="C548" s="1073" t="s">
        <v>10918</v>
      </c>
      <c r="D548" s="1073" t="s">
        <v>9846</v>
      </c>
      <c r="E548" s="1073" t="s">
        <v>214</v>
      </c>
      <c r="F548" s="1073" t="s">
        <v>10920</v>
      </c>
      <c r="G548" s="1073"/>
      <c r="H548" s="1073"/>
      <c r="I548" s="1073"/>
      <c r="J548" s="1074"/>
    </row>
    <row r="549" spans="1:10" s="1001" customFormat="1" ht="36" x14ac:dyDescent="0.3">
      <c r="A549" s="1073" t="s">
        <v>2093</v>
      </c>
      <c r="B549" s="1073" t="s">
        <v>10917</v>
      </c>
      <c r="C549" s="1073" t="s">
        <v>10918</v>
      </c>
      <c r="D549" s="1073" t="s">
        <v>9846</v>
      </c>
      <c r="E549" s="1073" t="s">
        <v>214</v>
      </c>
      <c r="F549" s="1073" t="s">
        <v>10921</v>
      </c>
      <c r="G549" s="1073"/>
      <c r="H549" s="1073"/>
      <c r="I549" s="1073"/>
      <c r="J549" s="1074"/>
    </row>
    <row r="550" spans="1:10" s="1001" customFormat="1" ht="36" x14ac:dyDescent="0.3">
      <c r="A550" s="1073" t="s">
        <v>2093</v>
      </c>
      <c r="B550" s="1073" t="s">
        <v>10917</v>
      </c>
      <c r="C550" s="1073" t="s">
        <v>10918</v>
      </c>
      <c r="D550" s="1073" t="s">
        <v>9846</v>
      </c>
      <c r="E550" s="1073" t="s">
        <v>214</v>
      </c>
      <c r="F550" s="1073" t="s">
        <v>10922</v>
      </c>
      <c r="G550" s="1073"/>
      <c r="H550" s="1073"/>
      <c r="I550" s="1073"/>
      <c r="J550" s="1074"/>
    </row>
    <row r="551" spans="1:10" s="1001" customFormat="1" ht="36" x14ac:dyDescent="0.3">
      <c r="A551" s="1073" t="s">
        <v>2093</v>
      </c>
      <c r="B551" s="1073" t="s">
        <v>10923</v>
      </c>
      <c r="C551" s="1073" t="s">
        <v>10918</v>
      </c>
      <c r="D551" s="1073" t="s">
        <v>9846</v>
      </c>
      <c r="E551" s="1073" t="s">
        <v>1667</v>
      </c>
      <c r="F551" s="1073" t="s">
        <v>10919</v>
      </c>
      <c r="G551" s="1073"/>
      <c r="H551" s="1073"/>
      <c r="I551" s="1073"/>
      <c r="J551" s="1074"/>
    </row>
    <row r="552" spans="1:10" s="1001" customFormat="1" ht="36" x14ac:dyDescent="0.3">
      <c r="A552" s="1073" t="s">
        <v>2093</v>
      </c>
      <c r="B552" s="1073" t="s">
        <v>10923</v>
      </c>
      <c r="C552" s="1073" t="s">
        <v>10918</v>
      </c>
      <c r="D552" s="1073" t="s">
        <v>9846</v>
      </c>
      <c r="E552" s="1073" t="s">
        <v>1667</v>
      </c>
      <c r="F552" s="1073" t="s">
        <v>10920</v>
      </c>
      <c r="G552" s="1073"/>
      <c r="H552" s="1073"/>
      <c r="I552" s="1073"/>
      <c r="J552" s="1074"/>
    </row>
    <row r="553" spans="1:10" s="1001" customFormat="1" ht="36" x14ac:dyDescent="0.3">
      <c r="A553" s="1073" t="s">
        <v>2093</v>
      </c>
      <c r="B553" s="1073" t="s">
        <v>10923</v>
      </c>
      <c r="C553" s="1073" t="s">
        <v>10918</v>
      </c>
      <c r="D553" s="1073" t="s">
        <v>9846</v>
      </c>
      <c r="E553" s="1073" t="s">
        <v>1667</v>
      </c>
      <c r="F553" s="1073" t="s">
        <v>10922</v>
      </c>
      <c r="G553" s="1073"/>
      <c r="H553" s="1073"/>
      <c r="I553" s="1073"/>
      <c r="J553" s="1074"/>
    </row>
    <row r="554" spans="1:10" s="1001" customFormat="1" ht="36" x14ac:dyDescent="0.3">
      <c r="A554" s="1073" t="s">
        <v>2093</v>
      </c>
      <c r="B554" s="1073" t="s">
        <v>10924</v>
      </c>
      <c r="C554" s="1073" t="s">
        <v>10918</v>
      </c>
      <c r="D554" s="1073" t="s">
        <v>9846</v>
      </c>
      <c r="E554" s="1073" t="s">
        <v>1388</v>
      </c>
      <c r="F554" s="1073" t="s">
        <v>10919</v>
      </c>
      <c r="G554" s="1073"/>
      <c r="H554" s="1073"/>
      <c r="I554" s="1073"/>
      <c r="J554" s="1074"/>
    </row>
    <row r="555" spans="1:10" s="1001" customFormat="1" ht="36" x14ac:dyDescent="0.3">
      <c r="A555" s="1073" t="s">
        <v>2093</v>
      </c>
      <c r="B555" s="1073" t="s">
        <v>10924</v>
      </c>
      <c r="C555" s="1073" t="s">
        <v>10918</v>
      </c>
      <c r="D555" s="1073" t="s">
        <v>9846</v>
      </c>
      <c r="E555" s="1073" t="s">
        <v>1388</v>
      </c>
      <c r="F555" s="1073" t="s">
        <v>10925</v>
      </c>
      <c r="G555" s="1073"/>
      <c r="H555" s="1073"/>
      <c r="I555" s="1073"/>
      <c r="J555" s="1074"/>
    </row>
    <row r="556" spans="1:10" s="1001" customFormat="1" ht="36" x14ac:dyDescent="0.3">
      <c r="A556" s="1073" t="s">
        <v>2093</v>
      </c>
      <c r="B556" s="1073" t="s">
        <v>10924</v>
      </c>
      <c r="C556" s="1073" t="s">
        <v>10918</v>
      </c>
      <c r="D556" s="1073" t="s">
        <v>9846</v>
      </c>
      <c r="E556" s="1073" t="s">
        <v>1388</v>
      </c>
      <c r="F556" s="1073" t="s">
        <v>10926</v>
      </c>
      <c r="G556" s="1073"/>
      <c r="H556" s="1073"/>
      <c r="I556" s="1073"/>
      <c r="J556" s="1074"/>
    </row>
    <row r="557" spans="1:10" s="1001" customFormat="1" ht="36" x14ac:dyDescent="0.3">
      <c r="A557" s="1073" t="s">
        <v>2093</v>
      </c>
      <c r="B557" s="1073" t="s">
        <v>10924</v>
      </c>
      <c r="C557" s="1073" t="s">
        <v>10918</v>
      </c>
      <c r="D557" s="1073" t="s">
        <v>9846</v>
      </c>
      <c r="E557" s="1073" t="s">
        <v>1388</v>
      </c>
      <c r="F557" s="1073" t="s">
        <v>10927</v>
      </c>
      <c r="G557" s="1073"/>
      <c r="H557" s="1073"/>
      <c r="I557" s="1073"/>
      <c r="J557" s="1074"/>
    </row>
    <row r="558" spans="1:10" s="1001" customFormat="1" ht="36" x14ac:dyDescent="0.3">
      <c r="A558" s="1073" t="s">
        <v>2093</v>
      </c>
      <c r="B558" s="1073" t="s">
        <v>10924</v>
      </c>
      <c r="C558" s="1073" t="s">
        <v>10918</v>
      </c>
      <c r="D558" s="1073" t="s">
        <v>9846</v>
      </c>
      <c r="E558" s="1073" t="s">
        <v>1388</v>
      </c>
      <c r="F558" s="1073" t="s">
        <v>13363</v>
      </c>
      <c r="G558" s="1073"/>
      <c r="H558" s="1073"/>
      <c r="I558" s="1073"/>
      <c r="J558" s="1074"/>
    </row>
    <row r="559" spans="1:10" s="1001" customFormat="1" ht="36" x14ac:dyDescent="0.3">
      <c r="A559" s="1073" t="s">
        <v>2093</v>
      </c>
      <c r="B559" s="1073" t="s">
        <v>10924</v>
      </c>
      <c r="C559" s="1073" t="s">
        <v>10918</v>
      </c>
      <c r="D559" s="1073" t="s">
        <v>9846</v>
      </c>
      <c r="E559" s="1073" t="s">
        <v>1388</v>
      </c>
      <c r="F559" s="1073" t="s">
        <v>10920</v>
      </c>
      <c r="G559" s="1073"/>
      <c r="H559" s="1073"/>
      <c r="I559" s="1073"/>
      <c r="J559" s="1074"/>
    </row>
    <row r="560" spans="1:10" s="1001" customFormat="1" ht="36" x14ac:dyDescent="0.3">
      <c r="A560" s="1073" t="s">
        <v>2093</v>
      </c>
      <c r="B560" s="1073" t="s">
        <v>10924</v>
      </c>
      <c r="C560" s="1073" t="s">
        <v>10918</v>
      </c>
      <c r="D560" s="1073" t="s">
        <v>9846</v>
      </c>
      <c r="E560" s="1073" t="s">
        <v>1388</v>
      </c>
      <c r="F560" s="1073" t="s">
        <v>10921</v>
      </c>
      <c r="G560" s="1073"/>
      <c r="H560" s="1073"/>
      <c r="I560" s="1073"/>
      <c r="J560" s="1074"/>
    </row>
    <row r="561" spans="1:10" s="1001" customFormat="1" ht="36" x14ac:dyDescent="0.3">
      <c r="A561" s="1073" t="s">
        <v>2093</v>
      </c>
      <c r="B561" s="1073" t="s">
        <v>10924</v>
      </c>
      <c r="C561" s="1073" t="s">
        <v>10918</v>
      </c>
      <c r="D561" s="1073" t="s">
        <v>9846</v>
      </c>
      <c r="E561" s="1073" t="s">
        <v>1388</v>
      </c>
      <c r="F561" s="1073" t="s">
        <v>10922</v>
      </c>
      <c r="G561" s="1073"/>
      <c r="H561" s="1073"/>
      <c r="I561" s="1073"/>
      <c r="J561" s="1074"/>
    </row>
    <row r="562" spans="1:10" s="1001" customFormat="1" ht="36" x14ac:dyDescent="0.3">
      <c r="A562" s="1073" t="s">
        <v>2093</v>
      </c>
      <c r="B562" s="1073" t="s">
        <v>10928</v>
      </c>
      <c r="C562" s="1073" t="s">
        <v>10918</v>
      </c>
      <c r="D562" s="1073" t="s">
        <v>9846</v>
      </c>
      <c r="E562" s="1073" t="s">
        <v>1629</v>
      </c>
      <c r="F562" s="1073" t="s">
        <v>10919</v>
      </c>
      <c r="G562" s="1073"/>
      <c r="H562" s="1073"/>
      <c r="I562" s="1073"/>
      <c r="J562" s="1074"/>
    </row>
    <row r="563" spans="1:10" s="117" customFormat="1" ht="36" x14ac:dyDescent="0.3">
      <c r="A563" s="1073" t="s">
        <v>2093</v>
      </c>
      <c r="B563" s="1073" t="s">
        <v>10928</v>
      </c>
      <c r="C563" s="1073" t="s">
        <v>10918</v>
      </c>
      <c r="D563" s="1073" t="s">
        <v>9846</v>
      </c>
      <c r="E563" s="1073" t="s">
        <v>1629</v>
      </c>
      <c r="F563" s="1073" t="s">
        <v>10920</v>
      </c>
      <c r="G563" s="1073"/>
      <c r="H563" s="1073"/>
      <c r="I563" s="1073"/>
      <c r="J563" s="1074"/>
    </row>
    <row r="564" spans="1:10" s="117" customFormat="1" ht="36" x14ac:dyDescent="0.3">
      <c r="A564" s="1073" t="s">
        <v>2093</v>
      </c>
      <c r="B564" s="1073" t="s">
        <v>10928</v>
      </c>
      <c r="C564" s="1073" t="s">
        <v>10918</v>
      </c>
      <c r="D564" s="1073" t="s">
        <v>9846</v>
      </c>
      <c r="E564" s="1073" t="s">
        <v>1629</v>
      </c>
      <c r="F564" s="1073" t="s">
        <v>10929</v>
      </c>
      <c r="G564" s="1073"/>
      <c r="H564" s="1073"/>
      <c r="I564" s="1073"/>
      <c r="J564" s="1074"/>
    </row>
    <row r="565" spans="1:10" s="1001" customFormat="1" ht="36" x14ac:dyDescent="0.3">
      <c r="A565" s="1073" t="s">
        <v>2093</v>
      </c>
      <c r="B565" s="1073" t="s">
        <v>10928</v>
      </c>
      <c r="C565" s="1073" t="s">
        <v>10918</v>
      </c>
      <c r="D565" s="1073" t="s">
        <v>9846</v>
      </c>
      <c r="E565" s="1073" t="s">
        <v>1629</v>
      </c>
      <c r="F565" s="1073" t="s">
        <v>10930</v>
      </c>
      <c r="G565" s="1073"/>
      <c r="H565" s="1073"/>
      <c r="I565" s="1073"/>
      <c r="J565" s="1074"/>
    </row>
    <row r="566" spans="1:10" s="1001" customFormat="1" ht="36" x14ac:dyDescent="0.3">
      <c r="A566" s="1073" t="s">
        <v>2093</v>
      </c>
      <c r="B566" s="1073" t="s">
        <v>10928</v>
      </c>
      <c r="C566" s="1073" t="s">
        <v>10918</v>
      </c>
      <c r="D566" s="1073" t="s">
        <v>9846</v>
      </c>
      <c r="E566" s="1073" t="s">
        <v>1629</v>
      </c>
      <c r="F566" s="1073" t="s">
        <v>10931</v>
      </c>
      <c r="G566" s="1073"/>
      <c r="H566" s="1073"/>
      <c r="I566" s="1073"/>
      <c r="J566" s="1074"/>
    </row>
    <row r="567" spans="1:10" s="1001" customFormat="1" ht="36" x14ac:dyDescent="0.3">
      <c r="A567" s="1073" t="s">
        <v>2093</v>
      </c>
      <c r="B567" s="1073" t="s">
        <v>10928</v>
      </c>
      <c r="C567" s="1073" t="s">
        <v>10918</v>
      </c>
      <c r="D567" s="1073" t="s">
        <v>9846</v>
      </c>
      <c r="E567" s="1073" t="s">
        <v>1629</v>
      </c>
      <c r="F567" s="1073" t="s">
        <v>10932</v>
      </c>
      <c r="G567" s="1073"/>
      <c r="H567" s="1073"/>
      <c r="I567" s="1073"/>
      <c r="J567" s="1074"/>
    </row>
    <row r="568" spans="1:10" s="1001" customFormat="1" ht="36" x14ac:dyDescent="0.3">
      <c r="A568" s="1073" t="s">
        <v>2093</v>
      </c>
      <c r="B568" s="1073" t="s">
        <v>10928</v>
      </c>
      <c r="C568" s="1073" t="s">
        <v>10918</v>
      </c>
      <c r="D568" s="1073" t="s">
        <v>9846</v>
      </c>
      <c r="E568" s="1073" t="s">
        <v>1629</v>
      </c>
      <c r="F568" s="1073" t="s">
        <v>10933</v>
      </c>
      <c r="G568" s="1073"/>
      <c r="H568" s="1073"/>
      <c r="I568" s="1073"/>
      <c r="J568" s="1074"/>
    </row>
    <row r="569" spans="1:10" s="1001" customFormat="1" ht="36" x14ac:dyDescent="0.3">
      <c r="A569" s="1073" t="s">
        <v>2093</v>
      </c>
      <c r="B569" s="1073" t="s">
        <v>10928</v>
      </c>
      <c r="C569" s="1073" t="s">
        <v>10918</v>
      </c>
      <c r="D569" s="1073" t="s">
        <v>9846</v>
      </c>
      <c r="E569" s="1073" t="s">
        <v>1629</v>
      </c>
      <c r="F569" s="1073" t="s">
        <v>10934</v>
      </c>
      <c r="G569" s="1073"/>
      <c r="H569" s="1073"/>
      <c r="I569" s="1073"/>
      <c r="J569" s="1074"/>
    </row>
    <row r="570" spans="1:10" s="1001" customFormat="1" ht="36" x14ac:dyDescent="0.3">
      <c r="A570" s="1073" t="s">
        <v>2093</v>
      </c>
      <c r="B570" s="1073" t="s">
        <v>10928</v>
      </c>
      <c r="C570" s="1073" t="s">
        <v>10918</v>
      </c>
      <c r="D570" s="1073" t="s">
        <v>9846</v>
      </c>
      <c r="E570" s="1073" t="s">
        <v>1629</v>
      </c>
      <c r="F570" s="1073" t="s">
        <v>10935</v>
      </c>
      <c r="G570" s="1073"/>
      <c r="H570" s="1073"/>
      <c r="I570" s="1073"/>
      <c r="J570" s="1074"/>
    </row>
    <row r="571" spans="1:10" s="1001" customFormat="1" ht="36" x14ac:dyDescent="0.3">
      <c r="A571" s="1073" t="s">
        <v>2093</v>
      </c>
      <c r="B571" s="1073" t="s">
        <v>10928</v>
      </c>
      <c r="C571" s="1073" t="s">
        <v>10918</v>
      </c>
      <c r="D571" s="1073" t="s">
        <v>9846</v>
      </c>
      <c r="E571" s="1073" t="s">
        <v>1629</v>
      </c>
      <c r="F571" s="1073" t="s">
        <v>10936</v>
      </c>
      <c r="G571" s="1073"/>
      <c r="H571" s="1073"/>
      <c r="I571" s="1073"/>
      <c r="J571" s="1074"/>
    </row>
    <row r="572" spans="1:10" s="1001" customFormat="1" ht="36" x14ac:dyDescent="0.3">
      <c r="A572" s="1073" t="s">
        <v>2093</v>
      </c>
      <c r="B572" s="1073" t="s">
        <v>10928</v>
      </c>
      <c r="C572" s="1073" t="s">
        <v>10918</v>
      </c>
      <c r="D572" s="1073" t="s">
        <v>9846</v>
      </c>
      <c r="E572" s="1073" t="s">
        <v>1629</v>
      </c>
      <c r="F572" s="1073" t="s">
        <v>10937</v>
      </c>
      <c r="G572" s="1073"/>
      <c r="H572" s="1073"/>
      <c r="I572" s="1073"/>
      <c r="J572" s="1074"/>
    </row>
    <row r="573" spans="1:10" s="1001" customFormat="1" ht="36" x14ac:dyDescent="0.3">
      <c r="A573" s="1073" t="s">
        <v>2093</v>
      </c>
      <c r="B573" s="1073" t="s">
        <v>10928</v>
      </c>
      <c r="C573" s="1073" t="s">
        <v>10918</v>
      </c>
      <c r="D573" s="1073" t="s">
        <v>9846</v>
      </c>
      <c r="E573" s="1073" t="s">
        <v>1629</v>
      </c>
      <c r="F573" s="1073" t="s">
        <v>10938</v>
      </c>
      <c r="G573" s="1073"/>
      <c r="H573" s="1073"/>
      <c r="I573" s="1073"/>
      <c r="J573" s="1074"/>
    </row>
    <row r="574" spans="1:10" s="1001" customFormat="1" ht="36" x14ac:dyDescent="0.3">
      <c r="A574" s="1073" t="s">
        <v>2093</v>
      </c>
      <c r="B574" s="1073" t="s">
        <v>10928</v>
      </c>
      <c r="C574" s="1073" t="s">
        <v>10918</v>
      </c>
      <c r="D574" s="1073" t="s">
        <v>9846</v>
      </c>
      <c r="E574" s="1073" t="s">
        <v>1629</v>
      </c>
      <c r="F574" s="1073" t="s">
        <v>10939</v>
      </c>
      <c r="G574" s="1073"/>
      <c r="H574" s="1073"/>
      <c r="I574" s="1073"/>
      <c r="J574" s="1074"/>
    </row>
    <row r="575" spans="1:10" s="1001" customFormat="1" ht="36" x14ac:dyDescent="0.3">
      <c r="A575" s="1073" t="s">
        <v>2093</v>
      </c>
      <c r="B575" s="1073" t="s">
        <v>10928</v>
      </c>
      <c r="C575" s="1073" t="s">
        <v>10918</v>
      </c>
      <c r="D575" s="1073" t="s">
        <v>9846</v>
      </c>
      <c r="E575" s="1073" t="s">
        <v>1629</v>
      </c>
      <c r="F575" s="1073" t="s">
        <v>10940</v>
      </c>
      <c r="G575" s="1073"/>
      <c r="H575" s="1073"/>
      <c r="I575" s="1073"/>
      <c r="J575" s="1074"/>
    </row>
    <row r="576" spans="1:10" s="1001" customFormat="1" ht="36" x14ac:dyDescent="0.3">
      <c r="A576" s="1073" t="s">
        <v>2093</v>
      </c>
      <c r="B576" s="1073" t="s">
        <v>10928</v>
      </c>
      <c r="C576" s="1073" t="s">
        <v>10918</v>
      </c>
      <c r="D576" s="1073" t="s">
        <v>9846</v>
      </c>
      <c r="E576" s="1073" t="s">
        <v>1629</v>
      </c>
      <c r="F576" s="1073" t="s">
        <v>10941</v>
      </c>
      <c r="G576" s="1073"/>
      <c r="H576" s="1073"/>
      <c r="I576" s="1073"/>
      <c r="J576" s="1074"/>
    </row>
    <row r="577" spans="1:10" s="1001" customFormat="1" ht="36" x14ac:dyDescent="0.3">
      <c r="A577" s="1073" t="s">
        <v>2093</v>
      </c>
      <c r="B577" s="1073" t="s">
        <v>10928</v>
      </c>
      <c r="C577" s="1073" t="s">
        <v>10918</v>
      </c>
      <c r="D577" s="1073" t="s">
        <v>9846</v>
      </c>
      <c r="E577" s="1073" t="s">
        <v>1629</v>
      </c>
      <c r="F577" s="1073" t="s">
        <v>10942</v>
      </c>
      <c r="G577" s="1073"/>
      <c r="H577" s="1073"/>
      <c r="I577" s="1073"/>
      <c r="J577" s="1074"/>
    </row>
    <row r="578" spans="1:10" s="1001" customFormat="1" ht="36" x14ac:dyDescent="0.3">
      <c r="A578" s="1073" t="s">
        <v>2093</v>
      </c>
      <c r="B578" s="1073" t="s">
        <v>10928</v>
      </c>
      <c r="C578" s="1073" t="s">
        <v>10918</v>
      </c>
      <c r="D578" s="1073" t="s">
        <v>9846</v>
      </c>
      <c r="E578" s="1073" t="s">
        <v>1629</v>
      </c>
      <c r="F578" s="1073" t="s">
        <v>10943</v>
      </c>
      <c r="G578" s="1073"/>
      <c r="H578" s="1073"/>
      <c r="I578" s="1073"/>
      <c r="J578" s="1074"/>
    </row>
    <row r="579" spans="1:10" s="1001" customFormat="1" ht="36" x14ac:dyDescent="0.3">
      <c r="A579" s="1073" t="s">
        <v>2093</v>
      </c>
      <c r="B579" s="1073" t="s">
        <v>10928</v>
      </c>
      <c r="C579" s="1073" t="s">
        <v>10918</v>
      </c>
      <c r="D579" s="1073" t="s">
        <v>9846</v>
      </c>
      <c r="E579" s="1073" t="s">
        <v>1629</v>
      </c>
      <c r="F579" s="1073" t="s">
        <v>10944</v>
      </c>
      <c r="G579" s="1073"/>
      <c r="H579" s="1073"/>
      <c r="I579" s="1073"/>
      <c r="J579" s="1074"/>
    </row>
    <row r="580" spans="1:10" s="1001" customFormat="1" ht="36" x14ac:dyDescent="0.3">
      <c r="A580" s="1073" t="s">
        <v>2093</v>
      </c>
      <c r="B580" s="1073" t="s">
        <v>10928</v>
      </c>
      <c r="C580" s="1073" t="s">
        <v>10918</v>
      </c>
      <c r="D580" s="1073" t="s">
        <v>9846</v>
      </c>
      <c r="E580" s="1073" t="s">
        <v>1629</v>
      </c>
      <c r="F580" s="1073" t="s">
        <v>10945</v>
      </c>
      <c r="G580" s="1073"/>
      <c r="H580" s="1073"/>
      <c r="I580" s="1073"/>
      <c r="J580" s="1074"/>
    </row>
    <row r="581" spans="1:10" s="1001" customFormat="1" ht="36" x14ac:dyDescent="0.3">
      <c r="A581" s="1073" t="s">
        <v>2093</v>
      </c>
      <c r="B581" s="1073" t="s">
        <v>10928</v>
      </c>
      <c r="C581" s="1073" t="s">
        <v>10918</v>
      </c>
      <c r="D581" s="1073" t="s">
        <v>9846</v>
      </c>
      <c r="E581" s="1073" t="s">
        <v>1629</v>
      </c>
      <c r="F581" s="1073" t="s">
        <v>10946</v>
      </c>
      <c r="G581" s="1073"/>
      <c r="H581" s="1073"/>
      <c r="I581" s="1073"/>
      <c r="J581" s="1074"/>
    </row>
    <row r="582" spans="1:10" s="1001" customFormat="1" ht="36" x14ac:dyDescent="0.3">
      <c r="A582" s="1073" t="s">
        <v>2093</v>
      </c>
      <c r="B582" s="1073" t="s">
        <v>10928</v>
      </c>
      <c r="C582" s="1073" t="s">
        <v>10918</v>
      </c>
      <c r="D582" s="1073" t="s">
        <v>9846</v>
      </c>
      <c r="E582" s="1073" t="s">
        <v>1629</v>
      </c>
      <c r="F582" s="1073" t="s">
        <v>10947</v>
      </c>
      <c r="G582" s="1073"/>
      <c r="H582" s="1073"/>
      <c r="I582" s="1073"/>
      <c r="J582" s="1074"/>
    </row>
    <row r="583" spans="1:10" s="1001" customFormat="1" ht="36" x14ac:dyDescent="0.3">
      <c r="A583" s="1073" t="s">
        <v>2093</v>
      </c>
      <c r="B583" s="1073" t="s">
        <v>10928</v>
      </c>
      <c r="C583" s="1073" t="s">
        <v>10918</v>
      </c>
      <c r="D583" s="1073" t="s">
        <v>9846</v>
      </c>
      <c r="E583" s="1073" t="s">
        <v>1629</v>
      </c>
      <c r="F583" s="1073" t="s">
        <v>10948</v>
      </c>
      <c r="G583" s="1073"/>
      <c r="H583" s="1073"/>
      <c r="I583" s="1073"/>
      <c r="J583" s="1074"/>
    </row>
    <row r="584" spans="1:10" s="1001" customFormat="1" ht="36" x14ac:dyDescent="0.3">
      <c r="A584" s="1073" t="s">
        <v>2093</v>
      </c>
      <c r="B584" s="1073" t="s">
        <v>10928</v>
      </c>
      <c r="C584" s="1073" t="s">
        <v>10918</v>
      </c>
      <c r="D584" s="1073" t="s">
        <v>9846</v>
      </c>
      <c r="E584" s="1073" t="s">
        <v>1629</v>
      </c>
      <c r="F584" s="1073" t="s">
        <v>10949</v>
      </c>
      <c r="G584" s="1073"/>
      <c r="H584" s="1073"/>
      <c r="I584" s="1073"/>
      <c r="J584" s="1074"/>
    </row>
    <row r="585" spans="1:10" s="1001" customFormat="1" ht="36" x14ac:dyDescent="0.3">
      <c r="A585" s="1073" t="s">
        <v>2093</v>
      </c>
      <c r="B585" s="1073" t="s">
        <v>10928</v>
      </c>
      <c r="C585" s="1073" t="s">
        <v>10918</v>
      </c>
      <c r="D585" s="1073" t="s">
        <v>9846</v>
      </c>
      <c r="E585" s="1073" t="s">
        <v>1629</v>
      </c>
      <c r="F585" s="1073" t="s">
        <v>10950</v>
      </c>
      <c r="G585" s="1073"/>
      <c r="H585" s="1073"/>
      <c r="I585" s="1073"/>
      <c r="J585" s="1074"/>
    </row>
    <row r="586" spans="1:10" s="1001" customFormat="1" ht="36" x14ac:dyDescent="0.3">
      <c r="A586" s="1073" t="s">
        <v>2093</v>
      </c>
      <c r="B586" s="1073" t="s">
        <v>10928</v>
      </c>
      <c r="C586" s="1073" t="s">
        <v>10918</v>
      </c>
      <c r="D586" s="1073" t="s">
        <v>9846</v>
      </c>
      <c r="E586" s="1073" t="s">
        <v>1629</v>
      </c>
      <c r="F586" s="1073" t="s">
        <v>10951</v>
      </c>
      <c r="G586" s="1073"/>
      <c r="H586" s="1073"/>
      <c r="I586" s="1073"/>
      <c r="J586" s="1074"/>
    </row>
    <row r="587" spans="1:10" s="1001" customFormat="1" ht="36" x14ac:dyDescent="0.3">
      <c r="A587" s="1073" t="s">
        <v>2093</v>
      </c>
      <c r="B587" s="1073" t="s">
        <v>10928</v>
      </c>
      <c r="C587" s="1073" t="s">
        <v>10918</v>
      </c>
      <c r="D587" s="1073" t="s">
        <v>9846</v>
      </c>
      <c r="E587" s="1073" t="s">
        <v>1629</v>
      </c>
      <c r="F587" s="1073" t="s">
        <v>10952</v>
      </c>
      <c r="G587" s="1073"/>
      <c r="H587" s="1073"/>
      <c r="I587" s="1073"/>
      <c r="J587" s="1074"/>
    </row>
    <row r="588" spans="1:10" s="1001" customFormat="1" ht="36" x14ac:dyDescent="0.3">
      <c r="A588" s="1073" t="s">
        <v>2093</v>
      </c>
      <c r="B588" s="1073" t="s">
        <v>10928</v>
      </c>
      <c r="C588" s="1073" t="s">
        <v>10918</v>
      </c>
      <c r="D588" s="1073" t="s">
        <v>9846</v>
      </c>
      <c r="E588" s="1073" t="s">
        <v>1629</v>
      </c>
      <c r="F588" s="1073" t="s">
        <v>10953</v>
      </c>
      <c r="G588" s="1073"/>
      <c r="H588" s="1073"/>
      <c r="I588" s="1073"/>
      <c r="J588" s="1074"/>
    </row>
    <row r="589" spans="1:10" s="1001" customFormat="1" ht="36" x14ac:dyDescent="0.3">
      <c r="A589" s="1073" t="s">
        <v>2093</v>
      </c>
      <c r="B589" s="1073" t="s">
        <v>10928</v>
      </c>
      <c r="C589" s="1073" t="s">
        <v>10918</v>
      </c>
      <c r="D589" s="1073" t="s">
        <v>9846</v>
      </c>
      <c r="E589" s="1073" t="s">
        <v>1629</v>
      </c>
      <c r="F589" s="1073" t="s">
        <v>10954</v>
      </c>
      <c r="G589" s="1073"/>
      <c r="H589" s="1073"/>
      <c r="I589" s="1073"/>
      <c r="J589" s="1074"/>
    </row>
    <row r="590" spans="1:10" s="1001" customFormat="1" ht="36" x14ac:dyDescent="0.3">
      <c r="A590" s="1073" t="s">
        <v>2093</v>
      </c>
      <c r="B590" s="1073" t="s">
        <v>10928</v>
      </c>
      <c r="C590" s="1073" t="s">
        <v>10918</v>
      </c>
      <c r="D590" s="1073" t="s">
        <v>9846</v>
      </c>
      <c r="E590" s="1073" t="s">
        <v>1629</v>
      </c>
      <c r="F590" s="1073" t="s">
        <v>10955</v>
      </c>
      <c r="G590" s="1073"/>
      <c r="H590" s="1073"/>
      <c r="I590" s="1073"/>
      <c r="J590" s="1074"/>
    </row>
    <row r="591" spans="1:10" s="1001" customFormat="1" ht="36" x14ac:dyDescent="0.3">
      <c r="A591" s="1073" t="s">
        <v>2093</v>
      </c>
      <c r="B591" s="1073" t="s">
        <v>10928</v>
      </c>
      <c r="C591" s="1073" t="s">
        <v>10918</v>
      </c>
      <c r="D591" s="1073" t="s">
        <v>9846</v>
      </c>
      <c r="E591" s="1073" t="s">
        <v>1629</v>
      </c>
      <c r="F591" s="1073" t="s">
        <v>10956</v>
      </c>
      <c r="G591" s="1073"/>
      <c r="H591" s="1073"/>
      <c r="I591" s="1073"/>
      <c r="J591" s="1074"/>
    </row>
    <row r="592" spans="1:10" s="1001" customFormat="1" ht="36" x14ac:dyDescent="0.3">
      <c r="A592" s="1073" t="s">
        <v>2093</v>
      </c>
      <c r="B592" s="1073" t="s">
        <v>10928</v>
      </c>
      <c r="C592" s="1073" t="s">
        <v>10918</v>
      </c>
      <c r="D592" s="1073" t="s">
        <v>9846</v>
      </c>
      <c r="E592" s="1073" t="s">
        <v>1629</v>
      </c>
      <c r="F592" s="1073" t="s">
        <v>10957</v>
      </c>
      <c r="G592" s="1073"/>
      <c r="H592" s="1073"/>
      <c r="I592" s="1073"/>
      <c r="J592" s="1074"/>
    </row>
    <row r="593" spans="1:10" s="1001" customFormat="1" ht="36" x14ac:dyDescent="0.3">
      <c r="A593" s="1073" t="s">
        <v>2093</v>
      </c>
      <c r="B593" s="1073" t="s">
        <v>10928</v>
      </c>
      <c r="C593" s="1073" t="s">
        <v>10918</v>
      </c>
      <c r="D593" s="1073" t="s">
        <v>9846</v>
      </c>
      <c r="E593" s="1073" t="s">
        <v>1629</v>
      </c>
      <c r="F593" s="1073" t="s">
        <v>10958</v>
      </c>
      <c r="G593" s="1073"/>
      <c r="H593" s="1073"/>
      <c r="I593" s="1073"/>
      <c r="J593" s="1074"/>
    </row>
    <row r="594" spans="1:10" s="1001" customFormat="1" ht="36" x14ac:dyDescent="0.3">
      <c r="A594" s="1073" t="s">
        <v>2093</v>
      </c>
      <c r="B594" s="1073" t="s">
        <v>10928</v>
      </c>
      <c r="C594" s="1073" t="s">
        <v>10918</v>
      </c>
      <c r="D594" s="1073" t="s">
        <v>9846</v>
      </c>
      <c r="E594" s="1073" t="s">
        <v>1629</v>
      </c>
      <c r="F594" s="1073" t="s">
        <v>10959</v>
      </c>
      <c r="G594" s="1073"/>
      <c r="H594" s="1073"/>
      <c r="I594" s="1073"/>
      <c r="J594" s="1074"/>
    </row>
    <row r="595" spans="1:10" s="1001" customFormat="1" ht="36" x14ac:dyDescent="0.3">
      <c r="A595" s="1073" t="s">
        <v>2093</v>
      </c>
      <c r="B595" s="1073" t="s">
        <v>10928</v>
      </c>
      <c r="C595" s="1073" t="s">
        <v>10918</v>
      </c>
      <c r="D595" s="1073" t="s">
        <v>9846</v>
      </c>
      <c r="E595" s="1073" t="s">
        <v>1629</v>
      </c>
      <c r="F595" s="1073" t="s">
        <v>10960</v>
      </c>
      <c r="G595" s="1073"/>
      <c r="H595" s="1073"/>
      <c r="I595" s="1073"/>
      <c r="J595" s="1074"/>
    </row>
    <row r="596" spans="1:10" s="1001" customFormat="1" ht="36" x14ac:dyDescent="0.3">
      <c r="A596" s="1073" t="s">
        <v>2093</v>
      </c>
      <c r="B596" s="1073" t="s">
        <v>10928</v>
      </c>
      <c r="C596" s="1073" t="s">
        <v>10918</v>
      </c>
      <c r="D596" s="1073" t="s">
        <v>9846</v>
      </c>
      <c r="E596" s="1073" t="s">
        <v>1629</v>
      </c>
      <c r="F596" s="1073" t="s">
        <v>10961</v>
      </c>
      <c r="G596" s="1073"/>
      <c r="H596" s="1073"/>
      <c r="I596" s="1073"/>
      <c r="J596" s="1074"/>
    </row>
    <row r="597" spans="1:10" s="1001" customFormat="1" ht="36" x14ac:dyDescent="0.3">
      <c r="A597" s="1073" t="s">
        <v>2093</v>
      </c>
      <c r="B597" s="1073" t="s">
        <v>10928</v>
      </c>
      <c r="C597" s="1073" t="s">
        <v>10918</v>
      </c>
      <c r="D597" s="1073" t="s">
        <v>9846</v>
      </c>
      <c r="E597" s="1073" t="s">
        <v>1629</v>
      </c>
      <c r="F597" s="1073" t="s">
        <v>10962</v>
      </c>
      <c r="G597" s="1073"/>
      <c r="H597" s="1073"/>
      <c r="I597" s="1073"/>
      <c r="J597" s="1074"/>
    </row>
    <row r="598" spans="1:10" s="1001" customFormat="1" ht="36" x14ac:dyDescent="0.3">
      <c r="A598" s="1073" t="s">
        <v>2093</v>
      </c>
      <c r="B598" s="1073" t="s">
        <v>10928</v>
      </c>
      <c r="C598" s="1073" t="s">
        <v>10918</v>
      </c>
      <c r="D598" s="1073" t="s">
        <v>9846</v>
      </c>
      <c r="E598" s="1073" t="s">
        <v>1629</v>
      </c>
      <c r="F598" s="1284" t="s">
        <v>13364</v>
      </c>
      <c r="G598" s="1073"/>
      <c r="H598" s="1073"/>
      <c r="I598" s="1073"/>
      <c r="J598" s="1074"/>
    </row>
    <row r="599" spans="1:10" s="1001" customFormat="1" ht="36" x14ac:dyDescent="0.3">
      <c r="A599" s="1073" t="s">
        <v>2093</v>
      </c>
      <c r="B599" s="1073" t="s">
        <v>10928</v>
      </c>
      <c r="C599" s="1073" t="s">
        <v>10918</v>
      </c>
      <c r="D599" s="1073" t="s">
        <v>9846</v>
      </c>
      <c r="E599" s="1073" t="s">
        <v>1629</v>
      </c>
      <c r="F599" s="1073" t="s">
        <v>10963</v>
      </c>
      <c r="G599" s="1073"/>
      <c r="H599" s="1073"/>
      <c r="I599" s="1073"/>
      <c r="J599" s="1074"/>
    </row>
    <row r="600" spans="1:10" s="1001" customFormat="1" ht="36" x14ac:dyDescent="0.3">
      <c r="A600" s="1073" t="s">
        <v>2093</v>
      </c>
      <c r="B600" s="1073" t="s">
        <v>10928</v>
      </c>
      <c r="C600" s="1073" t="s">
        <v>10918</v>
      </c>
      <c r="D600" s="1073" t="s">
        <v>9846</v>
      </c>
      <c r="E600" s="1073" t="s">
        <v>1629</v>
      </c>
      <c r="F600" s="1073" t="s">
        <v>10964</v>
      </c>
      <c r="G600" s="1073"/>
      <c r="H600" s="1073"/>
      <c r="I600" s="1073"/>
      <c r="J600" s="1074"/>
    </row>
    <row r="601" spans="1:10" s="1001" customFormat="1" ht="36" x14ac:dyDescent="0.3">
      <c r="A601" s="1073" t="s">
        <v>2093</v>
      </c>
      <c r="B601" s="1073" t="s">
        <v>10928</v>
      </c>
      <c r="C601" s="1073" t="s">
        <v>10918</v>
      </c>
      <c r="D601" s="1073" t="s">
        <v>9846</v>
      </c>
      <c r="E601" s="1073" t="s">
        <v>1629</v>
      </c>
      <c r="F601" s="1073" t="s">
        <v>10965</v>
      </c>
      <c r="G601" s="1073"/>
      <c r="H601" s="1073"/>
      <c r="I601" s="1073"/>
      <c r="J601" s="1074"/>
    </row>
    <row r="602" spans="1:10" s="1001" customFormat="1" ht="36" x14ac:dyDescent="0.3">
      <c r="A602" s="1073" t="s">
        <v>2093</v>
      </c>
      <c r="B602" s="1073" t="s">
        <v>10928</v>
      </c>
      <c r="C602" s="1073" t="s">
        <v>10918</v>
      </c>
      <c r="D602" s="1073" t="s">
        <v>9846</v>
      </c>
      <c r="E602" s="1073" t="s">
        <v>1629</v>
      </c>
      <c r="F602" s="1284" t="s">
        <v>13365</v>
      </c>
      <c r="G602" s="1073"/>
      <c r="H602" s="1073"/>
      <c r="I602" s="1073"/>
      <c r="J602" s="1074"/>
    </row>
    <row r="603" spans="1:10" s="1001" customFormat="1" ht="36" x14ac:dyDescent="0.3">
      <c r="A603" s="1073" t="s">
        <v>2093</v>
      </c>
      <c r="B603" s="1073" t="s">
        <v>10928</v>
      </c>
      <c r="C603" s="1073" t="s">
        <v>10918</v>
      </c>
      <c r="D603" s="1073" t="s">
        <v>9846</v>
      </c>
      <c r="E603" s="1073" t="s">
        <v>1629</v>
      </c>
      <c r="F603" s="1073" t="s">
        <v>10966</v>
      </c>
      <c r="G603" s="1073"/>
      <c r="H603" s="1073"/>
      <c r="I603" s="1073"/>
      <c r="J603" s="1074"/>
    </row>
    <row r="604" spans="1:10" s="1001" customFormat="1" ht="36" x14ac:dyDescent="0.3">
      <c r="A604" s="1073" t="s">
        <v>2093</v>
      </c>
      <c r="B604" s="1073" t="s">
        <v>10928</v>
      </c>
      <c r="C604" s="1073" t="s">
        <v>10918</v>
      </c>
      <c r="D604" s="1073" t="s">
        <v>9846</v>
      </c>
      <c r="E604" s="1073" t="s">
        <v>1629</v>
      </c>
      <c r="F604" s="1073" t="s">
        <v>10967</v>
      </c>
      <c r="G604" s="1073"/>
      <c r="H604" s="1073"/>
      <c r="I604" s="1073"/>
      <c r="J604" s="1074"/>
    </row>
    <row r="605" spans="1:10" s="1001" customFormat="1" ht="36" x14ac:dyDescent="0.3">
      <c r="A605" s="1073" t="s">
        <v>2093</v>
      </c>
      <c r="B605" s="1073" t="s">
        <v>10928</v>
      </c>
      <c r="C605" s="1073" t="s">
        <v>10918</v>
      </c>
      <c r="D605" s="1073" t="s">
        <v>9846</v>
      </c>
      <c r="E605" s="1073" t="s">
        <v>1629</v>
      </c>
      <c r="F605" s="1073" t="s">
        <v>10968</v>
      </c>
      <c r="G605" s="1073"/>
      <c r="H605" s="1073"/>
      <c r="I605" s="1073"/>
      <c r="J605" s="1074"/>
    </row>
    <row r="606" spans="1:10" s="1001" customFormat="1" ht="36" x14ac:dyDescent="0.3">
      <c r="A606" s="1073" t="s">
        <v>2093</v>
      </c>
      <c r="B606" s="1073" t="s">
        <v>10928</v>
      </c>
      <c r="C606" s="1073" t="s">
        <v>10918</v>
      </c>
      <c r="D606" s="1073" t="s">
        <v>9846</v>
      </c>
      <c r="E606" s="1073" t="s">
        <v>1629</v>
      </c>
      <c r="F606" s="1073" t="s">
        <v>10969</v>
      </c>
      <c r="G606" s="1073"/>
      <c r="H606" s="1073"/>
      <c r="I606" s="1073"/>
      <c r="J606" s="1074"/>
    </row>
    <row r="607" spans="1:10" s="1001" customFormat="1" ht="36" x14ac:dyDescent="0.3">
      <c r="A607" s="1073" t="s">
        <v>2093</v>
      </c>
      <c r="B607" s="1073" t="s">
        <v>10928</v>
      </c>
      <c r="C607" s="1073" t="s">
        <v>10918</v>
      </c>
      <c r="D607" s="1073" t="s">
        <v>9846</v>
      </c>
      <c r="E607" s="1073" t="s">
        <v>1629</v>
      </c>
      <c r="F607" s="1073" t="s">
        <v>10970</v>
      </c>
      <c r="G607" s="1073"/>
      <c r="H607" s="1073"/>
      <c r="I607" s="1073"/>
      <c r="J607" s="1074"/>
    </row>
    <row r="608" spans="1:10" s="1001" customFormat="1" ht="36" x14ac:dyDescent="0.3">
      <c r="A608" s="1073" t="s">
        <v>2093</v>
      </c>
      <c r="B608" s="1073" t="s">
        <v>10928</v>
      </c>
      <c r="C608" s="1073" t="s">
        <v>10918</v>
      </c>
      <c r="D608" s="1073" t="s">
        <v>9846</v>
      </c>
      <c r="E608" s="1073" t="s">
        <v>1629</v>
      </c>
      <c r="F608" s="1073" t="s">
        <v>10971</v>
      </c>
      <c r="G608" s="1073"/>
      <c r="H608" s="1073"/>
      <c r="I608" s="1073"/>
      <c r="J608" s="1074"/>
    </row>
    <row r="609" spans="1:10" s="1001" customFormat="1" ht="36" x14ac:dyDescent="0.3">
      <c r="A609" s="1073" t="s">
        <v>2093</v>
      </c>
      <c r="B609" s="1073" t="s">
        <v>10928</v>
      </c>
      <c r="C609" s="1073" t="s">
        <v>10918</v>
      </c>
      <c r="D609" s="1073" t="s">
        <v>9846</v>
      </c>
      <c r="E609" s="1073" t="s">
        <v>1629</v>
      </c>
      <c r="F609" s="1284" t="s">
        <v>13366</v>
      </c>
      <c r="G609" s="1073"/>
      <c r="H609" s="1073"/>
      <c r="I609" s="1073"/>
      <c r="J609" s="1074"/>
    </row>
    <row r="610" spans="1:10" s="1001" customFormat="1" ht="36" x14ac:dyDescent="0.3">
      <c r="A610" s="1073" t="s">
        <v>2093</v>
      </c>
      <c r="B610" s="1073" t="s">
        <v>10928</v>
      </c>
      <c r="C610" s="1073" t="s">
        <v>10918</v>
      </c>
      <c r="D610" s="1073" t="s">
        <v>9846</v>
      </c>
      <c r="E610" s="1073" t="s">
        <v>1629</v>
      </c>
      <c r="F610" s="1073" t="s">
        <v>10972</v>
      </c>
      <c r="G610" s="1073"/>
      <c r="H610" s="1073"/>
      <c r="I610" s="1073"/>
      <c r="J610" s="1074"/>
    </row>
    <row r="611" spans="1:10" s="1001" customFormat="1" ht="36" x14ac:dyDescent="0.3">
      <c r="A611" s="1073" t="s">
        <v>2093</v>
      </c>
      <c r="B611" s="1073" t="s">
        <v>10928</v>
      </c>
      <c r="C611" s="1073" t="s">
        <v>10918</v>
      </c>
      <c r="D611" s="1073" t="s">
        <v>9846</v>
      </c>
      <c r="E611" s="1073" t="s">
        <v>1629</v>
      </c>
      <c r="F611" s="1073" t="s">
        <v>10973</v>
      </c>
      <c r="G611" s="1073"/>
      <c r="H611" s="1073"/>
      <c r="I611" s="1073"/>
      <c r="J611" s="1074"/>
    </row>
    <row r="612" spans="1:10" s="1001" customFormat="1" ht="36" x14ac:dyDescent="0.3">
      <c r="A612" s="1073" t="s">
        <v>2093</v>
      </c>
      <c r="B612" s="1073" t="s">
        <v>10928</v>
      </c>
      <c r="C612" s="1073" t="s">
        <v>10918</v>
      </c>
      <c r="D612" s="1073" t="s">
        <v>9846</v>
      </c>
      <c r="E612" s="1073" t="s">
        <v>1629</v>
      </c>
      <c r="F612" s="1073" t="s">
        <v>10974</v>
      </c>
      <c r="G612" s="1073"/>
      <c r="H612" s="1073"/>
      <c r="I612" s="1073"/>
      <c r="J612" s="1074"/>
    </row>
    <row r="613" spans="1:10" s="1001" customFormat="1" ht="36" x14ac:dyDescent="0.3">
      <c r="A613" s="1073" t="s">
        <v>2093</v>
      </c>
      <c r="B613" s="1073" t="s">
        <v>10928</v>
      </c>
      <c r="C613" s="1073" t="s">
        <v>10918</v>
      </c>
      <c r="D613" s="1073" t="s">
        <v>9846</v>
      </c>
      <c r="E613" s="1073" t="s">
        <v>1629</v>
      </c>
      <c r="F613" s="1073" t="s">
        <v>10975</v>
      </c>
      <c r="G613" s="1073"/>
      <c r="H613" s="1073"/>
      <c r="I613" s="1073"/>
      <c r="J613" s="1074"/>
    </row>
    <row r="614" spans="1:10" s="1001" customFormat="1" ht="36" x14ac:dyDescent="0.3">
      <c r="A614" s="1073" t="s">
        <v>2093</v>
      </c>
      <c r="B614" s="1073" t="s">
        <v>10928</v>
      </c>
      <c r="C614" s="1073" t="s">
        <v>10918</v>
      </c>
      <c r="D614" s="1073" t="s">
        <v>9846</v>
      </c>
      <c r="E614" s="1073" t="s">
        <v>1629</v>
      </c>
      <c r="F614" s="1073" t="s">
        <v>10976</v>
      </c>
      <c r="G614" s="1073"/>
      <c r="H614" s="1073"/>
      <c r="I614" s="1073"/>
      <c r="J614" s="1074"/>
    </row>
    <row r="615" spans="1:10" s="1001" customFormat="1" ht="36" x14ac:dyDescent="0.3">
      <c r="A615" s="1073" t="s">
        <v>2093</v>
      </c>
      <c r="B615" s="1073" t="s">
        <v>10928</v>
      </c>
      <c r="C615" s="1073" t="s">
        <v>10918</v>
      </c>
      <c r="D615" s="1073" t="s">
        <v>9846</v>
      </c>
      <c r="E615" s="1073" t="s">
        <v>1629</v>
      </c>
      <c r="F615" s="1073" t="s">
        <v>10977</v>
      </c>
      <c r="G615" s="1073"/>
      <c r="H615" s="1073"/>
      <c r="I615" s="1073"/>
      <c r="J615" s="1074"/>
    </row>
    <row r="616" spans="1:10" s="1001" customFormat="1" ht="36" x14ac:dyDescent="0.3">
      <c r="A616" s="1073" t="s">
        <v>2093</v>
      </c>
      <c r="B616" s="1073" t="s">
        <v>10928</v>
      </c>
      <c r="C616" s="1073" t="s">
        <v>10918</v>
      </c>
      <c r="D616" s="1073" t="s">
        <v>9846</v>
      </c>
      <c r="E616" s="1073" t="s">
        <v>1629</v>
      </c>
      <c r="F616" s="1073" t="s">
        <v>10978</v>
      </c>
      <c r="G616" s="1073"/>
      <c r="H616" s="1073"/>
      <c r="I616" s="1073"/>
      <c r="J616" s="1074"/>
    </row>
    <row r="617" spans="1:10" s="1001" customFormat="1" ht="38.25" x14ac:dyDescent="0.3">
      <c r="A617" s="1144" t="s">
        <v>10841</v>
      </c>
      <c r="B617" s="1145"/>
      <c r="C617" s="1146" t="s">
        <v>10918</v>
      </c>
      <c r="D617" s="1062" t="s">
        <v>13367</v>
      </c>
      <c r="E617" s="1145"/>
      <c r="F617" s="1145"/>
      <c r="G617" s="1145"/>
      <c r="H617" s="1145"/>
      <c r="I617" s="1145"/>
      <c r="J617" s="1147"/>
    </row>
    <row r="618" spans="1:10" s="1001" customFormat="1" ht="36" x14ac:dyDescent="0.3">
      <c r="A618" s="1285" t="s">
        <v>6407</v>
      </c>
      <c r="B618" s="1285" t="s">
        <v>10979</v>
      </c>
      <c r="C618" s="1285" t="s">
        <v>10980</v>
      </c>
      <c r="D618" s="1285" t="s">
        <v>9791</v>
      </c>
      <c r="E618" s="1285" t="s">
        <v>214</v>
      </c>
      <c r="F618" s="1285" t="s">
        <v>10981</v>
      </c>
      <c r="G618" s="1285" t="s">
        <v>13368</v>
      </c>
      <c r="H618" s="1285" t="s">
        <v>13369</v>
      </c>
      <c r="I618" s="1285" t="s">
        <v>13370</v>
      </c>
      <c r="J618" s="1286" t="s">
        <v>13371</v>
      </c>
    </row>
    <row r="619" spans="1:10" s="1001" customFormat="1" ht="36" x14ac:dyDescent="0.3">
      <c r="A619" s="1285" t="s">
        <v>6407</v>
      </c>
      <c r="B619" s="1285" t="s">
        <v>10979</v>
      </c>
      <c r="C619" s="1285" t="s">
        <v>10980</v>
      </c>
      <c r="D619" s="1285" t="s">
        <v>9791</v>
      </c>
      <c r="E619" s="1285" t="s">
        <v>214</v>
      </c>
      <c r="F619" s="1285" t="s">
        <v>10982</v>
      </c>
      <c r="G619" s="1285" t="s">
        <v>13368</v>
      </c>
      <c r="H619" s="1285" t="s">
        <v>13369</v>
      </c>
      <c r="I619" s="1285" t="s">
        <v>13370</v>
      </c>
      <c r="J619" s="1286" t="s">
        <v>13371</v>
      </c>
    </row>
    <row r="620" spans="1:10" s="1001" customFormat="1" ht="36" x14ac:dyDescent="0.3">
      <c r="A620" s="1285" t="s">
        <v>6407</v>
      </c>
      <c r="B620" s="1285" t="s">
        <v>10979</v>
      </c>
      <c r="C620" s="1285" t="s">
        <v>10980</v>
      </c>
      <c r="D620" s="1285" t="s">
        <v>9791</v>
      </c>
      <c r="E620" s="1285" t="s">
        <v>214</v>
      </c>
      <c r="F620" s="1285" t="s">
        <v>10983</v>
      </c>
      <c r="G620" s="1285" t="s">
        <v>13368</v>
      </c>
      <c r="H620" s="1285" t="s">
        <v>13369</v>
      </c>
      <c r="I620" s="1285" t="s">
        <v>13370</v>
      </c>
      <c r="J620" s="1286" t="s">
        <v>13371</v>
      </c>
    </row>
    <row r="621" spans="1:10" s="1001" customFormat="1" ht="36" x14ac:dyDescent="0.3">
      <c r="A621" s="1285" t="s">
        <v>6407</v>
      </c>
      <c r="B621" s="1285" t="s">
        <v>10979</v>
      </c>
      <c r="C621" s="1285" t="s">
        <v>10980</v>
      </c>
      <c r="D621" s="1285" t="s">
        <v>9791</v>
      </c>
      <c r="E621" s="1285" t="s">
        <v>214</v>
      </c>
      <c r="F621" s="1285" t="s">
        <v>10984</v>
      </c>
      <c r="G621" s="1285" t="s">
        <v>13368</v>
      </c>
      <c r="H621" s="1285" t="s">
        <v>13369</v>
      </c>
      <c r="I621" s="1285" t="s">
        <v>13370</v>
      </c>
      <c r="J621" s="1286" t="s">
        <v>13371</v>
      </c>
    </row>
    <row r="622" spans="1:10" s="1001" customFormat="1" ht="36" x14ac:dyDescent="0.3">
      <c r="A622" s="1285" t="s">
        <v>6407</v>
      </c>
      <c r="B622" s="1285" t="s">
        <v>10979</v>
      </c>
      <c r="C622" s="1285" t="s">
        <v>10980</v>
      </c>
      <c r="D622" s="1285" t="s">
        <v>9791</v>
      </c>
      <c r="E622" s="1285" t="s">
        <v>214</v>
      </c>
      <c r="F622" s="1285" t="s">
        <v>10985</v>
      </c>
      <c r="G622" s="1285" t="s">
        <v>13368</v>
      </c>
      <c r="H622" s="1285" t="s">
        <v>13369</v>
      </c>
      <c r="I622" s="1285" t="s">
        <v>13370</v>
      </c>
      <c r="J622" s="1286" t="s">
        <v>13371</v>
      </c>
    </row>
    <row r="623" spans="1:10" s="1001" customFormat="1" ht="36" x14ac:dyDescent="0.3">
      <c r="A623" s="1285" t="s">
        <v>6407</v>
      </c>
      <c r="B623" s="1285" t="s">
        <v>10986</v>
      </c>
      <c r="C623" s="1285" t="s">
        <v>10980</v>
      </c>
      <c r="D623" s="1285" t="s">
        <v>9791</v>
      </c>
      <c r="E623" s="1285" t="s">
        <v>1629</v>
      </c>
      <c r="F623" s="1285" t="s">
        <v>10987</v>
      </c>
      <c r="G623" s="1285" t="s">
        <v>13368</v>
      </c>
      <c r="H623" s="1285" t="s">
        <v>13369</v>
      </c>
      <c r="I623" s="1285" t="s">
        <v>13370</v>
      </c>
      <c r="J623" s="1286" t="s">
        <v>13371</v>
      </c>
    </row>
    <row r="624" spans="1:10" s="1001" customFormat="1" ht="36" x14ac:dyDescent="0.3">
      <c r="A624" s="1285" t="s">
        <v>6407</v>
      </c>
      <c r="B624" s="1285" t="s">
        <v>10988</v>
      </c>
      <c r="C624" s="1285" t="s">
        <v>10980</v>
      </c>
      <c r="D624" s="1285" t="s">
        <v>9791</v>
      </c>
      <c r="E624" s="1285" t="s">
        <v>1667</v>
      </c>
      <c r="F624" s="1285" t="s">
        <v>10981</v>
      </c>
      <c r="G624" s="1285" t="s">
        <v>13368</v>
      </c>
      <c r="H624" s="1285" t="s">
        <v>13369</v>
      </c>
      <c r="I624" s="1285" t="s">
        <v>13370</v>
      </c>
      <c r="J624" s="1286" t="s">
        <v>13371</v>
      </c>
    </row>
    <row r="625" spans="1:10" s="1001" customFormat="1" ht="36" x14ac:dyDescent="0.3">
      <c r="A625" s="1285" t="s">
        <v>6407</v>
      </c>
      <c r="B625" s="1285" t="s">
        <v>10988</v>
      </c>
      <c r="C625" s="1285" t="s">
        <v>10980</v>
      </c>
      <c r="D625" s="1285" t="s">
        <v>9791</v>
      </c>
      <c r="E625" s="1285" t="s">
        <v>1667</v>
      </c>
      <c r="F625" s="1285" t="s">
        <v>10989</v>
      </c>
      <c r="G625" s="1285" t="s">
        <v>13368</v>
      </c>
      <c r="H625" s="1285" t="s">
        <v>13369</v>
      </c>
      <c r="I625" s="1285" t="s">
        <v>13370</v>
      </c>
      <c r="J625" s="1286" t="s">
        <v>13371</v>
      </c>
    </row>
    <row r="626" spans="1:10" s="1001" customFormat="1" ht="36" x14ac:dyDescent="0.3">
      <c r="A626" s="1285" t="s">
        <v>6407</v>
      </c>
      <c r="B626" s="1285" t="s">
        <v>10988</v>
      </c>
      <c r="C626" s="1285" t="s">
        <v>10980</v>
      </c>
      <c r="D626" s="1285" t="s">
        <v>9791</v>
      </c>
      <c r="E626" s="1285" t="s">
        <v>1667</v>
      </c>
      <c r="F626" s="1285" t="s">
        <v>10982</v>
      </c>
      <c r="G626" s="1285" t="s">
        <v>13368</v>
      </c>
      <c r="H626" s="1285" t="s">
        <v>13369</v>
      </c>
      <c r="I626" s="1285" t="s">
        <v>13370</v>
      </c>
      <c r="J626" s="1286" t="s">
        <v>13371</v>
      </c>
    </row>
    <row r="627" spans="1:10" s="1001" customFormat="1" ht="36" x14ac:dyDescent="0.3">
      <c r="A627" s="1285" t="s">
        <v>6407</v>
      </c>
      <c r="B627" s="1285" t="s">
        <v>10988</v>
      </c>
      <c r="C627" s="1285" t="s">
        <v>10980</v>
      </c>
      <c r="D627" s="1285" t="s">
        <v>9791</v>
      </c>
      <c r="E627" s="1285" t="s">
        <v>1667</v>
      </c>
      <c r="F627" s="1285" t="s">
        <v>10983</v>
      </c>
      <c r="G627" s="1285" t="s">
        <v>13368</v>
      </c>
      <c r="H627" s="1285" t="s">
        <v>13369</v>
      </c>
      <c r="I627" s="1285" t="s">
        <v>13370</v>
      </c>
      <c r="J627" s="1286" t="s">
        <v>13371</v>
      </c>
    </row>
    <row r="628" spans="1:10" s="1001" customFormat="1" ht="36" x14ac:dyDescent="0.3">
      <c r="A628" s="1285" t="s">
        <v>6407</v>
      </c>
      <c r="B628" s="1285" t="s">
        <v>10988</v>
      </c>
      <c r="C628" s="1285" t="s">
        <v>10980</v>
      </c>
      <c r="D628" s="1285" t="s">
        <v>9791</v>
      </c>
      <c r="E628" s="1285" t="s">
        <v>1667</v>
      </c>
      <c r="F628" s="1285" t="s">
        <v>10985</v>
      </c>
      <c r="G628" s="1285" t="s">
        <v>13368</v>
      </c>
      <c r="H628" s="1285" t="s">
        <v>13369</v>
      </c>
      <c r="I628" s="1285" t="s">
        <v>13370</v>
      </c>
      <c r="J628" s="1286" t="s">
        <v>13371</v>
      </c>
    </row>
    <row r="629" spans="1:10" s="1001" customFormat="1" ht="36" x14ac:dyDescent="0.3">
      <c r="A629" s="1285" t="s">
        <v>6407</v>
      </c>
      <c r="B629" s="1285" t="s">
        <v>10990</v>
      </c>
      <c r="C629" s="1285" t="s">
        <v>10980</v>
      </c>
      <c r="D629" s="1285" t="s">
        <v>9791</v>
      </c>
      <c r="E629" s="1285" t="s">
        <v>1388</v>
      </c>
      <c r="F629" s="1285" t="s">
        <v>10981</v>
      </c>
      <c r="G629" s="1285" t="s">
        <v>13368</v>
      </c>
      <c r="H629" s="1285" t="s">
        <v>13369</v>
      </c>
      <c r="I629" s="1285" t="s">
        <v>13370</v>
      </c>
      <c r="J629" s="1286" t="s">
        <v>13371</v>
      </c>
    </row>
    <row r="630" spans="1:10" s="1001" customFormat="1" ht="36" x14ac:dyDescent="0.3">
      <c r="A630" s="1285" t="s">
        <v>6407</v>
      </c>
      <c r="B630" s="1285" t="s">
        <v>10990</v>
      </c>
      <c r="C630" s="1285" t="s">
        <v>10980</v>
      </c>
      <c r="D630" s="1285" t="s">
        <v>9791</v>
      </c>
      <c r="E630" s="1285" t="s">
        <v>1388</v>
      </c>
      <c r="F630" s="1285" t="s">
        <v>10991</v>
      </c>
      <c r="G630" s="1285" t="s">
        <v>13368</v>
      </c>
      <c r="H630" s="1285" t="s">
        <v>13369</v>
      </c>
      <c r="I630" s="1285" t="s">
        <v>13370</v>
      </c>
      <c r="J630" s="1286" t="s">
        <v>13371</v>
      </c>
    </row>
    <row r="631" spans="1:10" s="1001" customFormat="1" ht="36" x14ac:dyDescent="0.3">
      <c r="A631" s="1285" t="s">
        <v>6407</v>
      </c>
      <c r="B631" s="1285" t="s">
        <v>10990</v>
      </c>
      <c r="C631" s="1285" t="s">
        <v>10980</v>
      </c>
      <c r="D631" s="1285" t="s">
        <v>9791</v>
      </c>
      <c r="E631" s="1285" t="s">
        <v>1388</v>
      </c>
      <c r="F631" s="1285" t="s">
        <v>10992</v>
      </c>
      <c r="G631" s="1285" t="s">
        <v>13368</v>
      </c>
      <c r="H631" s="1285" t="s">
        <v>13369</v>
      </c>
      <c r="I631" s="1285" t="s">
        <v>13370</v>
      </c>
      <c r="J631" s="1286" t="s">
        <v>13371</v>
      </c>
    </row>
    <row r="632" spans="1:10" s="1001" customFormat="1" ht="36" x14ac:dyDescent="0.3">
      <c r="A632" s="1285" t="s">
        <v>6407</v>
      </c>
      <c r="B632" s="1285" t="s">
        <v>10990</v>
      </c>
      <c r="C632" s="1285" t="s">
        <v>10980</v>
      </c>
      <c r="D632" s="1285" t="s">
        <v>9791</v>
      </c>
      <c r="E632" s="1285" t="s">
        <v>1388</v>
      </c>
      <c r="F632" s="1285" t="s">
        <v>10993</v>
      </c>
      <c r="G632" s="1285" t="s">
        <v>13368</v>
      </c>
      <c r="H632" s="1285" t="s">
        <v>13369</v>
      </c>
      <c r="I632" s="1285" t="s">
        <v>13370</v>
      </c>
      <c r="J632" s="1286" t="s">
        <v>13371</v>
      </c>
    </row>
    <row r="633" spans="1:10" s="1001" customFormat="1" ht="36" x14ac:dyDescent="0.3">
      <c r="A633" s="1285" t="s">
        <v>6407</v>
      </c>
      <c r="B633" s="1285" t="s">
        <v>10990</v>
      </c>
      <c r="C633" s="1285" t="s">
        <v>10980</v>
      </c>
      <c r="D633" s="1285" t="s">
        <v>9791</v>
      </c>
      <c r="E633" s="1285" t="s">
        <v>1388</v>
      </c>
      <c r="F633" s="1285" t="s">
        <v>10989</v>
      </c>
      <c r="G633" s="1285" t="s">
        <v>13368</v>
      </c>
      <c r="H633" s="1285" t="s">
        <v>13369</v>
      </c>
      <c r="I633" s="1285" t="s">
        <v>13370</v>
      </c>
      <c r="J633" s="1286" t="s">
        <v>13371</v>
      </c>
    </row>
    <row r="634" spans="1:10" s="1001" customFormat="1" ht="36" x14ac:dyDescent="0.3">
      <c r="A634" s="1285" t="s">
        <v>6407</v>
      </c>
      <c r="B634" s="1285" t="s">
        <v>10990</v>
      </c>
      <c r="C634" s="1285" t="s">
        <v>10980</v>
      </c>
      <c r="D634" s="1285" t="s">
        <v>9791</v>
      </c>
      <c r="E634" s="1285" t="s">
        <v>1388</v>
      </c>
      <c r="F634" s="1285" t="s">
        <v>10994</v>
      </c>
      <c r="G634" s="1285" t="s">
        <v>13368</v>
      </c>
      <c r="H634" s="1285" t="s">
        <v>13369</v>
      </c>
      <c r="I634" s="1285" t="s">
        <v>13370</v>
      </c>
      <c r="J634" s="1286" t="s">
        <v>13371</v>
      </c>
    </row>
    <row r="635" spans="1:10" s="1001" customFormat="1" ht="36" x14ac:dyDescent="0.3">
      <c r="A635" s="1285" t="s">
        <v>6407</v>
      </c>
      <c r="B635" s="1285" t="s">
        <v>10990</v>
      </c>
      <c r="C635" s="1285" t="s">
        <v>10980</v>
      </c>
      <c r="D635" s="1285" t="s">
        <v>9791</v>
      </c>
      <c r="E635" s="1285" t="s">
        <v>1388</v>
      </c>
      <c r="F635" s="1285" t="s">
        <v>10995</v>
      </c>
      <c r="G635" s="1285" t="s">
        <v>13368</v>
      </c>
      <c r="H635" s="1285" t="s">
        <v>13369</v>
      </c>
      <c r="I635" s="1285" t="s">
        <v>13370</v>
      </c>
      <c r="J635" s="1286" t="s">
        <v>13371</v>
      </c>
    </row>
    <row r="636" spans="1:10" s="1001" customFormat="1" ht="36" x14ac:dyDescent="0.3">
      <c r="A636" s="1285" t="s">
        <v>6407</v>
      </c>
      <c r="B636" s="1285" t="s">
        <v>10990</v>
      </c>
      <c r="C636" s="1285" t="s">
        <v>10980</v>
      </c>
      <c r="D636" s="1285" t="s">
        <v>9791</v>
      </c>
      <c r="E636" s="1285" t="s">
        <v>1388</v>
      </c>
      <c r="F636" s="1285" t="s">
        <v>10982</v>
      </c>
      <c r="G636" s="1285" t="s">
        <v>13368</v>
      </c>
      <c r="H636" s="1285" t="s">
        <v>13369</v>
      </c>
      <c r="I636" s="1285" t="s">
        <v>13370</v>
      </c>
      <c r="J636" s="1286" t="s">
        <v>13371</v>
      </c>
    </row>
    <row r="637" spans="1:10" s="1001" customFormat="1" ht="36" x14ac:dyDescent="0.3">
      <c r="A637" s="1285" t="s">
        <v>6407</v>
      </c>
      <c r="B637" s="1285" t="s">
        <v>10990</v>
      </c>
      <c r="C637" s="1285" t="s">
        <v>10980</v>
      </c>
      <c r="D637" s="1285" t="s">
        <v>9791</v>
      </c>
      <c r="E637" s="1285" t="s">
        <v>1388</v>
      </c>
      <c r="F637" s="1285" t="s">
        <v>10983</v>
      </c>
      <c r="G637" s="1285" t="s">
        <v>13368</v>
      </c>
      <c r="H637" s="1285" t="s">
        <v>13369</v>
      </c>
      <c r="I637" s="1285" t="s">
        <v>13370</v>
      </c>
      <c r="J637" s="1286" t="s">
        <v>13371</v>
      </c>
    </row>
    <row r="638" spans="1:10" s="1001" customFormat="1" ht="36" x14ac:dyDescent="0.3">
      <c r="A638" s="1285" t="s">
        <v>6407</v>
      </c>
      <c r="B638" s="1285" t="s">
        <v>10990</v>
      </c>
      <c r="C638" s="1285" t="s">
        <v>10980</v>
      </c>
      <c r="D638" s="1285" t="s">
        <v>9791</v>
      </c>
      <c r="E638" s="1285" t="s">
        <v>1388</v>
      </c>
      <c r="F638" s="1285" t="s">
        <v>10984</v>
      </c>
      <c r="G638" s="1285" t="s">
        <v>13368</v>
      </c>
      <c r="H638" s="1285" t="s">
        <v>13369</v>
      </c>
      <c r="I638" s="1285" t="s">
        <v>13370</v>
      </c>
      <c r="J638" s="1286" t="s">
        <v>13371</v>
      </c>
    </row>
    <row r="639" spans="1:10" s="1001" customFormat="1" ht="36" x14ac:dyDescent="0.3">
      <c r="A639" s="1285" t="s">
        <v>6407</v>
      </c>
      <c r="B639" s="1285" t="s">
        <v>10990</v>
      </c>
      <c r="C639" s="1285" t="s">
        <v>10980</v>
      </c>
      <c r="D639" s="1285" t="s">
        <v>9791</v>
      </c>
      <c r="E639" s="1285" t="s">
        <v>13372</v>
      </c>
      <c r="F639" s="1285" t="s">
        <v>10996</v>
      </c>
      <c r="G639" s="1285" t="s">
        <v>13368</v>
      </c>
      <c r="H639" s="1285" t="s">
        <v>13369</v>
      </c>
      <c r="I639" s="1285" t="s">
        <v>13370</v>
      </c>
      <c r="J639" s="1286" t="s">
        <v>13371</v>
      </c>
    </row>
    <row r="640" spans="1:10" s="1001" customFormat="1" ht="36" x14ac:dyDescent="0.3">
      <c r="A640" s="1285" t="s">
        <v>6407</v>
      </c>
      <c r="B640" s="1285" t="s">
        <v>10990</v>
      </c>
      <c r="C640" s="1285" t="s">
        <v>10980</v>
      </c>
      <c r="D640" s="1285" t="s">
        <v>9791</v>
      </c>
      <c r="E640" s="1285" t="s">
        <v>13372</v>
      </c>
      <c r="F640" s="1285" t="s">
        <v>10997</v>
      </c>
      <c r="G640" s="1285" t="s">
        <v>13368</v>
      </c>
      <c r="H640" s="1285" t="s">
        <v>13369</v>
      </c>
      <c r="I640" s="1285" t="s">
        <v>13370</v>
      </c>
      <c r="J640" s="1286" t="s">
        <v>13371</v>
      </c>
    </row>
    <row r="641" spans="1:10" s="1001" customFormat="1" ht="36" x14ac:dyDescent="0.3">
      <c r="A641" s="1285" t="s">
        <v>6407</v>
      </c>
      <c r="B641" s="1285" t="s">
        <v>10990</v>
      </c>
      <c r="C641" s="1285" t="s">
        <v>10980</v>
      </c>
      <c r="D641" s="1285" t="s">
        <v>9791</v>
      </c>
      <c r="E641" s="1285" t="s">
        <v>13372</v>
      </c>
      <c r="F641" s="1285" t="s">
        <v>10998</v>
      </c>
      <c r="G641" s="1285" t="s">
        <v>13368</v>
      </c>
      <c r="H641" s="1285" t="s">
        <v>13369</v>
      </c>
      <c r="I641" s="1285" t="s">
        <v>13370</v>
      </c>
      <c r="J641" s="1286" t="s">
        <v>13371</v>
      </c>
    </row>
    <row r="642" spans="1:10" s="181" customFormat="1" ht="36" x14ac:dyDescent="0.3">
      <c r="A642" s="1285" t="s">
        <v>6407</v>
      </c>
      <c r="B642" s="1285" t="s">
        <v>10990</v>
      </c>
      <c r="C642" s="1285" t="s">
        <v>10980</v>
      </c>
      <c r="D642" s="1285" t="s">
        <v>9791</v>
      </c>
      <c r="E642" s="1285" t="s">
        <v>13372</v>
      </c>
      <c r="F642" s="1285" t="s">
        <v>10999</v>
      </c>
      <c r="G642" s="1285" t="s">
        <v>13368</v>
      </c>
      <c r="H642" s="1285" t="s">
        <v>13369</v>
      </c>
      <c r="I642" s="1285" t="s">
        <v>13370</v>
      </c>
      <c r="J642" s="1286" t="s">
        <v>13371</v>
      </c>
    </row>
    <row r="643" spans="1:10" s="1001" customFormat="1" ht="36" x14ac:dyDescent="0.3">
      <c r="A643" s="1285" t="s">
        <v>6407</v>
      </c>
      <c r="B643" s="1285" t="s">
        <v>10990</v>
      </c>
      <c r="C643" s="1285" t="s">
        <v>10980</v>
      </c>
      <c r="D643" s="1285" t="s">
        <v>9791</v>
      </c>
      <c r="E643" s="1285" t="s">
        <v>13372</v>
      </c>
      <c r="F643" s="1285" t="s">
        <v>11000</v>
      </c>
      <c r="G643" s="1285" t="s">
        <v>13368</v>
      </c>
      <c r="H643" s="1285" t="s">
        <v>13369</v>
      </c>
      <c r="I643" s="1285" t="s">
        <v>13370</v>
      </c>
      <c r="J643" s="1286" t="s">
        <v>13371</v>
      </c>
    </row>
    <row r="644" spans="1:10" s="1001" customFormat="1" ht="36" x14ac:dyDescent="0.3">
      <c r="A644" s="1285" t="s">
        <v>6407</v>
      </c>
      <c r="B644" s="1285" t="s">
        <v>10990</v>
      </c>
      <c r="C644" s="1285" t="s">
        <v>10980</v>
      </c>
      <c r="D644" s="1285" t="s">
        <v>9791</v>
      </c>
      <c r="E644" s="1285" t="s">
        <v>13372</v>
      </c>
      <c r="F644" s="1285" t="s">
        <v>11001</v>
      </c>
      <c r="G644" s="1285" t="s">
        <v>13368</v>
      </c>
      <c r="H644" s="1285" t="s">
        <v>13369</v>
      </c>
      <c r="I644" s="1285" t="s">
        <v>13370</v>
      </c>
      <c r="J644" s="1286" t="s">
        <v>13371</v>
      </c>
    </row>
    <row r="645" spans="1:10" s="1001" customFormat="1" ht="36" x14ac:dyDescent="0.3">
      <c r="A645" s="1285" t="s">
        <v>6407</v>
      </c>
      <c r="B645" s="1285" t="s">
        <v>10990</v>
      </c>
      <c r="C645" s="1285" t="s">
        <v>10980</v>
      </c>
      <c r="D645" s="1285" t="s">
        <v>9791</v>
      </c>
      <c r="E645" s="1285" t="s">
        <v>13372</v>
      </c>
      <c r="F645" s="1285" t="s">
        <v>11002</v>
      </c>
      <c r="G645" s="1285" t="s">
        <v>13368</v>
      </c>
      <c r="H645" s="1285" t="s">
        <v>13369</v>
      </c>
      <c r="I645" s="1285" t="s">
        <v>13370</v>
      </c>
      <c r="J645" s="1286" t="s">
        <v>13371</v>
      </c>
    </row>
    <row r="646" spans="1:10" s="1001" customFormat="1" ht="36" x14ac:dyDescent="0.3">
      <c r="A646" s="1285" t="s">
        <v>6407</v>
      </c>
      <c r="B646" s="1285" t="s">
        <v>10990</v>
      </c>
      <c r="C646" s="1285" t="s">
        <v>10980</v>
      </c>
      <c r="D646" s="1285" t="s">
        <v>9791</v>
      </c>
      <c r="E646" s="1285" t="s">
        <v>13372</v>
      </c>
      <c r="F646" s="1285" t="s">
        <v>11003</v>
      </c>
      <c r="G646" s="1285" t="s">
        <v>13368</v>
      </c>
      <c r="H646" s="1285" t="s">
        <v>13369</v>
      </c>
      <c r="I646" s="1285" t="s">
        <v>13370</v>
      </c>
      <c r="J646" s="1286" t="s">
        <v>13371</v>
      </c>
    </row>
    <row r="647" spans="1:10" s="1001" customFormat="1" ht="36" x14ac:dyDescent="0.3">
      <c r="A647" s="1285" t="s">
        <v>6407</v>
      </c>
      <c r="B647" s="1285" t="s">
        <v>10990</v>
      </c>
      <c r="C647" s="1285" t="s">
        <v>10980</v>
      </c>
      <c r="D647" s="1285" t="s">
        <v>9791</v>
      </c>
      <c r="E647" s="1285" t="s">
        <v>13372</v>
      </c>
      <c r="F647" s="1285" t="s">
        <v>11004</v>
      </c>
      <c r="G647" s="1285" t="s">
        <v>13368</v>
      </c>
      <c r="H647" s="1285" t="s">
        <v>13369</v>
      </c>
      <c r="I647" s="1285" t="s">
        <v>13370</v>
      </c>
      <c r="J647" s="1286" t="s">
        <v>13371</v>
      </c>
    </row>
    <row r="648" spans="1:10" s="1001" customFormat="1" ht="36" x14ac:dyDescent="0.3">
      <c r="A648" s="1285" t="s">
        <v>6407</v>
      </c>
      <c r="B648" s="1285" t="s">
        <v>10990</v>
      </c>
      <c r="C648" s="1285" t="s">
        <v>10980</v>
      </c>
      <c r="D648" s="1285" t="s">
        <v>9791</v>
      </c>
      <c r="E648" s="1285" t="s">
        <v>13372</v>
      </c>
      <c r="F648" s="1285" t="s">
        <v>11005</v>
      </c>
      <c r="G648" s="1285" t="s">
        <v>13368</v>
      </c>
      <c r="H648" s="1285" t="s">
        <v>13369</v>
      </c>
      <c r="I648" s="1285" t="s">
        <v>13370</v>
      </c>
      <c r="J648" s="1286" t="s">
        <v>13371</v>
      </c>
    </row>
    <row r="649" spans="1:10" s="1001" customFormat="1" ht="36" x14ac:dyDescent="0.3">
      <c r="A649" s="1285" t="s">
        <v>6407</v>
      </c>
      <c r="B649" s="1285" t="s">
        <v>10990</v>
      </c>
      <c r="C649" s="1285" t="s">
        <v>10980</v>
      </c>
      <c r="D649" s="1285" t="s">
        <v>9791</v>
      </c>
      <c r="E649" s="1285" t="s">
        <v>13372</v>
      </c>
      <c r="F649" s="1285" t="s">
        <v>11006</v>
      </c>
      <c r="G649" s="1285" t="s">
        <v>13368</v>
      </c>
      <c r="H649" s="1285" t="s">
        <v>13369</v>
      </c>
      <c r="I649" s="1285" t="s">
        <v>13370</v>
      </c>
      <c r="J649" s="1286" t="s">
        <v>13371</v>
      </c>
    </row>
    <row r="650" spans="1:10" s="1001" customFormat="1" ht="36" x14ac:dyDescent="0.3">
      <c r="A650" s="1285" t="s">
        <v>6407</v>
      </c>
      <c r="B650" s="1285" t="s">
        <v>10990</v>
      </c>
      <c r="C650" s="1285" t="s">
        <v>10980</v>
      </c>
      <c r="D650" s="1285" t="s">
        <v>9791</v>
      </c>
      <c r="E650" s="1285" t="s">
        <v>13372</v>
      </c>
      <c r="F650" s="1285" t="s">
        <v>11007</v>
      </c>
      <c r="G650" s="1285" t="s">
        <v>13368</v>
      </c>
      <c r="H650" s="1285" t="s">
        <v>13369</v>
      </c>
      <c r="I650" s="1285" t="s">
        <v>13370</v>
      </c>
      <c r="J650" s="1286" t="s">
        <v>13371</v>
      </c>
    </row>
    <row r="651" spans="1:10" s="1001" customFormat="1" ht="36" x14ac:dyDescent="0.3">
      <c r="A651" s="1285" t="s">
        <v>6407</v>
      </c>
      <c r="B651" s="1285" t="s">
        <v>10990</v>
      </c>
      <c r="C651" s="1285" t="s">
        <v>10980</v>
      </c>
      <c r="D651" s="1285" t="s">
        <v>9791</v>
      </c>
      <c r="E651" s="1285" t="s">
        <v>13372</v>
      </c>
      <c r="F651" s="1285" t="s">
        <v>11008</v>
      </c>
      <c r="G651" s="1285" t="s">
        <v>13368</v>
      </c>
      <c r="H651" s="1285" t="s">
        <v>13369</v>
      </c>
      <c r="I651" s="1285" t="s">
        <v>13370</v>
      </c>
      <c r="J651" s="1286" t="s">
        <v>13371</v>
      </c>
    </row>
    <row r="652" spans="1:10" s="1001" customFormat="1" ht="36" x14ac:dyDescent="0.3">
      <c r="A652" s="1285" t="s">
        <v>6407</v>
      </c>
      <c r="B652" s="1285" t="s">
        <v>10990</v>
      </c>
      <c r="C652" s="1285" t="s">
        <v>10980</v>
      </c>
      <c r="D652" s="1285" t="s">
        <v>9791</v>
      </c>
      <c r="E652" s="1285" t="s">
        <v>1388</v>
      </c>
      <c r="F652" s="1285" t="s">
        <v>11009</v>
      </c>
      <c r="G652" s="1285" t="s">
        <v>13368</v>
      </c>
      <c r="H652" s="1285" t="s">
        <v>13369</v>
      </c>
      <c r="I652" s="1285" t="s">
        <v>13370</v>
      </c>
      <c r="J652" s="1286" t="s">
        <v>13371</v>
      </c>
    </row>
    <row r="653" spans="1:10" s="1001" customFormat="1" ht="36" x14ac:dyDescent="0.3">
      <c r="A653" s="1285" t="s">
        <v>6407</v>
      </c>
      <c r="B653" s="1285" t="s">
        <v>10990</v>
      </c>
      <c r="C653" s="1285" t="s">
        <v>10980</v>
      </c>
      <c r="D653" s="1285" t="s">
        <v>9791</v>
      </c>
      <c r="E653" s="1285" t="s">
        <v>13372</v>
      </c>
      <c r="F653" s="1285" t="s">
        <v>11010</v>
      </c>
      <c r="G653" s="1285" t="s">
        <v>13368</v>
      </c>
      <c r="H653" s="1285" t="s">
        <v>13369</v>
      </c>
      <c r="I653" s="1285" t="s">
        <v>13370</v>
      </c>
      <c r="J653" s="1286" t="s">
        <v>13371</v>
      </c>
    </row>
    <row r="654" spans="1:10" s="1001" customFormat="1" ht="36" x14ac:dyDescent="0.3">
      <c r="A654" s="1285" t="s">
        <v>6407</v>
      </c>
      <c r="B654" s="1285" t="s">
        <v>10990</v>
      </c>
      <c r="C654" s="1285" t="s">
        <v>10980</v>
      </c>
      <c r="D654" s="1285" t="s">
        <v>9791</v>
      </c>
      <c r="E654" s="1285" t="s">
        <v>13372</v>
      </c>
      <c r="F654" s="1285" t="s">
        <v>11011</v>
      </c>
      <c r="G654" s="1285" t="s">
        <v>13368</v>
      </c>
      <c r="H654" s="1285" t="s">
        <v>13369</v>
      </c>
      <c r="I654" s="1285" t="s">
        <v>13370</v>
      </c>
      <c r="J654" s="1286" t="s">
        <v>13371</v>
      </c>
    </row>
    <row r="655" spans="1:10" s="1001" customFormat="1" ht="36" x14ac:dyDescent="0.3">
      <c r="A655" s="1285" t="s">
        <v>6407</v>
      </c>
      <c r="B655" s="1285" t="s">
        <v>10990</v>
      </c>
      <c r="C655" s="1285" t="s">
        <v>10980</v>
      </c>
      <c r="D655" s="1285" t="s">
        <v>9791</v>
      </c>
      <c r="E655" s="1285" t="s">
        <v>13372</v>
      </c>
      <c r="F655" s="1285" t="s">
        <v>11012</v>
      </c>
      <c r="G655" s="1285" t="s">
        <v>13368</v>
      </c>
      <c r="H655" s="1285" t="s">
        <v>13369</v>
      </c>
      <c r="I655" s="1285" t="s">
        <v>13370</v>
      </c>
      <c r="J655" s="1286" t="s">
        <v>13371</v>
      </c>
    </row>
    <row r="656" spans="1:10" s="1001" customFormat="1" ht="36" x14ac:dyDescent="0.3">
      <c r="A656" s="1285" t="s">
        <v>6407</v>
      </c>
      <c r="B656" s="1285" t="s">
        <v>10990</v>
      </c>
      <c r="C656" s="1285" t="s">
        <v>10980</v>
      </c>
      <c r="D656" s="1285" t="s">
        <v>9791</v>
      </c>
      <c r="E656" s="1285" t="s">
        <v>13372</v>
      </c>
      <c r="F656" s="1285" t="s">
        <v>11013</v>
      </c>
      <c r="G656" s="1285" t="s">
        <v>13368</v>
      </c>
      <c r="H656" s="1285" t="s">
        <v>13369</v>
      </c>
      <c r="I656" s="1285" t="s">
        <v>13370</v>
      </c>
      <c r="J656" s="1286" t="s">
        <v>13371</v>
      </c>
    </row>
    <row r="657" spans="1:15" s="1001" customFormat="1" ht="36" x14ac:dyDescent="0.3">
      <c r="A657" s="1285" t="s">
        <v>6407</v>
      </c>
      <c r="B657" s="1285" t="s">
        <v>10990</v>
      </c>
      <c r="C657" s="1285" t="s">
        <v>10980</v>
      </c>
      <c r="D657" s="1285" t="s">
        <v>9791</v>
      </c>
      <c r="E657" s="1285" t="s">
        <v>13372</v>
      </c>
      <c r="F657" s="1285" t="s">
        <v>11014</v>
      </c>
      <c r="G657" s="1285" t="s">
        <v>13368</v>
      </c>
      <c r="H657" s="1285" t="s">
        <v>13369</v>
      </c>
      <c r="I657" s="1285" t="s">
        <v>13370</v>
      </c>
      <c r="J657" s="1286" t="s">
        <v>13371</v>
      </c>
    </row>
    <row r="658" spans="1:15" s="1001" customFormat="1" ht="36" x14ac:dyDescent="0.3">
      <c r="A658" s="1285" t="s">
        <v>6407</v>
      </c>
      <c r="B658" s="1285" t="s">
        <v>10990</v>
      </c>
      <c r="C658" s="1285" t="s">
        <v>10980</v>
      </c>
      <c r="D658" s="1285" t="s">
        <v>9791</v>
      </c>
      <c r="E658" s="1285" t="s">
        <v>13372</v>
      </c>
      <c r="F658" s="1285" t="s">
        <v>11015</v>
      </c>
      <c r="G658" s="1285" t="s">
        <v>13368</v>
      </c>
      <c r="H658" s="1285" t="s">
        <v>13369</v>
      </c>
      <c r="I658" s="1285" t="s">
        <v>13370</v>
      </c>
      <c r="J658" s="1286" t="s">
        <v>13371</v>
      </c>
    </row>
    <row r="659" spans="1:15" s="1001" customFormat="1" ht="36" x14ac:dyDescent="0.3">
      <c r="A659" s="1285" t="s">
        <v>6407</v>
      </c>
      <c r="B659" s="1285" t="s">
        <v>10990</v>
      </c>
      <c r="C659" s="1285" t="s">
        <v>10980</v>
      </c>
      <c r="D659" s="1285" t="s">
        <v>9791</v>
      </c>
      <c r="E659" s="1285" t="s">
        <v>13372</v>
      </c>
      <c r="F659" s="1285" t="s">
        <v>11016</v>
      </c>
      <c r="G659" s="1285" t="s">
        <v>13368</v>
      </c>
      <c r="H659" s="1285" t="s">
        <v>13369</v>
      </c>
      <c r="I659" s="1285" t="s">
        <v>13370</v>
      </c>
      <c r="J659" s="1286" t="s">
        <v>13371</v>
      </c>
    </row>
    <row r="660" spans="1:15" s="1001" customFormat="1" ht="36" x14ac:dyDescent="0.3">
      <c r="A660" s="1285" t="s">
        <v>6407</v>
      </c>
      <c r="B660" s="1285" t="s">
        <v>10990</v>
      </c>
      <c r="C660" s="1285" t="s">
        <v>10980</v>
      </c>
      <c r="D660" s="1285" t="s">
        <v>9791</v>
      </c>
      <c r="E660" s="1285" t="s">
        <v>13372</v>
      </c>
      <c r="F660" s="1285" t="s">
        <v>11017</v>
      </c>
      <c r="G660" s="1285" t="s">
        <v>13368</v>
      </c>
      <c r="H660" s="1285" t="s">
        <v>13369</v>
      </c>
      <c r="I660" s="1285" t="s">
        <v>13370</v>
      </c>
      <c r="J660" s="1286" t="s">
        <v>13371</v>
      </c>
    </row>
    <row r="661" spans="1:15" s="181" customFormat="1" ht="36" x14ac:dyDescent="0.3">
      <c r="A661" s="1285" t="s">
        <v>6407</v>
      </c>
      <c r="B661" s="1285" t="s">
        <v>10990</v>
      </c>
      <c r="C661" s="1285" t="s">
        <v>10980</v>
      </c>
      <c r="D661" s="1285" t="s">
        <v>9791</v>
      </c>
      <c r="E661" s="1285" t="s">
        <v>13372</v>
      </c>
      <c r="F661" s="1285" t="s">
        <v>11018</v>
      </c>
      <c r="G661" s="1285" t="s">
        <v>13368</v>
      </c>
      <c r="H661" s="1285" t="s">
        <v>13369</v>
      </c>
      <c r="I661" s="1285" t="s">
        <v>13370</v>
      </c>
      <c r="J661" s="1286" t="s">
        <v>13371</v>
      </c>
    </row>
    <row r="662" spans="1:15" s="1012" customFormat="1" ht="36" x14ac:dyDescent="0.3">
      <c r="A662" s="1285" t="s">
        <v>6407</v>
      </c>
      <c r="B662" s="1285" t="s">
        <v>10990</v>
      </c>
      <c r="C662" s="1285" t="s">
        <v>10980</v>
      </c>
      <c r="D662" s="1285" t="s">
        <v>9791</v>
      </c>
      <c r="E662" s="1285" t="s">
        <v>13372</v>
      </c>
      <c r="F662" s="1285" t="s">
        <v>11019</v>
      </c>
      <c r="G662" s="1285" t="s">
        <v>13368</v>
      </c>
      <c r="H662" s="1285" t="s">
        <v>13369</v>
      </c>
      <c r="I662" s="1285" t="s">
        <v>13370</v>
      </c>
      <c r="J662" s="1286" t="s">
        <v>13371</v>
      </c>
      <c r="K662" s="1011"/>
      <c r="L662" s="1011"/>
      <c r="M662" s="1011"/>
      <c r="N662" s="1011"/>
      <c r="O662" s="1011"/>
    </row>
    <row r="663" spans="1:15" s="1012" customFormat="1" ht="36" x14ac:dyDescent="0.3">
      <c r="A663" s="1285" t="s">
        <v>6407</v>
      </c>
      <c r="B663" s="1285" t="s">
        <v>10990</v>
      </c>
      <c r="C663" s="1285" t="s">
        <v>10980</v>
      </c>
      <c r="D663" s="1285" t="s">
        <v>9791</v>
      </c>
      <c r="E663" s="1285" t="s">
        <v>13372</v>
      </c>
      <c r="F663" s="1285" t="s">
        <v>11020</v>
      </c>
      <c r="G663" s="1285" t="s">
        <v>13368</v>
      </c>
      <c r="H663" s="1285" t="s">
        <v>13369</v>
      </c>
      <c r="I663" s="1285" t="s">
        <v>13370</v>
      </c>
      <c r="J663" s="1286" t="s">
        <v>13371</v>
      </c>
      <c r="K663" s="1011"/>
      <c r="L663" s="1011"/>
      <c r="M663" s="1011"/>
      <c r="N663" s="1011"/>
      <c r="O663" s="1011"/>
    </row>
    <row r="664" spans="1:15" s="1012" customFormat="1" ht="36" x14ac:dyDescent="0.3">
      <c r="A664" s="1285" t="s">
        <v>6407</v>
      </c>
      <c r="B664" s="1285" t="s">
        <v>10990</v>
      </c>
      <c r="C664" s="1285" t="s">
        <v>10980</v>
      </c>
      <c r="D664" s="1285" t="s">
        <v>9791</v>
      </c>
      <c r="E664" s="1285" t="s">
        <v>13372</v>
      </c>
      <c r="F664" s="1285" t="s">
        <v>11021</v>
      </c>
      <c r="G664" s="1285" t="s">
        <v>13368</v>
      </c>
      <c r="H664" s="1285" t="s">
        <v>13369</v>
      </c>
      <c r="I664" s="1285" t="s">
        <v>13370</v>
      </c>
      <c r="J664" s="1286" t="s">
        <v>13371</v>
      </c>
      <c r="K664" s="1011"/>
      <c r="L664" s="1011"/>
      <c r="M664" s="1011"/>
      <c r="N664" s="1011"/>
      <c r="O664" s="1011"/>
    </row>
    <row r="665" spans="1:15" s="1012" customFormat="1" ht="36" x14ac:dyDescent="0.3">
      <c r="A665" s="1285" t="s">
        <v>6407</v>
      </c>
      <c r="B665" s="1285" t="s">
        <v>10990</v>
      </c>
      <c r="C665" s="1285" t="s">
        <v>10980</v>
      </c>
      <c r="D665" s="1285" t="s">
        <v>9791</v>
      </c>
      <c r="E665" s="1285" t="s">
        <v>13372</v>
      </c>
      <c r="F665" s="1285" t="s">
        <v>11022</v>
      </c>
      <c r="G665" s="1285" t="s">
        <v>13368</v>
      </c>
      <c r="H665" s="1285" t="s">
        <v>13369</v>
      </c>
      <c r="I665" s="1285" t="s">
        <v>13370</v>
      </c>
      <c r="J665" s="1286" t="s">
        <v>13371</v>
      </c>
      <c r="K665" s="1011"/>
      <c r="L665" s="1011"/>
      <c r="M665" s="1011"/>
      <c r="N665" s="1011"/>
      <c r="O665" s="1011"/>
    </row>
    <row r="666" spans="1:15" s="1012" customFormat="1" ht="36" x14ac:dyDescent="0.3">
      <c r="A666" s="1285" t="s">
        <v>6407</v>
      </c>
      <c r="B666" s="1285" t="s">
        <v>10990</v>
      </c>
      <c r="C666" s="1285" t="s">
        <v>10980</v>
      </c>
      <c r="D666" s="1285" t="s">
        <v>9791</v>
      </c>
      <c r="E666" s="1285" t="s">
        <v>13372</v>
      </c>
      <c r="F666" s="1285" t="s">
        <v>11023</v>
      </c>
      <c r="G666" s="1285" t="s">
        <v>13368</v>
      </c>
      <c r="H666" s="1285" t="s">
        <v>13369</v>
      </c>
      <c r="I666" s="1285" t="s">
        <v>13370</v>
      </c>
      <c r="J666" s="1286" t="s">
        <v>13371</v>
      </c>
      <c r="K666" s="1011"/>
      <c r="L666" s="1011"/>
      <c r="M666" s="1011"/>
      <c r="N666" s="1011"/>
      <c r="O666" s="1011"/>
    </row>
    <row r="667" spans="1:15" s="1012" customFormat="1" ht="36" x14ac:dyDescent="0.3">
      <c r="A667" s="1285" t="s">
        <v>6407</v>
      </c>
      <c r="B667" s="1285" t="s">
        <v>10990</v>
      </c>
      <c r="C667" s="1285" t="s">
        <v>10980</v>
      </c>
      <c r="D667" s="1285" t="s">
        <v>9791</v>
      </c>
      <c r="E667" s="1285" t="s">
        <v>13372</v>
      </c>
      <c r="F667" s="1285" t="s">
        <v>11024</v>
      </c>
      <c r="G667" s="1285" t="s">
        <v>13368</v>
      </c>
      <c r="H667" s="1285" t="s">
        <v>13369</v>
      </c>
      <c r="I667" s="1285" t="s">
        <v>13370</v>
      </c>
      <c r="J667" s="1286" t="s">
        <v>13371</v>
      </c>
      <c r="K667" s="1011"/>
      <c r="L667" s="1011"/>
      <c r="M667" s="1011"/>
      <c r="N667" s="1011"/>
      <c r="O667" s="1011"/>
    </row>
    <row r="668" spans="1:15" s="1012" customFormat="1" ht="36" x14ac:dyDescent="0.3">
      <c r="A668" s="1285" t="s">
        <v>6407</v>
      </c>
      <c r="B668" s="1285" t="s">
        <v>10990</v>
      </c>
      <c r="C668" s="1285" t="s">
        <v>10980</v>
      </c>
      <c r="D668" s="1285" t="s">
        <v>9791</v>
      </c>
      <c r="E668" s="1285" t="s">
        <v>13372</v>
      </c>
      <c r="F668" s="1285" t="s">
        <v>11025</v>
      </c>
      <c r="G668" s="1285" t="s">
        <v>13368</v>
      </c>
      <c r="H668" s="1285" t="s">
        <v>13369</v>
      </c>
      <c r="I668" s="1285" t="s">
        <v>13370</v>
      </c>
      <c r="J668" s="1286" t="s">
        <v>13371</v>
      </c>
      <c r="K668" s="1011"/>
      <c r="L668" s="1011"/>
      <c r="M668" s="1011"/>
      <c r="N668" s="1011"/>
      <c r="O668" s="1011"/>
    </row>
    <row r="669" spans="1:15" s="1012" customFormat="1" ht="36" x14ac:dyDescent="0.3">
      <c r="A669" s="1285" t="s">
        <v>6407</v>
      </c>
      <c r="B669" s="1285" t="s">
        <v>10990</v>
      </c>
      <c r="C669" s="1285" t="s">
        <v>10980</v>
      </c>
      <c r="D669" s="1285" t="s">
        <v>9791</v>
      </c>
      <c r="E669" s="1285" t="s">
        <v>13372</v>
      </c>
      <c r="F669" s="1285" t="s">
        <v>11026</v>
      </c>
      <c r="G669" s="1285" t="s">
        <v>13368</v>
      </c>
      <c r="H669" s="1285" t="s">
        <v>13369</v>
      </c>
      <c r="I669" s="1285" t="s">
        <v>13370</v>
      </c>
      <c r="J669" s="1286" t="s">
        <v>13371</v>
      </c>
      <c r="K669" s="1011"/>
      <c r="L669" s="1011"/>
      <c r="M669" s="1011"/>
      <c r="N669" s="1011"/>
      <c r="O669" s="1011"/>
    </row>
    <row r="670" spans="1:15" s="1012" customFormat="1" ht="36" x14ac:dyDescent="0.3">
      <c r="A670" s="1285" t="s">
        <v>6407</v>
      </c>
      <c r="B670" s="1285" t="s">
        <v>10990</v>
      </c>
      <c r="C670" s="1285" t="s">
        <v>10980</v>
      </c>
      <c r="D670" s="1285" t="s">
        <v>9791</v>
      </c>
      <c r="E670" s="1285" t="s">
        <v>13372</v>
      </c>
      <c r="F670" s="1285" t="s">
        <v>11027</v>
      </c>
      <c r="G670" s="1285" t="s">
        <v>13368</v>
      </c>
      <c r="H670" s="1285" t="s">
        <v>13369</v>
      </c>
      <c r="I670" s="1285" t="s">
        <v>13370</v>
      </c>
      <c r="J670" s="1286" t="s">
        <v>13371</v>
      </c>
      <c r="K670" s="1011"/>
      <c r="L670" s="1011"/>
      <c r="M670" s="1011"/>
      <c r="N670" s="1011"/>
      <c r="O670" s="1011"/>
    </row>
    <row r="671" spans="1:15" s="1012" customFormat="1" ht="36" x14ac:dyDescent="0.3">
      <c r="A671" s="1285" t="s">
        <v>6407</v>
      </c>
      <c r="B671" s="1285" t="s">
        <v>10990</v>
      </c>
      <c r="C671" s="1285" t="s">
        <v>10980</v>
      </c>
      <c r="D671" s="1285" t="s">
        <v>9791</v>
      </c>
      <c r="E671" s="1285" t="s">
        <v>1388</v>
      </c>
      <c r="F671" s="1285" t="s">
        <v>11028</v>
      </c>
      <c r="G671" s="1285" t="s">
        <v>13368</v>
      </c>
      <c r="H671" s="1285" t="s">
        <v>13369</v>
      </c>
      <c r="I671" s="1285" t="s">
        <v>13370</v>
      </c>
      <c r="J671" s="1286" t="s">
        <v>13371</v>
      </c>
      <c r="K671" s="1011"/>
      <c r="L671" s="1011"/>
      <c r="M671" s="1011"/>
      <c r="N671" s="1011"/>
      <c r="O671" s="1011"/>
    </row>
    <row r="672" spans="1:15" s="1012" customFormat="1" ht="36" x14ac:dyDescent="0.3">
      <c r="A672" s="1285" t="s">
        <v>6407</v>
      </c>
      <c r="B672" s="1285" t="s">
        <v>10990</v>
      </c>
      <c r="C672" s="1285" t="s">
        <v>10980</v>
      </c>
      <c r="D672" s="1285" t="s">
        <v>9791</v>
      </c>
      <c r="E672" s="1285" t="s">
        <v>13372</v>
      </c>
      <c r="F672" s="1285" t="s">
        <v>11029</v>
      </c>
      <c r="G672" s="1285" t="s">
        <v>13368</v>
      </c>
      <c r="H672" s="1285" t="s">
        <v>13369</v>
      </c>
      <c r="I672" s="1285" t="s">
        <v>13370</v>
      </c>
      <c r="J672" s="1286" t="s">
        <v>13371</v>
      </c>
      <c r="K672" s="1011"/>
      <c r="L672" s="1011"/>
      <c r="M672" s="1011"/>
      <c r="N672" s="1011"/>
      <c r="O672" s="1011"/>
    </row>
    <row r="673" spans="1:15" s="1012" customFormat="1" ht="36" x14ac:dyDescent="0.3">
      <c r="A673" s="1285" t="s">
        <v>6407</v>
      </c>
      <c r="B673" s="1285" t="s">
        <v>10990</v>
      </c>
      <c r="C673" s="1285" t="s">
        <v>10980</v>
      </c>
      <c r="D673" s="1285" t="s">
        <v>9791</v>
      </c>
      <c r="E673" s="1285" t="s">
        <v>13372</v>
      </c>
      <c r="F673" s="1285" t="s">
        <v>11030</v>
      </c>
      <c r="G673" s="1285" t="s">
        <v>13368</v>
      </c>
      <c r="H673" s="1285" t="s">
        <v>13369</v>
      </c>
      <c r="I673" s="1285" t="s">
        <v>13370</v>
      </c>
      <c r="J673" s="1286" t="s">
        <v>13371</v>
      </c>
      <c r="K673" s="1011"/>
      <c r="L673" s="1011"/>
      <c r="M673" s="1011"/>
      <c r="N673" s="1011"/>
      <c r="O673" s="1011"/>
    </row>
    <row r="674" spans="1:15" s="1012" customFormat="1" ht="36" x14ac:dyDescent="0.3">
      <c r="A674" s="1285" t="s">
        <v>6407</v>
      </c>
      <c r="B674" s="1285" t="s">
        <v>10990</v>
      </c>
      <c r="C674" s="1285" t="s">
        <v>10980</v>
      </c>
      <c r="D674" s="1285" t="s">
        <v>9791</v>
      </c>
      <c r="E674" s="1285" t="s">
        <v>13372</v>
      </c>
      <c r="F674" s="1285" t="s">
        <v>11031</v>
      </c>
      <c r="G674" s="1285" t="s">
        <v>13368</v>
      </c>
      <c r="H674" s="1285" t="s">
        <v>13369</v>
      </c>
      <c r="I674" s="1285" t="s">
        <v>13370</v>
      </c>
      <c r="J674" s="1286" t="s">
        <v>13371</v>
      </c>
      <c r="K674" s="1011"/>
      <c r="L674" s="1011"/>
      <c r="M674" s="1011"/>
      <c r="N674" s="1011"/>
      <c r="O674" s="1011"/>
    </row>
    <row r="675" spans="1:15" s="1012" customFormat="1" ht="36" x14ac:dyDescent="0.3">
      <c r="A675" s="1285" t="s">
        <v>6407</v>
      </c>
      <c r="B675" s="1285" t="s">
        <v>10990</v>
      </c>
      <c r="C675" s="1285" t="s">
        <v>10980</v>
      </c>
      <c r="D675" s="1285" t="s">
        <v>9791</v>
      </c>
      <c r="E675" s="1285" t="s">
        <v>13372</v>
      </c>
      <c r="F675" s="1285" t="s">
        <v>11032</v>
      </c>
      <c r="G675" s="1285" t="s">
        <v>13368</v>
      </c>
      <c r="H675" s="1285" t="s">
        <v>13369</v>
      </c>
      <c r="I675" s="1285" t="s">
        <v>13370</v>
      </c>
      <c r="J675" s="1286" t="s">
        <v>13371</v>
      </c>
      <c r="K675" s="1011"/>
      <c r="L675" s="1011"/>
      <c r="M675" s="1011"/>
      <c r="N675" s="1011"/>
      <c r="O675" s="1011"/>
    </row>
    <row r="676" spans="1:15" s="1012" customFormat="1" ht="36" x14ac:dyDescent="0.3">
      <c r="A676" s="1285" t="s">
        <v>6407</v>
      </c>
      <c r="B676" s="1285" t="s">
        <v>10990</v>
      </c>
      <c r="C676" s="1285" t="s">
        <v>10980</v>
      </c>
      <c r="D676" s="1285" t="s">
        <v>9791</v>
      </c>
      <c r="E676" s="1285" t="s">
        <v>13372</v>
      </c>
      <c r="F676" s="1285" t="s">
        <v>11033</v>
      </c>
      <c r="G676" s="1285" t="s">
        <v>13368</v>
      </c>
      <c r="H676" s="1285" t="s">
        <v>13369</v>
      </c>
      <c r="I676" s="1285" t="s">
        <v>13370</v>
      </c>
      <c r="J676" s="1286" t="s">
        <v>13371</v>
      </c>
      <c r="K676" s="1011"/>
      <c r="L676" s="1011"/>
      <c r="M676" s="1011"/>
      <c r="N676" s="1011"/>
      <c r="O676" s="1011"/>
    </row>
    <row r="677" spans="1:15" s="1012" customFormat="1" ht="36" x14ac:dyDescent="0.3">
      <c r="A677" s="1285" t="s">
        <v>6407</v>
      </c>
      <c r="B677" s="1285" t="s">
        <v>10990</v>
      </c>
      <c r="C677" s="1285" t="s">
        <v>10980</v>
      </c>
      <c r="D677" s="1285" t="s">
        <v>9791</v>
      </c>
      <c r="E677" s="1285" t="s">
        <v>13372</v>
      </c>
      <c r="F677" s="1285" t="s">
        <v>11034</v>
      </c>
      <c r="G677" s="1285" t="s">
        <v>13368</v>
      </c>
      <c r="H677" s="1285" t="s">
        <v>13369</v>
      </c>
      <c r="I677" s="1285" t="s">
        <v>13370</v>
      </c>
      <c r="J677" s="1286" t="s">
        <v>13371</v>
      </c>
      <c r="K677" s="1011"/>
      <c r="L677" s="1011"/>
      <c r="M677" s="1011"/>
      <c r="N677" s="1011"/>
      <c r="O677" s="1011"/>
    </row>
    <row r="678" spans="1:15" s="1012" customFormat="1" ht="36" x14ac:dyDescent="0.3">
      <c r="A678" s="1285" t="s">
        <v>6407</v>
      </c>
      <c r="B678" s="1285" t="s">
        <v>10990</v>
      </c>
      <c r="C678" s="1285" t="s">
        <v>10980</v>
      </c>
      <c r="D678" s="1285" t="s">
        <v>9791</v>
      </c>
      <c r="E678" s="1285" t="s">
        <v>13372</v>
      </c>
      <c r="F678" s="1285" t="s">
        <v>11035</v>
      </c>
      <c r="G678" s="1285" t="s">
        <v>13368</v>
      </c>
      <c r="H678" s="1285" t="s">
        <v>13369</v>
      </c>
      <c r="I678" s="1285" t="s">
        <v>13370</v>
      </c>
      <c r="J678" s="1286" t="s">
        <v>13371</v>
      </c>
      <c r="K678" s="1011"/>
      <c r="L678" s="1011"/>
      <c r="M678" s="1011"/>
      <c r="N678" s="1011"/>
      <c r="O678" s="1011"/>
    </row>
    <row r="679" spans="1:15" s="1012" customFormat="1" ht="36" x14ac:dyDescent="0.3">
      <c r="A679" s="1285" t="s">
        <v>6407</v>
      </c>
      <c r="B679" s="1285" t="s">
        <v>10990</v>
      </c>
      <c r="C679" s="1285" t="s">
        <v>10980</v>
      </c>
      <c r="D679" s="1285" t="s">
        <v>9791</v>
      </c>
      <c r="E679" s="1285" t="s">
        <v>13372</v>
      </c>
      <c r="F679" s="1285" t="s">
        <v>11036</v>
      </c>
      <c r="G679" s="1285" t="s">
        <v>13368</v>
      </c>
      <c r="H679" s="1285" t="s">
        <v>13369</v>
      </c>
      <c r="I679" s="1285" t="s">
        <v>13370</v>
      </c>
      <c r="J679" s="1286" t="s">
        <v>13371</v>
      </c>
      <c r="K679" s="1011"/>
      <c r="L679" s="1011"/>
      <c r="M679" s="1011"/>
      <c r="N679" s="1011"/>
      <c r="O679" s="1011"/>
    </row>
    <row r="680" spans="1:15" s="1012" customFormat="1" ht="36" x14ac:dyDescent="0.3">
      <c r="A680" s="1285" t="s">
        <v>6407</v>
      </c>
      <c r="B680" s="1285" t="s">
        <v>10990</v>
      </c>
      <c r="C680" s="1285" t="s">
        <v>10980</v>
      </c>
      <c r="D680" s="1285" t="s">
        <v>9791</v>
      </c>
      <c r="E680" s="1285" t="s">
        <v>1388</v>
      </c>
      <c r="F680" s="1285" t="s">
        <v>10985</v>
      </c>
      <c r="G680" s="1285" t="s">
        <v>13368</v>
      </c>
      <c r="H680" s="1285" t="s">
        <v>13369</v>
      </c>
      <c r="I680" s="1285" t="s">
        <v>13370</v>
      </c>
      <c r="J680" s="1286" t="s">
        <v>13371</v>
      </c>
      <c r="K680" s="1011"/>
      <c r="L680" s="1011"/>
      <c r="M680" s="1011"/>
      <c r="N680" s="1011"/>
      <c r="O680" s="1011"/>
    </row>
    <row r="681" spans="1:15" s="1012" customFormat="1" ht="36" x14ac:dyDescent="0.3">
      <c r="A681" s="1285" t="s">
        <v>6407</v>
      </c>
      <c r="B681" s="1285" t="s">
        <v>10990</v>
      </c>
      <c r="C681" s="1285" t="s">
        <v>10980</v>
      </c>
      <c r="D681" s="1285" t="s">
        <v>9791</v>
      </c>
      <c r="E681" s="1285" t="s">
        <v>13372</v>
      </c>
      <c r="F681" s="1285" t="s">
        <v>11037</v>
      </c>
      <c r="G681" s="1285" t="s">
        <v>13368</v>
      </c>
      <c r="H681" s="1285" t="s">
        <v>13369</v>
      </c>
      <c r="I681" s="1285" t="s">
        <v>13370</v>
      </c>
      <c r="J681" s="1286" t="s">
        <v>13371</v>
      </c>
      <c r="K681" s="1011"/>
      <c r="L681" s="1011"/>
      <c r="M681" s="1011"/>
      <c r="N681" s="1011"/>
      <c r="O681" s="1011"/>
    </row>
    <row r="682" spans="1:15" s="1012" customFormat="1" ht="36" x14ac:dyDescent="0.3">
      <c r="A682" s="1285" t="s">
        <v>6407</v>
      </c>
      <c r="B682" s="1285" t="s">
        <v>10990</v>
      </c>
      <c r="C682" s="1285" t="s">
        <v>10980</v>
      </c>
      <c r="D682" s="1285" t="s">
        <v>9791</v>
      </c>
      <c r="E682" s="1285" t="s">
        <v>13372</v>
      </c>
      <c r="F682" s="1285" t="s">
        <v>11038</v>
      </c>
      <c r="G682" s="1285" t="s">
        <v>13368</v>
      </c>
      <c r="H682" s="1285" t="s">
        <v>13369</v>
      </c>
      <c r="I682" s="1285" t="s">
        <v>13370</v>
      </c>
      <c r="J682" s="1286" t="s">
        <v>13371</v>
      </c>
      <c r="K682" s="1011"/>
      <c r="L682" s="1011"/>
      <c r="M682" s="1011"/>
      <c r="N682" s="1011"/>
      <c r="O682" s="1011"/>
    </row>
    <row r="683" spans="1:15" s="1012" customFormat="1" ht="36" x14ac:dyDescent="0.3">
      <c r="A683" s="1285" t="s">
        <v>6407</v>
      </c>
      <c r="B683" s="1285" t="s">
        <v>10990</v>
      </c>
      <c r="C683" s="1285" t="s">
        <v>10980</v>
      </c>
      <c r="D683" s="1285" t="s">
        <v>9791</v>
      </c>
      <c r="E683" s="1285" t="s">
        <v>13372</v>
      </c>
      <c r="F683" s="1285" t="s">
        <v>11039</v>
      </c>
      <c r="G683" s="1285" t="s">
        <v>13368</v>
      </c>
      <c r="H683" s="1285" t="s">
        <v>13369</v>
      </c>
      <c r="I683" s="1285" t="s">
        <v>13370</v>
      </c>
      <c r="J683" s="1286" t="s">
        <v>13371</v>
      </c>
      <c r="K683" s="1011"/>
      <c r="L683" s="1011"/>
      <c r="M683" s="1011"/>
      <c r="N683" s="1011"/>
      <c r="O683" s="1011"/>
    </row>
    <row r="684" spans="1:15" s="1012" customFormat="1" ht="38.25" x14ac:dyDescent="0.3">
      <c r="A684" s="1146" t="s">
        <v>10841</v>
      </c>
      <c r="B684" s="1146"/>
      <c r="C684" s="1146" t="s">
        <v>10980</v>
      </c>
      <c r="D684" s="1064" t="s">
        <v>13373</v>
      </c>
      <c r="E684" s="1146"/>
      <c r="F684" s="1146"/>
      <c r="G684" s="1146"/>
      <c r="H684" s="1146"/>
      <c r="I684" s="1146"/>
      <c r="J684" s="1149"/>
      <c r="K684" s="1011"/>
      <c r="L684" s="1011"/>
      <c r="M684" s="1011"/>
      <c r="N684" s="1011"/>
      <c r="O684" s="1011"/>
    </row>
    <row r="685" spans="1:15" s="1015" customFormat="1" x14ac:dyDescent="0.3">
      <c r="A685" s="957">
        <v>21255</v>
      </c>
      <c r="B685" s="95" t="s">
        <v>1264</v>
      </c>
      <c r="C685" s="95" t="s">
        <v>7009</v>
      </c>
      <c r="D685" s="95" t="s">
        <v>7008</v>
      </c>
      <c r="E685" s="95" t="s">
        <v>1406</v>
      </c>
      <c r="F685" s="95" t="s">
        <v>7010</v>
      </c>
      <c r="G685" s="95" t="s">
        <v>7011</v>
      </c>
      <c r="H685" s="95" t="s">
        <v>2380</v>
      </c>
      <c r="I685" s="95" t="s">
        <v>7012</v>
      </c>
      <c r="J685" s="95" t="s">
        <v>7013</v>
      </c>
      <c r="K685" s="1014"/>
      <c r="L685" s="1014"/>
      <c r="M685" s="1014"/>
      <c r="N685" s="1014"/>
      <c r="O685" s="1014"/>
    </row>
    <row r="686" spans="1:15" s="1015" customFormat="1" ht="38.25" x14ac:dyDescent="0.3">
      <c r="A686" s="957" t="s">
        <v>5810</v>
      </c>
      <c r="B686" s="95"/>
      <c r="C686" s="95" t="s">
        <v>6277</v>
      </c>
      <c r="D686" s="95" t="s">
        <v>6278</v>
      </c>
      <c r="E686" s="95" t="s">
        <v>1406</v>
      </c>
      <c r="F686" s="95" t="s">
        <v>6279</v>
      </c>
      <c r="G686" s="95" t="s">
        <v>6280</v>
      </c>
      <c r="H686" s="95" t="s">
        <v>6281</v>
      </c>
      <c r="I686" s="95" t="s">
        <v>6282</v>
      </c>
      <c r="J686" s="95" t="s">
        <v>6283</v>
      </c>
      <c r="K686" s="1014"/>
      <c r="L686" s="1014"/>
      <c r="M686" s="1014"/>
      <c r="N686" s="1014"/>
      <c r="O686" s="1014"/>
    </row>
    <row r="687" spans="1:15" s="1015" customFormat="1" ht="63.75" x14ac:dyDescent="0.3">
      <c r="A687" s="957">
        <v>21253</v>
      </c>
      <c r="B687" s="95"/>
      <c r="C687" s="95" t="s">
        <v>5795</v>
      </c>
      <c r="D687" s="95" t="s">
        <v>5796</v>
      </c>
      <c r="E687" s="95" t="s">
        <v>1406</v>
      </c>
      <c r="F687" s="95" t="s">
        <v>5797</v>
      </c>
      <c r="G687" s="95" t="s">
        <v>2550</v>
      </c>
      <c r="H687" s="95" t="s">
        <v>2571</v>
      </c>
      <c r="I687" s="95" t="s">
        <v>5798</v>
      </c>
      <c r="J687" s="95" t="s">
        <v>5799</v>
      </c>
      <c r="K687" s="1014"/>
      <c r="L687" s="1014"/>
      <c r="M687" s="1014"/>
      <c r="N687" s="1014"/>
      <c r="O687" s="1014"/>
    </row>
    <row r="688" spans="1:15" s="1015" customFormat="1" ht="63.75" x14ac:dyDescent="0.3">
      <c r="A688" s="150"/>
      <c r="B688" s="944"/>
      <c r="C688" s="148" t="s">
        <v>9096</v>
      </c>
      <c r="D688" s="148" t="s">
        <v>9097</v>
      </c>
      <c r="E688" s="148" t="s">
        <v>1406</v>
      </c>
      <c r="F688" s="148" t="s">
        <v>5797</v>
      </c>
      <c r="G688" s="148" t="s">
        <v>9098</v>
      </c>
      <c r="H688" s="148" t="s">
        <v>2494</v>
      </c>
      <c r="I688" s="148" t="s">
        <v>9099</v>
      </c>
      <c r="J688" s="148" t="s">
        <v>5799</v>
      </c>
      <c r="K688" s="1014"/>
      <c r="L688" s="1014"/>
      <c r="M688" s="1014"/>
      <c r="N688" s="1014"/>
      <c r="O688" s="1014"/>
    </row>
    <row r="689" spans="1:15" s="1015" customFormat="1" ht="25.5" x14ac:dyDescent="0.3">
      <c r="A689" s="980">
        <v>21257</v>
      </c>
      <c r="B689" s="191">
        <v>12094</v>
      </c>
      <c r="C689" s="191" t="s">
        <v>8048</v>
      </c>
      <c r="D689" s="191" t="s">
        <v>8049</v>
      </c>
      <c r="E689" s="191" t="s">
        <v>1406</v>
      </c>
      <c r="F689" s="192" t="s">
        <v>8050</v>
      </c>
      <c r="G689" s="191" t="s">
        <v>4322</v>
      </c>
      <c r="H689" s="191" t="s">
        <v>8051</v>
      </c>
      <c r="I689" s="191" t="s">
        <v>8052</v>
      </c>
      <c r="J689" s="191" t="s">
        <v>8053</v>
      </c>
      <c r="K689" s="1014"/>
      <c r="L689" s="1014"/>
      <c r="M689" s="1014"/>
      <c r="N689" s="1014"/>
      <c r="O689" s="1014"/>
    </row>
    <row r="690" spans="1:15" s="1015" customFormat="1" ht="24" x14ac:dyDescent="0.3">
      <c r="A690" s="685" t="s">
        <v>6020</v>
      </c>
      <c r="B690" s="251"/>
      <c r="C690" s="28" t="s">
        <v>12142</v>
      </c>
      <c r="D690" s="1176" t="s">
        <v>12143</v>
      </c>
      <c r="E690" s="191" t="s">
        <v>1406</v>
      </c>
      <c r="F690" s="28" t="s">
        <v>6024</v>
      </c>
      <c r="G690" s="1176"/>
      <c r="H690" s="1176"/>
      <c r="I690" s="1176"/>
      <c r="J690" s="1176"/>
      <c r="K690" s="1014"/>
      <c r="L690" s="1014"/>
      <c r="M690" s="1014"/>
      <c r="N690" s="1014"/>
      <c r="O690" s="1014"/>
    </row>
    <row r="691" spans="1:15" s="1015" customFormat="1" ht="24" x14ac:dyDescent="0.3">
      <c r="A691" s="29" t="s">
        <v>7247</v>
      </c>
      <c r="B691" s="251"/>
      <c r="C691" s="28" t="s">
        <v>10509</v>
      </c>
      <c r="D691" s="1176" t="s">
        <v>7255</v>
      </c>
      <c r="E691" s="191" t="s">
        <v>1406</v>
      </c>
      <c r="F691" s="28" t="s">
        <v>7251</v>
      </c>
      <c r="G691" s="1176"/>
      <c r="H691" s="1176"/>
      <c r="I691" s="1176"/>
      <c r="J691" s="1176"/>
      <c r="K691" s="1014"/>
      <c r="L691" s="1014"/>
      <c r="M691" s="1014"/>
      <c r="N691" s="1014"/>
      <c r="O691" s="1014"/>
    </row>
    <row r="692" spans="1:15" s="1015" customFormat="1" ht="36" x14ac:dyDescent="0.3">
      <c r="A692" s="685" t="s">
        <v>7240</v>
      </c>
      <c r="B692" s="181"/>
      <c r="C692" s="237" t="s">
        <v>7256</v>
      </c>
      <c r="D692" s="1178" t="s">
        <v>12144</v>
      </c>
      <c r="E692" s="191" t="s">
        <v>1406</v>
      </c>
      <c r="F692" s="237" t="s">
        <v>7243</v>
      </c>
      <c r="G692" s="1178"/>
      <c r="H692" s="1178"/>
      <c r="I692" s="1178"/>
      <c r="J692" s="1178"/>
      <c r="K692" s="1014"/>
      <c r="L692" s="1014"/>
      <c r="M692" s="1014"/>
      <c r="N692" s="1014"/>
      <c r="O692" s="1014"/>
    </row>
    <row r="693" spans="1:15" s="1015" customFormat="1" ht="25.5" x14ac:dyDescent="0.3">
      <c r="A693" s="1177" t="s">
        <v>9621</v>
      </c>
      <c r="B693" s="685"/>
      <c r="C693" s="28" t="s">
        <v>10512</v>
      </c>
      <c r="D693" s="1178" t="s">
        <v>9628</v>
      </c>
      <c r="E693" s="1179" t="s">
        <v>1406</v>
      </c>
      <c r="F693" s="28" t="s">
        <v>9624</v>
      </c>
      <c r="G693" s="1178"/>
      <c r="H693" s="1178"/>
      <c r="I693" s="1178"/>
      <c r="J693" s="1178"/>
      <c r="K693" s="1014"/>
      <c r="L693" s="1014"/>
      <c r="M693" s="1014"/>
      <c r="N693" s="1014"/>
      <c r="O693" s="1014"/>
    </row>
    <row r="694" spans="1:15" s="1015" customFormat="1" ht="24" x14ac:dyDescent="0.3">
      <c r="A694" s="1177" t="s">
        <v>12145</v>
      </c>
      <c r="B694" s="29"/>
      <c r="C694" s="28" t="s">
        <v>12146</v>
      </c>
      <c r="D694" s="1178" t="s">
        <v>12147</v>
      </c>
      <c r="E694" s="181"/>
      <c r="F694" s="28" t="s">
        <v>7590</v>
      </c>
      <c r="G694" s="1178"/>
      <c r="H694" s="1178"/>
      <c r="I694" s="1178"/>
      <c r="J694" s="1178"/>
      <c r="K694" s="1014"/>
      <c r="L694" s="1014"/>
      <c r="M694" s="1014"/>
      <c r="N694" s="1014"/>
      <c r="O694" s="1014"/>
    </row>
    <row r="695" spans="1:15" s="1015" customFormat="1" ht="25.5" x14ac:dyDescent="0.3">
      <c r="A695" s="1177" t="s">
        <v>9558</v>
      </c>
      <c r="B695" s="1180"/>
      <c r="C695" s="452" t="s">
        <v>10513</v>
      </c>
      <c r="D695" s="1178" t="s">
        <v>9101</v>
      </c>
      <c r="E695" s="1179" t="s">
        <v>1406</v>
      </c>
      <c r="F695" s="1181" t="s">
        <v>8646</v>
      </c>
      <c r="G695" s="1178"/>
      <c r="H695" s="1178"/>
      <c r="I695" s="1178"/>
      <c r="J695" s="1178"/>
      <c r="K695" s="1014"/>
      <c r="L695" s="1014"/>
      <c r="M695" s="1014"/>
      <c r="N695" s="1014"/>
      <c r="O695" s="1014"/>
    </row>
    <row r="696" spans="1:15" s="1015" customFormat="1" ht="38.25" x14ac:dyDescent="0.3">
      <c r="A696" s="1177" t="s">
        <v>9425</v>
      </c>
      <c r="B696" s="1180"/>
      <c r="C696" s="950" t="s">
        <v>12148</v>
      </c>
      <c r="D696" s="1178" t="s">
        <v>9487</v>
      </c>
      <c r="E696" s="1179" t="s">
        <v>1406</v>
      </c>
      <c r="F696" s="950" t="s">
        <v>9429</v>
      </c>
      <c r="G696" s="1178"/>
      <c r="H696" s="1178"/>
      <c r="I696" s="1178"/>
      <c r="J696" s="1178"/>
      <c r="K696" s="1014"/>
      <c r="L696" s="1014"/>
      <c r="M696" s="1014"/>
      <c r="N696" s="1014"/>
      <c r="O696" s="1014"/>
    </row>
    <row r="697" spans="1:15" s="1015" customFormat="1" ht="24" x14ac:dyDescent="0.3">
      <c r="A697" s="1177" t="s">
        <v>9140</v>
      </c>
      <c r="B697" s="238"/>
      <c r="C697" s="237" t="s">
        <v>12149</v>
      </c>
      <c r="D697" s="1178" t="s">
        <v>12150</v>
      </c>
      <c r="E697" s="1178"/>
      <c r="F697" s="239" t="s">
        <v>9143</v>
      </c>
      <c r="G697" s="1178"/>
      <c r="H697" s="1178"/>
      <c r="I697" s="1178"/>
      <c r="J697" s="1178"/>
      <c r="K697" s="1014"/>
      <c r="L697" s="1014"/>
      <c r="M697" s="1014"/>
      <c r="N697" s="1014"/>
      <c r="O697" s="1014"/>
    </row>
    <row r="698" spans="1:15" s="1015" customFormat="1" ht="36" x14ac:dyDescent="0.3">
      <c r="A698" s="1083" t="s">
        <v>4964</v>
      </c>
      <c r="B698" s="1083" t="s">
        <v>11040</v>
      </c>
      <c r="C698" s="1083" t="s">
        <v>11041</v>
      </c>
      <c r="D698" s="1083" t="s">
        <v>9843</v>
      </c>
      <c r="E698" s="1083" t="s">
        <v>1388</v>
      </c>
      <c r="F698" s="1083" t="s">
        <v>11042</v>
      </c>
      <c r="G698" s="1083"/>
      <c r="H698" s="1083"/>
      <c r="I698" s="1083"/>
      <c r="J698" s="1084"/>
      <c r="K698" s="1014"/>
      <c r="L698" s="1014"/>
      <c r="M698" s="1014"/>
      <c r="N698" s="1014"/>
      <c r="O698" s="1014"/>
    </row>
    <row r="699" spans="1:15" s="1015" customFormat="1" ht="36" x14ac:dyDescent="0.3">
      <c r="A699" s="1083" t="s">
        <v>4964</v>
      </c>
      <c r="B699" s="1083" t="s">
        <v>11040</v>
      </c>
      <c r="C699" s="1083" t="s">
        <v>11041</v>
      </c>
      <c r="D699" s="1083" t="s">
        <v>9843</v>
      </c>
      <c r="E699" s="1083" t="s">
        <v>1388</v>
      </c>
      <c r="F699" s="1083" t="s">
        <v>11043</v>
      </c>
      <c r="G699" s="1083"/>
      <c r="H699" s="1083"/>
      <c r="I699" s="1083"/>
      <c r="J699" s="1084"/>
      <c r="K699" s="1014"/>
      <c r="L699" s="1014"/>
      <c r="M699" s="1014"/>
      <c r="N699" s="1014"/>
      <c r="O699" s="1014"/>
    </row>
    <row r="700" spans="1:15" s="1015" customFormat="1" ht="36" x14ac:dyDescent="0.3">
      <c r="A700" s="1083" t="s">
        <v>4964</v>
      </c>
      <c r="B700" s="1083" t="s">
        <v>11040</v>
      </c>
      <c r="C700" s="1083" t="s">
        <v>11041</v>
      </c>
      <c r="D700" s="1083" t="s">
        <v>9843</v>
      </c>
      <c r="E700" s="1083" t="s">
        <v>1388</v>
      </c>
      <c r="F700" s="1083" t="s">
        <v>11044</v>
      </c>
      <c r="G700" s="1083"/>
      <c r="H700" s="1083"/>
      <c r="I700" s="1083"/>
      <c r="J700" s="1084"/>
      <c r="K700" s="1014"/>
      <c r="L700" s="1014"/>
      <c r="M700" s="1014"/>
      <c r="N700" s="1014"/>
      <c r="O700" s="1014"/>
    </row>
    <row r="701" spans="1:15" s="1015" customFormat="1" ht="36" x14ac:dyDescent="0.3">
      <c r="A701" s="1083" t="s">
        <v>4964</v>
      </c>
      <c r="B701" s="1083" t="s">
        <v>11040</v>
      </c>
      <c r="C701" s="1083" t="s">
        <v>11041</v>
      </c>
      <c r="D701" s="1083" t="s">
        <v>9843</v>
      </c>
      <c r="E701" s="1083" t="s">
        <v>1388</v>
      </c>
      <c r="F701" s="1083" t="s">
        <v>11045</v>
      </c>
      <c r="G701" s="1083"/>
      <c r="H701" s="1083"/>
      <c r="I701" s="1083"/>
      <c r="J701" s="1084"/>
      <c r="K701" s="1014"/>
      <c r="L701" s="1014"/>
      <c r="M701" s="1014"/>
      <c r="N701" s="1014"/>
      <c r="O701" s="1014"/>
    </row>
    <row r="702" spans="1:15" s="1015" customFormat="1" ht="36" x14ac:dyDescent="0.3">
      <c r="A702" s="1083" t="s">
        <v>4964</v>
      </c>
      <c r="B702" s="1083" t="s">
        <v>11040</v>
      </c>
      <c r="C702" s="1083" t="s">
        <v>11041</v>
      </c>
      <c r="D702" s="1083" t="s">
        <v>9843</v>
      </c>
      <c r="E702" s="1083" t="s">
        <v>1388</v>
      </c>
      <c r="F702" s="1083" t="s">
        <v>11046</v>
      </c>
      <c r="G702" s="1083"/>
      <c r="H702" s="1083"/>
      <c r="I702" s="1083"/>
      <c r="J702" s="1084"/>
      <c r="K702" s="1014"/>
      <c r="L702" s="1014"/>
      <c r="M702" s="1014"/>
      <c r="N702" s="1014"/>
      <c r="O702" s="1014"/>
    </row>
    <row r="703" spans="1:15" s="1015" customFormat="1" ht="36" x14ac:dyDescent="0.3">
      <c r="A703" s="1083" t="s">
        <v>4964</v>
      </c>
      <c r="B703" s="1083" t="s">
        <v>11040</v>
      </c>
      <c r="C703" s="1083" t="s">
        <v>11041</v>
      </c>
      <c r="D703" s="1083" t="s">
        <v>9843</v>
      </c>
      <c r="E703" s="1083" t="s">
        <v>1388</v>
      </c>
      <c r="F703" s="1083" t="s">
        <v>11047</v>
      </c>
      <c r="G703" s="1083"/>
      <c r="H703" s="1083"/>
      <c r="I703" s="1083"/>
      <c r="J703" s="1084"/>
      <c r="K703" s="1014"/>
      <c r="L703" s="1014"/>
      <c r="M703" s="1014"/>
      <c r="N703" s="1014"/>
      <c r="O703" s="1014"/>
    </row>
    <row r="704" spans="1:15" s="1015" customFormat="1" ht="36" x14ac:dyDescent="0.3">
      <c r="A704" s="1083" t="s">
        <v>4964</v>
      </c>
      <c r="B704" s="1083" t="s">
        <v>11040</v>
      </c>
      <c r="C704" s="1083" t="s">
        <v>11041</v>
      </c>
      <c r="D704" s="1083" t="s">
        <v>9843</v>
      </c>
      <c r="E704" s="1083" t="s">
        <v>1388</v>
      </c>
      <c r="F704" s="1083" t="s">
        <v>11048</v>
      </c>
      <c r="G704" s="1083"/>
      <c r="H704" s="1083"/>
      <c r="I704" s="1083"/>
      <c r="J704" s="1084"/>
      <c r="K704" s="1014"/>
      <c r="L704" s="1014"/>
      <c r="M704" s="1014"/>
      <c r="N704" s="1014"/>
      <c r="O704" s="1014"/>
    </row>
    <row r="705" spans="1:15" s="1015" customFormat="1" ht="36" x14ac:dyDescent="0.3">
      <c r="A705" s="1083" t="s">
        <v>4964</v>
      </c>
      <c r="B705" s="1083" t="s">
        <v>11040</v>
      </c>
      <c r="C705" s="1083" t="s">
        <v>11041</v>
      </c>
      <c r="D705" s="1083" t="s">
        <v>9843</v>
      </c>
      <c r="E705" s="1083" t="s">
        <v>1388</v>
      </c>
      <c r="F705" s="1083" t="s">
        <v>11049</v>
      </c>
      <c r="G705" s="1083"/>
      <c r="H705" s="1083"/>
      <c r="I705" s="1083"/>
      <c r="J705" s="1084"/>
      <c r="K705" s="1014"/>
      <c r="L705" s="1014"/>
      <c r="M705" s="1014"/>
      <c r="N705" s="1014"/>
      <c r="O705" s="1014"/>
    </row>
    <row r="706" spans="1:15" s="1015" customFormat="1" ht="36" x14ac:dyDescent="0.3">
      <c r="A706" s="1083" t="s">
        <v>4964</v>
      </c>
      <c r="B706" s="1083" t="s">
        <v>11040</v>
      </c>
      <c r="C706" s="1083" t="s">
        <v>11041</v>
      </c>
      <c r="D706" s="1083" t="s">
        <v>9843</v>
      </c>
      <c r="E706" s="1083" t="s">
        <v>1388</v>
      </c>
      <c r="F706" s="1083" t="s">
        <v>11050</v>
      </c>
      <c r="G706" s="1083"/>
      <c r="H706" s="1083"/>
      <c r="I706" s="1083"/>
      <c r="J706" s="1084"/>
      <c r="K706" s="1014"/>
      <c r="L706" s="1014"/>
      <c r="M706" s="1014"/>
      <c r="N706" s="1014"/>
      <c r="O706" s="1014"/>
    </row>
    <row r="707" spans="1:15" s="1015" customFormat="1" ht="36" x14ac:dyDescent="0.3">
      <c r="A707" s="1083" t="s">
        <v>4964</v>
      </c>
      <c r="B707" s="1083" t="s">
        <v>11040</v>
      </c>
      <c r="C707" s="1083" t="s">
        <v>11041</v>
      </c>
      <c r="D707" s="1083" t="s">
        <v>9843</v>
      </c>
      <c r="E707" s="1083" t="s">
        <v>1388</v>
      </c>
      <c r="F707" s="1083" t="s">
        <v>11051</v>
      </c>
      <c r="G707" s="1083"/>
      <c r="H707" s="1083"/>
      <c r="I707" s="1083"/>
      <c r="J707" s="1084"/>
      <c r="K707" s="1014"/>
      <c r="L707" s="1014"/>
      <c r="M707" s="1014"/>
      <c r="N707" s="1014"/>
      <c r="O707" s="1014"/>
    </row>
    <row r="708" spans="1:15" s="1015" customFormat="1" ht="36" x14ac:dyDescent="0.3">
      <c r="A708" s="1083" t="s">
        <v>4964</v>
      </c>
      <c r="B708" s="1083" t="s">
        <v>11040</v>
      </c>
      <c r="C708" s="1083" t="s">
        <v>11041</v>
      </c>
      <c r="D708" s="1083" t="s">
        <v>9843</v>
      </c>
      <c r="E708" s="1083" t="s">
        <v>1388</v>
      </c>
      <c r="F708" s="1083" t="s">
        <v>11052</v>
      </c>
      <c r="G708" s="1083"/>
      <c r="H708" s="1083"/>
      <c r="I708" s="1083"/>
      <c r="J708" s="1084"/>
      <c r="K708" s="1014"/>
      <c r="L708" s="1014"/>
      <c r="M708" s="1014"/>
      <c r="N708" s="1014"/>
      <c r="O708" s="1014"/>
    </row>
    <row r="709" spans="1:15" s="1065" customFormat="1" ht="36" x14ac:dyDescent="0.3">
      <c r="A709" s="1083" t="s">
        <v>4964</v>
      </c>
      <c r="B709" s="1083" t="s">
        <v>11040</v>
      </c>
      <c r="C709" s="1083" t="s">
        <v>11041</v>
      </c>
      <c r="D709" s="1083" t="s">
        <v>9843</v>
      </c>
      <c r="E709" s="1083" t="s">
        <v>1388</v>
      </c>
      <c r="F709" s="1083" t="s">
        <v>11053</v>
      </c>
      <c r="G709" s="1083"/>
      <c r="H709" s="1083"/>
      <c r="I709" s="1083"/>
      <c r="J709" s="1084"/>
      <c r="K709" s="694"/>
      <c r="L709" s="694"/>
      <c r="M709" s="694"/>
      <c r="N709" s="694"/>
      <c r="O709" s="694"/>
    </row>
    <row r="710" spans="1:15" s="67" customFormat="1" ht="36" x14ac:dyDescent="0.3">
      <c r="A710" s="1083" t="s">
        <v>4964</v>
      </c>
      <c r="B710" s="1083" t="s">
        <v>11040</v>
      </c>
      <c r="C710" s="1083" t="s">
        <v>11041</v>
      </c>
      <c r="D710" s="1083" t="s">
        <v>9843</v>
      </c>
      <c r="E710" s="1083" t="s">
        <v>1388</v>
      </c>
      <c r="F710" s="1083" t="s">
        <v>11054</v>
      </c>
      <c r="G710" s="1083"/>
      <c r="H710" s="1083"/>
      <c r="I710" s="1083"/>
      <c r="J710" s="1084"/>
    </row>
    <row r="711" spans="1:15" s="1012" customFormat="1" ht="36" x14ac:dyDescent="0.3">
      <c r="A711" s="1083" t="s">
        <v>4964</v>
      </c>
      <c r="B711" s="1083" t="s">
        <v>11040</v>
      </c>
      <c r="C711" s="1083" t="s">
        <v>11041</v>
      </c>
      <c r="D711" s="1083" t="s">
        <v>9843</v>
      </c>
      <c r="E711" s="1083" t="s">
        <v>1388</v>
      </c>
      <c r="F711" s="1083" t="s">
        <v>11055</v>
      </c>
      <c r="G711" s="1083"/>
      <c r="H711" s="1083"/>
      <c r="I711" s="1083"/>
      <c r="J711" s="1084"/>
      <c r="K711" s="1011"/>
      <c r="L711" s="1011"/>
      <c r="M711" s="1011"/>
      <c r="N711" s="1011"/>
      <c r="O711" s="1011"/>
    </row>
    <row r="712" spans="1:15" s="1012" customFormat="1" ht="36" x14ac:dyDescent="0.3">
      <c r="A712" s="1083" t="s">
        <v>4964</v>
      </c>
      <c r="B712" s="1083" t="s">
        <v>11040</v>
      </c>
      <c r="C712" s="1083" t="s">
        <v>11041</v>
      </c>
      <c r="D712" s="1083" t="s">
        <v>9843</v>
      </c>
      <c r="E712" s="1083" t="s">
        <v>1388</v>
      </c>
      <c r="F712" s="1083" t="s">
        <v>11056</v>
      </c>
      <c r="G712" s="1083"/>
      <c r="H712" s="1083"/>
      <c r="I712" s="1083"/>
      <c r="J712" s="1084"/>
      <c r="K712" s="1011"/>
      <c r="L712" s="1011"/>
      <c r="M712" s="1011"/>
      <c r="N712" s="1011"/>
      <c r="O712" s="1011"/>
    </row>
    <row r="713" spans="1:15" s="1012" customFormat="1" ht="36" x14ac:dyDescent="0.3">
      <c r="A713" s="1083" t="s">
        <v>4964</v>
      </c>
      <c r="B713" s="1083" t="s">
        <v>11040</v>
      </c>
      <c r="C713" s="1083" t="s">
        <v>11041</v>
      </c>
      <c r="D713" s="1083" t="s">
        <v>9843</v>
      </c>
      <c r="E713" s="1083" t="s">
        <v>1388</v>
      </c>
      <c r="F713" s="1083" t="s">
        <v>11057</v>
      </c>
      <c r="G713" s="1083"/>
      <c r="H713" s="1083"/>
      <c r="I713" s="1083"/>
      <c r="J713" s="1084"/>
      <c r="K713" s="1011"/>
      <c r="L713" s="1011"/>
      <c r="M713" s="1011"/>
      <c r="N713" s="1011"/>
      <c r="O713" s="1011"/>
    </row>
    <row r="714" spans="1:15" s="1012" customFormat="1" ht="36" x14ac:dyDescent="0.3">
      <c r="A714" s="1083" t="s">
        <v>4964</v>
      </c>
      <c r="B714" s="1083" t="s">
        <v>11058</v>
      </c>
      <c r="C714" s="1083" t="s">
        <v>11041</v>
      </c>
      <c r="D714" s="1083" t="s">
        <v>9843</v>
      </c>
      <c r="E714" s="1083" t="s">
        <v>214</v>
      </c>
      <c r="F714" s="1083" t="s">
        <v>11042</v>
      </c>
      <c r="G714" s="1083"/>
      <c r="H714" s="1083"/>
      <c r="I714" s="1083"/>
      <c r="J714" s="1084"/>
      <c r="K714" s="1011"/>
      <c r="L714" s="1011"/>
      <c r="M714" s="1011"/>
      <c r="N714" s="1011"/>
      <c r="O714" s="1011"/>
    </row>
    <row r="715" spans="1:15" s="1012" customFormat="1" ht="36" x14ac:dyDescent="0.3">
      <c r="A715" s="1083" t="s">
        <v>4964</v>
      </c>
      <c r="B715" s="1083" t="s">
        <v>11058</v>
      </c>
      <c r="C715" s="1083" t="s">
        <v>11041</v>
      </c>
      <c r="D715" s="1083" t="s">
        <v>9843</v>
      </c>
      <c r="E715" s="1083" t="s">
        <v>214</v>
      </c>
      <c r="F715" s="1083" t="s">
        <v>11059</v>
      </c>
      <c r="G715" s="1083"/>
      <c r="H715" s="1083"/>
      <c r="I715" s="1083"/>
      <c r="J715" s="1084"/>
      <c r="K715" s="1011"/>
      <c r="L715" s="1011"/>
      <c r="M715" s="1011"/>
      <c r="N715" s="1011"/>
      <c r="O715" s="1011"/>
    </row>
    <row r="716" spans="1:15" s="1012" customFormat="1" ht="36" x14ac:dyDescent="0.3">
      <c r="A716" s="1083" t="s">
        <v>4964</v>
      </c>
      <c r="B716" s="1083" t="s">
        <v>11058</v>
      </c>
      <c r="C716" s="1083" t="s">
        <v>11041</v>
      </c>
      <c r="D716" s="1083" t="s">
        <v>9843</v>
      </c>
      <c r="E716" s="1083" t="s">
        <v>214</v>
      </c>
      <c r="F716" s="1083" t="s">
        <v>11049</v>
      </c>
      <c r="G716" s="1083"/>
      <c r="H716" s="1083"/>
      <c r="I716" s="1083"/>
      <c r="J716" s="1084"/>
      <c r="K716" s="1011"/>
      <c r="L716" s="1011"/>
      <c r="M716" s="1011"/>
      <c r="N716" s="1011"/>
      <c r="O716" s="1011"/>
    </row>
    <row r="717" spans="1:15" s="1012" customFormat="1" ht="36" x14ac:dyDescent="0.3">
      <c r="A717" s="1083" t="s">
        <v>4964</v>
      </c>
      <c r="B717" s="1083" t="s">
        <v>11058</v>
      </c>
      <c r="C717" s="1083" t="s">
        <v>11041</v>
      </c>
      <c r="D717" s="1083" t="s">
        <v>9843</v>
      </c>
      <c r="E717" s="1083" t="s">
        <v>214</v>
      </c>
      <c r="F717" s="1083" t="s">
        <v>11050</v>
      </c>
      <c r="G717" s="1083"/>
      <c r="H717" s="1083"/>
      <c r="I717" s="1083"/>
      <c r="J717" s="1084"/>
      <c r="K717" s="1011"/>
      <c r="L717" s="1011"/>
      <c r="M717" s="1011"/>
      <c r="N717" s="1011"/>
      <c r="O717" s="1011"/>
    </row>
    <row r="718" spans="1:15" s="1012" customFormat="1" ht="36" x14ac:dyDescent="0.3">
      <c r="A718" s="1083" t="s">
        <v>4964</v>
      </c>
      <c r="B718" s="1083" t="s">
        <v>11058</v>
      </c>
      <c r="C718" s="1083" t="s">
        <v>11041</v>
      </c>
      <c r="D718" s="1083" t="s">
        <v>9843</v>
      </c>
      <c r="E718" s="1083" t="s">
        <v>214</v>
      </c>
      <c r="F718" s="1083" t="s">
        <v>11051</v>
      </c>
      <c r="G718" s="1083"/>
      <c r="H718" s="1083"/>
      <c r="I718" s="1083"/>
      <c r="J718" s="1084"/>
      <c r="K718" s="1011"/>
      <c r="L718" s="1011"/>
      <c r="M718" s="1011"/>
      <c r="N718" s="1011"/>
      <c r="O718" s="1011"/>
    </row>
    <row r="719" spans="1:15" s="1012" customFormat="1" ht="36" x14ac:dyDescent="0.3">
      <c r="A719" s="1083" t="s">
        <v>4964</v>
      </c>
      <c r="B719" s="1083" t="s">
        <v>11058</v>
      </c>
      <c r="C719" s="1083" t="s">
        <v>11041</v>
      </c>
      <c r="D719" s="1083" t="s">
        <v>9843</v>
      </c>
      <c r="E719" s="1083" t="s">
        <v>214</v>
      </c>
      <c r="F719" s="1083" t="s">
        <v>11054</v>
      </c>
      <c r="G719" s="1083"/>
      <c r="H719" s="1083"/>
      <c r="I719" s="1083"/>
      <c r="J719" s="1084"/>
      <c r="K719" s="1011"/>
      <c r="L719" s="1011"/>
      <c r="M719" s="1011"/>
      <c r="N719" s="1011"/>
      <c r="O719" s="1011"/>
    </row>
    <row r="720" spans="1:15" s="1012" customFormat="1" ht="36" x14ac:dyDescent="0.3">
      <c r="A720" s="1083" t="s">
        <v>4964</v>
      </c>
      <c r="B720" s="1083" t="s">
        <v>11060</v>
      </c>
      <c r="C720" s="1083" t="s">
        <v>11041</v>
      </c>
      <c r="D720" s="1083" t="s">
        <v>9843</v>
      </c>
      <c r="E720" s="1083" t="s">
        <v>1667</v>
      </c>
      <c r="F720" s="1083" t="s">
        <v>11042</v>
      </c>
      <c r="G720" s="1083"/>
      <c r="H720" s="1083"/>
      <c r="I720" s="1083"/>
      <c r="J720" s="1084"/>
      <c r="K720" s="1011"/>
      <c r="L720" s="1011"/>
      <c r="M720" s="1011"/>
      <c r="N720" s="1011"/>
      <c r="O720" s="1011"/>
    </row>
    <row r="721" spans="1:15" s="1012" customFormat="1" ht="36" x14ac:dyDescent="0.3">
      <c r="A721" s="1083" t="s">
        <v>4964</v>
      </c>
      <c r="B721" s="1083" t="s">
        <v>11060</v>
      </c>
      <c r="C721" s="1083" t="s">
        <v>11041</v>
      </c>
      <c r="D721" s="1083" t="s">
        <v>9843</v>
      </c>
      <c r="E721" s="1083" t="s">
        <v>1667</v>
      </c>
      <c r="F721" s="1083" t="s">
        <v>11061</v>
      </c>
      <c r="G721" s="1083"/>
      <c r="H721" s="1083"/>
      <c r="I721" s="1083"/>
      <c r="J721" s="1084"/>
      <c r="K721" s="1011"/>
      <c r="L721" s="1011"/>
      <c r="M721" s="1011"/>
      <c r="N721" s="1011"/>
      <c r="O721" s="1011"/>
    </row>
    <row r="722" spans="1:15" s="1012" customFormat="1" ht="36" x14ac:dyDescent="0.3">
      <c r="A722" s="1083" t="s">
        <v>4964</v>
      </c>
      <c r="B722" s="1083" t="s">
        <v>11060</v>
      </c>
      <c r="C722" s="1083" t="s">
        <v>11041</v>
      </c>
      <c r="D722" s="1083" t="s">
        <v>9843</v>
      </c>
      <c r="E722" s="1083" t="s">
        <v>1667</v>
      </c>
      <c r="F722" s="1083" t="s">
        <v>11043</v>
      </c>
      <c r="G722" s="1083"/>
      <c r="H722" s="1083"/>
      <c r="I722" s="1083"/>
      <c r="J722" s="1084"/>
      <c r="K722" s="1011"/>
      <c r="L722" s="1011"/>
      <c r="M722" s="1011"/>
      <c r="N722" s="1011"/>
      <c r="O722" s="1011"/>
    </row>
    <row r="723" spans="1:15" s="1012" customFormat="1" ht="36" x14ac:dyDescent="0.3">
      <c r="A723" s="1083" t="s">
        <v>4964</v>
      </c>
      <c r="B723" s="1083" t="s">
        <v>11060</v>
      </c>
      <c r="C723" s="1083" t="s">
        <v>11041</v>
      </c>
      <c r="D723" s="1083" t="s">
        <v>9843</v>
      </c>
      <c r="E723" s="1083" t="s">
        <v>1667</v>
      </c>
      <c r="F723" s="1083" t="s">
        <v>11045</v>
      </c>
      <c r="G723" s="1083"/>
      <c r="H723" s="1083"/>
      <c r="I723" s="1083"/>
      <c r="J723" s="1084"/>
      <c r="K723" s="1011"/>
      <c r="L723" s="1011"/>
      <c r="M723" s="1011"/>
      <c r="N723" s="1011"/>
      <c r="O723" s="1011"/>
    </row>
    <row r="724" spans="1:15" s="1012" customFormat="1" ht="36" x14ac:dyDescent="0.3">
      <c r="A724" s="1083" t="s">
        <v>4964</v>
      </c>
      <c r="B724" s="1083" t="s">
        <v>11060</v>
      </c>
      <c r="C724" s="1083" t="s">
        <v>11041</v>
      </c>
      <c r="D724" s="1083" t="s">
        <v>9843</v>
      </c>
      <c r="E724" s="1083" t="s">
        <v>1667</v>
      </c>
      <c r="F724" s="1083" t="s">
        <v>11046</v>
      </c>
      <c r="G724" s="1083"/>
      <c r="H724" s="1083"/>
      <c r="I724" s="1083"/>
      <c r="J724" s="1084"/>
      <c r="K724" s="1011"/>
      <c r="L724" s="1011"/>
      <c r="M724" s="1011"/>
      <c r="N724" s="1011"/>
      <c r="O724" s="1011"/>
    </row>
    <row r="725" spans="1:15" s="1012" customFormat="1" ht="36" x14ac:dyDescent="0.3">
      <c r="A725" s="1083" t="s">
        <v>4964</v>
      </c>
      <c r="B725" s="1083" t="s">
        <v>11060</v>
      </c>
      <c r="C725" s="1083" t="s">
        <v>11041</v>
      </c>
      <c r="D725" s="1083" t="s">
        <v>9843</v>
      </c>
      <c r="E725" s="1083" t="s">
        <v>1667</v>
      </c>
      <c r="F725" s="1083" t="s">
        <v>11062</v>
      </c>
      <c r="G725" s="1083"/>
      <c r="H725" s="1083"/>
      <c r="I725" s="1083"/>
      <c r="J725" s="1084"/>
      <c r="K725" s="1011"/>
      <c r="L725" s="1011"/>
      <c r="M725" s="1011"/>
      <c r="N725" s="1011"/>
      <c r="O725" s="1011"/>
    </row>
    <row r="726" spans="1:15" s="1012" customFormat="1" ht="36" x14ac:dyDescent="0.3">
      <c r="A726" s="1083" t="s">
        <v>4964</v>
      </c>
      <c r="B726" s="1083" t="s">
        <v>11060</v>
      </c>
      <c r="C726" s="1083" t="s">
        <v>11041</v>
      </c>
      <c r="D726" s="1083" t="s">
        <v>9843</v>
      </c>
      <c r="E726" s="1083" t="s">
        <v>1667</v>
      </c>
      <c r="F726" s="1083" t="s">
        <v>11047</v>
      </c>
      <c r="G726" s="1083"/>
      <c r="H726" s="1083"/>
      <c r="I726" s="1083"/>
      <c r="J726" s="1084"/>
      <c r="K726" s="1011"/>
      <c r="L726" s="1011"/>
      <c r="M726" s="1011"/>
      <c r="N726" s="1011"/>
      <c r="O726" s="1011"/>
    </row>
    <row r="727" spans="1:15" s="1012" customFormat="1" ht="36" x14ac:dyDescent="0.3">
      <c r="A727" s="1083" t="s">
        <v>4964</v>
      </c>
      <c r="B727" s="1083" t="s">
        <v>11060</v>
      </c>
      <c r="C727" s="1083" t="s">
        <v>11041</v>
      </c>
      <c r="D727" s="1083" t="s">
        <v>9843</v>
      </c>
      <c r="E727" s="1083" t="s">
        <v>1667</v>
      </c>
      <c r="F727" s="1083" t="s">
        <v>11048</v>
      </c>
      <c r="G727" s="1083"/>
      <c r="H727" s="1083"/>
      <c r="I727" s="1083"/>
      <c r="J727" s="1084"/>
      <c r="K727" s="1011"/>
      <c r="L727" s="1011"/>
      <c r="M727" s="1011"/>
      <c r="N727" s="1011"/>
      <c r="O727" s="1011"/>
    </row>
    <row r="728" spans="1:15" s="1012" customFormat="1" ht="36" x14ac:dyDescent="0.3">
      <c r="A728" s="1083" t="s">
        <v>4964</v>
      </c>
      <c r="B728" s="1083" t="s">
        <v>11060</v>
      </c>
      <c r="C728" s="1083" t="s">
        <v>11041</v>
      </c>
      <c r="D728" s="1083" t="s">
        <v>9843</v>
      </c>
      <c r="E728" s="1083" t="s">
        <v>1667</v>
      </c>
      <c r="F728" s="1083" t="s">
        <v>11049</v>
      </c>
      <c r="G728" s="1083"/>
      <c r="H728" s="1083"/>
      <c r="I728" s="1083"/>
      <c r="J728" s="1084"/>
      <c r="K728" s="1011"/>
      <c r="L728" s="1011"/>
      <c r="M728" s="1011"/>
      <c r="N728" s="1011"/>
      <c r="O728" s="1011"/>
    </row>
    <row r="729" spans="1:15" s="1012" customFormat="1" ht="36" x14ac:dyDescent="0.3">
      <c r="A729" s="1083" t="s">
        <v>4964</v>
      </c>
      <c r="B729" s="1083" t="s">
        <v>11060</v>
      </c>
      <c r="C729" s="1083" t="s">
        <v>11041</v>
      </c>
      <c r="D729" s="1083" t="s">
        <v>9843</v>
      </c>
      <c r="E729" s="1083" t="s">
        <v>1667</v>
      </c>
      <c r="F729" s="1083" t="s">
        <v>11050</v>
      </c>
      <c r="G729" s="1083"/>
      <c r="H729" s="1083"/>
      <c r="I729" s="1083"/>
      <c r="J729" s="1084"/>
      <c r="K729" s="1011"/>
      <c r="L729" s="1011"/>
      <c r="M729" s="1011"/>
      <c r="N729" s="1011"/>
      <c r="O729" s="1011"/>
    </row>
    <row r="730" spans="1:15" s="1012" customFormat="1" ht="36" x14ac:dyDescent="0.3">
      <c r="A730" s="1083" t="s">
        <v>4964</v>
      </c>
      <c r="B730" s="1083" t="s">
        <v>11060</v>
      </c>
      <c r="C730" s="1083" t="s">
        <v>11041</v>
      </c>
      <c r="D730" s="1083" t="s">
        <v>9843</v>
      </c>
      <c r="E730" s="1083" t="s">
        <v>1667</v>
      </c>
      <c r="F730" s="1083" t="s">
        <v>11051</v>
      </c>
      <c r="G730" s="1083"/>
      <c r="H730" s="1083"/>
      <c r="I730" s="1083"/>
      <c r="J730" s="1084"/>
      <c r="K730" s="1011"/>
      <c r="L730" s="1011"/>
      <c r="M730" s="1011"/>
      <c r="N730" s="1011"/>
      <c r="O730" s="1011"/>
    </row>
    <row r="731" spans="1:15" s="1012" customFormat="1" ht="36" x14ac:dyDescent="0.3">
      <c r="A731" s="1083" t="s">
        <v>4964</v>
      </c>
      <c r="B731" s="1083" t="s">
        <v>11060</v>
      </c>
      <c r="C731" s="1083" t="s">
        <v>11041</v>
      </c>
      <c r="D731" s="1083" t="s">
        <v>9843</v>
      </c>
      <c r="E731" s="1083" t="s">
        <v>1667</v>
      </c>
      <c r="F731" s="1083" t="s">
        <v>11052</v>
      </c>
      <c r="G731" s="1083"/>
      <c r="H731" s="1083"/>
      <c r="I731" s="1083"/>
      <c r="J731" s="1084"/>
      <c r="K731" s="1011"/>
      <c r="L731" s="1011"/>
      <c r="M731" s="1011"/>
      <c r="N731" s="1011"/>
      <c r="O731" s="1011"/>
    </row>
    <row r="732" spans="1:15" s="1012" customFormat="1" ht="36" x14ac:dyDescent="0.3">
      <c r="A732" s="1083" t="s">
        <v>4964</v>
      </c>
      <c r="B732" s="1083" t="s">
        <v>11063</v>
      </c>
      <c r="C732" s="1083" t="s">
        <v>11041</v>
      </c>
      <c r="D732" s="1083" t="s">
        <v>9843</v>
      </c>
      <c r="E732" s="1083" t="s">
        <v>1629</v>
      </c>
      <c r="F732" s="1083" t="s">
        <v>11042</v>
      </c>
      <c r="G732" s="1083"/>
      <c r="H732" s="1083"/>
      <c r="I732" s="1083"/>
      <c r="J732" s="1084"/>
      <c r="K732" s="1011"/>
      <c r="L732" s="1011"/>
      <c r="M732" s="1011"/>
      <c r="N732" s="1011"/>
      <c r="O732" s="1011"/>
    </row>
    <row r="733" spans="1:15" s="1012" customFormat="1" ht="36" x14ac:dyDescent="0.3">
      <c r="A733" s="1083" t="s">
        <v>4964</v>
      </c>
      <c r="B733" s="1083" t="s">
        <v>11063</v>
      </c>
      <c r="C733" s="1083" t="s">
        <v>11041</v>
      </c>
      <c r="D733" s="1083" t="s">
        <v>9843</v>
      </c>
      <c r="E733" s="1083" t="s">
        <v>1629</v>
      </c>
      <c r="F733" s="1083" t="s">
        <v>11049</v>
      </c>
      <c r="G733" s="1083"/>
      <c r="H733" s="1083"/>
      <c r="I733" s="1083"/>
      <c r="J733" s="1084"/>
      <c r="K733" s="1011"/>
      <c r="L733" s="1011"/>
      <c r="M733" s="1011"/>
      <c r="N733" s="1011"/>
      <c r="O733" s="1011"/>
    </row>
    <row r="734" spans="1:15" s="1012" customFormat="1" ht="36" x14ac:dyDescent="0.3">
      <c r="A734" s="1083" t="s">
        <v>4964</v>
      </c>
      <c r="B734" s="1083" t="s">
        <v>11063</v>
      </c>
      <c r="C734" s="1083" t="s">
        <v>11041</v>
      </c>
      <c r="D734" s="1083" t="s">
        <v>9843</v>
      </c>
      <c r="E734" s="1083" t="s">
        <v>1629</v>
      </c>
      <c r="F734" s="1083" t="s">
        <v>11051</v>
      </c>
      <c r="G734" s="1083"/>
      <c r="H734" s="1083"/>
      <c r="I734" s="1083"/>
      <c r="J734" s="1084"/>
      <c r="K734" s="1011"/>
      <c r="L734" s="1011"/>
      <c r="M734" s="1011"/>
      <c r="N734" s="1011"/>
      <c r="O734" s="1011"/>
    </row>
    <row r="735" spans="1:15" s="1012" customFormat="1" ht="36" x14ac:dyDescent="0.3">
      <c r="A735" s="1083" t="s">
        <v>4964</v>
      </c>
      <c r="B735" s="1083" t="s">
        <v>11063</v>
      </c>
      <c r="C735" s="1083" t="s">
        <v>11041</v>
      </c>
      <c r="D735" s="1083" t="s">
        <v>9843</v>
      </c>
      <c r="E735" s="1083" t="s">
        <v>1629</v>
      </c>
      <c r="F735" s="1083" t="s">
        <v>11064</v>
      </c>
      <c r="G735" s="1083"/>
      <c r="H735" s="1083"/>
      <c r="I735" s="1083"/>
      <c r="J735" s="1084"/>
      <c r="K735" s="1011"/>
      <c r="L735" s="1011"/>
      <c r="M735" s="1011"/>
      <c r="N735" s="1011"/>
      <c r="O735" s="1011"/>
    </row>
    <row r="736" spans="1:15" s="1012" customFormat="1" ht="36" x14ac:dyDescent="0.3">
      <c r="A736" s="1083" t="s">
        <v>4964</v>
      </c>
      <c r="B736" s="1083" t="s">
        <v>11063</v>
      </c>
      <c r="C736" s="1083" t="s">
        <v>11041</v>
      </c>
      <c r="D736" s="1083" t="s">
        <v>9843</v>
      </c>
      <c r="E736" s="1083" t="s">
        <v>1629</v>
      </c>
      <c r="F736" s="1083" t="s">
        <v>11065</v>
      </c>
      <c r="G736" s="1083"/>
      <c r="H736" s="1083"/>
      <c r="I736" s="1083"/>
      <c r="J736" s="1084"/>
      <c r="K736" s="1011"/>
      <c r="L736" s="1011"/>
      <c r="M736" s="1011"/>
      <c r="N736" s="1011"/>
      <c r="O736" s="1011"/>
    </row>
    <row r="737" spans="1:15" s="1012" customFormat="1" ht="36" x14ac:dyDescent="0.3">
      <c r="A737" s="1083" t="s">
        <v>4964</v>
      </c>
      <c r="B737" s="1083" t="s">
        <v>11063</v>
      </c>
      <c r="C737" s="1083" t="s">
        <v>11041</v>
      </c>
      <c r="D737" s="1083" t="s">
        <v>9843</v>
      </c>
      <c r="E737" s="1083" t="s">
        <v>1629</v>
      </c>
      <c r="F737" s="1083" t="s">
        <v>11066</v>
      </c>
      <c r="G737" s="1083"/>
      <c r="H737" s="1083"/>
      <c r="I737" s="1083"/>
      <c r="J737" s="1084"/>
      <c r="K737" s="1011"/>
      <c r="L737" s="1011"/>
      <c r="M737" s="1011"/>
      <c r="N737" s="1011"/>
      <c r="O737" s="1011"/>
    </row>
    <row r="738" spans="1:15" s="1012" customFormat="1" ht="36" x14ac:dyDescent="0.3">
      <c r="A738" s="1083" t="s">
        <v>4964</v>
      </c>
      <c r="B738" s="1083" t="s">
        <v>11063</v>
      </c>
      <c r="C738" s="1083" t="s">
        <v>11041</v>
      </c>
      <c r="D738" s="1083" t="s">
        <v>9843</v>
      </c>
      <c r="E738" s="1083" t="s">
        <v>1629</v>
      </c>
      <c r="F738" s="1083" t="s">
        <v>11067</v>
      </c>
      <c r="G738" s="1083"/>
      <c r="H738" s="1083"/>
      <c r="I738" s="1083"/>
      <c r="J738" s="1084"/>
      <c r="K738" s="1011"/>
      <c r="L738" s="1011"/>
      <c r="M738" s="1011"/>
      <c r="N738" s="1011"/>
      <c r="O738" s="1011"/>
    </row>
    <row r="739" spans="1:15" s="1012" customFormat="1" ht="36" x14ac:dyDescent="0.3">
      <c r="A739" s="1083" t="s">
        <v>4964</v>
      </c>
      <c r="B739" s="1083" t="s">
        <v>11063</v>
      </c>
      <c r="C739" s="1083" t="s">
        <v>11041</v>
      </c>
      <c r="D739" s="1083" t="s">
        <v>9843</v>
      </c>
      <c r="E739" s="1083" t="s">
        <v>1629</v>
      </c>
      <c r="F739" s="1083" t="s">
        <v>11068</v>
      </c>
      <c r="G739" s="1083"/>
      <c r="H739" s="1083"/>
      <c r="I739" s="1083"/>
      <c r="J739" s="1084"/>
      <c r="K739" s="1011"/>
      <c r="L739" s="1011"/>
      <c r="M739" s="1011"/>
      <c r="N739" s="1011"/>
      <c r="O739" s="1011"/>
    </row>
    <row r="740" spans="1:15" s="1012" customFormat="1" ht="36" x14ac:dyDescent="0.3">
      <c r="A740" s="1083" t="s">
        <v>4964</v>
      </c>
      <c r="B740" s="1083" t="s">
        <v>11063</v>
      </c>
      <c r="C740" s="1083" t="s">
        <v>11041</v>
      </c>
      <c r="D740" s="1083" t="s">
        <v>9843</v>
      </c>
      <c r="E740" s="1083" t="s">
        <v>1629</v>
      </c>
      <c r="F740" s="1083" t="s">
        <v>11069</v>
      </c>
      <c r="G740" s="1083"/>
      <c r="H740" s="1083"/>
      <c r="I740" s="1083"/>
      <c r="J740" s="1084"/>
      <c r="K740" s="1011"/>
      <c r="L740" s="1011"/>
      <c r="M740" s="1011"/>
      <c r="N740" s="1011"/>
      <c r="O740" s="1011"/>
    </row>
    <row r="741" spans="1:15" s="1012" customFormat="1" ht="36" x14ac:dyDescent="0.3">
      <c r="A741" s="1083" t="s">
        <v>4964</v>
      </c>
      <c r="B741" s="1083" t="s">
        <v>11063</v>
      </c>
      <c r="C741" s="1083" t="s">
        <v>11041</v>
      </c>
      <c r="D741" s="1083" t="s">
        <v>9843</v>
      </c>
      <c r="E741" s="1083" t="s">
        <v>1629</v>
      </c>
      <c r="F741" s="1083" t="s">
        <v>11070</v>
      </c>
      <c r="G741" s="1083"/>
      <c r="H741" s="1083"/>
      <c r="I741" s="1083"/>
      <c r="J741" s="1084"/>
      <c r="K741" s="1011"/>
      <c r="L741" s="1011"/>
      <c r="M741" s="1011"/>
      <c r="N741" s="1011"/>
      <c r="O741" s="1011"/>
    </row>
    <row r="742" spans="1:15" s="1012" customFormat="1" ht="36" x14ac:dyDescent="0.3">
      <c r="A742" s="1083" t="s">
        <v>4964</v>
      </c>
      <c r="B742" s="1083" t="s">
        <v>11063</v>
      </c>
      <c r="C742" s="1083" t="s">
        <v>11041</v>
      </c>
      <c r="D742" s="1083" t="s">
        <v>9843</v>
      </c>
      <c r="E742" s="1083" t="s">
        <v>1629</v>
      </c>
      <c r="F742" s="1083" t="s">
        <v>11071</v>
      </c>
      <c r="G742" s="1083"/>
      <c r="H742" s="1083"/>
      <c r="I742" s="1083"/>
      <c r="J742" s="1084"/>
      <c r="K742" s="1011"/>
      <c r="L742" s="1011"/>
      <c r="M742" s="1011"/>
      <c r="N742" s="1011"/>
      <c r="O742" s="1011"/>
    </row>
    <row r="743" spans="1:15" s="1012" customFormat="1" ht="36" x14ac:dyDescent="0.3">
      <c r="A743" s="1083" t="s">
        <v>4964</v>
      </c>
      <c r="B743" s="1083" t="s">
        <v>11063</v>
      </c>
      <c r="C743" s="1083" t="s">
        <v>11041</v>
      </c>
      <c r="D743" s="1083" t="s">
        <v>9843</v>
      </c>
      <c r="E743" s="1083" t="s">
        <v>1629</v>
      </c>
      <c r="F743" s="1083" t="s">
        <v>11072</v>
      </c>
      <c r="G743" s="1083"/>
      <c r="H743" s="1083"/>
      <c r="I743" s="1083"/>
      <c r="J743" s="1084"/>
      <c r="K743" s="1011"/>
      <c r="L743" s="1011"/>
      <c r="M743" s="1011"/>
      <c r="N743" s="1011"/>
      <c r="O743" s="1011"/>
    </row>
    <row r="744" spans="1:15" s="1012" customFormat="1" ht="36" x14ac:dyDescent="0.3">
      <c r="A744" s="1083" t="s">
        <v>4964</v>
      </c>
      <c r="B744" s="1083" t="s">
        <v>11063</v>
      </c>
      <c r="C744" s="1083" t="s">
        <v>11041</v>
      </c>
      <c r="D744" s="1083" t="s">
        <v>9843</v>
      </c>
      <c r="E744" s="1083" t="s">
        <v>1629</v>
      </c>
      <c r="F744" s="1083" t="s">
        <v>11073</v>
      </c>
      <c r="G744" s="1083"/>
      <c r="H744" s="1083"/>
      <c r="I744" s="1083"/>
      <c r="J744" s="1084"/>
      <c r="K744" s="1011"/>
      <c r="L744" s="1011"/>
      <c r="M744" s="1011"/>
      <c r="N744" s="1011"/>
      <c r="O744" s="1011"/>
    </row>
    <row r="745" spans="1:15" s="1012" customFormat="1" ht="36" x14ac:dyDescent="0.3">
      <c r="A745" s="1083" t="s">
        <v>4964</v>
      </c>
      <c r="B745" s="1083" t="s">
        <v>11063</v>
      </c>
      <c r="C745" s="1083" t="s">
        <v>11041</v>
      </c>
      <c r="D745" s="1083" t="s">
        <v>9843</v>
      </c>
      <c r="E745" s="1083" t="s">
        <v>1629</v>
      </c>
      <c r="F745" s="1083" t="s">
        <v>11074</v>
      </c>
      <c r="G745" s="1083"/>
      <c r="H745" s="1083"/>
      <c r="I745" s="1083"/>
      <c r="J745" s="1084"/>
      <c r="K745" s="1011"/>
      <c r="L745" s="1011"/>
      <c r="M745" s="1011"/>
      <c r="N745" s="1011"/>
      <c r="O745" s="1011"/>
    </row>
    <row r="746" spans="1:15" s="1012" customFormat="1" ht="36" x14ac:dyDescent="0.3">
      <c r="A746" s="1083" t="s">
        <v>4964</v>
      </c>
      <c r="B746" s="1083" t="s">
        <v>11063</v>
      </c>
      <c r="C746" s="1083" t="s">
        <v>11041</v>
      </c>
      <c r="D746" s="1083" t="s">
        <v>9843</v>
      </c>
      <c r="E746" s="1083" t="s">
        <v>1629</v>
      </c>
      <c r="F746" s="1083" t="s">
        <v>11075</v>
      </c>
      <c r="G746" s="1083"/>
      <c r="H746" s="1083"/>
      <c r="I746" s="1083"/>
      <c r="J746" s="1084"/>
      <c r="K746" s="1011"/>
      <c r="L746" s="1011"/>
      <c r="M746" s="1011"/>
      <c r="N746" s="1011"/>
      <c r="O746" s="1011"/>
    </row>
    <row r="747" spans="1:15" s="1015" customFormat="1" ht="36" x14ac:dyDescent="0.3">
      <c r="A747" s="1083" t="s">
        <v>4964</v>
      </c>
      <c r="B747" s="1083" t="s">
        <v>11063</v>
      </c>
      <c r="C747" s="1083" t="s">
        <v>11041</v>
      </c>
      <c r="D747" s="1083" t="s">
        <v>9843</v>
      </c>
      <c r="E747" s="1083" t="s">
        <v>1629</v>
      </c>
      <c r="F747" s="1083" t="s">
        <v>11076</v>
      </c>
      <c r="G747" s="1083"/>
      <c r="H747" s="1083"/>
      <c r="I747" s="1083"/>
      <c r="J747" s="1084"/>
    </row>
    <row r="748" spans="1:15" s="1015" customFormat="1" ht="36" x14ac:dyDescent="0.3">
      <c r="A748" s="1083" t="s">
        <v>4964</v>
      </c>
      <c r="B748" s="1083" t="s">
        <v>11063</v>
      </c>
      <c r="C748" s="1083" t="s">
        <v>11041</v>
      </c>
      <c r="D748" s="1083" t="s">
        <v>9843</v>
      </c>
      <c r="E748" s="1083" t="s">
        <v>1629</v>
      </c>
      <c r="F748" s="1083" t="s">
        <v>11077</v>
      </c>
      <c r="G748" s="1083"/>
      <c r="H748" s="1083"/>
      <c r="I748" s="1083"/>
      <c r="J748" s="1084"/>
    </row>
    <row r="749" spans="1:15" s="1015" customFormat="1" ht="36" x14ac:dyDescent="0.3">
      <c r="A749" s="1083" t="s">
        <v>4964</v>
      </c>
      <c r="B749" s="1083" t="s">
        <v>11063</v>
      </c>
      <c r="C749" s="1083" t="s">
        <v>11041</v>
      </c>
      <c r="D749" s="1083" t="s">
        <v>9843</v>
      </c>
      <c r="E749" s="1083" t="s">
        <v>1629</v>
      </c>
      <c r="F749" s="1083" t="s">
        <v>11078</v>
      </c>
      <c r="G749" s="1083"/>
      <c r="H749" s="1083"/>
      <c r="I749" s="1083"/>
      <c r="J749" s="1084"/>
    </row>
    <row r="750" spans="1:15" s="1015" customFormat="1" ht="36" x14ac:dyDescent="0.3">
      <c r="A750" s="1083" t="s">
        <v>4964</v>
      </c>
      <c r="B750" s="1083" t="s">
        <v>11063</v>
      </c>
      <c r="C750" s="1083" t="s">
        <v>11041</v>
      </c>
      <c r="D750" s="1083" t="s">
        <v>9843</v>
      </c>
      <c r="E750" s="1083" t="s">
        <v>1629</v>
      </c>
      <c r="F750" s="1083" t="s">
        <v>11079</v>
      </c>
      <c r="G750" s="1083"/>
      <c r="H750" s="1083"/>
      <c r="I750" s="1083"/>
      <c r="J750" s="1084"/>
    </row>
    <row r="751" spans="1:15" s="1015" customFormat="1" ht="36" x14ac:dyDescent="0.3">
      <c r="A751" s="1083" t="s">
        <v>4964</v>
      </c>
      <c r="B751" s="1083" t="s">
        <v>11063</v>
      </c>
      <c r="C751" s="1083" t="s">
        <v>11041</v>
      </c>
      <c r="D751" s="1083" t="s">
        <v>9843</v>
      </c>
      <c r="E751" s="1083" t="s">
        <v>1629</v>
      </c>
      <c r="F751" s="1083" t="s">
        <v>11080</v>
      </c>
      <c r="G751" s="1083"/>
      <c r="H751" s="1083"/>
      <c r="I751" s="1083"/>
      <c r="J751" s="1084"/>
    </row>
    <row r="752" spans="1:15" s="1015" customFormat="1" ht="36" x14ac:dyDescent="0.3">
      <c r="A752" s="1083" t="s">
        <v>4964</v>
      </c>
      <c r="B752" s="1083" t="s">
        <v>11063</v>
      </c>
      <c r="C752" s="1083" t="s">
        <v>11041</v>
      </c>
      <c r="D752" s="1083" t="s">
        <v>9843</v>
      </c>
      <c r="E752" s="1083" t="s">
        <v>1629</v>
      </c>
      <c r="F752" s="1083" t="s">
        <v>11081</v>
      </c>
      <c r="G752" s="1083"/>
      <c r="H752" s="1083"/>
      <c r="I752" s="1083"/>
      <c r="J752" s="1084"/>
    </row>
    <row r="753" spans="1:10" s="1015" customFormat="1" ht="36" x14ac:dyDescent="0.3">
      <c r="A753" s="1083" t="s">
        <v>4964</v>
      </c>
      <c r="B753" s="1083" t="s">
        <v>11063</v>
      </c>
      <c r="C753" s="1083" t="s">
        <v>11041</v>
      </c>
      <c r="D753" s="1083" t="s">
        <v>9843</v>
      </c>
      <c r="E753" s="1083" t="s">
        <v>1629</v>
      </c>
      <c r="F753" s="1083" t="s">
        <v>11082</v>
      </c>
      <c r="G753" s="1083"/>
      <c r="H753" s="1083"/>
      <c r="I753" s="1083"/>
      <c r="J753" s="1084"/>
    </row>
    <row r="754" spans="1:10" s="1015" customFormat="1" ht="36" x14ac:dyDescent="0.3">
      <c r="A754" s="1083" t="s">
        <v>4964</v>
      </c>
      <c r="B754" s="1083" t="s">
        <v>11063</v>
      </c>
      <c r="C754" s="1083" t="s">
        <v>11041</v>
      </c>
      <c r="D754" s="1083" t="s">
        <v>9843</v>
      </c>
      <c r="E754" s="1083" t="s">
        <v>1629</v>
      </c>
      <c r="F754" s="1083" t="s">
        <v>11083</v>
      </c>
      <c r="G754" s="1083"/>
      <c r="H754" s="1083"/>
      <c r="I754" s="1083"/>
      <c r="J754" s="1084"/>
    </row>
    <row r="755" spans="1:10" s="1015" customFormat="1" ht="36" x14ac:dyDescent="0.3">
      <c r="A755" s="1083" t="s">
        <v>4964</v>
      </c>
      <c r="B755" s="1083" t="s">
        <v>11063</v>
      </c>
      <c r="C755" s="1083" t="s">
        <v>11041</v>
      </c>
      <c r="D755" s="1083" t="s">
        <v>9843</v>
      </c>
      <c r="E755" s="1083" t="s">
        <v>1629</v>
      </c>
      <c r="F755" s="1083" t="s">
        <v>11084</v>
      </c>
      <c r="G755" s="1083"/>
      <c r="H755" s="1083"/>
      <c r="I755" s="1083"/>
      <c r="J755" s="1084"/>
    </row>
    <row r="756" spans="1:10" s="1015" customFormat="1" ht="36" x14ac:dyDescent="0.3">
      <c r="A756" s="1083" t="s">
        <v>4964</v>
      </c>
      <c r="B756" s="1083" t="s">
        <v>11063</v>
      </c>
      <c r="C756" s="1083" t="s">
        <v>11041</v>
      </c>
      <c r="D756" s="1083" t="s">
        <v>9843</v>
      </c>
      <c r="E756" s="1083" t="s">
        <v>1629</v>
      </c>
      <c r="F756" s="1083" t="s">
        <v>11085</v>
      </c>
      <c r="G756" s="1083"/>
      <c r="H756" s="1083"/>
      <c r="I756" s="1083"/>
      <c r="J756" s="1084"/>
    </row>
    <row r="757" spans="1:10" s="1015" customFormat="1" ht="36" x14ac:dyDescent="0.3">
      <c r="A757" s="1083" t="s">
        <v>4964</v>
      </c>
      <c r="B757" s="1083" t="s">
        <v>11063</v>
      </c>
      <c r="C757" s="1083" t="s">
        <v>11041</v>
      </c>
      <c r="D757" s="1083" t="s">
        <v>9843</v>
      </c>
      <c r="E757" s="1083" t="s">
        <v>1629</v>
      </c>
      <c r="F757" s="1083" t="s">
        <v>11086</v>
      </c>
      <c r="G757" s="1083"/>
      <c r="H757" s="1083"/>
      <c r="I757" s="1083"/>
      <c r="J757" s="1084"/>
    </row>
    <row r="758" spans="1:10" s="1015" customFormat="1" ht="36" x14ac:dyDescent="0.3">
      <c r="A758" s="1083" t="s">
        <v>4964</v>
      </c>
      <c r="B758" s="1083" t="s">
        <v>11063</v>
      </c>
      <c r="C758" s="1083" t="s">
        <v>11041</v>
      </c>
      <c r="D758" s="1083" t="s">
        <v>9843</v>
      </c>
      <c r="E758" s="1083" t="s">
        <v>1629</v>
      </c>
      <c r="F758" s="1083" t="s">
        <v>11087</v>
      </c>
      <c r="G758" s="1083"/>
      <c r="H758" s="1083"/>
      <c r="I758" s="1083"/>
      <c r="J758" s="1084"/>
    </row>
    <row r="759" spans="1:10" s="1015" customFormat="1" ht="36" x14ac:dyDescent="0.3">
      <c r="A759" s="1083" t="s">
        <v>4964</v>
      </c>
      <c r="B759" s="1083" t="s">
        <v>11063</v>
      </c>
      <c r="C759" s="1083" t="s">
        <v>11041</v>
      </c>
      <c r="D759" s="1083" t="s">
        <v>9843</v>
      </c>
      <c r="E759" s="1083" t="s">
        <v>1629</v>
      </c>
      <c r="F759" s="1083" t="s">
        <v>11088</v>
      </c>
      <c r="G759" s="1083"/>
      <c r="H759" s="1083"/>
      <c r="I759" s="1083"/>
      <c r="J759" s="1084"/>
    </row>
    <row r="760" spans="1:10" s="1015" customFormat="1" ht="36" x14ac:dyDescent="0.3">
      <c r="A760" s="1083" t="s">
        <v>4964</v>
      </c>
      <c r="B760" s="1083" t="s">
        <v>11063</v>
      </c>
      <c r="C760" s="1083" t="s">
        <v>11041</v>
      </c>
      <c r="D760" s="1083" t="s">
        <v>9843</v>
      </c>
      <c r="E760" s="1083" t="s">
        <v>1629</v>
      </c>
      <c r="F760" s="1083" t="s">
        <v>11089</v>
      </c>
      <c r="G760" s="1083"/>
      <c r="H760" s="1083"/>
      <c r="I760" s="1083"/>
      <c r="J760" s="1084"/>
    </row>
    <row r="761" spans="1:10" s="1015" customFormat="1" ht="36" x14ac:dyDescent="0.3">
      <c r="A761" s="1083" t="s">
        <v>4964</v>
      </c>
      <c r="B761" s="1083" t="s">
        <v>11063</v>
      </c>
      <c r="C761" s="1083" t="s">
        <v>11041</v>
      </c>
      <c r="D761" s="1083" t="s">
        <v>9843</v>
      </c>
      <c r="E761" s="1083" t="s">
        <v>1629</v>
      </c>
      <c r="F761" s="1083" t="s">
        <v>11090</v>
      </c>
      <c r="G761" s="1083"/>
      <c r="H761" s="1083"/>
      <c r="I761" s="1083"/>
      <c r="J761" s="1084"/>
    </row>
    <row r="762" spans="1:10" s="1015" customFormat="1" ht="36" x14ac:dyDescent="0.3">
      <c r="A762" s="1083" t="s">
        <v>4964</v>
      </c>
      <c r="B762" s="1083" t="s">
        <v>11063</v>
      </c>
      <c r="C762" s="1083" t="s">
        <v>11041</v>
      </c>
      <c r="D762" s="1083" t="s">
        <v>9843</v>
      </c>
      <c r="E762" s="1083" t="s">
        <v>1629</v>
      </c>
      <c r="F762" s="1083" t="s">
        <v>11091</v>
      </c>
      <c r="G762" s="1083"/>
      <c r="H762" s="1083"/>
      <c r="I762" s="1083"/>
      <c r="J762" s="1084"/>
    </row>
    <row r="763" spans="1:10" s="1015" customFormat="1" ht="36" x14ac:dyDescent="0.3">
      <c r="A763" s="1083" t="s">
        <v>4964</v>
      </c>
      <c r="B763" s="1083" t="s">
        <v>11063</v>
      </c>
      <c r="C763" s="1083" t="s">
        <v>11041</v>
      </c>
      <c r="D763" s="1083" t="s">
        <v>9843</v>
      </c>
      <c r="E763" s="1083" t="s">
        <v>1629</v>
      </c>
      <c r="F763" s="1083" t="s">
        <v>11092</v>
      </c>
      <c r="G763" s="1083"/>
      <c r="H763" s="1083"/>
      <c r="I763" s="1083"/>
      <c r="J763" s="1084"/>
    </row>
    <row r="764" spans="1:10" s="1015" customFormat="1" ht="36" x14ac:dyDescent="0.3">
      <c r="A764" s="1083" t="s">
        <v>4964</v>
      </c>
      <c r="B764" s="1083" t="s">
        <v>11063</v>
      </c>
      <c r="C764" s="1083" t="s">
        <v>11041</v>
      </c>
      <c r="D764" s="1083" t="s">
        <v>9843</v>
      </c>
      <c r="E764" s="1083" t="s">
        <v>1629</v>
      </c>
      <c r="F764" s="1083" t="s">
        <v>11093</v>
      </c>
      <c r="G764" s="1083"/>
      <c r="H764" s="1083"/>
      <c r="I764" s="1083"/>
      <c r="J764" s="1084"/>
    </row>
    <row r="765" spans="1:10" s="1015" customFormat="1" ht="36" x14ac:dyDescent="0.3">
      <c r="A765" s="1083" t="s">
        <v>4964</v>
      </c>
      <c r="B765" s="1083" t="s">
        <v>11063</v>
      </c>
      <c r="C765" s="1083" t="s">
        <v>11041</v>
      </c>
      <c r="D765" s="1083" t="s">
        <v>9843</v>
      </c>
      <c r="E765" s="1083" t="s">
        <v>1629</v>
      </c>
      <c r="F765" s="1083" t="s">
        <v>11094</v>
      </c>
      <c r="G765" s="1083"/>
      <c r="H765" s="1083"/>
      <c r="I765" s="1083"/>
      <c r="J765" s="1084"/>
    </row>
    <row r="766" spans="1:10" s="1015" customFormat="1" ht="36" x14ac:dyDescent="0.3">
      <c r="A766" s="1083" t="s">
        <v>4964</v>
      </c>
      <c r="B766" s="1083" t="s">
        <v>11063</v>
      </c>
      <c r="C766" s="1083" t="s">
        <v>11041</v>
      </c>
      <c r="D766" s="1083" t="s">
        <v>9843</v>
      </c>
      <c r="E766" s="1083" t="s">
        <v>1629</v>
      </c>
      <c r="F766" s="1083" t="s">
        <v>11095</v>
      </c>
      <c r="G766" s="1083"/>
      <c r="H766" s="1083"/>
      <c r="I766" s="1083"/>
      <c r="J766" s="1084"/>
    </row>
    <row r="767" spans="1:10" s="1015" customFormat="1" ht="36" x14ac:dyDescent="0.3">
      <c r="A767" s="1083" t="s">
        <v>4964</v>
      </c>
      <c r="B767" s="1083" t="s">
        <v>11063</v>
      </c>
      <c r="C767" s="1083" t="s">
        <v>11041</v>
      </c>
      <c r="D767" s="1083" t="s">
        <v>9843</v>
      </c>
      <c r="E767" s="1083" t="s">
        <v>1629</v>
      </c>
      <c r="F767" s="1083" t="s">
        <v>11096</v>
      </c>
      <c r="G767" s="1083"/>
      <c r="H767" s="1083"/>
      <c r="I767" s="1083"/>
      <c r="J767" s="1084"/>
    </row>
    <row r="768" spans="1:10" s="1015" customFormat="1" ht="36" x14ac:dyDescent="0.3">
      <c r="A768" s="1083" t="s">
        <v>4964</v>
      </c>
      <c r="B768" s="1083" t="s">
        <v>11063</v>
      </c>
      <c r="C768" s="1083" t="s">
        <v>11041</v>
      </c>
      <c r="D768" s="1083" t="s">
        <v>9843</v>
      </c>
      <c r="E768" s="1083" t="s">
        <v>1629</v>
      </c>
      <c r="F768" s="1083" t="s">
        <v>11097</v>
      </c>
      <c r="G768" s="1083"/>
      <c r="H768" s="1083"/>
      <c r="I768" s="1083"/>
      <c r="J768" s="1084"/>
    </row>
    <row r="769" spans="1:10" s="1015" customFormat="1" ht="36" x14ac:dyDescent="0.3">
      <c r="A769" s="1083" t="s">
        <v>4964</v>
      </c>
      <c r="B769" s="1083" t="s">
        <v>11063</v>
      </c>
      <c r="C769" s="1083" t="s">
        <v>11041</v>
      </c>
      <c r="D769" s="1083" t="s">
        <v>9843</v>
      </c>
      <c r="E769" s="1083" t="s">
        <v>1629</v>
      </c>
      <c r="F769" s="1083" t="s">
        <v>11098</v>
      </c>
      <c r="G769" s="1083"/>
      <c r="H769" s="1083"/>
      <c r="I769" s="1083"/>
      <c r="J769" s="1084"/>
    </row>
    <row r="770" spans="1:10" s="1015" customFormat="1" ht="36" x14ac:dyDescent="0.3">
      <c r="A770" s="1083" t="s">
        <v>4964</v>
      </c>
      <c r="B770" s="1083" t="s">
        <v>11063</v>
      </c>
      <c r="C770" s="1083" t="s">
        <v>11041</v>
      </c>
      <c r="D770" s="1083" t="s">
        <v>9843</v>
      </c>
      <c r="E770" s="1083" t="s">
        <v>1629</v>
      </c>
      <c r="F770" s="1083" t="s">
        <v>11099</v>
      </c>
      <c r="G770" s="1083"/>
      <c r="H770" s="1083"/>
      <c r="I770" s="1083"/>
      <c r="J770" s="1084"/>
    </row>
    <row r="771" spans="1:10" s="1015" customFormat="1" ht="36" x14ac:dyDescent="0.3">
      <c r="A771" s="1083" t="s">
        <v>4964</v>
      </c>
      <c r="B771" s="1083" t="s">
        <v>11063</v>
      </c>
      <c r="C771" s="1083" t="s">
        <v>11041</v>
      </c>
      <c r="D771" s="1083" t="s">
        <v>9843</v>
      </c>
      <c r="E771" s="1083" t="s">
        <v>1629</v>
      </c>
      <c r="F771" s="1083" t="s">
        <v>11100</v>
      </c>
      <c r="G771" s="1083"/>
      <c r="H771" s="1083"/>
      <c r="I771" s="1083"/>
      <c r="J771" s="1084"/>
    </row>
    <row r="772" spans="1:10" s="1015" customFormat="1" ht="36" x14ac:dyDescent="0.3">
      <c r="A772" s="1083" t="s">
        <v>4964</v>
      </c>
      <c r="B772" s="1083" t="s">
        <v>11063</v>
      </c>
      <c r="C772" s="1083" t="s">
        <v>11041</v>
      </c>
      <c r="D772" s="1083" t="s">
        <v>9843</v>
      </c>
      <c r="E772" s="1083" t="s">
        <v>1629</v>
      </c>
      <c r="F772" s="1083" t="s">
        <v>11101</v>
      </c>
      <c r="G772" s="1083"/>
      <c r="H772" s="1083"/>
      <c r="I772" s="1083"/>
      <c r="J772" s="1084"/>
    </row>
    <row r="773" spans="1:10" s="1015" customFormat="1" ht="46.5" customHeight="1" x14ac:dyDescent="0.3">
      <c r="A773" s="1083" t="s">
        <v>4964</v>
      </c>
      <c r="B773" s="1083" t="s">
        <v>11063</v>
      </c>
      <c r="C773" s="1083" t="s">
        <v>11041</v>
      </c>
      <c r="D773" s="1083" t="s">
        <v>9843</v>
      </c>
      <c r="E773" s="1083" t="s">
        <v>1629</v>
      </c>
      <c r="F773" s="1083" t="s">
        <v>11102</v>
      </c>
      <c r="G773" s="1083"/>
      <c r="H773" s="1083"/>
      <c r="I773" s="1083"/>
      <c r="J773" s="1084"/>
    </row>
    <row r="774" spans="1:10" s="1015" customFormat="1" ht="36" x14ac:dyDescent="0.3">
      <c r="A774" s="1083" t="s">
        <v>4964</v>
      </c>
      <c r="B774" s="1083" t="s">
        <v>11063</v>
      </c>
      <c r="C774" s="1083" t="s">
        <v>11041</v>
      </c>
      <c r="D774" s="1083" t="s">
        <v>9843</v>
      </c>
      <c r="E774" s="1083" t="s">
        <v>1629</v>
      </c>
      <c r="F774" s="1083" t="s">
        <v>11103</v>
      </c>
      <c r="G774" s="1083"/>
      <c r="H774" s="1083"/>
      <c r="I774" s="1083"/>
      <c r="J774" s="1084"/>
    </row>
    <row r="775" spans="1:10" s="1015" customFormat="1" ht="36" x14ac:dyDescent="0.3">
      <c r="A775" s="1083" t="s">
        <v>4964</v>
      </c>
      <c r="B775" s="1083" t="s">
        <v>11063</v>
      </c>
      <c r="C775" s="1083" t="s">
        <v>11041</v>
      </c>
      <c r="D775" s="1083" t="s">
        <v>9843</v>
      </c>
      <c r="E775" s="1083" t="s">
        <v>1629</v>
      </c>
      <c r="F775" s="1083" t="s">
        <v>11104</v>
      </c>
      <c r="G775" s="1083"/>
      <c r="H775" s="1083"/>
      <c r="I775" s="1083"/>
      <c r="J775" s="1084"/>
    </row>
    <row r="776" spans="1:10" s="1015" customFormat="1" ht="36" x14ac:dyDescent="0.3">
      <c r="A776" s="1083" t="s">
        <v>4964</v>
      </c>
      <c r="B776" s="1083" t="s">
        <v>11063</v>
      </c>
      <c r="C776" s="1083" t="s">
        <v>11041</v>
      </c>
      <c r="D776" s="1083" t="s">
        <v>9843</v>
      </c>
      <c r="E776" s="1083" t="s">
        <v>1629</v>
      </c>
      <c r="F776" s="1083" t="s">
        <v>11105</v>
      </c>
      <c r="G776" s="1083"/>
      <c r="H776" s="1083"/>
      <c r="I776" s="1083"/>
      <c r="J776" s="1084"/>
    </row>
    <row r="777" spans="1:10" s="1015" customFormat="1" ht="36" x14ac:dyDescent="0.3">
      <c r="A777" s="1083" t="s">
        <v>4964</v>
      </c>
      <c r="B777" s="1083" t="s">
        <v>11063</v>
      </c>
      <c r="C777" s="1083" t="s">
        <v>11041</v>
      </c>
      <c r="D777" s="1083" t="s">
        <v>9843</v>
      </c>
      <c r="E777" s="1083" t="s">
        <v>1629</v>
      </c>
      <c r="F777" s="1083" t="s">
        <v>11106</v>
      </c>
      <c r="G777" s="1083"/>
      <c r="H777" s="1083"/>
      <c r="I777" s="1083"/>
      <c r="J777" s="1084"/>
    </row>
    <row r="778" spans="1:10" s="1015" customFormat="1" ht="36" x14ac:dyDescent="0.3">
      <c r="A778" s="1083" t="s">
        <v>4964</v>
      </c>
      <c r="B778" s="1083" t="s">
        <v>11063</v>
      </c>
      <c r="C778" s="1083" t="s">
        <v>11041</v>
      </c>
      <c r="D778" s="1083" t="s">
        <v>9843</v>
      </c>
      <c r="E778" s="1083" t="s">
        <v>1629</v>
      </c>
      <c r="F778" s="1083" t="s">
        <v>11107</v>
      </c>
      <c r="G778" s="1083"/>
      <c r="H778" s="1083"/>
      <c r="I778" s="1083"/>
      <c r="J778" s="1084"/>
    </row>
    <row r="779" spans="1:10" s="1015" customFormat="1" ht="36" x14ac:dyDescent="0.3">
      <c r="A779" s="1083" t="s">
        <v>4964</v>
      </c>
      <c r="B779" s="1083" t="s">
        <v>11063</v>
      </c>
      <c r="C779" s="1083" t="s">
        <v>11041</v>
      </c>
      <c r="D779" s="1083" t="s">
        <v>9843</v>
      </c>
      <c r="E779" s="1083" t="s">
        <v>1629</v>
      </c>
      <c r="F779" s="1083" t="s">
        <v>11108</v>
      </c>
      <c r="G779" s="1083"/>
      <c r="H779" s="1083"/>
      <c r="I779" s="1083"/>
      <c r="J779" s="1084"/>
    </row>
    <row r="780" spans="1:10" s="1015" customFormat="1" ht="36" x14ac:dyDescent="0.3">
      <c r="A780" s="1083" t="s">
        <v>4964</v>
      </c>
      <c r="B780" s="1083" t="s">
        <v>11063</v>
      </c>
      <c r="C780" s="1083" t="s">
        <v>11041</v>
      </c>
      <c r="D780" s="1083" t="s">
        <v>9843</v>
      </c>
      <c r="E780" s="1083" t="s">
        <v>1629</v>
      </c>
      <c r="F780" s="1083" t="s">
        <v>11109</v>
      </c>
      <c r="G780" s="1083"/>
      <c r="H780" s="1083"/>
      <c r="I780" s="1083"/>
      <c r="J780" s="1084"/>
    </row>
    <row r="781" spans="1:10" s="1015" customFormat="1" ht="36" x14ac:dyDescent="0.3">
      <c r="A781" s="1083" t="s">
        <v>4964</v>
      </c>
      <c r="B781" s="1083" t="s">
        <v>11063</v>
      </c>
      <c r="C781" s="1083" t="s">
        <v>11041</v>
      </c>
      <c r="D781" s="1083" t="s">
        <v>9843</v>
      </c>
      <c r="E781" s="1083" t="s">
        <v>1629</v>
      </c>
      <c r="F781" s="1083" t="s">
        <v>11110</v>
      </c>
      <c r="G781" s="1083"/>
      <c r="H781" s="1083"/>
      <c r="I781" s="1083"/>
      <c r="J781" s="1084"/>
    </row>
    <row r="782" spans="1:10" s="1015" customFormat="1" ht="36" x14ac:dyDescent="0.3">
      <c r="A782" s="1083" t="s">
        <v>4964</v>
      </c>
      <c r="B782" s="1083" t="s">
        <v>11063</v>
      </c>
      <c r="C782" s="1083" t="s">
        <v>11041</v>
      </c>
      <c r="D782" s="1083" t="s">
        <v>9843</v>
      </c>
      <c r="E782" s="1083" t="s">
        <v>1629</v>
      </c>
      <c r="F782" s="1083" t="s">
        <v>11111</v>
      </c>
      <c r="G782" s="1083"/>
      <c r="H782" s="1083"/>
      <c r="I782" s="1083"/>
      <c r="J782" s="1084"/>
    </row>
    <row r="783" spans="1:10" s="1015" customFormat="1" ht="36" x14ac:dyDescent="0.3">
      <c r="A783" s="1083" t="s">
        <v>4964</v>
      </c>
      <c r="B783" s="1083" t="s">
        <v>11063</v>
      </c>
      <c r="C783" s="1083" t="s">
        <v>11041</v>
      </c>
      <c r="D783" s="1083" t="s">
        <v>9843</v>
      </c>
      <c r="E783" s="1083" t="s">
        <v>1629</v>
      </c>
      <c r="F783" s="1083" t="s">
        <v>11112</v>
      </c>
      <c r="G783" s="1083"/>
      <c r="H783" s="1083"/>
      <c r="I783" s="1083"/>
      <c r="J783" s="1084"/>
    </row>
    <row r="784" spans="1:10" s="1015" customFormat="1" ht="36" x14ac:dyDescent="0.3">
      <c r="A784" s="1083" t="s">
        <v>4964</v>
      </c>
      <c r="B784" s="1083" t="s">
        <v>11063</v>
      </c>
      <c r="C784" s="1083" t="s">
        <v>11041</v>
      </c>
      <c r="D784" s="1083" t="s">
        <v>9843</v>
      </c>
      <c r="E784" s="1083" t="s">
        <v>1629</v>
      </c>
      <c r="F784" s="1083" t="s">
        <v>11113</v>
      </c>
      <c r="G784" s="1083"/>
      <c r="H784" s="1083"/>
      <c r="I784" s="1083"/>
      <c r="J784" s="1084"/>
    </row>
    <row r="785" spans="1:10" s="1015" customFormat="1" ht="36" x14ac:dyDescent="0.3">
      <c r="A785" s="1083" t="s">
        <v>4964</v>
      </c>
      <c r="B785" s="1083" t="s">
        <v>11063</v>
      </c>
      <c r="C785" s="1083" t="s">
        <v>11041</v>
      </c>
      <c r="D785" s="1083" t="s">
        <v>9843</v>
      </c>
      <c r="E785" s="1083" t="s">
        <v>1629</v>
      </c>
      <c r="F785" s="1083" t="s">
        <v>11114</v>
      </c>
      <c r="G785" s="1083"/>
      <c r="H785" s="1083"/>
      <c r="I785" s="1083"/>
      <c r="J785" s="1084"/>
    </row>
    <row r="786" spans="1:10" s="1015" customFormat="1" ht="36" x14ac:dyDescent="0.3">
      <c r="A786" s="1083" t="s">
        <v>4964</v>
      </c>
      <c r="B786" s="1083" t="s">
        <v>11063</v>
      </c>
      <c r="C786" s="1083" t="s">
        <v>11041</v>
      </c>
      <c r="D786" s="1083" t="s">
        <v>9843</v>
      </c>
      <c r="E786" s="1083" t="s">
        <v>1629</v>
      </c>
      <c r="F786" s="1083" t="s">
        <v>11115</v>
      </c>
      <c r="G786" s="1083"/>
      <c r="H786" s="1083"/>
      <c r="I786" s="1083"/>
      <c r="J786" s="1084"/>
    </row>
    <row r="787" spans="1:10" s="1015" customFormat="1" ht="36" x14ac:dyDescent="0.3">
      <c r="A787" s="1083" t="s">
        <v>4964</v>
      </c>
      <c r="B787" s="1083" t="s">
        <v>11063</v>
      </c>
      <c r="C787" s="1083" t="s">
        <v>11041</v>
      </c>
      <c r="D787" s="1083" t="s">
        <v>9843</v>
      </c>
      <c r="E787" s="1083" t="s">
        <v>1629</v>
      </c>
      <c r="F787" s="1083" t="s">
        <v>11116</v>
      </c>
      <c r="G787" s="1083"/>
      <c r="H787" s="1083"/>
      <c r="I787" s="1083"/>
      <c r="J787" s="1084"/>
    </row>
    <row r="788" spans="1:10" s="1015" customFormat="1" ht="36" x14ac:dyDescent="0.3">
      <c r="A788" s="1083" t="s">
        <v>4964</v>
      </c>
      <c r="B788" s="1083" t="s">
        <v>11063</v>
      </c>
      <c r="C788" s="1083" t="s">
        <v>11041</v>
      </c>
      <c r="D788" s="1083" t="s">
        <v>9843</v>
      </c>
      <c r="E788" s="1083" t="s">
        <v>1629</v>
      </c>
      <c r="F788" s="1083" t="s">
        <v>11117</v>
      </c>
      <c r="G788" s="1083"/>
      <c r="H788" s="1083"/>
      <c r="I788" s="1083"/>
      <c r="J788" s="1084"/>
    </row>
    <row r="789" spans="1:10" s="1015" customFormat="1" ht="36" x14ac:dyDescent="0.3">
      <c r="A789" s="1083" t="s">
        <v>4964</v>
      </c>
      <c r="B789" s="1083" t="s">
        <v>11063</v>
      </c>
      <c r="C789" s="1083" t="s">
        <v>11041</v>
      </c>
      <c r="D789" s="1083" t="s">
        <v>9843</v>
      </c>
      <c r="E789" s="1083" t="s">
        <v>1629</v>
      </c>
      <c r="F789" s="1083" t="s">
        <v>11118</v>
      </c>
      <c r="G789" s="1083"/>
      <c r="H789" s="1083"/>
      <c r="I789" s="1083"/>
      <c r="J789" s="1084"/>
    </row>
    <row r="790" spans="1:10" s="1015" customFormat="1" ht="36" x14ac:dyDescent="0.3">
      <c r="A790" s="1083" t="s">
        <v>4964</v>
      </c>
      <c r="B790" s="1083" t="s">
        <v>11063</v>
      </c>
      <c r="C790" s="1083" t="s">
        <v>11041</v>
      </c>
      <c r="D790" s="1083" t="s">
        <v>9843</v>
      </c>
      <c r="E790" s="1083" t="s">
        <v>1629</v>
      </c>
      <c r="F790" s="1083" t="s">
        <v>11119</v>
      </c>
      <c r="G790" s="1083"/>
      <c r="H790" s="1083"/>
      <c r="I790" s="1083"/>
      <c r="J790" s="1084"/>
    </row>
    <row r="791" spans="1:10" s="1015" customFormat="1" ht="36" x14ac:dyDescent="0.3">
      <c r="A791" s="1083" t="s">
        <v>4964</v>
      </c>
      <c r="B791" s="1083" t="s">
        <v>11063</v>
      </c>
      <c r="C791" s="1083" t="s">
        <v>11041</v>
      </c>
      <c r="D791" s="1083" t="s">
        <v>9843</v>
      </c>
      <c r="E791" s="1083" t="s">
        <v>1629</v>
      </c>
      <c r="F791" s="1083" t="s">
        <v>11120</v>
      </c>
      <c r="G791" s="1083"/>
      <c r="H791" s="1083"/>
      <c r="I791" s="1083"/>
      <c r="J791" s="1084"/>
    </row>
    <row r="792" spans="1:10" s="1015" customFormat="1" ht="36" x14ac:dyDescent="0.3">
      <c r="A792" s="1083" t="s">
        <v>4964</v>
      </c>
      <c r="B792" s="1083" t="s">
        <v>11063</v>
      </c>
      <c r="C792" s="1083" t="s">
        <v>11041</v>
      </c>
      <c r="D792" s="1083" t="s">
        <v>9843</v>
      </c>
      <c r="E792" s="1083" t="s">
        <v>1629</v>
      </c>
      <c r="F792" s="1083" t="s">
        <v>11121</v>
      </c>
      <c r="G792" s="1083"/>
      <c r="H792" s="1083"/>
      <c r="I792" s="1083"/>
      <c r="J792" s="1084"/>
    </row>
    <row r="793" spans="1:10" s="1015" customFormat="1" ht="36" x14ac:dyDescent="0.3">
      <c r="A793" s="1083" t="s">
        <v>4964</v>
      </c>
      <c r="B793" s="1083" t="s">
        <v>11063</v>
      </c>
      <c r="C793" s="1083" t="s">
        <v>11041</v>
      </c>
      <c r="D793" s="1083" t="s">
        <v>9843</v>
      </c>
      <c r="E793" s="1083" t="s">
        <v>1629</v>
      </c>
      <c r="F793" s="1083" t="s">
        <v>11122</v>
      </c>
      <c r="G793" s="1083"/>
      <c r="H793" s="1083"/>
      <c r="I793" s="1083"/>
      <c r="J793" s="1084"/>
    </row>
    <row r="794" spans="1:10" s="1065" customFormat="1" ht="36" x14ac:dyDescent="0.3">
      <c r="A794" s="1083" t="s">
        <v>4964</v>
      </c>
      <c r="B794" s="1083" t="s">
        <v>11063</v>
      </c>
      <c r="C794" s="1083" t="s">
        <v>11041</v>
      </c>
      <c r="D794" s="1083" t="s">
        <v>9843</v>
      </c>
      <c r="E794" s="1083" t="s">
        <v>1629</v>
      </c>
      <c r="F794" s="1083" t="s">
        <v>11123</v>
      </c>
      <c r="G794" s="1083"/>
      <c r="H794" s="1083"/>
      <c r="I794" s="1083"/>
      <c r="J794" s="1084"/>
    </row>
    <row r="795" spans="1:10" s="1015" customFormat="1" ht="36" x14ac:dyDescent="0.3">
      <c r="A795" s="1083" t="s">
        <v>4964</v>
      </c>
      <c r="B795" s="1083" t="s">
        <v>11063</v>
      </c>
      <c r="C795" s="1083" t="s">
        <v>11041</v>
      </c>
      <c r="D795" s="1083" t="s">
        <v>9843</v>
      </c>
      <c r="E795" s="1083" t="s">
        <v>1629</v>
      </c>
      <c r="F795" s="1083" t="s">
        <v>11124</v>
      </c>
      <c r="G795" s="1083"/>
      <c r="H795" s="1083"/>
      <c r="I795" s="1083"/>
      <c r="J795" s="1084"/>
    </row>
    <row r="796" spans="1:10" s="1015" customFormat="1" ht="36" x14ac:dyDescent="0.3">
      <c r="A796" s="1083" t="s">
        <v>4964</v>
      </c>
      <c r="B796" s="1083" t="s">
        <v>11063</v>
      </c>
      <c r="C796" s="1083" t="s">
        <v>11041</v>
      </c>
      <c r="D796" s="1083" t="s">
        <v>9843</v>
      </c>
      <c r="E796" s="1083" t="s">
        <v>1629</v>
      </c>
      <c r="F796" s="1083" t="s">
        <v>11125</v>
      </c>
      <c r="G796" s="1083"/>
      <c r="H796" s="1083"/>
      <c r="I796" s="1083"/>
      <c r="J796" s="1084"/>
    </row>
    <row r="797" spans="1:10" s="1015" customFormat="1" ht="36" x14ac:dyDescent="0.3">
      <c r="A797" s="1083" t="s">
        <v>4964</v>
      </c>
      <c r="B797" s="1083" t="s">
        <v>11063</v>
      </c>
      <c r="C797" s="1083" t="s">
        <v>11041</v>
      </c>
      <c r="D797" s="1083" t="s">
        <v>9843</v>
      </c>
      <c r="E797" s="1083" t="s">
        <v>1629</v>
      </c>
      <c r="F797" s="1083" t="s">
        <v>11126</v>
      </c>
      <c r="G797" s="1083"/>
      <c r="H797" s="1083"/>
      <c r="I797" s="1083"/>
      <c r="J797" s="1084"/>
    </row>
    <row r="798" spans="1:10" s="1015" customFormat="1" ht="36" x14ac:dyDescent="0.3">
      <c r="A798" s="1083" t="s">
        <v>4964</v>
      </c>
      <c r="B798" s="1083" t="s">
        <v>11063</v>
      </c>
      <c r="C798" s="1083" t="s">
        <v>11041</v>
      </c>
      <c r="D798" s="1083" t="s">
        <v>9843</v>
      </c>
      <c r="E798" s="1083" t="s">
        <v>1629</v>
      </c>
      <c r="F798" s="1083" t="s">
        <v>11127</v>
      </c>
      <c r="G798" s="1083"/>
      <c r="H798" s="1083"/>
      <c r="I798" s="1083"/>
      <c r="J798" s="1084"/>
    </row>
    <row r="799" spans="1:10" s="1015" customFormat="1" ht="36" x14ac:dyDescent="0.3">
      <c r="A799" s="1083" t="s">
        <v>4964</v>
      </c>
      <c r="B799" s="1083" t="s">
        <v>11063</v>
      </c>
      <c r="C799" s="1083" t="s">
        <v>11041</v>
      </c>
      <c r="D799" s="1083" t="s">
        <v>9843</v>
      </c>
      <c r="E799" s="1083" t="s">
        <v>1629</v>
      </c>
      <c r="F799" s="1083" t="s">
        <v>11128</v>
      </c>
      <c r="G799" s="1083"/>
      <c r="H799" s="1083"/>
      <c r="I799" s="1083"/>
      <c r="J799" s="1084"/>
    </row>
    <row r="800" spans="1:10" s="1015" customFormat="1" ht="36" x14ac:dyDescent="0.3">
      <c r="A800" s="1083" t="s">
        <v>4964</v>
      </c>
      <c r="B800" s="1083" t="s">
        <v>11063</v>
      </c>
      <c r="C800" s="1083" t="s">
        <v>11041</v>
      </c>
      <c r="D800" s="1083" t="s">
        <v>9843</v>
      </c>
      <c r="E800" s="1083" t="s">
        <v>1629</v>
      </c>
      <c r="F800" s="1083" t="s">
        <v>11129</v>
      </c>
      <c r="G800" s="1083"/>
      <c r="H800" s="1083"/>
      <c r="I800" s="1083"/>
      <c r="J800" s="1084"/>
    </row>
    <row r="801" spans="1:10" s="1015" customFormat="1" ht="36" x14ac:dyDescent="0.3">
      <c r="A801" s="1083" t="s">
        <v>4964</v>
      </c>
      <c r="B801" s="1083" t="s">
        <v>11063</v>
      </c>
      <c r="C801" s="1083" t="s">
        <v>11041</v>
      </c>
      <c r="D801" s="1083" t="s">
        <v>9843</v>
      </c>
      <c r="E801" s="1083" t="s">
        <v>1629</v>
      </c>
      <c r="F801" s="1083" t="s">
        <v>11130</v>
      </c>
      <c r="G801" s="1083"/>
      <c r="H801" s="1083"/>
      <c r="I801" s="1083"/>
      <c r="J801" s="1084"/>
    </row>
    <row r="802" spans="1:10" s="1015" customFormat="1" ht="36" x14ac:dyDescent="0.3">
      <c r="A802" s="1083" t="s">
        <v>4964</v>
      </c>
      <c r="B802" s="1083" t="s">
        <v>11063</v>
      </c>
      <c r="C802" s="1083" t="s">
        <v>11041</v>
      </c>
      <c r="D802" s="1083" t="s">
        <v>9843</v>
      </c>
      <c r="E802" s="1083" t="s">
        <v>1629</v>
      </c>
      <c r="F802" s="1083" t="s">
        <v>11131</v>
      </c>
      <c r="G802" s="1083"/>
      <c r="H802" s="1083"/>
      <c r="I802" s="1083"/>
      <c r="J802" s="1084"/>
    </row>
    <row r="803" spans="1:10" s="1015" customFormat="1" ht="36" x14ac:dyDescent="0.3">
      <c r="A803" s="1083" t="s">
        <v>4964</v>
      </c>
      <c r="B803" s="1083" t="s">
        <v>11063</v>
      </c>
      <c r="C803" s="1083" t="s">
        <v>11041</v>
      </c>
      <c r="D803" s="1083" t="s">
        <v>9843</v>
      </c>
      <c r="E803" s="1083" t="s">
        <v>1629</v>
      </c>
      <c r="F803" s="1083" t="s">
        <v>11132</v>
      </c>
      <c r="G803" s="1083"/>
      <c r="H803" s="1083"/>
      <c r="I803" s="1083"/>
      <c r="J803" s="1084"/>
    </row>
    <row r="804" spans="1:10" s="1015" customFormat="1" ht="36" x14ac:dyDescent="0.3">
      <c r="A804" s="1083" t="s">
        <v>4964</v>
      </c>
      <c r="B804" s="1083" t="s">
        <v>11063</v>
      </c>
      <c r="C804" s="1083" t="s">
        <v>11041</v>
      </c>
      <c r="D804" s="1083" t="s">
        <v>9843</v>
      </c>
      <c r="E804" s="1083" t="s">
        <v>1629</v>
      </c>
      <c r="F804" s="1083" t="s">
        <v>11133</v>
      </c>
      <c r="G804" s="1083"/>
      <c r="H804" s="1083"/>
      <c r="I804" s="1083"/>
      <c r="J804" s="1084"/>
    </row>
    <row r="805" spans="1:10" s="1015" customFormat="1" ht="36" x14ac:dyDescent="0.3">
      <c r="A805" s="1083" t="s">
        <v>4964</v>
      </c>
      <c r="B805" s="1083" t="s">
        <v>11063</v>
      </c>
      <c r="C805" s="1083" t="s">
        <v>11041</v>
      </c>
      <c r="D805" s="1083" t="s">
        <v>9843</v>
      </c>
      <c r="E805" s="1083" t="s">
        <v>1629</v>
      </c>
      <c r="F805" s="1083" t="s">
        <v>11134</v>
      </c>
      <c r="G805" s="1083"/>
      <c r="H805" s="1083"/>
      <c r="I805" s="1083"/>
      <c r="J805" s="1084"/>
    </row>
    <row r="806" spans="1:10" s="1015" customFormat="1" ht="36" x14ac:dyDescent="0.3">
      <c r="A806" s="1083" t="s">
        <v>4964</v>
      </c>
      <c r="B806" s="1083" t="s">
        <v>11063</v>
      </c>
      <c r="C806" s="1083" t="s">
        <v>11041</v>
      </c>
      <c r="D806" s="1083" t="s">
        <v>9843</v>
      </c>
      <c r="E806" s="1083" t="s">
        <v>1629</v>
      </c>
      <c r="F806" s="1083" t="s">
        <v>11135</v>
      </c>
      <c r="G806" s="1083"/>
      <c r="H806" s="1083"/>
      <c r="I806" s="1083"/>
      <c r="J806" s="1084"/>
    </row>
    <row r="807" spans="1:10" s="1015" customFormat="1" ht="36" x14ac:dyDescent="0.3">
      <c r="A807" s="1083" t="s">
        <v>4964</v>
      </c>
      <c r="B807" s="1083" t="s">
        <v>11063</v>
      </c>
      <c r="C807" s="1083" t="s">
        <v>11041</v>
      </c>
      <c r="D807" s="1083" t="s">
        <v>9843</v>
      </c>
      <c r="E807" s="1083" t="s">
        <v>1629</v>
      </c>
      <c r="F807" s="1083" t="s">
        <v>11136</v>
      </c>
      <c r="G807" s="1083"/>
      <c r="H807" s="1083"/>
      <c r="I807" s="1083"/>
      <c r="J807" s="1084"/>
    </row>
    <row r="808" spans="1:10" s="1015" customFormat="1" ht="36" x14ac:dyDescent="0.3">
      <c r="A808" s="1083" t="s">
        <v>4964</v>
      </c>
      <c r="B808" s="1083" t="s">
        <v>11063</v>
      </c>
      <c r="C808" s="1083" t="s">
        <v>11041</v>
      </c>
      <c r="D808" s="1083" t="s">
        <v>9843</v>
      </c>
      <c r="E808" s="1083" t="s">
        <v>1629</v>
      </c>
      <c r="F808" s="1083" t="s">
        <v>11137</v>
      </c>
      <c r="G808" s="1083"/>
      <c r="H808" s="1083"/>
      <c r="I808" s="1083"/>
      <c r="J808" s="1084"/>
    </row>
    <row r="809" spans="1:10" s="1015" customFormat="1" ht="36" x14ac:dyDescent="0.3">
      <c r="A809" s="1083" t="s">
        <v>4964</v>
      </c>
      <c r="B809" s="1083" t="s">
        <v>11063</v>
      </c>
      <c r="C809" s="1083" t="s">
        <v>11041</v>
      </c>
      <c r="D809" s="1083" t="s">
        <v>9843</v>
      </c>
      <c r="E809" s="1083" t="s">
        <v>1629</v>
      </c>
      <c r="F809" s="1083" t="s">
        <v>11138</v>
      </c>
      <c r="G809" s="1083"/>
      <c r="H809" s="1083"/>
      <c r="I809" s="1083"/>
      <c r="J809" s="1084"/>
    </row>
    <row r="810" spans="1:10" s="1015" customFormat="1" ht="36" x14ac:dyDescent="0.3">
      <c r="A810" s="1083" t="s">
        <v>4964</v>
      </c>
      <c r="B810" s="1083" t="s">
        <v>11063</v>
      </c>
      <c r="C810" s="1083" t="s">
        <v>11041</v>
      </c>
      <c r="D810" s="1083" t="s">
        <v>9843</v>
      </c>
      <c r="E810" s="1083" t="s">
        <v>1629</v>
      </c>
      <c r="F810" s="1083" t="s">
        <v>11139</v>
      </c>
      <c r="G810" s="1083"/>
      <c r="H810" s="1083"/>
      <c r="I810" s="1083"/>
      <c r="J810" s="1084"/>
    </row>
    <row r="811" spans="1:10" s="1148" customFormat="1" ht="36" x14ac:dyDescent="0.3">
      <c r="A811" s="1083" t="s">
        <v>4964</v>
      </c>
      <c r="B811" s="1083" t="s">
        <v>11063</v>
      </c>
      <c r="C811" s="1083" t="s">
        <v>11041</v>
      </c>
      <c r="D811" s="1083" t="s">
        <v>9843</v>
      </c>
      <c r="E811" s="1083" t="s">
        <v>1629</v>
      </c>
      <c r="F811" s="1083" t="s">
        <v>11140</v>
      </c>
      <c r="G811" s="1083"/>
      <c r="H811" s="1083"/>
      <c r="I811" s="1083"/>
      <c r="J811" s="1084"/>
    </row>
    <row r="812" spans="1:10" s="1148" customFormat="1" ht="36" x14ac:dyDescent="0.3">
      <c r="A812" s="1083" t="s">
        <v>4964</v>
      </c>
      <c r="B812" s="1083" t="s">
        <v>11063</v>
      </c>
      <c r="C812" s="1083" t="s">
        <v>11041</v>
      </c>
      <c r="D812" s="1083" t="s">
        <v>9843</v>
      </c>
      <c r="E812" s="1083" t="s">
        <v>1629</v>
      </c>
      <c r="F812" s="1083" t="s">
        <v>11141</v>
      </c>
      <c r="G812" s="1083"/>
      <c r="H812" s="1083"/>
      <c r="I812" s="1083"/>
      <c r="J812" s="1084"/>
    </row>
    <row r="813" spans="1:10" s="1015" customFormat="1" ht="36" x14ac:dyDescent="0.3">
      <c r="A813" s="1083" t="s">
        <v>4964</v>
      </c>
      <c r="B813" s="1083" t="s">
        <v>11063</v>
      </c>
      <c r="C813" s="1083" t="s">
        <v>11041</v>
      </c>
      <c r="D813" s="1083" t="s">
        <v>9843</v>
      </c>
      <c r="E813" s="1083" t="s">
        <v>1629</v>
      </c>
      <c r="F813" s="1083" t="s">
        <v>11142</v>
      </c>
      <c r="G813" s="1083"/>
      <c r="H813" s="1083"/>
      <c r="I813" s="1083"/>
      <c r="J813" s="1084"/>
    </row>
    <row r="814" spans="1:10" s="1015" customFormat="1" ht="36" x14ac:dyDescent="0.3">
      <c r="A814" s="1083" t="s">
        <v>4964</v>
      </c>
      <c r="B814" s="1083" t="s">
        <v>11063</v>
      </c>
      <c r="C814" s="1083" t="s">
        <v>11041</v>
      </c>
      <c r="D814" s="1083" t="s">
        <v>9843</v>
      </c>
      <c r="E814" s="1083" t="s">
        <v>1629</v>
      </c>
      <c r="F814" s="1083" t="s">
        <v>11143</v>
      </c>
      <c r="G814" s="1083"/>
      <c r="H814" s="1083"/>
      <c r="I814" s="1083"/>
      <c r="J814" s="1084"/>
    </row>
    <row r="815" spans="1:10" s="1015" customFormat="1" ht="36" x14ac:dyDescent="0.3">
      <c r="A815" s="1083" t="s">
        <v>4964</v>
      </c>
      <c r="B815" s="1083" t="s">
        <v>11063</v>
      </c>
      <c r="C815" s="1083" t="s">
        <v>11041</v>
      </c>
      <c r="D815" s="1083" t="s">
        <v>9843</v>
      </c>
      <c r="E815" s="1083" t="s">
        <v>1629</v>
      </c>
      <c r="F815" s="1083" t="s">
        <v>11144</v>
      </c>
      <c r="G815" s="1083"/>
      <c r="H815" s="1083"/>
      <c r="I815" s="1083"/>
      <c r="J815" s="1084"/>
    </row>
    <row r="816" spans="1:10" s="1015" customFormat="1" ht="36" x14ac:dyDescent="0.3">
      <c r="A816" s="1083" t="s">
        <v>4964</v>
      </c>
      <c r="B816" s="1083" t="s">
        <v>11063</v>
      </c>
      <c r="C816" s="1083" t="s">
        <v>11041</v>
      </c>
      <c r="D816" s="1083" t="s">
        <v>9843</v>
      </c>
      <c r="E816" s="1083" t="s">
        <v>1629</v>
      </c>
      <c r="F816" s="1083" t="s">
        <v>11145</v>
      </c>
      <c r="G816" s="1083"/>
      <c r="H816" s="1083"/>
      <c r="I816" s="1083"/>
      <c r="J816" s="1084"/>
    </row>
    <row r="817" spans="1:10" s="1015" customFormat="1" ht="36" x14ac:dyDescent="0.3">
      <c r="A817" s="1083" t="s">
        <v>4964</v>
      </c>
      <c r="B817" s="1083" t="s">
        <v>11063</v>
      </c>
      <c r="C817" s="1083" t="s">
        <v>11041</v>
      </c>
      <c r="D817" s="1083" t="s">
        <v>9843</v>
      </c>
      <c r="E817" s="1083" t="s">
        <v>1629</v>
      </c>
      <c r="F817" s="1083" t="s">
        <v>11146</v>
      </c>
      <c r="G817" s="1083"/>
      <c r="H817" s="1083"/>
      <c r="I817" s="1083"/>
      <c r="J817" s="1084"/>
    </row>
    <row r="818" spans="1:10" s="1015" customFormat="1" ht="36" x14ac:dyDescent="0.3">
      <c r="A818" s="1083" t="s">
        <v>4964</v>
      </c>
      <c r="B818" s="1083" t="s">
        <v>11063</v>
      </c>
      <c r="C818" s="1083" t="s">
        <v>11041</v>
      </c>
      <c r="D818" s="1083" t="s">
        <v>9843</v>
      </c>
      <c r="E818" s="1083" t="s">
        <v>1629</v>
      </c>
      <c r="F818" s="1083" t="s">
        <v>11147</v>
      </c>
      <c r="G818" s="1083"/>
      <c r="H818" s="1083"/>
      <c r="I818" s="1083"/>
      <c r="J818" s="1084"/>
    </row>
    <row r="819" spans="1:10" s="1015" customFormat="1" ht="36" x14ac:dyDescent="0.3">
      <c r="A819" s="1083" t="s">
        <v>4964</v>
      </c>
      <c r="B819" s="1083" t="s">
        <v>11063</v>
      </c>
      <c r="C819" s="1083" t="s">
        <v>11041</v>
      </c>
      <c r="D819" s="1083" t="s">
        <v>9843</v>
      </c>
      <c r="E819" s="1083" t="s">
        <v>1629</v>
      </c>
      <c r="F819" s="1083" t="s">
        <v>11148</v>
      </c>
      <c r="G819" s="1083"/>
      <c r="H819" s="1083"/>
      <c r="I819" s="1083"/>
      <c r="J819" s="1084"/>
    </row>
    <row r="820" spans="1:10" s="1015" customFormat="1" ht="36" x14ac:dyDescent="0.3">
      <c r="A820" s="1083" t="s">
        <v>4964</v>
      </c>
      <c r="B820" s="1083" t="s">
        <v>11063</v>
      </c>
      <c r="C820" s="1083" t="s">
        <v>11041</v>
      </c>
      <c r="D820" s="1083" t="s">
        <v>9843</v>
      </c>
      <c r="E820" s="1083" t="s">
        <v>1629</v>
      </c>
      <c r="F820" s="1083" t="s">
        <v>11149</v>
      </c>
      <c r="G820" s="1083"/>
      <c r="H820" s="1083"/>
      <c r="I820" s="1083"/>
      <c r="J820" s="1084"/>
    </row>
    <row r="821" spans="1:10" s="1015" customFormat="1" ht="38.25" x14ac:dyDescent="0.3">
      <c r="A821" s="1146" t="s">
        <v>10841</v>
      </c>
      <c r="B821" s="1146"/>
      <c r="C821" s="1146" t="s">
        <v>11041</v>
      </c>
      <c r="D821" s="1062" t="s">
        <v>12079</v>
      </c>
      <c r="E821" s="1146"/>
      <c r="F821" s="1146"/>
      <c r="G821" s="1146"/>
      <c r="H821" s="1146"/>
      <c r="I821" s="1146"/>
      <c r="J821" s="1149"/>
    </row>
    <row r="822" spans="1:10" s="1015" customFormat="1" ht="38.25" x14ac:dyDescent="0.3">
      <c r="A822" s="999">
        <v>21501</v>
      </c>
      <c r="B822" s="1000"/>
      <c r="C822" s="1000" t="s">
        <v>6728</v>
      </c>
      <c r="D822" s="1000" t="s">
        <v>6729</v>
      </c>
      <c r="E822" s="1000" t="s">
        <v>1406</v>
      </c>
      <c r="F822" s="1000" t="s">
        <v>6730</v>
      </c>
      <c r="G822" s="1000" t="s">
        <v>4475</v>
      </c>
      <c r="H822" s="1000" t="s">
        <v>1665</v>
      </c>
      <c r="I822" s="1000" t="s">
        <v>6731</v>
      </c>
      <c r="J822" s="1000">
        <v>83475821843</v>
      </c>
    </row>
    <row r="823" spans="1:10" s="1015" customFormat="1" ht="38.25" x14ac:dyDescent="0.3">
      <c r="A823" s="999">
        <v>21501</v>
      </c>
      <c r="B823" s="1000"/>
      <c r="C823" s="1000" t="s">
        <v>6728</v>
      </c>
      <c r="D823" s="1000" t="s">
        <v>6729</v>
      </c>
      <c r="E823" s="1002" t="s">
        <v>1412</v>
      </c>
      <c r="F823" s="1000" t="s">
        <v>6730</v>
      </c>
      <c r="G823" s="1000" t="s">
        <v>3264</v>
      </c>
      <c r="H823" s="1000" t="s">
        <v>2576</v>
      </c>
      <c r="I823" s="1000" t="s">
        <v>6732</v>
      </c>
      <c r="J823" s="1000">
        <v>83475821767</v>
      </c>
    </row>
    <row r="824" spans="1:10" s="1015" customFormat="1" ht="38.25" x14ac:dyDescent="0.3">
      <c r="A824" s="999">
        <v>21501</v>
      </c>
      <c r="B824" s="1000"/>
      <c r="C824" s="1000" t="s">
        <v>6728</v>
      </c>
      <c r="D824" s="1000" t="s">
        <v>6729</v>
      </c>
      <c r="E824" s="1002" t="s">
        <v>197</v>
      </c>
      <c r="F824" s="1002" t="s">
        <v>6730</v>
      </c>
      <c r="G824" s="1000" t="s">
        <v>6733</v>
      </c>
      <c r="H824" s="1000" t="s">
        <v>6734</v>
      </c>
      <c r="I824" s="1000" t="s">
        <v>6735</v>
      </c>
      <c r="J824" s="1000">
        <v>83475821877</v>
      </c>
    </row>
    <row r="825" spans="1:10" s="1015" customFormat="1" ht="38.25" x14ac:dyDescent="0.3">
      <c r="A825" s="999">
        <v>21501</v>
      </c>
      <c r="B825" s="1000"/>
      <c r="C825" s="1000" t="s">
        <v>6728</v>
      </c>
      <c r="D825" s="1000" t="s">
        <v>6729</v>
      </c>
      <c r="E825" s="1003" t="s">
        <v>6736</v>
      </c>
      <c r="F825" s="1003" t="s">
        <v>6737</v>
      </c>
      <c r="G825" s="1002" t="s">
        <v>6738</v>
      </c>
      <c r="H825" s="1002" t="s">
        <v>2389</v>
      </c>
      <c r="I825" s="1002" t="s">
        <v>6739</v>
      </c>
      <c r="J825" s="1002" t="s">
        <v>6740</v>
      </c>
    </row>
    <row r="826" spans="1:10" s="1015" customFormat="1" ht="38.25" x14ac:dyDescent="0.3">
      <c r="A826" s="999">
        <v>21501</v>
      </c>
      <c r="B826" s="1000"/>
      <c r="C826" s="1000" t="s">
        <v>6728</v>
      </c>
      <c r="D826" s="1000" t="s">
        <v>6729</v>
      </c>
      <c r="E826" s="999" t="s">
        <v>6741</v>
      </c>
      <c r="F826" s="1002" t="s">
        <v>6742</v>
      </c>
      <c r="G826" s="1002" t="s">
        <v>6743</v>
      </c>
      <c r="H826" s="1002" t="s">
        <v>1720</v>
      </c>
      <c r="I826" s="1002" t="s">
        <v>6744</v>
      </c>
      <c r="J826" s="1002" t="s">
        <v>6745</v>
      </c>
    </row>
    <row r="827" spans="1:10" s="1015" customFormat="1" ht="38.25" x14ac:dyDescent="0.3">
      <c r="A827" s="999">
        <v>21501</v>
      </c>
      <c r="B827" s="1000"/>
      <c r="C827" s="1000" t="s">
        <v>6728</v>
      </c>
      <c r="D827" s="1000" t="s">
        <v>6729</v>
      </c>
      <c r="E827" s="1003" t="s">
        <v>6746</v>
      </c>
      <c r="F827" s="1003" t="s">
        <v>6747</v>
      </c>
      <c r="G827" s="1002" t="s">
        <v>5469</v>
      </c>
      <c r="H827" s="1002" t="s">
        <v>1709</v>
      </c>
      <c r="I827" s="1002" t="s">
        <v>6748</v>
      </c>
      <c r="J827" s="1002" t="s">
        <v>6749</v>
      </c>
    </row>
    <row r="828" spans="1:10" s="1015" customFormat="1" ht="38.25" x14ac:dyDescent="0.3">
      <c r="A828" s="999">
        <v>21501</v>
      </c>
      <c r="B828" s="1000"/>
      <c r="C828" s="1000" t="s">
        <v>6728</v>
      </c>
      <c r="D828" s="1000" t="s">
        <v>6729</v>
      </c>
      <c r="E828" s="1002" t="s">
        <v>6750</v>
      </c>
      <c r="F828" s="1003" t="s">
        <v>6751</v>
      </c>
      <c r="G828" s="1002" t="s">
        <v>6752</v>
      </c>
      <c r="H828" s="1002" t="s">
        <v>5156</v>
      </c>
      <c r="I828" s="1002" t="s">
        <v>6753</v>
      </c>
      <c r="J828" s="1002" t="s">
        <v>6754</v>
      </c>
    </row>
    <row r="829" spans="1:10" s="1015" customFormat="1" ht="38.25" x14ac:dyDescent="0.3">
      <c r="A829" s="999">
        <v>21501</v>
      </c>
      <c r="B829" s="1000"/>
      <c r="C829" s="1000" t="s">
        <v>6728</v>
      </c>
      <c r="D829" s="1000" t="s">
        <v>6729</v>
      </c>
      <c r="E829" s="1003" t="s">
        <v>6755</v>
      </c>
      <c r="F829" s="1003" t="s">
        <v>6756</v>
      </c>
      <c r="G829" s="1002" t="s">
        <v>1866</v>
      </c>
      <c r="H829" s="1002" t="s">
        <v>2571</v>
      </c>
      <c r="I829" s="1002" t="s">
        <v>5320</v>
      </c>
      <c r="J829" s="1002" t="s">
        <v>6757</v>
      </c>
    </row>
    <row r="830" spans="1:10" s="1015" customFormat="1" ht="38.25" x14ac:dyDescent="0.3">
      <c r="A830" s="999">
        <v>21501</v>
      </c>
      <c r="B830" s="1000"/>
      <c r="C830" s="1000" t="s">
        <v>6728</v>
      </c>
      <c r="D830" s="1000" t="s">
        <v>6729</v>
      </c>
      <c r="E830" s="1003" t="s">
        <v>6758</v>
      </c>
      <c r="F830" s="1003" t="s">
        <v>6759</v>
      </c>
      <c r="G830" s="1002" t="s">
        <v>6760</v>
      </c>
      <c r="H830" s="1002" t="s">
        <v>3005</v>
      </c>
      <c r="I830" s="1002" t="s">
        <v>6761</v>
      </c>
      <c r="J830" s="1002" t="s">
        <v>6762</v>
      </c>
    </row>
    <row r="831" spans="1:10" s="1015" customFormat="1" ht="38.25" x14ac:dyDescent="0.3">
      <c r="A831" s="999">
        <v>21501</v>
      </c>
      <c r="B831" s="1000"/>
      <c r="C831" s="1000" t="s">
        <v>6728</v>
      </c>
      <c r="D831" s="1000" t="s">
        <v>6729</v>
      </c>
      <c r="E831" s="1002" t="s">
        <v>6758</v>
      </c>
      <c r="F831" s="1003" t="s">
        <v>6763</v>
      </c>
      <c r="G831" s="1002" t="s">
        <v>6764</v>
      </c>
      <c r="H831" s="1002" t="s">
        <v>6765</v>
      </c>
      <c r="I831" s="1002" t="s">
        <v>2620</v>
      </c>
      <c r="J831" s="1002" t="s">
        <v>6766</v>
      </c>
    </row>
    <row r="832" spans="1:10" s="1015" customFormat="1" ht="38.25" x14ac:dyDescent="0.3">
      <c r="A832" s="999">
        <v>21501</v>
      </c>
      <c r="B832" s="1000"/>
      <c r="C832" s="1000" t="s">
        <v>6728</v>
      </c>
      <c r="D832" s="1000" t="s">
        <v>6729</v>
      </c>
      <c r="E832" s="1002" t="s">
        <v>6758</v>
      </c>
      <c r="F832" s="1003" t="s">
        <v>6767</v>
      </c>
      <c r="G832" s="1002" t="s">
        <v>6768</v>
      </c>
      <c r="H832" s="1002" t="s">
        <v>6769</v>
      </c>
      <c r="I832" s="1002" t="s">
        <v>6770</v>
      </c>
      <c r="J832" s="1002" t="s">
        <v>6771</v>
      </c>
    </row>
    <row r="833" spans="1:10" s="1015" customFormat="1" ht="38.25" x14ac:dyDescent="0.3">
      <c r="A833" s="999">
        <v>21501</v>
      </c>
      <c r="B833" s="1000"/>
      <c r="C833" s="1000" t="s">
        <v>6728</v>
      </c>
      <c r="D833" s="1000" t="s">
        <v>6729</v>
      </c>
      <c r="E833" s="1002" t="s">
        <v>6758</v>
      </c>
      <c r="F833" s="1003" t="s">
        <v>6772</v>
      </c>
      <c r="G833" s="1002" t="s">
        <v>6733</v>
      </c>
      <c r="H833" s="1002" t="s">
        <v>6773</v>
      </c>
      <c r="I833" s="1002" t="s">
        <v>6774</v>
      </c>
      <c r="J833" s="1002" t="s">
        <v>6775</v>
      </c>
    </row>
    <row r="834" spans="1:10" s="1015" customFormat="1" ht="38.25" x14ac:dyDescent="0.3">
      <c r="A834" s="999">
        <v>21501</v>
      </c>
      <c r="B834" s="1000"/>
      <c r="C834" s="1000" t="s">
        <v>6728</v>
      </c>
      <c r="D834" s="1000" t="s">
        <v>6729</v>
      </c>
      <c r="E834" s="1002" t="s">
        <v>6758</v>
      </c>
      <c r="F834" s="1003" t="s">
        <v>6776</v>
      </c>
      <c r="G834" s="1002" t="s">
        <v>6777</v>
      </c>
      <c r="H834" s="1002" t="s">
        <v>1632</v>
      </c>
      <c r="I834" s="1002" t="s">
        <v>6139</v>
      </c>
      <c r="J834" s="1002" t="s">
        <v>6778</v>
      </c>
    </row>
    <row r="835" spans="1:10" s="1015" customFormat="1" ht="38.25" x14ac:dyDescent="0.3">
      <c r="A835" s="999">
        <v>21501</v>
      </c>
      <c r="B835" s="1000"/>
      <c r="C835" s="1000" t="s">
        <v>6728</v>
      </c>
      <c r="D835" s="1000" t="s">
        <v>6729</v>
      </c>
      <c r="E835" s="1002" t="s">
        <v>6758</v>
      </c>
      <c r="F835" s="1003" t="s">
        <v>6779</v>
      </c>
      <c r="G835" s="1002" t="s">
        <v>3669</v>
      </c>
      <c r="H835" s="1002" t="s">
        <v>1917</v>
      </c>
      <c r="I835" s="1002" t="s">
        <v>6780</v>
      </c>
      <c r="J835" s="1002" t="s">
        <v>6781</v>
      </c>
    </row>
    <row r="836" spans="1:10" s="1015" customFormat="1" ht="38.25" x14ac:dyDescent="0.3">
      <c r="A836" s="999">
        <v>21501</v>
      </c>
      <c r="B836" s="1000"/>
      <c r="C836" s="1000" t="s">
        <v>6728</v>
      </c>
      <c r="D836" s="1000" t="s">
        <v>6729</v>
      </c>
      <c r="E836" s="1002" t="s">
        <v>6758</v>
      </c>
      <c r="F836" s="1003" t="s">
        <v>6782</v>
      </c>
      <c r="G836" s="1002" t="s">
        <v>6783</v>
      </c>
      <c r="H836" s="1002" t="s">
        <v>6784</v>
      </c>
      <c r="I836" s="1002" t="s">
        <v>6785</v>
      </c>
      <c r="J836" s="1002" t="s">
        <v>6786</v>
      </c>
    </row>
    <row r="837" spans="1:10" s="1015" customFormat="1" ht="38.25" x14ac:dyDescent="0.3">
      <c r="A837" s="999">
        <v>21501</v>
      </c>
      <c r="B837" s="1000"/>
      <c r="C837" s="1000" t="s">
        <v>6728</v>
      </c>
      <c r="D837" s="1000" t="s">
        <v>6729</v>
      </c>
      <c r="E837" s="1002" t="s">
        <v>6758</v>
      </c>
      <c r="F837" s="1003" t="s">
        <v>6787</v>
      </c>
      <c r="G837" s="1002" t="s">
        <v>6788</v>
      </c>
      <c r="H837" s="1002" t="s">
        <v>2518</v>
      </c>
      <c r="I837" s="1002" t="s">
        <v>6732</v>
      </c>
      <c r="J837" s="1002" t="s">
        <v>6789</v>
      </c>
    </row>
    <row r="838" spans="1:10" s="1065" customFormat="1" ht="38.25" x14ac:dyDescent="0.3">
      <c r="A838" s="999">
        <v>21501</v>
      </c>
      <c r="B838" s="1000"/>
      <c r="C838" s="1000" t="s">
        <v>6728</v>
      </c>
      <c r="D838" s="1000" t="s">
        <v>6729</v>
      </c>
      <c r="E838" s="1002" t="s">
        <v>6758</v>
      </c>
      <c r="F838" s="1002" t="s">
        <v>6790</v>
      </c>
      <c r="G838" s="1002" t="s">
        <v>6791</v>
      </c>
      <c r="H838" s="1002" t="s">
        <v>6792</v>
      </c>
      <c r="I838" s="1002" t="s">
        <v>6793</v>
      </c>
      <c r="J838" s="1002" t="s">
        <v>6794</v>
      </c>
    </row>
    <row r="839" spans="1:10" s="1015" customFormat="1" ht="38.25" x14ac:dyDescent="0.3">
      <c r="A839" s="999">
        <v>21501</v>
      </c>
      <c r="B839" s="1000"/>
      <c r="C839" s="1000" t="s">
        <v>6728</v>
      </c>
      <c r="D839" s="1000" t="s">
        <v>6729</v>
      </c>
      <c r="E839" s="1002" t="s">
        <v>6758</v>
      </c>
      <c r="F839" s="1003" t="s">
        <v>6795</v>
      </c>
      <c r="G839" s="1002" t="s">
        <v>6796</v>
      </c>
      <c r="H839" s="1002" t="s">
        <v>1865</v>
      </c>
      <c r="I839" s="1002" t="s">
        <v>1744</v>
      </c>
      <c r="J839" s="1002" t="s">
        <v>6797</v>
      </c>
    </row>
    <row r="840" spans="1:10" s="1015" customFormat="1" ht="38.25" x14ac:dyDescent="0.3">
      <c r="A840" s="999">
        <v>21501</v>
      </c>
      <c r="B840" s="1000"/>
      <c r="C840" s="1000" t="s">
        <v>6728</v>
      </c>
      <c r="D840" s="1000" t="s">
        <v>6729</v>
      </c>
      <c r="E840" s="1002" t="s">
        <v>6758</v>
      </c>
      <c r="F840" s="1003" t="s">
        <v>6798</v>
      </c>
      <c r="G840" s="1002" t="s">
        <v>6799</v>
      </c>
      <c r="H840" s="1002" t="s">
        <v>5356</v>
      </c>
      <c r="I840" s="1002" t="s">
        <v>6800</v>
      </c>
      <c r="J840" s="1002" t="s">
        <v>6801</v>
      </c>
    </row>
    <row r="841" spans="1:10" s="1015" customFormat="1" ht="38.25" x14ac:dyDescent="0.3">
      <c r="A841" s="999">
        <v>21501</v>
      </c>
      <c r="B841" s="1000"/>
      <c r="C841" s="1000" t="s">
        <v>6728</v>
      </c>
      <c r="D841" s="1000" t="s">
        <v>6729</v>
      </c>
      <c r="E841" s="1002" t="s">
        <v>6758</v>
      </c>
      <c r="F841" s="1003" t="s">
        <v>6802</v>
      </c>
      <c r="G841" s="1002" t="s">
        <v>6803</v>
      </c>
      <c r="H841" s="1002" t="s">
        <v>2586</v>
      </c>
      <c r="I841" s="1002" t="s">
        <v>6804</v>
      </c>
      <c r="J841" s="1002" t="s">
        <v>6805</v>
      </c>
    </row>
    <row r="842" spans="1:10" s="1015" customFormat="1" ht="38.25" x14ac:dyDescent="0.3">
      <c r="A842" s="999">
        <v>21501</v>
      </c>
      <c r="B842" s="1000"/>
      <c r="C842" s="1000" t="s">
        <v>6728</v>
      </c>
      <c r="D842" s="1000" t="s">
        <v>6729</v>
      </c>
      <c r="E842" s="1002" t="s">
        <v>6758</v>
      </c>
      <c r="F842" s="1003" t="s">
        <v>6806</v>
      </c>
      <c r="G842" s="1002" t="s">
        <v>6807</v>
      </c>
      <c r="H842" s="1002" t="s">
        <v>6808</v>
      </c>
      <c r="I842" s="1002" t="s">
        <v>6809</v>
      </c>
      <c r="J842" s="1002" t="s">
        <v>6810</v>
      </c>
    </row>
    <row r="843" spans="1:10" s="1015" customFormat="1" ht="38.25" x14ac:dyDescent="0.3">
      <c r="A843" s="999">
        <v>21501</v>
      </c>
      <c r="B843" s="1000"/>
      <c r="C843" s="1000" t="s">
        <v>6728</v>
      </c>
      <c r="D843" s="1000" t="s">
        <v>6729</v>
      </c>
      <c r="E843" s="1002" t="s">
        <v>6758</v>
      </c>
      <c r="F843" s="1003" t="s">
        <v>6811</v>
      </c>
      <c r="G843" s="1002" t="s">
        <v>6812</v>
      </c>
      <c r="H843" s="1002" t="s">
        <v>6105</v>
      </c>
      <c r="I843" s="1002" t="s">
        <v>6813</v>
      </c>
      <c r="J843" s="1002" t="s">
        <v>6814</v>
      </c>
    </row>
    <row r="844" spans="1:10" s="1015" customFormat="1" ht="38.25" x14ac:dyDescent="0.3">
      <c r="A844" s="999">
        <v>21501</v>
      </c>
      <c r="B844" s="1000"/>
      <c r="C844" s="1000" t="s">
        <v>6728</v>
      </c>
      <c r="D844" s="1000" t="s">
        <v>6729</v>
      </c>
      <c r="E844" s="1002" t="s">
        <v>6758</v>
      </c>
      <c r="F844" s="1003" t="s">
        <v>6815</v>
      </c>
      <c r="G844" s="1002" t="s">
        <v>4271</v>
      </c>
      <c r="H844" s="1002" t="s">
        <v>5366</v>
      </c>
      <c r="I844" s="1002" t="s">
        <v>6732</v>
      </c>
      <c r="J844" s="1002" t="s">
        <v>6816</v>
      </c>
    </row>
    <row r="845" spans="1:10" s="1015" customFormat="1" ht="38.25" x14ac:dyDescent="0.3">
      <c r="A845" s="999">
        <v>21501</v>
      </c>
      <c r="B845" s="1000"/>
      <c r="C845" s="1000" t="s">
        <v>6728</v>
      </c>
      <c r="D845" s="1000" t="s">
        <v>6729</v>
      </c>
      <c r="E845" s="1002" t="s">
        <v>6758</v>
      </c>
      <c r="F845" s="1003" t="s">
        <v>6817</v>
      </c>
      <c r="G845" s="1002" t="s">
        <v>4496</v>
      </c>
      <c r="H845" s="1002" t="s">
        <v>6818</v>
      </c>
      <c r="I845" s="1002" t="s">
        <v>6819</v>
      </c>
      <c r="J845" s="1002" t="s">
        <v>6820</v>
      </c>
    </row>
    <row r="846" spans="1:10" s="1015" customFormat="1" ht="38.25" x14ac:dyDescent="0.3">
      <c r="A846" s="999">
        <v>21501</v>
      </c>
      <c r="B846" s="1000"/>
      <c r="C846" s="1000" t="s">
        <v>6728</v>
      </c>
      <c r="D846" s="1000" t="s">
        <v>6729</v>
      </c>
      <c r="E846" s="1002" t="s">
        <v>6758</v>
      </c>
      <c r="F846" s="1003" t="s">
        <v>6821</v>
      </c>
      <c r="G846" s="1002" t="s">
        <v>6822</v>
      </c>
      <c r="H846" s="1002" t="s">
        <v>2148</v>
      </c>
      <c r="I846" s="1002" t="s">
        <v>4285</v>
      </c>
      <c r="J846" s="1002" t="s">
        <v>6823</v>
      </c>
    </row>
    <row r="847" spans="1:10" s="1015" customFormat="1" ht="38.25" x14ac:dyDescent="0.3">
      <c r="A847" s="999">
        <v>21501</v>
      </c>
      <c r="B847" s="1000"/>
      <c r="C847" s="1000" t="s">
        <v>6728</v>
      </c>
      <c r="D847" s="1000" t="s">
        <v>6729</v>
      </c>
      <c r="E847" s="1002" t="s">
        <v>6758</v>
      </c>
      <c r="F847" s="1002" t="s">
        <v>6824</v>
      </c>
      <c r="G847" s="1002" t="s">
        <v>2565</v>
      </c>
      <c r="H847" s="1002" t="s">
        <v>6825</v>
      </c>
      <c r="I847" s="1002" t="s">
        <v>6826</v>
      </c>
      <c r="J847" s="1002" t="s">
        <v>6827</v>
      </c>
    </row>
    <row r="848" spans="1:10" s="1015" customFormat="1" ht="38.25" x14ac:dyDescent="0.3">
      <c r="A848" s="999">
        <v>21501</v>
      </c>
      <c r="B848" s="1000"/>
      <c r="C848" s="1000" t="s">
        <v>6728</v>
      </c>
      <c r="D848" s="1000" t="s">
        <v>6729</v>
      </c>
      <c r="E848" s="1002" t="s">
        <v>6758</v>
      </c>
      <c r="F848" s="1003" t="s">
        <v>6828</v>
      </c>
      <c r="G848" s="1002" t="s">
        <v>6829</v>
      </c>
      <c r="H848" s="1002" t="s">
        <v>4284</v>
      </c>
      <c r="I848" s="1002" t="s">
        <v>6830</v>
      </c>
      <c r="J848" s="1002" t="s">
        <v>6831</v>
      </c>
    </row>
    <row r="849" spans="1:10" s="1015" customFormat="1" ht="38.25" x14ac:dyDescent="0.3">
      <c r="A849" s="999">
        <v>21501</v>
      </c>
      <c r="B849" s="1000"/>
      <c r="C849" s="1000" t="s">
        <v>6728</v>
      </c>
      <c r="D849" s="1000" t="s">
        <v>6729</v>
      </c>
      <c r="E849" s="1002" t="s">
        <v>6758</v>
      </c>
      <c r="F849" s="1003" t="s">
        <v>6832</v>
      </c>
      <c r="G849" s="1002" t="s">
        <v>6833</v>
      </c>
      <c r="H849" s="1002" t="s">
        <v>1632</v>
      </c>
      <c r="I849" s="1002" t="s">
        <v>6834</v>
      </c>
      <c r="J849" s="1002" t="s">
        <v>6835</v>
      </c>
    </row>
    <row r="850" spans="1:10" s="1015" customFormat="1" ht="38.25" x14ac:dyDescent="0.3">
      <c r="A850" s="999">
        <v>21501</v>
      </c>
      <c r="B850" s="1000"/>
      <c r="C850" s="1000" t="s">
        <v>6728</v>
      </c>
      <c r="D850" s="1000" t="s">
        <v>6729</v>
      </c>
      <c r="E850" s="1002" t="s">
        <v>6758</v>
      </c>
      <c r="F850" s="1003" t="s">
        <v>6836</v>
      </c>
      <c r="G850" s="1002" t="s">
        <v>6837</v>
      </c>
      <c r="H850" s="1002" t="s">
        <v>6838</v>
      </c>
      <c r="I850" s="1002" t="s">
        <v>6839</v>
      </c>
      <c r="J850" s="1002" t="s">
        <v>6840</v>
      </c>
    </row>
    <row r="851" spans="1:10" s="1015" customFormat="1" ht="38.25" x14ac:dyDescent="0.3">
      <c r="A851" s="999">
        <v>21501</v>
      </c>
      <c r="B851" s="1000"/>
      <c r="C851" s="1000" t="s">
        <v>6728</v>
      </c>
      <c r="D851" s="1000" t="s">
        <v>6729</v>
      </c>
      <c r="E851" s="1002" t="s">
        <v>6758</v>
      </c>
      <c r="F851" s="1003" t="s">
        <v>6841</v>
      </c>
      <c r="G851" s="1002" t="s">
        <v>6842</v>
      </c>
      <c r="H851" s="1002" t="s">
        <v>1442</v>
      </c>
      <c r="I851" s="1002" t="s">
        <v>1570</v>
      </c>
      <c r="J851" s="1002" t="s">
        <v>6843</v>
      </c>
    </row>
    <row r="852" spans="1:10" s="1015" customFormat="1" ht="38.25" x14ac:dyDescent="0.3">
      <c r="A852" s="999">
        <v>21501</v>
      </c>
      <c r="B852" s="1000"/>
      <c r="C852" s="1000" t="s">
        <v>6728</v>
      </c>
      <c r="D852" s="1000" t="s">
        <v>6729</v>
      </c>
      <c r="E852" s="1002" t="s">
        <v>6758</v>
      </c>
      <c r="F852" s="1003" t="s">
        <v>6844</v>
      </c>
      <c r="G852" s="1002" t="s">
        <v>6845</v>
      </c>
      <c r="H852" s="1002" t="s">
        <v>1937</v>
      </c>
      <c r="I852" s="1002" t="s">
        <v>6846</v>
      </c>
      <c r="J852" s="1002" t="s">
        <v>6847</v>
      </c>
    </row>
    <row r="853" spans="1:10" s="1015" customFormat="1" ht="38.25" x14ac:dyDescent="0.3">
      <c r="A853" s="999">
        <v>21501</v>
      </c>
      <c r="B853" s="1000"/>
      <c r="C853" s="1000" t="s">
        <v>6728</v>
      </c>
      <c r="D853" s="1000" t="s">
        <v>6729</v>
      </c>
      <c r="E853" s="1002" t="s">
        <v>6758</v>
      </c>
      <c r="F853" s="1003" t="s">
        <v>6848</v>
      </c>
      <c r="G853" s="1002" t="s">
        <v>6849</v>
      </c>
      <c r="H853" s="1002" t="s">
        <v>2601</v>
      </c>
      <c r="I853" s="1002" t="s">
        <v>6850</v>
      </c>
      <c r="J853" s="1002" t="s">
        <v>6851</v>
      </c>
    </row>
    <row r="854" spans="1:10" s="1015" customFormat="1" ht="38.25" x14ac:dyDescent="0.3">
      <c r="A854" s="999">
        <v>21501</v>
      </c>
      <c r="B854" s="1000"/>
      <c r="C854" s="1000" t="s">
        <v>6728</v>
      </c>
      <c r="D854" s="1000" t="s">
        <v>6729</v>
      </c>
      <c r="E854" s="1002" t="s">
        <v>6758</v>
      </c>
      <c r="F854" s="1003" t="s">
        <v>6852</v>
      </c>
      <c r="G854" s="1002" t="s">
        <v>1631</v>
      </c>
      <c r="H854" s="1002" t="s">
        <v>2397</v>
      </c>
      <c r="I854" s="1002" t="s">
        <v>6853</v>
      </c>
      <c r="J854" s="1002" t="s">
        <v>6854</v>
      </c>
    </row>
    <row r="855" spans="1:10" s="1015" customFormat="1" ht="38.25" x14ac:dyDescent="0.3">
      <c r="A855" s="999">
        <v>21501</v>
      </c>
      <c r="B855" s="1000"/>
      <c r="C855" s="1000" t="s">
        <v>6728</v>
      </c>
      <c r="D855" s="1000" t="s">
        <v>6729</v>
      </c>
      <c r="E855" s="1002" t="s">
        <v>6758</v>
      </c>
      <c r="F855" s="1003" t="s">
        <v>6855</v>
      </c>
      <c r="G855" s="1002" t="s">
        <v>6856</v>
      </c>
      <c r="H855" s="1002" t="s">
        <v>6792</v>
      </c>
      <c r="I855" s="1002" t="s">
        <v>3641</v>
      </c>
      <c r="J855" s="1002" t="s">
        <v>6857</v>
      </c>
    </row>
    <row r="856" spans="1:10" s="1015" customFormat="1" ht="38.25" x14ac:dyDescent="0.3">
      <c r="A856" s="999">
        <v>21501</v>
      </c>
      <c r="B856" s="1000"/>
      <c r="C856" s="1000" t="s">
        <v>6728</v>
      </c>
      <c r="D856" s="1000" t="s">
        <v>6729</v>
      </c>
      <c r="E856" s="1002" t="s">
        <v>6758</v>
      </c>
      <c r="F856" s="1003" t="s">
        <v>6858</v>
      </c>
      <c r="G856" s="1002" t="s">
        <v>6859</v>
      </c>
      <c r="H856" s="1002" t="s">
        <v>1665</v>
      </c>
      <c r="I856" s="1002" t="s">
        <v>6860</v>
      </c>
      <c r="J856" s="1002" t="s">
        <v>6861</v>
      </c>
    </row>
    <row r="857" spans="1:10" s="1015" customFormat="1" ht="38.25" x14ac:dyDescent="0.3">
      <c r="A857" s="999">
        <v>21501</v>
      </c>
      <c r="B857" s="1000"/>
      <c r="C857" s="1000" t="s">
        <v>6728</v>
      </c>
      <c r="D857" s="1000" t="s">
        <v>6729</v>
      </c>
      <c r="E857" s="1002" t="s">
        <v>6758</v>
      </c>
      <c r="F857" s="1003" t="s">
        <v>6862</v>
      </c>
      <c r="G857" s="1002" t="s">
        <v>6863</v>
      </c>
      <c r="H857" s="1002" t="s">
        <v>2793</v>
      </c>
      <c r="I857" s="1002" t="s">
        <v>6864</v>
      </c>
      <c r="J857" s="1002" t="s">
        <v>6865</v>
      </c>
    </row>
    <row r="858" spans="1:10" s="1015" customFormat="1" ht="38.25" x14ac:dyDescent="0.3">
      <c r="A858" s="999">
        <v>21501</v>
      </c>
      <c r="B858" s="1000"/>
      <c r="C858" s="1000" t="s">
        <v>6728</v>
      </c>
      <c r="D858" s="1000" t="s">
        <v>6729</v>
      </c>
      <c r="E858" s="1002" t="s">
        <v>6758</v>
      </c>
      <c r="F858" s="1003" t="s">
        <v>6866</v>
      </c>
      <c r="G858" s="1002" t="s">
        <v>6867</v>
      </c>
      <c r="H858" s="1002" t="s">
        <v>6792</v>
      </c>
      <c r="I858" s="1002" t="s">
        <v>2756</v>
      </c>
      <c r="J858" s="1002" t="s">
        <v>6868</v>
      </c>
    </row>
    <row r="859" spans="1:10" s="1015" customFormat="1" ht="38.25" x14ac:dyDescent="0.3">
      <c r="A859" s="999">
        <v>21501</v>
      </c>
      <c r="B859" s="1000"/>
      <c r="C859" s="1000" t="s">
        <v>6728</v>
      </c>
      <c r="D859" s="1000" t="s">
        <v>6729</v>
      </c>
      <c r="E859" s="1002" t="s">
        <v>6758</v>
      </c>
      <c r="F859" s="1003" t="s">
        <v>6869</v>
      </c>
      <c r="G859" s="1002" t="s">
        <v>6870</v>
      </c>
      <c r="H859" s="1002" t="s">
        <v>1996</v>
      </c>
      <c r="I859" s="1002" t="s">
        <v>1761</v>
      </c>
      <c r="J859" s="1002" t="s">
        <v>6871</v>
      </c>
    </row>
    <row r="860" spans="1:10" s="1015" customFormat="1" ht="38.25" x14ac:dyDescent="0.3">
      <c r="A860" s="999">
        <v>21501</v>
      </c>
      <c r="B860" s="1000"/>
      <c r="C860" s="1000" t="s">
        <v>6728</v>
      </c>
      <c r="D860" s="1000" t="s">
        <v>6729</v>
      </c>
      <c r="E860" s="1002" t="s">
        <v>6758</v>
      </c>
      <c r="F860" s="1003" t="s">
        <v>6872</v>
      </c>
      <c r="G860" s="1002" t="s">
        <v>6873</v>
      </c>
      <c r="H860" s="1002" t="s">
        <v>1865</v>
      </c>
      <c r="I860" s="1002" t="s">
        <v>6874</v>
      </c>
      <c r="J860" s="1002" t="s">
        <v>6875</v>
      </c>
    </row>
    <row r="861" spans="1:10" s="1015" customFormat="1" ht="38.25" x14ac:dyDescent="0.3">
      <c r="A861" s="999">
        <v>21501</v>
      </c>
      <c r="B861" s="1000"/>
      <c r="C861" s="1000" t="s">
        <v>6728</v>
      </c>
      <c r="D861" s="1000" t="s">
        <v>6729</v>
      </c>
      <c r="E861" s="1002" t="s">
        <v>6758</v>
      </c>
      <c r="F861" s="1003" t="s">
        <v>6876</v>
      </c>
      <c r="G861" s="1002" t="s">
        <v>6877</v>
      </c>
      <c r="H861" s="1002" t="s">
        <v>6878</v>
      </c>
      <c r="I861" s="1002" t="s">
        <v>4251</v>
      </c>
      <c r="J861" s="1002" t="s">
        <v>6879</v>
      </c>
    </row>
    <row r="862" spans="1:10" s="1015" customFormat="1" ht="38.25" x14ac:dyDescent="0.3">
      <c r="A862" s="999">
        <v>21501</v>
      </c>
      <c r="B862" s="1000"/>
      <c r="C862" s="1000" t="s">
        <v>6728</v>
      </c>
      <c r="D862" s="1000" t="s">
        <v>6729</v>
      </c>
      <c r="E862" s="1002" t="s">
        <v>6758</v>
      </c>
      <c r="F862" s="1003" t="s">
        <v>6880</v>
      </c>
      <c r="G862" s="1002" t="s">
        <v>5363</v>
      </c>
      <c r="H862" s="1002" t="s">
        <v>6470</v>
      </c>
      <c r="I862" s="1002" t="s">
        <v>6881</v>
      </c>
      <c r="J862" s="1002" t="s">
        <v>6882</v>
      </c>
    </row>
    <row r="863" spans="1:10" s="1015" customFormat="1" ht="38.25" x14ac:dyDescent="0.3">
      <c r="A863" s="999">
        <v>21501</v>
      </c>
      <c r="B863" s="1000"/>
      <c r="C863" s="1000" t="s">
        <v>6728</v>
      </c>
      <c r="D863" s="1000" t="s">
        <v>6729</v>
      </c>
      <c r="E863" s="1002" t="s">
        <v>6758</v>
      </c>
      <c r="F863" s="1003" t="s">
        <v>6883</v>
      </c>
      <c r="G863" s="1002" t="s">
        <v>3033</v>
      </c>
      <c r="H863" s="1002" t="s">
        <v>1751</v>
      </c>
      <c r="I863" s="1002" t="s">
        <v>6884</v>
      </c>
      <c r="J863" s="1002" t="s">
        <v>6885</v>
      </c>
    </row>
    <row r="864" spans="1:10" s="1015" customFormat="1" ht="38.25" x14ac:dyDescent="0.3">
      <c r="A864" s="999">
        <v>21501</v>
      </c>
      <c r="B864" s="1000"/>
      <c r="C864" s="1000" t="s">
        <v>6728</v>
      </c>
      <c r="D864" s="1000" t="s">
        <v>6729</v>
      </c>
      <c r="E864" s="1002" t="s">
        <v>6758</v>
      </c>
      <c r="F864" s="1003" t="s">
        <v>6886</v>
      </c>
      <c r="G864" s="1002" t="s">
        <v>3731</v>
      </c>
      <c r="H864" s="1002" t="s">
        <v>5618</v>
      </c>
      <c r="I864" s="1002" t="s">
        <v>2206</v>
      </c>
      <c r="J864" s="1002" t="s">
        <v>6887</v>
      </c>
    </row>
    <row r="865" spans="1:10" s="1015" customFormat="1" ht="38.25" x14ac:dyDescent="0.3">
      <c r="A865" s="999">
        <v>21501</v>
      </c>
      <c r="B865" s="1000"/>
      <c r="C865" s="1000" t="s">
        <v>6728</v>
      </c>
      <c r="D865" s="1000" t="s">
        <v>6729</v>
      </c>
      <c r="E865" s="1002" t="s">
        <v>6758</v>
      </c>
      <c r="F865" s="1003" t="s">
        <v>6888</v>
      </c>
      <c r="G865" s="1002" t="s">
        <v>6889</v>
      </c>
      <c r="H865" s="1002" t="s">
        <v>2856</v>
      </c>
      <c r="I865" s="1002" t="s">
        <v>1717</v>
      </c>
      <c r="J865" s="1002" t="s">
        <v>6890</v>
      </c>
    </row>
    <row r="866" spans="1:10" s="1015" customFormat="1" ht="38.25" x14ac:dyDescent="0.3">
      <c r="A866" s="999">
        <v>21501</v>
      </c>
      <c r="B866" s="1000"/>
      <c r="C866" s="1000" t="s">
        <v>6728</v>
      </c>
      <c r="D866" s="1000" t="s">
        <v>6729</v>
      </c>
      <c r="E866" s="1002" t="s">
        <v>6758</v>
      </c>
      <c r="F866" s="1003" t="s">
        <v>6891</v>
      </c>
      <c r="G866" s="1002" t="s">
        <v>6892</v>
      </c>
      <c r="H866" s="1002" t="s">
        <v>6893</v>
      </c>
      <c r="I866" s="1002" t="s">
        <v>6894</v>
      </c>
      <c r="J866" s="1002" t="s">
        <v>6895</v>
      </c>
    </row>
    <row r="867" spans="1:10" s="1015" customFormat="1" ht="38.25" x14ac:dyDescent="0.3">
      <c r="A867" s="999">
        <v>21501</v>
      </c>
      <c r="B867" s="1000"/>
      <c r="C867" s="1000" t="s">
        <v>6728</v>
      </c>
      <c r="D867" s="1000" t="s">
        <v>6729</v>
      </c>
      <c r="E867" s="1002" t="s">
        <v>6758</v>
      </c>
      <c r="F867" s="1003" t="s">
        <v>6896</v>
      </c>
      <c r="G867" s="1002" t="s">
        <v>6013</v>
      </c>
      <c r="H867" s="1002" t="s">
        <v>5540</v>
      </c>
      <c r="I867" s="1002" t="s">
        <v>4798</v>
      </c>
      <c r="J867" s="1002" t="s">
        <v>6897</v>
      </c>
    </row>
    <row r="868" spans="1:10" s="1015" customFormat="1" ht="38.25" x14ac:dyDescent="0.3">
      <c r="A868" s="999">
        <v>21501</v>
      </c>
      <c r="B868" s="1000"/>
      <c r="C868" s="1000" t="s">
        <v>6728</v>
      </c>
      <c r="D868" s="1000" t="s">
        <v>6729</v>
      </c>
      <c r="E868" s="1002" t="s">
        <v>6758</v>
      </c>
      <c r="F868" s="1003" t="s">
        <v>6898</v>
      </c>
      <c r="G868" s="1002" t="s">
        <v>6899</v>
      </c>
      <c r="H868" s="1002" t="s">
        <v>2592</v>
      </c>
      <c r="I868" s="1002" t="s">
        <v>6900</v>
      </c>
      <c r="J868" s="1002"/>
    </row>
    <row r="869" spans="1:10" s="1015" customFormat="1" ht="38.25" x14ac:dyDescent="0.3">
      <c r="A869" s="999">
        <v>21501</v>
      </c>
      <c r="B869" s="1000"/>
      <c r="C869" s="1000" t="s">
        <v>6728</v>
      </c>
      <c r="D869" s="1000" t="s">
        <v>6729</v>
      </c>
      <c r="E869" s="1002" t="s">
        <v>6758</v>
      </c>
      <c r="F869" s="1002" t="s">
        <v>6901</v>
      </c>
      <c r="G869" s="1002" t="s">
        <v>6733</v>
      </c>
      <c r="H869" s="1002" t="s">
        <v>6734</v>
      </c>
      <c r="I869" s="1002" t="s">
        <v>6735</v>
      </c>
      <c r="J869" s="1002" t="s">
        <v>6902</v>
      </c>
    </row>
    <row r="870" spans="1:10" s="1015" customFormat="1" ht="38.25" x14ac:dyDescent="0.3">
      <c r="A870" s="999">
        <v>21501</v>
      </c>
      <c r="B870" s="1000"/>
      <c r="C870" s="1000" t="s">
        <v>6728</v>
      </c>
      <c r="D870" s="1000" t="s">
        <v>6729</v>
      </c>
      <c r="E870" s="1002" t="s">
        <v>6758</v>
      </c>
      <c r="F870" s="1002" t="s">
        <v>6903</v>
      </c>
      <c r="G870" s="1002" t="s">
        <v>6733</v>
      </c>
      <c r="H870" s="1002" t="s">
        <v>6734</v>
      </c>
      <c r="I870" s="1002" t="s">
        <v>6735</v>
      </c>
      <c r="J870" s="1002" t="s">
        <v>6902</v>
      </c>
    </row>
    <row r="871" spans="1:10" s="1015" customFormat="1" ht="38.25" x14ac:dyDescent="0.3">
      <c r="A871" s="999">
        <v>21501</v>
      </c>
      <c r="B871" s="1000"/>
      <c r="C871" s="1000" t="s">
        <v>6728</v>
      </c>
      <c r="D871" s="1000" t="s">
        <v>6729</v>
      </c>
      <c r="E871" s="1002" t="s">
        <v>6758</v>
      </c>
      <c r="F871" s="1002" t="s">
        <v>6836</v>
      </c>
      <c r="G871" s="1002" t="s">
        <v>6733</v>
      </c>
      <c r="H871" s="1002" t="s">
        <v>6734</v>
      </c>
      <c r="I871" s="1002" t="s">
        <v>6735</v>
      </c>
      <c r="J871" s="1002" t="s">
        <v>6902</v>
      </c>
    </row>
    <row r="872" spans="1:10" s="1015" customFormat="1" ht="38.25" x14ac:dyDescent="0.3">
      <c r="A872" s="999">
        <v>21501</v>
      </c>
      <c r="B872" s="1000"/>
      <c r="C872" s="1000" t="s">
        <v>6728</v>
      </c>
      <c r="D872" s="1000" t="s">
        <v>6729</v>
      </c>
      <c r="E872" s="1002" t="s">
        <v>6758</v>
      </c>
      <c r="F872" s="1002" t="s">
        <v>6844</v>
      </c>
      <c r="G872" s="1002" t="s">
        <v>6733</v>
      </c>
      <c r="H872" s="1002" t="s">
        <v>6734</v>
      </c>
      <c r="I872" s="1002" t="s">
        <v>6735</v>
      </c>
      <c r="J872" s="1002" t="s">
        <v>6902</v>
      </c>
    </row>
    <row r="873" spans="1:10" s="1015" customFormat="1" ht="38.25" x14ac:dyDescent="0.3">
      <c r="A873" s="999">
        <v>21501</v>
      </c>
      <c r="B873" s="1000"/>
      <c r="C873" s="1000" t="s">
        <v>6728</v>
      </c>
      <c r="D873" s="1000" t="s">
        <v>6729</v>
      </c>
      <c r="E873" s="1002" t="s">
        <v>6758</v>
      </c>
      <c r="F873" s="1002" t="s">
        <v>6904</v>
      </c>
      <c r="G873" s="1002" t="s">
        <v>6733</v>
      </c>
      <c r="H873" s="1002" t="s">
        <v>6734</v>
      </c>
      <c r="I873" s="1002" t="s">
        <v>6735</v>
      </c>
      <c r="J873" s="1002" t="s">
        <v>6902</v>
      </c>
    </row>
    <row r="874" spans="1:10" s="1015" customFormat="1" ht="38.25" x14ac:dyDescent="0.3">
      <c r="A874" s="999">
        <v>21501</v>
      </c>
      <c r="B874" s="1000"/>
      <c r="C874" s="1000" t="s">
        <v>6728</v>
      </c>
      <c r="D874" s="1000" t="s">
        <v>6729</v>
      </c>
      <c r="E874" s="1002" t="s">
        <v>6758</v>
      </c>
      <c r="F874" s="1002" t="s">
        <v>6905</v>
      </c>
      <c r="G874" s="1002" t="s">
        <v>6733</v>
      </c>
      <c r="H874" s="1002" t="s">
        <v>6734</v>
      </c>
      <c r="I874" s="1002" t="s">
        <v>6735</v>
      </c>
      <c r="J874" s="1002" t="s">
        <v>6902</v>
      </c>
    </row>
    <row r="875" spans="1:10" s="1015" customFormat="1" ht="38.25" x14ac:dyDescent="0.3">
      <c r="A875" s="999">
        <v>21501</v>
      </c>
      <c r="B875" s="1000"/>
      <c r="C875" s="1000" t="s">
        <v>6728</v>
      </c>
      <c r="D875" s="1000" t="s">
        <v>6729</v>
      </c>
      <c r="E875" s="1002" t="s">
        <v>6758</v>
      </c>
      <c r="F875" s="1002" t="s">
        <v>6906</v>
      </c>
      <c r="G875" s="1002" t="s">
        <v>6733</v>
      </c>
      <c r="H875" s="1002" t="s">
        <v>6734</v>
      </c>
      <c r="I875" s="1002" t="s">
        <v>6735</v>
      </c>
      <c r="J875" s="1002" t="s">
        <v>6902</v>
      </c>
    </row>
    <row r="876" spans="1:10" s="1015" customFormat="1" ht="38.25" x14ac:dyDescent="0.3">
      <c r="A876" s="1150" t="s">
        <v>10841</v>
      </c>
      <c r="B876" s="1143"/>
      <c r="C876" s="1141" t="s">
        <v>6728</v>
      </c>
      <c r="D876" s="1062" t="s">
        <v>12079</v>
      </c>
      <c r="E876" s="1129"/>
      <c r="F876" s="1129"/>
      <c r="G876" s="1129"/>
      <c r="H876" s="1129"/>
      <c r="I876" s="1129"/>
      <c r="J876" s="1129"/>
    </row>
    <row r="877" spans="1:10" s="1015" customFormat="1" ht="36" x14ac:dyDescent="0.3">
      <c r="A877" s="1083" t="s">
        <v>8019</v>
      </c>
      <c r="B877" s="1083" t="s">
        <v>11150</v>
      </c>
      <c r="C877" s="1083" t="s">
        <v>11151</v>
      </c>
      <c r="D877" s="1083" t="s">
        <v>9849</v>
      </c>
      <c r="E877" s="1083" t="s">
        <v>214</v>
      </c>
      <c r="F877" s="1083" t="s">
        <v>11152</v>
      </c>
      <c r="G877" s="1083"/>
      <c r="H877" s="1083"/>
      <c r="I877" s="1083"/>
      <c r="J877" s="1084"/>
    </row>
    <row r="878" spans="1:10" s="1015" customFormat="1" ht="36" x14ac:dyDescent="0.3">
      <c r="A878" s="1083" t="s">
        <v>8019</v>
      </c>
      <c r="B878" s="1083" t="s">
        <v>11153</v>
      </c>
      <c r="C878" s="1083" t="s">
        <v>11151</v>
      </c>
      <c r="D878" s="1083" t="s">
        <v>9849</v>
      </c>
      <c r="E878" s="1083" t="s">
        <v>1388</v>
      </c>
      <c r="F878" s="1083" t="s">
        <v>11152</v>
      </c>
      <c r="G878" s="1083"/>
      <c r="H878" s="1083"/>
      <c r="I878" s="1083"/>
      <c r="J878" s="1084"/>
    </row>
    <row r="879" spans="1:10" s="1015" customFormat="1" ht="36" x14ac:dyDescent="0.3">
      <c r="A879" s="1083" t="s">
        <v>8019</v>
      </c>
      <c r="B879" s="1083" t="s">
        <v>11153</v>
      </c>
      <c r="C879" s="1083" t="s">
        <v>11151</v>
      </c>
      <c r="D879" s="1083" t="s">
        <v>9849</v>
      </c>
      <c r="E879" s="1083" t="s">
        <v>1388</v>
      </c>
      <c r="F879" s="1083" t="s">
        <v>11154</v>
      </c>
      <c r="G879" s="1083"/>
      <c r="H879" s="1083"/>
      <c r="I879" s="1083"/>
      <c r="J879" s="1084"/>
    </row>
    <row r="880" spans="1:10" s="1015" customFormat="1" ht="36" x14ac:dyDescent="0.3">
      <c r="A880" s="1083" t="s">
        <v>8019</v>
      </c>
      <c r="B880" s="1083" t="s">
        <v>11153</v>
      </c>
      <c r="C880" s="1083" t="s">
        <v>11151</v>
      </c>
      <c r="D880" s="1083" t="s">
        <v>9849</v>
      </c>
      <c r="E880" s="1083" t="s">
        <v>1388</v>
      </c>
      <c r="F880" s="1083" t="s">
        <v>11155</v>
      </c>
      <c r="G880" s="1083"/>
      <c r="H880" s="1083"/>
      <c r="I880" s="1083"/>
      <c r="J880" s="1084"/>
    </row>
    <row r="881" spans="1:10" s="1015" customFormat="1" ht="36" x14ac:dyDescent="0.3">
      <c r="A881" s="1083" t="s">
        <v>8019</v>
      </c>
      <c r="B881" s="1083" t="s">
        <v>11153</v>
      </c>
      <c r="C881" s="1083" t="s">
        <v>11151</v>
      </c>
      <c r="D881" s="1083" t="s">
        <v>9849</v>
      </c>
      <c r="E881" s="1083" t="s">
        <v>1388</v>
      </c>
      <c r="F881" s="1083" t="s">
        <v>11156</v>
      </c>
      <c r="G881" s="1083"/>
      <c r="H881" s="1083"/>
      <c r="I881" s="1083"/>
      <c r="J881" s="1084"/>
    </row>
    <row r="882" spans="1:10" s="1015" customFormat="1" ht="36" x14ac:dyDescent="0.3">
      <c r="A882" s="1083" t="s">
        <v>8019</v>
      </c>
      <c r="B882" s="1083" t="s">
        <v>11153</v>
      </c>
      <c r="C882" s="1083" t="s">
        <v>11151</v>
      </c>
      <c r="D882" s="1083" t="s">
        <v>9849</v>
      </c>
      <c r="E882" s="1083" t="s">
        <v>1388</v>
      </c>
      <c r="F882" s="1083" t="s">
        <v>11157</v>
      </c>
      <c r="G882" s="1083"/>
      <c r="H882" s="1083"/>
      <c r="I882" s="1083"/>
      <c r="J882" s="1084"/>
    </row>
    <row r="883" spans="1:10" s="1015" customFormat="1" ht="36" x14ac:dyDescent="0.3">
      <c r="A883" s="1083" t="s">
        <v>8019</v>
      </c>
      <c r="B883" s="1083" t="s">
        <v>11153</v>
      </c>
      <c r="C883" s="1083" t="s">
        <v>11151</v>
      </c>
      <c r="D883" s="1083" t="s">
        <v>9849</v>
      </c>
      <c r="E883" s="1083" t="s">
        <v>1388</v>
      </c>
      <c r="F883" s="1083" t="s">
        <v>11158</v>
      </c>
      <c r="G883" s="1083"/>
      <c r="H883" s="1083"/>
      <c r="I883" s="1083"/>
      <c r="J883" s="1084"/>
    </row>
    <row r="884" spans="1:10" s="1015" customFormat="1" ht="36" x14ac:dyDescent="0.3">
      <c r="A884" s="1083" t="s">
        <v>8019</v>
      </c>
      <c r="B884" s="1083" t="s">
        <v>11153</v>
      </c>
      <c r="C884" s="1083" t="s">
        <v>11151</v>
      </c>
      <c r="D884" s="1083" t="s">
        <v>9849</v>
      </c>
      <c r="E884" s="1083" t="s">
        <v>1388</v>
      </c>
      <c r="F884" s="1083" t="s">
        <v>11159</v>
      </c>
      <c r="G884" s="1083"/>
      <c r="H884" s="1083"/>
      <c r="I884" s="1083"/>
      <c r="J884" s="1084"/>
    </row>
    <row r="885" spans="1:10" s="1015" customFormat="1" ht="36" x14ac:dyDescent="0.3">
      <c r="A885" s="1083" t="s">
        <v>8019</v>
      </c>
      <c r="B885" s="1083" t="s">
        <v>11153</v>
      </c>
      <c r="C885" s="1083" t="s">
        <v>11151</v>
      </c>
      <c r="D885" s="1083" t="s">
        <v>9849</v>
      </c>
      <c r="E885" s="1083" t="s">
        <v>1388</v>
      </c>
      <c r="F885" s="1083" t="s">
        <v>11160</v>
      </c>
      <c r="G885" s="1083"/>
      <c r="H885" s="1083"/>
      <c r="I885" s="1083"/>
      <c r="J885" s="1084"/>
    </row>
    <row r="886" spans="1:10" s="1015" customFormat="1" ht="36" x14ac:dyDescent="0.3">
      <c r="A886" s="1083" t="s">
        <v>8019</v>
      </c>
      <c r="B886" s="1083" t="s">
        <v>11153</v>
      </c>
      <c r="C886" s="1083" t="s">
        <v>11151</v>
      </c>
      <c r="D886" s="1083" t="s">
        <v>9849</v>
      </c>
      <c r="E886" s="1083" t="s">
        <v>1388</v>
      </c>
      <c r="F886" s="1083" t="s">
        <v>11161</v>
      </c>
      <c r="G886" s="1083"/>
      <c r="H886" s="1083"/>
      <c r="I886" s="1083"/>
      <c r="J886" s="1084"/>
    </row>
    <row r="887" spans="1:10" s="1015" customFormat="1" ht="36" x14ac:dyDescent="0.3">
      <c r="A887" s="1083" t="s">
        <v>8019</v>
      </c>
      <c r="B887" s="1083" t="s">
        <v>11153</v>
      </c>
      <c r="C887" s="1083" t="s">
        <v>11151</v>
      </c>
      <c r="D887" s="1083" t="s">
        <v>9849</v>
      </c>
      <c r="E887" s="1083" t="s">
        <v>1388</v>
      </c>
      <c r="F887" s="1083" t="s">
        <v>11162</v>
      </c>
      <c r="G887" s="1083"/>
      <c r="H887" s="1083"/>
      <c r="I887" s="1083"/>
      <c r="J887" s="1084"/>
    </row>
    <row r="888" spans="1:10" s="1015" customFormat="1" ht="36" x14ac:dyDescent="0.3">
      <c r="A888" s="1083" t="s">
        <v>8019</v>
      </c>
      <c r="B888" s="1083" t="s">
        <v>11163</v>
      </c>
      <c r="C888" s="1083" t="s">
        <v>11151</v>
      </c>
      <c r="D888" s="1083" t="s">
        <v>9849</v>
      </c>
      <c r="E888" s="1083" t="s">
        <v>1667</v>
      </c>
      <c r="F888" s="1083" t="s">
        <v>11152</v>
      </c>
      <c r="G888" s="1083"/>
      <c r="H888" s="1083"/>
      <c r="I888" s="1083"/>
      <c r="J888" s="1084"/>
    </row>
    <row r="889" spans="1:10" s="1015" customFormat="1" ht="36" x14ac:dyDescent="0.3">
      <c r="A889" s="1083" t="s">
        <v>8019</v>
      </c>
      <c r="B889" s="1083" t="s">
        <v>11163</v>
      </c>
      <c r="C889" s="1083" t="s">
        <v>11151</v>
      </c>
      <c r="D889" s="1083" t="s">
        <v>9849</v>
      </c>
      <c r="E889" s="1083" t="s">
        <v>1667</v>
      </c>
      <c r="F889" s="1083" t="s">
        <v>11155</v>
      </c>
      <c r="G889" s="1083"/>
      <c r="H889" s="1083"/>
      <c r="I889" s="1083"/>
      <c r="J889" s="1084"/>
    </row>
    <row r="890" spans="1:10" s="1015" customFormat="1" ht="36" x14ac:dyDescent="0.3">
      <c r="A890" s="1083" t="s">
        <v>8019</v>
      </c>
      <c r="B890" s="1083" t="s">
        <v>11163</v>
      </c>
      <c r="C890" s="1083" t="s">
        <v>11151</v>
      </c>
      <c r="D890" s="1083" t="s">
        <v>9849</v>
      </c>
      <c r="E890" s="1083" t="s">
        <v>1667</v>
      </c>
      <c r="F890" s="1083" t="s">
        <v>11157</v>
      </c>
      <c r="G890" s="1083"/>
      <c r="H890" s="1083"/>
      <c r="I890" s="1083"/>
      <c r="J890" s="1084"/>
    </row>
    <row r="891" spans="1:10" s="1015" customFormat="1" ht="36" x14ac:dyDescent="0.3">
      <c r="A891" s="1083" t="s">
        <v>8019</v>
      </c>
      <c r="B891" s="1083" t="s">
        <v>11163</v>
      </c>
      <c r="C891" s="1083" t="s">
        <v>11151</v>
      </c>
      <c r="D891" s="1083" t="s">
        <v>9849</v>
      </c>
      <c r="E891" s="1083" t="s">
        <v>1667</v>
      </c>
      <c r="F891" s="1083" t="s">
        <v>11159</v>
      </c>
      <c r="G891" s="1083"/>
      <c r="H891" s="1083"/>
      <c r="I891" s="1083"/>
      <c r="J891" s="1084"/>
    </row>
    <row r="892" spans="1:10" s="1015" customFormat="1" ht="36" x14ac:dyDescent="0.3">
      <c r="A892" s="1083" t="s">
        <v>8019</v>
      </c>
      <c r="B892" s="1083" t="s">
        <v>11163</v>
      </c>
      <c r="C892" s="1083" t="s">
        <v>11151</v>
      </c>
      <c r="D892" s="1083" t="s">
        <v>9849</v>
      </c>
      <c r="E892" s="1083" t="s">
        <v>1667</v>
      </c>
      <c r="F892" s="1083" t="s">
        <v>11160</v>
      </c>
      <c r="G892" s="1083"/>
      <c r="H892" s="1083"/>
      <c r="I892" s="1083"/>
      <c r="J892" s="1084"/>
    </row>
    <row r="893" spans="1:10" s="1015" customFormat="1" ht="36" x14ac:dyDescent="0.3">
      <c r="A893" s="1083" t="s">
        <v>8019</v>
      </c>
      <c r="B893" s="1083" t="s">
        <v>11164</v>
      </c>
      <c r="C893" s="1083" t="s">
        <v>11151</v>
      </c>
      <c r="D893" s="1083" t="s">
        <v>9849</v>
      </c>
      <c r="E893" s="1083" t="s">
        <v>1629</v>
      </c>
      <c r="F893" s="1083" t="s">
        <v>11152</v>
      </c>
      <c r="G893" s="1083"/>
      <c r="H893" s="1083"/>
      <c r="I893" s="1083"/>
      <c r="J893" s="1084"/>
    </row>
    <row r="894" spans="1:10" s="1015" customFormat="1" ht="36" x14ac:dyDescent="0.3">
      <c r="A894" s="1083" t="s">
        <v>8019</v>
      </c>
      <c r="B894" s="1083" t="s">
        <v>11164</v>
      </c>
      <c r="C894" s="1083" t="s">
        <v>11151</v>
      </c>
      <c r="D894" s="1083" t="s">
        <v>9849</v>
      </c>
      <c r="E894" s="1083" t="s">
        <v>1629</v>
      </c>
      <c r="F894" s="1083" t="s">
        <v>11165</v>
      </c>
      <c r="G894" s="1083"/>
      <c r="H894" s="1083"/>
      <c r="I894" s="1083"/>
      <c r="J894" s="1084"/>
    </row>
    <row r="895" spans="1:10" s="1015" customFormat="1" ht="36" x14ac:dyDescent="0.3">
      <c r="A895" s="1083" t="s">
        <v>8019</v>
      </c>
      <c r="B895" s="1083" t="s">
        <v>11164</v>
      </c>
      <c r="C895" s="1083" t="s">
        <v>11151</v>
      </c>
      <c r="D895" s="1083" t="s">
        <v>9849</v>
      </c>
      <c r="E895" s="1083" t="s">
        <v>1629</v>
      </c>
      <c r="F895" s="1083" t="s">
        <v>11166</v>
      </c>
      <c r="G895" s="1083"/>
      <c r="H895" s="1083"/>
      <c r="I895" s="1083"/>
      <c r="J895" s="1084"/>
    </row>
    <row r="896" spans="1:10" s="1015" customFormat="1" ht="36" x14ac:dyDescent="0.3">
      <c r="A896" s="1083" t="s">
        <v>8019</v>
      </c>
      <c r="B896" s="1083" t="s">
        <v>11164</v>
      </c>
      <c r="C896" s="1083" t="s">
        <v>11151</v>
      </c>
      <c r="D896" s="1083" t="s">
        <v>9849</v>
      </c>
      <c r="E896" s="1083" t="s">
        <v>1629</v>
      </c>
      <c r="F896" s="1083" t="s">
        <v>11167</v>
      </c>
      <c r="G896" s="1083"/>
      <c r="H896" s="1083"/>
      <c r="I896" s="1083"/>
      <c r="J896" s="1084"/>
    </row>
    <row r="897" spans="1:10" s="1015" customFormat="1" ht="36" x14ac:dyDescent="0.3">
      <c r="A897" s="1083" t="s">
        <v>8019</v>
      </c>
      <c r="B897" s="1083" t="s">
        <v>11164</v>
      </c>
      <c r="C897" s="1083" t="s">
        <v>11151</v>
      </c>
      <c r="D897" s="1083" t="s">
        <v>9849</v>
      </c>
      <c r="E897" s="1083" t="s">
        <v>1629</v>
      </c>
      <c r="F897" s="1083" t="s">
        <v>11168</v>
      </c>
      <c r="G897" s="1083"/>
      <c r="H897" s="1083"/>
      <c r="I897" s="1083"/>
      <c r="J897" s="1084"/>
    </row>
    <row r="898" spans="1:10" s="1015" customFormat="1" ht="36" x14ac:dyDescent="0.3">
      <c r="A898" s="1083" t="s">
        <v>8019</v>
      </c>
      <c r="B898" s="1083" t="s">
        <v>11164</v>
      </c>
      <c r="C898" s="1083" t="s">
        <v>11151</v>
      </c>
      <c r="D898" s="1083" t="s">
        <v>9849</v>
      </c>
      <c r="E898" s="1083" t="s">
        <v>1629</v>
      </c>
      <c r="F898" s="1083" t="s">
        <v>11169</v>
      </c>
      <c r="G898" s="1083"/>
      <c r="H898" s="1083"/>
      <c r="I898" s="1083"/>
      <c r="J898" s="1084"/>
    </row>
    <row r="899" spans="1:10" s="1015" customFormat="1" ht="36" x14ac:dyDescent="0.3">
      <c r="A899" s="1083" t="s">
        <v>8019</v>
      </c>
      <c r="B899" s="1083" t="s">
        <v>11164</v>
      </c>
      <c r="C899" s="1083" t="s">
        <v>11151</v>
      </c>
      <c r="D899" s="1083" t="s">
        <v>9849</v>
      </c>
      <c r="E899" s="1083" t="s">
        <v>1629</v>
      </c>
      <c r="F899" s="1083" t="s">
        <v>11170</v>
      </c>
      <c r="G899" s="1083"/>
      <c r="H899" s="1083"/>
      <c r="I899" s="1083"/>
      <c r="J899" s="1084"/>
    </row>
    <row r="900" spans="1:10" s="1015" customFormat="1" ht="36" x14ac:dyDescent="0.3">
      <c r="A900" s="1083" t="s">
        <v>8019</v>
      </c>
      <c r="B900" s="1083" t="s">
        <v>11164</v>
      </c>
      <c r="C900" s="1083" t="s">
        <v>11151</v>
      </c>
      <c r="D900" s="1083" t="s">
        <v>9849</v>
      </c>
      <c r="E900" s="1083" t="s">
        <v>1629</v>
      </c>
      <c r="F900" s="1083" t="s">
        <v>11171</v>
      </c>
      <c r="G900" s="1083"/>
      <c r="H900" s="1083"/>
      <c r="I900" s="1083"/>
      <c r="J900" s="1084"/>
    </row>
    <row r="901" spans="1:10" s="1015" customFormat="1" ht="36" x14ac:dyDescent="0.3">
      <c r="A901" s="1083" t="s">
        <v>8019</v>
      </c>
      <c r="B901" s="1083" t="s">
        <v>11164</v>
      </c>
      <c r="C901" s="1083" t="s">
        <v>11151</v>
      </c>
      <c r="D901" s="1083" t="s">
        <v>9849</v>
      </c>
      <c r="E901" s="1083" t="s">
        <v>1629</v>
      </c>
      <c r="F901" s="1083" t="s">
        <v>11172</v>
      </c>
      <c r="G901" s="1083"/>
      <c r="H901" s="1083"/>
      <c r="I901" s="1083"/>
      <c r="J901" s="1084"/>
    </row>
    <row r="902" spans="1:10" s="1015" customFormat="1" ht="36" x14ac:dyDescent="0.3">
      <c r="A902" s="1083" t="s">
        <v>8019</v>
      </c>
      <c r="B902" s="1083" t="s">
        <v>11164</v>
      </c>
      <c r="C902" s="1083" t="s">
        <v>11151</v>
      </c>
      <c r="D902" s="1083" t="s">
        <v>9849</v>
      </c>
      <c r="E902" s="1083" t="s">
        <v>1629</v>
      </c>
      <c r="F902" s="1083" t="s">
        <v>11173</v>
      </c>
      <c r="G902" s="1083"/>
      <c r="H902" s="1083"/>
      <c r="I902" s="1083"/>
      <c r="J902" s="1084"/>
    </row>
    <row r="903" spans="1:10" s="1015" customFormat="1" ht="36" x14ac:dyDescent="0.3">
      <c r="A903" s="1083" t="s">
        <v>8019</v>
      </c>
      <c r="B903" s="1083" t="s">
        <v>11164</v>
      </c>
      <c r="C903" s="1083" t="s">
        <v>11151</v>
      </c>
      <c r="D903" s="1083" t="s">
        <v>9849</v>
      </c>
      <c r="E903" s="1083" t="s">
        <v>1629</v>
      </c>
      <c r="F903" s="1083" t="s">
        <v>11174</v>
      </c>
      <c r="G903" s="1083"/>
      <c r="H903" s="1083"/>
      <c r="I903" s="1083"/>
      <c r="J903" s="1084"/>
    </row>
    <row r="904" spans="1:10" s="1065" customFormat="1" ht="36" x14ac:dyDescent="0.3">
      <c r="A904" s="1083" t="s">
        <v>8019</v>
      </c>
      <c r="B904" s="1083" t="s">
        <v>11164</v>
      </c>
      <c r="C904" s="1083" t="s">
        <v>11151</v>
      </c>
      <c r="D904" s="1083" t="s">
        <v>9849</v>
      </c>
      <c r="E904" s="1083" t="s">
        <v>1629</v>
      </c>
      <c r="F904" s="1083" t="s">
        <v>11175</v>
      </c>
      <c r="G904" s="1083"/>
      <c r="H904" s="1083"/>
      <c r="I904" s="1083"/>
      <c r="J904" s="1084"/>
    </row>
    <row r="905" spans="1:10" s="1015" customFormat="1" ht="36" x14ac:dyDescent="0.3">
      <c r="A905" s="1083" t="s">
        <v>8019</v>
      </c>
      <c r="B905" s="1083" t="s">
        <v>11164</v>
      </c>
      <c r="C905" s="1083" t="s">
        <v>11151</v>
      </c>
      <c r="D905" s="1083" t="s">
        <v>9849</v>
      </c>
      <c r="E905" s="1083" t="s">
        <v>1629</v>
      </c>
      <c r="F905" s="1083" t="s">
        <v>11176</v>
      </c>
      <c r="G905" s="1083"/>
      <c r="H905" s="1083"/>
      <c r="I905" s="1083"/>
      <c r="J905" s="1084"/>
    </row>
    <row r="906" spans="1:10" s="1015" customFormat="1" ht="36" x14ac:dyDescent="0.3">
      <c r="A906" s="1083" t="s">
        <v>8019</v>
      </c>
      <c r="B906" s="1083" t="s">
        <v>11164</v>
      </c>
      <c r="C906" s="1083" t="s">
        <v>11151</v>
      </c>
      <c r="D906" s="1083" t="s">
        <v>9849</v>
      </c>
      <c r="E906" s="1083" t="s">
        <v>1629</v>
      </c>
      <c r="F906" s="1083" t="s">
        <v>11177</v>
      </c>
      <c r="G906" s="1083"/>
      <c r="H906" s="1083"/>
      <c r="I906" s="1083"/>
      <c r="J906" s="1084"/>
    </row>
    <row r="907" spans="1:10" s="1015" customFormat="1" ht="36" x14ac:dyDescent="0.3">
      <c r="A907" s="1083" t="s">
        <v>8019</v>
      </c>
      <c r="B907" s="1083" t="s">
        <v>11164</v>
      </c>
      <c r="C907" s="1083" t="s">
        <v>11151</v>
      </c>
      <c r="D907" s="1083" t="s">
        <v>9849</v>
      </c>
      <c r="E907" s="1083" t="s">
        <v>1629</v>
      </c>
      <c r="F907" s="1083" t="s">
        <v>11178</v>
      </c>
      <c r="G907" s="1083"/>
      <c r="H907" s="1083"/>
      <c r="I907" s="1083"/>
      <c r="J907" s="1084"/>
    </row>
    <row r="908" spans="1:10" s="1015" customFormat="1" ht="36" x14ac:dyDescent="0.3">
      <c r="A908" s="1083" t="s">
        <v>8019</v>
      </c>
      <c r="B908" s="1083" t="s">
        <v>11164</v>
      </c>
      <c r="C908" s="1083" t="s">
        <v>11151</v>
      </c>
      <c r="D908" s="1083" t="s">
        <v>9849</v>
      </c>
      <c r="E908" s="1083" t="s">
        <v>1629</v>
      </c>
      <c r="F908" s="1083" t="s">
        <v>11179</v>
      </c>
      <c r="G908" s="1083"/>
      <c r="H908" s="1083"/>
      <c r="I908" s="1083"/>
      <c r="J908" s="1084"/>
    </row>
    <row r="909" spans="1:10" s="1015" customFormat="1" ht="36" x14ac:dyDescent="0.3">
      <c r="A909" s="1083" t="s">
        <v>8019</v>
      </c>
      <c r="B909" s="1083" t="s">
        <v>11164</v>
      </c>
      <c r="C909" s="1083" t="s">
        <v>11151</v>
      </c>
      <c r="D909" s="1083" t="s">
        <v>9849</v>
      </c>
      <c r="E909" s="1083" t="s">
        <v>1629</v>
      </c>
      <c r="F909" s="1083" t="s">
        <v>11180</v>
      </c>
      <c r="G909" s="1083"/>
      <c r="H909" s="1083"/>
      <c r="I909" s="1083"/>
      <c r="J909" s="1084"/>
    </row>
    <row r="910" spans="1:10" s="1015" customFormat="1" ht="36" x14ac:dyDescent="0.3">
      <c r="A910" s="1083" t="s">
        <v>8019</v>
      </c>
      <c r="B910" s="1083" t="s">
        <v>11164</v>
      </c>
      <c r="C910" s="1083" t="s">
        <v>11151</v>
      </c>
      <c r="D910" s="1083" t="s">
        <v>9849</v>
      </c>
      <c r="E910" s="1083" t="s">
        <v>1629</v>
      </c>
      <c r="F910" s="1083" t="s">
        <v>11181</v>
      </c>
      <c r="G910" s="1083"/>
      <c r="H910" s="1083"/>
      <c r="I910" s="1083"/>
      <c r="J910" s="1084"/>
    </row>
    <row r="911" spans="1:10" s="1015" customFormat="1" ht="36" x14ac:dyDescent="0.3">
      <c r="A911" s="1083" t="s">
        <v>8019</v>
      </c>
      <c r="B911" s="1083" t="s">
        <v>11164</v>
      </c>
      <c r="C911" s="1083" t="s">
        <v>11151</v>
      </c>
      <c r="D911" s="1083" t="s">
        <v>9849</v>
      </c>
      <c r="E911" s="1083" t="s">
        <v>1629</v>
      </c>
      <c r="F911" s="1083" t="s">
        <v>11182</v>
      </c>
      <c r="G911" s="1083"/>
      <c r="H911" s="1083"/>
      <c r="I911" s="1083"/>
      <c r="J911" s="1084"/>
    </row>
    <row r="912" spans="1:10" s="1015" customFormat="1" ht="36" x14ac:dyDescent="0.3">
      <c r="A912" s="1083" t="s">
        <v>8019</v>
      </c>
      <c r="B912" s="1083" t="s">
        <v>11164</v>
      </c>
      <c r="C912" s="1083" t="s">
        <v>11151</v>
      </c>
      <c r="D912" s="1083" t="s">
        <v>9849</v>
      </c>
      <c r="E912" s="1083" t="s">
        <v>1629</v>
      </c>
      <c r="F912" s="1083" t="s">
        <v>11183</v>
      </c>
      <c r="G912" s="1083"/>
      <c r="H912" s="1083"/>
      <c r="I912" s="1083"/>
      <c r="J912" s="1084"/>
    </row>
    <row r="913" spans="1:10" s="1015" customFormat="1" ht="36" x14ac:dyDescent="0.3">
      <c r="A913" s="1083" t="s">
        <v>8019</v>
      </c>
      <c r="B913" s="1083" t="s">
        <v>11164</v>
      </c>
      <c r="C913" s="1083" t="s">
        <v>11151</v>
      </c>
      <c r="D913" s="1083" t="s">
        <v>9849</v>
      </c>
      <c r="E913" s="1083" t="s">
        <v>1629</v>
      </c>
      <c r="F913" s="1083" t="s">
        <v>11184</v>
      </c>
      <c r="G913" s="1083"/>
      <c r="H913" s="1083"/>
      <c r="I913" s="1083"/>
      <c r="J913" s="1084"/>
    </row>
    <row r="914" spans="1:10" s="1015" customFormat="1" ht="36" x14ac:dyDescent="0.3">
      <c r="A914" s="1083" t="s">
        <v>8019</v>
      </c>
      <c r="B914" s="1083" t="s">
        <v>11164</v>
      </c>
      <c r="C914" s="1083" t="s">
        <v>11151</v>
      </c>
      <c r="D914" s="1083" t="s">
        <v>9849</v>
      </c>
      <c r="E914" s="1083" t="s">
        <v>1629</v>
      </c>
      <c r="F914" s="1083" t="s">
        <v>11185</v>
      </c>
      <c r="G914" s="1083"/>
      <c r="H914" s="1083"/>
      <c r="I914" s="1083"/>
      <c r="J914" s="1084"/>
    </row>
    <row r="915" spans="1:10" s="1015" customFormat="1" ht="36" x14ac:dyDescent="0.3">
      <c r="A915" s="1083" t="s">
        <v>8019</v>
      </c>
      <c r="B915" s="1083" t="s">
        <v>11164</v>
      </c>
      <c r="C915" s="1083" t="s">
        <v>11151</v>
      </c>
      <c r="D915" s="1083" t="s">
        <v>9849</v>
      </c>
      <c r="E915" s="1083" t="s">
        <v>1629</v>
      </c>
      <c r="F915" s="1083" t="s">
        <v>11186</v>
      </c>
      <c r="G915" s="1083"/>
      <c r="H915" s="1083"/>
      <c r="I915" s="1083"/>
      <c r="J915" s="1084"/>
    </row>
    <row r="916" spans="1:10" s="1015" customFormat="1" ht="36" x14ac:dyDescent="0.3">
      <c r="A916" s="1083" t="s">
        <v>8019</v>
      </c>
      <c r="B916" s="1083" t="s">
        <v>11164</v>
      </c>
      <c r="C916" s="1083" t="s">
        <v>11151</v>
      </c>
      <c r="D916" s="1083" t="s">
        <v>9849</v>
      </c>
      <c r="E916" s="1083" t="s">
        <v>1629</v>
      </c>
      <c r="F916" s="1083" t="s">
        <v>11187</v>
      </c>
      <c r="G916" s="1083"/>
      <c r="H916" s="1083"/>
      <c r="I916" s="1083"/>
      <c r="J916" s="1084"/>
    </row>
    <row r="917" spans="1:10" s="1015" customFormat="1" ht="36" x14ac:dyDescent="0.3">
      <c r="A917" s="1083" t="s">
        <v>8019</v>
      </c>
      <c r="B917" s="1083" t="s">
        <v>11164</v>
      </c>
      <c r="C917" s="1083" t="s">
        <v>11151</v>
      </c>
      <c r="D917" s="1083" t="s">
        <v>9849</v>
      </c>
      <c r="E917" s="1083" t="s">
        <v>1629</v>
      </c>
      <c r="F917" s="1083" t="s">
        <v>11188</v>
      </c>
      <c r="G917" s="1083"/>
      <c r="H917" s="1083"/>
      <c r="I917" s="1083"/>
      <c r="J917" s="1084"/>
    </row>
    <row r="918" spans="1:10" s="1015" customFormat="1" ht="36" x14ac:dyDescent="0.3">
      <c r="A918" s="1083" t="s">
        <v>8019</v>
      </c>
      <c r="B918" s="1083" t="s">
        <v>11164</v>
      </c>
      <c r="C918" s="1083" t="s">
        <v>11151</v>
      </c>
      <c r="D918" s="1083" t="s">
        <v>9849</v>
      </c>
      <c r="E918" s="1083" t="s">
        <v>1629</v>
      </c>
      <c r="F918" s="1083" t="s">
        <v>11189</v>
      </c>
      <c r="G918" s="1083"/>
      <c r="H918" s="1083"/>
      <c r="I918" s="1083"/>
      <c r="J918" s="1084"/>
    </row>
    <row r="919" spans="1:10" s="1015" customFormat="1" ht="36" x14ac:dyDescent="0.3">
      <c r="A919" s="1083" t="s">
        <v>8019</v>
      </c>
      <c r="B919" s="1083" t="s">
        <v>11164</v>
      </c>
      <c r="C919" s="1083" t="s">
        <v>11151</v>
      </c>
      <c r="D919" s="1083" t="s">
        <v>9849</v>
      </c>
      <c r="E919" s="1083" t="s">
        <v>1629</v>
      </c>
      <c r="F919" s="1083" t="s">
        <v>11190</v>
      </c>
      <c r="G919" s="1083"/>
      <c r="H919" s="1083"/>
      <c r="I919" s="1083"/>
      <c r="J919" s="1084"/>
    </row>
    <row r="920" spans="1:10" s="1015" customFormat="1" ht="36" x14ac:dyDescent="0.3">
      <c r="A920" s="1083" t="s">
        <v>8019</v>
      </c>
      <c r="B920" s="1083" t="s">
        <v>11164</v>
      </c>
      <c r="C920" s="1083" t="s">
        <v>11151</v>
      </c>
      <c r="D920" s="1083" t="s">
        <v>9849</v>
      </c>
      <c r="E920" s="1083" t="s">
        <v>1629</v>
      </c>
      <c r="F920" s="1083" t="s">
        <v>11191</v>
      </c>
      <c r="G920" s="1083"/>
      <c r="H920" s="1083"/>
      <c r="I920" s="1083"/>
      <c r="J920" s="1084"/>
    </row>
    <row r="921" spans="1:10" s="1015" customFormat="1" ht="36" x14ac:dyDescent="0.3">
      <c r="A921" s="1083" t="s">
        <v>8019</v>
      </c>
      <c r="B921" s="1083" t="s">
        <v>11164</v>
      </c>
      <c r="C921" s="1083" t="s">
        <v>11151</v>
      </c>
      <c r="D921" s="1083" t="s">
        <v>9849</v>
      </c>
      <c r="E921" s="1083" t="s">
        <v>1629</v>
      </c>
      <c r="F921" s="1083" t="s">
        <v>11192</v>
      </c>
      <c r="G921" s="1083"/>
      <c r="H921" s="1083"/>
      <c r="I921" s="1083"/>
      <c r="J921" s="1084"/>
    </row>
    <row r="922" spans="1:10" s="1015" customFormat="1" ht="36" x14ac:dyDescent="0.3">
      <c r="A922" s="1083" t="s">
        <v>8019</v>
      </c>
      <c r="B922" s="1083" t="s">
        <v>11164</v>
      </c>
      <c r="C922" s="1083" t="s">
        <v>11151</v>
      </c>
      <c r="D922" s="1083" t="s">
        <v>9849</v>
      </c>
      <c r="E922" s="1083" t="s">
        <v>1629</v>
      </c>
      <c r="F922" s="1083" t="s">
        <v>11193</v>
      </c>
      <c r="G922" s="1083"/>
      <c r="H922" s="1083"/>
      <c r="I922" s="1083"/>
      <c r="J922" s="1084"/>
    </row>
    <row r="923" spans="1:10" s="1015" customFormat="1" ht="36" x14ac:dyDescent="0.3">
      <c r="A923" s="1083" t="s">
        <v>8019</v>
      </c>
      <c r="B923" s="1083" t="s">
        <v>11164</v>
      </c>
      <c r="C923" s="1083" t="s">
        <v>11151</v>
      </c>
      <c r="D923" s="1083" t="s">
        <v>9849</v>
      </c>
      <c r="E923" s="1083" t="s">
        <v>1629</v>
      </c>
      <c r="F923" s="1083" t="s">
        <v>11194</v>
      </c>
      <c r="G923" s="1083"/>
      <c r="H923" s="1083"/>
      <c r="I923" s="1083"/>
      <c r="J923" s="1084"/>
    </row>
    <row r="924" spans="1:10" s="1015" customFormat="1" ht="36" x14ac:dyDescent="0.3">
      <c r="A924" s="1083" t="s">
        <v>8019</v>
      </c>
      <c r="B924" s="1083" t="s">
        <v>11164</v>
      </c>
      <c r="C924" s="1083" t="s">
        <v>11151</v>
      </c>
      <c r="D924" s="1083" t="s">
        <v>9849</v>
      </c>
      <c r="E924" s="1083" t="s">
        <v>1629</v>
      </c>
      <c r="F924" s="1083" t="s">
        <v>11195</v>
      </c>
      <c r="G924" s="1083"/>
      <c r="H924" s="1083"/>
      <c r="I924" s="1083"/>
      <c r="J924" s="1084"/>
    </row>
    <row r="925" spans="1:10" s="1015" customFormat="1" ht="36" x14ac:dyDescent="0.3">
      <c r="A925" s="1083" t="s">
        <v>8019</v>
      </c>
      <c r="B925" s="1083" t="s">
        <v>11164</v>
      </c>
      <c r="C925" s="1083" t="s">
        <v>11151</v>
      </c>
      <c r="D925" s="1083" t="s">
        <v>9849</v>
      </c>
      <c r="E925" s="1083" t="s">
        <v>1629</v>
      </c>
      <c r="F925" s="1083" t="s">
        <v>11196</v>
      </c>
      <c r="G925" s="1083"/>
      <c r="H925" s="1083"/>
      <c r="I925" s="1083"/>
      <c r="J925" s="1084"/>
    </row>
    <row r="926" spans="1:10" s="1015" customFormat="1" ht="36" x14ac:dyDescent="0.3">
      <c r="A926" s="1083" t="s">
        <v>8019</v>
      </c>
      <c r="B926" s="1083" t="s">
        <v>11164</v>
      </c>
      <c r="C926" s="1083" t="s">
        <v>11151</v>
      </c>
      <c r="D926" s="1083" t="s">
        <v>9849</v>
      </c>
      <c r="E926" s="1083" t="s">
        <v>1629</v>
      </c>
      <c r="F926" s="1083" t="s">
        <v>11197</v>
      </c>
      <c r="G926" s="1083"/>
      <c r="H926" s="1083"/>
      <c r="I926" s="1083"/>
      <c r="J926" s="1084"/>
    </row>
    <row r="927" spans="1:10" s="1015" customFormat="1" ht="36" x14ac:dyDescent="0.3">
      <c r="A927" s="1083" t="s">
        <v>8019</v>
      </c>
      <c r="B927" s="1083" t="s">
        <v>11164</v>
      </c>
      <c r="C927" s="1083" t="s">
        <v>11151</v>
      </c>
      <c r="D927" s="1083" t="s">
        <v>9849</v>
      </c>
      <c r="E927" s="1083" t="s">
        <v>1629</v>
      </c>
      <c r="F927" s="1083" t="s">
        <v>11198</v>
      </c>
      <c r="G927" s="1083"/>
      <c r="H927" s="1083"/>
      <c r="I927" s="1083"/>
      <c r="J927" s="1084"/>
    </row>
    <row r="928" spans="1:10" s="1015" customFormat="1" ht="36" x14ac:dyDescent="0.3">
      <c r="A928" s="1083" t="s">
        <v>8019</v>
      </c>
      <c r="B928" s="1083" t="s">
        <v>11164</v>
      </c>
      <c r="C928" s="1083" t="s">
        <v>11151</v>
      </c>
      <c r="D928" s="1083" t="s">
        <v>9849</v>
      </c>
      <c r="E928" s="1083" t="s">
        <v>1629</v>
      </c>
      <c r="F928" s="1083" t="s">
        <v>11199</v>
      </c>
      <c r="G928" s="1083"/>
      <c r="H928" s="1083"/>
      <c r="I928" s="1083"/>
      <c r="J928" s="1084"/>
    </row>
    <row r="929" spans="1:10" s="1015" customFormat="1" ht="36" x14ac:dyDescent="0.3">
      <c r="A929" s="1083" t="s">
        <v>8019</v>
      </c>
      <c r="B929" s="1083" t="s">
        <v>11164</v>
      </c>
      <c r="C929" s="1083" t="s">
        <v>11151</v>
      </c>
      <c r="D929" s="1083" t="s">
        <v>9849</v>
      </c>
      <c r="E929" s="1083" t="s">
        <v>1629</v>
      </c>
      <c r="F929" s="1083" t="s">
        <v>11200</v>
      </c>
      <c r="G929" s="1083"/>
      <c r="H929" s="1083"/>
      <c r="I929" s="1083"/>
      <c r="J929" s="1084"/>
    </row>
    <row r="930" spans="1:10" s="1015" customFormat="1" ht="36" x14ac:dyDescent="0.3">
      <c r="A930" s="1083" t="s">
        <v>8019</v>
      </c>
      <c r="B930" s="1083" t="s">
        <v>11164</v>
      </c>
      <c r="C930" s="1083" t="s">
        <v>11151</v>
      </c>
      <c r="D930" s="1083" t="s">
        <v>9849</v>
      </c>
      <c r="E930" s="1083" t="s">
        <v>1629</v>
      </c>
      <c r="F930" s="1083" t="s">
        <v>11201</v>
      </c>
      <c r="G930" s="1083"/>
      <c r="H930" s="1083"/>
      <c r="I930" s="1083"/>
      <c r="J930" s="1084"/>
    </row>
    <row r="931" spans="1:10" s="1015" customFormat="1" ht="36" x14ac:dyDescent="0.3">
      <c r="A931" s="1083" t="s">
        <v>8019</v>
      </c>
      <c r="B931" s="1083" t="s">
        <v>11164</v>
      </c>
      <c r="C931" s="1083" t="s">
        <v>11151</v>
      </c>
      <c r="D931" s="1083" t="s">
        <v>9849</v>
      </c>
      <c r="E931" s="1083" t="s">
        <v>1629</v>
      </c>
      <c r="F931" s="1083" t="s">
        <v>11202</v>
      </c>
      <c r="G931" s="1083"/>
      <c r="H931" s="1083"/>
      <c r="I931" s="1083"/>
      <c r="J931" s="1084"/>
    </row>
    <row r="932" spans="1:10" s="1015" customFormat="1" ht="36" x14ac:dyDescent="0.3">
      <c r="A932" s="1083" t="s">
        <v>8019</v>
      </c>
      <c r="B932" s="1083" t="s">
        <v>11164</v>
      </c>
      <c r="C932" s="1083" t="s">
        <v>11151</v>
      </c>
      <c r="D932" s="1083" t="s">
        <v>9849</v>
      </c>
      <c r="E932" s="1083" t="s">
        <v>1629</v>
      </c>
      <c r="F932" s="1083" t="s">
        <v>11203</v>
      </c>
      <c r="G932" s="1083"/>
      <c r="H932" s="1083"/>
      <c r="I932" s="1083"/>
      <c r="J932" s="1084"/>
    </row>
    <row r="933" spans="1:10" s="1015" customFormat="1" ht="36" x14ac:dyDescent="0.3">
      <c r="A933" s="1083" t="s">
        <v>8019</v>
      </c>
      <c r="B933" s="1083" t="s">
        <v>11164</v>
      </c>
      <c r="C933" s="1083" t="s">
        <v>11151</v>
      </c>
      <c r="D933" s="1083" t="s">
        <v>9849</v>
      </c>
      <c r="E933" s="1083" t="s">
        <v>1629</v>
      </c>
      <c r="F933" s="1083" t="s">
        <v>11204</v>
      </c>
      <c r="G933" s="1083"/>
      <c r="H933" s="1083"/>
      <c r="I933" s="1083"/>
      <c r="J933" s="1084"/>
    </row>
    <row r="934" spans="1:10" s="1015" customFormat="1" ht="36" x14ac:dyDescent="0.3">
      <c r="A934" s="1083" t="s">
        <v>8019</v>
      </c>
      <c r="B934" s="1083" t="s">
        <v>11164</v>
      </c>
      <c r="C934" s="1083" t="s">
        <v>11151</v>
      </c>
      <c r="D934" s="1083" t="s">
        <v>9849</v>
      </c>
      <c r="E934" s="1083" t="s">
        <v>1629</v>
      </c>
      <c r="F934" s="1083" t="s">
        <v>11205</v>
      </c>
      <c r="G934" s="1083"/>
      <c r="H934" s="1083"/>
      <c r="I934" s="1083"/>
      <c r="J934" s="1084"/>
    </row>
    <row r="935" spans="1:10" s="1015" customFormat="1" ht="36" x14ac:dyDescent="0.3">
      <c r="A935" s="1083" t="s">
        <v>8019</v>
      </c>
      <c r="B935" s="1083" t="s">
        <v>11164</v>
      </c>
      <c r="C935" s="1083" t="s">
        <v>11151</v>
      </c>
      <c r="D935" s="1083" t="s">
        <v>9849</v>
      </c>
      <c r="E935" s="1083" t="s">
        <v>1629</v>
      </c>
      <c r="F935" s="1083" t="s">
        <v>11206</v>
      </c>
      <c r="G935" s="1083"/>
      <c r="H935" s="1083"/>
      <c r="I935" s="1083"/>
      <c r="J935" s="1084"/>
    </row>
    <row r="936" spans="1:10" s="1015" customFormat="1" ht="36" x14ac:dyDescent="0.3">
      <c r="A936" s="1083" t="s">
        <v>8019</v>
      </c>
      <c r="B936" s="1083" t="s">
        <v>11164</v>
      </c>
      <c r="C936" s="1083" t="s">
        <v>11151</v>
      </c>
      <c r="D936" s="1083" t="s">
        <v>9849</v>
      </c>
      <c r="E936" s="1083" t="s">
        <v>1629</v>
      </c>
      <c r="F936" s="1083" t="s">
        <v>11207</v>
      </c>
      <c r="G936" s="1083"/>
      <c r="H936" s="1083"/>
      <c r="I936" s="1083"/>
      <c r="J936" s="1084"/>
    </row>
    <row r="937" spans="1:10" s="1015" customFormat="1" ht="36" x14ac:dyDescent="0.3">
      <c r="A937" s="1083" t="s">
        <v>8019</v>
      </c>
      <c r="B937" s="1083" t="s">
        <v>11164</v>
      </c>
      <c r="C937" s="1083" t="s">
        <v>11151</v>
      </c>
      <c r="D937" s="1083" t="s">
        <v>9849</v>
      </c>
      <c r="E937" s="1083" t="s">
        <v>1629</v>
      </c>
      <c r="F937" s="1083" t="s">
        <v>11208</v>
      </c>
      <c r="G937" s="1083"/>
      <c r="H937" s="1083"/>
      <c r="I937" s="1083"/>
      <c r="J937" s="1084"/>
    </row>
    <row r="938" spans="1:10" s="1015" customFormat="1" ht="36" x14ac:dyDescent="0.3">
      <c r="A938" s="1083" t="s">
        <v>8019</v>
      </c>
      <c r="B938" s="1083" t="s">
        <v>11164</v>
      </c>
      <c r="C938" s="1083" t="s">
        <v>11151</v>
      </c>
      <c r="D938" s="1083" t="s">
        <v>9849</v>
      </c>
      <c r="E938" s="1083" t="s">
        <v>1629</v>
      </c>
      <c r="F938" s="1083" t="s">
        <v>11209</v>
      </c>
      <c r="G938" s="1083"/>
      <c r="H938" s="1083"/>
      <c r="I938" s="1083"/>
      <c r="J938" s="1084"/>
    </row>
    <row r="939" spans="1:10" s="1015" customFormat="1" ht="36" x14ac:dyDescent="0.3">
      <c r="A939" s="1083" t="s">
        <v>8019</v>
      </c>
      <c r="B939" s="1083" t="s">
        <v>11164</v>
      </c>
      <c r="C939" s="1083" t="s">
        <v>11151</v>
      </c>
      <c r="D939" s="1083" t="s">
        <v>9849</v>
      </c>
      <c r="E939" s="1083" t="s">
        <v>1629</v>
      </c>
      <c r="F939" s="1083" t="s">
        <v>11210</v>
      </c>
      <c r="G939" s="1083"/>
      <c r="H939" s="1083"/>
      <c r="I939" s="1083"/>
      <c r="J939" s="1084"/>
    </row>
    <row r="940" spans="1:10" s="1015" customFormat="1" ht="36" x14ac:dyDescent="0.3">
      <c r="A940" s="1083" t="s">
        <v>8019</v>
      </c>
      <c r="B940" s="1083" t="s">
        <v>11164</v>
      </c>
      <c r="C940" s="1083" t="s">
        <v>11151</v>
      </c>
      <c r="D940" s="1083" t="s">
        <v>9849</v>
      </c>
      <c r="E940" s="1083" t="s">
        <v>1629</v>
      </c>
      <c r="F940" s="1083" t="s">
        <v>11211</v>
      </c>
      <c r="G940" s="1083"/>
      <c r="H940" s="1083"/>
      <c r="I940" s="1083"/>
      <c r="J940" s="1084"/>
    </row>
    <row r="941" spans="1:10" s="1015" customFormat="1" ht="36" x14ac:dyDescent="0.3">
      <c r="A941" s="1083" t="s">
        <v>8019</v>
      </c>
      <c r="B941" s="1083" t="s">
        <v>11164</v>
      </c>
      <c r="C941" s="1083" t="s">
        <v>11151</v>
      </c>
      <c r="D941" s="1083" t="s">
        <v>9849</v>
      </c>
      <c r="E941" s="1083" t="s">
        <v>1629</v>
      </c>
      <c r="F941" s="1083" t="s">
        <v>11212</v>
      </c>
      <c r="G941" s="1083"/>
      <c r="H941" s="1083"/>
      <c r="I941" s="1083"/>
      <c r="J941" s="1084"/>
    </row>
    <row r="942" spans="1:10" s="1015" customFormat="1" ht="36" x14ac:dyDescent="0.3">
      <c r="A942" s="1083" t="s">
        <v>8019</v>
      </c>
      <c r="B942" s="1083" t="s">
        <v>11164</v>
      </c>
      <c r="C942" s="1083" t="s">
        <v>11151</v>
      </c>
      <c r="D942" s="1083" t="s">
        <v>9849</v>
      </c>
      <c r="E942" s="1083" t="s">
        <v>1629</v>
      </c>
      <c r="F942" s="1083" t="s">
        <v>11213</v>
      </c>
      <c r="G942" s="1083"/>
      <c r="H942" s="1083"/>
      <c r="I942" s="1083"/>
      <c r="J942" s="1084"/>
    </row>
    <row r="943" spans="1:10" s="1015" customFormat="1" ht="36" x14ac:dyDescent="0.3">
      <c r="A943" s="1083" t="s">
        <v>8019</v>
      </c>
      <c r="B943" s="1083" t="s">
        <v>11164</v>
      </c>
      <c r="C943" s="1083" t="s">
        <v>11151</v>
      </c>
      <c r="D943" s="1083" t="s">
        <v>9849</v>
      </c>
      <c r="E943" s="1083" t="s">
        <v>1629</v>
      </c>
      <c r="F943" s="1083" t="s">
        <v>11214</v>
      </c>
      <c r="G943" s="1083"/>
      <c r="H943" s="1083"/>
      <c r="I943" s="1083"/>
      <c r="J943" s="1084"/>
    </row>
    <row r="944" spans="1:10" s="1015" customFormat="1" ht="36" x14ac:dyDescent="0.3">
      <c r="A944" s="1083" t="s">
        <v>8019</v>
      </c>
      <c r="B944" s="1083" t="s">
        <v>11164</v>
      </c>
      <c r="C944" s="1083" t="s">
        <v>11151</v>
      </c>
      <c r="D944" s="1083" t="s">
        <v>9849</v>
      </c>
      <c r="E944" s="1083" t="s">
        <v>1629</v>
      </c>
      <c r="F944" s="1083" t="s">
        <v>11215</v>
      </c>
      <c r="G944" s="1083"/>
      <c r="H944" s="1083"/>
      <c r="I944" s="1083"/>
      <c r="J944" s="1084"/>
    </row>
    <row r="945" spans="1:10" s="1015" customFormat="1" ht="36" x14ac:dyDescent="0.3">
      <c r="A945" s="1083" t="s">
        <v>8019</v>
      </c>
      <c r="B945" s="1083" t="s">
        <v>11164</v>
      </c>
      <c r="C945" s="1083" t="s">
        <v>11151</v>
      </c>
      <c r="D945" s="1083" t="s">
        <v>9849</v>
      </c>
      <c r="E945" s="1083" t="s">
        <v>1629</v>
      </c>
      <c r="F945" s="1083" t="s">
        <v>11216</v>
      </c>
      <c r="G945" s="1083"/>
      <c r="H945" s="1083"/>
      <c r="I945" s="1083"/>
      <c r="J945" s="1084"/>
    </row>
    <row r="946" spans="1:10" s="1015" customFormat="1" ht="36" x14ac:dyDescent="0.3">
      <c r="A946" s="1083" t="s">
        <v>8019</v>
      </c>
      <c r="B946" s="1083" t="s">
        <v>11164</v>
      </c>
      <c r="C946" s="1083" t="s">
        <v>11151</v>
      </c>
      <c r="D946" s="1083" t="s">
        <v>9849</v>
      </c>
      <c r="E946" s="1083" t="s">
        <v>1629</v>
      </c>
      <c r="F946" s="1083" t="s">
        <v>11217</v>
      </c>
      <c r="G946" s="1083"/>
      <c r="H946" s="1083"/>
      <c r="I946" s="1083"/>
      <c r="J946" s="1084"/>
    </row>
    <row r="947" spans="1:10" s="1065" customFormat="1" ht="36" x14ac:dyDescent="0.3">
      <c r="A947" s="1083" t="s">
        <v>8019</v>
      </c>
      <c r="B947" s="1083" t="s">
        <v>11164</v>
      </c>
      <c r="C947" s="1083" t="s">
        <v>11151</v>
      </c>
      <c r="D947" s="1083" t="s">
        <v>9849</v>
      </c>
      <c r="E947" s="1083" t="s">
        <v>1629</v>
      </c>
      <c r="F947" s="1083" t="s">
        <v>11218</v>
      </c>
      <c r="G947" s="1083"/>
      <c r="H947" s="1083"/>
      <c r="I947" s="1083"/>
      <c r="J947" s="1084"/>
    </row>
    <row r="948" spans="1:10" s="1017" customFormat="1" ht="36" x14ac:dyDescent="0.3">
      <c r="A948" s="1083" t="s">
        <v>8019</v>
      </c>
      <c r="B948" s="1083" t="s">
        <v>11164</v>
      </c>
      <c r="C948" s="1083" t="s">
        <v>11151</v>
      </c>
      <c r="D948" s="1083" t="s">
        <v>9849</v>
      </c>
      <c r="E948" s="1083" t="s">
        <v>1629</v>
      </c>
      <c r="F948" s="1083" t="s">
        <v>11157</v>
      </c>
      <c r="G948" s="1083"/>
      <c r="H948" s="1083"/>
      <c r="I948" s="1083"/>
      <c r="J948" s="1084"/>
    </row>
    <row r="949" spans="1:10" s="1017" customFormat="1" ht="36" x14ac:dyDescent="0.3">
      <c r="A949" s="1083" t="s">
        <v>8019</v>
      </c>
      <c r="B949" s="1083" t="s">
        <v>11164</v>
      </c>
      <c r="C949" s="1083" t="s">
        <v>11151</v>
      </c>
      <c r="D949" s="1083" t="s">
        <v>9849</v>
      </c>
      <c r="E949" s="1083" t="s">
        <v>1629</v>
      </c>
      <c r="F949" s="1083" t="s">
        <v>11219</v>
      </c>
      <c r="G949" s="1083"/>
      <c r="H949" s="1083"/>
      <c r="I949" s="1083"/>
      <c r="J949" s="1084"/>
    </row>
    <row r="950" spans="1:10" s="1017" customFormat="1" ht="36" x14ac:dyDescent="0.3">
      <c r="A950" s="1083" t="s">
        <v>8019</v>
      </c>
      <c r="B950" s="1083" t="s">
        <v>11164</v>
      </c>
      <c r="C950" s="1083" t="s">
        <v>11151</v>
      </c>
      <c r="D950" s="1083" t="s">
        <v>9849</v>
      </c>
      <c r="E950" s="1083" t="s">
        <v>1629</v>
      </c>
      <c r="F950" s="1083" t="s">
        <v>11220</v>
      </c>
      <c r="G950" s="1083"/>
      <c r="H950" s="1083"/>
      <c r="I950" s="1083"/>
      <c r="J950" s="1084"/>
    </row>
    <row r="951" spans="1:10" s="1017" customFormat="1" ht="36" x14ac:dyDescent="0.3">
      <c r="A951" s="1083" t="s">
        <v>8019</v>
      </c>
      <c r="B951" s="1083" t="s">
        <v>11164</v>
      </c>
      <c r="C951" s="1083" t="s">
        <v>11151</v>
      </c>
      <c r="D951" s="1083" t="s">
        <v>9849</v>
      </c>
      <c r="E951" s="1083" t="s">
        <v>1629</v>
      </c>
      <c r="F951" s="1083" t="s">
        <v>11221</v>
      </c>
      <c r="G951" s="1083"/>
      <c r="H951" s="1083"/>
      <c r="I951" s="1083"/>
      <c r="J951" s="1084"/>
    </row>
    <row r="952" spans="1:10" s="1017" customFormat="1" ht="36" x14ac:dyDescent="0.3">
      <c r="A952" s="1083" t="s">
        <v>8019</v>
      </c>
      <c r="B952" s="1083" t="s">
        <v>11164</v>
      </c>
      <c r="C952" s="1083" t="s">
        <v>11151</v>
      </c>
      <c r="D952" s="1083" t="s">
        <v>9849</v>
      </c>
      <c r="E952" s="1083" t="s">
        <v>1629</v>
      </c>
      <c r="F952" s="1083" t="s">
        <v>11222</v>
      </c>
      <c r="G952" s="1083"/>
      <c r="H952" s="1083"/>
      <c r="I952" s="1083"/>
      <c r="J952" s="1084"/>
    </row>
    <row r="953" spans="1:10" s="1017" customFormat="1" ht="36" x14ac:dyDescent="0.3">
      <c r="A953" s="1083" t="s">
        <v>8019</v>
      </c>
      <c r="B953" s="1083" t="s">
        <v>11164</v>
      </c>
      <c r="C953" s="1083" t="s">
        <v>11151</v>
      </c>
      <c r="D953" s="1083" t="s">
        <v>9849</v>
      </c>
      <c r="E953" s="1083" t="s">
        <v>1629</v>
      </c>
      <c r="F953" s="1083" t="s">
        <v>11223</v>
      </c>
      <c r="G953" s="1083"/>
      <c r="H953" s="1083"/>
      <c r="I953" s="1083"/>
      <c r="J953" s="1084"/>
    </row>
    <row r="954" spans="1:10" s="1017" customFormat="1" ht="36" x14ac:dyDescent="0.3">
      <c r="A954" s="1083" t="s">
        <v>8019</v>
      </c>
      <c r="B954" s="1083" t="s">
        <v>11164</v>
      </c>
      <c r="C954" s="1083" t="s">
        <v>11151</v>
      </c>
      <c r="D954" s="1083" t="s">
        <v>9849</v>
      </c>
      <c r="E954" s="1083" t="s">
        <v>1629</v>
      </c>
      <c r="F954" s="1083" t="s">
        <v>11224</v>
      </c>
      <c r="G954" s="1083"/>
      <c r="H954" s="1083"/>
      <c r="I954" s="1083"/>
      <c r="J954" s="1084"/>
    </row>
    <row r="955" spans="1:10" s="1017" customFormat="1" ht="36" x14ac:dyDescent="0.3">
      <c r="A955" s="1083" t="s">
        <v>8019</v>
      </c>
      <c r="B955" s="1083" t="s">
        <v>11164</v>
      </c>
      <c r="C955" s="1083" t="s">
        <v>11151</v>
      </c>
      <c r="D955" s="1083" t="s">
        <v>9849</v>
      </c>
      <c r="E955" s="1083" t="s">
        <v>1629</v>
      </c>
      <c r="F955" s="1083" t="s">
        <v>11225</v>
      </c>
      <c r="G955" s="1083"/>
      <c r="H955" s="1083"/>
      <c r="I955" s="1083"/>
      <c r="J955" s="1084"/>
    </row>
    <row r="956" spans="1:10" s="1017" customFormat="1" ht="36" x14ac:dyDescent="0.3">
      <c r="A956" s="1083" t="s">
        <v>8019</v>
      </c>
      <c r="B956" s="1083" t="s">
        <v>11164</v>
      </c>
      <c r="C956" s="1083" t="s">
        <v>11151</v>
      </c>
      <c r="D956" s="1083" t="s">
        <v>9849</v>
      </c>
      <c r="E956" s="1083" t="s">
        <v>1629</v>
      </c>
      <c r="F956" s="1083" t="s">
        <v>11226</v>
      </c>
      <c r="G956" s="1083"/>
      <c r="H956" s="1083"/>
      <c r="I956" s="1083"/>
      <c r="J956" s="1084"/>
    </row>
    <row r="957" spans="1:10" s="1017" customFormat="1" ht="36" x14ac:dyDescent="0.3">
      <c r="A957" s="1083" t="s">
        <v>8019</v>
      </c>
      <c r="B957" s="1083" t="s">
        <v>11164</v>
      </c>
      <c r="C957" s="1083" t="s">
        <v>11151</v>
      </c>
      <c r="D957" s="1083" t="s">
        <v>9849</v>
      </c>
      <c r="E957" s="1083" t="s">
        <v>1629</v>
      </c>
      <c r="F957" s="1083" t="s">
        <v>11227</v>
      </c>
      <c r="G957" s="1083"/>
      <c r="H957" s="1083"/>
      <c r="I957" s="1083"/>
      <c r="J957" s="1084"/>
    </row>
    <row r="958" spans="1:10" s="1017" customFormat="1" ht="36" x14ac:dyDescent="0.3">
      <c r="A958" s="1083" t="s">
        <v>8019</v>
      </c>
      <c r="B958" s="1083" t="s">
        <v>11164</v>
      </c>
      <c r="C958" s="1083" t="s">
        <v>11151</v>
      </c>
      <c r="D958" s="1083" t="s">
        <v>9849</v>
      </c>
      <c r="E958" s="1083" t="s">
        <v>1629</v>
      </c>
      <c r="F958" s="1083" t="s">
        <v>11228</v>
      </c>
      <c r="G958" s="1083"/>
      <c r="H958" s="1083"/>
      <c r="I958" s="1083"/>
      <c r="J958" s="1084"/>
    </row>
    <row r="959" spans="1:10" s="1017" customFormat="1" ht="36" x14ac:dyDescent="0.3">
      <c r="A959" s="1083" t="s">
        <v>8019</v>
      </c>
      <c r="B959" s="1083" t="s">
        <v>11164</v>
      </c>
      <c r="C959" s="1083" t="s">
        <v>11151</v>
      </c>
      <c r="D959" s="1083" t="s">
        <v>9849</v>
      </c>
      <c r="E959" s="1083" t="s">
        <v>1629</v>
      </c>
      <c r="F959" s="1083" t="s">
        <v>11229</v>
      </c>
      <c r="G959" s="1083"/>
      <c r="H959" s="1083"/>
      <c r="I959" s="1083"/>
      <c r="J959" s="1084"/>
    </row>
    <row r="960" spans="1:10" s="1017" customFormat="1" ht="38.25" x14ac:dyDescent="0.3">
      <c r="A960" s="1081" t="s">
        <v>10841</v>
      </c>
      <c r="B960" s="1081"/>
      <c r="C960" s="1081" t="s">
        <v>11151</v>
      </c>
      <c r="D960" s="1062" t="s">
        <v>12079</v>
      </c>
      <c r="E960" s="1081"/>
      <c r="F960" s="1081"/>
      <c r="G960" s="1081"/>
      <c r="H960" s="1081"/>
      <c r="I960" s="1081"/>
      <c r="J960" s="1082"/>
    </row>
    <row r="961" spans="1:10" s="1017" customFormat="1" ht="38.25" x14ac:dyDescent="0.3">
      <c r="A961" s="1004" t="s">
        <v>8031</v>
      </c>
      <c r="B961" s="1005"/>
      <c r="C961" s="1005" t="s">
        <v>8658</v>
      </c>
      <c r="D961" s="1005" t="s">
        <v>8659</v>
      </c>
      <c r="E961" s="1005" t="s">
        <v>1406</v>
      </c>
      <c r="F961" s="1005" t="s">
        <v>8660</v>
      </c>
      <c r="G961" s="1005" t="s">
        <v>8661</v>
      </c>
      <c r="H961" s="1005" t="s">
        <v>1507</v>
      </c>
      <c r="I961" s="1005" t="s">
        <v>8662</v>
      </c>
      <c r="J961" s="1005" t="s">
        <v>8663</v>
      </c>
    </row>
    <row r="962" spans="1:10" s="1017" customFormat="1" ht="38.25" x14ac:dyDescent="0.3">
      <c r="A962" s="1007" t="s">
        <v>8031</v>
      </c>
      <c r="B962" s="1006"/>
      <c r="C962" s="1005" t="s">
        <v>8658</v>
      </c>
      <c r="D962" s="1005" t="s">
        <v>8659</v>
      </c>
      <c r="E962" s="1006" t="s">
        <v>1412</v>
      </c>
      <c r="F962" s="1005" t="s">
        <v>8664</v>
      </c>
      <c r="G962" s="1006" t="s">
        <v>8665</v>
      </c>
      <c r="H962" s="1006" t="s">
        <v>8666</v>
      </c>
      <c r="I962" s="1006" t="s">
        <v>8667</v>
      </c>
      <c r="J962" s="1005" t="s">
        <v>8668</v>
      </c>
    </row>
    <row r="963" spans="1:10" s="1017" customFormat="1" ht="38.25" x14ac:dyDescent="0.3">
      <c r="A963" s="1007" t="s">
        <v>8031</v>
      </c>
      <c r="B963" s="1006"/>
      <c r="C963" s="1005" t="s">
        <v>8658</v>
      </c>
      <c r="D963" s="1005" t="s">
        <v>8659</v>
      </c>
      <c r="E963" s="1006" t="s">
        <v>8669</v>
      </c>
      <c r="F963" s="1006" t="s">
        <v>8670</v>
      </c>
      <c r="G963" s="1006" t="s">
        <v>8671</v>
      </c>
      <c r="H963" s="1006" t="s">
        <v>8672</v>
      </c>
      <c r="I963" s="1006" t="s">
        <v>8673</v>
      </c>
      <c r="J963" s="1006" t="s">
        <v>8674</v>
      </c>
    </row>
    <row r="964" spans="1:10" s="1022" customFormat="1" ht="38.25" x14ac:dyDescent="0.3">
      <c r="A964" s="1007" t="s">
        <v>8031</v>
      </c>
      <c r="B964" s="1006"/>
      <c r="C964" s="1005" t="s">
        <v>8658</v>
      </c>
      <c r="D964" s="1005" t="s">
        <v>8659</v>
      </c>
      <c r="E964" s="1006" t="s">
        <v>8675</v>
      </c>
      <c r="F964" s="1006" t="s">
        <v>8676</v>
      </c>
      <c r="G964" s="1006" t="s">
        <v>6791</v>
      </c>
      <c r="H964" s="1006" t="s">
        <v>8677</v>
      </c>
      <c r="I964" s="1006" t="s">
        <v>5079</v>
      </c>
      <c r="J964" s="1006" t="s">
        <v>8678</v>
      </c>
    </row>
    <row r="965" spans="1:10" s="1022" customFormat="1" ht="38.25" x14ac:dyDescent="0.3">
      <c r="A965" s="1007" t="s">
        <v>8031</v>
      </c>
      <c r="B965" s="1006"/>
      <c r="C965" s="1005" t="s">
        <v>8658</v>
      </c>
      <c r="D965" s="1005" t="s">
        <v>8659</v>
      </c>
      <c r="E965" s="1006" t="s">
        <v>8679</v>
      </c>
      <c r="F965" s="1006" t="s">
        <v>8680</v>
      </c>
      <c r="G965" s="1006" t="s">
        <v>6867</v>
      </c>
      <c r="H965" s="1006" t="s">
        <v>8681</v>
      </c>
      <c r="I965" s="1006" t="s">
        <v>8682</v>
      </c>
      <c r="J965" s="1006" t="s">
        <v>8683</v>
      </c>
    </row>
    <row r="966" spans="1:10" s="1022" customFormat="1" ht="38.25" x14ac:dyDescent="0.3">
      <c r="A966" s="1007" t="s">
        <v>8031</v>
      </c>
      <c r="B966" s="1006"/>
      <c r="C966" s="1005" t="s">
        <v>8658</v>
      </c>
      <c r="D966" s="1005" t="s">
        <v>8659</v>
      </c>
      <c r="E966" s="1006" t="s">
        <v>8684</v>
      </c>
      <c r="F966" s="1006" t="s">
        <v>8685</v>
      </c>
      <c r="G966" s="1006" t="s">
        <v>8686</v>
      </c>
      <c r="H966" s="1006" t="s">
        <v>8687</v>
      </c>
      <c r="I966" s="1006" t="s">
        <v>8688</v>
      </c>
      <c r="J966" s="1006" t="s">
        <v>8689</v>
      </c>
    </row>
    <row r="967" spans="1:10" s="1022" customFormat="1" ht="38.25" x14ac:dyDescent="0.3">
      <c r="A967" s="1007" t="s">
        <v>8031</v>
      </c>
      <c r="B967" s="1006"/>
      <c r="C967" s="1005" t="s">
        <v>8658</v>
      </c>
      <c r="D967" s="1005" t="s">
        <v>8659</v>
      </c>
      <c r="E967" s="1006" t="s">
        <v>8690</v>
      </c>
      <c r="F967" s="1006" t="s">
        <v>8691</v>
      </c>
      <c r="G967" s="1006" t="s">
        <v>8692</v>
      </c>
      <c r="H967" s="1006" t="s">
        <v>8693</v>
      </c>
      <c r="I967" s="1006" t="s">
        <v>8694</v>
      </c>
      <c r="J967" s="1006" t="s">
        <v>8695</v>
      </c>
    </row>
    <row r="968" spans="1:10" s="1022" customFormat="1" ht="38.25" x14ac:dyDescent="0.3">
      <c r="A968" s="1004" t="s">
        <v>8031</v>
      </c>
      <c r="B968" s="1006"/>
      <c r="C968" s="1005" t="s">
        <v>8658</v>
      </c>
      <c r="D968" s="1005" t="s">
        <v>8659</v>
      </c>
      <c r="E968" s="1006" t="s">
        <v>8696</v>
      </c>
      <c r="F968" s="1006" t="s">
        <v>8697</v>
      </c>
      <c r="G968" s="1006" t="s">
        <v>8698</v>
      </c>
      <c r="H968" s="1006" t="s">
        <v>8699</v>
      </c>
      <c r="I968" s="1006" t="s">
        <v>2183</v>
      </c>
      <c r="J968" s="1006" t="s">
        <v>8700</v>
      </c>
    </row>
    <row r="969" spans="1:10" s="1022" customFormat="1" ht="38.25" x14ac:dyDescent="0.3">
      <c r="A969" s="1007" t="s">
        <v>8031</v>
      </c>
      <c r="B969" s="1006"/>
      <c r="C969" s="1005" t="s">
        <v>8658</v>
      </c>
      <c r="D969" s="1005" t="s">
        <v>8659</v>
      </c>
      <c r="E969" s="1006" t="s">
        <v>8701</v>
      </c>
      <c r="F969" s="1006" t="s">
        <v>8702</v>
      </c>
      <c r="G969" s="1006" t="s">
        <v>8703</v>
      </c>
      <c r="H969" s="1006" t="s">
        <v>8704</v>
      </c>
      <c r="I969" s="1006" t="s">
        <v>8705</v>
      </c>
      <c r="J969" s="1006" t="s">
        <v>8706</v>
      </c>
    </row>
    <row r="970" spans="1:10" s="1022" customFormat="1" ht="38.25" x14ac:dyDescent="0.3">
      <c r="A970" s="1007" t="s">
        <v>8031</v>
      </c>
      <c r="B970" s="1006"/>
      <c r="C970" s="1005" t="s">
        <v>8658</v>
      </c>
      <c r="D970" s="1005" t="s">
        <v>8659</v>
      </c>
      <c r="E970" s="1006" t="s">
        <v>8707</v>
      </c>
      <c r="F970" s="1006" t="s">
        <v>8708</v>
      </c>
      <c r="G970" s="1006" t="s">
        <v>8709</v>
      </c>
      <c r="H970" s="1006" t="s">
        <v>8117</v>
      </c>
      <c r="I970" s="1006" t="s">
        <v>8710</v>
      </c>
      <c r="J970" s="1006" t="s">
        <v>8711</v>
      </c>
    </row>
    <row r="971" spans="1:10" s="1022" customFormat="1" ht="38.25" x14ac:dyDescent="0.3">
      <c r="A971" s="1007" t="s">
        <v>8031</v>
      </c>
      <c r="B971" s="1006"/>
      <c r="C971" s="1005" t="s">
        <v>8658</v>
      </c>
      <c r="D971" s="1005" t="s">
        <v>8659</v>
      </c>
      <c r="E971" s="1008" t="s">
        <v>8712</v>
      </c>
      <c r="F971" s="1008" t="s">
        <v>8713</v>
      </c>
      <c r="G971" s="1006" t="s">
        <v>8714</v>
      </c>
      <c r="H971" s="1006" t="s">
        <v>5279</v>
      </c>
      <c r="I971" s="1006" t="s">
        <v>5075</v>
      </c>
      <c r="J971" s="1006"/>
    </row>
    <row r="972" spans="1:10" s="1022" customFormat="1" ht="38.25" x14ac:dyDescent="0.3">
      <c r="A972" s="1007" t="s">
        <v>8031</v>
      </c>
      <c r="B972" s="1006"/>
      <c r="C972" s="1005" t="s">
        <v>8658</v>
      </c>
      <c r="D972" s="1005" t="s">
        <v>8659</v>
      </c>
      <c r="E972" s="1008" t="s">
        <v>8715</v>
      </c>
      <c r="F972" s="1008" t="s">
        <v>8716</v>
      </c>
      <c r="G972" s="1006" t="s">
        <v>8717</v>
      </c>
      <c r="H972" s="1006" t="s">
        <v>2153</v>
      </c>
      <c r="I972" s="1006" t="s">
        <v>2686</v>
      </c>
      <c r="J972" s="1006"/>
    </row>
    <row r="973" spans="1:10" s="1022" customFormat="1" ht="38.25" x14ac:dyDescent="0.3">
      <c r="A973" s="1007" t="s">
        <v>8031</v>
      </c>
      <c r="B973" s="1006"/>
      <c r="C973" s="1005" t="s">
        <v>8658</v>
      </c>
      <c r="D973" s="1005" t="s">
        <v>8659</v>
      </c>
      <c r="E973" s="1008" t="s">
        <v>8718</v>
      </c>
      <c r="F973" s="1008" t="s">
        <v>8719</v>
      </c>
      <c r="G973" s="1006" t="s">
        <v>8720</v>
      </c>
      <c r="H973" s="1006" t="s">
        <v>5406</v>
      </c>
      <c r="I973" s="1006" t="s">
        <v>8721</v>
      </c>
      <c r="J973" s="1006"/>
    </row>
    <row r="974" spans="1:10" s="1022" customFormat="1" ht="38.25" x14ac:dyDescent="0.3">
      <c r="A974" s="1007" t="s">
        <v>8031</v>
      </c>
      <c r="B974" s="1006"/>
      <c r="C974" s="1005" t="s">
        <v>8658</v>
      </c>
      <c r="D974" s="1005" t="s">
        <v>8659</v>
      </c>
      <c r="E974" s="1008" t="s">
        <v>8722</v>
      </c>
      <c r="F974" s="1008" t="s">
        <v>8723</v>
      </c>
      <c r="G974" s="1006" t="s">
        <v>8724</v>
      </c>
      <c r="H974" s="1006" t="s">
        <v>8725</v>
      </c>
      <c r="I974" s="1006" t="s">
        <v>6753</v>
      </c>
      <c r="J974" s="1006"/>
    </row>
    <row r="975" spans="1:10" s="1022" customFormat="1" ht="38.25" x14ac:dyDescent="0.3">
      <c r="A975" s="1004" t="s">
        <v>8031</v>
      </c>
      <c r="B975" s="1006"/>
      <c r="C975" s="1005" t="s">
        <v>8658</v>
      </c>
      <c r="D975" s="1005" t="s">
        <v>8659</v>
      </c>
      <c r="E975" s="1008" t="s">
        <v>8726</v>
      </c>
      <c r="F975" s="1008" t="s">
        <v>8727</v>
      </c>
      <c r="G975" s="1006" t="s">
        <v>8728</v>
      </c>
      <c r="H975" s="1006" t="s">
        <v>8729</v>
      </c>
      <c r="I975" s="1006" t="s">
        <v>1791</v>
      </c>
      <c r="J975" s="1006"/>
    </row>
    <row r="976" spans="1:10" s="1022" customFormat="1" ht="38.25" x14ac:dyDescent="0.3">
      <c r="A976" s="1007" t="s">
        <v>8031</v>
      </c>
      <c r="B976" s="1006"/>
      <c r="C976" s="1005" t="s">
        <v>8658</v>
      </c>
      <c r="D976" s="1005" t="s">
        <v>8659</v>
      </c>
      <c r="E976" s="1008" t="s">
        <v>8730</v>
      </c>
      <c r="F976" s="1008" t="s">
        <v>8731</v>
      </c>
      <c r="G976" s="1006" t="s">
        <v>8732</v>
      </c>
      <c r="H976" s="1006" t="s">
        <v>1937</v>
      </c>
      <c r="I976" s="1006" t="s">
        <v>5050</v>
      </c>
      <c r="J976" s="1006"/>
    </row>
    <row r="977" spans="1:10" s="1022" customFormat="1" ht="38.25" x14ac:dyDescent="0.3">
      <c r="A977" s="1007" t="s">
        <v>8031</v>
      </c>
      <c r="B977" s="1006"/>
      <c r="C977" s="1005" t="s">
        <v>8658</v>
      </c>
      <c r="D977" s="1005" t="s">
        <v>8659</v>
      </c>
      <c r="E977" s="1008" t="s">
        <v>8733</v>
      </c>
      <c r="F977" s="1008" t="s">
        <v>8734</v>
      </c>
      <c r="G977" s="1006" t="s">
        <v>8735</v>
      </c>
      <c r="H977" s="1006" t="s">
        <v>2601</v>
      </c>
      <c r="I977" s="1006" t="s">
        <v>1582</v>
      </c>
      <c r="J977" s="1006"/>
    </row>
    <row r="978" spans="1:10" s="1022" customFormat="1" ht="38.25" x14ac:dyDescent="0.3">
      <c r="A978" s="1007" t="s">
        <v>8031</v>
      </c>
      <c r="B978" s="1006"/>
      <c r="C978" s="1005" t="s">
        <v>8658</v>
      </c>
      <c r="D978" s="1005" t="s">
        <v>8659</v>
      </c>
      <c r="E978" s="1008" t="s">
        <v>8736</v>
      </c>
      <c r="F978" s="1008" t="s">
        <v>8737</v>
      </c>
      <c r="G978" s="1006" t="s">
        <v>8738</v>
      </c>
      <c r="H978" s="1006" t="s">
        <v>1709</v>
      </c>
      <c r="I978" s="1006" t="s">
        <v>8739</v>
      </c>
      <c r="J978" s="1006"/>
    </row>
    <row r="979" spans="1:10" s="1022" customFormat="1" ht="38.25" x14ac:dyDescent="0.3">
      <c r="A979" s="1007" t="s">
        <v>8031</v>
      </c>
      <c r="B979" s="1006"/>
      <c r="C979" s="1005" t="s">
        <v>8658</v>
      </c>
      <c r="D979" s="1005" t="s">
        <v>8659</v>
      </c>
      <c r="E979" s="1008" t="s">
        <v>8740</v>
      </c>
      <c r="F979" s="1008" t="s">
        <v>8741</v>
      </c>
      <c r="G979" s="1006" t="s">
        <v>8742</v>
      </c>
      <c r="H979" s="1006" t="s">
        <v>8743</v>
      </c>
      <c r="I979" s="1006" t="s">
        <v>6826</v>
      </c>
      <c r="J979" s="1006"/>
    </row>
    <row r="980" spans="1:10" s="1022" customFormat="1" ht="38.25" x14ac:dyDescent="0.3">
      <c r="A980" s="1007" t="s">
        <v>8031</v>
      </c>
      <c r="B980" s="1006"/>
      <c r="C980" s="1005" t="s">
        <v>8658</v>
      </c>
      <c r="D980" s="1005" t="s">
        <v>8659</v>
      </c>
      <c r="E980" s="1008" t="s">
        <v>8744</v>
      </c>
      <c r="F980" s="1008" t="s">
        <v>8745</v>
      </c>
      <c r="G980" s="1006" t="s">
        <v>1679</v>
      </c>
      <c r="H980" s="1006" t="s">
        <v>8746</v>
      </c>
      <c r="I980" s="1006" t="s">
        <v>8747</v>
      </c>
      <c r="J980" s="1006"/>
    </row>
    <row r="981" spans="1:10" s="1022" customFormat="1" ht="38.25" x14ac:dyDescent="0.3">
      <c r="A981" s="1007" t="s">
        <v>8031</v>
      </c>
      <c r="B981" s="1006"/>
      <c r="C981" s="1005" t="s">
        <v>8658</v>
      </c>
      <c r="D981" s="1005" t="s">
        <v>8659</v>
      </c>
      <c r="E981" s="1008" t="s">
        <v>8748</v>
      </c>
      <c r="F981" s="1008" t="s">
        <v>8749</v>
      </c>
      <c r="G981" s="1006" t="s">
        <v>4645</v>
      </c>
      <c r="H981" s="1006" t="s">
        <v>1632</v>
      </c>
      <c r="I981" s="1006" t="s">
        <v>3559</v>
      </c>
      <c r="J981" s="1006"/>
    </row>
    <row r="982" spans="1:10" s="1022" customFormat="1" ht="38.25" x14ac:dyDescent="0.3">
      <c r="A982" s="1004" t="s">
        <v>8031</v>
      </c>
      <c r="B982" s="1006"/>
      <c r="C982" s="1005" t="s">
        <v>8658</v>
      </c>
      <c r="D982" s="1005" t="s">
        <v>8659</v>
      </c>
      <c r="E982" s="1008" t="s">
        <v>8750</v>
      </c>
      <c r="F982" s="1008" t="s">
        <v>8751</v>
      </c>
      <c r="G982" s="1006" t="s">
        <v>8752</v>
      </c>
      <c r="H982" s="1006" t="s">
        <v>8753</v>
      </c>
      <c r="I982" s="1006" t="s">
        <v>8747</v>
      </c>
      <c r="J982" s="1006"/>
    </row>
    <row r="983" spans="1:10" s="1022" customFormat="1" ht="38.25" x14ac:dyDescent="0.3">
      <c r="A983" s="1007" t="s">
        <v>8031</v>
      </c>
      <c r="B983" s="1006"/>
      <c r="C983" s="1005" t="s">
        <v>8658</v>
      </c>
      <c r="D983" s="1005" t="s">
        <v>8659</v>
      </c>
      <c r="E983" s="1008" t="s">
        <v>8754</v>
      </c>
      <c r="F983" s="1008" t="s">
        <v>8755</v>
      </c>
      <c r="G983" s="1006" t="s">
        <v>6706</v>
      </c>
      <c r="H983" s="1006" t="s">
        <v>2397</v>
      </c>
      <c r="I983" s="1006" t="s">
        <v>5619</v>
      </c>
      <c r="J983" s="1006"/>
    </row>
    <row r="984" spans="1:10" s="1022" customFormat="1" ht="38.25" x14ac:dyDescent="0.3">
      <c r="A984" s="1007" t="s">
        <v>8031</v>
      </c>
      <c r="B984" s="1006"/>
      <c r="C984" s="1005" t="s">
        <v>8658</v>
      </c>
      <c r="D984" s="1005" t="s">
        <v>8659</v>
      </c>
      <c r="E984" s="1008" t="s">
        <v>8756</v>
      </c>
      <c r="F984" s="1008" t="s">
        <v>8757</v>
      </c>
      <c r="G984" s="1006" t="s">
        <v>8758</v>
      </c>
      <c r="H984" s="1006" t="s">
        <v>8759</v>
      </c>
      <c r="I984" s="1006" t="s">
        <v>6826</v>
      </c>
      <c r="J984" s="1006"/>
    </row>
    <row r="985" spans="1:10" s="1022" customFormat="1" ht="38.25" x14ac:dyDescent="0.3">
      <c r="A985" s="1007" t="s">
        <v>8031</v>
      </c>
      <c r="B985" s="1006"/>
      <c r="C985" s="1005" t="s">
        <v>8658</v>
      </c>
      <c r="D985" s="1005" t="s">
        <v>8659</v>
      </c>
      <c r="E985" s="1008" t="s">
        <v>8760</v>
      </c>
      <c r="F985" s="1008" t="s">
        <v>8761</v>
      </c>
      <c r="G985" s="1006" t="s">
        <v>8762</v>
      </c>
      <c r="H985" s="1006" t="s">
        <v>8222</v>
      </c>
      <c r="I985" s="1006" t="s">
        <v>8763</v>
      </c>
      <c r="J985" s="1006"/>
    </row>
    <row r="986" spans="1:10" s="1022" customFormat="1" ht="38.25" x14ac:dyDescent="0.3">
      <c r="A986" s="1007" t="s">
        <v>8031</v>
      </c>
      <c r="B986" s="1006"/>
      <c r="C986" s="1005" t="s">
        <v>8658</v>
      </c>
      <c r="D986" s="1005" t="s">
        <v>8659</v>
      </c>
      <c r="E986" s="1008" t="s">
        <v>8764</v>
      </c>
      <c r="F986" s="1008" t="s">
        <v>8765</v>
      </c>
      <c r="G986" s="1006" t="s">
        <v>1882</v>
      </c>
      <c r="H986" s="1006" t="s">
        <v>1790</v>
      </c>
      <c r="I986" s="1006" t="s">
        <v>8766</v>
      </c>
      <c r="J986" s="1006"/>
    </row>
    <row r="987" spans="1:10" s="1022" customFormat="1" ht="38.25" x14ac:dyDescent="0.3">
      <c r="A987" s="1007" t="s">
        <v>8031</v>
      </c>
      <c r="B987" s="1006"/>
      <c r="C987" s="1005" t="s">
        <v>8658</v>
      </c>
      <c r="D987" s="1005" t="s">
        <v>8659</v>
      </c>
      <c r="E987" s="1008" t="s">
        <v>8767</v>
      </c>
      <c r="F987" s="1008" t="s">
        <v>8768</v>
      </c>
      <c r="G987" s="1006" t="s">
        <v>8769</v>
      </c>
      <c r="H987" s="1006" t="s">
        <v>1720</v>
      </c>
      <c r="I987" s="1006" t="s">
        <v>1649</v>
      </c>
      <c r="J987" s="1006"/>
    </row>
    <row r="988" spans="1:10" s="1022" customFormat="1" ht="38.25" x14ac:dyDescent="0.3">
      <c r="A988" s="1007" t="s">
        <v>8031</v>
      </c>
      <c r="B988" s="1006"/>
      <c r="C988" s="1005" t="s">
        <v>8658</v>
      </c>
      <c r="D988" s="1005" t="s">
        <v>8659</v>
      </c>
      <c r="E988" s="1008" t="s">
        <v>8770</v>
      </c>
      <c r="F988" s="1008" t="s">
        <v>8771</v>
      </c>
      <c r="G988" s="1006"/>
      <c r="H988" s="1006"/>
      <c r="I988" s="1006"/>
      <c r="J988" s="1006"/>
    </row>
    <row r="989" spans="1:10" s="1022" customFormat="1" ht="38.25" x14ac:dyDescent="0.3">
      <c r="A989" s="1004" t="s">
        <v>8031</v>
      </c>
      <c r="B989" s="1006"/>
      <c r="C989" s="1005" t="s">
        <v>8658</v>
      </c>
      <c r="D989" s="1005" t="s">
        <v>8659</v>
      </c>
      <c r="E989" s="1008" t="s">
        <v>8772</v>
      </c>
      <c r="F989" s="1008" t="s">
        <v>8773</v>
      </c>
      <c r="G989" s="1006" t="s">
        <v>3033</v>
      </c>
      <c r="H989" s="1006" t="s">
        <v>5279</v>
      </c>
      <c r="I989" s="1006" t="s">
        <v>8774</v>
      </c>
      <c r="J989" s="1006"/>
    </row>
    <row r="990" spans="1:10" s="1022" customFormat="1" ht="38.25" x14ac:dyDescent="0.3">
      <c r="A990" s="1007" t="s">
        <v>8031</v>
      </c>
      <c r="B990" s="1006"/>
      <c r="C990" s="1005" t="s">
        <v>8658</v>
      </c>
      <c r="D990" s="1005" t="s">
        <v>8659</v>
      </c>
      <c r="E990" s="1008" t="s">
        <v>8775</v>
      </c>
      <c r="F990" s="1008" t="s">
        <v>8776</v>
      </c>
      <c r="G990" s="1006" t="s">
        <v>5929</v>
      </c>
      <c r="H990" s="1006" t="s">
        <v>8777</v>
      </c>
      <c r="I990" s="1006" t="s">
        <v>2772</v>
      </c>
      <c r="J990" s="1006"/>
    </row>
    <row r="991" spans="1:10" s="1022" customFormat="1" ht="38.25" x14ac:dyDescent="0.3">
      <c r="A991" s="1007" t="s">
        <v>8031</v>
      </c>
      <c r="B991" s="1006"/>
      <c r="C991" s="1005" t="s">
        <v>8658</v>
      </c>
      <c r="D991" s="1005" t="s">
        <v>8659</v>
      </c>
      <c r="E991" s="1008" t="s">
        <v>8778</v>
      </c>
      <c r="F991" s="1008" t="s">
        <v>8779</v>
      </c>
      <c r="G991" s="1006" t="s">
        <v>8780</v>
      </c>
      <c r="H991" s="1006" t="s">
        <v>6878</v>
      </c>
      <c r="I991" s="1006" t="s">
        <v>6900</v>
      </c>
      <c r="J991" s="1006"/>
    </row>
    <row r="992" spans="1:10" s="1022" customFormat="1" ht="38.25" x14ac:dyDescent="0.3">
      <c r="A992" s="1007" t="s">
        <v>8031</v>
      </c>
      <c r="B992" s="1006"/>
      <c r="C992" s="1005" t="s">
        <v>8658</v>
      </c>
      <c r="D992" s="1005" t="s">
        <v>8659</v>
      </c>
      <c r="E992" s="1008" t="s">
        <v>8781</v>
      </c>
      <c r="F992" s="1008" t="s">
        <v>8782</v>
      </c>
      <c r="G992" s="1006" t="s">
        <v>2456</v>
      </c>
      <c r="H992" s="1006" t="s">
        <v>8783</v>
      </c>
      <c r="I992" s="1006" t="s">
        <v>8784</v>
      </c>
      <c r="J992" s="1006"/>
    </row>
    <row r="993" spans="1:15" s="1022" customFormat="1" ht="38.25" x14ac:dyDescent="0.3">
      <c r="A993" s="1007" t="s">
        <v>8031</v>
      </c>
      <c r="B993" s="1006"/>
      <c r="C993" s="1005" t="s">
        <v>8658</v>
      </c>
      <c r="D993" s="1005" t="s">
        <v>8659</v>
      </c>
      <c r="E993" s="1008" t="s">
        <v>8785</v>
      </c>
      <c r="F993" s="1008" t="s">
        <v>8786</v>
      </c>
      <c r="G993" s="1006" t="s">
        <v>2335</v>
      </c>
      <c r="H993" s="1006" t="s">
        <v>5118</v>
      </c>
      <c r="I993" s="1006" t="s">
        <v>2702</v>
      </c>
      <c r="J993" s="1006"/>
    </row>
    <row r="994" spans="1:15" s="1022" customFormat="1" ht="38.25" x14ac:dyDescent="0.3">
      <c r="A994" s="1007" t="s">
        <v>8031</v>
      </c>
      <c r="B994" s="1006"/>
      <c r="C994" s="1005" t="s">
        <v>8658</v>
      </c>
      <c r="D994" s="1005" t="s">
        <v>8659</v>
      </c>
      <c r="E994" s="1008" t="s">
        <v>8787</v>
      </c>
      <c r="F994" s="1008" t="s">
        <v>8788</v>
      </c>
      <c r="G994" s="1006" t="s">
        <v>8789</v>
      </c>
      <c r="H994" s="1006" t="s">
        <v>2341</v>
      </c>
      <c r="I994" s="1006" t="s">
        <v>8790</v>
      </c>
      <c r="J994" s="1006"/>
    </row>
    <row r="995" spans="1:15" s="1022" customFormat="1" ht="38.25" x14ac:dyDescent="0.3">
      <c r="A995" s="1007" t="s">
        <v>8031</v>
      </c>
      <c r="B995" s="1006"/>
      <c r="C995" s="1005" t="s">
        <v>8658</v>
      </c>
      <c r="D995" s="1005" t="s">
        <v>8659</v>
      </c>
      <c r="E995" s="1008" t="s">
        <v>8791</v>
      </c>
      <c r="F995" s="1008" t="s">
        <v>8792</v>
      </c>
      <c r="G995" s="1006" t="s">
        <v>5062</v>
      </c>
      <c r="H995" s="1006" t="s">
        <v>1680</v>
      </c>
      <c r="I995" s="1006" t="s">
        <v>8793</v>
      </c>
      <c r="J995" s="1006"/>
    </row>
    <row r="996" spans="1:15" s="1022" customFormat="1" ht="38.25" x14ac:dyDescent="0.3">
      <c r="A996" s="1004" t="s">
        <v>8031</v>
      </c>
      <c r="B996" s="1006"/>
      <c r="C996" s="1005" t="s">
        <v>8658</v>
      </c>
      <c r="D996" s="1005" t="s">
        <v>8659</v>
      </c>
      <c r="E996" s="1008" t="s">
        <v>8794</v>
      </c>
      <c r="F996" s="1008" t="s">
        <v>8795</v>
      </c>
      <c r="G996" s="1006"/>
      <c r="H996" s="1006"/>
      <c r="I996" s="1006"/>
      <c r="J996" s="1006"/>
    </row>
    <row r="997" spans="1:15" s="1022" customFormat="1" ht="38.25" x14ac:dyDescent="0.3">
      <c r="A997" s="1007" t="s">
        <v>8031</v>
      </c>
      <c r="B997" s="1006"/>
      <c r="C997" s="1005" t="s">
        <v>8658</v>
      </c>
      <c r="D997" s="1005" t="s">
        <v>8659</v>
      </c>
      <c r="E997" s="1008" t="s">
        <v>8796</v>
      </c>
      <c r="F997" s="1008" t="s">
        <v>8797</v>
      </c>
      <c r="G997" s="1006" t="s">
        <v>8798</v>
      </c>
      <c r="H997" s="1006" t="s">
        <v>1783</v>
      </c>
      <c r="I997" s="1006" t="s">
        <v>8799</v>
      </c>
      <c r="J997" s="1006"/>
    </row>
    <row r="998" spans="1:15" s="1065" customFormat="1" ht="38.25" x14ac:dyDescent="0.3">
      <c r="A998" s="1007" t="s">
        <v>8031</v>
      </c>
      <c r="B998" s="1006"/>
      <c r="C998" s="1005" t="s">
        <v>8658</v>
      </c>
      <c r="D998" s="1005" t="s">
        <v>8659</v>
      </c>
      <c r="E998" s="1008" t="s">
        <v>8800</v>
      </c>
      <c r="F998" s="1008" t="s">
        <v>8801</v>
      </c>
      <c r="G998" s="1006"/>
      <c r="H998" s="1006"/>
      <c r="I998" s="1006"/>
      <c r="J998" s="1006"/>
    </row>
    <row r="999" spans="1:15" s="1022" customFormat="1" ht="38.25" x14ac:dyDescent="0.3">
      <c r="A999" s="1007" t="s">
        <v>8031</v>
      </c>
      <c r="B999" s="1006"/>
      <c r="C999" s="1005" t="s">
        <v>8658</v>
      </c>
      <c r="D999" s="1005" t="s">
        <v>8659</v>
      </c>
      <c r="E999" s="1008" t="s">
        <v>8802</v>
      </c>
      <c r="F999" s="1008" t="s">
        <v>8803</v>
      </c>
      <c r="G999" s="1006" t="s">
        <v>8804</v>
      </c>
      <c r="H999" s="1006" t="s">
        <v>5201</v>
      </c>
      <c r="I999" s="1006" t="s">
        <v>6732</v>
      </c>
      <c r="J999" s="1006"/>
    </row>
    <row r="1000" spans="1:15" s="1022" customFormat="1" ht="38.25" x14ac:dyDescent="0.3">
      <c r="A1000" s="1007" t="s">
        <v>8031</v>
      </c>
      <c r="B1000" s="1006"/>
      <c r="C1000" s="1005" t="s">
        <v>8658</v>
      </c>
      <c r="D1000" s="1005" t="s">
        <v>8659</v>
      </c>
      <c r="E1000" s="1008" t="s">
        <v>8805</v>
      </c>
      <c r="F1000" s="1008" t="s">
        <v>8806</v>
      </c>
      <c r="G1000" s="1006" t="s">
        <v>5364</v>
      </c>
      <c r="H1000" s="1006" t="s">
        <v>4529</v>
      </c>
      <c r="I1000" s="1006" t="s">
        <v>2136</v>
      </c>
      <c r="J1000" s="1006"/>
    </row>
    <row r="1001" spans="1:15" s="1022" customFormat="1" ht="38.25" x14ac:dyDescent="0.3">
      <c r="A1001" s="1007" t="s">
        <v>8031</v>
      </c>
      <c r="B1001" s="1006"/>
      <c r="C1001" s="1005" t="s">
        <v>8658</v>
      </c>
      <c r="D1001" s="1005" t="s">
        <v>8659</v>
      </c>
      <c r="E1001" s="1008" t="s">
        <v>8807</v>
      </c>
      <c r="F1001" s="1008" t="s">
        <v>8808</v>
      </c>
      <c r="G1001" s="1006" t="s">
        <v>8809</v>
      </c>
      <c r="H1001" s="1006" t="s">
        <v>6560</v>
      </c>
      <c r="I1001" s="1006" t="s">
        <v>8810</v>
      </c>
      <c r="J1001" s="1006"/>
    </row>
    <row r="1002" spans="1:15" s="1022" customFormat="1" ht="38.25" x14ac:dyDescent="0.3">
      <c r="A1002" s="1007" t="s">
        <v>8031</v>
      </c>
      <c r="B1002" s="1006"/>
      <c r="C1002" s="1005" t="s">
        <v>8658</v>
      </c>
      <c r="D1002" s="1005" t="s">
        <v>8659</v>
      </c>
      <c r="E1002" s="1008" t="s">
        <v>8811</v>
      </c>
      <c r="F1002" s="1008" t="s">
        <v>8812</v>
      </c>
      <c r="G1002" s="1006" t="s">
        <v>8813</v>
      </c>
      <c r="H1002" s="1006" t="s">
        <v>2850</v>
      </c>
      <c r="I1002" s="1006" t="s">
        <v>8814</v>
      </c>
      <c r="J1002" s="1006"/>
    </row>
    <row r="1003" spans="1:15" s="1022" customFormat="1" ht="38.25" x14ac:dyDescent="0.3">
      <c r="A1003" s="1004" t="s">
        <v>8031</v>
      </c>
      <c r="B1003" s="1006"/>
      <c r="C1003" s="1005" t="s">
        <v>8658</v>
      </c>
      <c r="D1003" s="1005" t="s">
        <v>8659</v>
      </c>
      <c r="E1003" s="1008" t="s">
        <v>8815</v>
      </c>
      <c r="F1003" s="1008" t="s">
        <v>8816</v>
      </c>
      <c r="G1003" s="1006" t="s">
        <v>8817</v>
      </c>
      <c r="H1003" s="1006" t="s">
        <v>8818</v>
      </c>
      <c r="I1003" s="1006" t="s">
        <v>6793</v>
      </c>
      <c r="J1003" s="1006"/>
    </row>
    <row r="1004" spans="1:15" s="1022" customFormat="1" ht="38.25" x14ac:dyDescent="0.3">
      <c r="A1004" s="1007" t="s">
        <v>8031</v>
      </c>
      <c r="B1004" s="1006"/>
      <c r="C1004" s="1005" t="s">
        <v>8658</v>
      </c>
      <c r="D1004" s="1005" t="s">
        <v>8659</v>
      </c>
      <c r="E1004" s="1008" t="s">
        <v>8819</v>
      </c>
      <c r="F1004" s="1008" t="s">
        <v>8820</v>
      </c>
      <c r="G1004" s="1006" t="s">
        <v>8821</v>
      </c>
      <c r="H1004" s="1006" t="s">
        <v>8822</v>
      </c>
      <c r="I1004" s="1006" t="s">
        <v>8823</v>
      </c>
      <c r="J1004" s="1006"/>
    </row>
    <row r="1005" spans="1:15" s="1022" customFormat="1" ht="38.25" x14ac:dyDescent="0.3">
      <c r="A1005" s="1007" t="s">
        <v>8031</v>
      </c>
      <c r="B1005" s="1006"/>
      <c r="C1005" s="1005" t="s">
        <v>8658</v>
      </c>
      <c r="D1005" s="1005" t="s">
        <v>8659</v>
      </c>
      <c r="E1005" s="1008" t="s">
        <v>8824</v>
      </c>
      <c r="F1005" s="1008" t="s">
        <v>8825</v>
      </c>
      <c r="G1005" s="1006" t="s">
        <v>6768</v>
      </c>
      <c r="H1005" s="1006" t="s">
        <v>8117</v>
      </c>
      <c r="I1005" s="1006" t="s">
        <v>1685</v>
      </c>
      <c r="J1005" s="1006"/>
    </row>
    <row r="1006" spans="1:15" s="1022" customFormat="1" ht="38.25" x14ac:dyDescent="0.3">
      <c r="A1006" s="1007" t="s">
        <v>8031</v>
      </c>
      <c r="B1006" s="1006"/>
      <c r="C1006" s="1005" t="s">
        <v>8658</v>
      </c>
      <c r="D1006" s="1005" t="s">
        <v>8659</v>
      </c>
      <c r="E1006" s="1008" t="s">
        <v>8826</v>
      </c>
      <c r="F1006" s="1008" t="s">
        <v>8827</v>
      </c>
      <c r="G1006" s="1006" t="s">
        <v>8828</v>
      </c>
      <c r="H1006" s="1006" t="s">
        <v>8829</v>
      </c>
      <c r="I1006" s="1006" t="s">
        <v>4700</v>
      </c>
      <c r="J1006" s="1006"/>
    </row>
    <row r="1007" spans="1:15" s="691" customFormat="1" ht="38.25" x14ac:dyDescent="0.3">
      <c r="A1007" s="1007" t="s">
        <v>8031</v>
      </c>
      <c r="B1007" s="1006"/>
      <c r="C1007" s="1005" t="s">
        <v>8658</v>
      </c>
      <c r="D1007" s="1005" t="s">
        <v>8659</v>
      </c>
      <c r="E1007" s="1008" t="s">
        <v>8830</v>
      </c>
      <c r="F1007" s="1008" t="s">
        <v>8831</v>
      </c>
      <c r="G1007" s="1006" t="s">
        <v>8832</v>
      </c>
      <c r="H1007" s="1006" t="s">
        <v>6238</v>
      </c>
      <c r="I1007" s="1006" t="s">
        <v>8833</v>
      </c>
      <c r="J1007" s="1006"/>
      <c r="K1007" s="1069"/>
      <c r="L1007" s="1069"/>
      <c r="M1007" s="1069"/>
      <c r="N1007" s="1069"/>
      <c r="O1007" s="1069"/>
    </row>
    <row r="1008" spans="1:15" s="1020" customFormat="1" ht="38.25" x14ac:dyDescent="0.2">
      <c r="A1008" s="1007" t="s">
        <v>8031</v>
      </c>
      <c r="B1008" s="1006"/>
      <c r="C1008" s="1005" t="s">
        <v>8658</v>
      </c>
      <c r="D1008" s="1005" t="s">
        <v>8659</v>
      </c>
      <c r="E1008" s="1008" t="s">
        <v>8834</v>
      </c>
      <c r="F1008" s="1008" t="s">
        <v>8835</v>
      </c>
      <c r="G1008" s="1006" t="s">
        <v>7878</v>
      </c>
      <c r="H1008" s="1006" t="s">
        <v>3718</v>
      </c>
      <c r="I1008" s="1006" t="s">
        <v>2676</v>
      </c>
      <c r="J1008" s="1006"/>
    </row>
    <row r="1009" spans="1:15" s="1020" customFormat="1" ht="38.25" x14ac:dyDescent="0.2">
      <c r="A1009" s="1007" t="s">
        <v>8031</v>
      </c>
      <c r="B1009" s="1006"/>
      <c r="C1009" s="1005" t="s">
        <v>8658</v>
      </c>
      <c r="D1009" s="1005" t="s">
        <v>8659</v>
      </c>
      <c r="E1009" s="1008" t="s">
        <v>8836</v>
      </c>
      <c r="F1009" s="1008" t="s">
        <v>8837</v>
      </c>
      <c r="G1009" s="1006" t="s">
        <v>1866</v>
      </c>
      <c r="H1009" s="1006" t="s">
        <v>4593</v>
      </c>
      <c r="I1009" s="1006" t="s">
        <v>8838</v>
      </c>
      <c r="J1009" s="1006"/>
    </row>
    <row r="1010" spans="1:15" s="1092" customFormat="1" ht="38.25" x14ac:dyDescent="0.2">
      <c r="A1010" s="1004" t="s">
        <v>8031</v>
      </c>
      <c r="B1010" s="1006"/>
      <c r="C1010" s="1005" t="s">
        <v>8658</v>
      </c>
      <c r="D1010" s="1005" t="s">
        <v>8659</v>
      </c>
      <c r="E1010" s="1008" t="s">
        <v>8839</v>
      </c>
      <c r="F1010" s="1008" t="s">
        <v>8840</v>
      </c>
      <c r="G1010" s="1006" t="s">
        <v>2439</v>
      </c>
      <c r="H1010" s="1006" t="s">
        <v>2394</v>
      </c>
      <c r="I1010" s="1006" t="s">
        <v>2984</v>
      </c>
      <c r="J1010" s="1006"/>
    </row>
    <row r="1011" spans="1:15" s="1019" customFormat="1" ht="38.25" x14ac:dyDescent="0.3">
      <c r="A1011" s="1007" t="s">
        <v>8031</v>
      </c>
      <c r="B1011" s="1006"/>
      <c r="C1011" s="1005" t="s">
        <v>8658</v>
      </c>
      <c r="D1011" s="1005" t="s">
        <v>8659</v>
      </c>
      <c r="E1011" s="1008" t="s">
        <v>8841</v>
      </c>
      <c r="F1011" s="1008" t="s">
        <v>8842</v>
      </c>
      <c r="G1011" s="1006" t="s">
        <v>5469</v>
      </c>
      <c r="H1011" s="1006" t="s">
        <v>6838</v>
      </c>
      <c r="I1011" s="1006" t="s">
        <v>4646</v>
      </c>
      <c r="J1011" s="1006"/>
      <c r="K1011" s="1018"/>
      <c r="L1011" s="1018"/>
      <c r="M1011" s="1018"/>
      <c r="N1011" s="1018"/>
      <c r="O1011" s="1018"/>
    </row>
    <row r="1012" spans="1:15" s="1019" customFormat="1" ht="38.25" x14ac:dyDescent="0.3">
      <c r="A1012" s="1007" t="s">
        <v>8031</v>
      </c>
      <c r="B1012" s="1006"/>
      <c r="C1012" s="1005" t="s">
        <v>8658</v>
      </c>
      <c r="D1012" s="1005" t="s">
        <v>8659</v>
      </c>
      <c r="E1012" s="1008" t="s">
        <v>8843</v>
      </c>
      <c r="F1012" s="1008" t="s">
        <v>8844</v>
      </c>
      <c r="G1012" s="1006" t="s">
        <v>3612</v>
      </c>
      <c r="H1012" s="1006" t="s">
        <v>8845</v>
      </c>
      <c r="I1012" s="1006" t="s">
        <v>1689</v>
      </c>
      <c r="J1012" s="1006"/>
      <c r="K1012" s="1018"/>
      <c r="L1012" s="1018"/>
      <c r="M1012" s="1018"/>
      <c r="N1012" s="1018"/>
      <c r="O1012" s="1018"/>
    </row>
    <row r="1013" spans="1:15" s="1019" customFormat="1" ht="38.25" x14ac:dyDescent="0.3">
      <c r="A1013" s="1007" t="s">
        <v>8031</v>
      </c>
      <c r="B1013" s="1006"/>
      <c r="C1013" s="1005" t="s">
        <v>8658</v>
      </c>
      <c r="D1013" s="1005" t="s">
        <v>8659</v>
      </c>
      <c r="E1013" s="1008" t="s">
        <v>8846</v>
      </c>
      <c r="F1013" s="1008" t="s">
        <v>8847</v>
      </c>
      <c r="G1013" s="1006"/>
      <c r="H1013" s="1006"/>
      <c r="I1013" s="1006"/>
      <c r="J1013" s="1006"/>
      <c r="K1013" s="1018"/>
      <c r="L1013" s="1018"/>
      <c r="M1013" s="1018"/>
      <c r="N1013" s="1018"/>
      <c r="O1013" s="1018"/>
    </row>
    <row r="1014" spans="1:15" s="1019" customFormat="1" ht="38.25" x14ac:dyDescent="0.3">
      <c r="A1014" s="1007" t="s">
        <v>8031</v>
      </c>
      <c r="B1014" s="1006"/>
      <c r="C1014" s="1005" t="s">
        <v>8658</v>
      </c>
      <c r="D1014" s="1005" t="s">
        <v>8659</v>
      </c>
      <c r="E1014" s="1008" t="s">
        <v>8848</v>
      </c>
      <c r="F1014" s="1008" t="s">
        <v>8849</v>
      </c>
      <c r="G1014" s="1006" t="s">
        <v>8850</v>
      </c>
      <c r="H1014" s="1006" t="s">
        <v>3697</v>
      </c>
      <c r="I1014" s="1006" t="s">
        <v>8851</v>
      </c>
      <c r="J1014" s="1006"/>
      <c r="K1014" s="1018"/>
      <c r="L1014" s="1018"/>
      <c r="M1014" s="1018"/>
      <c r="N1014" s="1018"/>
      <c r="O1014" s="1018"/>
    </row>
    <row r="1015" spans="1:15" s="1019" customFormat="1" ht="38.25" x14ac:dyDescent="0.3">
      <c r="A1015" s="1007" t="s">
        <v>8031</v>
      </c>
      <c r="B1015" s="1006"/>
      <c r="C1015" s="1005" t="s">
        <v>8658</v>
      </c>
      <c r="D1015" s="1005" t="s">
        <v>8659</v>
      </c>
      <c r="E1015" s="1008" t="s">
        <v>8852</v>
      </c>
      <c r="F1015" s="1008" t="s">
        <v>8853</v>
      </c>
      <c r="G1015" s="1006" t="s">
        <v>8854</v>
      </c>
      <c r="H1015" s="1006" t="s">
        <v>8855</v>
      </c>
      <c r="I1015" s="1006" t="s">
        <v>2702</v>
      </c>
      <c r="J1015" s="1006"/>
      <c r="K1015" s="1018"/>
      <c r="L1015" s="1018"/>
      <c r="M1015" s="1018"/>
      <c r="N1015" s="1018"/>
      <c r="O1015" s="1018"/>
    </row>
    <row r="1016" spans="1:15" s="1019" customFormat="1" ht="38.25" x14ac:dyDescent="0.3">
      <c r="A1016" s="1007" t="s">
        <v>8031</v>
      </c>
      <c r="B1016" s="1006"/>
      <c r="C1016" s="1005" t="s">
        <v>8658</v>
      </c>
      <c r="D1016" s="1005" t="s">
        <v>8659</v>
      </c>
      <c r="E1016" s="1008" t="s">
        <v>8856</v>
      </c>
      <c r="F1016" s="1008" t="s">
        <v>8857</v>
      </c>
      <c r="G1016" s="1006" t="s">
        <v>8083</v>
      </c>
      <c r="H1016" s="1006" t="s">
        <v>1457</v>
      </c>
      <c r="I1016" s="1006" t="s">
        <v>1761</v>
      </c>
      <c r="J1016" s="1006"/>
      <c r="K1016" s="1018"/>
      <c r="L1016" s="1018"/>
      <c r="M1016" s="1018"/>
      <c r="N1016" s="1018"/>
      <c r="O1016" s="1018"/>
    </row>
    <row r="1017" spans="1:15" s="1019" customFormat="1" ht="38.25" x14ac:dyDescent="0.3">
      <c r="A1017" s="1004" t="s">
        <v>8031</v>
      </c>
      <c r="B1017" s="1006"/>
      <c r="C1017" s="1005" t="s">
        <v>8658</v>
      </c>
      <c r="D1017" s="1005" t="s">
        <v>8659</v>
      </c>
      <c r="E1017" s="1008" t="s">
        <v>8858</v>
      </c>
      <c r="F1017" s="1008" t="s">
        <v>8859</v>
      </c>
      <c r="G1017" s="1006"/>
      <c r="H1017" s="1006"/>
      <c r="I1017" s="1006"/>
      <c r="J1017" s="1006"/>
      <c r="K1017" s="1018"/>
      <c r="L1017" s="1018"/>
      <c r="M1017" s="1018"/>
      <c r="N1017" s="1018"/>
      <c r="O1017" s="1018"/>
    </row>
    <row r="1018" spans="1:15" s="1019" customFormat="1" ht="38.25" x14ac:dyDescent="0.3">
      <c r="A1018" s="1007" t="s">
        <v>8031</v>
      </c>
      <c r="B1018" s="1006"/>
      <c r="C1018" s="1005" t="s">
        <v>8658</v>
      </c>
      <c r="D1018" s="1005" t="s">
        <v>8659</v>
      </c>
      <c r="E1018" s="1008" t="s">
        <v>8860</v>
      </c>
      <c r="F1018" s="1008" t="s">
        <v>8861</v>
      </c>
      <c r="G1018" s="1006" t="s">
        <v>8862</v>
      </c>
      <c r="H1018" s="1006" t="s">
        <v>1783</v>
      </c>
      <c r="I1018" s="1006" t="s">
        <v>4858</v>
      </c>
      <c r="J1018" s="1006"/>
      <c r="K1018" s="1018"/>
      <c r="L1018" s="1018"/>
      <c r="M1018" s="1018"/>
      <c r="N1018" s="1018"/>
      <c r="O1018" s="1018"/>
    </row>
    <row r="1019" spans="1:15" s="1019" customFormat="1" ht="38.25" x14ac:dyDescent="0.3">
      <c r="A1019" s="1007" t="s">
        <v>8031</v>
      </c>
      <c r="B1019" s="1006"/>
      <c r="C1019" s="1005" t="s">
        <v>8658</v>
      </c>
      <c r="D1019" s="1005" t="s">
        <v>8659</v>
      </c>
      <c r="E1019" s="1008" t="s">
        <v>8863</v>
      </c>
      <c r="F1019" s="1008" t="s">
        <v>8864</v>
      </c>
      <c r="G1019" s="1006" t="s">
        <v>8865</v>
      </c>
      <c r="H1019" s="1006" t="s">
        <v>1783</v>
      </c>
      <c r="I1019" s="1006" t="s">
        <v>6660</v>
      </c>
      <c r="J1019" s="1006"/>
      <c r="K1019" s="1018"/>
      <c r="L1019" s="1018"/>
      <c r="M1019" s="1018"/>
      <c r="N1019" s="1018"/>
      <c r="O1019" s="1018"/>
    </row>
    <row r="1020" spans="1:15" s="1019" customFormat="1" ht="38.25" x14ac:dyDescent="0.3">
      <c r="A1020" s="1007" t="s">
        <v>8031</v>
      </c>
      <c r="B1020" s="1006"/>
      <c r="C1020" s="1005" t="s">
        <v>8658</v>
      </c>
      <c r="D1020" s="1005" t="s">
        <v>8659</v>
      </c>
      <c r="E1020" s="1008" t="s">
        <v>8866</v>
      </c>
      <c r="F1020" s="1008" t="s">
        <v>8867</v>
      </c>
      <c r="G1020" s="1006" t="s">
        <v>8868</v>
      </c>
      <c r="H1020" s="1006" t="s">
        <v>2518</v>
      </c>
      <c r="I1020" s="1006" t="s">
        <v>8869</v>
      </c>
      <c r="J1020" s="1006"/>
      <c r="K1020" s="1018"/>
      <c r="L1020" s="1018"/>
      <c r="M1020" s="1018"/>
      <c r="N1020" s="1018"/>
      <c r="O1020" s="1018"/>
    </row>
    <row r="1021" spans="1:15" s="1019" customFormat="1" ht="38.25" x14ac:dyDescent="0.3">
      <c r="A1021" s="1007" t="s">
        <v>8031</v>
      </c>
      <c r="B1021" s="1006"/>
      <c r="C1021" s="1005" t="s">
        <v>8658</v>
      </c>
      <c r="D1021" s="1005" t="s">
        <v>8659</v>
      </c>
      <c r="E1021" s="1008" t="s">
        <v>8870</v>
      </c>
      <c r="F1021" s="1008" t="s">
        <v>8871</v>
      </c>
      <c r="G1021" s="1006" t="s">
        <v>8872</v>
      </c>
      <c r="H1021" s="1006" t="s">
        <v>5078</v>
      </c>
      <c r="I1021" s="1006" t="s">
        <v>1991</v>
      </c>
      <c r="J1021" s="1006"/>
      <c r="K1021" s="1018"/>
      <c r="L1021" s="1018"/>
      <c r="M1021" s="1018"/>
      <c r="N1021" s="1018"/>
      <c r="O1021" s="1018"/>
    </row>
    <row r="1022" spans="1:15" s="1019" customFormat="1" ht="38.25" x14ac:dyDescent="0.3">
      <c r="A1022" s="1007" t="s">
        <v>8031</v>
      </c>
      <c r="B1022" s="1006"/>
      <c r="C1022" s="1005" t="s">
        <v>8658</v>
      </c>
      <c r="D1022" s="1005" t="s">
        <v>8659</v>
      </c>
      <c r="E1022" s="1008" t="s">
        <v>8873</v>
      </c>
      <c r="F1022" s="1008" t="s">
        <v>8874</v>
      </c>
      <c r="G1022" s="1006" t="s">
        <v>4619</v>
      </c>
      <c r="H1022" s="1006" t="s">
        <v>5118</v>
      </c>
      <c r="I1022" s="1006" t="s">
        <v>6660</v>
      </c>
      <c r="J1022" s="1006"/>
      <c r="K1022" s="1018"/>
      <c r="L1022" s="1018"/>
      <c r="M1022" s="1018"/>
      <c r="N1022" s="1018"/>
      <c r="O1022" s="1018"/>
    </row>
    <row r="1023" spans="1:15" s="1019" customFormat="1" ht="38.25" x14ac:dyDescent="0.3">
      <c r="A1023" s="1007" t="s">
        <v>8031</v>
      </c>
      <c r="B1023" s="1006"/>
      <c r="C1023" s="1005" t="s">
        <v>8658</v>
      </c>
      <c r="D1023" s="1005" t="s">
        <v>8659</v>
      </c>
      <c r="E1023" s="1008" t="s">
        <v>8875</v>
      </c>
      <c r="F1023" s="1008" t="s">
        <v>8876</v>
      </c>
      <c r="G1023" s="1006" t="s">
        <v>8877</v>
      </c>
      <c r="H1023" s="1006" t="s">
        <v>1912</v>
      </c>
      <c r="I1023" s="1006" t="s">
        <v>8878</v>
      </c>
      <c r="J1023" s="1006"/>
      <c r="K1023" s="1018"/>
      <c r="L1023" s="1018"/>
      <c r="M1023" s="1018"/>
      <c r="N1023" s="1018"/>
      <c r="O1023" s="1018"/>
    </row>
    <row r="1024" spans="1:15" s="1019" customFormat="1" ht="38.25" x14ac:dyDescent="0.3">
      <c r="A1024" s="1004" t="s">
        <v>8031</v>
      </c>
      <c r="B1024" s="1006"/>
      <c r="C1024" s="1005" t="s">
        <v>8658</v>
      </c>
      <c r="D1024" s="1005" t="s">
        <v>8659</v>
      </c>
      <c r="E1024" s="1008" t="s">
        <v>8879</v>
      </c>
      <c r="F1024" s="1008" t="s">
        <v>8880</v>
      </c>
      <c r="G1024" s="1006"/>
      <c r="H1024" s="1006"/>
      <c r="I1024" s="1006"/>
      <c r="J1024" s="1006"/>
      <c r="K1024" s="1018"/>
      <c r="L1024" s="1018"/>
      <c r="M1024" s="1018"/>
      <c r="N1024" s="1018"/>
      <c r="O1024" s="1018"/>
    </row>
    <row r="1025" spans="1:15" s="1019" customFormat="1" ht="38.25" x14ac:dyDescent="0.3">
      <c r="A1025" s="1007" t="s">
        <v>8031</v>
      </c>
      <c r="B1025" s="1006"/>
      <c r="C1025" s="1005" t="s">
        <v>8658</v>
      </c>
      <c r="D1025" s="1005" t="s">
        <v>8659</v>
      </c>
      <c r="E1025" s="1008" t="s">
        <v>8881</v>
      </c>
      <c r="F1025" s="1008" t="s">
        <v>8882</v>
      </c>
      <c r="G1025" s="1006" t="s">
        <v>8883</v>
      </c>
      <c r="H1025" s="1006" t="s">
        <v>2601</v>
      </c>
      <c r="I1025" s="1006" t="s">
        <v>4632</v>
      </c>
      <c r="J1025" s="1006"/>
      <c r="K1025" s="1018"/>
      <c r="L1025" s="1018"/>
      <c r="M1025" s="1018"/>
      <c r="N1025" s="1018"/>
      <c r="O1025" s="1018"/>
    </row>
    <row r="1026" spans="1:15" s="1022" customFormat="1" ht="38.25" x14ac:dyDescent="0.3">
      <c r="A1026" s="1007" t="s">
        <v>8031</v>
      </c>
      <c r="B1026" s="1006"/>
      <c r="C1026" s="1005" t="s">
        <v>8658</v>
      </c>
      <c r="D1026" s="1005" t="s">
        <v>8659</v>
      </c>
      <c r="E1026" s="1008" t="s">
        <v>8884</v>
      </c>
      <c r="F1026" s="1008" t="s">
        <v>8885</v>
      </c>
      <c r="G1026" s="1006" t="s">
        <v>5912</v>
      </c>
      <c r="H1026" s="1006" t="s">
        <v>8886</v>
      </c>
      <c r="I1026" s="1006" t="s">
        <v>6561</v>
      </c>
      <c r="J1026" s="1006"/>
      <c r="K1026" s="1021"/>
      <c r="L1026" s="1021"/>
      <c r="M1026" s="1021"/>
      <c r="N1026" s="1021"/>
      <c r="O1026" s="1021"/>
    </row>
    <row r="1027" spans="1:15" s="1022" customFormat="1" ht="38.25" x14ac:dyDescent="0.3">
      <c r="A1027" s="1007" t="s">
        <v>8031</v>
      </c>
      <c r="B1027" s="1006"/>
      <c r="C1027" s="1005" t="s">
        <v>8658</v>
      </c>
      <c r="D1027" s="1005" t="s">
        <v>8659</v>
      </c>
      <c r="E1027" s="1008" t="s">
        <v>8887</v>
      </c>
      <c r="F1027" s="1008" t="s">
        <v>8888</v>
      </c>
      <c r="G1027" s="1006" t="s">
        <v>8889</v>
      </c>
      <c r="H1027" s="1006" t="s">
        <v>5908</v>
      </c>
      <c r="I1027" s="1006" t="s">
        <v>1633</v>
      </c>
      <c r="J1027" s="1006"/>
      <c r="K1027" s="1021"/>
      <c r="L1027" s="1021"/>
      <c r="M1027" s="1021"/>
      <c r="N1027" s="1021"/>
      <c r="O1027" s="1021"/>
    </row>
    <row r="1028" spans="1:15" s="1022" customFormat="1" ht="38.25" x14ac:dyDescent="0.3">
      <c r="A1028" s="1007" t="s">
        <v>8031</v>
      </c>
      <c r="B1028" s="1006"/>
      <c r="C1028" s="1005" t="s">
        <v>8658</v>
      </c>
      <c r="D1028" s="1005" t="s">
        <v>8659</v>
      </c>
      <c r="E1028" s="1008" t="s">
        <v>8890</v>
      </c>
      <c r="F1028" s="1008" t="s">
        <v>8891</v>
      </c>
      <c r="G1028" s="1006" t="s">
        <v>4208</v>
      </c>
      <c r="H1028" s="1006" t="s">
        <v>8892</v>
      </c>
      <c r="I1028" s="1006" t="s">
        <v>8893</v>
      </c>
      <c r="J1028" s="1006"/>
      <c r="K1028" s="1021"/>
      <c r="L1028" s="1021"/>
      <c r="M1028" s="1021"/>
      <c r="N1028" s="1021"/>
      <c r="O1028" s="1021"/>
    </row>
    <row r="1029" spans="1:15" s="1022" customFormat="1" ht="38.25" x14ac:dyDescent="0.3">
      <c r="A1029" s="1007" t="s">
        <v>8031</v>
      </c>
      <c r="B1029" s="1006"/>
      <c r="C1029" s="1005" t="s">
        <v>8658</v>
      </c>
      <c r="D1029" s="1005" t="s">
        <v>8659</v>
      </c>
      <c r="E1029" s="1008" t="s">
        <v>8894</v>
      </c>
      <c r="F1029" s="1008" t="s">
        <v>8895</v>
      </c>
      <c r="G1029" s="1006" t="s">
        <v>8896</v>
      </c>
      <c r="H1029" s="1006" t="s">
        <v>6708</v>
      </c>
      <c r="I1029" s="1006" t="s">
        <v>8897</v>
      </c>
      <c r="J1029" s="1006"/>
      <c r="K1029" s="1021"/>
      <c r="L1029" s="1021"/>
      <c r="M1029" s="1021"/>
      <c r="N1029" s="1021"/>
      <c r="O1029" s="1021"/>
    </row>
    <row r="1030" spans="1:15" s="1022" customFormat="1" ht="38.25" x14ac:dyDescent="0.3">
      <c r="A1030" s="1007" t="s">
        <v>8031</v>
      </c>
      <c r="B1030" s="1006"/>
      <c r="C1030" s="1005" t="s">
        <v>8658</v>
      </c>
      <c r="D1030" s="1005" t="s">
        <v>8659</v>
      </c>
      <c r="E1030" s="1008" t="s">
        <v>8898</v>
      </c>
      <c r="F1030" s="1008" t="s">
        <v>8899</v>
      </c>
      <c r="G1030" s="1006" t="s">
        <v>8900</v>
      </c>
      <c r="H1030" s="1006" t="s">
        <v>8901</v>
      </c>
      <c r="I1030" s="1006" t="s">
        <v>8902</v>
      </c>
      <c r="J1030" s="1006"/>
      <c r="K1030" s="1021"/>
      <c r="L1030" s="1021"/>
      <c r="M1030" s="1021"/>
      <c r="N1030" s="1021"/>
      <c r="O1030" s="1021"/>
    </row>
    <row r="1031" spans="1:15" s="1022" customFormat="1" ht="38.25" x14ac:dyDescent="0.3">
      <c r="A1031" s="1004" t="s">
        <v>8031</v>
      </c>
      <c r="B1031" s="1006"/>
      <c r="C1031" s="1005" t="s">
        <v>8658</v>
      </c>
      <c r="D1031" s="1005" t="s">
        <v>8659</v>
      </c>
      <c r="E1031" s="1008" t="s">
        <v>8903</v>
      </c>
      <c r="F1031" s="1008" t="s">
        <v>8904</v>
      </c>
      <c r="G1031" s="1006" t="s">
        <v>8905</v>
      </c>
      <c r="H1031" s="1006" t="s">
        <v>4609</v>
      </c>
      <c r="I1031" s="1006" t="s">
        <v>8906</v>
      </c>
      <c r="J1031" s="1006"/>
      <c r="K1031" s="1021"/>
      <c r="L1031" s="1021"/>
      <c r="M1031" s="1021"/>
      <c r="N1031" s="1021"/>
      <c r="O1031" s="1021"/>
    </row>
    <row r="1032" spans="1:15" s="1022" customFormat="1" ht="38.25" x14ac:dyDescent="0.3">
      <c r="A1032" s="1007" t="s">
        <v>8031</v>
      </c>
      <c r="B1032" s="1006"/>
      <c r="C1032" s="1005" t="s">
        <v>8658</v>
      </c>
      <c r="D1032" s="1005" t="s">
        <v>8659</v>
      </c>
      <c r="E1032" s="1008" t="s">
        <v>8907</v>
      </c>
      <c r="F1032" s="1008" t="s">
        <v>8908</v>
      </c>
      <c r="G1032" s="1006" t="s">
        <v>5907</v>
      </c>
      <c r="H1032" s="1006" t="s">
        <v>4609</v>
      </c>
      <c r="I1032" s="1006" t="s">
        <v>8909</v>
      </c>
      <c r="J1032" s="1006"/>
      <c r="K1032" s="1021"/>
      <c r="L1032" s="1021"/>
      <c r="M1032" s="1021"/>
      <c r="N1032" s="1021"/>
      <c r="O1032" s="1021"/>
    </row>
    <row r="1033" spans="1:15" s="1022" customFormat="1" ht="38.25" x14ac:dyDescent="0.3">
      <c r="A1033" s="1007" t="s">
        <v>8031</v>
      </c>
      <c r="B1033" s="1006"/>
      <c r="C1033" s="1005" t="s">
        <v>8658</v>
      </c>
      <c r="D1033" s="1005" t="s">
        <v>8659</v>
      </c>
      <c r="E1033" s="1008" t="s">
        <v>8910</v>
      </c>
      <c r="F1033" s="1008" t="s">
        <v>8911</v>
      </c>
      <c r="G1033" s="1006" t="s">
        <v>8912</v>
      </c>
      <c r="H1033" s="1006" t="s">
        <v>1632</v>
      </c>
      <c r="I1033" s="1006" t="s">
        <v>8913</v>
      </c>
      <c r="J1033" s="1006"/>
      <c r="K1033" s="1021"/>
      <c r="L1033" s="1021"/>
      <c r="M1033" s="1021"/>
      <c r="N1033" s="1021"/>
      <c r="O1033" s="1021"/>
    </row>
    <row r="1034" spans="1:15" s="1022" customFormat="1" ht="38.25" x14ac:dyDescent="0.3">
      <c r="A1034" s="1136" t="s">
        <v>10841</v>
      </c>
      <c r="B1034" s="1133"/>
      <c r="C1034" s="1061" t="s">
        <v>8658</v>
      </c>
      <c r="D1034" s="1062" t="s">
        <v>12079</v>
      </c>
      <c r="E1034" s="1151"/>
      <c r="F1034" s="1151"/>
      <c r="G1034" s="1133"/>
      <c r="H1034" s="1133"/>
      <c r="I1034" s="1133"/>
      <c r="J1034" s="1133"/>
      <c r="K1034" s="1021"/>
      <c r="L1034" s="1021"/>
      <c r="M1034" s="1021"/>
      <c r="N1034" s="1021"/>
      <c r="O1034" s="1021"/>
    </row>
    <row r="1035" spans="1:15" s="1022" customFormat="1" ht="25.5" x14ac:dyDescent="0.3">
      <c r="A1035" s="957"/>
      <c r="B1035" s="95"/>
      <c r="C1035" s="95" t="s">
        <v>9118</v>
      </c>
      <c r="D1035" s="95" t="s">
        <v>9119</v>
      </c>
      <c r="E1035" s="95" t="s">
        <v>1406</v>
      </c>
      <c r="F1035" s="95" t="s">
        <v>9120</v>
      </c>
      <c r="G1035" s="95" t="s">
        <v>9121</v>
      </c>
      <c r="H1035" s="95" t="s">
        <v>5699</v>
      </c>
      <c r="I1035" s="95" t="s">
        <v>9122</v>
      </c>
      <c r="J1035" s="95" t="s">
        <v>9123</v>
      </c>
      <c r="K1035" s="1021"/>
      <c r="L1035" s="1021"/>
      <c r="M1035" s="1021"/>
      <c r="N1035" s="1021"/>
      <c r="O1035" s="1021"/>
    </row>
    <row r="1036" spans="1:15" s="1022" customFormat="1" ht="36" x14ac:dyDescent="0.3">
      <c r="A1036" s="1077" t="s">
        <v>7578</v>
      </c>
      <c r="B1036" s="29" t="s">
        <v>7578</v>
      </c>
      <c r="C1036" s="28" t="s">
        <v>12151</v>
      </c>
      <c r="D1036" s="1058" t="s">
        <v>12152</v>
      </c>
      <c r="E1036" s="1058"/>
      <c r="F1036" s="27" t="s">
        <v>7582</v>
      </c>
      <c r="G1036" s="1058"/>
      <c r="H1036" s="1058"/>
      <c r="I1036" s="1058"/>
      <c r="J1036" s="1058"/>
      <c r="K1036" s="1021"/>
      <c r="L1036" s="1021"/>
      <c r="M1036" s="1021"/>
      <c r="N1036" s="1021"/>
      <c r="O1036" s="1021"/>
    </row>
    <row r="1037" spans="1:15" s="1022" customFormat="1" ht="36" x14ac:dyDescent="0.3">
      <c r="A1037" s="1083" t="s">
        <v>8179</v>
      </c>
      <c r="B1037" s="1083" t="s">
        <v>11230</v>
      </c>
      <c r="C1037" s="1083" t="s">
        <v>11231</v>
      </c>
      <c r="D1037" s="1083" t="s">
        <v>11232</v>
      </c>
      <c r="E1037" s="1083" t="s">
        <v>214</v>
      </c>
      <c r="F1037" s="1083" t="s">
        <v>11233</v>
      </c>
      <c r="G1037" s="1083"/>
      <c r="H1037" s="1083"/>
      <c r="I1037" s="1083"/>
      <c r="J1037" s="1084"/>
      <c r="K1037" s="1021"/>
      <c r="L1037" s="1021"/>
      <c r="M1037" s="1021"/>
      <c r="N1037" s="1021"/>
      <c r="O1037" s="1021"/>
    </row>
    <row r="1038" spans="1:15" s="1022" customFormat="1" ht="36" x14ac:dyDescent="0.3">
      <c r="A1038" s="1083" t="s">
        <v>8179</v>
      </c>
      <c r="B1038" s="1083" t="s">
        <v>11230</v>
      </c>
      <c r="C1038" s="1083" t="s">
        <v>11231</v>
      </c>
      <c r="D1038" s="1083" t="s">
        <v>11232</v>
      </c>
      <c r="E1038" s="1083" t="s">
        <v>214</v>
      </c>
      <c r="F1038" s="1083" t="s">
        <v>11234</v>
      </c>
      <c r="G1038" s="1083"/>
      <c r="H1038" s="1083"/>
      <c r="I1038" s="1083"/>
      <c r="J1038" s="1084"/>
      <c r="K1038" s="1021"/>
      <c r="L1038" s="1021"/>
      <c r="M1038" s="1021"/>
      <c r="N1038" s="1021"/>
      <c r="O1038" s="1021"/>
    </row>
    <row r="1039" spans="1:15" s="1022" customFormat="1" ht="36" x14ac:dyDescent="0.3">
      <c r="A1039" s="1083" t="s">
        <v>11235</v>
      </c>
      <c r="B1039" s="1083" t="s">
        <v>11236</v>
      </c>
      <c r="C1039" s="1083" t="s">
        <v>11231</v>
      </c>
      <c r="D1039" s="1083" t="s">
        <v>11232</v>
      </c>
      <c r="E1039" s="1083" t="s">
        <v>1629</v>
      </c>
      <c r="F1039" s="1083" t="s">
        <v>11237</v>
      </c>
      <c r="G1039" s="1083"/>
      <c r="H1039" s="1083"/>
      <c r="I1039" s="1083"/>
      <c r="J1039" s="1084"/>
      <c r="K1039" s="1021"/>
      <c r="L1039" s="1021"/>
      <c r="M1039" s="1021"/>
      <c r="N1039" s="1021"/>
      <c r="O1039" s="1021"/>
    </row>
    <row r="1040" spans="1:15" s="1022" customFormat="1" ht="36" x14ac:dyDescent="0.3">
      <c r="A1040" s="1083" t="s">
        <v>11238</v>
      </c>
      <c r="B1040" s="1083" t="s">
        <v>11239</v>
      </c>
      <c r="C1040" s="1083" t="s">
        <v>11231</v>
      </c>
      <c r="D1040" s="1083" t="s">
        <v>11232</v>
      </c>
      <c r="E1040" s="1083" t="s">
        <v>1388</v>
      </c>
      <c r="F1040" s="1083" t="s">
        <v>11233</v>
      </c>
      <c r="G1040" s="1083"/>
      <c r="H1040" s="1083"/>
      <c r="I1040" s="1083"/>
      <c r="J1040" s="1084"/>
      <c r="K1040" s="1021"/>
      <c r="L1040" s="1021"/>
      <c r="M1040" s="1021"/>
      <c r="N1040" s="1021"/>
      <c r="O1040" s="1021"/>
    </row>
    <row r="1041" spans="1:15" s="1022" customFormat="1" ht="36" x14ac:dyDescent="0.3">
      <c r="A1041" s="1083" t="s">
        <v>11240</v>
      </c>
      <c r="B1041" s="1083" t="s">
        <v>11239</v>
      </c>
      <c r="C1041" s="1083" t="s">
        <v>11231</v>
      </c>
      <c r="D1041" s="1083" t="s">
        <v>11232</v>
      </c>
      <c r="E1041" s="1083" t="s">
        <v>1388</v>
      </c>
      <c r="F1041" s="1083" t="s">
        <v>11241</v>
      </c>
      <c r="G1041" s="1083"/>
      <c r="H1041" s="1083"/>
      <c r="I1041" s="1083"/>
      <c r="J1041" s="1084"/>
      <c r="K1041" s="1021"/>
      <c r="L1041" s="1021"/>
      <c r="M1041" s="1021"/>
      <c r="N1041" s="1021"/>
      <c r="O1041" s="1021"/>
    </row>
    <row r="1042" spans="1:15" s="1022" customFormat="1" ht="36" x14ac:dyDescent="0.3">
      <c r="A1042" s="1083" t="s">
        <v>11242</v>
      </c>
      <c r="B1042" s="1083" t="s">
        <v>11239</v>
      </c>
      <c r="C1042" s="1083" t="s">
        <v>11231</v>
      </c>
      <c r="D1042" s="1083" t="s">
        <v>11232</v>
      </c>
      <c r="E1042" s="1083" t="s">
        <v>1388</v>
      </c>
      <c r="F1042" s="1083" t="s">
        <v>11243</v>
      </c>
      <c r="G1042" s="1083"/>
      <c r="H1042" s="1083"/>
      <c r="I1042" s="1083"/>
      <c r="J1042" s="1084"/>
      <c r="K1042" s="1021"/>
      <c r="L1042" s="1021"/>
      <c r="M1042" s="1021"/>
      <c r="N1042" s="1021"/>
      <c r="O1042" s="1021"/>
    </row>
    <row r="1043" spans="1:15" s="1022" customFormat="1" ht="36" x14ac:dyDescent="0.3">
      <c r="A1043" s="1083" t="s">
        <v>11244</v>
      </c>
      <c r="B1043" s="1083" t="s">
        <v>11239</v>
      </c>
      <c r="C1043" s="1083" t="s">
        <v>11231</v>
      </c>
      <c r="D1043" s="1083" t="s">
        <v>11232</v>
      </c>
      <c r="E1043" s="1083" t="s">
        <v>1388</v>
      </c>
      <c r="F1043" s="1083" t="s">
        <v>11245</v>
      </c>
      <c r="G1043" s="1083"/>
      <c r="H1043" s="1083"/>
      <c r="I1043" s="1083"/>
      <c r="J1043" s="1084"/>
      <c r="K1043" s="1021"/>
      <c r="L1043" s="1021"/>
      <c r="M1043" s="1021"/>
      <c r="N1043" s="1021"/>
      <c r="O1043" s="1021"/>
    </row>
    <row r="1044" spans="1:15" s="1022" customFormat="1" ht="36" x14ac:dyDescent="0.3">
      <c r="A1044" s="1083" t="s">
        <v>11246</v>
      </c>
      <c r="B1044" s="1083" t="s">
        <v>11239</v>
      </c>
      <c r="C1044" s="1083" t="s">
        <v>11231</v>
      </c>
      <c r="D1044" s="1083" t="s">
        <v>11232</v>
      </c>
      <c r="E1044" s="1083" t="s">
        <v>1388</v>
      </c>
      <c r="F1044" s="1083" t="s">
        <v>11247</v>
      </c>
      <c r="G1044" s="1083"/>
      <c r="H1044" s="1083"/>
      <c r="I1044" s="1083"/>
      <c r="J1044" s="1084"/>
      <c r="K1044" s="1021"/>
      <c r="L1044" s="1021"/>
      <c r="M1044" s="1021"/>
      <c r="N1044" s="1021"/>
      <c r="O1044" s="1021"/>
    </row>
    <row r="1045" spans="1:15" s="1022" customFormat="1" ht="36" x14ac:dyDescent="0.3">
      <c r="A1045" s="1083" t="s">
        <v>11248</v>
      </c>
      <c r="B1045" s="1083" t="s">
        <v>11239</v>
      </c>
      <c r="C1045" s="1083" t="s">
        <v>11231</v>
      </c>
      <c r="D1045" s="1083" t="s">
        <v>11232</v>
      </c>
      <c r="E1045" s="1083" t="s">
        <v>1388</v>
      </c>
      <c r="F1045" s="1083" t="s">
        <v>11249</v>
      </c>
      <c r="G1045" s="1083"/>
      <c r="H1045" s="1083"/>
      <c r="I1045" s="1083"/>
      <c r="J1045" s="1084"/>
      <c r="K1045" s="1021"/>
      <c r="L1045" s="1021"/>
      <c r="M1045" s="1021"/>
      <c r="N1045" s="1021"/>
      <c r="O1045" s="1021"/>
    </row>
    <row r="1046" spans="1:15" s="1022" customFormat="1" ht="36" x14ac:dyDescent="0.3">
      <c r="A1046" s="1083" t="s">
        <v>11250</v>
      </c>
      <c r="B1046" s="1083" t="s">
        <v>11239</v>
      </c>
      <c r="C1046" s="1083" t="s">
        <v>11231</v>
      </c>
      <c r="D1046" s="1083" t="s">
        <v>11232</v>
      </c>
      <c r="E1046" s="1083" t="s">
        <v>1388</v>
      </c>
      <c r="F1046" s="1083" t="s">
        <v>11251</v>
      </c>
      <c r="G1046" s="1083"/>
      <c r="H1046" s="1083"/>
      <c r="I1046" s="1083"/>
      <c r="J1046" s="1084"/>
      <c r="K1046" s="1021"/>
      <c r="L1046" s="1021"/>
      <c r="M1046" s="1021"/>
      <c r="N1046" s="1021"/>
      <c r="O1046" s="1021"/>
    </row>
    <row r="1047" spans="1:15" s="1022" customFormat="1" ht="36" x14ac:dyDescent="0.3">
      <c r="A1047" s="1083" t="s">
        <v>11252</v>
      </c>
      <c r="B1047" s="1083" t="s">
        <v>11239</v>
      </c>
      <c r="C1047" s="1083" t="s">
        <v>11231</v>
      </c>
      <c r="D1047" s="1083" t="s">
        <v>11232</v>
      </c>
      <c r="E1047" s="1083" t="s">
        <v>1388</v>
      </c>
      <c r="F1047" s="1083" t="s">
        <v>11253</v>
      </c>
      <c r="G1047" s="1083"/>
      <c r="H1047" s="1083"/>
      <c r="I1047" s="1083"/>
      <c r="J1047" s="1084"/>
      <c r="K1047" s="1021"/>
      <c r="L1047" s="1021"/>
      <c r="M1047" s="1021"/>
      <c r="N1047" s="1021"/>
      <c r="O1047" s="1021"/>
    </row>
    <row r="1048" spans="1:15" s="1022" customFormat="1" ht="36" x14ac:dyDescent="0.3">
      <c r="A1048" s="1083" t="s">
        <v>11254</v>
      </c>
      <c r="B1048" s="1083" t="s">
        <v>11239</v>
      </c>
      <c r="C1048" s="1083" t="s">
        <v>11231</v>
      </c>
      <c r="D1048" s="1083" t="s">
        <v>11232</v>
      </c>
      <c r="E1048" s="1083" t="s">
        <v>1388</v>
      </c>
      <c r="F1048" s="1083" t="s">
        <v>11255</v>
      </c>
      <c r="G1048" s="1083"/>
      <c r="H1048" s="1083"/>
      <c r="I1048" s="1083"/>
      <c r="J1048" s="1084"/>
      <c r="K1048" s="1021"/>
      <c r="L1048" s="1021"/>
      <c r="M1048" s="1021"/>
      <c r="N1048" s="1021"/>
      <c r="O1048" s="1021"/>
    </row>
    <row r="1049" spans="1:15" s="1022" customFormat="1" ht="36" x14ac:dyDescent="0.3">
      <c r="A1049" s="1083" t="s">
        <v>4427</v>
      </c>
      <c r="B1049" s="1083" t="s">
        <v>11239</v>
      </c>
      <c r="C1049" s="1083" t="s">
        <v>11231</v>
      </c>
      <c r="D1049" s="1083" t="s">
        <v>11232</v>
      </c>
      <c r="E1049" s="1083" t="s">
        <v>1388</v>
      </c>
      <c r="F1049" s="1083" t="s">
        <v>11256</v>
      </c>
      <c r="G1049" s="1083"/>
      <c r="H1049" s="1083"/>
      <c r="I1049" s="1083"/>
      <c r="J1049" s="1084"/>
      <c r="K1049" s="1021"/>
      <c r="L1049" s="1021"/>
      <c r="M1049" s="1021"/>
      <c r="N1049" s="1021"/>
      <c r="O1049" s="1021"/>
    </row>
    <row r="1050" spans="1:15" s="1022" customFormat="1" ht="36" x14ac:dyDescent="0.3">
      <c r="A1050" s="1083" t="s">
        <v>11257</v>
      </c>
      <c r="B1050" s="1083" t="s">
        <v>11239</v>
      </c>
      <c r="C1050" s="1083" t="s">
        <v>11231</v>
      </c>
      <c r="D1050" s="1083" t="s">
        <v>11232</v>
      </c>
      <c r="E1050" s="1083" t="s">
        <v>1388</v>
      </c>
      <c r="F1050" s="1083" t="s">
        <v>11258</v>
      </c>
      <c r="G1050" s="1083"/>
      <c r="H1050" s="1083"/>
      <c r="I1050" s="1083"/>
      <c r="J1050" s="1084"/>
      <c r="K1050" s="1021"/>
      <c r="L1050" s="1021"/>
      <c r="M1050" s="1021"/>
      <c r="N1050" s="1021"/>
      <c r="O1050" s="1021"/>
    </row>
    <row r="1051" spans="1:15" s="1022" customFormat="1" ht="36" x14ac:dyDescent="0.3">
      <c r="A1051" s="1083" t="s">
        <v>11259</v>
      </c>
      <c r="B1051" s="1083" t="s">
        <v>11239</v>
      </c>
      <c r="C1051" s="1083" t="s">
        <v>11231</v>
      </c>
      <c r="D1051" s="1083" t="s">
        <v>11232</v>
      </c>
      <c r="E1051" s="1083" t="s">
        <v>1388</v>
      </c>
      <c r="F1051" s="1083" t="s">
        <v>11260</v>
      </c>
      <c r="G1051" s="1083"/>
      <c r="H1051" s="1083"/>
      <c r="I1051" s="1083"/>
      <c r="J1051" s="1084"/>
      <c r="K1051" s="1021"/>
      <c r="L1051" s="1021"/>
      <c r="M1051" s="1021"/>
      <c r="N1051" s="1021"/>
      <c r="O1051" s="1021"/>
    </row>
    <row r="1052" spans="1:15" s="1022" customFormat="1" ht="36" x14ac:dyDescent="0.3">
      <c r="A1052" s="1083" t="s">
        <v>11261</v>
      </c>
      <c r="B1052" s="1083" t="s">
        <v>11239</v>
      </c>
      <c r="C1052" s="1083" t="s">
        <v>11231</v>
      </c>
      <c r="D1052" s="1083" t="s">
        <v>11232</v>
      </c>
      <c r="E1052" s="1083" t="s">
        <v>1388</v>
      </c>
      <c r="F1052" s="1083" t="s">
        <v>11262</v>
      </c>
      <c r="G1052" s="1083"/>
      <c r="H1052" s="1083"/>
      <c r="I1052" s="1083"/>
      <c r="J1052" s="1084"/>
      <c r="K1052" s="1021"/>
      <c r="L1052" s="1021"/>
      <c r="M1052" s="1021"/>
      <c r="N1052" s="1021"/>
      <c r="O1052" s="1021"/>
    </row>
    <row r="1053" spans="1:15" s="1065" customFormat="1" ht="36" x14ac:dyDescent="0.3">
      <c r="A1053" s="1083" t="s">
        <v>11263</v>
      </c>
      <c r="B1053" s="1083" t="s">
        <v>11239</v>
      </c>
      <c r="C1053" s="1083" t="s">
        <v>11231</v>
      </c>
      <c r="D1053" s="1083" t="s">
        <v>11232</v>
      </c>
      <c r="E1053" s="1083" t="s">
        <v>1388</v>
      </c>
      <c r="F1053" s="1083" t="s">
        <v>11264</v>
      </c>
      <c r="G1053" s="1083"/>
      <c r="H1053" s="1083"/>
      <c r="I1053" s="1083"/>
      <c r="J1053" s="1084"/>
      <c r="K1053" s="694"/>
      <c r="L1053" s="694"/>
      <c r="M1053" s="694"/>
      <c r="N1053" s="694"/>
      <c r="O1053" s="694"/>
    </row>
    <row r="1054" spans="1:15" s="1022" customFormat="1" ht="36" x14ac:dyDescent="0.3">
      <c r="A1054" s="1083" t="s">
        <v>11265</v>
      </c>
      <c r="B1054" s="1083" t="s">
        <v>11239</v>
      </c>
      <c r="C1054" s="1083" t="s">
        <v>11231</v>
      </c>
      <c r="D1054" s="1083" t="s">
        <v>11232</v>
      </c>
      <c r="E1054" s="1083" t="s">
        <v>1388</v>
      </c>
      <c r="F1054" s="1083" t="s">
        <v>11266</v>
      </c>
      <c r="G1054" s="1083"/>
      <c r="H1054" s="1083"/>
      <c r="I1054" s="1083"/>
      <c r="J1054" s="1084"/>
    </row>
    <row r="1055" spans="1:15" s="1022" customFormat="1" ht="36" x14ac:dyDescent="0.3">
      <c r="A1055" s="1083" t="s">
        <v>11267</v>
      </c>
      <c r="B1055" s="1083" t="s">
        <v>11239</v>
      </c>
      <c r="C1055" s="1083" t="s">
        <v>11231</v>
      </c>
      <c r="D1055" s="1083" t="s">
        <v>11232</v>
      </c>
      <c r="E1055" s="1083" t="s">
        <v>1388</v>
      </c>
      <c r="F1055" s="1083" t="s">
        <v>11268</v>
      </c>
      <c r="G1055" s="1083"/>
      <c r="H1055" s="1083"/>
      <c r="I1055" s="1083"/>
      <c r="J1055" s="1084"/>
    </row>
    <row r="1056" spans="1:15" s="1022" customFormat="1" ht="36" x14ac:dyDescent="0.3">
      <c r="A1056" s="1083" t="s">
        <v>11269</v>
      </c>
      <c r="B1056" s="1083" t="s">
        <v>11239</v>
      </c>
      <c r="C1056" s="1083" t="s">
        <v>11231</v>
      </c>
      <c r="D1056" s="1083" t="s">
        <v>11232</v>
      </c>
      <c r="E1056" s="1083" t="s">
        <v>1388</v>
      </c>
      <c r="F1056" s="1083" t="s">
        <v>11270</v>
      </c>
      <c r="G1056" s="1083"/>
      <c r="H1056" s="1083"/>
      <c r="I1056" s="1083"/>
      <c r="J1056" s="1084"/>
    </row>
    <row r="1057" spans="1:10" s="1022" customFormat="1" ht="36" x14ac:dyDescent="0.3">
      <c r="A1057" s="1083" t="s">
        <v>11271</v>
      </c>
      <c r="B1057" s="1083" t="s">
        <v>11239</v>
      </c>
      <c r="C1057" s="1083" t="s">
        <v>11231</v>
      </c>
      <c r="D1057" s="1083" t="s">
        <v>11232</v>
      </c>
      <c r="E1057" s="1083" t="s">
        <v>1388</v>
      </c>
      <c r="F1057" s="1083" t="s">
        <v>11272</v>
      </c>
      <c r="G1057" s="1083"/>
      <c r="H1057" s="1083"/>
      <c r="I1057" s="1083"/>
      <c r="J1057" s="1084"/>
    </row>
    <row r="1058" spans="1:10" s="1022" customFormat="1" ht="36" x14ac:dyDescent="0.3">
      <c r="A1058" s="1083" t="s">
        <v>11273</v>
      </c>
      <c r="B1058" s="1083" t="s">
        <v>11239</v>
      </c>
      <c r="C1058" s="1083" t="s">
        <v>11231</v>
      </c>
      <c r="D1058" s="1083" t="s">
        <v>11232</v>
      </c>
      <c r="E1058" s="1083" t="s">
        <v>1388</v>
      </c>
      <c r="F1058" s="1083" t="s">
        <v>11274</v>
      </c>
      <c r="G1058" s="1083"/>
      <c r="H1058" s="1083"/>
      <c r="I1058" s="1083"/>
      <c r="J1058" s="1084"/>
    </row>
    <row r="1059" spans="1:10" s="1022" customFormat="1" ht="36" x14ac:dyDescent="0.3">
      <c r="A1059" s="1083" t="s">
        <v>11275</v>
      </c>
      <c r="B1059" s="1083" t="s">
        <v>11239</v>
      </c>
      <c r="C1059" s="1083" t="s">
        <v>11231</v>
      </c>
      <c r="D1059" s="1083" t="s">
        <v>11232</v>
      </c>
      <c r="E1059" s="1083" t="s">
        <v>1388</v>
      </c>
      <c r="F1059" s="1083" t="s">
        <v>11276</v>
      </c>
      <c r="G1059" s="1083"/>
      <c r="H1059" s="1083"/>
      <c r="I1059" s="1083"/>
      <c r="J1059" s="1084"/>
    </row>
    <row r="1060" spans="1:10" s="1022" customFormat="1" ht="36" x14ac:dyDescent="0.3">
      <c r="A1060" s="1083" t="s">
        <v>11277</v>
      </c>
      <c r="B1060" s="1083" t="s">
        <v>11239</v>
      </c>
      <c r="C1060" s="1083" t="s">
        <v>11231</v>
      </c>
      <c r="D1060" s="1083" t="s">
        <v>11232</v>
      </c>
      <c r="E1060" s="1083" t="s">
        <v>1388</v>
      </c>
      <c r="F1060" s="1083" t="s">
        <v>11278</v>
      </c>
      <c r="G1060" s="1083"/>
      <c r="H1060" s="1083"/>
      <c r="I1060" s="1083"/>
      <c r="J1060" s="1084"/>
    </row>
    <row r="1061" spans="1:10" s="1022" customFormat="1" ht="36" x14ac:dyDescent="0.3">
      <c r="A1061" s="1083" t="s">
        <v>11279</v>
      </c>
      <c r="B1061" s="1083" t="s">
        <v>11239</v>
      </c>
      <c r="C1061" s="1083" t="s">
        <v>11231</v>
      </c>
      <c r="D1061" s="1083" t="s">
        <v>11232</v>
      </c>
      <c r="E1061" s="1083" t="s">
        <v>1388</v>
      </c>
      <c r="F1061" s="1083" t="s">
        <v>11280</v>
      </c>
      <c r="G1061" s="1083"/>
      <c r="H1061" s="1083"/>
      <c r="I1061" s="1083"/>
      <c r="J1061" s="1084"/>
    </row>
    <row r="1062" spans="1:10" s="1022" customFormat="1" ht="36" x14ac:dyDescent="0.3">
      <c r="A1062" s="1083" t="s">
        <v>11281</v>
      </c>
      <c r="B1062" s="1083" t="s">
        <v>11239</v>
      </c>
      <c r="C1062" s="1083" t="s">
        <v>11231</v>
      </c>
      <c r="D1062" s="1083" t="s">
        <v>11232</v>
      </c>
      <c r="E1062" s="1083" t="s">
        <v>1388</v>
      </c>
      <c r="F1062" s="1083" t="s">
        <v>11282</v>
      </c>
      <c r="G1062" s="1083"/>
      <c r="H1062" s="1083"/>
      <c r="I1062" s="1083"/>
      <c r="J1062" s="1084"/>
    </row>
    <row r="1063" spans="1:10" s="1022" customFormat="1" ht="36" x14ac:dyDescent="0.3">
      <c r="A1063" s="1083" t="s">
        <v>11283</v>
      </c>
      <c r="B1063" s="1083" t="s">
        <v>11239</v>
      </c>
      <c r="C1063" s="1083" t="s">
        <v>11231</v>
      </c>
      <c r="D1063" s="1083" t="s">
        <v>11232</v>
      </c>
      <c r="E1063" s="1083" t="s">
        <v>1388</v>
      </c>
      <c r="F1063" s="1083" t="s">
        <v>11284</v>
      </c>
      <c r="G1063" s="1083"/>
      <c r="H1063" s="1083"/>
      <c r="I1063" s="1083"/>
      <c r="J1063" s="1084"/>
    </row>
    <row r="1064" spans="1:10" s="1022" customFormat="1" ht="36" x14ac:dyDescent="0.3">
      <c r="A1064" s="1083" t="s">
        <v>11285</v>
      </c>
      <c r="B1064" s="1083" t="s">
        <v>11239</v>
      </c>
      <c r="C1064" s="1083" t="s">
        <v>11231</v>
      </c>
      <c r="D1064" s="1083" t="s">
        <v>11232</v>
      </c>
      <c r="E1064" s="1083" t="s">
        <v>1388</v>
      </c>
      <c r="F1064" s="1083" t="s">
        <v>11286</v>
      </c>
      <c r="G1064" s="1083"/>
      <c r="H1064" s="1083"/>
      <c r="I1064" s="1083"/>
      <c r="J1064" s="1084"/>
    </row>
    <row r="1065" spans="1:10" s="1022" customFormat="1" ht="36" x14ac:dyDescent="0.3">
      <c r="A1065" s="1083" t="s">
        <v>11287</v>
      </c>
      <c r="B1065" s="1083" t="s">
        <v>11239</v>
      </c>
      <c r="C1065" s="1083" t="s">
        <v>11231</v>
      </c>
      <c r="D1065" s="1083" t="s">
        <v>11232</v>
      </c>
      <c r="E1065" s="1083" t="s">
        <v>1388</v>
      </c>
      <c r="F1065" s="1083" t="s">
        <v>11288</v>
      </c>
      <c r="G1065" s="1083"/>
      <c r="H1065" s="1083"/>
      <c r="I1065" s="1083"/>
      <c r="J1065" s="1084"/>
    </row>
    <row r="1066" spans="1:10" s="1022" customFormat="1" ht="36" x14ac:dyDescent="0.3">
      <c r="A1066" s="1083" t="s">
        <v>11289</v>
      </c>
      <c r="B1066" s="1083" t="s">
        <v>11239</v>
      </c>
      <c r="C1066" s="1083" t="s">
        <v>11231</v>
      </c>
      <c r="D1066" s="1083" t="s">
        <v>11232</v>
      </c>
      <c r="E1066" s="1083" t="s">
        <v>1388</v>
      </c>
      <c r="F1066" s="1083" t="s">
        <v>11290</v>
      </c>
      <c r="G1066" s="1083"/>
      <c r="H1066" s="1083"/>
      <c r="I1066" s="1083"/>
      <c r="J1066" s="1084"/>
    </row>
    <row r="1067" spans="1:10" s="1022" customFormat="1" ht="36" x14ac:dyDescent="0.3">
      <c r="A1067" s="1083" t="s">
        <v>11291</v>
      </c>
      <c r="B1067" s="1083" t="s">
        <v>11239</v>
      </c>
      <c r="C1067" s="1083" t="s">
        <v>11231</v>
      </c>
      <c r="D1067" s="1083" t="s">
        <v>11232</v>
      </c>
      <c r="E1067" s="1083" t="s">
        <v>1388</v>
      </c>
      <c r="F1067" s="1083" t="s">
        <v>11292</v>
      </c>
      <c r="G1067" s="1083"/>
      <c r="H1067" s="1083"/>
      <c r="I1067" s="1083"/>
      <c r="J1067" s="1084"/>
    </row>
    <row r="1068" spans="1:10" s="1022" customFormat="1" ht="36" x14ac:dyDescent="0.3">
      <c r="A1068" s="1083" t="s">
        <v>11293</v>
      </c>
      <c r="B1068" s="1083" t="s">
        <v>11239</v>
      </c>
      <c r="C1068" s="1083" t="s">
        <v>11231</v>
      </c>
      <c r="D1068" s="1083" t="s">
        <v>11232</v>
      </c>
      <c r="E1068" s="1083" t="s">
        <v>1388</v>
      </c>
      <c r="F1068" s="1083" t="s">
        <v>11294</v>
      </c>
      <c r="G1068" s="1083"/>
      <c r="H1068" s="1083"/>
      <c r="I1068" s="1083"/>
      <c r="J1068" s="1084"/>
    </row>
    <row r="1069" spans="1:10" s="1022" customFormat="1" ht="36" x14ac:dyDescent="0.3">
      <c r="A1069" s="1083" t="s">
        <v>11295</v>
      </c>
      <c r="B1069" s="1083" t="s">
        <v>11239</v>
      </c>
      <c r="C1069" s="1083" t="s">
        <v>11231</v>
      </c>
      <c r="D1069" s="1083" t="s">
        <v>11232</v>
      </c>
      <c r="E1069" s="1083" t="s">
        <v>1388</v>
      </c>
      <c r="F1069" s="1083" t="s">
        <v>11296</v>
      </c>
      <c r="G1069" s="1083"/>
      <c r="H1069" s="1083"/>
      <c r="I1069" s="1083"/>
      <c r="J1069" s="1084"/>
    </row>
    <row r="1070" spans="1:10" s="1022" customFormat="1" ht="36" x14ac:dyDescent="0.3">
      <c r="A1070" s="1083" t="s">
        <v>11297</v>
      </c>
      <c r="B1070" s="1083" t="s">
        <v>11239</v>
      </c>
      <c r="C1070" s="1083" t="s">
        <v>11231</v>
      </c>
      <c r="D1070" s="1083" t="s">
        <v>11232</v>
      </c>
      <c r="E1070" s="1083" t="s">
        <v>1388</v>
      </c>
      <c r="F1070" s="1083" t="s">
        <v>11298</v>
      </c>
      <c r="G1070" s="1083"/>
      <c r="H1070" s="1083"/>
      <c r="I1070" s="1083"/>
      <c r="J1070" s="1084"/>
    </row>
    <row r="1071" spans="1:10" s="1022" customFormat="1" ht="36" x14ac:dyDescent="0.3">
      <c r="A1071" s="1083" t="s">
        <v>11299</v>
      </c>
      <c r="B1071" s="1083" t="s">
        <v>11239</v>
      </c>
      <c r="C1071" s="1083" t="s">
        <v>11231</v>
      </c>
      <c r="D1071" s="1083" t="s">
        <v>11232</v>
      </c>
      <c r="E1071" s="1083" t="s">
        <v>1388</v>
      </c>
      <c r="F1071" s="1083" t="s">
        <v>11300</v>
      </c>
      <c r="G1071" s="1083"/>
      <c r="H1071" s="1083"/>
      <c r="I1071" s="1083"/>
      <c r="J1071" s="1084"/>
    </row>
    <row r="1072" spans="1:10" s="1022" customFormat="1" ht="36" x14ac:dyDescent="0.3">
      <c r="A1072" s="1083" t="s">
        <v>9442</v>
      </c>
      <c r="B1072" s="1083" t="s">
        <v>11239</v>
      </c>
      <c r="C1072" s="1083" t="s">
        <v>11231</v>
      </c>
      <c r="D1072" s="1083" t="s">
        <v>11232</v>
      </c>
      <c r="E1072" s="1083" t="s">
        <v>1388</v>
      </c>
      <c r="F1072" s="1083" t="s">
        <v>11301</v>
      </c>
      <c r="G1072" s="1083"/>
      <c r="H1072" s="1083"/>
      <c r="I1072" s="1083"/>
      <c r="J1072" s="1084"/>
    </row>
    <row r="1073" spans="1:10" s="1022" customFormat="1" ht="36" x14ac:dyDescent="0.3">
      <c r="A1073" s="1083" t="s">
        <v>11302</v>
      </c>
      <c r="B1073" s="1083" t="s">
        <v>11239</v>
      </c>
      <c r="C1073" s="1083" t="s">
        <v>11231</v>
      </c>
      <c r="D1073" s="1083" t="s">
        <v>11232</v>
      </c>
      <c r="E1073" s="1083" t="s">
        <v>1388</v>
      </c>
      <c r="F1073" s="1083" t="s">
        <v>11303</v>
      </c>
      <c r="G1073" s="1083"/>
      <c r="H1073" s="1083"/>
      <c r="I1073" s="1083"/>
      <c r="J1073" s="1084"/>
    </row>
    <row r="1074" spans="1:10" s="1022" customFormat="1" ht="36" x14ac:dyDescent="0.3">
      <c r="A1074" s="1083" t="s">
        <v>11304</v>
      </c>
      <c r="B1074" s="1083" t="s">
        <v>11239</v>
      </c>
      <c r="C1074" s="1083" t="s">
        <v>11231</v>
      </c>
      <c r="D1074" s="1083" t="s">
        <v>11232</v>
      </c>
      <c r="E1074" s="1083" t="s">
        <v>1388</v>
      </c>
      <c r="F1074" s="1083" t="s">
        <v>11305</v>
      </c>
      <c r="G1074" s="1083"/>
      <c r="H1074" s="1083"/>
      <c r="I1074" s="1083"/>
      <c r="J1074" s="1084"/>
    </row>
    <row r="1075" spans="1:10" s="1022" customFormat="1" ht="36" x14ac:dyDescent="0.3">
      <c r="A1075" s="1083" t="s">
        <v>11306</v>
      </c>
      <c r="B1075" s="1083" t="s">
        <v>11239</v>
      </c>
      <c r="C1075" s="1083" t="s">
        <v>11231</v>
      </c>
      <c r="D1075" s="1083" t="s">
        <v>11232</v>
      </c>
      <c r="E1075" s="1083" t="s">
        <v>1388</v>
      </c>
      <c r="F1075" s="1083" t="s">
        <v>11307</v>
      </c>
      <c r="G1075" s="1083"/>
      <c r="H1075" s="1083"/>
      <c r="I1075" s="1083"/>
      <c r="J1075" s="1084"/>
    </row>
    <row r="1076" spans="1:10" s="1022" customFormat="1" ht="36" x14ac:dyDescent="0.3">
      <c r="A1076" s="1083" t="s">
        <v>11308</v>
      </c>
      <c r="B1076" s="1083" t="s">
        <v>11239</v>
      </c>
      <c r="C1076" s="1083" t="s">
        <v>11231</v>
      </c>
      <c r="D1076" s="1083" t="s">
        <v>11232</v>
      </c>
      <c r="E1076" s="1083" t="s">
        <v>1388</v>
      </c>
      <c r="F1076" s="1083" t="s">
        <v>11309</v>
      </c>
      <c r="G1076" s="1083"/>
      <c r="H1076" s="1083"/>
      <c r="I1076" s="1083"/>
      <c r="J1076" s="1084"/>
    </row>
    <row r="1077" spans="1:10" s="1022" customFormat="1" ht="36" x14ac:dyDescent="0.3">
      <c r="A1077" s="1083" t="s">
        <v>11310</v>
      </c>
      <c r="B1077" s="1083" t="s">
        <v>11239</v>
      </c>
      <c r="C1077" s="1083" t="s">
        <v>11231</v>
      </c>
      <c r="D1077" s="1083" t="s">
        <v>11232</v>
      </c>
      <c r="E1077" s="1083" t="s">
        <v>1388</v>
      </c>
      <c r="F1077" s="1083" t="s">
        <v>11311</v>
      </c>
      <c r="G1077" s="1083"/>
      <c r="H1077" s="1083"/>
      <c r="I1077" s="1083"/>
      <c r="J1077" s="1084"/>
    </row>
    <row r="1078" spans="1:10" s="1022" customFormat="1" ht="36" x14ac:dyDescent="0.3">
      <c r="A1078" s="1083" t="s">
        <v>11312</v>
      </c>
      <c r="B1078" s="1083" t="s">
        <v>11239</v>
      </c>
      <c r="C1078" s="1083" t="s">
        <v>11231</v>
      </c>
      <c r="D1078" s="1083" t="s">
        <v>11232</v>
      </c>
      <c r="E1078" s="1083" t="s">
        <v>1388</v>
      </c>
      <c r="F1078" s="1083" t="s">
        <v>11313</v>
      </c>
      <c r="G1078" s="1083"/>
      <c r="H1078" s="1083"/>
      <c r="I1078" s="1083"/>
      <c r="J1078" s="1084"/>
    </row>
    <row r="1079" spans="1:10" s="1022" customFormat="1" ht="36" x14ac:dyDescent="0.3">
      <c r="A1079" s="1083" t="s">
        <v>11314</v>
      </c>
      <c r="B1079" s="1083" t="s">
        <v>11315</v>
      </c>
      <c r="C1079" s="1083" t="s">
        <v>11231</v>
      </c>
      <c r="D1079" s="1083" t="s">
        <v>11232</v>
      </c>
      <c r="E1079" s="1083" t="s">
        <v>1667</v>
      </c>
      <c r="F1079" s="1083" t="s">
        <v>11233</v>
      </c>
      <c r="G1079" s="1083"/>
      <c r="H1079" s="1083"/>
      <c r="I1079" s="1083"/>
      <c r="J1079" s="1084"/>
    </row>
    <row r="1080" spans="1:10" s="1022" customFormat="1" ht="36" x14ac:dyDescent="0.3">
      <c r="A1080" s="1083" t="s">
        <v>11316</v>
      </c>
      <c r="B1080" s="1083" t="s">
        <v>11315</v>
      </c>
      <c r="C1080" s="1083" t="s">
        <v>11231</v>
      </c>
      <c r="D1080" s="1083" t="s">
        <v>11232</v>
      </c>
      <c r="E1080" s="1083" t="s">
        <v>1667</v>
      </c>
      <c r="F1080" s="1083" t="s">
        <v>11241</v>
      </c>
      <c r="G1080" s="1083"/>
      <c r="H1080" s="1083"/>
      <c r="I1080" s="1083"/>
      <c r="J1080" s="1084"/>
    </row>
    <row r="1081" spans="1:10" s="1022" customFormat="1" ht="36" x14ac:dyDescent="0.3">
      <c r="A1081" s="1083" t="s">
        <v>11317</v>
      </c>
      <c r="B1081" s="1083" t="s">
        <v>11315</v>
      </c>
      <c r="C1081" s="1083" t="s">
        <v>11231</v>
      </c>
      <c r="D1081" s="1083" t="s">
        <v>11232</v>
      </c>
      <c r="E1081" s="1083" t="s">
        <v>1667</v>
      </c>
      <c r="F1081" s="1083" t="s">
        <v>11245</v>
      </c>
      <c r="G1081" s="1083"/>
      <c r="H1081" s="1083"/>
      <c r="I1081" s="1083"/>
      <c r="J1081" s="1084"/>
    </row>
    <row r="1082" spans="1:10" s="1022" customFormat="1" ht="36" x14ac:dyDescent="0.3">
      <c r="A1082" s="1083" t="s">
        <v>11318</v>
      </c>
      <c r="B1082" s="1083" t="s">
        <v>11315</v>
      </c>
      <c r="C1082" s="1083" t="s">
        <v>11231</v>
      </c>
      <c r="D1082" s="1083" t="s">
        <v>11232</v>
      </c>
      <c r="E1082" s="1083" t="s">
        <v>1667</v>
      </c>
      <c r="F1082" s="1083" t="s">
        <v>11247</v>
      </c>
      <c r="G1082" s="1083"/>
      <c r="H1082" s="1083"/>
      <c r="I1082" s="1083"/>
      <c r="J1082" s="1084"/>
    </row>
    <row r="1083" spans="1:10" s="1022" customFormat="1" ht="36" x14ac:dyDescent="0.3">
      <c r="A1083" s="1083" t="s">
        <v>11319</v>
      </c>
      <c r="B1083" s="1083" t="s">
        <v>11315</v>
      </c>
      <c r="C1083" s="1083" t="s">
        <v>11231</v>
      </c>
      <c r="D1083" s="1083" t="s">
        <v>11232</v>
      </c>
      <c r="E1083" s="1083" t="s">
        <v>1667</v>
      </c>
      <c r="F1083" s="1083" t="s">
        <v>11234</v>
      </c>
      <c r="G1083" s="1083"/>
      <c r="H1083" s="1083"/>
      <c r="I1083" s="1083"/>
      <c r="J1083" s="1084"/>
    </row>
    <row r="1084" spans="1:10" s="1022" customFormat="1" ht="36" x14ac:dyDescent="0.3">
      <c r="A1084" s="1083" t="s">
        <v>11320</v>
      </c>
      <c r="B1084" s="1083" t="s">
        <v>11315</v>
      </c>
      <c r="C1084" s="1083" t="s">
        <v>11231</v>
      </c>
      <c r="D1084" s="1083" t="s">
        <v>11232</v>
      </c>
      <c r="E1084" s="1083" t="s">
        <v>1667</v>
      </c>
      <c r="F1084" s="1083" t="s">
        <v>11300</v>
      </c>
      <c r="G1084" s="1083"/>
      <c r="H1084" s="1083"/>
      <c r="I1084" s="1083"/>
      <c r="J1084" s="1084"/>
    </row>
    <row r="1085" spans="1:10" s="1022" customFormat="1" ht="48" x14ac:dyDescent="0.3">
      <c r="A1085" s="1145" t="s">
        <v>10841</v>
      </c>
      <c r="B1085" s="1145"/>
      <c r="C1085" s="1146" t="s">
        <v>11231</v>
      </c>
      <c r="D1085" s="1062" t="s">
        <v>12079</v>
      </c>
      <c r="E1085" s="1145"/>
      <c r="F1085" s="1145"/>
      <c r="G1085" s="1145"/>
      <c r="H1085" s="1145"/>
      <c r="I1085" s="1145"/>
      <c r="J1085" s="1147"/>
    </row>
    <row r="1086" spans="1:10" s="1022" customFormat="1" ht="48" x14ac:dyDescent="0.3">
      <c r="A1086" s="1083" t="s">
        <v>4427</v>
      </c>
      <c r="B1086" s="1083" t="s">
        <v>11321</v>
      </c>
      <c r="C1086" s="1083" t="s">
        <v>11322</v>
      </c>
      <c r="D1086" s="1083" t="s">
        <v>11323</v>
      </c>
      <c r="E1086" s="1083" t="s">
        <v>1388</v>
      </c>
      <c r="F1086" s="1083" t="s">
        <v>11324</v>
      </c>
      <c r="G1086" s="1083"/>
      <c r="H1086" s="1083"/>
      <c r="I1086" s="1083"/>
      <c r="J1086" s="1084"/>
    </row>
    <row r="1087" spans="1:10" s="1022" customFormat="1" ht="48" x14ac:dyDescent="0.3">
      <c r="A1087" s="1083" t="s">
        <v>4427</v>
      </c>
      <c r="B1087" s="1083" t="s">
        <v>11325</v>
      </c>
      <c r="C1087" s="1083" t="s">
        <v>11322</v>
      </c>
      <c r="D1087" s="1083" t="s">
        <v>11323</v>
      </c>
      <c r="E1087" s="1083" t="s">
        <v>1629</v>
      </c>
      <c r="F1087" s="1083" t="s">
        <v>11326</v>
      </c>
      <c r="G1087" s="1083"/>
      <c r="H1087" s="1083"/>
      <c r="I1087" s="1083"/>
      <c r="J1087" s="1084"/>
    </row>
    <row r="1088" spans="1:10" s="1022" customFormat="1" ht="48" x14ac:dyDescent="0.3">
      <c r="A1088" s="1083" t="s">
        <v>4427</v>
      </c>
      <c r="B1088" s="1083" t="s">
        <v>11325</v>
      </c>
      <c r="C1088" s="1083" t="s">
        <v>11322</v>
      </c>
      <c r="D1088" s="1083" t="s">
        <v>11323</v>
      </c>
      <c r="E1088" s="1083" t="s">
        <v>1629</v>
      </c>
      <c r="F1088" s="1083" t="s">
        <v>11327</v>
      </c>
      <c r="G1088" s="1083"/>
      <c r="H1088" s="1083"/>
      <c r="I1088" s="1083"/>
      <c r="J1088" s="1084"/>
    </row>
    <row r="1089" spans="1:10" s="1022" customFormat="1" ht="48" x14ac:dyDescent="0.3">
      <c r="A1089" s="1083" t="s">
        <v>4427</v>
      </c>
      <c r="B1089" s="1083" t="s">
        <v>11325</v>
      </c>
      <c r="C1089" s="1083" t="s">
        <v>11322</v>
      </c>
      <c r="D1089" s="1083" t="s">
        <v>11323</v>
      </c>
      <c r="E1089" s="1083" t="s">
        <v>1629</v>
      </c>
      <c r="F1089" s="1083" t="s">
        <v>11328</v>
      </c>
      <c r="G1089" s="1083"/>
      <c r="H1089" s="1083"/>
      <c r="I1089" s="1083"/>
      <c r="J1089" s="1084"/>
    </row>
    <row r="1090" spans="1:10" s="1022" customFormat="1" ht="48" x14ac:dyDescent="0.3">
      <c r="A1090" s="1083" t="s">
        <v>4427</v>
      </c>
      <c r="B1090" s="1083" t="s">
        <v>11325</v>
      </c>
      <c r="C1090" s="1083" t="s">
        <v>11322</v>
      </c>
      <c r="D1090" s="1083" t="s">
        <v>11323</v>
      </c>
      <c r="E1090" s="1083" t="s">
        <v>1629</v>
      </c>
      <c r="F1090" s="1083" t="s">
        <v>11329</v>
      </c>
      <c r="G1090" s="1083"/>
      <c r="H1090" s="1083"/>
      <c r="I1090" s="1083"/>
      <c r="J1090" s="1084"/>
    </row>
    <row r="1091" spans="1:10" s="1022" customFormat="1" ht="48" x14ac:dyDescent="0.3">
      <c r="A1091" s="1083" t="s">
        <v>4427</v>
      </c>
      <c r="B1091" s="1083" t="s">
        <v>11325</v>
      </c>
      <c r="C1091" s="1083" t="s">
        <v>11322</v>
      </c>
      <c r="D1091" s="1083" t="s">
        <v>11323</v>
      </c>
      <c r="E1091" s="1083" t="s">
        <v>1629</v>
      </c>
      <c r="F1091" s="1083" t="s">
        <v>11330</v>
      </c>
      <c r="G1091" s="1083"/>
      <c r="H1091" s="1083"/>
      <c r="I1091" s="1083"/>
      <c r="J1091" s="1084"/>
    </row>
    <row r="1092" spans="1:10" s="1022" customFormat="1" ht="48" x14ac:dyDescent="0.3">
      <c r="A1092" s="1083" t="s">
        <v>4427</v>
      </c>
      <c r="B1092" s="1083" t="s">
        <v>11325</v>
      </c>
      <c r="C1092" s="1083" t="s">
        <v>11322</v>
      </c>
      <c r="D1092" s="1083" t="s">
        <v>11323</v>
      </c>
      <c r="E1092" s="1083" t="s">
        <v>1629</v>
      </c>
      <c r="F1092" s="1083" t="s">
        <v>11331</v>
      </c>
      <c r="G1092" s="1083"/>
      <c r="H1092" s="1083"/>
      <c r="I1092" s="1083"/>
      <c r="J1092" s="1084"/>
    </row>
    <row r="1093" spans="1:10" s="1022" customFormat="1" ht="48" x14ac:dyDescent="0.3">
      <c r="A1093" s="1083" t="s">
        <v>4427</v>
      </c>
      <c r="B1093" s="1083" t="s">
        <v>11325</v>
      </c>
      <c r="C1093" s="1083" t="s">
        <v>11322</v>
      </c>
      <c r="D1093" s="1083" t="s">
        <v>11323</v>
      </c>
      <c r="E1093" s="1083" t="s">
        <v>1629</v>
      </c>
      <c r="F1093" s="1083" t="s">
        <v>11332</v>
      </c>
      <c r="G1093" s="1083"/>
      <c r="H1093" s="1083"/>
      <c r="I1093" s="1083"/>
      <c r="J1093" s="1084"/>
    </row>
    <row r="1094" spans="1:10" s="1022" customFormat="1" ht="48" x14ac:dyDescent="0.3">
      <c r="A1094" s="1083" t="s">
        <v>4427</v>
      </c>
      <c r="B1094" s="1083" t="s">
        <v>11325</v>
      </c>
      <c r="C1094" s="1083" t="s">
        <v>11322</v>
      </c>
      <c r="D1094" s="1083" t="s">
        <v>11323</v>
      </c>
      <c r="E1094" s="1083" t="s">
        <v>1629</v>
      </c>
      <c r="F1094" s="1083" t="s">
        <v>11333</v>
      </c>
      <c r="G1094" s="1083"/>
      <c r="H1094" s="1083"/>
      <c r="I1094" s="1083"/>
      <c r="J1094" s="1084"/>
    </row>
    <row r="1095" spans="1:10" s="1022" customFormat="1" ht="48" x14ac:dyDescent="0.3">
      <c r="A1095" s="1083" t="s">
        <v>4427</v>
      </c>
      <c r="B1095" s="1083" t="s">
        <v>11325</v>
      </c>
      <c r="C1095" s="1083" t="s">
        <v>11322</v>
      </c>
      <c r="D1095" s="1083" t="s">
        <v>11323</v>
      </c>
      <c r="E1095" s="1083" t="s">
        <v>1629</v>
      </c>
      <c r="F1095" s="1083" t="s">
        <v>11334</v>
      </c>
      <c r="G1095" s="1083"/>
      <c r="H1095" s="1083"/>
      <c r="I1095" s="1083"/>
      <c r="J1095" s="1084"/>
    </row>
    <row r="1096" spans="1:10" s="1022" customFormat="1" ht="48" x14ac:dyDescent="0.3">
      <c r="A1096" s="1083" t="s">
        <v>4427</v>
      </c>
      <c r="B1096" s="1083" t="s">
        <v>11325</v>
      </c>
      <c r="C1096" s="1083" t="s">
        <v>11322</v>
      </c>
      <c r="D1096" s="1083" t="s">
        <v>11323</v>
      </c>
      <c r="E1096" s="1083" t="s">
        <v>1629</v>
      </c>
      <c r="F1096" s="1083" t="s">
        <v>11335</v>
      </c>
      <c r="G1096" s="1083"/>
      <c r="H1096" s="1083"/>
      <c r="I1096" s="1083"/>
      <c r="J1096" s="1084"/>
    </row>
    <row r="1097" spans="1:10" s="1022" customFormat="1" ht="48" x14ac:dyDescent="0.3">
      <c r="A1097" s="1083" t="s">
        <v>4427</v>
      </c>
      <c r="B1097" s="1083" t="s">
        <v>11325</v>
      </c>
      <c r="C1097" s="1083" t="s">
        <v>11322</v>
      </c>
      <c r="D1097" s="1083" t="s">
        <v>11323</v>
      </c>
      <c r="E1097" s="1083" t="s">
        <v>1629</v>
      </c>
      <c r="F1097" s="1083" t="s">
        <v>11336</v>
      </c>
      <c r="G1097" s="1083"/>
      <c r="H1097" s="1083"/>
      <c r="I1097" s="1083"/>
      <c r="J1097" s="1084"/>
    </row>
    <row r="1098" spans="1:10" s="1022" customFormat="1" ht="48" x14ac:dyDescent="0.3">
      <c r="A1098" s="1083" t="s">
        <v>4427</v>
      </c>
      <c r="B1098" s="1083" t="s">
        <v>11325</v>
      </c>
      <c r="C1098" s="1083" t="s">
        <v>11322</v>
      </c>
      <c r="D1098" s="1083" t="s">
        <v>11323</v>
      </c>
      <c r="E1098" s="1083" t="s">
        <v>1629</v>
      </c>
      <c r="F1098" s="1083" t="s">
        <v>11337</v>
      </c>
      <c r="G1098" s="1083"/>
      <c r="H1098" s="1083"/>
      <c r="I1098" s="1083"/>
      <c r="J1098" s="1084"/>
    </row>
    <row r="1099" spans="1:10" s="1022" customFormat="1" ht="48" x14ac:dyDescent="0.3">
      <c r="A1099" s="1083" t="s">
        <v>4427</v>
      </c>
      <c r="B1099" s="1083" t="s">
        <v>11325</v>
      </c>
      <c r="C1099" s="1083" t="s">
        <v>11322</v>
      </c>
      <c r="D1099" s="1083" t="s">
        <v>11323</v>
      </c>
      <c r="E1099" s="1083" t="s">
        <v>1629</v>
      </c>
      <c r="F1099" s="1083" t="s">
        <v>11338</v>
      </c>
      <c r="G1099" s="1083"/>
      <c r="H1099" s="1083"/>
      <c r="I1099" s="1083"/>
      <c r="J1099" s="1084"/>
    </row>
    <row r="1100" spans="1:10" s="1022" customFormat="1" x14ac:dyDescent="0.3">
      <c r="A1100" s="1085"/>
      <c r="B1100" s="1071"/>
      <c r="C1100" s="1058"/>
      <c r="D1100" s="1058"/>
      <c r="E1100" s="1058"/>
      <c r="F1100" s="1058"/>
      <c r="G1100" s="1058"/>
      <c r="H1100" s="1058"/>
      <c r="I1100" s="1058"/>
      <c r="J1100" s="1058"/>
    </row>
    <row r="1101" spans="1:10" s="1022" customFormat="1" ht="24" x14ac:dyDescent="0.3">
      <c r="A1101" s="1085" t="s">
        <v>9442</v>
      </c>
      <c r="B1101" s="29"/>
      <c r="C1101" s="28" t="s">
        <v>10524</v>
      </c>
      <c r="D1101" s="1058" t="s">
        <v>9486</v>
      </c>
      <c r="E1101" s="1058"/>
      <c r="F1101" s="28" t="s">
        <v>9446</v>
      </c>
      <c r="G1101" s="1058"/>
      <c r="H1101" s="1058"/>
      <c r="I1101" s="1058"/>
      <c r="J1101" s="1058"/>
    </row>
    <row r="1102" spans="1:10" s="1022" customFormat="1" ht="51" x14ac:dyDescent="0.3">
      <c r="A1102" s="1004">
        <v>24005</v>
      </c>
      <c r="B1102" s="1005">
        <v>4010</v>
      </c>
      <c r="C1102" s="1005" t="s">
        <v>9171</v>
      </c>
      <c r="D1102" s="1005" t="s">
        <v>9422</v>
      </c>
      <c r="E1102" s="1005" t="s">
        <v>1412</v>
      </c>
      <c r="F1102" s="1009" t="s">
        <v>9172</v>
      </c>
      <c r="G1102" s="1005" t="s">
        <v>9173</v>
      </c>
      <c r="H1102" s="1005" t="s">
        <v>2485</v>
      </c>
      <c r="I1102" s="1005" t="s">
        <v>9174</v>
      </c>
      <c r="J1102" s="1005" t="s">
        <v>9175</v>
      </c>
    </row>
    <row r="1103" spans="1:10" s="1022" customFormat="1" ht="51" x14ac:dyDescent="0.3">
      <c r="A1103" s="1004">
        <v>24005</v>
      </c>
      <c r="B1103" s="1005">
        <v>4130</v>
      </c>
      <c r="C1103" s="1005" t="s">
        <v>9171</v>
      </c>
      <c r="D1103" s="1005" t="s">
        <v>9422</v>
      </c>
      <c r="E1103" s="1005" t="s">
        <v>9176</v>
      </c>
      <c r="F1103" s="1009" t="s">
        <v>9177</v>
      </c>
      <c r="G1103" s="1005" t="s">
        <v>5698</v>
      </c>
      <c r="H1103" s="1005" t="s">
        <v>9178</v>
      </c>
      <c r="I1103" s="1005" t="s">
        <v>6696</v>
      </c>
      <c r="J1103" s="1005" t="s">
        <v>9179</v>
      </c>
    </row>
    <row r="1104" spans="1:10" s="1022" customFormat="1" ht="51" x14ac:dyDescent="0.3">
      <c r="A1104" s="1004">
        <v>24005</v>
      </c>
      <c r="B1104" s="1005">
        <v>4076</v>
      </c>
      <c r="C1104" s="1005" t="s">
        <v>9171</v>
      </c>
      <c r="D1104" s="1005" t="s">
        <v>9422</v>
      </c>
      <c r="E1104" s="1005" t="s">
        <v>5489</v>
      </c>
      <c r="F1104" s="1009" t="s">
        <v>9180</v>
      </c>
      <c r="G1104" s="1005" t="s">
        <v>9181</v>
      </c>
      <c r="H1104" s="1005" t="s">
        <v>1442</v>
      </c>
      <c r="I1104" s="1005" t="s">
        <v>1422</v>
      </c>
      <c r="J1104" s="1005" t="s">
        <v>9182</v>
      </c>
    </row>
    <row r="1105" spans="1:15" s="1022" customFormat="1" ht="51" x14ac:dyDescent="0.3">
      <c r="A1105" s="1004">
        <v>24005</v>
      </c>
      <c r="B1105" s="1005">
        <v>4131</v>
      </c>
      <c r="C1105" s="1005" t="s">
        <v>9171</v>
      </c>
      <c r="D1105" s="1005" t="s">
        <v>9422</v>
      </c>
      <c r="E1105" s="1005" t="s">
        <v>9183</v>
      </c>
      <c r="F1105" s="1009" t="s">
        <v>9172</v>
      </c>
      <c r="G1105" s="1005" t="s">
        <v>6154</v>
      </c>
      <c r="H1105" s="1005" t="s">
        <v>6078</v>
      </c>
      <c r="I1105" s="1005" t="s">
        <v>3243</v>
      </c>
      <c r="J1105" s="1005" t="s">
        <v>9184</v>
      </c>
    </row>
    <row r="1106" spans="1:15" s="1022" customFormat="1" ht="51" x14ac:dyDescent="0.3">
      <c r="A1106" s="1004">
        <v>24005</v>
      </c>
      <c r="B1106" s="1005">
        <v>4129</v>
      </c>
      <c r="C1106" s="1005" t="s">
        <v>9171</v>
      </c>
      <c r="D1106" s="1005" t="s">
        <v>9422</v>
      </c>
      <c r="E1106" s="1005" t="s">
        <v>9185</v>
      </c>
      <c r="F1106" s="1009" t="s">
        <v>9177</v>
      </c>
      <c r="G1106" s="1005" t="s">
        <v>5698</v>
      </c>
      <c r="H1106" s="1005" t="s">
        <v>9178</v>
      </c>
      <c r="I1106" s="1005" t="s">
        <v>6696</v>
      </c>
      <c r="J1106" s="1005" t="s">
        <v>9179</v>
      </c>
    </row>
    <row r="1107" spans="1:15" s="1148" customFormat="1" ht="51" x14ac:dyDescent="0.3">
      <c r="A1107" s="1004">
        <v>24005</v>
      </c>
      <c r="B1107" s="1005">
        <v>4018</v>
      </c>
      <c r="C1107" s="1005" t="s">
        <v>9171</v>
      </c>
      <c r="D1107" s="1005" t="s">
        <v>9422</v>
      </c>
      <c r="E1107" s="1005" t="s">
        <v>9186</v>
      </c>
      <c r="F1107" s="1009" t="s">
        <v>9187</v>
      </c>
      <c r="G1107" s="1005" t="s">
        <v>9181</v>
      </c>
      <c r="H1107" s="1005" t="s">
        <v>1442</v>
      </c>
      <c r="I1107" s="1005" t="s">
        <v>1422</v>
      </c>
      <c r="J1107" s="1005" t="s">
        <v>9182</v>
      </c>
    </row>
    <row r="1108" spans="1:15" s="1019" customFormat="1" ht="51" x14ac:dyDescent="0.3">
      <c r="A1108" s="1004">
        <v>24005</v>
      </c>
      <c r="B1108" s="1005">
        <v>4064</v>
      </c>
      <c r="C1108" s="1005" t="s">
        <v>9171</v>
      </c>
      <c r="D1108" s="1005" t="s">
        <v>9422</v>
      </c>
      <c r="E1108" s="1005" t="s">
        <v>5715</v>
      </c>
      <c r="F1108" s="1009" t="s">
        <v>9188</v>
      </c>
      <c r="G1108" s="1005" t="s">
        <v>6483</v>
      </c>
      <c r="H1108" s="1005" t="s">
        <v>2694</v>
      </c>
      <c r="I1108" s="1005" t="s">
        <v>1622</v>
      </c>
      <c r="J1108" s="1005" t="s">
        <v>9189</v>
      </c>
      <c r="K1108" s="1018"/>
      <c r="L1108" s="1018"/>
      <c r="M1108" s="1018"/>
      <c r="N1108" s="1018"/>
      <c r="O1108" s="1018"/>
    </row>
    <row r="1109" spans="1:15" s="1019" customFormat="1" ht="51" x14ac:dyDescent="0.3">
      <c r="A1109" s="1004">
        <v>24005</v>
      </c>
      <c r="B1109" s="1005">
        <v>4062</v>
      </c>
      <c r="C1109" s="1005" t="s">
        <v>9171</v>
      </c>
      <c r="D1109" s="1005" t="s">
        <v>9422</v>
      </c>
      <c r="E1109" s="1005" t="s">
        <v>8966</v>
      </c>
      <c r="F1109" s="1009" t="s">
        <v>9190</v>
      </c>
      <c r="G1109" s="1005" t="s">
        <v>9191</v>
      </c>
      <c r="H1109" s="1005" t="s">
        <v>9192</v>
      </c>
      <c r="I1109" s="1005" t="s">
        <v>2158</v>
      </c>
      <c r="J1109" s="1005" t="s">
        <v>9193</v>
      </c>
      <c r="K1109" s="1018"/>
      <c r="L1109" s="1018"/>
      <c r="M1109" s="1018"/>
      <c r="N1109" s="1018"/>
      <c r="O1109" s="1018"/>
    </row>
    <row r="1110" spans="1:15" s="1019" customFormat="1" ht="51" x14ac:dyDescent="0.3">
      <c r="A1110" s="1004">
        <v>24005</v>
      </c>
      <c r="B1110" s="1005">
        <v>4128</v>
      </c>
      <c r="C1110" s="1005" t="s">
        <v>9171</v>
      </c>
      <c r="D1110" s="1005" t="s">
        <v>9422</v>
      </c>
      <c r="E1110" s="1005" t="s">
        <v>9194</v>
      </c>
      <c r="F1110" s="1009" t="s">
        <v>9187</v>
      </c>
      <c r="G1110" s="1005" t="s">
        <v>7390</v>
      </c>
      <c r="H1110" s="1005" t="s">
        <v>2518</v>
      </c>
      <c r="I1110" s="1005" t="s">
        <v>9195</v>
      </c>
      <c r="J1110" s="1005" t="s">
        <v>9196</v>
      </c>
      <c r="K1110" s="1018"/>
      <c r="L1110" s="1018"/>
      <c r="M1110" s="1018"/>
      <c r="N1110" s="1018"/>
      <c r="O1110" s="1018"/>
    </row>
    <row r="1111" spans="1:15" s="1019" customFormat="1" ht="51" x14ac:dyDescent="0.3">
      <c r="A1111" s="1004">
        <v>24005</v>
      </c>
      <c r="B1111" s="1005">
        <v>4015</v>
      </c>
      <c r="C1111" s="1005" t="s">
        <v>9171</v>
      </c>
      <c r="D1111" s="1005" t="s">
        <v>9422</v>
      </c>
      <c r="E1111" s="1005" t="s">
        <v>9197</v>
      </c>
      <c r="F1111" s="1009" t="s">
        <v>9198</v>
      </c>
      <c r="G1111" s="1005" t="s">
        <v>9199</v>
      </c>
      <c r="H1111" s="1005" t="s">
        <v>9200</v>
      </c>
      <c r="I1111" s="1005" t="s">
        <v>9201</v>
      </c>
      <c r="J1111" s="1005" t="s">
        <v>9202</v>
      </c>
      <c r="K1111" s="1018"/>
      <c r="L1111" s="1018"/>
      <c r="M1111" s="1018"/>
      <c r="N1111" s="1018"/>
      <c r="O1111" s="1018"/>
    </row>
    <row r="1112" spans="1:15" s="1019" customFormat="1" ht="51" x14ac:dyDescent="0.3">
      <c r="A1112" s="1004">
        <v>24005</v>
      </c>
      <c r="B1112" s="1005">
        <v>4016</v>
      </c>
      <c r="C1112" s="1005" t="s">
        <v>9171</v>
      </c>
      <c r="D1112" s="1005" t="s">
        <v>9422</v>
      </c>
      <c r="E1112" s="1005" t="s">
        <v>9203</v>
      </c>
      <c r="F1112" s="1009" t="s">
        <v>9198</v>
      </c>
      <c r="G1112" s="1005" t="s">
        <v>9199</v>
      </c>
      <c r="H1112" s="1005" t="s">
        <v>9200</v>
      </c>
      <c r="I1112" s="1005" t="s">
        <v>9201</v>
      </c>
      <c r="J1112" s="1005" t="s">
        <v>9202</v>
      </c>
      <c r="K1112" s="1018"/>
      <c r="L1112" s="1018"/>
      <c r="M1112" s="1018"/>
      <c r="N1112" s="1018"/>
      <c r="O1112" s="1018"/>
    </row>
    <row r="1113" spans="1:15" s="1019" customFormat="1" ht="51" x14ac:dyDescent="0.3">
      <c r="A1113" s="1004">
        <v>24005</v>
      </c>
      <c r="B1113" s="1005">
        <v>4017</v>
      </c>
      <c r="C1113" s="1005" t="s">
        <v>9171</v>
      </c>
      <c r="D1113" s="1005" t="s">
        <v>9422</v>
      </c>
      <c r="E1113" s="1005" t="s">
        <v>9204</v>
      </c>
      <c r="F1113" s="1009" t="s">
        <v>9198</v>
      </c>
      <c r="G1113" s="1005" t="s">
        <v>9199</v>
      </c>
      <c r="H1113" s="1005" t="s">
        <v>9200</v>
      </c>
      <c r="I1113" s="1005" t="s">
        <v>9201</v>
      </c>
      <c r="J1113" s="1005" t="s">
        <v>9202</v>
      </c>
      <c r="K1113" s="1018"/>
      <c r="L1113" s="1018"/>
      <c r="M1113" s="1018"/>
      <c r="N1113" s="1018"/>
      <c r="O1113" s="1018"/>
    </row>
    <row r="1114" spans="1:15" s="1019" customFormat="1" ht="51" x14ac:dyDescent="0.3">
      <c r="A1114" s="1004">
        <v>24005</v>
      </c>
      <c r="B1114" s="1005">
        <v>4019</v>
      </c>
      <c r="C1114" s="1005" t="s">
        <v>9171</v>
      </c>
      <c r="D1114" s="1005" t="s">
        <v>9422</v>
      </c>
      <c r="E1114" s="1005" t="s">
        <v>9205</v>
      </c>
      <c r="F1114" s="1009" t="s">
        <v>9206</v>
      </c>
      <c r="G1114" s="1005" t="s">
        <v>9207</v>
      </c>
      <c r="H1114" s="1005" t="s">
        <v>9208</v>
      </c>
      <c r="I1114" s="1005" t="s">
        <v>9209</v>
      </c>
      <c r="J1114" s="1005" t="s">
        <v>9210</v>
      </c>
      <c r="K1114" s="1018"/>
      <c r="L1114" s="1018"/>
      <c r="M1114" s="1018"/>
      <c r="N1114" s="1018"/>
      <c r="O1114" s="1018"/>
    </row>
    <row r="1115" spans="1:15" s="1019" customFormat="1" ht="51" x14ac:dyDescent="0.3">
      <c r="A1115" s="1004">
        <v>24005</v>
      </c>
      <c r="B1115" s="1005">
        <v>4020</v>
      </c>
      <c r="C1115" s="1005" t="s">
        <v>9171</v>
      </c>
      <c r="D1115" s="1005" t="s">
        <v>9422</v>
      </c>
      <c r="E1115" s="1005" t="s">
        <v>9211</v>
      </c>
      <c r="F1115" s="1009" t="s">
        <v>9206</v>
      </c>
      <c r="G1115" s="1005" t="s">
        <v>9207</v>
      </c>
      <c r="H1115" s="1005" t="s">
        <v>9208</v>
      </c>
      <c r="I1115" s="1005" t="s">
        <v>9209</v>
      </c>
      <c r="J1115" s="1005" t="s">
        <v>9210</v>
      </c>
      <c r="K1115" s="1018"/>
      <c r="L1115" s="1018"/>
      <c r="M1115" s="1018"/>
      <c r="N1115" s="1018"/>
      <c r="O1115" s="1018"/>
    </row>
    <row r="1116" spans="1:15" s="1019" customFormat="1" ht="51" x14ac:dyDescent="0.3">
      <c r="A1116" s="1004">
        <v>24005</v>
      </c>
      <c r="B1116" s="1005">
        <v>4021</v>
      </c>
      <c r="C1116" s="1005" t="s">
        <v>9171</v>
      </c>
      <c r="D1116" s="1005" t="s">
        <v>9422</v>
      </c>
      <c r="E1116" s="1005" t="s">
        <v>9212</v>
      </c>
      <c r="F1116" s="1009" t="s">
        <v>9206</v>
      </c>
      <c r="G1116" s="1005" t="s">
        <v>9207</v>
      </c>
      <c r="H1116" s="1005" t="s">
        <v>9208</v>
      </c>
      <c r="I1116" s="1005" t="s">
        <v>9209</v>
      </c>
      <c r="J1116" s="1005" t="s">
        <v>9210</v>
      </c>
      <c r="K1116" s="1018"/>
      <c r="L1116" s="1018"/>
      <c r="M1116" s="1018"/>
      <c r="N1116" s="1018"/>
      <c r="O1116" s="1018"/>
    </row>
    <row r="1117" spans="1:15" s="1019" customFormat="1" ht="51" x14ac:dyDescent="0.3">
      <c r="A1117" s="1004">
        <v>24005</v>
      </c>
      <c r="B1117" s="1005">
        <v>4022</v>
      </c>
      <c r="C1117" s="1005" t="s">
        <v>9171</v>
      </c>
      <c r="D1117" s="1005" t="s">
        <v>9422</v>
      </c>
      <c r="E1117" s="1005" t="s">
        <v>9213</v>
      </c>
      <c r="F1117" s="1009" t="s">
        <v>9214</v>
      </c>
      <c r="G1117" s="1005" t="s">
        <v>9215</v>
      </c>
      <c r="H1117" s="1005" t="s">
        <v>5456</v>
      </c>
      <c r="I1117" s="1005" t="s">
        <v>9216</v>
      </c>
      <c r="J1117" s="1005" t="s">
        <v>9217</v>
      </c>
      <c r="K1117" s="1018"/>
      <c r="L1117" s="1018"/>
      <c r="M1117" s="1018"/>
      <c r="N1117" s="1018"/>
      <c r="O1117" s="1018"/>
    </row>
    <row r="1118" spans="1:15" s="1019" customFormat="1" ht="51" x14ac:dyDescent="0.3">
      <c r="A1118" s="1004">
        <v>24005</v>
      </c>
      <c r="B1118" s="1005">
        <v>4023</v>
      </c>
      <c r="C1118" s="1005" t="s">
        <v>9171</v>
      </c>
      <c r="D1118" s="1005" t="s">
        <v>9422</v>
      </c>
      <c r="E1118" s="1005" t="s">
        <v>9218</v>
      </c>
      <c r="F1118" s="1009" t="s">
        <v>9214</v>
      </c>
      <c r="G1118" s="1005" t="s">
        <v>9215</v>
      </c>
      <c r="H1118" s="1005" t="s">
        <v>5456</v>
      </c>
      <c r="I1118" s="1005" t="s">
        <v>9216</v>
      </c>
      <c r="J1118" s="1005" t="s">
        <v>9217</v>
      </c>
      <c r="K1118" s="1018"/>
      <c r="L1118" s="1018"/>
      <c r="M1118" s="1018"/>
      <c r="N1118" s="1018"/>
      <c r="O1118" s="1018"/>
    </row>
    <row r="1119" spans="1:15" s="1019" customFormat="1" ht="51" x14ac:dyDescent="0.3">
      <c r="A1119" s="1004">
        <v>24005</v>
      </c>
      <c r="B1119" s="1005">
        <v>4024</v>
      </c>
      <c r="C1119" s="1005" t="s">
        <v>9171</v>
      </c>
      <c r="D1119" s="1005" t="s">
        <v>9422</v>
      </c>
      <c r="E1119" s="1005" t="s">
        <v>9219</v>
      </c>
      <c r="F1119" s="1009" t="s">
        <v>9214</v>
      </c>
      <c r="G1119" s="1005" t="s">
        <v>9215</v>
      </c>
      <c r="H1119" s="1005" t="s">
        <v>5456</v>
      </c>
      <c r="I1119" s="1005" t="s">
        <v>9216</v>
      </c>
      <c r="J1119" s="1005" t="s">
        <v>9217</v>
      </c>
      <c r="K1119" s="1018"/>
      <c r="L1119" s="1018"/>
      <c r="M1119" s="1018"/>
      <c r="N1119" s="1018"/>
      <c r="O1119" s="1018"/>
    </row>
    <row r="1120" spans="1:15" s="1019" customFormat="1" ht="51" x14ac:dyDescent="0.3">
      <c r="A1120" s="1004">
        <v>24005</v>
      </c>
      <c r="B1120" s="1005">
        <v>4025</v>
      </c>
      <c r="C1120" s="1005" t="s">
        <v>9171</v>
      </c>
      <c r="D1120" s="1005" t="s">
        <v>9422</v>
      </c>
      <c r="E1120" s="1005" t="s">
        <v>9220</v>
      </c>
      <c r="F1120" s="1009" t="s">
        <v>9221</v>
      </c>
      <c r="G1120" s="1005" t="s">
        <v>9222</v>
      </c>
      <c r="H1120" s="1005" t="s">
        <v>1466</v>
      </c>
      <c r="I1120" s="1005" t="s">
        <v>2794</v>
      </c>
      <c r="J1120" s="1005" t="s">
        <v>9223</v>
      </c>
      <c r="K1120" s="1018"/>
      <c r="L1120" s="1018"/>
      <c r="M1120" s="1018"/>
      <c r="N1120" s="1018"/>
      <c r="O1120" s="1018"/>
    </row>
    <row r="1121" spans="1:15" s="1019" customFormat="1" ht="51" x14ac:dyDescent="0.3">
      <c r="A1121" s="1004">
        <v>24005</v>
      </c>
      <c r="B1121" s="1005">
        <v>4027</v>
      </c>
      <c r="C1121" s="1005" t="s">
        <v>9171</v>
      </c>
      <c r="D1121" s="1005" t="s">
        <v>9422</v>
      </c>
      <c r="E1121" s="1005" t="s">
        <v>9224</v>
      </c>
      <c r="F1121" s="1009" t="s">
        <v>9221</v>
      </c>
      <c r="G1121" s="1005" t="s">
        <v>9222</v>
      </c>
      <c r="H1121" s="1005" t="s">
        <v>1466</v>
      </c>
      <c r="I1121" s="1005" t="s">
        <v>2794</v>
      </c>
      <c r="J1121" s="1005" t="s">
        <v>9223</v>
      </c>
      <c r="K1121" s="1018"/>
      <c r="L1121" s="1018"/>
      <c r="M1121" s="1018"/>
      <c r="N1121" s="1018"/>
      <c r="O1121" s="1018"/>
    </row>
    <row r="1122" spans="1:15" s="1019" customFormat="1" ht="51" x14ac:dyDescent="0.3">
      <c r="A1122" s="1004">
        <v>24005</v>
      </c>
      <c r="B1122" s="1005">
        <v>4029</v>
      </c>
      <c r="C1122" s="1005" t="s">
        <v>9171</v>
      </c>
      <c r="D1122" s="1005" t="s">
        <v>9422</v>
      </c>
      <c r="E1122" s="1005" t="s">
        <v>9225</v>
      </c>
      <c r="F1122" s="1009" t="s">
        <v>9221</v>
      </c>
      <c r="G1122" s="1005" t="s">
        <v>9222</v>
      </c>
      <c r="H1122" s="1005" t="s">
        <v>1466</v>
      </c>
      <c r="I1122" s="1005" t="s">
        <v>2794</v>
      </c>
      <c r="J1122" s="1005" t="s">
        <v>9223</v>
      </c>
      <c r="K1122" s="1018"/>
      <c r="L1122" s="1018"/>
      <c r="M1122" s="1018"/>
      <c r="N1122" s="1018"/>
      <c r="O1122" s="1018"/>
    </row>
    <row r="1123" spans="1:15" s="1019" customFormat="1" ht="51" x14ac:dyDescent="0.3">
      <c r="A1123" s="1004">
        <v>24005</v>
      </c>
      <c r="B1123" s="1005">
        <v>4068</v>
      </c>
      <c r="C1123" s="1005" t="s">
        <v>9171</v>
      </c>
      <c r="D1123" s="1005" t="s">
        <v>9422</v>
      </c>
      <c r="E1123" s="1005" t="s">
        <v>9226</v>
      </c>
      <c r="F1123" s="1009" t="s">
        <v>9227</v>
      </c>
      <c r="G1123" s="1005" t="s">
        <v>9228</v>
      </c>
      <c r="H1123" s="1005" t="s">
        <v>9229</v>
      </c>
      <c r="I1123" s="1005" t="s">
        <v>9230</v>
      </c>
      <c r="J1123" s="1005" t="s">
        <v>9231</v>
      </c>
      <c r="K1123" s="1018"/>
      <c r="L1123" s="1018"/>
      <c r="M1123" s="1018"/>
      <c r="N1123" s="1018"/>
      <c r="O1123" s="1018"/>
    </row>
    <row r="1124" spans="1:15" s="1019" customFormat="1" ht="51" x14ac:dyDescent="0.3">
      <c r="A1124" s="1004">
        <v>24005</v>
      </c>
      <c r="B1124" s="1005">
        <v>4014</v>
      </c>
      <c r="C1124" s="1005" t="s">
        <v>9171</v>
      </c>
      <c r="D1124" s="1005" t="s">
        <v>9422</v>
      </c>
      <c r="E1124" s="1005" t="s">
        <v>9232</v>
      </c>
      <c r="F1124" s="1009" t="s">
        <v>9227</v>
      </c>
      <c r="G1124" s="1005" t="s">
        <v>9228</v>
      </c>
      <c r="H1124" s="1005" t="s">
        <v>9229</v>
      </c>
      <c r="I1124" s="1005" t="s">
        <v>9230</v>
      </c>
      <c r="J1124" s="1005" t="s">
        <v>9231</v>
      </c>
      <c r="K1124" s="1018"/>
      <c r="L1124" s="1018"/>
      <c r="M1124" s="1018"/>
      <c r="N1124" s="1018"/>
      <c r="O1124" s="1018"/>
    </row>
    <row r="1125" spans="1:15" s="1019" customFormat="1" ht="51" x14ac:dyDescent="0.3">
      <c r="A1125" s="1004">
        <v>24005</v>
      </c>
      <c r="B1125" s="1005">
        <v>4114</v>
      </c>
      <c r="C1125" s="1005" t="s">
        <v>9171</v>
      </c>
      <c r="D1125" s="1005" t="s">
        <v>9422</v>
      </c>
      <c r="E1125" s="1005" t="s">
        <v>9233</v>
      </c>
      <c r="F1125" s="1009" t="s">
        <v>9234</v>
      </c>
      <c r="G1125" s="1005" t="s">
        <v>2534</v>
      </c>
      <c r="H1125" s="1005" t="s">
        <v>2408</v>
      </c>
      <c r="I1125" s="1005" t="s">
        <v>1410</v>
      </c>
      <c r="J1125" s="1005" t="s">
        <v>9235</v>
      </c>
      <c r="K1125" s="1018"/>
      <c r="L1125" s="1018"/>
      <c r="M1125" s="1018"/>
      <c r="N1125" s="1018"/>
      <c r="O1125" s="1018"/>
    </row>
    <row r="1126" spans="1:15" s="1019" customFormat="1" ht="51" x14ac:dyDescent="0.3">
      <c r="A1126" s="1004">
        <v>24005</v>
      </c>
      <c r="B1126" s="1005">
        <v>4116</v>
      </c>
      <c r="C1126" s="1005" t="s">
        <v>9171</v>
      </c>
      <c r="D1126" s="1005" t="s">
        <v>9422</v>
      </c>
      <c r="E1126" s="1005" t="s">
        <v>9236</v>
      </c>
      <c r="F1126" s="1009" t="s">
        <v>9237</v>
      </c>
      <c r="G1126" s="1005" t="s">
        <v>9238</v>
      </c>
      <c r="H1126" s="1005" t="s">
        <v>5092</v>
      </c>
      <c r="I1126" s="1005" t="s">
        <v>3769</v>
      </c>
      <c r="J1126" s="1005" t="s">
        <v>9239</v>
      </c>
      <c r="K1126" s="1018"/>
      <c r="L1126" s="1018"/>
      <c r="M1126" s="1018"/>
      <c r="N1126" s="1018"/>
      <c r="O1126" s="1018"/>
    </row>
    <row r="1127" spans="1:15" s="1019" customFormat="1" ht="51" x14ac:dyDescent="0.3">
      <c r="A1127" s="1004">
        <v>24005</v>
      </c>
      <c r="B1127" s="1005">
        <v>4120</v>
      </c>
      <c r="C1127" s="1005" t="s">
        <v>9171</v>
      </c>
      <c r="D1127" s="1005" t="s">
        <v>9422</v>
      </c>
      <c r="E1127" s="1005" t="s">
        <v>9240</v>
      </c>
      <c r="F1127" s="1009" t="s">
        <v>9241</v>
      </c>
      <c r="G1127" s="1005" t="s">
        <v>9242</v>
      </c>
      <c r="H1127" s="1005" t="s">
        <v>5465</v>
      </c>
      <c r="I1127" s="1005" t="s">
        <v>9243</v>
      </c>
      <c r="J1127" s="1005" t="s">
        <v>9244</v>
      </c>
      <c r="K1127" s="1018"/>
      <c r="L1127" s="1018"/>
      <c r="M1127" s="1018"/>
      <c r="N1127" s="1018"/>
      <c r="O1127" s="1018"/>
    </row>
    <row r="1128" spans="1:15" s="1019" customFormat="1" ht="51" x14ac:dyDescent="0.3">
      <c r="A1128" s="1004">
        <v>24005</v>
      </c>
      <c r="B1128" s="1005">
        <v>4122</v>
      </c>
      <c r="C1128" s="1005" t="s">
        <v>9171</v>
      </c>
      <c r="D1128" s="1005" t="s">
        <v>9422</v>
      </c>
      <c r="E1128" s="1005" t="s">
        <v>9245</v>
      </c>
      <c r="F1128" s="1009" t="s">
        <v>9246</v>
      </c>
      <c r="G1128" s="1005" t="s">
        <v>9247</v>
      </c>
      <c r="H1128" s="1005" t="s">
        <v>3778</v>
      </c>
      <c r="I1128" s="1005" t="s">
        <v>1965</v>
      </c>
      <c r="J1128" s="1005" t="s">
        <v>9248</v>
      </c>
      <c r="K1128" s="1018"/>
      <c r="L1128" s="1018"/>
      <c r="M1128" s="1018"/>
      <c r="N1128" s="1018"/>
      <c r="O1128" s="1018"/>
    </row>
    <row r="1129" spans="1:15" s="1019" customFormat="1" ht="51" x14ac:dyDescent="0.3">
      <c r="A1129" s="1004">
        <v>24005</v>
      </c>
      <c r="B1129" s="1005">
        <v>4123</v>
      </c>
      <c r="C1129" s="1005" t="s">
        <v>9171</v>
      </c>
      <c r="D1129" s="1005" t="s">
        <v>9422</v>
      </c>
      <c r="E1129" s="1005" t="s">
        <v>9249</v>
      </c>
      <c r="F1129" s="1009" t="s">
        <v>9250</v>
      </c>
      <c r="G1129" s="1005" t="s">
        <v>3604</v>
      </c>
      <c r="H1129" s="1005" t="s">
        <v>9251</v>
      </c>
      <c r="I1129" s="1005" t="s">
        <v>9252</v>
      </c>
      <c r="J1129" s="1005" t="s">
        <v>9253</v>
      </c>
      <c r="K1129" s="1018"/>
      <c r="L1129" s="1018"/>
      <c r="M1129" s="1018"/>
      <c r="N1129" s="1018"/>
      <c r="O1129" s="1018"/>
    </row>
    <row r="1130" spans="1:15" s="1019" customFormat="1" ht="51" x14ac:dyDescent="0.3">
      <c r="A1130" s="1004">
        <v>24005</v>
      </c>
      <c r="B1130" s="1005">
        <v>4124</v>
      </c>
      <c r="C1130" s="1005" t="s">
        <v>9171</v>
      </c>
      <c r="D1130" s="1005" t="s">
        <v>9422</v>
      </c>
      <c r="E1130" s="1005" t="s">
        <v>9254</v>
      </c>
      <c r="F1130" s="1009" t="s">
        <v>9255</v>
      </c>
      <c r="G1130" s="1005" t="s">
        <v>9256</v>
      </c>
      <c r="H1130" s="1005" t="s">
        <v>2668</v>
      </c>
      <c r="I1130" s="1005" t="s">
        <v>9257</v>
      </c>
      <c r="J1130" s="1005" t="s">
        <v>9258</v>
      </c>
      <c r="K1130" s="1018"/>
      <c r="L1130" s="1018"/>
      <c r="M1130" s="1018"/>
      <c r="N1130" s="1018"/>
      <c r="O1130" s="1018"/>
    </row>
    <row r="1131" spans="1:15" s="1019" customFormat="1" ht="51" x14ac:dyDescent="0.3">
      <c r="A1131" s="1004">
        <v>24005</v>
      </c>
      <c r="B1131" s="1005">
        <v>4125</v>
      </c>
      <c r="C1131" s="1005" t="s">
        <v>9171</v>
      </c>
      <c r="D1131" s="1005" t="s">
        <v>9422</v>
      </c>
      <c r="E1131" s="1005" t="s">
        <v>9259</v>
      </c>
      <c r="F1131" s="1009" t="s">
        <v>9260</v>
      </c>
      <c r="G1131" s="1005" t="s">
        <v>4538</v>
      </c>
      <c r="H1131" s="1005" t="s">
        <v>3778</v>
      </c>
      <c r="I1131" s="1005" t="s">
        <v>1717</v>
      </c>
      <c r="J1131" s="1005" t="s">
        <v>9261</v>
      </c>
      <c r="K1131" s="1018"/>
      <c r="L1131" s="1018"/>
      <c r="M1131" s="1018"/>
      <c r="N1131" s="1018"/>
      <c r="O1131" s="1018"/>
    </row>
    <row r="1132" spans="1:15" s="1019" customFormat="1" ht="51" x14ac:dyDescent="0.3">
      <c r="A1132" s="1004">
        <v>24005</v>
      </c>
      <c r="B1132" s="1005">
        <v>4009</v>
      </c>
      <c r="C1132" s="1005" t="s">
        <v>9171</v>
      </c>
      <c r="D1132" s="1005" t="s">
        <v>9422</v>
      </c>
      <c r="E1132" s="1005" t="s">
        <v>9262</v>
      </c>
      <c r="F1132" s="1009" t="s">
        <v>9187</v>
      </c>
      <c r="G1132" s="1005" t="s">
        <v>9181</v>
      </c>
      <c r="H1132" s="1005" t="s">
        <v>1442</v>
      </c>
      <c r="I1132" s="1005" t="s">
        <v>1422</v>
      </c>
      <c r="J1132" s="1005" t="s">
        <v>9182</v>
      </c>
      <c r="K1132" s="1018"/>
      <c r="L1132" s="1018"/>
      <c r="M1132" s="1018"/>
      <c r="N1132" s="1018"/>
      <c r="O1132" s="1018"/>
    </row>
    <row r="1133" spans="1:15" s="1019" customFormat="1" ht="51" x14ac:dyDescent="0.3">
      <c r="A1133" s="1004">
        <v>24005</v>
      </c>
      <c r="B1133" s="1005">
        <v>4011</v>
      </c>
      <c r="C1133" s="1005" t="s">
        <v>9171</v>
      </c>
      <c r="D1133" s="1005" t="s">
        <v>9422</v>
      </c>
      <c r="E1133" s="1005" t="s">
        <v>9263</v>
      </c>
      <c r="F1133" s="1005" t="s">
        <v>9264</v>
      </c>
      <c r="G1133" s="1005" t="s">
        <v>9265</v>
      </c>
      <c r="H1133" s="1010" t="s">
        <v>1720</v>
      </c>
      <c r="I1133" s="1005" t="s">
        <v>9266</v>
      </c>
      <c r="J1133" s="1005" t="s">
        <v>9267</v>
      </c>
      <c r="K1133" s="1018"/>
      <c r="L1133" s="1018"/>
      <c r="M1133" s="1018"/>
      <c r="N1133" s="1018"/>
      <c r="O1133" s="1018"/>
    </row>
    <row r="1134" spans="1:15" s="1019" customFormat="1" ht="51" x14ac:dyDescent="0.3">
      <c r="A1134" s="1004">
        <v>24005</v>
      </c>
      <c r="B1134" s="1005">
        <v>4011</v>
      </c>
      <c r="C1134" s="1005" t="s">
        <v>9171</v>
      </c>
      <c r="D1134" s="1005" t="s">
        <v>9422</v>
      </c>
      <c r="E1134" s="1005" t="s">
        <v>9268</v>
      </c>
      <c r="F1134" s="1009" t="s">
        <v>9269</v>
      </c>
      <c r="G1134" s="1005" t="s">
        <v>9270</v>
      </c>
      <c r="H1134" s="1010" t="s">
        <v>2522</v>
      </c>
      <c r="I1134" s="1005" t="s">
        <v>2794</v>
      </c>
      <c r="J1134" s="1005" t="s">
        <v>9271</v>
      </c>
      <c r="K1134" s="1018"/>
      <c r="L1134" s="1018"/>
      <c r="M1134" s="1018"/>
      <c r="N1134" s="1018"/>
      <c r="O1134" s="1018"/>
    </row>
    <row r="1135" spans="1:15" s="1019" customFormat="1" ht="51" x14ac:dyDescent="0.3">
      <c r="A1135" s="1004">
        <v>24005</v>
      </c>
      <c r="B1135" s="1005">
        <v>4011</v>
      </c>
      <c r="C1135" s="1005" t="s">
        <v>9171</v>
      </c>
      <c r="D1135" s="1005" t="s">
        <v>9422</v>
      </c>
      <c r="E1135" s="1005" t="s">
        <v>9272</v>
      </c>
      <c r="F1135" s="1009" t="s">
        <v>9273</v>
      </c>
      <c r="G1135" s="1005" t="s">
        <v>9238</v>
      </c>
      <c r="H1135" s="1010" t="s">
        <v>1871</v>
      </c>
      <c r="I1135" s="1005" t="s">
        <v>9274</v>
      </c>
      <c r="J1135" s="1005" t="s">
        <v>9275</v>
      </c>
      <c r="K1135" s="1018"/>
      <c r="L1135" s="1018"/>
      <c r="M1135" s="1018"/>
      <c r="N1135" s="1018"/>
      <c r="O1135" s="1018"/>
    </row>
    <row r="1136" spans="1:15" s="1019" customFormat="1" ht="51" x14ac:dyDescent="0.3">
      <c r="A1136" s="1004">
        <v>24005</v>
      </c>
      <c r="B1136" s="1005">
        <v>4011</v>
      </c>
      <c r="C1136" s="1005" t="s">
        <v>9171</v>
      </c>
      <c r="D1136" s="1005" t="s">
        <v>9422</v>
      </c>
      <c r="E1136" s="1005" t="s">
        <v>9276</v>
      </c>
      <c r="F1136" s="1009" t="s">
        <v>9277</v>
      </c>
      <c r="G1136" s="1005" t="s">
        <v>5983</v>
      </c>
      <c r="H1136" s="1010" t="s">
        <v>6697</v>
      </c>
      <c r="I1136" s="1005" t="s">
        <v>1744</v>
      </c>
      <c r="J1136" s="1005" t="s">
        <v>9278</v>
      </c>
      <c r="K1136" s="1018"/>
      <c r="L1136" s="1018"/>
      <c r="M1136" s="1018"/>
      <c r="N1136" s="1018"/>
      <c r="O1136" s="1018"/>
    </row>
    <row r="1137" spans="1:15" s="1019" customFormat="1" ht="51" x14ac:dyDescent="0.3">
      <c r="A1137" s="1004">
        <v>24005</v>
      </c>
      <c r="B1137" s="1005">
        <v>4011</v>
      </c>
      <c r="C1137" s="1005" t="s">
        <v>9171</v>
      </c>
      <c r="D1137" s="1005" t="s">
        <v>9422</v>
      </c>
      <c r="E1137" s="1005" t="s">
        <v>9279</v>
      </c>
      <c r="F1137" s="1009" t="s">
        <v>9280</v>
      </c>
      <c r="G1137" s="1005" t="s">
        <v>9281</v>
      </c>
      <c r="H1137" s="1010" t="s">
        <v>9282</v>
      </c>
      <c r="I1137" s="1005" t="s">
        <v>9063</v>
      </c>
      <c r="J1137" s="1005" t="s">
        <v>9283</v>
      </c>
      <c r="K1137" s="1018"/>
      <c r="L1137" s="1018"/>
      <c r="M1137" s="1018"/>
      <c r="N1137" s="1018"/>
      <c r="O1137" s="1018"/>
    </row>
    <row r="1138" spans="1:15" s="1019" customFormat="1" ht="51" x14ac:dyDescent="0.3">
      <c r="A1138" s="1004">
        <v>24005</v>
      </c>
      <c r="B1138" s="1005">
        <v>4011</v>
      </c>
      <c r="C1138" s="1005" t="s">
        <v>9171</v>
      </c>
      <c r="D1138" s="1005" t="s">
        <v>9422</v>
      </c>
      <c r="E1138" s="1005" t="s">
        <v>9284</v>
      </c>
      <c r="F1138" s="1009" t="s">
        <v>9285</v>
      </c>
      <c r="G1138" s="1005" t="s">
        <v>3659</v>
      </c>
      <c r="H1138" s="1010" t="s">
        <v>1696</v>
      </c>
      <c r="I1138" s="1005" t="s">
        <v>9286</v>
      </c>
      <c r="J1138" s="1005" t="s">
        <v>9287</v>
      </c>
      <c r="K1138" s="1018"/>
      <c r="L1138" s="1018"/>
      <c r="M1138" s="1018"/>
      <c r="N1138" s="1018"/>
      <c r="O1138" s="1018"/>
    </row>
    <row r="1139" spans="1:15" s="1019" customFormat="1" ht="51" x14ac:dyDescent="0.3">
      <c r="A1139" s="1004">
        <v>24005</v>
      </c>
      <c r="B1139" s="1005">
        <v>4011</v>
      </c>
      <c r="C1139" s="1005" t="s">
        <v>9171</v>
      </c>
      <c r="D1139" s="1005" t="s">
        <v>9422</v>
      </c>
      <c r="E1139" s="1005" t="s">
        <v>9288</v>
      </c>
      <c r="F1139" s="1009" t="s">
        <v>9289</v>
      </c>
      <c r="G1139" s="1005" t="s">
        <v>2652</v>
      </c>
      <c r="H1139" s="1010" t="s">
        <v>4593</v>
      </c>
      <c r="I1139" s="1005" t="s">
        <v>3584</v>
      </c>
      <c r="J1139" s="1005"/>
      <c r="K1139" s="1018"/>
      <c r="L1139" s="1018"/>
      <c r="M1139" s="1018"/>
      <c r="N1139" s="1018"/>
      <c r="O1139" s="1018"/>
    </row>
    <row r="1140" spans="1:15" s="1019" customFormat="1" ht="51" x14ac:dyDescent="0.3">
      <c r="A1140" s="1004">
        <v>24005</v>
      </c>
      <c r="B1140" s="1005">
        <v>4011</v>
      </c>
      <c r="C1140" s="1005" t="s">
        <v>9171</v>
      </c>
      <c r="D1140" s="1005" t="s">
        <v>9422</v>
      </c>
      <c r="E1140" s="1005" t="s">
        <v>9290</v>
      </c>
      <c r="F1140" s="1009" t="s">
        <v>9291</v>
      </c>
      <c r="G1140" s="1005" t="s">
        <v>2656</v>
      </c>
      <c r="H1140" s="1010" t="s">
        <v>1466</v>
      </c>
      <c r="I1140" s="1005" t="s">
        <v>5067</v>
      </c>
      <c r="J1140" s="1005" t="s">
        <v>9292</v>
      </c>
      <c r="K1140" s="1018"/>
      <c r="L1140" s="1018"/>
      <c r="M1140" s="1018"/>
      <c r="N1140" s="1018"/>
      <c r="O1140" s="1018"/>
    </row>
    <row r="1141" spans="1:15" s="1019" customFormat="1" ht="51" x14ac:dyDescent="0.3">
      <c r="A1141" s="1004">
        <v>24005</v>
      </c>
      <c r="B1141" s="1005">
        <v>4011</v>
      </c>
      <c r="C1141" s="1005" t="s">
        <v>9171</v>
      </c>
      <c r="D1141" s="1005" t="s">
        <v>9422</v>
      </c>
      <c r="E1141" s="1005" t="s">
        <v>9293</v>
      </c>
      <c r="F1141" s="1009" t="s">
        <v>9294</v>
      </c>
      <c r="G1141" s="1005" t="s">
        <v>9295</v>
      </c>
      <c r="H1141" s="1010" t="s">
        <v>1569</v>
      </c>
      <c r="I1141" s="1005" t="s">
        <v>1422</v>
      </c>
      <c r="J1141" s="1005" t="s">
        <v>9296</v>
      </c>
      <c r="K1141" s="1018"/>
      <c r="L1141" s="1018"/>
      <c r="M1141" s="1018"/>
      <c r="N1141" s="1018"/>
      <c r="O1141" s="1018"/>
    </row>
    <row r="1142" spans="1:15" s="1019" customFormat="1" ht="51" x14ac:dyDescent="0.3">
      <c r="A1142" s="1004">
        <v>24005</v>
      </c>
      <c r="B1142" s="1005">
        <v>4011</v>
      </c>
      <c r="C1142" s="1005" t="s">
        <v>9171</v>
      </c>
      <c r="D1142" s="1005" t="s">
        <v>9422</v>
      </c>
      <c r="E1142" s="1005" t="s">
        <v>9297</v>
      </c>
      <c r="F1142" s="1009" t="s">
        <v>9298</v>
      </c>
      <c r="G1142" s="1005" t="s">
        <v>9299</v>
      </c>
      <c r="H1142" s="1010" t="s">
        <v>2745</v>
      </c>
      <c r="I1142" s="1005" t="s">
        <v>9300</v>
      </c>
      <c r="J1142" s="1005" t="s">
        <v>9301</v>
      </c>
      <c r="K1142" s="1018"/>
      <c r="L1142" s="1018"/>
      <c r="M1142" s="1018"/>
      <c r="N1142" s="1018"/>
      <c r="O1142" s="1018"/>
    </row>
    <row r="1143" spans="1:15" s="1019" customFormat="1" ht="51" x14ac:dyDescent="0.3">
      <c r="A1143" s="1004">
        <v>24005</v>
      </c>
      <c r="B1143" s="1005">
        <v>4011</v>
      </c>
      <c r="C1143" s="1005" t="s">
        <v>9171</v>
      </c>
      <c r="D1143" s="1005" t="s">
        <v>9422</v>
      </c>
      <c r="E1143" s="1005" t="s">
        <v>9302</v>
      </c>
      <c r="F1143" s="1009" t="s">
        <v>9303</v>
      </c>
      <c r="G1143" s="1005" t="s">
        <v>1679</v>
      </c>
      <c r="H1143" s="1010" t="s">
        <v>9304</v>
      </c>
      <c r="I1143" s="1005" t="s">
        <v>9305</v>
      </c>
      <c r="J1143" s="1005"/>
      <c r="K1143" s="1018"/>
      <c r="L1143" s="1018"/>
      <c r="M1143" s="1018"/>
      <c r="N1143" s="1018"/>
      <c r="O1143" s="1018"/>
    </row>
    <row r="1144" spans="1:15" s="1019" customFormat="1" ht="51" x14ac:dyDescent="0.3">
      <c r="A1144" s="1004">
        <v>24005</v>
      </c>
      <c r="B1144" s="1005">
        <v>4011</v>
      </c>
      <c r="C1144" s="1005" t="s">
        <v>9171</v>
      </c>
      <c r="D1144" s="1005" t="s">
        <v>9422</v>
      </c>
      <c r="E1144" s="1005" t="s">
        <v>9306</v>
      </c>
      <c r="F1144" s="1009" t="s">
        <v>9307</v>
      </c>
      <c r="G1144" s="1005" t="s">
        <v>9308</v>
      </c>
      <c r="H1144" s="1010" t="s">
        <v>9309</v>
      </c>
      <c r="I1144" s="1005" t="s">
        <v>2009</v>
      </c>
      <c r="J1144" s="1005" t="s">
        <v>9310</v>
      </c>
      <c r="K1144" s="1018"/>
      <c r="L1144" s="1018"/>
      <c r="M1144" s="1018"/>
      <c r="N1144" s="1018"/>
      <c r="O1144" s="1018"/>
    </row>
    <row r="1145" spans="1:15" s="1019" customFormat="1" ht="51" x14ac:dyDescent="0.3">
      <c r="A1145" s="1004">
        <v>24005</v>
      </c>
      <c r="B1145" s="1005">
        <v>4011</v>
      </c>
      <c r="C1145" s="1005" t="s">
        <v>9171</v>
      </c>
      <c r="D1145" s="1005" t="s">
        <v>9422</v>
      </c>
      <c r="E1145" s="1005" t="s">
        <v>9311</v>
      </c>
      <c r="F1145" s="1009" t="s">
        <v>9312</v>
      </c>
      <c r="G1145" s="1005" t="s">
        <v>4271</v>
      </c>
      <c r="H1145" s="1010" t="s">
        <v>4609</v>
      </c>
      <c r="I1145" s="1005" t="s">
        <v>1991</v>
      </c>
      <c r="J1145" s="1005" t="s">
        <v>9313</v>
      </c>
      <c r="K1145" s="1018"/>
      <c r="L1145" s="1018"/>
      <c r="M1145" s="1018"/>
      <c r="N1145" s="1018"/>
      <c r="O1145" s="1018"/>
    </row>
    <row r="1146" spans="1:15" s="1019" customFormat="1" ht="51" x14ac:dyDescent="0.3">
      <c r="A1146" s="1004">
        <v>24005</v>
      </c>
      <c r="B1146" s="1005">
        <v>4011</v>
      </c>
      <c r="C1146" s="1005" t="s">
        <v>9171</v>
      </c>
      <c r="D1146" s="1005" t="s">
        <v>9422</v>
      </c>
      <c r="E1146" s="1005" t="s">
        <v>9314</v>
      </c>
      <c r="F1146" s="1009" t="s">
        <v>9315</v>
      </c>
      <c r="G1146" s="1005" t="s">
        <v>9316</v>
      </c>
      <c r="H1146" s="1010"/>
      <c r="I1146" s="1005"/>
      <c r="J1146" s="1005"/>
      <c r="K1146" s="1018"/>
      <c r="L1146" s="1018"/>
      <c r="M1146" s="1018"/>
      <c r="N1146" s="1018"/>
      <c r="O1146" s="1018"/>
    </row>
    <row r="1147" spans="1:15" s="1019" customFormat="1" ht="51" x14ac:dyDescent="0.3">
      <c r="A1147" s="1004">
        <v>24005</v>
      </c>
      <c r="B1147" s="1005">
        <v>4011</v>
      </c>
      <c r="C1147" s="1005" t="s">
        <v>9171</v>
      </c>
      <c r="D1147" s="1005" t="s">
        <v>9422</v>
      </c>
      <c r="E1147" s="1005" t="s">
        <v>9317</v>
      </c>
      <c r="F1147" s="1009" t="s">
        <v>9318</v>
      </c>
      <c r="G1147" s="1005" t="s">
        <v>9319</v>
      </c>
      <c r="H1147" s="1010" t="s">
        <v>5367</v>
      </c>
      <c r="I1147" s="1005" t="s">
        <v>9266</v>
      </c>
      <c r="J1147" s="1005" t="s">
        <v>9320</v>
      </c>
      <c r="K1147" s="1018"/>
      <c r="L1147" s="1018"/>
      <c r="M1147" s="1018"/>
      <c r="N1147" s="1018"/>
      <c r="O1147" s="1018"/>
    </row>
    <row r="1148" spans="1:15" s="1019" customFormat="1" ht="51" x14ac:dyDescent="0.3">
      <c r="A1148" s="1004">
        <v>24005</v>
      </c>
      <c r="B1148" s="1005">
        <v>4011</v>
      </c>
      <c r="C1148" s="1005" t="s">
        <v>9171</v>
      </c>
      <c r="D1148" s="1005" t="s">
        <v>9422</v>
      </c>
      <c r="E1148" s="1005" t="s">
        <v>9321</v>
      </c>
      <c r="F1148" s="1009" t="s">
        <v>9322</v>
      </c>
      <c r="G1148" s="1005" t="s">
        <v>1866</v>
      </c>
      <c r="H1148" s="1010" t="s">
        <v>1466</v>
      </c>
      <c r="I1148" s="1005" t="s">
        <v>9323</v>
      </c>
      <c r="J1148" s="1005"/>
      <c r="K1148" s="1018"/>
      <c r="L1148" s="1018"/>
      <c r="M1148" s="1018"/>
      <c r="N1148" s="1018"/>
      <c r="O1148" s="1018"/>
    </row>
    <row r="1149" spans="1:15" s="1019" customFormat="1" ht="51" x14ac:dyDescent="0.3">
      <c r="A1149" s="1004">
        <v>24005</v>
      </c>
      <c r="B1149" s="1005">
        <v>4011</v>
      </c>
      <c r="C1149" s="1005" t="s">
        <v>9171</v>
      </c>
      <c r="D1149" s="1005" t="s">
        <v>9422</v>
      </c>
      <c r="E1149" s="1005" t="s">
        <v>9324</v>
      </c>
      <c r="F1149" s="1009" t="s">
        <v>9325</v>
      </c>
      <c r="G1149" s="1005" t="s">
        <v>9326</v>
      </c>
      <c r="H1149" s="1010" t="s">
        <v>9327</v>
      </c>
      <c r="I1149" s="1005" t="s">
        <v>1960</v>
      </c>
      <c r="J1149" s="1005" t="s">
        <v>9328</v>
      </c>
      <c r="K1149" s="1018"/>
      <c r="L1149" s="1018"/>
      <c r="M1149" s="1018"/>
      <c r="N1149" s="1018"/>
      <c r="O1149" s="1018"/>
    </row>
    <row r="1150" spans="1:15" s="1019" customFormat="1" ht="51" x14ac:dyDescent="0.3">
      <c r="A1150" s="1004">
        <v>24005</v>
      </c>
      <c r="B1150" s="1005">
        <v>4011</v>
      </c>
      <c r="C1150" s="1005" t="s">
        <v>9171</v>
      </c>
      <c r="D1150" s="1005" t="s">
        <v>9422</v>
      </c>
      <c r="E1150" s="1005" t="s">
        <v>9329</v>
      </c>
      <c r="F1150" s="1009" t="s">
        <v>9330</v>
      </c>
      <c r="G1150" s="1005" t="s">
        <v>9331</v>
      </c>
      <c r="H1150" s="1010" t="s">
        <v>1466</v>
      </c>
      <c r="I1150" s="1005" t="s">
        <v>9332</v>
      </c>
      <c r="J1150" s="1005" t="s">
        <v>9333</v>
      </c>
      <c r="K1150" s="1018"/>
      <c r="L1150" s="1018"/>
      <c r="M1150" s="1018"/>
      <c r="N1150" s="1018"/>
      <c r="O1150" s="1018"/>
    </row>
    <row r="1151" spans="1:15" s="1019" customFormat="1" ht="51" x14ac:dyDescent="0.3">
      <c r="A1151" s="1004">
        <v>24005</v>
      </c>
      <c r="B1151" s="1005">
        <v>4011</v>
      </c>
      <c r="C1151" s="1005" t="s">
        <v>9171</v>
      </c>
      <c r="D1151" s="1005" t="s">
        <v>9422</v>
      </c>
      <c r="E1151" s="1005" t="s">
        <v>9334</v>
      </c>
      <c r="F1151" s="1009" t="s">
        <v>9335</v>
      </c>
      <c r="G1151" s="1005" t="s">
        <v>9336</v>
      </c>
      <c r="H1151" s="1010" t="s">
        <v>2680</v>
      </c>
      <c r="I1151" s="1005" t="s">
        <v>9337</v>
      </c>
      <c r="J1151" s="1005" t="s">
        <v>9338</v>
      </c>
      <c r="K1151" s="1018"/>
      <c r="L1151" s="1018"/>
      <c r="M1151" s="1018"/>
      <c r="N1151" s="1018"/>
      <c r="O1151" s="1018"/>
    </row>
    <row r="1152" spans="1:15" s="1019" customFormat="1" ht="51" x14ac:dyDescent="0.3">
      <c r="A1152" s="1004">
        <v>24005</v>
      </c>
      <c r="B1152" s="1005">
        <v>4011</v>
      </c>
      <c r="C1152" s="1005" t="s">
        <v>9171</v>
      </c>
      <c r="D1152" s="1005" t="s">
        <v>9422</v>
      </c>
      <c r="E1152" s="1005" t="s">
        <v>9339</v>
      </c>
      <c r="F1152" s="1009" t="s">
        <v>9340</v>
      </c>
      <c r="G1152" s="1005" t="s">
        <v>3604</v>
      </c>
      <c r="H1152" s="1010" t="s">
        <v>4702</v>
      </c>
      <c r="I1152" s="1005" t="s">
        <v>9341</v>
      </c>
      <c r="J1152" s="1005" t="s">
        <v>9342</v>
      </c>
      <c r="K1152" s="1018"/>
      <c r="L1152" s="1018"/>
      <c r="M1152" s="1018"/>
      <c r="N1152" s="1018"/>
      <c r="O1152" s="1018"/>
    </row>
    <row r="1153" spans="1:15" s="1019" customFormat="1" ht="51" x14ac:dyDescent="0.3">
      <c r="A1153" s="1004">
        <v>24005</v>
      </c>
      <c r="B1153" s="1005">
        <v>4011</v>
      </c>
      <c r="C1153" s="1005" t="s">
        <v>9171</v>
      </c>
      <c r="D1153" s="1005" t="s">
        <v>9422</v>
      </c>
      <c r="E1153" s="1005" t="s">
        <v>9343</v>
      </c>
      <c r="F1153" s="1009" t="s">
        <v>9344</v>
      </c>
      <c r="G1153" s="1005" t="s">
        <v>9345</v>
      </c>
      <c r="H1153" s="1010" t="s">
        <v>5973</v>
      </c>
      <c r="I1153" s="1005" t="s">
        <v>2794</v>
      </c>
      <c r="J1153" s="1005"/>
      <c r="K1153" s="1018"/>
      <c r="L1153" s="1018"/>
      <c r="M1153" s="1018"/>
      <c r="N1153" s="1018"/>
      <c r="O1153" s="1018"/>
    </row>
    <row r="1154" spans="1:15" s="1019" customFormat="1" ht="51" x14ac:dyDescent="0.3">
      <c r="A1154" s="1004">
        <v>24005</v>
      </c>
      <c r="B1154" s="1005">
        <v>4011</v>
      </c>
      <c r="C1154" s="1005" t="s">
        <v>9171</v>
      </c>
      <c r="D1154" s="1005" t="s">
        <v>9422</v>
      </c>
      <c r="E1154" s="1005" t="s">
        <v>9346</v>
      </c>
      <c r="F1154" s="1009" t="s">
        <v>9347</v>
      </c>
      <c r="G1154" s="1005" t="s">
        <v>1438</v>
      </c>
      <c r="H1154" s="1010" t="s">
        <v>3718</v>
      </c>
      <c r="I1154" s="1005" t="s">
        <v>2136</v>
      </c>
      <c r="J1154" s="1005" t="s">
        <v>9348</v>
      </c>
      <c r="K1154" s="1018"/>
      <c r="L1154" s="1018"/>
      <c r="M1154" s="1018"/>
      <c r="N1154" s="1018"/>
      <c r="O1154" s="1018"/>
    </row>
    <row r="1155" spans="1:15" s="1019" customFormat="1" ht="51" x14ac:dyDescent="0.3">
      <c r="A1155" s="1004">
        <v>24005</v>
      </c>
      <c r="B1155" s="1005">
        <v>4011</v>
      </c>
      <c r="C1155" s="1005" t="s">
        <v>9171</v>
      </c>
      <c r="D1155" s="1005" t="s">
        <v>9422</v>
      </c>
      <c r="E1155" s="1005" t="s">
        <v>9349</v>
      </c>
      <c r="F1155" s="1009" t="s">
        <v>9350</v>
      </c>
      <c r="G1155" s="1005" t="s">
        <v>9351</v>
      </c>
      <c r="H1155" s="1010" t="s">
        <v>1783</v>
      </c>
      <c r="I1155" s="1005" t="s">
        <v>2000</v>
      </c>
      <c r="J1155" s="1005"/>
      <c r="K1155" s="1018"/>
      <c r="L1155" s="1018"/>
      <c r="M1155" s="1018"/>
      <c r="N1155" s="1018"/>
      <c r="O1155" s="1018"/>
    </row>
    <row r="1156" spans="1:15" s="1019" customFormat="1" ht="51" x14ac:dyDescent="0.3">
      <c r="A1156" s="1004">
        <v>24005</v>
      </c>
      <c r="B1156" s="1005">
        <v>4011</v>
      </c>
      <c r="C1156" s="1005" t="s">
        <v>9171</v>
      </c>
      <c r="D1156" s="1005" t="s">
        <v>9422</v>
      </c>
      <c r="E1156" s="1005" t="s">
        <v>9352</v>
      </c>
      <c r="F1156" s="1009" t="s">
        <v>9353</v>
      </c>
      <c r="G1156" s="1005" t="s">
        <v>6709</v>
      </c>
      <c r="H1156" s="1010" t="s">
        <v>9354</v>
      </c>
      <c r="I1156" s="1005" t="s">
        <v>5096</v>
      </c>
      <c r="J1156" s="1005" t="s">
        <v>9355</v>
      </c>
      <c r="K1156" s="1018"/>
      <c r="L1156" s="1018"/>
      <c r="M1156" s="1018"/>
      <c r="N1156" s="1018"/>
      <c r="O1156" s="1018"/>
    </row>
    <row r="1157" spans="1:15" s="1019" customFormat="1" ht="51" x14ac:dyDescent="0.3">
      <c r="A1157" s="1004">
        <v>24005</v>
      </c>
      <c r="B1157" s="1005">
        <v>4011</v>
      </c>
      <c r="C1157" s="1005" t="s">
        <v>9171</v>
      </c>
      <c r="D1157" s="1005" t="s">
        <v>9422</v>
      </c>
      <c r="E1157" s="1005" t="s">
        <v>9356</v>
      </c>
      <c r="F1157" s="1009" t="s">
        <v>9357</v>
      </c>
      <c r="G1157" s="1005" t="s">
        <v>4808</v>
      </c>
      <c r="H1157" s="1010" t="s">
        <v>3583</v>
      </c>
      <c r="I1157" s="1005" t="s">
        <v>9358</v>
      </c>
      <c r="J1157" s="1005"/>
      <c r="K1157" s="1018"/>
      <c r="L1157" s="1018"/>
      <c r="M1157" s="1018"/>
      <c r="N1157" s="1018"/>
      <c r="O1157" s="1018"/>
    </row>
    <row r="1158" spans="1:15" s="1019" customFormat="1" ht="51" x14ac:dyDescent="0.3">
      <c r="A1158" s="1004">
        <v>24005</v>
      </c>
      <c r="B1158" s="1005">
        <v>4011</v>
      </c>
      <c r="C1158" s="1005" t="s">
        <v>9171</v>
      </c>
      <c r="D1158" s="1005" t="s">
        <v>9422</v>
      </c>
      <c r="E1158" s="1005" t="s">
        <v>9359</v>
      </c>
      <c r="F1158" s="1009" t="s">
        <v>9360</v>
      </c>
      <c r="G1158" s="1005" t="s">
        <v>9316</v>
      </c>
      <c r="H1158" s="1010"/>
      <c r="I1158" s="1005"/>
      <c r="J1158" s="1005"/>
      <c r="K1158" s="1018"/>
      <c r="L1158" s="1018"/>
      <c r="M1158" s="1018"/>
      <c r="N1158" s="1018"/>
      <c r="O1158" s="1018"/>
    </row>
    <row r="1159" spans="1:15" s="1019" customFormat="1" ht="51" x14ac:dyDescent="0.3">
      <c r="A1159" s="1004">
        <v>24005</v>
      </c>
      <c r="B1159" s="1005">
        <v>4011</v>
      </c>
      <c r="C1159" s="1005" t="s">
        <v>9171</v>
      </c>
      <c r="D1159" s="1005" t="s">
        <v>9422</v>
      </c>
      <c r="E1159" s="1005" t="s">
        <v>9361</v>
      </c>
      <c r="F1159" s="1009" t="s">
        <v>9362</v>
      </c>
      <c r="G1159" s="1005" t="s">
        <v>1672</v>
      </c>
      <c r="H1159" s="1010" t="s">
        <v>9363</v>
      </c>
      <c r="I1159" s="1005" t="s">
        <v>3410</v>
      </c>
      <c r="J1159" s="1005" t="s">
        <v>9364</v>
      </c>
      <c r="K1159" s="1018"/>
      <c r="L1159" s="1018"/>
      <c r="M1159" s="1018"/>
      <c r="N1159" s="1018"/>
      <c r="O1159" s="1018"/>
    </row>
    <row r="1160" spans="1:15" s="1019" customFormat="1" ht="51" x14ac:dyDescent="0.3">
      <c r="A1160" s="1004">
        <v>24005</v>
      </c>
      <c r="B1160" s="1005">
        <v>4011</v>
      </c>
      <c r="C1160" s="1005" t="s">
        <v>9171</v>
      </c>
      <c r="D1160" s="1005" t="s">
        <v>9422</v>
      </c>
      <c r="E1160" s="1005" t="s">
        <v>9365</v>
      </c>
      <c r="F1160" s="1009" t="s">
        <v>9366</v>
      </c>
      <c r="G1160" s="1005" t="s">
        <v>9367</v>
      </c>
      <c r="H1160" s="1010" t="s">
        <v>1632</v>
      </c>
      <c r="I1160" s="1005" t="s">
        <v>9368</v>
      </c>
      <c r="J1160" s="1005"/>
      <c r="K1160" s="1018"/>
      <c r="L1160" s="1018"/>
      <c r="M1160" s="1018"/>
      <c r="N1160" s="1018"/>
      <c r="O1160" s="1018"/>
    </row>
    <row r="1161" spans="1:15" s="1019" customFormat="1" ht="51" x14ac:dyDescent="0.3">
      <c r="A1161" s="1004">
        <v>24005</v>
      </c>
      <c r="B1161" s="1005">
        <v>4011</v>
      </c>
      <c r="C1161" s="1005" t="s">
        <v>9171</v>
      </c>
      <c r="D1161" s="1005" t="s">
        <v>9422</v>
      </c>
      <c r="E1161" s="1005" t="s">
        <v>9369</v>
      </c>
      <c r="F1161" s="1009" t="s">
        <v>9370</v>
      </c>
      <c r="G1161" s="1005" t="s">
        <v>9371</v>
      </c>
      <c r="H1161" s="1010" t="s">
        <v>9372</v>
      </c>
      <c r="I1161" s="1005" t="s">
        <v>9373</v>
      </c>
      <c r="J1161" s="1005" t="s">
        <v>9374</v>
      </c>
      <c r="K1161" s="1018"/>
      <c r="L1161" s="1018"/>
      <c r="M1161" s="1018"/>
      <c r="N1161" s="1018"/>
      <c r="O1161" s="1018"/>
    </row>
    <row r="1162" spans="1:15" s="1019" customFormat="1" ht="51" x14ac:dyDescent="0.3">
      <c r="A1162" s="1004">
        <v>24005</v>
      </c>
      <c r="B1162" s="1005">
        <v>4011</v>
      </c>
      <c r="C1162" s="1005" t="s">
        <v>9171</v>
      </c>
      <c r="D1162" s="1005" t="s">
        <v>9422</v>
      </c>
      <c r="E1162" s="1005" t="s">
        <v>9375</v>
      </c>
      <c r="F1162" s="1009" t="s">
        <v>9376</v>
      </c>
      <c r="G1162" s="1005" t="s">
        <v>9377</v>
      </c>
      <c r="H1162" s="1010" t="s">
        <v>1964</v>
      </c>
      <c r="I1162" s="1005" t="s">
        <v>9378</v>
      </c>
      <c r="J1162" s="1005" t="s">
        <v>9301</v>
      </c>
      <c r="K1162" s="1018"/>
      <c r="L1162" s="1018"/>
      <c r="M1162" s="1018"/>
      <c r="N1162" s="1018"/>
      <c r="O1162" s="1018"/>
    </row>
    <row r="1163" spans="1:15" s="1019" customFormat="1" ht="51" x14ac:dyDescent="0.3">
      <c r="A1163" s="1004">
        <v>24005</v>
      </c>
      <c r="B1163" s="1005">
        <v>4011</v>
      </c>
      <c r="C1163" s="1005" t="s">
        <v>9171</v>
      </c>
      <c r="D1163" s="1005" t="s">
        <v>9422</v>
      </c>
      <c r="E1163" s="1005" t="s">
        <v>9379</v>
      </c>
      <c r="F1163" s="1009" t="s">
        <v>9380</v>
      </c>
      <c r="G1163" s="1005" t="s">
        <v>1679</v>
      </c>
      <c r="H1163" s="1010" t="s">
        <v>9381</v>
      </c>
      <c r="I1163" s="1005" t="s">
        <v>9382</v>
      </c>
      <c r="J1163" s="1005"/>
      <c r="K1163" s="1018"/>
      <c r="L1163" s="1018"/>
      <c r="M1163" s="1018"/>
      <c r="N1163" s="1018"/>
      <c r="O1163" s="1018"/>
    </row>
    <row r="1164" spans="1:15" s="1019" customFormat="1" ht="51" x14ac:dyDescent="0.3">
      <c r="A1164" s="1004">
        <v>24005</v>
      </c>
      <c r="B1164" s="1005">
        <v>4011</v>
      </c>
      <c r="C1164" s="1005" t="s">
        <v>9171</v>
      </c>
      <c r="D1164" s="1005" t="s">
        <v>9422</v>
      </c>
      <c r="E1164" s="1005" t="s">
        <v>9383</v>
      </c>
      <c r="F1164" s="1009" t="s">
        <v>9384</v>
      </c>
      <c r="G1164" s="1005" t="s">
        <v>4233</v>
      </c>
      <c r="H1164" s="1010" t="s">
        <v>1783</v>
      </c>
      <c r="I1164" s="1005" t="s">
        <v>6826</v>
      </c>
      <c r="J1164" s="1005"/>
      <c r="K1164" s="1018"/>
      <c r="L1164" s="1018"/>
      <c r="M1164" s="1018"/>
      <c r="N1164" s="1018"/>
      <c r="O1164" s="1018"/>
    </row>
    <row r="1165" spans="1:15" s="1019" customFormat="1" ht="51" x14ac:dyDescent="0.3">
      <c r="A1165" s="1004">
        <v>24005</v>
      </c>
      <c r="B1165" s="1005">
        <v>4011</v>
      </c>
      <c r="C1165" s="1005" t="s">
        <v>9171</v>
      </c>
      <c r="D1165" s="1005" t="s">
        <v>9422</v>
      </c>
      <c r="E1165" s="1005" t="s">
        <v>9385</v>
      </c>
      <c r="F1165" s="1009" t="s">
        <v>9386</v>
      </c>
      <c r="G1165" s="1005" t="s">
        <v>9387</v>
      </c>
      <c r="H1165" s="1010" t="s">
        <v>5156</v>
      </c>
      <c r="I1165" s="1005" t="s">
        <v>2136</v>
      </c>
      <c r="J1165" s="1005"/>
      <c r="K1165" s="1018"/>
      <c r="L1165" s="1018"/>
      <c r="M1165" s="1018"/>
      <c r="N1165" s="1018"/>
      <c r="O1165" s="1018"/>
    </row>
    <row r="1166" spans="1:15" s="1019" customFormat="1" ht="51" x14ac:dyDescent="0.3">
      <c r="A1166" s="1004">
        <v>24005</v>
      </c>
      <c r="B1166" s="1005">
        <v>4011</v>
      </c>
      <c r="C1166" s="1005" t="s">
        <v>9171</v>
      </c>
      <c r="D1166" s="1005" t="s">
        <v>9422</v>
      </c>
      <c r="E1166" s="1005" t="s">
        <v>9388</v>
      </c>
      <c r="F1166" s="1009" t="s">
        <v>9389</v>
      </c>
      <c r="G1166" s="1010" t="s">
        <v>9371</v>
      </c>
      <c r="H1166" s="1005" t="s">
        <v>3660</v>
      </c>
      <c r="I1166" s="1005" t="s">
        <v>5050</v>
      </c>
      <c r="J1166" s="1005" t="s">
        <v>9390</v>
      </c>
      <c r="K1166" s="1018"/>
      <c r="L1166" s="1018"/>
      <c r="M1166" s="1018"/>
      <c r="N1166" s="1018"/>
      <c r="O1166" s="1018"/>
    </row>
    <row r="1167" spans="1:15" s="1019" customFormat="1" ht="51" x14ac:dyDescent="0.3">
      <c r="A1167" s="1004">
        <v>24005</v>
      </c>
      <c r="B1167" s="1005">
        <v>4011</v>
      </c>
      <c r="C1167" s="1005" t="s">
        <v>9171</v>
      </c>
      <c r="D1167" s="1005" t="s">
        <v>9422</v>
      </c>
      <c r="E1167" s="1005" t="s">
        <v>9391</v>
      </c>
      <c r="F1167" s="1009" t="s">
        <v>9392</v>
      </c>
      <c r="G1167" s="1005" t="s">
        <v>2800</v>
      </c>
      <c r="H1167" s="1010" t="s">
        <v>3778</v>
      </c>
      <c r="I1167" s="1005" t="s">
        <v>2543</v>
      </c>
      <c r="J1167" s="1005"/>
      <c r="K1167" s="1018"/>
      <c r="L1167" s="1018"/>
      <c r="M1167" s="1018"/>
      <c r="N1167" s="1018"/>
      <c r="O1167" s="1018"/>
    </row>
    <row r="1168" spans="1:15" s="1019" customFormat="1" ht="51" x14ac:dyDescent="0.3">
      <c r="A1168" s="1004">
        <v>24005</v>
      </c>
      <c r="B1168" s="1005">
        <v>4011</v>
      </c>
      <c r="C1168" s="1005" t="s">
        <v>9171</v>
      </c>
      <c r="D1168" s="1005" t="s">
        <v>9422</v>
      </c>
      <c r="E1168" s="1005" t="s">
        <v>9393</v>
      </c>
      <c r="F1168" s="1009" t="s">
        <v>9394</v>
      </c>
      <c r="G1168" s="1005" t="s">
        <v>4541</v>
      </c>
      <c r="H1168" s="1010" t="s">
        <v>3728</v>
      </c>
      <c r="I1168" s="1005" t="s">
        <v>9368</v>
      </c>
      <c r="J1168" s="1005" t="s">
        <v>9395</v>
      </c>
      <c r="K1168" s="1018"/>
      <c r="L1168" s="1018"/>
      <c r="M1168" s="1018"/>
      <c r="N1168" s="1018"/>
      <c r="O1168" s="1018"/>
    </row>
    <row r="1169" spans="1:15" s="1019" customFormat="1" ht="51" x14ac:dyDescent="0.3">
      <c r="A1169" s="1004">
        <v>24005</v>
      </c>
      <c r="B1169" s="1005">
        <v>4011</v>
      </c>
      <c r="C1169" s="1005" t="s">
        <v>9171</v>
      </c>
      <c r="D1169" s="1005" t="s">
        <v>9422</v>
      </c>
      <c r="E1169" s="1005" t="s">
        <v>6058</v>
      </c>
      <c r="F1169" s="1009" t="s">
        <v>9396</v>
      </c>
      <c r="G1169" s="1005" t="s">
        <v>6479</v>
      </c>
      <c r="H1169" s="1010" t="s">
        <v>9397</v>
      </c>
      <c r="I1169" s="1005" t="s">
        <v>9398</v>
      </c>
      <c r="J1169" s="1005" t="s">
        <v>9399</v>
      </c>
      <c r="K1169" s="1018"/>
      <c r="L1169" s="1018"/>
      <c r="M1169" s="1018"/>
      <c r="N1169" s="1018"/>
      <c r="O1169" s="1018"/>
    </row>
    <row r="1170" spans="1:15" s="1019" customFormat="1" ht="51" x14ac:dyDescent="0.3">
      <c r="A1170" s="1004">
        <v>24005</v>
      </c>
      <c r="B1170" s="1005">
        <v>4011</v>
      </c>
      <c r="C1170" s="1005" t="s">
        <v>9171</v>
      </c>
      <c r="D1170" s="1005" t="s">
        <v>9422</v>
      </c>
      <c r="E1170" s="1005" t="s">
        <v>9400</v>
      </c>
      <c r="F1170" s="1009" t="s">
        <v>9401</v>
      </c>
      <c r="G1170" s="1005" t="s">
        <v>9402</v>
      </c>
      <c r="H1170" s="1010" t="s">
        <v>8405</v>
      </c>
      <c r="I1170" s="1005" t="s">
        <v>4858</v>
      </c>
      <c r="J1170" s="1005" t="s">
        <v>9403</v>
      </c>
      <c r="K1170" s="1018"/>
      <c r="L1170" s="1018"/>
      <c r="M1170" s="1018"/>
      <c r="N1170" s="1018"/>
      <c r="O1170" s="1018"/>
    </row>
    <row r="1171" spans="1:15" s="1019" customFormat="1" ht="51" x14ac:dyDescent="0.3">
      <c r="A1171" s="1004">
        <v>24005</v>
      </c>
      <c r="B1171" s="1005">
        <v>4011</v>
      </c>
      <c r="C1171" s="1005" t="s">
        <v>9171</v>
      </c>
      <c r="D1171" s="1005" t="s">
        <v>9422</v>
      </c>
      <c r="E1171" s="1005" t="s">
        <v>9404</v>
      </c>
      <c r="F1171" s="1009" t="s">
        <v>9405</v>
      </c>
      <c r="G1171" s="1005" t="s">
        <v>4701</v>
      </c>
      <c r="H1171" s="1010" t="s">
        <v>8725</v>
      </c>
      <c r="I1171" s="1005" t="s">
        <v>9406</v>
      </c>
      <c r="J1171" s="1005"/>
      <c r="K1171" s="1018"/>
      <c r="L1171" s="1018"/>
      <c r="M1171" s="1018"/>
      <c r="N1171" s="1018"/>
      <c r="O1171" s="1018"/>
    </row>
    <row r="1172" spans="1:15" s="1019" customFormat="1" ht="51" x14ac:dyDescent="0.3">
      <c r="A1172" s="1004">
        <v>24005</v>
      </c>
      <c r="B1172" s="1005">
        <v>4011</v>
      </c>
      <c r="C1172" s="1005" t="s">
        <v>9171</v>
      </c>
      <c r="D1172" s="1005" t="s">
        <v>9422</v>
      </c>
      <c r="E1172" s="1005" t="s">
        <v>9407</v>
      </c>
      <c r="F1172" s="1009" t="s">
        <v>9408</v>
      </c>
      <c r="G1172" s="1005" t="s">
        <v>9409</v>
      </c>
      <c r="H1172" s="1010" t="s">
        <v>5104</v>
      </c>
      <c r="I1172" s="1005" t="s">
        <v>9410</v>
      </c>
      <c r="J1172" s="1005"/>
      <c r="K1172" s="1018"/>
      <c r="L1172" s="1018"/>
      <c r="M1172" s="1018"/>
      <c r="N1172" s="1018"/>
      <c r="O1172" s="1018"/>
    </row>
    <row r="1173" spans="1:15" s="1019" customFormat="1" ht="51" x14ac:dyDescent="0.3">
      <c r="A1173" s="1004">
        <v>24005</v>
      </c>
      <c r="B1173" s="1005">
        <v>4011</v>
      </c>
      <c r="C1173" s="1005" t="s">
        <v>9171</v>
      </c>
      <c r="D1173" s="1005" t="s">
        <v>9422</v>
      </c>
      <c r="E1173" s="1005" t="s">
        <v>2626</v>
      </c>
      <c r="F1173" s="1009" t="s">
        <v>9411</v>
      </c>
      <c r="G1173" s="1005" t="s">
        <v>9412</v>
      </c>
      <c r="H1173" s="1005" t="s">
        <v>9413</v>
      </c>
      <c r="I1173" s="1005" t="s">
        <v>9414</v>
      </c>
      <c r="J1173" s="1005" t="s">
        <v>9415</v>
      </c>
      <c r="K1173" s="1018"/>
      <c r="L1173" s="1018"/>
      <c r="M1173" s="1018"/>
      <c r="N1173" s="1018"/>
      <c r="O1173" s="1018"/>
    </row>
    <row r="1174" spans="1:15" s="1019" customFormat="1" ht="51" x14ac:dyDescent="0.3">
      <c r="A1174" s="1004">
        <v>24005</v>
      </c>
      <c r="B1174" s="1005">
        <v>4011</v>
      </c>
      <c r="C1174" s="1005" t="s">
        <v>9171</v>
      </c>
      <c r="D1174" s="1005" t="s">
        <v>9422</v>
      </c>
      <c r="E1174" s="1005" t="s">
        <v>9416</v>
      </c>
      <c r="F1174" s="1009" t="s">
        <v>9417</v>
      </c>
      <c r="G1174" s="1005" t="s">
        <v>9418</v>
      </c>
      <c r="H1174" s="1010" t="s">
        <v>1871</v>
      </c>
      <c r="I1174" s="1005" t="s">
        <v>2794</v>
      </c>
      <c r="J1174" s="1005" t="s">
        <v>9419</v>
      </c>
      <c r="K1174" s="1018"/>
      <c r="L1174" s="1018"/>
      <c r="M1174" s="1018"/>
      <c r="N1174" s="1018"/>
      <c r="O1174" s="1018"/>
    </row>
    <row r="1175" spans="1:15" s="1019" customFormat="1" ht="51" x14ac:dyDescent="0.3">
      <c r="A1175" s="1138" t="s">
        <v>10841</v>
      </c>
      <c r="B1175" s="1064"/>
      <c r="C1175" s="1061" t="s">
        <v>9171</v>
      </c>
      <c r="D1175" s="1062" t="s">
        <v>12079</v>
      </c>
      <c r="E1175" s="1064"/>
      <c r="F1175" s="1152"/>
      <c r="G1175" s="1064"/>
      <c r="H1175" s="1153"/>
      <c r="I1175" s="1064"/>
      <c r="J1175" s="1064"/>
      <c r="K1175" s="1018"/>
      <c r="L1175" s="1018"/>
      <c r="M1175" s="1018"/>
      <c r="N1175" s="1018"/>
      <c r="O1175" s="1018"/>
    </row>
    <row r="1176" spans="1:15" s="1019" customFormat="1" ht="38.25" x14ac:dyDescent="0.3">
      <c r="A1176" s="1004" t="s">
        <v>8623</v>
      </c>
      <c r="B1176" s="1005" t="s">
        <v>8967</v>
      </c>
      <c r="C1176" s="1005" t="s">
        <v>10826</v>
      </c>
      <c r="D1176" s="1005" t="s">
        <v>9089</v>
      </c>
      <c r="E1176" s="1005" t="s">
        <v>1667</v>
      </c>
      <c r="F1176" s="1005" t="s">
        <v>8969</v>
      </c>
      <c r="G1176" s="1005" t="s">
        <v>8970</v>
      </c>
      <c r="H1176" s="1005" t="s">
        <v>2130</v>
      </c>
      <c r="I1176" s="1005" t="s">
        <v>8971</v>
      </c>
      <c r="J1176" s="1005" t="s">
        <v>8972</v>
      </c>
      <c r="K1176" s="1018"/>
      <c r="L1176" s="1018"/>
      <c r="M1176" s="1018"/>
      <c r="N1176" s="1018"/>
      <c r="O1176" s="1018"/>
    </row>
    <row r="1177" spans="1:15" s="1019" customFormat="1" ht="38.25" x14ac:dyDescent="0.3">
      <c r="A1177" s="1004" t="s">
        <v>8623</v>
      </c>
      <c r="B1177" s="1005" t="s">
        <v>8973</v>
      </c>
      <c r="C1177" s="1005" t="s">
        <v>10826</v>
      </c>
      <c r="D1177" s="1005" t="s">
        <v>9089</v>
      </c>
      <c r="E1177" s="1005" t="s">
        <v>214</v>
      </c>
      <c r="F1177" s="1005" t="s">
        <v>8969</v>
      </c>
      <c r="G1177" s="1005" t="s">
        <v>8970</v>
      </c>
      <c r="H1177" s="1005" t="s">
        <v>2130</v>
      </c>
      <c r="I1177" s="1005" t="s">
        <v>8971</v>
      </c>
      <c r="J1177" s="1005" t="s">
        <v>8972</v>
      </c>
      <c r="K1177" s="1018"/>
      <c r="L1177" s="1018"/>
      <c r="M1177" s="1018"/>
      <c r="N1177" s="1018"/>
      <c r="O1177" s="1018"/>
    </row>
    <row r="1178" spans="1:15" s="1019" customFormat="1" ht="38.25" x14ac:dyDescent="0.3">
      <c r="A1178" s="1004" t="s">
        <v>8623</v>
      </c>
      <c r="B1178" s="1005" t="s">
        <v>8974</v>
      </c>
      <c r="C1178" s="1005" t="s">
        <v>10826</v>
      </c>
      <c r="D1178" s="1005" t="s">
        <v>9089</v>
      </c>
      <c r="E1178" s="1005" t="s">
        <v>1388</v>
      </c>
      <c r="F1178" s="1005" t="s">
        <v>8969</v>
      </c>
      <c r="G1178" s="1005" t="s">
        <v>8975</v>
      </c>
      <c r="H1178" s="1005" t="s">
        <v>5406</v>
      </c>
      <c r="I1178" s="1005" t="s">
        <v>2158</v>
      </c>
      <c r="J1178" s="1005" t="s">
        <v>8976</v>
      </c>
      <c r="K1178" s="1018"/>
      <c r="L1178" s="1018"/>
      <c r="M1178" s="1018"/>
      <c r="N1178" s="1018"/>
      <c r="O1178" s="1018"/>
    </row>
    <row r="1179" spans="1:15" s="1019" customFormat="1" ht="38.25" x14ac:dyDescent="0.3">
      <c r="A1179" s="1004" t="s">
        <v>8623</v>
      </c>
      <c r="B1179" s="1005" t="s">
        <v>8974</v>
      </c>
      <c r="C1179" s="1005" t="s">
        <v>10826</v>
      </c>
      <c r="D1179" s="1005" t="s">
        <v>9089</v>
      </c>
      <c r="E1179" s="1005" t="s">
        <v>8977</v>
      </c>
      <c r="F1179" s="1005" t="s">
        <v>8978</v>
      </c>
      <c r="G1179" s="1005" t="s">
        <v>8979</v>
      </c>
      <c r="H1179" s="1005" t="s">
        <v>1964</v>
      </c>
      <c r="I1179" s="1005" t="s">
        <v>6753</v>
      </c>
      <c r="J1179" s="1005" t="s">
        <v>8980</v>
      </c>
      <c r="K1179" s="1018"/>
      <c r="L1179" s="1018"/>
      <c r="M1179" s="1018"/>
      <c r="N1179" s="1018"/>
      <c r="O1179" s="1018"/>
    </row>
    <row r="1180" spans="1:15" s="1019" customFormat="1" ht="38.25" x14ac:dyDescent="0.3">
      <c r="A1180" s="1004" t="s">
        <v>8623</v>
      </c>
      <c r="B1180" s="1005" t="s">
        <v>8981</v>
      </c>
      <c r="C1180" s="1005" t="s">
        <v>10826</v>
      </c>
      <c r="D1180" s="1005" t="s">
        <v>9089</v>
      </c>
      <c r="E1180" s="1005" t="s">
        <v>1629</v>
      </c>
      <c r="F1180" s="1005" t="s">
        <v>8982</v>
      </c>
      <c r="G1180" s="1005" t="s">
        <v>8983</v>
      </c>
      <c r="H1180" s="1005" t="s">
        <v>8984</v>
      </c>
      <c r="I1180" s="1005" t="s">
        <v>5942</v>
      </c>
      <c r="J1180" s="1005" t="s">
        <v>8985</v>
      </c>
      <c r="K1180" s="1018"/>
      <c r="L1180" s="1018"/>
      <c r="M1180" s="1018"/>
      <c r="N1180" s="1018"/>
      <c r="O1180" s="1018"/>
    </row>
    <row r="1181" spans="1:15" s="1019" customFormat="1" ht="38.25" x14ac:dyDescent="0.3">
      <c r="A1181" s="1004" t="s">
        <v>8623</v>
      </c>
      <c r="B1181" s="1005" t="s">
        <v>8981</v>
      </c>
      <c r="C1181" s="1005" t="s">
        <v>10826</v>
      </c>
      <c r="D1181" s="1005" t="s">
        <v>9089</v>
      </c>
      <c r="E1181" s="1005" t="s">
        <v>1629</v>
      </c>
      <c r="F1181" s="1005" t="s">
        <v>8986</v>
      </c>
      <c r="G1181" s="1005" t="s">
        <v>8987</v>
      </c>
      <c r="H1181" s="1005" t="s">
        <v>1736</v>
      </c>
      <c r="I1181" s="1005" t="s">
        <v>8988</v>
      </c>
      <c r="J1181" s="1005" t="s">
        <v>8989</v>
      </c>
      <c r="K1181" s="1018"/>
      <c r="L1181" s="1018"/>
      <c r="M1181" s="1018"/>
      <c r="N1181" s="1018"/>
      <c r="O1181" s="1018"/>
    </row>
    <row r="1182" spans="1:15" s="1019" customFormat="1" ht="38.25" x14ac:dyDescent="0.3">
      <c r="A1182" s="1004" t="s">
        <v>8623</v>
      </c>
      <c r="B1182" s="1005" t="s">
        <v>8981</v>
      </c>
      <c r="C1182" s="1005" t="s">
        <v>10826</v>
      </c>
      <c r="D1182" s="1005" t="s">
        <v>9089</v>
      </c>
      <c r="E1182" s="1005" t="s">
        <v>1629</v>
      </c>
      <c r="F1182" s="1005" t="s">
        <v>8990</v>
      </c>
      <c r="G1182" s="1005" t="s">
        <v>8991</v>
      </c>
      <c r="H1182" s="1005" t="s">
        <v>8992</v>
      </c>
      <c r="I1182" s="1005" t="s">
        <v>2206</v>
      </c>
      <c r="J1182" s="1005" t="s">
        <v>8993</v>
      </c>
      <c r="K1182" s="1018"/>
      <c r="L1182" s="1018"/>
      <c r="M1182" s="1018"/>
      <c r="N1182" s="1018"/>
      <c r="O1182" s="1018"/>
    </row>
    <row r="1183" spans="1:15" s="1019" customFormat="1" ht="38.25" x14ac:dyDescent="0.3">
      <c r="A1183" s="1004" t="s">
        <v>8623</v>
      </c>
      <c r="B1183" s="1005" t="s">
        <v>8981</v>
      </c>
      <c r="C1183" s="1005" t="s">
        <v>10826</v>
      </c>
      <c r="D1183" s="1005" t="s">
        <v>9089</v>
      </c>
      <c r="E1183" s="1005" t="s">
        <v>1629</v>
      </c>
      <c r="F1183" s="1005" t="s">
        <v>8994</v>
      </c>
      <c r="G1183" s="1005" t="s">
        <v>2456</v>
      </c>
      <c r="H1183" s="1005" t="s">
        <v>1747</v>
      </c>
      <c r="I1183" s="1005" t="s">
        <v>8913</v>
      </c>
      <c r="J1183" s="1005" t="s">
        <v>8995</v>
      </c>
      <c r="K1183" s="1018"/>
      <c r="L1183" s="1018"/>
      <c r="M1183" s="1018"/>
      <c r="N1183" s="1018"/>
      <c r="O1183" s="1018"/>
    </row>
    <row r="1184" spans="1:15" s="1019" customFormat="1" ht="38.25" x14ac:dyDescent="0.3">
      <c r="A1184" s="1004" t="s">
        <v>8623</v>
      </c>
      <c r="B1184" s="1005" t="s">
        <v>8981</v>
      </c>
      <c r="C1184" s="1005" t="s">
        <v>10826</v>
      </c>
      <c r="D1184" s="1005" t="s">
        <v>9089</v>
      </c>
      <c r="E1184" s="1005" t="s">
        <v>1629</v>
      </c>
      <c r="F1184" s="1005" t="s">
        <v>8996</v>
      </c>
      <c r="G1184" s="1005" t="s">
        <v>2945</v>
      </c>
      <c r="H1184" s="1005" t="s">
        <v>8997</v>
      </c>
      <c r="I1184" s="1005" t="s">
        <v>3735</v>
      </c>
      <c r="J1184" s="1005" t="s">
        <v>8998</v>
      </c>
      <c r="K1184" s="1018"/>
      <c r="L1184" s="1018"/>
      <c r="M1184" s="1018"/>
      <c r="N1184" s="1018"/>
      <c r="O1184" s="1018"/>
    </row>
    <row r="1185" spans="1:15" s="1019" customFormat="1" ht="38.25" x14ac:dyDescent="0.3">
      <c r="A1185" s="1004" t="s">
        <v>8623</v>
      </c>
      <c r="B1185" s="1005" t="s">
        <v>8981</v>
      </c>
      <c r="C1185" s="1005" t="s">
        <v>10826</v>
      </c>
      <c r="D1185" s="1005" t="s">
        <v>9089</v>
      </c>
      <c r="E1185" s="1005" t="s">
        <v>1629</v>
      </c>
      <c r="F1185" s="1005" t="s">
        <v>8999</v>
      </c>
      <c r="G1185" s="1005" t="s">
        <v>9000</v>
      </c>
      <c r="H1185" s="1005" t="s">
        <v>9001</v>
      </c>
      <c r="I1185" s="1005" t="s">
        <v>9002</v>
      </c>
      <c r="J1185" s="1005" t="s">
        <v>9003</v>
      </c>
      <c r="K1185" s="1018"/>
      <c r="L1185" s="1018"/>
      <c r="M1185" s="1018"/>
      <c r="N1185" s="1018"/>
      <c r="O1185" s="1018"/>
    </row>
    <row r="1186" spans="1:15" s="1019" customFormat="1" ht="38.25" x14ac:dyDescent="0.3">
      <c r="A1186" s="1004" t="s">
        <v>8623</v>
      </c>
      <c r="B1186" s="1005" t="s">
        <v>8981</v>
      </c>
      <c r="C1186" s="1005" t="s">
        <v>10826</v>
      </c>
      <c r="D1186" s="1005" t="s">
        <v>9089</v>
      </c>
      <c r="E1186" s="1005" t="s">
        <v>1629</v>
      </c>
      <c r="F1186" s="1005" t="s">
        <v>9004</v>
      </c>
      <c r="G1186" s="1005" t="s">
        <v>9005</v>
      </c>
      <c r="H1186" s="1005" t="s">
        <v>9006</v>
      </c>
      <c r="I1186" s="1005" t="s">
        <v>9007</v>
      </c>
      <c r="J1186" s="1005" t="s">
        <v>9008</v>
      </c>
      <c r="K1186" s="1018"/>
      <c r="L1186" s="1018"/>
      <c r="M1186" s="1018"/>
      <c r="N1186" s="1018"/>
      <c r="O1186" s="1018"/>
    </row>
    <row r="1187" spans="1:15" s="1019" customFormat="1" ht="38.25" x14ac:dyDescent="0.3">
      <c r="A1187" s="1004" t="s">
        <v>8623</v>
      </c>
      <c r="B1187" s="1005" t="s">
        <v>8981</v>
      </c>
      <c r="C1187" s="1005" t="s">
        <v>10826</v>
      </c>
      <c r="D1187" s="1005" t="s">
        <v>9089</v>
      </c>
      <c r="E1187" s="1005" t="s">
        <v>1629</v>
      </c>
      <c r="F1187" s="1005" t="s">
        <v>9009</v>
      </c>
      <c r="G1187" s="1005" t="s">
        <v>9010</v>
      </c>
      <c r="H1187" s="1005" t="s">
        <v>9011</v>
      </c>
      <c r="I1187" s="1005" t="s">
        <v>5543</v>
      </c>
      <c r="J1187" s="1005" t="s">
        <v>9012</v>
      </c>
      <c r="K1187" s="1018"/>
      <c r="L1187" s="1018"/>
      <c r="M1187" s="1018"/>
      <c r="N1187" s="1018"/>
      <c r="O1187" s="1018"/>
    </row>
    <row r="1188" spans="1:15" s="1019" customFormat="1" ht="38.25" x14ac:dyDescent="0.3">
      <c r="A1188" s="1004" t="s">
        <v>8623</v>
      </c>
      <c r="B1188" s="1005" t="s">
        <v>8981</v>
      </c>
      <c r="C1188" s="1005" t="s">
        <v>10826</v>
      </c>
      <c r="D1188" s="1005" t="s">
        <v>9089</v>
      </c>
      <c r="E1188" s="1005" t="s">
        <v>1629</v>
      </c>
      <c r="F1188" s="1005" t="s">
        <v>9013</v>
      </c>
      <c r="G1188" s="1005" t="s">
        <v>9014</v>
      </c>
      <c r="H1188" s="1005" t="s">
        <v>9015</v>
      </c>
      <c r="I1188" s="1005" t="s">
        <v>9015</v>
      </c>
      <c r="J1188" s="1005" t="s">
        <v>9016</v>
      </c>
      <c r="K1188" s="1018"/>
      <c r="L1188" s="1018"/>
      <c r="M1188" s="1018"/>
      <c r="N1188" s="1018"/>
      <c r="O1188" s="1018"/>
    </row>
    <row r="1189" spans="1:15" s="1019" customFormat="1" ht="38.25" x14ac:dyDescent="0.3">
      <c r="A1189" s="1004" t="s">
        <v>8623</v>
      </c>
      <c r="B1189" s="1005" t="s">
        <v>8981</v>
      </c>
      <c r="C1189" s="1005" t="s">
        <v>10826</v>
      </c>
      <c r="D1189" s="1005" t="s">
        <v>9089</v>
      </c>
      <c r="E1189" s="1005" t="s">
        <v>1629</v>
      </c>
      <c r="F1189" s="1005" t="s">
        <v>9017</v>
      </c>
      <c r="G1189" s="1005" t="s">
        <v>9018</v>
      </c>
      <c r="H1189" s="1005" t="s">
        <v>8743</v>
      </c>
      <c r="I1189" s="1005" t="s">
        <v>8589</v>
      </c>
      <c r="J1189" s="1005" t="s">
        <v>9019</v>
      </c>
      <c r="K1189" s="1018"/>
      <c r="L1189" s="1018"/>
      <c r="M1189" s="1018"/>
      <c r="N1189" s="1018"/>
      <c r="O1189" s="1018"/>
    </row>
    <row r="1190" spans="1:15" s="1019" customFormat="1" ht="38.25" x14ac:dyDescent="0.3">
      <c r="A1190" s="1004" t="s">
        <v>8623</v>
      </c>
      <c r="B1190" s="1005" t="s">
        <v>8981</v>
      </c>
      <c r="C1190" s="1005" t="s">
        <v>10826</v>
      </c>
      <c r="D1190" s="1005" t="s">
        <v>9089</v>
      </c>
      <c r="E1190" s="1005" t="s">
        <v>1629</v>
      </c>
      <c r="F1190" s="1005" t="s">
        <v>9020</v>
      </c>
      <c r="G1190" s="1005" t="s">
        <v>5357</v>
      </c>
      <c r="H1190" s="1005" t="s">
        <v>9021</v>
      </c>
      <c r="I1190" s="1005" t="s">
        <v>9022</v>
      </c>
      <c r="J1190" s="1005" t="s">
        <v>9023</v>
      </c>
      <c r="K1190" s="1018"/>
      <c r="L1190" s="1018"/>
      <c r="M1190" s="1018"/>
      <c r="N1190" s="1018"/>
      <c r="O1190" s="1018"/>
    </row>
    <row r="1191" spans="1:15" s="1019" customFormat="1" ht="38.25" x14ac:dyDescent="0.3">
      <c r="A1191" s="1004" t="s">
        <v>8623</v>
      </c>
      <c r="B1191" s="1005" t="s">
        <v>8981</v>
      </c>
      <c r="C1191" s="1005" t="s">
        <v>10826</v>
      </c>
      <c r="D1191" s="1005" t="s">
        <v>9089</v>
      </c>
      <c r="E1191" s="1005" t="s">
        <v>1629</v>
      </c>
      <c r="F1191" s="1005" t="s">
        <v>9024</v>
      </c>
      <c r="G1191" s="1005" t="s">
        <v>9025</v>
      </c>
      <c r="H1191" s="1005" t="s">
        <v>9026</v>
      </c>
      <c r="I1191" s="1005" t="s">
        <v>9027</v>
      </c>
      <c r="J1191" s="1005" t="s">
        <v>9028</v>
      </c>
      <c r="K1191" s="1018"/>
      <c r="L1191" s="1018"/>
      <c r="M1191" s="1018"/>
      <c r="N1191" s="1018"/>
      <c r="O1191" s="1018"/>
    </row>
    <row r="1192" spans="1:15" s="1019" customFormat="1" ht="38.25" x14ac:dyDescent="0.3">
      <c r="A1192" s="1004" t="s">
        <v>8623</v>
      </c>
      <c r="B1192" s="1005" t="s">
        <v>8981</v>
      </c>
      <c r="C1192" s="1005" t="s">
        <v>10826</v>
      </c>
      <c r="D1192" s="1005" t="s">
        <v>9089</v>
      </c>
      <c r="E1192" s="1005" t="s">
        <v>1629</v>
      </c>
      <c r="F1192" s="1005" t="s">
        <v>9029</v>
      </c>
      <c r="G1192" s="1005" t="s">
        <v>2456</v>
      </c>
      <c r="H1192" s="1005" t="s">
        <v>9030</v>
      </c>
      <c r="I1192" s="1005" t="s">
        <v>9031</v>
      </c>
      <c r="J1192" s="1005" t="s">
        <v>9032</v>
      </c>
      <c r="K1192" s="1018"/>
      <c r="L1192" s="1018"/>
      <c r="M1192" s="1018"/>
      <c r="N1192" s="1018"/>
      <c r="O1192" s="1018"/>
    </row>
    <row r="1193" spans="1:15" s="1019" customFormat="1" ht="38.25" x14ac:dyDescent="0.3">
      <c r="A1193" s="1004" t="s">
        <v>8623</v>
      </c>
      <c r="B1193" s="1005" t="s">
        <v>8981</v>
      </c>
      <c r="C1193" s="1005" t="s">
        <v>10826</v>
      </c>
      <c r="D1193" s="1005" t="s">
        <v>9089</v>
      </c>
      <c r="E1193" s="1005" t="s">
        <v>1629</v>
      </c>
      <c r="F1193" s="1005" t="s">
        <v>9033</v>
      </c>
      <c r="G1193" s="1005" t="s">
        <v>9034</v>
      </c>
      <c r="H1193" s="1005" t="s">
        <v>9035</v>
      </c>
      <c r="I1193" s="1005" t="s">
        <v>9036</v>
      </c>
      <c r="J1193" s="1005" t="s">
        <v>9037</v>
      </c>
      <c r="K1193" s="1018"/>
      <c r="L1193" s="1018"/>
      <c r="M1193" s="1018"/>
      <c r="N1193" s="1018"/>
      <c r="O1193" s="1018"/>
    </row>
    <row r="1194" spans="1:15" s="1019" customFormat="1" ht="38.25" x14ac:dyDescent="0.3">
      <c r="A1194" s="1004" t="s">
        <v>8623</v>
      </c>
      <c r="B1194" s="1005" t="s">
        <v>8981</v>
      </c>
      <c r="C1194" s="1005" t="s">
        <v>10826</v>
      </c>
      <c r="D1194" s="1005" t="s">
        <v>9089</v>
      </c>
      <c r="E1194" s="1005" t="s">
        <v>1629</v>
      </c>
      <c r="F1194" s="1005" t="s">
        <v>9038</v>
      </c>
      <c r="G1194" s="1005" t="s">
        <v>9039</v>
      </c>
      <c r="H1194" s="1005" t="s">
        <v>9040</v>
      </c>
      <c r="I1194" s="1005" t="s">
        <v>9041</v>
      </c>
      <c r="J1194" s="1005" t="s">
        <v>9042</v>
      </c>
      <c r="K1194" s="1018"/>
      <c r="L1194" s="1018"/>
      <c r="M1194" s="1018"/>
      <c r="N1194" s="1018"/>
      <c r="O1194" s="1018"/>
    </row>
    <row r="1195" spans="1:15" s="1019" customFormat="1" ht="38.25" x14ac:dyDescent="0.3">
      <c r="A1195" s="1004" t="s">
        <v>8623</v>
      </c>
      <c r="B1195" s="1005" t="s">
        <v>8981</v>
      </c>
      <c r="C1195" s="1005" t="s">
        <v>10826</v>
      </c>
      <c r="D1195" s="1005" t="s">
        <v>9089</v>
      </c>
      <c r="E1195" s="1005" t="s">
        <v>1629</v>
      </c>
      <c r="F1195" s="1005" t="s">
        <v>9043</v>
      </c>
      <c r="G1195" s="1005" t="s">
        <v>6142</v>
      </c>
      <c r="H1195" s="1005" t="s">
        <v>9044</v>
      </c>
      <c r="I1195" s="1005" t="s">
        <v>7030</v>
      </c>
      <c r="J1195" s="1005" t="s">
        <v>9045</v>
      </c>
      <c r="K1195" s="1018"/>
      <c r="L1195" s="1018"/>
      <c r="M1195" s="1018"/>
      <c r="N1195" s="1018"/>
      <c r="O1195" s="1018"/>
    </row>
    <row r="1196" spans="1:15" s="1019" customFormat="1" ht="38.25" x14ac:dyDescent="0.3">
      <c r="A1196" s="1004" t="s">
        <v>8623</v>
      </c>
      <c r="B1196" s="1005" t="s">
        <v>8981</v>
      </c>
      <c r="C1196" s="1005" t="s">
        <v>10826</v>
      </c>
      <c r="D1196" s="1005" t="s">
        <v>9089</v>
      </c>
      <c r="E1196" s="1005" t="s">
        <v>1629</v>
      </c>
      <c r="F1196" s="1005" t="s">
        <v>9046</v>
      </c>
      <c r="G1196" s="1005" t="s">
        <v>9047</v>
      </c>
      <c r="H1196" s="1005" t="s">
        <v>9048</v>
      </c>
      <c r="I1196" s="1005" t="s">
        <v>9049</v>
      </c>
      <c r="J1196" s="1005" t="s">
        <v>9050</v>
      </c>
      <c r="K1196" s="1018"/>
      <c r="L1196" s="1018"/>
      <c r="M1196" s="1018"/>
      <c r="N1196" s="1018"/>
      <c r="O1196" s="1018"/>
    </row>
    <row r="1197" spans="1:15" s="1019" customFormat="1" ht="38.25" x14ac:dyDescent="0.3">
      <c r="A1197" s="1004" t="s">
        <v>8623</v>
      </c>
      <c r="B1197" s="1005" t="s">
        <v>8981</v>
      </c>
      <c r="C1197" s="1005" t="s">
        <v>10826</v>
      </c>
      <c r="D1197" s="1005" t="s">
        <v>9089</v>
      </c>
      <c r="E1197" s="1005" t="s">
        <v>1629</v>
      </c>
      <c r="F1197" s="1005" t="s">
        <v>9051</v>
      </c>
      <c r="G1197" s="1005" t="s">
        <v>9052</v>
      </c>
      <c r="H1197" s="1005" t="s">
        <v>1471</v>
      </c>
      <c r="I1197" s="1005" t="s">
        <v>9053</v>
      </c>
      <c r="J1197" s="1005" t="s">
        <v>9054</v>
      </c>
      <c r="K1197" s="1018"/>
      <c r="L1197" s="1018"/>
      <c r="M1197" s="1018"/>
      <c r="N1197" s="1018"/>
      <c r="O1197" s="1018"/>
    </row>
    <row r="1198" spans="1:15" s="1019" customFormat="1" ht="38.25" x14ac:dyDescent="0.3">
      <c r="A1198" s="1004" t="s">
        <v>8623</v>
      </c>
      <c r="B1198" s="1005" t="s">
        <v>8981</v>
      </c>
      <c r="C1198" s="1005" t="s">
        <v>10826</v>
      </c>
      <c r="D1198" s="1005" t="s">
        <v>9089</v>
      </c>
      <c r="E1198" s="1005" t="s">
        <v>1629</v>
      </c>
      <c r="F1198" s="1005" t="s">
        <v>9055</v>
      </c>
      <c r="G1198" s="1005" t="s">
        <v>9056</v>
      </c>
      <c r="H1198" s="1005" t="s">
        <v>9057</v>
      </c>
      <c r="I1198" s="1005" t="s">
        <v>9058</v>
      </c>
      <c r="J1198" s="1005" t="s">
        <v>9059</v>
      </c>
      <c r="K1198" s="1018"/>
      <c r="L1198" s="1018"/>
      <c r="M1198" s="1018"/>
      <c r="N1198" s="1018"/>
      <c r="O1198" s="1018"/>
    </row>
    <row r="1199" spans="1:15" s="1019" customFormat="1" ht="38.25" x14ac:dyDescent="0.3">
      <c r="A1199" s="1004" t="s">
        <v>8623</v>
      </c>
      <c r="B1199" s="1005" t="s">
        <v>8981</v>
      </c>
      <c r="C1199" s="1005" t="s">
        <v>10826</v>
      </c>
      <c r="D1199" s="1005" t="s">
        <v>9089</v>
      </c>
      <c r="E1199" s="1005" t="s">
        <v>1629</v>
      </c>
      <c r="F1199" s="1005" t="s">
        <v>9060</v>
      </c>
      <c r="G1199" s="1005" t="s">
        <v>9061</v>
      </c>
      <c r="H1199" s="1005" t="s">
        <v>9062</v>
      </c>
      <c r="I1199" s="1005" t="s">
        <v>9063</v>
      </c>
      <c r="J1199" s="1005" t="s">
        <v>9064</v>
      </c>
      <c r="K1199" s="1018"/>
      <c r="L1199" s="1018"/>
      <c r="M1199" s="1018"/>
      <c r="N1199" s="1018"/>
      <c r="O1199" s="1018"/>
    </row>
    <row r="1200" spans="1:15" s="1019" customFormat="1" ht="38.25" x14ac:dyDescent="0.3">
      <c r="A1200" s="1004" t="s">
        <v>8623</v>
      </c>
      <c r="B1200" s="1005" t="s">
        <v>8981</v>
      </c>
      <c r="C1200" s="1005" t="s">
        <v>10826</v>
      </c>
      <c r="D1200" s="1005" t="s">
        <v>9089</v>
      </c>
      <c r="E1200" s="1005" t="s">
        <v>1629</v>
      </c>
      <c r="F1200" s="1005" t="s">
        <v>9065</v>
      </c>
      <c r="G1200" s="1005" t="s">
        <v>9066</v>
      </c>
      <c r="H1200" s="1005" t="s">
        <v>9067</v>
      </c>
      <c r="I1200" s="1005" t="s">
        <v>1689</v>
      </c>
      <c r="J1200" s="1005" t="s">
        <v>9068</v>
      </c>
      <c r="K1200" s="1018"/>
      <c r="L1200" s="1018"/>
      <c r="M1200" s="1018"/>
      <c r="N1200" s="1018"/>
      <c r="O1200" s="1018"/>
    </row>
    <row r="1201" spans="1:15" s="1019" customFormat="1" ht="38.25" x14ac:dyDescent="0.3">
      <c r="A1201" s="1004" t="s">
        <v>8623</v>
      </c>
      <c r="B1201" s="1005" t="s">
        <v>8981</v>
      </c>
      <c r="C1201" s="1005" t="s">
        <v>10826</v>
      </c>
      <c r="D1201" s="1005" t="s">
        <v>9089</v>
      </c>
      <c r="E1201" s="1005" t="s">
        <v>1629</v>
      </c>
      <c r="F1201" s="1005" t="s">
        <v>9069</v>
      </c>
      <c r="G1201" s="1005" t="s">
        <v>9070</v>
      </c>
      <c r="H1201" s="1005" t="s">
        <v>9071</v>
      </c>
      <c r="I1201" s="1005" t="s">
        <v>5425</v>
      </c>
      <c r="J1201" s="1005" t="s">
        <v>9072</v>
      </c>
      <c r="K1201" s="1018"/>
      <c r="L1201" s="1018"/>
      <c r="M1201" s="1018"/>
      <c r="N1201" s="1018"/>
      <c r="O1201" s="1018"/>
    </row>
    <row r="1202" spans="1:15" s="1019" customFormat="1" ht="38.25" x14ac:dyDescent="0.3">
      <c r="A1202" s="1004" t="s">
        <v>8623</v>
      </c>
      <c r="B1202" s="1005" t="s">
        <v>8981</v>
      </c>
      <c r="C1202" s="1005" t="s">
        <v>10826</v>
      </c>
      <c r="D1202" s="1005" t="s">
        <v>9089</v>
      </c>
      <c r="E1202" s="1005" t="s">
        <v>1629</v>
      </c>
      <c r="F1202" s="1005" t="s">
        <v>9073</v>
      </c>
      <c r="G1202" s="1005" t="s">
        <v>9074</v>
      </c>
      <c r="H1202" s="1005" t="s">
        <v>9075</v>
      </c>
      <c r="I1202" s="1005" t="s">
        <v>9076</v>
      </c>
      <c r="J1202" s="1005" t="s">
        <v>9077</v>
      </c>
      <c r="K1202" s="1018"/>
      <c r="L1202" s="1018"/>
      <c r="M1202" s="1018"/>
      <c r="N1202" s="1018"/>
      <c r="O1202" s="1018"/>
    </row>
    <row r="1203" spans="1:15" s="1131" customFormat="1" ht="38.25" x14ac:dyDescent="0.3">
      <c r="A1203" s="1004" t="s">
        <v>8623</v>
      </c>
      <c r="B1203" s="1005" t="s">
        <v>8981</v>
      </c>
      <c r="C1203" s="1005" t="s">
        <v>10826</v>
      </c>
      <c r="D1203" s="1005" t="s">
        <v>9089</v>
      </c>
      <c r="E1203" s="1005" t="s">
        <v>1629</v>
      </c>
      <c r="F1203" s="1005" t="s">
        <v>9078</v>
      </c>
      <c r="G1203" s="1005" t="s">
        <v>9079</v>
      </c>
      <c r="H1203" s="1005" t="s">
        <v>9080</v>
      </c>
      <c r="I1203" s="1005" t="s">
        <v>3029</v>
      </c>
      <c r="J1203" s="1005"/>
      <c r="K1203" s="1130"/>
      <c r="L1203" s="1130"/>
      <c r="M1203" s="1130"/>
      <c r="N1203" s="1130"/>
      <c r="O1203" s="1130"/>
    </row>
    <row r="1204" spans="1:15" s="1019" customFormat="1" ht="38.25" x14ac:dyDescent="0.3">
      <c r="A1204" s="1004" t="s">
        <v>8623</v>
      </c>
      <c r="B1204" s="1005" t="s">
        <v>8981</v>
      </c>
      <c r="C1204" s="1005" t="s">
        <v>10826</v>
      </c>
      <c r="D1204" s="1005" t="s">
        <v>9089</v>
      </c>
      <c r="E1204" s="1005" t="s">
        <v>1629</v>
      </c>
      <c r="F1204" s="1005" t="s">
        <v>9081</v>
      </c>
      <c r="G1204" s="1005" t="s">
        <v>9082</v>
      </c>
      <c r="H1204" s="1005" t="s">
        <v>9083</v>
      </c>
      <c r="I1204" s="1005" t="s">
        <v>9084</v>
      </c>
      <c r="J1204" s="1005" t="s">
        <v>9085</v>
      </c>
      <c r="K1204" s="1018"/>
      <c r="L1204" s="1018"/>
      <c r="M1204" s="1018"/>
      <c r="N1204" s="1018"/>
      <c r="O1204" s="1018"/>
    </row>
    <row r="1205" spans="1:15" s="1019" customFormat="1" ht="38.25" x14ac:dyDescent="0.3">
      <c r="A1205" s="1004" t="s">
        <v>8623</v>
      </c>
      <c r="B1205" s="1005" t="s">
        <v>8981</v>
      </c>
      <c r="C1205" s="1005" t="s">
        <v>10826</v>
      </c>
      <c r="D1205" s="1005" t="s">
        <v>9089</v>
      </c>
      <c r="E1205" s="1005" t="s">
        <v>1629</v>
      </c>
      <c r="F1205" s="1005" t="s">
        <v>9086</v>
      </c>
      <c r="G1205" s="1005" t="s">
        <v>9087</v>
      </c>
      <c r="H1205" s="1005" t="s">
        <v>9088</v>
      </c>
      <c r="I1205" s="1005" t="s">
        <v>2409</v>
      </c>
      <c r="J1205" s="1005"/>
      <c r="K1205" s="1018"/>
      <c r="L1205" s="1018"/>
      <c r="M1205" s="1018"/>
      <c r="N1205" s="1018"/>
      <c r="O1205" s="1018"/>
    </row>
    <row r="1206" spans="1:15" s="1019" customFormat="1" ht="38.25" x14ac:dyDescent="0.3">
      <c r="A1206" s="1077" t="s">
        <v>10841</v>
      </c>
      <c r="B1206" s="1058"/>
      <c r="C1206" s="950" t="s">
        <v>10826</v>
      </c>
      <c r="D1206" s="1062" t="s">
        <v>12079</v>
      </c>
      <c r="E1206" s="1058"/>
      <c r="F1206" s="1058"/>
      <c r="G1206" s="1058"/>
      <c r="H1206" s="1058"/>
      <c r="I1206" s="1058"/>
      <c r="J1206" s="1058"/>
      <c r="K1206" s="1018"/>
      <c r="L1206" s="1018"/>
      <c r="M1206" s="1018"/>
      <c r="N1206" s="1018"/>
      <c r="O1206" s="1018"/>
    </row>
    <row r="1207" spans="1:15" s="1019" customFormat="1" ht="36" x14ac:dyDescent="0.3">
      <c r="A1207" s="1083">
        <v>22012</v>
      </c>
      <c r="B1207" s="1083" t="s">
        <v>11339</v>
      </c>
      <c r="C1207" s="1083" t="s">
        <v>11340</v>
      </c>
      <c r="D1207" s="1083" t="s">
        <v>9894</v>
      </c>
      <c r="E1207" s="1083" t="s">
        <v>1388</v>
      </c>
      <c r="F1207" s="1083" t="s">
        <v>11341</v>
      </c>
      <c r="G1207" s="1083"/>
      <c r="H1207" s="1083"/>
      <c r="I1207" s="1083"/>
      <c r="J1207" s="1084"/>
      <c r="K1207" s="1018"/>
      <c r="L1207" s="1018"/>
      <c r="M1207" s="1018"/>
      <c r="N1207" s="1018"/>
      <c r="O1207" s="1018"/>
    </row>
    <row r="1208" spans="1:15" s="1019" customFormat="1" ht="36" x14ac:dyDescent="0.3">
      <c r="A1208" s="1083">
        <v>22012</v>
      </c>
      <c r="B1208" s="1083" t="s">
        <v>11339</v>
      </c>
      <c r="C1208" s="1083" t="s">
        <v>11340</v>
      </c>
      <c r="D1208" s="1083" t="s">
        <v>9894</v>
      </c>
      <c r="E1208" s="1083" t="s">
        <v>1388</v>
      </c>
      <c r="F1208" s="1083" t="s">
        <v>11342</v>
      </c>
      <c r="G1208" s="1083"/>
      <c r="H1208" s="1083"/>
      <c r="I1208" s="1083"/>
      <c r="J1208" s="1084"/>
      <c r="K1208" s="1018"/>
      <c r="L1208" s="1018"/>
      <c r="M1208" s="1018"/>
      <c r="N1208" s="1018"/>
      <c r="O1208" s="1018"/>
    </row>
    <row r="1209" spans="1:15" s="1019" customFormat="1" ht="36" x14ac:dyDescent="0.3">
      <c r="A1209" s="1083">
        <v>22012</v>
      </c>
      <c r="B1209" s="1083" t="s">
        <v>11339</v>
      </c>
      <c r="C1209" s="1083" t="s">
        <v>11340</v>
      </c>
      <c r="D1209" s="1083" t="s">
        <v>9894</v>
      </c>
      <c r="E1209" s="1083" t="s">
        <v>1388</v>
      </c>
      <c r="F1209" s="1083" t="s">
        <v>11343</v>
      </c>
      <c r="G1209" s="1083"/>
      <c r="H1209" s="1083"/>
      <c r="I1209" s="1083"/>
      <c r="J1209" s="1084"/>
      <c r="K1209" s="1018"/>
      <c r="L1209" s="1018"/>
      <c r="M1209" s="1018"/>
      <c r="N1209" s="1018"/>
      <c r="O1209" s="1018"/>
    </row>
    <row r="1210" spans="1:15" s="1019" customFormat="1" ht="36" x14ac:dyDescent="0.3">
      <c r="A1210" s="1083">
        <v>22012</v>
      </c>
      <c r="B1210" s="1083" t="s">
        <v>11339</v>
      </c>
      <c r="C1210" s="1083" t="s">
        <v>11340</v>
      </c>
      <c r="D1210" s="1083" t="s">
        <v>9894</v>
      </c>
      <c r="E1210" s="1083" t="s">
        <v>1388</v>
      </c>
      <c r="F1210" s="1083" t="s">
        <v>11344</v>
      </c>
      <c r="G1210" s="1083"/>
      <c r="H1210" s="1083"/>
      <c r="I1210" s="1083"/>
      <c r="J1210" s="1084"/>
      <c r="K1210" s="1018"/>
      <c r="L1210" s="1018"/>
      <c r="M1210" s="1018"/>
      <c r="N1210" s="1018"/>
      <c r="O1210" s="1018"/>
    </row>
    <row r="1211" spans="1:15" s="1019" customFormat="1" ht="36" x14ac:dyDescent="0.3">
      <c r="A1211" s="1083">
        <v>22012</v>
      </c>
      <c r="B1211" s="1083" t="s">
        <v>11345</v>
      </c>
      <c r="C1211" s="1083" t="s">
        <v>11340</v>
      </c>
      <c r="D1211" s="1083" t="s">
        <v>9894</v>
      </c>
      <c r="E1211" s="1083" t="s">
        <v>1667</v>
      </c>
      <c r="F1211" s="1083" t="s">
        <v>11341</v>
      </c>
      <c r="G1211" s="1083"/>
      <c r="H1211" s="1083"/>
      <c r="I1211" s="1083"/>
      <c r="J1211" s="1084"/>
      <c r="K1211" s="1018"/>
      <c r="L1211" s="1018"/>
      <c r="M1211" s="1018"/>
      <c r="N1211" s="1018"/>
      <c r="O1211" s="1018"/>
    </row>
    <row r="1212" spans="1:15" s="1019" customFormat="1" ht="36" x14ac:dyDescent="0.3">
      <c r="A1212" s="1083">
        <v>22012</v>
      </c>
      <c r="B1212" s="1083" t="s">
        <v>11345</v>
      </c>
      <c r="C1212" s="1083" t="s">
        <v>11340</v>
      </c>
      <c r="D1212" s="1083" t="s">
        <v>9894</v>
      </c>
      <c r="E1212" s="1083" t="s">
        <v>1667</v>
      </c>
      <c r="F1212" s="1083" t="s">
        <v>11342</v>
      </c>
      <c r="G1212" s="1083"/>
      <c r="H1212" s="1083"/>
      <c r="I1212" s="1083"/>
      <c r="J1212" s="1084"/>
      <c r="K1212" s="1018"/>
      <c r="L1212" s="1018"/>
      <c r="M1212" s="1018"/>
      <c r="N1212" s="1018"/>
      <c r="O1212" s="1018"/>
    </row>
    <row r="1213" spans="1:15" s="1022" customFormat="1" ht="36" x14ac:dyDescent="0.3">
      <c r="A1213" s="1083">
        <v>22012</v>
      </c>
      <c r="B1213" s="1083" t="s">
        <v>11345</v>
      </c>
      <c r="C1213" s="1083" t="s">
        <v>11340</v>
      </c>
      <c r="D1213" s="1083" t="s">
        <v>9894</v>
      </c>
      <c r="E1213" s="1083" t="s">
        <v>1667</v>
      </c>
      <c r="F1213" s="1083" t="s">
        <v>11344</v>
      </c>
      <c r="G1213" s="1083"/>
      <c r="H1213" s="1083"/>
      <c r="I1213" s="1083"/>
      <c r="J1213" s="1084"/>
    </row>
    <row r="1214" spans="1:15" s="1022" customFormat="1" ht="36" x14ac:dyDescent="0.3">
      <c r="A1214" s="1083">
        <v>22012</v>
      </c>
      <c r="B1214" s="1083" t="s">
        <v>11345</v>
      </c>
      <c r="C1214" s="1083" t="s">
        <v>11340</v>
      </c>
      <c r="D1214" s="1083" t="s">
        <v>9894</v>
      </c>
      <c r="E1214" s="1083" t="s">
        <v>1667</v>
      </c>
      <c r="F1214" s="1083" t="s">
        <v>11346</v>
      </c>
      <c r="G1214" s="1083"/>
      <c r="H1214" s="1083"/>
      <c r="I1214" s="1083"/>
      <c r="J1214" s="1084"/>
    </row>
    <row r="1215" spans="1:15" s="1022" customFormat="1" ht="36" x14ac:dyDescent="0.3">
      <c r="A1215" s="1083">
        <v>22012</v>
      </c>
      <c r="B1215" s="1083" t="s">
        <v>11347</v>
      </c>
      <c r="C1215" s="1083" t="s">
        <v>11340</v>
      </c>
      <c r="D1215" s="1083" t="s">
        <v>9894</v>
      </c>
      <c r="E1215" s="1083" t="s">
        <v>214</v>
      </c>
      <c r="F1215" s="1083" t="s">
        <v>11341</v>
      </c>
      <c r="G1215" s="1083"/>
      <c r="H1215" s="1083"/>
      <c r="I1215" s="1083"/>
      <c r="J1215" s="1084"/>
    </row>
    <row r="1216" spans="1:15" s="1022" customFormat="1" ht="36" x14ac:dyDescent="0.3">
      <c r="A1216" s="1083">
        <v>22012</v>
      </c>
      <c r="B1216" s="1083" t="s">
        <v>11348</v>
      </c>
      <c r="C1216" s="1083" t="s">
        <v>11340</v>
      </c>
      <c r="D1216" s="1083" t="s">
        <v>9894</v>
      </c>
      <c r="E1216" s="1083" t="s">
        <v>1629</v>
      </c>
      <c r="F1216" s="1083" t="s">
        <v>11349</v>
      </c>
      <c r="G1216" s="1083"/>
      <c r="H1216" s="1083"/>
      <c r="I1216" s="1083"/>
      <c r="J1216" s="1084"/>
    </row>
    <row r="1217" spans="1:10" s="1022" customFormat="1" ht="36" x14ac:dyDescent="0.3">
      <c r="A1217" s="1083">
        <v>22012</v>
      </c>
      <c r="B1217" s="1083" t="s">
        <v>11348</v>
      </c>
      <c r="C1217" s="1083" t="s">
        <v>11340</v>
      </c>
      <c r="D1217" s="1083" t="s">
        <v>9894</v>
      </c>
      <c r="E1217" s="1083" t="s">
        <v>1629</v>
      </c>
      <c r="F1217" s="1083" t="s">
        <v>11350</v>
      </c>
      <c r="G1217" s="1083"/>
      <c r="H1217" s="1083"/>
      <c r="I1217" s="1083"/>
      <c r="J1217" s="1084"/>
    </row>
    <row r="1218" spans="1:10" s="1022" customFormat="1" ht="36" x14ac:dyDescent="0.3">
      <c r="A1218" s="1083">
        <v>22012</v>
      </c>
      <c r="B1218" s="1083" t="s">
        <v>11348</v>
      </c>
      <c r="C1218" s="1083" t="s">
        <v>11340</v>
      </c>
      <c r="D1218" s="1083" t="s">
        <v>9894</v>
      </c>
      <c r="E1218" s="1083" t="s">
        <v>1629</v>
      </c>
      <c r="F1218" s="1083" t="s">
        <v>11351</v>
      </c>
      <c r="G1218" s="1083"/>
      <c r="H1218" s="1083"/>
      <c r="I1218" s="1083"/>
      <c r="J1218" s="1084"/>
    </row>
    <row r="1219" spans="1:10" s="1022" customFormat="1" ht="36" x14ac:dyDescent="0.3">
      <c r="A1219" s="1083">
        <v>22012</v>
      </c>
      <c r="B1219" s="1083" t="s">
        <v>11348</v>
      </c>
      <c r="C1219" s="1083" t="s">
        <v>11340</v>
      </c>
      <c r="D1219" s="1083" t="s">
        <v>9894</v>
      </c>
      <c r="E1219" s="1083" t="s">
        <v>1629</v>
      </c>
      <c r="F1219" s="1083" t="s">
        <v>11352</v>
      </c>
      <c r="G1219" s="1083"/>
      <c r="H1219" s="1083"/>
      <c r="I1219" s="1083"/>
      <c r="J1219" s="1084"/>
    </row>
    <row r="1220" spans="1:10" s="1022" customFormat="1" ht="36" x14ac:dyDescent="0.3">
      <c r="A1220" s="1083">
        <v>22012</v>
      </c>
      <c r="B1220" s="1083" t="s">
        <v>11348</v>
      </c>
      <c r="C1220" s="1083" t="s">
        <v>11340</v>
      </c>
      <c r="D1220" s="1083" t="s">
        <v>9894</v>
      </c>
      <c r="E1220" s="1083" t="s">
        <v>1629</v>
      </c>
      <c r="F1220" s="1083" t="s">
        <v>11353</v>
      </c>
      <c r="G1220" s="1083"/>
      <c r="H1220" s="1083"/>
      <c r="I1220" s="1083"/>
      <c r="J1220" s="1084"/>
    </row>
    <row r="1221" spans="1:10" s="1022" customFormat="1" ht="36" x14ac:dyDescent="0.3">
      <c r="A1221" s="1083">
        <v>22012</v>
      </c>
      <c r="B1221" s="1083" t="s">
        <v>11348</v>
      </c>
      <c r="C1221" s="1083" t="s">
        <v>11340</v>
      </c>
      <c r="D1221" s="1083" t="s">
        <v>9894</v>
      </c>
      <c r="E1221" s="1083" t="s">
        <v>1629</v>
      </c>
      <c r="F1221" s="1083" t="s">
        <v>11354</v>
      </c>
      <c r="G1221" s="1083"/>
      <c r="H1221" s="1083"/>
      <c r="I1221" s="1083"/>
      <c r="J1221" s="1084"/>
    </row>
    <row r="1222" spans="1:10" s="1022" customFormat="1" ht="36" x14ac:dyDescent="0.3">
      <c r="A1222" s="1083">
        <v>22012</v>
      </c>
      <c r="B1222" s="1083" t="s">
        <v>11348</v>
      </c>
      <c r="C1222" s="1083" t="s">
        <v>11340</v>
      </c>
      <c r="D1222" s="1083" t="s">
        <v>9894</v>
      </c>
      <c r="E1222" s="1083" t="s">
        <v>1629</v>
      </c>
      <c r="F1222" s="1083" t="s">
        <v>11355</v>
      </c>
      <c r="G1222" s="1083"/>
      <c r="H1222" s="1083"/>
      <c r="I1222" s="1083"/>
      <c r="J1222" s="1084"/>
    </row>
    <row r="1223" spans="1:10" s="1022" customFormat="1" ht="36" x14ac:dyDescent="0.3">
      <c r="A1223" s="1083">
        <v>22012</v>
      </c>
      <c r="B1223" s="1083" t="s">
        <v>11348</v>
      </c>
      <c r="C1223" s="1083" t="s">
        <v>11340</v>
      </c>
      <c r="D1223" s="1083" t="s">
        <v>9894</v>
      </c>
      <c r="E1223" s="1083" t="s">
        <v>1629</v>
      </c>
      <c r="F1223" s="1083" t="s">
        <v>11356</v>
      </c>
      <c r="G1223" s="1083"/>
      <c r="H1223" s="1083"/>
      <c r="I1223" s="1083"/>
      <c r="J1223" s="1084"/>
    </row>
    <row r="1224" spans="1:10" s="1022" customFormat="1" ht="36" x14ac:dyDescent="0.3">
      <c r="A1224" s="1083">
        <v>22012</v>
      </c>
      <c r="B1224" s="1083" t="s">
        <v>11348</v>
      </c>
      <c r="C1224" s="1083" t="s">
        <v>11340</v>
      </c>
      <c r="D1224" s="1083" t="s">
        <v>9894</v>
      </c>
      <c r="E1224" s="1083" t="s">
        <v>1629</v>
      </c>
      <c r="F1224" s="1083" t="s">
        <v>11357</v>
      </c>
      <c r="G1224" s="1083"/>
      <c r="H1224" s="1083"/>
      <c r="I1224" s="1083"/>
      <c r="J1224" s="1084"/>
    </row>
    <row r="1225" spans="1:10" s="1022" customFormat="1" ht="36" x14ac:dyDescent="0.3">
      <c r="A1225" s="1083">
        <v>22012</v>
      </c>
      <c r="B1225" s="1083" t="s">
        <v>11348</v>
      </c>
      <c r="C1225" s="1083" t="s">
        <v>11340</v>
      </c>
      <c r="D1225" s="1083" t="s">
        <v>9894</v>
      </c>
      <c r="E1225" s="1083" t="s">
        <v>1629</v>
      </c>
      <c r="F1225" s="1083" t="s">
        <v>11358</v>
      </c>
      <c r="G1225" s="1083"/>
      <c r="H1225" s="1083"/>
      <c r="I1225" s="1083"/>
      <c r="J1225" s="1084"/>
    </row>
    <row r="1226" spans="1:10" s="1022" customFormat="1" ht="36" x14ac:dyDescent="0.3">
      <c r="A1226" s="1083">
        <v>22012</v>
      </c>
      <c r="B1226" s="1083" t="s">
        <v>11348</v>
      </c>
      <c r="C1226" s="1083" t="s">
        <v>11340</v>
      </c>
      <c r="D1226" s="1083" t="s">
        <v>9894</v>
      </c>
      <c r="E1226" s="1083" t="s">
        <v>1629</v>
      </c>
      <c r="F1226" s="1083" t="s">
        <v>11359</v>
      </c>
      <c r="G1226" s="1083"/>
      <c r="H1226" s="1083"/>
      <c r="I1226" s="1083"/>
      <c r="J1226" s="1084"/>
    </row>
    <row r="1227" spans="1:10" s="1022" customFormat="1" ht="36" x14ac:dyDescent="0.3">
      <c r="A1227" s="1083">
        <v>22012</v>
      </c>
      <c r="B1227" s="1083" t="s">
        <v>11348</v>
      </c>
      <c r="C1227" s="1083" t="s">
        <v>11340</v>
      </c>
      <c r="D1227" s="1083" t="s">
        <v>9894</v>
      </c>
      <c r="E1227" s="1083" t="s">
        <v>1629</v>
      </c>
      <c r="F1227" s="1083" t="s">
        <v>11360</v>
      </c>
      <c r="G1227" s="1083"/>
      <c r="H1227" s="1083"/>
      <c r="I1227" s="1083"/>
      <c r="J1227" s="1084"/>
    </row>
    <row r="1228" spans="1:10" s="1022" customFormat="1" ht="36" x14ac:dyDescent="0.3">
      <c r="A1228" s="1083">
        <v>22012</v>
      </c>
      <c r="B1228" s="1083" t="s">
        <v>11348</v>
      </c>
      <c r="C1228" s="1083" t="s">
        <v>11340</v>
      </c>
      <c r="D1228" s="1083" t="s">
        <v>9894</v>
      </c>
      <c r="E1228" s="1083" t="s">
        <v>1629</v>
      </c>
      <c r="F1228" s="1083" t="s">
        <v>11361</v>
      </c>
      <c r="G1228" s="1083"/>
      <c r="H1228" s="1083"/>
      <c r="I1228" s="1083"/>
      <c r="J1228" s="1084"/>
    </row>
    <row r="1229" spans="1:10" s="1022" customFormat="1" ht="36" x14ac:dyDescent="0.3">
      <c r="A1229" s="1083">
        <v>22012</v>
      </c>
      <c r="B1229" s="1083" t="s">
        <v>11348</v>
      </c>
      <c r="C1229" s="1083" t="s">
        <v>11340</v>
      </c>
      <c r="D1229" s="1083" t="s">
        <v>9894</v>
      </c>
      <c r="E1229" s="1083" t="s">
        <v>1629</v>
      </c>
      <c r="F1229" s="1083" t="s">
        <v>11362</v>
      </c>
      <c r="G1229" s="1083"/>
      <c r="H1229" s="1083"/>
      <c r="I1229" s="1083"/>
      <c r="J1229" s="1084"/>
    </row>
    <row r="1230" spans="1:10" s="1022" customFormat="1" ht="36" x14ac:dyDescent="0.3">
      <c r="A1230" s="1083">
        <v>22012</v>
      </c>
      <c r="B1230" s="1083" t="s">
        <v>11348</v>
      </c>
      <c r="C1230" s="1083" t="s">
        <v>11340</v>
      </c>
      <c r="D1230" s="1083" t="s">
        <v>9894</v>
      </c>
      <c r="E1230" s="1083" t="s">
        <v>1629</v>
      </c>
      <c r="F1230" s="1083" t="s">
        <v>11363</v>
      </c>
      <c r="G1230" s="1083"/>
      <c r="H1230" s="1083"/>
      <c r="I1230" s="1083"/>
      <c r="J1230" s="1084"/>
    </row>
    <row r="1231" spans="1:10" s="1022" customFormat="1" ht="36" x14ac:dyDescent="0.3">
      <c r="A1231" s="1083">
        <v>22012</v>
      </c>
      <c r="B1231" s="1083" t="s">
        <v>11348</v>
      </c>
      <c r="C1231" s="1083" t="s">
        <v>11340</v>
      </c>
      <c r="D1231" s="1083" t="s">
        <v>9894</v>
      </c>
      <c r="E1231" s="1083" t="s">
        <v>1629</v>
      </c>
      <c r="F1231" s="1083" t="s">
        <v>11364</v>
      </c>
      <c r="G1231" s="1083"/>
      <c r="H1231" s="1083"/>
      <c r="I1231" s="1083"/>
      <c r="J1231" s="1084"/>
    </row>
    <row r="1232" spans="1:10" s="1022" customFormat="1" ht="36" x14ac:dyDescent="0.3">
      <c r="A1232" s="1083">
        <v>22012</v>
      </c>
      <c r="B1232" s="1083" t="s">
        <v>11348</v>
      </c>
      <c r="C1232" s="1083" t="s">
        <v>11340</v>
      </c>
      <c r="D1232" s="1083" t="s">
        <v>9894</v>
      </c>
      <c r="E1232" s="1083" t="s">
        <v>1629</v>
      </c>
      <c r="F1232" s="1083" t="s">
        <v>11365</v>
      </c>
      <c r="G1232" s="1083"/>
      <c r="H1232" s="1083"/>
      <c r="I1232" s="1083"/>
      <c r="J1232" s="1084"/>
    </row>
    <row r="1233" spans="1:10" s="1022" customFormat="1" ht="36" x14ac:dyDescent="0.3">
      <c r="A1233" s="1083">
        <v>22012</v>
      </c>
      <c r="B1233" s="1083" t="s">
        <v>11348</v>
      </c>
      <c r="C1233" s="1083" t="s">
        <v>11340</v>
      </c>
      <c r="D1233" s="1083" t="s">
        <v>9894</v>
      </c>
      <c r="E1233" s="1083" t="s">
        <v>1629</v>
      </c>
      <c r="F1233" s="1083" t="s">
        <v>11366</v>
      </c>
      <c r="G1233" s="1083"/>
      <c r="H1233" s="1083"/>
      <c r="I1233" s="1083"/>
      <c r="J1233" s="1084"/>
    </row>
    <row r="1234" spans="1:10" s="1022" customFormat="1" ht="36" x14ac:dyDescent="0.3">
      <c r="A1234" s="1083">
        <v>22012</v>
      </c>
      <c r="B1234" s="1083" t="s">
        <v>11348</v>
      </c>
      <c r="C1234" s="1083" t="s">
        <v>11340</v>
      </c>
      <c r="D1234" s="1083" t="s">
        <v>9894</v>
      </c>
      <c r="E1234" s="1083" t="s">
        <v>1629</v>
      </c>
      <c r="F1234" s="1083" t="s">
        <v>11367</v>
      </c>
      <c r="G1234" s="1083"/>
      <c r="H1234" s="1083"/>
      <c r="I1234" s="1083"/>
      <c r="J1234" s="1084"/>
    </row>
    <row r="1235" spans="1:10" s="1022" customFormat="1" ht="36" x14ac:dyDescent="0.3">
      <c r="A1235" s="1083">
        <v>22012</v>
      </c>
      <c r="B1235" s="1083" t="s">
        <v>11348</v>
      </c>
      <c r="C1235" s="1083" t="s">
        <v>11340</v>
      </c>
      <c r="D1235" s="1083" t="s">
        <v>9894</v>
      </c>
      <c r="E1235" s="1083" t="s">
        <v>1629</v>
      </c>
      <c r="F1235" s="1083" t="s">
        <v>11368</v>
      </c>
      <c r="G1235" s="1083"/>
      <c r="H1235" s="1083"/>
      <c r="I1235" s="1083"/>
      <c r="J1235" s="1084"/>
    </row>
    <row r="1236" spans="1:10" s="1022" customFormat="1" ht="36" x14ac:dyDescent="0.3">
      <c r="A1236" s="1083">
        <v>22012</v>
      </c>
      <c r="B1236" s="1083" t="s">
        <v>11348</v>
      </c>
      <c r="C1236" s="1083" t="s">
        <v>11340</v>
      </c>
      <c r="D1236" s="1083" t="s">
        <v>9894</v>
      </c>
      <c r="E1236" s="1083" t="s">
        <v>1629</v>
      </c>
      <c r="F1236" s="1083" t="s">
        <v>11369</v>
      </c>
      <c r="G1236" s="1083"/>
      <c r="H1236" s="1083"/>
      <c r="I1236" s="1083"/>
      <c r="J1236" s="1084"/>
    </row>
    <row r="1237" spans="1:10" s="1022" customFormat="1" ht="36" x14ac:dyDescent="0.3">
      <c r="A1237" s="1083">
        <v>22012</v>
      </c>
      <c r="B1237" s="1083" t="s">
        <v>11348</v>
      </c>
      <c r="C1237" s="1083" t="s">
        <v>11340</v>
      </c>
      <c r="D1237" s="1083" t="s">
        <v>9894</v>
      </c>
      <c r="E1237" s="1083" t="s">
        <v>1629</v>
      </c>
      <c r="F1237" s="1083" t="s">
        <v>11370</v>
      </c>
      <c r="G1237" s="1083"/>
      <c r="H1237" s="1083"/>
      <c r="I1237" s="1083"/>
      <c r="J1237" s="1084"/>
    </row>
    <row r="1238" spans="1:10" s="1022" customFormat="1" ht="36" x14ac:dyDescent="0.3">
      <c r="A1238" s="1083">
        <v>22012</v>
      </c>
      <c r="B1238" s="1083" t="s">
        <v>11348</v>
      </c>
      <c r="C1238" s="1083" t="s">
        <v>11340</v>
      </c>
      <c r="D1238" s="1083" t="s">
        <v>9894</v>
      </c>
      <c r="E1238" s="1083" t="s">
        <v>1629</v>
      </c>
      <c r="F1238" s="1083" t="s">
        <v>11371</v>
      </c>
      <c r="G1238" s="1083"/>
      <c r="H1238" s="1083"/>
      <c r="I1238" s="1083"/>
      <c r="J1238" s="1084"/>
    </row>
    <row r="1239" spans="1:10" s="1022" customFormat="1" ht="36" x14ac:dyDescent="0.3">
      <c r="A1239" s="1083">
        <v>22012</v>
      </c>
      <c r="B1239" s="1083" t="s">
        <v>11348</v>
      </c>
      <c r="C1239" s="1083" t="s">
        <v>11340</v>
      </c>
      <c r="D1239" s="1083" t="s">
        <v>9894</v>
      </c>
      <c r="E1239" s="1083" t="s">
        <v>1629</v>
      </c>
      <c r="F1239" s="1083" t="s">
        <v>11372</v>
      </c>
      <c r="G1239" s="1083"/>
      <c r="H1239" s="1083"/>
      <c r="I1239" s="1083"/>
      <c r="J1239" s="1084"/>
    </row>
    <row r="1240" spans="1:10" s="1022" customFormat="1" ht="36" x14ac:dyDescent="0.3">
      <c r="A1240" s="1083">
        <v>22012</v>
      </c>
      <c r="B1240" s="1083" t="s">
        <v>11348</v>
      </c>
      <c r="C1240" s="1083" t="s">
        <v>11340</v>
      </c>
      <c r="D1240" s="1083" t="s">
        <v>9894</v>
      </c>
      <c r="E1240" s="1083" t="s">
        <v>1629</v>
      </c>
      <c r="F1240" s="1083" t="s">
        <v>11373</v>
      </c>
      <c r="G1240" s="1083"/>
      <c r="H1240" s="1083"/>
      <c r="I1240" s="1083"/>
      <c r="J1240" s="1084"/>
    </row>
    <row r="1241" spans="1:10" s="1022" customFormat="1" ht="36" x14ac:dyDescent="0.3">
      <c r="A1241" s="1083">
        <v>22012</v>
      </c>
      <c r="B1241" s="1083" t="s">
        <v>11348</v>
      </c>
      <c r="C1241" s="1083" t="s">
        <v>11340</v>
      </c>
      <c r="D1241" s="1083" t="s">
        <v>9894</v>
      </c>
      <c r="E1241" s="1083" t="s">
        <v>1629</v>
      </c>
      <c r="F1241" s="1083" t="s">
        <v>11374</v>
      </c>
      <c r="G1241" s="1083"/>
      <c r="H1241" s="1083"/>
      <c r="I1241" s="1083"/>
      <c r="J1241" s="1084"/>
    </row>
    <row r="1242" spans="1:10" s="1022" customFormat="1" ht="36" x14ac:dyDescent="0.3">
      <c r="A1242" s="1083">
        <v>22012</v>
      </c>
      <c r="B1242" s="1083" t="s">
        <v>11348</v>
      </c>
      <c r="C1242" s="1083" t="s">
        <v>11340</v>
      </c>
      <c r="D1242" s="1083" t="s">
        <v>9894</v>
      </c>
      <c r="E1242" s="1083" t="s">
        <v>1629</v>
      </c>
      <c r="F1242" s="1083" t="s">
        <v>11375</v>
      </c>
      <c r="G1242" s="1083"/>
      <c r="H1242" s="1083"/>
      <c r="I1242" s="1083"/>
      <c r="J1242" s="1084"/>
    </row>
    <row r="1243" spans="1:10" s="1065" customFormat="1" ht="36" x14ac:dyDescent="0.3">
      <c r="A1243" s="1083">
        <v>22012</v>
      </c>
      <c r="B1243" s="1083" t="s">
        <v>11348</v>
      </c>
      <c r="C1243" s="1083" t="s">
        <v>11340</v>
      </c>
      <c r="D1243" s="1083" t="s">
        <v>9894</v>
      </c>
      <c r="E1243" s="1083" t="s">
        <v>1629</v>
      </c>
      <c r="F1243" s="1083" t="s">
        <v>11376</v>
      </c>
      <c r="G1243" s="1083"/>
      <c r="H1243" s="1083"/>
      <c r="I1243" s="1083"/>
      <c r="J1243" s="1084"/>
    </row>
    <row r="1244" spans="1:10" s="1022" customFormat="1" ht="36" x14ac:dyDescent="0.3">
      <c r="A1244" s="1083">
        <v>22012</v>
      </c>
      <c r="B1244" s="1083" t="s">
        <v>11348</v>
      </c>
      <c r="C1244" s="1083" t="s">
        <v>11340</v>
      </c>
      <c r="D1244" s="1083" t="s">
        <v>9894</v>
      </c>
      <c r="E1244" s="1083" t="s">
        <v>1629</v>
      </c>
      <c r="F1244" s="1083" t="s">
        <v>11377</v>
      </c>
      <c r="G1244" s="1083"/>
      <c r="H1244" s="1083"/>
      <c r="I1244" s="1083"/>
      <c r="J1244" s="1084"/>
    </row>
    <row r="1245" spans="1:10" s="1022" customFormat="1" ht="36" x14ac:dyDescent="0.3">
      <c r="A1245" s="1083">
        <v>22012</v>
      </c>
      <c r="B1245" s="1083" t="s">
        <v>11348</v>
      </c>
      <c r="C1245" s="1083" t="s">
        <v>11340</v>
      </c>
      <c r="D1245" s="1083" t="s">
        <v>9894</v>
      </c>
      <c r="E1245" s="1083" t="s">
        <v>1629</v>
      </c>
      <c r="F1245" s="1083" t="s">
        <v>11378</v>
      </c>
      <c r="G1245" s="1083"/>
      <c r="H1245" s="1083"/>
      <c r="I1245" s="1083"/>
      <c r="J1245" s="1084"/>
    </row>
    <row r="1246" spans="1:10" s="1022" customFormat="1" ht="36" x14ac:dyDescent="0.3">
      <c r="A1246" s="1083">
        <v>22012</v>
      </c>
      <c r="B1246" s="1083" t="s">
        <v>11348</v>
      </c>
      <c r="C1246" s="1083" t="s">
        <v>11340</v>
      </c>
      <c r="D1246" s="1083" t="s">
        <v>9894</v>
      </c>
      <c r="E1246" s="1083" t="s">
        <v>1629</v>
      </c>
      <c r="F1246" s="1083" t="s">
        <v>11379</v>
      </c>
      <c r="G1246" s="1083"/>
      <c r="H1246" s="1083"/>
      <c r="I1246" s="1083"/>
      <c r="J1246" s="1084"/>
    </row>
    <row r="1247" spans="1:10" s="1022" customFormat="1" ht="36" x14ac:dyDescent="0.3">
      <c r="A1247" s="1083">
        <v>22012</v>
      </c>
      <c r="B1247" s="1083" t="s">
        <v>11348</v>
      </c>
      <c r="C1247" s="1083" t="s">
        <v>11340</v>
      </c>
      <c r="D1247" s="1083" t="s">
        <v>9894</v>
      </c>
      <c r="E1247" s="1083" t="s">
        <v>1629</v>
      </c>
      <c r="F1247" s="1083" t="s">
        <v>11380</v>
      </c>
      <c r="G1247" s="1083"/>
      <c r="H1247" s="1083"/>
      <c r="I1247" s="1083"/>
      <c r="J1247" s="1084"/>
    </row>
    <row r="1248" spans="1:10" s="1022" customFormat="1" ht="36" x14ac:dyDescent="0.3">
      <c r="A1248" s="1083">
        <v>22012</v>
      </c>
      <c r="B1248" s="1083" t="s">
        <v>11348</v>
      </c>
      <c r="C1248" s="1083" t="s">
        <v>11340</v>
      </c>
      <c r="D1248" s="1083" t="s">
        <v>9894</v>
      </c>
      <c r="E1248" s="1083" t="s">
        <v>1629</v>
      </c>
      <c r="F1248" s="1083" t="s">
        <v>11381</v>
      </c>
      <c r="G1248" s="1083"/>
      <c r="H1248" s="1083"/>
      <c r="I1248" s="1083"/>
      <c r="J1248" s="1084"/>
    </row>
    <row r="1249" spans="1:10" s="1022" customFormat="1" ht="36" x14ac:dyDescent="0.3">
      <c r="A1249" s="1083">
        <v>22012</v>
      </c>
      <c r="B1249" s="1083" t="s">
        <v>11348</v>
      </c>
      <c r="C1249" s="1083" t="s">
        <v>11340</v>
      </c>
      <c r="D1249" s="1083" t="s">
        <v>9894</v>
      </c>
      <c r="E1249" s="1083" t="s">
        <v>1629</v>
      </c>
      <c r="F1249" s="1083" t="s">
        <v>11382</v>
      </c>
      <c r="G1249" s="1083"/>
      <c r="H1249" s="1083"/>
      <c r="I1249" s="1083"/>
      <c r="J1249" s="1084"/>
    </row>
    <row r="1250" spans="1:10" s="1022" customFormat="1" ht="38.25" x14ac:dyDescent="0.3">
      <c r="A1250" s="637" t="s">
        <v>10841</v>
      </c>
      <c r="B1250" s="590"/>
      <c r="C1250" s="1081" t="s">
        <v>11340</v>
      </c>
      <c r="D1250" s="1062" t="s">
        <v>12079</v>
      </c>
      <c r="E1250" s="963"/>
      <c r="F1250" s="963"/>
      <c r="G1250" s="1058"/>
      <c r="H1250" s="1058"/>
      <c r="I1250" s="1058"/>
      <c r="J1250" s="1068"/>
    </row>
    <row r="1251" spans="1:10" s="1022" customFormat="1" ht="48" x14ac:dyDescent="0.3">
      <c r="A1251" s="1083" t="s">
        <v>7617</v>
      </c>
      <c r="B1251" s="1083" t="s">
        <v>11383</v>
      </c>
      <c r="C1251" s="1083" t="s">
        <v>11384</v>
      </c>
      <c r="D1251" s="1083" t="s">
        <v>9789</v>
      </c>
      <c r="E1251" s="1083" t="s">
        <v>214</v>
      </c>
      <c r="F1251" s="1083" t="s">
        <v>11385</v>
      </c>
      <c r="G1251" s="1083"/>
      <c r="H1251" s="1083"/>
      <c r="I1251" s="1083"/>
      <c r="J1251" s="1084"/>
    </row>
    <row r="1252" spans="1:10" s="1022" customFormat="1" ht="48" x14ac:dyDescent="0.3">
      <c r="A1252" s="1083" t="s">
        <v>7617</v>
      </c>
      <c r="B1252" s="1083" t="s">
        <v>11383</v>
      </c>
      <c r="C1252" s="1083" t="s">
        <v>11384</v>
      </c>
      <c r="D1252" s="1083" t="s">
        <v>9789</v>
      </c>
      <c r="E1252" s="1083" t="s">
        <v>214</v>
      </c>
      <c r="F1252" s="1083" t="s">
        <v>11385</v>
      </c>
      <c r="G1252" s="1083"/>
      <c r="H1252" s="1083"/>
      <c r="I1252" s="1083"/>
      <c r="J1252" s="1084"/>
    </row>
    <row r="1253" spans="1:10" s="1022" customFormat="1" ht="48" x14ac:dyDescent="0.3">
      <c r="A1253" s="1083" t="s">
        <v>7617</v>
      </c>
      <c r="B1253" s="1083" t="s">
        <v>11383</v>
      </c>
      <c r="C1253" s="1083" t="s">
        <v>11384</v>
      </c>
      <c r="D1253" s="1083" t="s">
        <v>9789</v>
      </c>
      <c r="E1253" s="1083" t="s">
        <v>214</v>
      </c>
      <c r="F1253" s="1083" t="s">
        <v>11386</v>
      </c>
      <c r="G1253" s="1083"/>
      <c r="H1253" s="1083"/>
      <c r="I1253" s="1083"/>
      <c r="J1253" s="1084"/>
    </row>
    <row r="1254" spans="1:10" s="1022" customFormat="1" ht="48" x14ac:dyDescent="0.3">
      <c r="A1254" s="1083" t="s">
        <v>7617</v>
      </c>
      <c r="B1254" s="1083" t="s">
        <v>11387</v>
      </c>
      <c r="C1254" s="1083" t="s">
        <v>11384</v>
      </c>
      <c r="D1254" s="1083" t="s">
        <v>9789</v>
      </c>
      <c r="E1254" s="1083" t="s">
        <v>1667</v>
      </c>
      <c r="F1254" s="1083" t="s">
        <v>11385</v>
      </c>
      <c r="G1254" s="1083"/>
      <c r="H1254" s="1083"/>
      <c r="I1254" s="1083"/>
      <c r="J1254" s="1084"/>
    </row>
    <row r="1255" spans="1:10" s="1022" customFormat="1" ht="48" x14ac:dyDescent="0.3">
      <c r="A1255" s="1083" t="s">
        <v>7617</v>
      </c>
      <c r="B1255" s="1083" t="s">
        <v>11388</v>
      </c>
      <c r="C1255" s="1083" t="s">
        <v>11384</v>
      </c>
      <c r="D1255" s="1083" t="s">
        <v>9789</v>
      </c>
      <c r="E1255" s="1083" t="s">
        <v>1388</v>
      </c>
      <c r="F1255" s="1083" t="s">
        <v>11385</v>
      </c>
      <c r="G1255" s="1083"/>
      <c r="H1255" s="1083"/>
      <c r="I1255" s="1083"/>
      <c r="J1255" s="1084"/>
    </row>
    <row r="1256" spans="1:10" s="1022" customFormat="1" ht="48" x14ac:dyDescent="0.3">
      <c r="A1256" s="1083" t="s">
        <v>7617</v>
      </c>
      <c r="B1256" s="1083" t="s">
        <v>11388</v>
      </c>
      <c r="C1256" s="1083" t="s">
        <v>11384</v>
      </c>
      <c r="D1256" s="1083" t="s">
        <v>9789</v>
      </c>
      <c r="E1256" s="1083" t="s">
        <v>1388</v>
      </c>
      <c r="F1256" s="1083" t="s">
        <v>11389</v>
      </c>
      <c r="G1256" s="1083"/>
      <c r="H1256" s="1083"/>
      <c r="I1256" s="1083"/>
      <c r="J1256" s="1084"/>
    </row>
    <row r="1257" spans="1:10" s="1022" customFormat="1" ht="48" x14ac:dyDescent="0.3">
      <c r="A1257" s="1083" t="s">
        <v>7617</v>
      </c>
      <c r="B1257" s="1083" t="s">
        <v>11388</v>
      </c>
      <c r="C1257" s="1083" t="s">
        <v>11384</v>
      </c>
      <c r="D1257" s="1083" t="s">
        <v>9789</v>
      </c>
      <c r="E1257" s="1083" t="s">
        <v>1388</v>
      </c>
      <c r="F1257" s="1083" t="s">
        <v>11386</v>
      </c>
      <c r="G1257" s="1083"/>
      <c r="H1257" s="1083"/>
      <c r="I1257" s="1083"/>
      <c r="J1257" s="1084"/>
    </row>
    <row r="1258" spans="1:10" s="1022" customFormat="1" ht="48" x14ac:dyDescent="0.3">
      <c r="A1258" s="1083" t="s">
        <v>7617</v>
      </c>
      <c r="B1258" s="1083" t="s">
        <v>11388</v>
      </c>
      <c r="C1258" s="1083" t="s">
        <v>11384</v>
      </c>
      <c r="D1258" s="1083" t="s">
        <v>9789</v>
      </c>
      <c r="E1258" s="1083" t="s">
        <v>1388</v>
      </c>
      <c r="F1258" s="1083" t="s">
        <v>11390</v>
      </c>
      <c r="G1258" s="1083"/>
      <c r="H1258" s="1083"/>
      <c r="I1258" s="1083"/>
      <c r="J1258" s="1084"/>
    </row>
    <row r="1259" spans="1:10" s="1022" customFormat="1" ht="48" x14ac:dyDescent="0.3">
      <c r="A1259" s="1083" t="s">
        <v>7617</v>
      </c>
      <c r="B1259" s="1083" t="s">
        <v>11388</v>
      </c>
      <c r="C1259" s="1083" t="s">
        <v>11384</v>
      </c>
      <c r="D1259" s="1083" t="s">
        <v>9789</v>
      </c>
      <c r="E1259" s="1083" t="s">
        <v>1388</v>
      </c>
      <c r="F1259" s="1083" t="s">
        <v>11391</v>
      </c>
      <c r="G1259" s="1083"/>
      <c r="H1259" s="1083"/>
      <c r="I1259" s="1083"/>
      <c r="J1259" s="1084"/>
    </row>
    <row r="1260" spans="1:10" s="1022" customFormat="1" ht="48" x14ac:dyDescent="0.3">
      <c r="A1260" s="1083" t="s">
        <v>7617</v>
      </c>
      <c r="B1260" s="1083" t="s">
        <v>11388</v>
      </c>
      <c r="C1260" s="1083" t="s">
        <v>11384</v>
      </c>
      <c r="D1260" s="1083" t="s">
        <v>9789</v>
      </c>
      <c r="E1260" s="1083" t="s">
        <v>1388</v>
      </c>
      <c r="F1260" s="1083" t="s">
        <v>11392</v>
      </c>
      <c r="G1260" s="1083"/>
      <c r="H1260" s="1083"/>
      <c r="I1260" s="1083"/>
      <c r="J1260" s="1084"/>
    </row>
    <row r="1261" spans="1:10" s="1022" customFormat="1" ht="48" x14ac:dyDescent="0.3">
      <c r="A1261" s="1083" t="s">
        <v>7617</v>
      </c>
      <c r="B1261" s="1083" t="s">
        <v>11388</v>
      </c>
      <c r="C1261" s="1083" t="s">
        <v>11384</v>
      </c>
      <c r="D1261" s="1083" t="s">
        <v>9789</v>
      </c>
      <c r="E1261" s="1083" t="s">
        <v>1388</v>
      </c>
      <c r="F1261" s="1083" t="s">
        <v>11393</v>
      </c>
      <c r="G1261" s="1083"/>
      <c r="H1261" s="1083"/>
      <c r="I1261" s="1083"/>
      <c r="J1261" s="1084"/>
    </row>
    <row r="1262" spans="1:10" s="1022" customFormat="1" ht="48" x14ac:dyDescent="0.3">
      <c r="A1262" s="1083" t="s">
        <v>7617</v>
      </c>
      <c r="B1262" s="1083" t="s">
        <v>11388</v>
      </c>
      <c r="C1262" s="1083" t="s">
        <v>11384</v>
      </c>
      <c r="D1262" s="1083" t="s">
        <v>9789</v>
      </c>
      <c r="E1262" s="1083" t="s">
        <v>1388</v>
      </c>
      <c r="F1262" s="1083" t="s">
        <v>11394</v>
      </c>
      <c r="G1262" s="1083"/>
      <c r="H1262" s="1083"/>
      <c r="I1262" s="1083"/>
      <c r="J1262" s="1084"/>
    </row>
    <row r="1263" spans="1:10" s="1022" customFormat="1" ht="48" x14ac:dyDescent="0.3">
      <c r="A1263" s="1083" t="s">
        <v>7617</v>
      </c>
      <c r="B1263" s="1083" t="s">
        <v>11388</v>
      </c>
      <c r="C1263" s="1083" t="s">
        <v>11384</v>
      </c>
      <c r="D1263" s="1083" t="s">
        <v>9789</v>
      </c>
      <c r="E1263" s="1083" t="s">
        <v>1388</v>
      </c>
      <c r="F1263" s="1083" t="s">
        <v>11395</v>
      </c>
      <c r="G1263" s="1083"/>
      <c r="H1263" s="1083"/>
      <c r="I1263" s="1083"/>
      <c r="J1263" s="1084"/>
    </row>
    <row r="1264" spans="1:10" s="1022" customFormat="1" ht="48" x14ac:dyDescent="0.3">
      <c r="A1264" s="1083" t="s">
        <v>7617</v>
      </c>
      <c r="B1264" s="1083" t="s">
        <v>11388</v>
      </c>
      <c r="C1264" s="1083" t="s">
        <v>11384</v>
      </c>
      <c r="D1264" s="1083" t="s">
        <v>9789</v>
      </c>
      <c r="E1264" s="1083" t="s">
        <v>1388</v>
      </c>
      <c r="F1264" s="1083" t="s">
        <v>11396</v>
      </c>
      <c r="G1264" s="1083"/>
      <c r="H1264" s="1083"/>
      <c r="I1264" s="1083"/>
      <c r="J1264" s="1084"/>
    </row>
    <row r="1265" spans="1:10" s="1022" customFormat="1" ht="48" x14ac:dyDescent="0.3">
      <c r="A1265" s="1083" t="s">
        <v>7617</v>
      </c>
      <c r="B1265" s="1083" t="s">
        <v>11388</v>
      </c>
      <c r="C1265" s="1083" t="s">
        <v>11384</v>
      </c>
      <c r="D1265" s="1083" t="s">
        <v>9789</v>
      </c>
      <c r="E1265" s="1083" t="s">
        <v>1388</v>
      </c>
      <c r="F1265" s="1083" t="s">
        <v>11397</v>
      </c>
      <c r="G1265" s="1083"/>
      <c r="H1265" s="1083"/>
      <c r="I1265" s="1083"/>
      <c r="J1265" s="1084"/>
    </row>
    <row r="1266" spans="1:10" s="1022" customFormat="1" ht="48" x14ac:dyDescent="0.3">
      <c r="A1266" s="1083" t="s">
        <v>7617</v>
      </c>
      <c r="B1266" s="1083" t="s">
        <v>11388</v>
      </c>
      <c r="C1266" s="1083" t="s">
        <v>11384</v>
      </c>
      <c r="D1266" s="1083" t="s">
        <v>9789</v>
      </c>
      <c r="E1266" s="1083" t="s">
        <v>1388</v>
      </c>
      <c r="F1266" s="1083" t="s">
        <v>11398</v>
      </c>
      <c r="G1266" s="1083"/>
      <c r="H1266" s="1083"/>
      <c r="I1266" s="1083"/>
      <c r="J1266" s="1084"/>
    </row>
    <row r="1267" spans="1:10" s="1022" customFormat="1" ht="48" x14ac:dyDescent="0.3">
      <c r="A1267" s="1083" t="s">
        <v>7617</v>
      </c>
      <c r="B1267" s="1083" t="s">
        <v>11388</v>
      </c>
      <c r="C1267" s="1083" t="s">
        <v>11384</v>
      </c>
      <c r="D1267" s="1083" t="s">
        <v>9789</v>
      </c>
      <c r="E1267" s="1083" t="s">
        <v>1388</v>
      </c>
      <c r="F1267" s="1083" t="s">
        <v>11399</v>
      </c>
      <c r="G1267" s="1083"/>
      <c r="H1267" s="1083"/>
      <c r="I1267" s="1083"/>
      <c r="J1267" s="1084"/>
    </row>
    <row r="1268" spans="1:10" s="1022" customFormat="1" ht="48" x14ac:dyDescent="0.3">
      <c r="A1268" s="1083" t="s">
        <v>7617</v>
      </c>
      <c r="B1268" s="1083" t="s">
        <v>11388</v>
      </c>
      <c r="C1268" s="1083" t="s">
        <v>11384</v>
      </c>
      <c r="D1268" s="1083" t="s">
        <v>9789</v>
      </c>
      <c r="E1268" s="1083" t="s">
        <v>1388</v>
      </c>
      <c r="F1268" s="1083" t="s">
        <v>11400</v>
      </c>
      <c r="G1268" s="1083"/>
      <c r="H1268" s="1083"/>
      <c r="I1268" s="1083"/>
      <c r="J1268" s="1084"/>
    </row>
    <row r="1269" spans="1:10" s="1022" customFormat="1" ht="48" x14ac:dyDescent="0.3">
      <c r="A1269" s="1081" t="s">
        <v>10841</v>
      </c>
      <c r="B1269" s="1081"/>
      <c r="C1269" s="1081" t="s">
        <v>11384</v>
      </c>
      <c r="D1269" s="1062" t="s">
        <v>12079</v>
      </c>
      <c r="E1269" s="1081"/>
      <c r="F1269" s="1081"/>
      <c r="G1269" s="1081"/>
      <c r="H1269" s="1081"/>
      <c r="I1269" s="1081"/>
      <c r="J1269" s="1082"/>
    </row>
    <row r="1270" spans="1:10" s="1022" customFormat="1" ht="38.25" x14ac:dyDescent="0.3">
      <c r="A1270" s="1183" t="s">
        <v>3367</v>
      </c>
      <c r="B1270" s="1184" t="s">
        <v>3708</v>
      </c>
      <c r="C1270" s="1184" t="s">
        <v>10814</v>
      </c>
      <c r="D1270" s="1184" t="s">
        <v>3818</v>
      </c>
      <c r="E1270" s="1184" t="s">
        <v>1412</v>
      </c>
      <c r="F1270" s="1184" t="s">
        <v>3710</v>
      </c>
      <c r="G1270" s="1184" t="s">
        <v>3711</v>
      </c>
      <c r="H1270" s="1184" t="s">
        <v>3712</v>
      </c>
      <c r="I1270" s="1184" t="s">
        <v>3713</v>
      </c>
      <c r="J1270" s="1184">
        <v>83474321262</v>
      </c>
    </row>
    <row r="1271" spans="1:10" s="1022" customFormat="1" ht="38.25" x14ac:dyDescent="0.3">
      <c r="A1271" s="1183" t="s">
        <v>3367</v>
      </c>
      <c r="B1271" s="1184" t="s">
        <v>3708</v>
      </c>
      <c r="C1271" s="1184" t="s">
        <v>10814</v>
      </c>
      <c r="D1271" s="1184" t="s">
        <v>3818</v>
      </c>
      <c r="E1271" s="1184" t="s">
        <v>1412</v>
      </c>
      <c r="F1271" s="1184" t="s">
        <v>3714</v>
      </c>
      <c r="G1271" s="1184" t="s">
        <v>3711</v>
      </c>
      <c r="H1271" s="1184" t="s">
        <v>3712</v>
      </c>
      <c r="I1271" s="1184" t="s">
        <v>3713</v>
      </c>
      <c r="J1271" s="1184">
        <v>83474321262</v>
      </c>
    </row>
    <row r="1272" spans="1:10" s="1022" customFormat="1" ht="38.25" x14ac:dyDescent="0.3">
      <c r="A1272" s="1183" t="s">
        <v>3367</v>
      </c>
      <c r="B1272" s="1184" t="s">
        <v>3715</v>
      </c>
      <c r="C1272" s="1184" t="s">
        <v>10814</v>
      </c>
      <c r="D1272" s="1184" t="s">
        <v>3818</v>
      </c>
      <c r="E1272" s="1184" t="s">
        <v>1406</v>
      </c>
      <c r="F1272" s="1184" t="s">
        <v>3716</v>
      </c>
      <c r="G1272" s="1184" t="s">
        <v>3717</v>
      </c>
      <c r="H1272" s="1184" t="s">
        <v>3718</v>
      </c>
      <c r="I1272" s="1184" t="s">
        <v>3628</v>
      </c>
      <c r="J1272" s="1184">
        <v>83474322519</v>
      </c>
    </row>
    <row r="1273" spans="1:10" s="1022" customFormat="1" ht="38.25" x14ac:dyDescent="0.3">
      <c r="A1273" s="1183" t="s">
        <v>3367</v>
      </c>
      <c r="B1273" s="1184" t="s">
        <v>3715</v>
      </c>
      <c r="C1273" s="1184" t="s">
        <v>10814</v>
      </c>
      <c r="D1273" s="1184" t="s">
        <v>3818</v>
      </c>
      <c r="E1273" s="1184" t="s">
        <v>1406</v>
      </c>
      <c r="F1273" s="1184" t="s">
        <v>3714</v>
      </c>
      <c r="G1273" s="1184" t="s">
        <v>3717</v>
      </c>
      <c r="H1273" s="1184" t="s">
        <v>3718</v>
      </c>
      <c r="I1273" s="1184" t="s">
        <v>3628</v>
      </c>
      <c r="J1273" s="1184">
        <v>83474322519</v>
      </c>
    </row>
    <row r="1274" spans="1:10" s="1022" customFormat="1" ht="38.25" x14ac:dyDescent="0.3">
      <c r="A1274" s="1183" t="s">
        <v>3367</v>
      </c>
      <c r="B1274" s="1184" t="s">
        <v>3715</v>
      </c>
      <c r="C1274" s="1184" t="s">
        <v>10814</v>
      </c>
      <c r="D1274" s="1184" t="s">
        <v>3818</v>
      </c>
      <c r="E1274" s="1184" t="s">
        <v>1406</v>
      </c>
      <c r="F1274" s="1184" t="s">
        <v>3719</v>
      </c>
      <c r="G1274" s="1184" t="s">
        <v>3717</v>
      </c>
      <c r="H1274" s="1184" t="s">
        <v>3718</v>
      </c>
      <c r="I1274" s="1184" t="s">
        <v>3628</v>
      </c>
      <c r="J1274" s="1184">
        <v>83474322519</v>
      </c>
    </row>
    <row r="1275" spans="1:10" s="1022" customFormat="1" ht="38.25" x14ac:dyDescent="0.3">
      <c r="A1275" s="1183" t="s">
        <v>3367</v>
      </c>
      <c r="B1275" s="1184" t="s">
        <v>3715</v>
      </c>
      <c r="C1275" s="1184" t="s">
        <v>10814</v>
      </c>
      <c r="D1275" s="1184" t="s">
        <v>3818</v>
      </c>
      <c r="E1275" s="1184" t="s">
        <v>1406</v>
      </c>
      <c r="F1275" s="1184" t="s">
        <v>3720</v>
      </c>
      <c r="G1275" s="1184" t="s">
        <v>3717</v>
      </c>
      <c r="H1275" s="1184" t="s">
        <v>3718</v>
      </c>
      <c r="I1275" s="1184" t="s">
        <v>3628</v>
      </c>
      <c r="J1275" s="1184">
        <v>83474322519</v>
      </c>
    </row>
    <row r="1276" spans="1:10" s="1022" customFormat="1" ht="38.25" x14ac:dyDescent="0.3">
      <c r="A1276" s="1183" t="s">
        <v>3367</v>
      </c>
      <c r="B1276" s="1184" t="s">
        <v>3715</v>
      </c>
      <c r="C1276" s="1184" t="s">
        <v>10814</v>
      </c>
      <c r="D1276" s="1184" t="s">
        <v>3818</v>
      </c>
      <c r="E1276" s="1184" t="s">
        <v>1406</v>
      </c>
      <c r="F1276" s="1184" t="s">
        <v>3721</v>
      </c>
      <c r="G1276" s="1184" t="s">
        <v>3717</v>
      </c>
      <c r="H1276" s="1184" t="s">
        <v>3718</v>
      </c>
      <c r="I1276" s="1184" t="s">
        <v>3628</v>
      </c>
      <c r="J1276" s="1184">
        <v>83474322519</v>
      </c>
    </row>
    <row r="1277" spans="1:10" s="1022" customFormat="1" ht="38.25" x14ac:dyDescent="0.3">
      <c r="A1277" s="1183" t="s">
        <v>3367</v>
      </c>
      <c r="B1277" s="1184" t="s">
        <v>3715</v>
      </c>
      <c r="C1277" s="1184" t="s">
        <v>10814</v>
      </c>
      <c r="D1277" s="1184" t="s">
        <v>3818</v>
      </c>
      <c r="E1277" s="1184" t="s">
        <v>1406</v>
      </c>
      <c r="F1277" s="1184" t="s">
        <v>3722</v>
      </c>
      <c r="G1277" s="1184" t="s">
        <v>3717</v>
      </c>
      <c r="H1277" s="1184" t="s">
        <v>3718</v>
      </c>
      <c r="I1277" s="1184" t="s">
        <v>3628</v>
      </c>
      <c r="J1277" s="1184">
        <v>83474322519</v>
      </c>
    </row>
    <row r="1278" spans="1:10" s="1022" customFormat="1" ht="38.25" x14ac:dyDescent="0.3">
      <c r="A1278" s="1183" t="s">
        <v>3367</v>
      </c>
      <c r="B1278" s="1184" t="s">
        <v>3723</v>
      </c>
      <c r="C1278" s="1184" t="s">
        <v>10814</v>
      </c>
      <c r="D1278" s="1184" t="s">
        <v>3818</v>
      </c>
      <c r="E1278" s="1184" t="s">
        <v>197</v>
      </c>
      <c r="F1278" s="1184" t="s">
        <v>3710</v>
      </c>
      <c r="G1278" s="1184" t="s">
        <v>3711</v>
      </c>
      <c r="H1278" s="1184" t="s">
        <v>3712</v>
      </c>
      <c r="I1278" s="1184" t="s">
        <v>3713</v>
      </c>
      <c r="J1278" s="1184">
        <v>83474321262</v>
      </c>
    </row>
    <row r="1279" spans="1:10" s="1065" customFormat="1" ht="38.25" x14ac:dyDescent="0.3">
      <c r="A1279" s="1183" t="s">
        <v>3367</v>
      </c>
      <c r="B1279" s="1184" t="s">
        <v>3723</v>
      </c>
      <c r="C1279" s="1184" t="s">
        <v>10814</v>
      </c>
      <c r="D1279" s="1184" t="s">
        <v>3818</v>
      </c>
      <c r="E1279" s="1184" t="s">
        <v>197</v>
      </c>
      <c r="F1279" s="1184" t="s">
        <v>3719</v>
      </c>
      <c r="G1279" s="1184" t="s">
        <v>3711</v>
      </c>
      <c r="H1279" s="1184" t="s">
        <v>3712</v>
      </c>
      <c r="I1279" s="1184" t="s">
        <v>3713</v>
      </c>
      <c r="J1279" s="1184">
        <v>83474321262</v>
      </c>
    </row>
    <row r="1280" spans="1:10" s="1022" customFormat="1" ht="38.25" x14ac:dyDescent="0.3">
      <c r="A1280" s="1183" t="s">
        <v>3367</v>
      </c>
      <c r="B1280" s="1184" t="s">
        <v>3723</v>
      </c>
      <c r="C1280" s="1184" t="s">
        <v>10814</v>
      </c>
      <c r="D1280" s="1184" t="s">
        <v>3818</v>
      </c>
      <c r="E1280" s="1184" t="s">
        <v>197</v>
      </c>
      <c r="F1280" s="1184" t="s">
        <v>3720</v>
      </c>
      <c r="G1280" s="1184" t="s">
        <v>3711</v>
      </c>
      <c r="H1280" s="1184" t="s">
        <v>3712</v>
      </c>
      <c r="I1280" s="1184" t="s">
        <v>3713</v>
      </c>
      <c r="J1280" s="1184">
        <v>83474321262</v>
      </c>
    </row>
    <row r="1281" spans="1:10" s="1022" customFormat="1" ht="38.25" x14ac:dyDescent="0.3">
      <c r="A1281" s="1183" t="s">
        <v>3367</v>
      </c>
      <c r="B1281" s="1184" t="s">
        <v>3724</v>
      </c>
      <c r="C1281" s="1184" t="s">
        <v>10814</v>
      </c>
      <c r="D1281" s="1184" t="s">
        <v>3818</v>
      </c>
      <c r="E1281" s="1184" t="s">
        <v>3725</v>
      </c>
      <c r="F1281" s="1184" t="s">
        <v>3726</v>
      </c>
      <c r="G1281" s="1184" t="s">
        <v>3727</v>
      </c>
      <c r="H1281" s="1184" t="s">
        <v>3728</v>
      </c>
      <c r="I1281" s="1184" t="s">
        <v>3729</v>
      </c>
      <c r="J1281" s="1184">
        <v>83474325619</v>
      </c>
    </row>
    <row r="1282" spans="1:10" s="1022" customFormat="1" ht="38.25" x14ac:dyDescent="0.3">
      <c r="A1282" s="1183" t="s">
        <v>3367</v>
      </c>
      <c r="B1282" s="1184" t="s">
        <v>3724</v>
      </c>
      <c r="C1282" s="1184" t="s">
        <v>10814</v>
      </c>
      <c r="D1282" s="1184" t="s">
        <v>3818</v>
      </c>
      <c r="E1282" s="1184" t="s">
        <v>3725</v>
      </c>
      <c r="F1282" s="1184" t="s">
        <v>3730</v>
      </c>
      <c r="G1282" s="1184" t="s">
        <v>3731</v>
      </c>
      <c r="H1282" s="1184" t="s">
        <v>3732</v>
      </c>
      <c r="I1282" s="1184" t="s">
        <v>2519</v>
      </c>
      <c r="J1282" s="1184">
        <v>83474323721</v>
      </c>
    </row>
    <row r="1283" spans="1:10" s="1022" customFormat="1" ht="38.25" x14ac:dyDescent="0.3">
      <c r="A1283" s="1183" t="s">
        <v>3367</v>
      </c>
      <c r="B1283" s="1184" t="s">
        <v>3724</v>
      </c>
      <c r="C1283" s="1184" t="s">
        <v>10814</v>
      </c>
      <c r="D1283" s="1184" t="s">
        <v>3818</v>
      </c>
      <c r="E1283" s="1184" t="s">
        <v>3725</v>
      </c>
      <c r="F1283" s="1184" t="s">
        <v>3733</v>
      </c>
      <c r="G1283" s="1184" t="s">
        <v>3734</v>
      </c>
      <c r="H1283" s="1184" t="s">
        <v>2522</v>
      </c>
      <c r="I1283" s="1184" t="s">
        <v>3735</v>
      </c>
      <c r="J1283" s="1184">
        <v>83474323823</v>
      </c>
    </row>
    <row r="1284" spans="1:10" s="1022" customFormat="1" ht="38.25" x14ac:dyDescent="0.3">
      <c r="A1284" s="1183" t="s">
        <v>3367</v>
      </c>
      <c r="B1284" s="1184" t="s">
        <v>3724</v>
      </c>
      <c r="C1284" s="1184" t="s">
        <v>10814</v>
      </c>
      <c r="D1284" s="1184" t="s">
        <v>3818</v>
      </c>
      <c r="E1284" s="1184" t="s">
        <v>3725</v>
      </c>
      <c r="F1284" s="1184" t="s">
        <v>3736</v>
      </c>
      <c r="G1284" s="1184" t="s">
        <v>3737</v>
      </c>
      <c r="H1284" s="1184" t="s">
        <v>3738</v>
      </c>
      <c r="I1284" s="1184" t="s">
        <v>3739</v>
      </c>
      <c r="J1284" s="1184">
        <v>83474325219</v>
      </c>
    </row>
    <row r="1285" spans="1:10" s="1022" customFormat="1" ht="38.25" x14ac:dyDescent="0.3">
      <c r="A1285" s="1183" t="s">
        <v>3367</v>
      </c>
      <c r="B1285" s="1184" t="s">
        <v>3724</v>
      </c>
      <c r="C1285" s="1184" t="s">
        <v>10814</v>
      </c>
      <c r="D1285" s="1184" t="s">
        <v>3818</v>
      </c>
      <c r="E1285" s="1184" t="s">
        <v>3725</v>
      </c>
      <c r="F1285" s="1184" t="s">
        <v>3740</v>
      </c>
      <c r="G1285" s="1184" t="s">
        <v>3741</v>
      </c>
      <c r="H1285" s="1184" t="s">
        <v>3742</v>
      </c>
      <c r="I1285" s="1184" t="s">
        <v>1717</v>
      </c>
      <c r="J1285" s="1184">
        <v>83474327334</v>
      </c>
    </row>
    <row r="1286" spans="1:10" s="1022" customFormat="1" ht="38.25" x14ac:dyDescent="0.3">
      <c r="A1286" s="1183" t="s">
        <v>3367</v>
      </c>
      <c r="B1286" s="1184" t="s">
        <v>3724</v>
      </c>
      <c r="C1286" s="1184" t="s">
        <v>10814</v>
      </c>
      <c r="D1286" s="1184" t="s">
        <v>3818</v>
      </c>
      <c r="E1286" s="1184" t="s">
        <v>3725</v>
      </c>
      <c r="F1286" s="1184" t="s">
        <v>3743</v>
      </c>
      <c r="G1286" s="1184" t="s">
        <v>3744</v>
      </c>
      <c r="H1286" s="1184" t="s">
        <v>1433</v>
      </c>
      <c r="I1286" s="1184" t="s">
        <v>1429</v>
      </c>
      <c r="J1286" s="1184">
        <v>83474324136</v>
      </c>
    </row>
    <row r="1287" spans="1:10" s="1022" customFormat="1" ht="38.25" x14ac:dyDescent="0.3">
      <c r="A1287" s="1183" t="s">
        <v>3367</v>
      </c>
      <c r="B1287" s="1184" t="s">
        <v>3724</v>
      </c>
      <c r="C1287" s="1184" t="s">
        <v>10814</v>
      </c>
      <c r="D1287" s="1184" t="s">
        <v>3818</v>
      </c>
      <c r="E1287" s="1184" t="s">
        <v>3725</v>
      </c>
      <c r="F1287" s="1184" t="s">
        <v>3745</v>
      </c>
      <c r="G1287" s="1184" t="s">
        <v>3744</v>
      </c>
      <c r="H1287" s="1184" t="s">
        <v>1433</v>
      </c>
      <c r="I1287" s="1184" t="s">
        <v>1429</v>
      </c>
      <c r="J1287" s="1184">
        <v>83474324136</v>
      </c>
    </row>
    <row r="1288" spans="1:10" s="1022" customFormat="1" ht="38.25" x14ac:dyDescent="0.3">
      <c r="A1288" s="1183" t="s">
        <v>3367</v>
      </c>
      <c r="B1288" s="1184" t="s">
        <v>3724</v>
      </c>
      <c r="C1288" s="1184" t="s">
        <v>10814</v>
      </c>
      <c r="D1288" s="1184" t="s">
        <v>3818</v>
      </c>
      <c r="E1288" s="1184" t="s">
        <v>3725</v>
      </c>
      <c r="F1288" s="1184" t="s">
        <v>3746</v>
      </c>
      <c r="G1288" s="1184" t="s">
        <v>3747</v>
      </c>
      <c r="H1288" s="1184" t="s">
        <v>2394</v>
      </c>
      <c r="I1288" s="1184" t="s">
        <v>3748</v>
      </c>
      <c r="J1288" s="1184">
        <v>83474324003</v>
      </c>
    </row>
    <row r="1289" spans="1:10" s="1022" customFormat="1" ht="38.25" x14ac:dyDescent="0.3">
      <c r="A1289" s="1183" t="s">
        <v>3367</v>
      </c>
      <c r="B1289" s="1184" t="s">
        <v>3724</v>
      </c>
      <c r="C1289" s="1184" t="s">
        <v>10814</v>
      </c>
      <c r="D1289" s="1184" t="s">
        <v>3818</v>
      </c>
      <c r="E1289" s="1184" t="s">
        <v>3725</v>
      </c>
      <c r="F1289" s="1184" t="s">
        <v>3749</v>
      </c>
      <c r="G1289" s="1184" t="s">
        <v>3750</v>
      </c>
      <c r="H1289" s="1184" t="s">
        <v>3751</v>
      </c>
      <c r="I1289" s="1184" t="s">
        <v>2794</v>
      </c>
      <c r="J1289" s="1184">
        <v>83474325716</v>
      </c>
    </row>
    <row r="1290" spans="1:10" s="1022" customFormat="1" ht="38.25" x14ac:dyDescent="0.3">
      <c r="A1290" s="1183" t="s">
        <v>3367</v>
      </c>
      <c r="B1290" s="1184" t="s">
        <v>3724</v>
      </c>
      <c r="C1290" s="1184" t="s">
        <v>10814</v>
      </c>
      <c r="D1290" s="1184" t="s">
        <v>3818</v>
      </c>
      <c r="E1290" s="1184" t="s">
        <v>3725</v>
      </c>
      <c r="F1290" s="1184" t="s">
        <v>3752</v>
      </c>
      <c r="G1290" s="1184" t="s">
        <v>3711</v>
      </c>
      <c r="H1290" s="1184" t="s">
        <v>3712</v>
      </c>
      <c r="I1290" s="1184" t="s">
        <v>3713</v>
      </c>
      <c r="J1290" s="1184">
        <v>83474321262</v>
      </c>
    </row>
    <row r="1291" spans="1:10" s="1022" customFormat="1" ht="38.25" x14ac:dyDescent="0.3">
      <c r="A1291" s="1183" t="s">
        <v>3367</v>
      </c>
      <c r="B1291" s="1184" t="s">
        <v>3724</v>
      </c>
      <c r="C1291" s="1184" t="s">
        <v>10814</v>
      </c>
      <c r="D1291" s="1184" t="s">
        <v>3818</v>
      </c>
      <c r="E1291" s="1184" t="s">
        <v>3725</v>
      </c>
      <c r="F1291" s="1184" t="s">
        <v>3753</v>
      </c>
      <c r="G1291" s="1184" t="s">
        <v>3754</v>
      </c>
      <c r="H1291" s="1184" t="s">
        <v>3755</v>
      </c>
      <c r="I1291" s="1184" t="s">
        <v>3756</v>
      </c>
      <c r="J1291" s="1184">
        <v>83474323129</v>
      </c>
    </row>
    <row r="1292" spans="1:10" s="1022" customFormat="1" ht="38.25" x14ac:dyDescent="0.3">
      <c r="A1292" s="1183" t="s">
        <v>3367</v>
      </c>
      <c r="B1292" s="1184" t="s">
        <v>3724</v>
      </c>
      <c r="C1292" s="1184" t="s">
        <v>10814</v>
      </c>
      <c r="D1292" s="1184" t="s">
        <v>3818</v>
      </c>
      <c r="E1292" s="1184" t="s">
        <v>3725</v>
      </c>
      <c r="F1292" s="1184" t="s">
        <v>3757</v>
      </c>
      <c r="G1292" s="1184" t="s">
        <v>3650</v>
      </c>
      <c r="H1292" s="1184" t="s">
        <v>3758</v>
      </c>
      <c r="I1292" s="1184" t="s">
        <v>1811</v>
      </c>
      <c r="J1292" s="1184">
        <v>83474324789</v>
      </c>
    </row>
    <row r="1293" spans="1:10" s="1022" customFormat="1" ht="38.25" x14ac:dyDescent="0.3">
      <c r="A1293" s="1183" t="s">
        <v>3367</v>
      </c>
      <c r="B1293" s="1184" t="s">
        <v>3724</v>
      </c>
      <c r="C1293" s="1184" t="s">
        <v>10814</v>
      </c>
      <c r="D1293" s="1184" t="s">
        <v>3818</v>
      </c>
      <c r="E1293" s="1184" t="s">
        <v>3725</v>
      </c>
      <c r="F1293" s="603" t="s">
        <v>12156</v>
      </c>
      <c r="G1293" s="1184" t="s">
        <v>3759</v>
      </c>
      <c r="H1293" s="1184" t="s">
        <v>3760</v>
      </c>
      <c r="I1293" s="1184" t="s">
        <v>3761</v>
      </c>
      <c r="J1293" s="1184">
        <v>83474327558</v>
      </c>
    </row>
    <row r="1294" spans="1:10" s="1022" customFormat="1" ht="38.25" x14ac:dyDescent="0.3">
      <c r="A1294" s="1183" t="s">
        <v>3367</v>
      </c>
      <c r="B1294" s="1184" t="s">
        <v>3724</v>
      </c>
      <c r="C1294" s="1184" t="s">
        <v>10814</v>
      </c>
      <c r="D1294" s="1184" t="s">
        <v>3818</v>
      </c>
      <c r="E1294" s="1184" t="s">
        <v>3725</v>
      </c>
      <c r="F1294" s="1184" t="s">
        <v>3762</v>
      </c>
      <c r="G1294" s="1184" t="s">
        <v>3711</v>
      </c>
      <c r="H1294" s="1184" t="s">
        <v>3712</v>
      </c>
      <c r="I1294" s="1184" t="s">
        <v>3713</v>
      </c>
      <c r="J1294" s="1184">
        <v>83474321262</v>
      </c>
    </row>
    <row r="1295" spans="1:10" s="1022" customFormat="1" ht="38.25" x14ac:dyDescent="0.3">
      <c r="A1295" s="1183" t="s">
        <v>3367</v>
      </c>
      <c r="B1295" s="1184" t="s">
        <v>3724</v>
      </c>
      <c r="C1295" s="1184" t="s">
        <v>10814</v>
      </c>
      <c r="D1295" s="1184" t="s">
        <v>3818</v>
      </c>
      <c r="E1295" s="1184" t="s">
        <v>3725</v>
      </c>
      <c r="F1295" s="1184" t="s">
        <v>3763</v>
      </c>
      <c r="G1295" s="1184" t="s">
        <v>3764</v>
      </c>
      <c r="H1295" s="1184" t="s">
        <v>3765</v>
      </c>
      <c r="I1295" s="1184" t="s">
        <v>3766</v>
      </c>
      <c r="J1295" s="1184">
        <v>83474327832</v>
      </c>
    </row>
    <row r="1296" spans="1:10" s="1022" customFormat="1" ht="38.25" x14ac:dyDescent="0.3">
      <c r="A1296" s="1183" t="s">
        <v>3367</v>
      </c>
      <c r="B1296" s="1184" t="s">
        <v>3724</v>
      </c>
      <c r="C1296" s="1184" t="s">
        <v>10814</v>
      </c>
      <c r="D1296" s="1184" t="s">
        <v>3818</v>
      </c>
      <c r="E1296" s="1184" t="s">
        <v>3725</v>
      </c>
      <c r="F1296" s="1184" t="s">
        <v>3767</v>
      </c>
      <c r="G1296" s="1184" t="s">
        <v>3768</v>
      </c>
      <c r="H1296" s="1184" t="s">
        <v>1696</v>
      </c>
      <c r="I1296" s="1184" t="s">
        <v>3769</v>
      </c>
      <c r="J1296" s="1184">
        <v>83474324923</v>
      </c>
    </row>
    <row r="1297" spans="1:10" s="1022" customFormat="1" ht="38.25" x14ac:dyDescent="0.3">
      <c r="A1297" s="1183" t="s">
        <v>3367</v>
      </c>
      <c r="B1297" s="1184" t="s">
        <v>3724</v>
      </c>
      <c r="C1297" s="1184" t="s">
        <v>10814</v>
      </c>
      <c r="D1297" s="1184" t="s">
        <v>3818</v>
      </c>
      <c r="E1297" s="1184" t="s">
        <v>3725</v>
      </c>
      <c r="F1297" s="1184" t="s">
        <v>3770</v>
      </c>
      <c r="G1297" s="1184" t="s">
        <v>3711</v>
      </c>
      <c r="H1297" s="1184" t="s">
        <v>3712</v>
      </c>
      <c r="I1297" s="1184" t="s">
        <v>3713</v>
      </c>
      <c r="J1297" s="1184">
        <v>83474321262</v>
      </c>
    </row>
    <row r="1298" spans="1:10" s="1022" customFormat="1" ht="38.25" x14ac:dyDescent="0.3">
      <c r="A1298" s="1183" t="s">
        <v>3367</v>
      </c>
      <c r="B1298" s="1184" t="s">
        <v>3724</v>
      </c>
      <c r="C1298" s="1184" t="s">
        <v>10814</v>
      </c>
      <c r="D1298" s="1184" t="s">
        <v>3818</v>
      </c>
      <c r="E1298" s="1184" t="s">
        <v>3725</v>
      </c>
      <c r="F1298" s="1184" t="s">
        <v>3771</v>
      </c>
      <c r="G1298" s="1184" t="s">
        <v>3711</v>
      </c>
      <c r="H1298" s="1184" t="s">
        <v>3712</v>
      </c>
      <c r="I1298" s="1184" t="s">
        <v>3713</v>
      </c>
      <c r="J1298" s="1184">
        <v>83474321262</v>
      </c>
    </row>
    <row r="1299" spans="1:10" s="1022" customFormat="1" ht="38.25" x14ac:dyDescent="0.3">
      <c r="A1299" s="1183" t="s">
        <v>3367</v>
      </c>
      <c r="B1299" s="1184" t="s">
        <v>3724</v>
      </c>
      <c r="C1299" s="1184" t="s">
        <v>10814</v>
      </c>
      <c r="D1299" s="1184" t="s">
        <v>3818</v>
      </c>
      <c r="E1299" s="1184" t="s">
        <v>3725</v>
      </c>
      <c r="F1299" s="1184" t="s">
        <v>3772</v>
      </c>
      <c r="G1299" s="1184" t="s">
        <v>3773</v>
      </c>
      <c r="H1299" s="1184" t="s">
        <v>3774</v>
      </c>
      <c r="I1299" s="1184" t="s">
        <v>3775</v>
      </c>
      <c r="J1299" s="1184">
        <v>83474327215</v>
      </c>
    </row>
    <row r="1300" spans="1:10" s="1022" customFormat="1" ht="38.25" x14ac:dyDescent="0.3">
      <c r="A1300" s="1183" t="s">
        <v>3367</v>
      </c>
      <c r="B1300" s="1184" t="s">
        <v>3724</v>
      </c>
      <c r="C1300" s="1184" t="s">
        <v>10814</v>
      </c>
      <c r="D1300" s="1184" t="s">
        <v>3818</v>
      </c>
      <c r="E1300" s="1184" t="s">
        <v>3725</v>
      </c>
      <c r="F1300" s="1184" t="s">
        <v>3776</v>
      </c>
      <c r="G1300" s="1184" t="s">
        <v>3777</v>
      </c>
      <c r="H1300" s="1184" t="s">
        <v>3778</v>
      </c>
      <c r="I1300" s="1184" t="s">
        <v>2823</v>
      </c>
      <c r="J1300" s="1184">
        <v>83474324326</v>
      </c>
    </row>
    <row r="1301" spans="1:10" s="1022" customFormat="1" ht="38.25" x14ac:dyDescent="0.3">
      <c r="A1301" s="1183" t="s">
        <v>3367</v>
      </c>
      <c r="B1301" s="1184" t="s">
        <v>3724</v>
      </c>
      <c r="C1301" s="1184" t="s">
        <v>10814</v>
      </c>
      <c r="D1301" s="1184" t="s">
        <v>3818</v>
      </c>
      <c r="E1301" s="1184" t="s">
        <v>3725</v>
      </c>
      <c r="F1301" s="1184" t="s">
        <v>3779</v>
      </c>
      <c r="G1301" s="1184" t="s">
        <v>3780</v>
      </c>
      <c r="H1301" s="1184" t="s">
        <v>3781</v>
      </c>
      <c r="I1301" s="1184" t="s">
        <v>1429</v>
      </c>
      <c r="J1301" s="1184">
        <v>8474323336</v>
      </c>
    </row>
    <row r="1302" spans="1:10" s="1022" customFormat="1" ht="38.25" x14ac:dyDescent="0.3">
      <c r="A1302" s="1183" t="s">
        <v>3367</v>
      </c>
      <c r="B1302" s="1184" t="s">
        <v>3724</v>
      </c>
      <c r="C1302" s="1184" t="s">
        <v>10814</v>
      </c>
      <c r="D1302" s="1184" t="s">
        <v>3818</v>
      </c>
      <c r="E1302" s="1184" t="s">
        <v>3725</v>
      </c>
      <c r="F1302" s="1184" t="s">
        <v>3782</v>
      </c>
      <c r="G1302" s="1184" t="s">
        <v>2800</v>
      </c>
      <c r="H1302" s="1184" t="s">
        <v>1621</v>
      </c>
      <c r="I1302" s="1184" t="s">
        <v>1570</v>
      </c>
      <c r="J1302" s="1184">
        <v>83474323241</v>
      </c>
    </row>
    <row r="1303" spans="1:10" s="1022" customFormat="1" ht="38.25" x14ac:dyDescent="0.3">
      <c r="A1303" s="1183" t="s">
        <v>3367</v>
      </c>
      <c r="B1303" s="1184" t="s">
        <v>3724</v>
      </c>
      <c r="C1303" s="1184" t="s">
        <v>10814</v>
      </c>
      <c r="D1303" s="1184" t="s">
        <v>3818</v>
      </c>
      <c r="E1303" s="1184" t="s">
        <v>3725</v>
      </c>
      <c r="F1303" s="1184" t="s">
        <v>3783</v>
      </c>
      <c r="G1303" s="603" t="s">
        <v>3806</v>
      </c>
      <c r="H1303" s="603" t="s">
        <v>12157</v>
      </c>
      <c r="I1303" s="603" t="s">
        <v>4519</v>
      </c>
      <c r="J1303" s="1184">
        <v>83474325119</v>
      </c>
    </row>
    <row r="1304" spans="1:10" s="1022" customFormat="1" ht="38.25" x14ac:dyDescent="0.3">
      <c r="A1304" s="1183" t="s">
        <v>3367</v>
      </c>
      <c r="B1304" s="1184" t="s">
        <v>3724</v>
      </c>
      <c r="C1304" s="1184" t="s">
        <v>10814</v>
      </c>
      <c r="D1304" s="1184" t="s">
        <v>3818</v>
      </c>
      <c r="E1304" s="1184" t="s">
        <v>3725</v>
      </c>
      <c r="F1304" s="1184" t="s">
        <v>3784</v>
      </c>
      <c r="G1304" s="1184" t="s">
        <v>3785</v>
      </c>
      <c r="H1304" s="1184" t="s">
        <v>3786</v>
      </c>
      <c r="I1304" s="1184" t="s">
        <v>3787</v>
      </c>
      <c r="J1304" s="1184">
        <v>83474329539</v>
      </c>
    </row>
    <row r="1305" spans="1:10" s="1022" customFormat="1" ht="38.25" x14ac:dyDescent="0.3">
      <c r="A1305" s="1183" t="s">
        <v>3367</v>
      </c>
      <c r="B1305" s="1184" t="s">
        <v>3724</v>
      </c>
      <c r="C1305" s="1184" t="s">
        <v>10814</v>
      </c>
      <c r="D1305" s="1184" t="s">
        <v>3818</v>
      </c>
      <c r="E1305" s="1184" t="s">
        <v>3725</v>
      </c>
      <c r="F1305" s="1184" t="s">
        <v>3788</v>
      </c>
      <c r="G1305" s="1184" t="s">
        <v>3789</v>
      </c>
      <c r="H1305" s="1184" t="s">
        <v>3790</v>
      </c>
      <c r="I1305" s="1184" t="s">
        <v>3791</v>
      </c>
      <c r="J1305" s="1184">
        <v>83474323014</v>
      </c>
    </row>
    <row r="1306" spans="1:10" s="1022" customFormat="1" ht="38.25" x14ac:dyDescent="0.3">
      <c r="A1306" s="1183" t="s">
        <v>3367</v>
      </c>
      <c r="B1306" s="1184" t="s">
        <v>3724</v>
      </c>
      <c r="C1306" s="1184" t="s">
        <v>10814</v>
      </c>
      <c r="D1306" s="1184" t="s">
        <v>3818</v>
      </c>
      <c r="E1306" s="1184" t="s">
        <v>3725</v>
      </c>
      <c r="F1306" s="1184" t="s">
        <v>3792</v>
      </c>
      <c r="G1306" s="1184" t="s">
        <v>3793</v>
      </c>
      <c r="H1306" s="1184" t="s">
        <v>3794</v>
      </c>
      <c r="I1306" s="1184" t="s">
        <v>3795</v>
      </c>
      <c r="J1306" s="1184">
        <v>83474323418</v>
      </c>
    </row>
    <row r="1307" spans="1:10" s="1022" customFormat="1" ht="38.25" x14ac:dyDescent="0.3">
      <c r="A1307" s="1183" t="s">
        <v>3367</v>
      </c>
      <c r="B1307" s="1184" t="s">
        <v>3724</v>
      </c>
      <c r="C1307" s="1184" t="s">
        <v>10814</v>
      </c>
      <c r="D1307" s="1184" t="s">
        <v>3818</v>
      </c>
      <c r="E1307" s="1184" t="s">
        <v>3725</v>
      </c>
      <c r="F1307" s="1184" t="s">
        <v>3796</v>
      </c>
      <c r="G1307" s="1184" t="s">
        <v>3773</v>
      </c>
      <c r="H1307" s="1184" t="s">
        <v>3774</v>
      </c>
      <c r="I1307" s="1184" t="s">
        <v>3775</v>
      </c>
      <c r="J1307" s="1184">
        <v>83474325445</v>
      </c>
    </row>
    <row r="1308" spans="1:10" s="1022" customFormat="1" ht="38.25" x14ac:dyDescent="0.3">
      <c r="A1308" s="1183" t="s">
        <v>3367</v>
      </c>
      <c r="B1308" s="1184" t="s">
        <v>3724</v>
      </c>
      <c r="C1308" s="1184" t="s">
        <v>10814</v>
      </c>
      <c r="D1308" s="1184" t="s">
        <v>3818</v>
      </c>
      <c r="E1308" s="1184" t="s">
        <v>3725</v>
      </c>
      <c r="F1308" s="603" t="s">
        <v>12158</v>
      </c>
      <c r="G1308" s="603" t="s">
        <v>12159</v>
      </c>
      <c r="H1308" s="603" t="s">
        <v>2601</v>
      </c>
      <c r="I1308" s="603" t="s">
        <v>1761</v>
      </c>
      <c r="J1308" s="603">
        <v>83474324466</v>
      </c>
    </row>
    <row r="1309" spans="1:10" s="1022" customFormat="1" ht="38.25" x14ac:dyDescent="0.3">
      <c r="A1309" s="1183" t="s">
        <v>3367</v>
      </c>
      <c r="B1309" s="1184" t="s">
        <v>3724</v>
      </c>
      <c r="C1309" s="1184" t="s">
        <v>10814</v>
      </c>
      <c r="D1309" s="1184" t="s">
        <v>3818</v>
      </c>
      <c r="E1309" s="1184" t="s">
        <v>3725</v>
      </c>
      <c r="F1309" s="1184" t="s">
        <v>3797</v>
      </c>
      <c r="G1309" s="1184" t="s">
        <v>3798</v>
      </c>
      <c r="H1309" s="1184" t="s">
        <v>3799</v>
      </c>
      <c r="I1309" s="1184" t="s">
        <v>1784</v>
      </c>
      <c r="J1309" s="1184">
        <v>83474325486</v>
      </c>
    </row>
    <row r="1310" spans="1:10" s="1022" customFormat="1" ht="38.25" x14ac:dyDescent="0.3">
      <c r="A1310" s="1183" t="s">
        <v>3367</v>
      </c>
      <c r="B1310" s="1184" t="s">
        <v>3724</v>
      </c>
      <c r="C1310" s="1184" t="s">
        <v>10814</v>
      </c>
      <c r="D1310" s="1184" t="s">
        <v>3818</v>
      </c>
      <c r="E1310" s="1184" t="s">
        <v>3725</v>
      </c>
      <c r="F1310" s="1184" t="s">
        <v>3800</v>
      </c>
      <c r="G1310" s="1184" t="s">
        <v>3801</v>
      </c>
      <c r="H1310" s="1184" t="s">
        <v>3583</v>
      </c>
      <c r="I1310" s="1184" t="s">
        <v>3802</v>
      </c>
      <c r="J1310" s="1184">
        <v>83474327613</v>
      </c>
    </row>
    <row r="1311" spans="1:10" s="1022" customFormat="1" ht="38.25" x14ac:dyDescent="0.3">
      <c r="A1311" s="1183" t="s">
        <v>3367</v>
      </c>
      <c r="B1311" s="1184" t="s">
        <v>3724</v>
      </c>
      <c r="C1311" s="1184" t="s">
        <v>10814</v>
      </c>
      <c r="D1311" s="1184" t="s">
        <v>3818</v>
      </c>
      <c r="E1311" s="1184" t="s">
        <v>3725</v>
      </c>
      <c r="F1311" s="1184" t="s">
        <v>3803</v>
      </c>
      <c r="G1311" s="1184" t="s">
        <v>3804</v>
      </c>
      <c r="H1311" s="1184" t="s">
        <v>2856</v>
      </c>
      <c r="I1311" s="1184" t="s">
        <v>1422</v>
      </c>
      <c r="J1311" s="1184">
        <v>83474325628</v>
      </c>
    </row>
    <row r="1312" spans="1:10" s="1022" customFormat="1" ht="38.25" x14ac:dyDescent="0.3">
      <c r="A1312" s="1183" t="s">
        <v>3367</v>
      </c>
      <c r="B1312" s="1184" t="s">
        <v>3724</v>
      </c>
      <c r="C1312" s="1184" t="s">
        <v>10814</v>
      </c>
      <c r="D1312" s="1184" t="s">
        <v>3818</v>
      </c>
      <c r="E1312" s="1184" t="s">
        <v>3725</v>
      </c>
      <c r="F1312" s="1184" t="s">
        <v>3805</v>
      </c>
      <c r="G1312" s="1184" t="s">
        <v>3806</v>
      </c>
      <c r="H1312" s="1184" t="s">
        <v>2522</v>
      </c>
      <c r="I1312" s="1184" t="s">
        <v>3807</v>
      </c>
      <c r="J1312" s="1184">
        <v>83474329037</v>
      </c>
    </row>
    <row r="1313" spans="1:10" s="1022" customFormat="1" ht="38.25" x14ac:dyDescent="0.3">
      <c r="A1313" s="1183" t="s">
        <v>3367</v>
      </c>
      <c r="B1313" s="1184" t="s">
        <v>3724</v>
      </c>
      <c r="C1313" s="1184" t="s">
        <v>10814</v>
      </c>
      <c r="D1313" s="1184" t="s">
        <v>3818</v>
      </c>
      <c r="E1313" s="1184" t="s">
        <v>3725</v>
      </c>
      <c r="F1313" s="1184" t="s">
        <v>3808</v>
      </c>
      <c r="G1313" s="1184" t="s">
        <v>3809</v>
      </c>
      <c r="H1313" s="1184" t="s">
        <v>2571</v>
      </c>
      <c r="I1313" s="1184" t="s">
        <v>3810</v>
      </c>
      <c r="J1313" s="1184">
        <v>83474329140</v>
      </c>
    </row>
    <row r="1314" spans="1:10" s="1022" customFormat="1" ht="38.25" x14ac:dyDescent="0.3">
      <c r="A1314" s="1183" t="s">
        <v>3367</v>
      </c>
      <c r="B1314" s="1184" t="s">
        <v>3724</v>
      </c>
      <c r="C1314" s="1184" t="s">
        <v>10814</v>
      </c>
      <c r="D1314" s="1184" t="s">
        <v>3818</v>
      </c>
      <c r="E1314" s="1184" t="s">
        <v>3725</v>
      </c>
      <c r="F1314" s="1184" t="s">
        <v>3811</v>
      </c>
      <c r="G1314" s="1184" t="s">
        <v>2797</v>
      </c>
      <c r="H1314" s="1184" t="s">
        <v>3812</v>
      </c>
      <c r="I1314" s="1184" t="s">
        <v>3813</v>
      </c>
      <c r="J1314" s="1184">
        <v>83474328023</v>
      </c>
    </row>
    <row r="1315" spans="1:10" s="1022" customFormat="1" ht="38.25" x14ac:dyDescent="0.3">
      <c r="A1315" s="1183" t="s">
        <v>3367</v>
      </c>
      <c r="B1315" s="1184" t="s">
        <v>3724</v>
      </c>
      <c r="C1315" s="1184" t="s">
        <v>10814</v>
      </c>
      <c r="D1315" s="1184" t="s">
        <v>3818</v>
      </c>
      <c r="E1315" s="1184" t="s">
        <v>3725</v>
      </c>
      <c r="F1315" s="1184" t="s">
        <v>3814</v>
      </c>
      <c r="G1315" s="1184" t="s">
        <v>3815</v>
      </c>
      <c r="H1315" s="1184" t="s">
        <v>1438</v>
      </c>
      <c r="I1315" s="1184" t="s">
        <v>1422</v>
      </c>
      <c r="J1315" s="1184">
        <v>83474328901</v>
      </c>
    </row>
    <row r="1316" spans="1:10" s="1022" customFormat="1" ht="38.25" x14ac:dyDescent="0.3">
      <c r="A1316" s="1183" t="s">
        <v>3367</v>
      </c>
      <c r="B1316" s="1184" t="s">
        <v>3724</v>
      </c>
      <c r="C1316" s="1184" t="s">
        <v>10814</v>
      </c>
      <c r="D1316" s="1184" t="s">
        <v>3818</v>
      </c>
      <c r="E1316" s="1184" t="s">
        <v>3725</v>
      </c>
      <c r="F1316" s="1184" t="s">
        <v>3816</v>
      </c>
      <c r="G1316" s="1184" t="s">
        <v>3817</v>
      </c>
      <c r="H1316" s="1184" t="s">
        <v>1700</v>
      </c>
      <c r="I1316" s="1184" t="s">
        <v>1582</v>
      </c>
      <c r="J1316" s="1184">
        <v>83474328901</v>
      </c>
    </row>
    <row r="1317" spans="1:10" s="1022" customFormat="1" ht="38.25" x14ac:dyDescent="0.3">
      <c r="A1317" s="1150" t="s">
        <v>10841</v>
      </c>
      <c r="B1317" s="1129"/>
      <c r="C1317" s="1154" t="s">
        <v>10814</v>
      </c>
      <c r="D1317" s="1062" t="s">
        <v>12079</v>
      </c>
      <c r="E1317" s="1129"/>
      <c r="F1317" s="1129"/>
      <c r="G1317" s="1129"/>
      <c r="H1317" s="1129"/>
      <c r="I1317" s="1129"/>
      <c r="J1317" s="1129"/>
    </row>
    <row r="1318" spans="1:10" s="1022" customFormat="1" ht="63.75" x14ac:dyDescent="0.3">
      <c r="A1318" s="1249">
        <v>23004</v>
      </c>
      <c r="B1318" s="1231">
        <v>3043</v>
      </c>
      <c r="C1318" s="1250" t="s">
        <v>4036</v>
      </c>
      <c r="D1318" s="1250" t="s">
        <v>4037</v>
      </c>
      <c r="E1318" s="1250" t="s">
        <v>1406</v>
      </c>
      <c r="F1318" s="1250" t="s">
        <v>4038</v>
      </c>
      <c r="G1318" s="1250" t="s">
        <v>4039</v>
      </c>
      <c r="H1318" s="1250" t="s">
        <v>4040</v>
      </c>
      <c r="I1318" s="1250" t="s">
        <v>4041</v>
      </c>
      <c r="J1318" s="1250" t="s">
        <v>4042</v>
      </c>
    </row>
    <row r="1319" spans="1:10" s="1022" customFormat="1" ht="38.25" x14ac:dyDescent="0.3">
      <c r="A1319" s="1244" t="s">
        <v>7925</v>
      </c>
      <c r="B1319" s="603"/>
      <c r="C1319" s="603" t="s">
        <v>12839</v>
      </c>
      <c r="D1319" s="603" t="s">
        <v>8054</v>
      </c>
      <c r="E1319" s="603" t="s">
        <v>8600</v>
      </c>
      <c r="F1319" s="603" t="s">
        <v>12840</v>
      </c>
      <c r="G1319" s="603" t="s">
        <v>4214</v>
      </c>
      <c r="H1319" s="603" t="s">
        <v>12841</v>
      </c>
      <c r="I1319" s="603" t="s">
        <v>2707</v>
      </c>
      <c r="J1319" s="603" t="s">
        <v>12842</v>
      </c>
    </row>
    <row r="1320" spans="1:10" s="1022" customFormat="1" ht="38.25" x14ac:dyDescent="0.3">
      <c r="A1320" s="1244" t="s">
        <v>7914</v>
      </c>
      <c r="B1320" s="603"/>
      <c r="C1320" s="603" t="s">
        <v>10532</v>
      </c>
      <c r="D1320" s="603" t="s">
        <v>8015</v>
      </c>
      <c r="E1320" s="603" t="s">
        <v>12843</v>
      </c>
      <c r="F1320" s="603" t="s">
        <v>12844</v>
      </c>
      <c r="G1320" s="603" t="s">
        <v>4214</v>
      </c>
      <c r="H1320" s="603" t="s">
        <v>12841</v>
      </c>
      <c r="I1320" s="603" t="s">
        <v>2707</v>
      </c>
      <c r="J1320" s="603" t="s">
        <v>12842</v>
      </c>
    </row>
    <row r="1321" spans="1:10" s="1022" customFormat="1" ht="38.25" x14ac:dyDescent="0.3">
      <c r="A1321" s="1244" t="s">
        <v>7933</v>
      </c>
      <c r="B1321" s="603"/>
      <c r="C1321" s="603" t="s">
        <v>10534</v>
      </c>
      <c r="D1321" s="603" t="s">
        <v>12845</v>
      </c>
      <c r="E1321" s="603" t="s">
        <v>12843</v>
      </c>
      <c r="F1321" s="603" t="s">
        <v>12846</v>
      </c>
      <c r="G1321" s="603" t="s">
        <v>9336</v>
      </c>
      <c r="H1321" s="603" t="s">
        <v>2389</v>
      </c>
      <c r="I1321" s="603" t="s">
        <v>10802</v>
      </c>
      <c r="J1321" s="603" t="s">
        <v>12842</v>
      </c>
    </row>
    <row r="1322" spans="1:10" s="1022" customFormat="1" ht="38.25" x14ac:dyDescent="0.3">
      <c r="A1322" s="1185">
        <v>301200000355</v>
      </c>
      <c r="B1322" s="1186">
        <v>3000</v>
      </c>
      <c r="C1322" s="1013" t="s">
        <v>6074</v>
      </c>
      <c r="D1322" s="1013" t="s">
        <v>6075</v>
      </c>
      <c r="E1322" s="1187" t="s">
        <v>5679</v>
      </c>
      <c r="F1322" s="1187" t="s">
        <v>6076</v>
      </c>
      <c r="G1322" s="1187" t="s">
        <v>6077</v>
      </c>
      <c r="H1322" s="1187" t="s">
        <v>6078</v>
      </c>
      <c r="I1322" s="1187" t="s">
        <v>3287</v>
      </c>
      <c r="J1322" s="1187" t="s">
        <v>6079</v>
      </c>
    </row>
    <row r="1323" spans="1:10" s="1022" customFormat="1" ht="51" x14ac:dyDescent="0.3">
      <c r="A1323" s="1185">
        <v>301200000355</v>
      </c>
      <c r="B1323" s="1186">
        <v>3038</v>
      </c>
      <c r="C1323" s="1013" t="s">
        <v>6074</v>
      </c>
      <c r="D1323" s="1013" t="s">
        <v>6075</v>
      </c>
      <c r="E1323" s="1184" t="s">
        <v>6080</v>
      </c>
      <c r="F1323" s="1187" t="s">
        <v>6081</v>
      </c>
      <c r="G1323" s="1184" t="s">
        <v>6082</v>
      </c>
      <c r="H1323" s="1184" t="s">
        <v>6083</v>
      </c>
      <c r="I1323" s="1184" t="s">
        <v>2717</v>
      </c>
      <c r="J1323" s="1184" t="s">
        <v>6084</v>
      </c>
    </row>
    <row r="1324" spans="1:10" s="1022" customFormat="1" ht="38.25" x14ac:dyDescent="0.3">
      <c r="A1324" s="1185">
        <v>301200000355</v>
      </c>
      <c r="B1324" s="1186">
        <v>3034</v>
      </c>
      <c r="C1324" s="1013" t="s">
        <v>6074</v>
      </c>
      <c r="D1324" s="1013" t="s">
        <v>6075</v>
      </c>
      <c r="E1324" s="1184" t="s">
        <v>2204</v>
      </c>
      <c r="F1324" s="1187" t="s">
        <v>6085</v>
      </c>
      <c r="G1324" s="1184" t="s">
        <v>2445</v>
      </c>
      <c r="H1324" s="1184" t="s">
        <v>1466</v>
      </c>
      <c r="I1324" s="1184" t="s">
        <v>6086</v>
      </c>
      <c r="J1324" s="1187" t="s">
        <v>6087</v>
      </c>
    </row>
    <row r="1325" spans="1:10" s="1022" customFormat="1" ht="38.25" x14ac:dyDescent="0.3">
      <c r="A1325" s="1185">
        <v>301200000355</v>
      </c>
      <c r="B1325" s="1184">
        <v>3040</v>
      </c>
      <c r="C1325" s="1013" t="s">
        <v>6074</v>
      </c>
      <c r="D1325" s="1013" t="s">
        <v>6075</v>
      </c>
      <c r="E1325" s="1184" t="s">
        <v>2943</v>
      </c>
      <c r="F1325" s="1187" t="s">
        <v>6088</v>
      </c>
      <c r="G1325" s="1184" t="s">
        <v>6089</v>
      </c>
      <c r="H1325" s="1184" t="s">
        <v>6090</v>
      </c>
      <c r="I1325" s="1184" t="s">
        <v>6091</v>
      </c>
      <c r="J1325" s="1187" t="s">
        <v>6092</v>
      </c>
    </row>
    <row r="1326" spans="1:10" s="1022" customFormat="1" ht="38.25" x14ac:dyDescent="0.3">
      <c r="A1326" s="1185">
        <v>301200000355</v>
      </c>
      <c r="B1326" s="1184">
        <v>3008</v>
      </c>
      <c r="C1326" s="1013" t="s">
        <v>6074</v>
      </c>
      <c r="D1326" s="1013" t="s">
        <v>6075</v>
      </c>
      <c r="E1326" s="1184" t="s">
        <v>6093</v>
      </c>
      <c r="F1326" s="1187" t="s">
        <v>6094</v>
      </c>
      <c r="G1326" s="1184" t="s">
        <v>6095</v>
      </c>
      <c r="H1326" s="1184" t="s">
        <v>1457</v>
      </c>
      <c r="I1326" s="1184" t="s">
        <v>6096</v>
      </c>
      <c r="J1326" s="1187" t="s">
        <v>6097</v>
      </c>
    </row>
    <row r="1327" spans="1:10" s="1022" customFormat="1" ht="38.25" x14ac:dyDescent="0.3">
      <c r="A1327" s="1185">
        <v>301200000355</v>
      </c>
      <c r="B1327" s="1184">
        <v>3042</v>
      </c>
      <c r="C1327" s="1013" t="s">
        <v>6074</v>
      </c>
      <c r="D1327" s="1013" t="s">
        <v>6075</v>
      </c>
      <c r="E1327" s="603" t="s">
        <v>5076</v>
      </c>
      <c r="F1327" s="1187" t="s">
        <v>6076</v>
      </c>
      <c r="G1327" s="1184" t="s">
        <v>6098</v>
      </c>
      <c r="H1327" s="1184" t="s">
        <v>5988</v>
      </c>
      <c r="I1327" s="1184" t="s">
        <v>5257</v>
      </c>
      <c r="J1327" s="1187" t="s">
        <v>6099</v>
      </c>
    </row>
    <row r="1328" spans="1:10" s="1022" customFormat="1" ht="38.25" x14ac:dyDescent="0.3">
      <c r="A1328" s="1185">
        <v>301200000355</v>
      </c>
      <c r="B1328" s="1184">
        <v>3004</v>
      </c>
      <c r="C1328" s="1013" t="s">
        <v>6074</v>
      </c>
      <c r="D1328" s="1013" t="s">
        <v>6075</v>
      </c>
      <c r="E1328" s="1184" t="s">
        <v>4801</v>
      </c>
      <c r="F1328" s="1187" t="s">
        <v>6100</v>
      </c>
      <c r="G1328" s="1184" t="s">
        <v>6101</v>
      </c>
      <c r="H1328" s="1184" t="s">
        <v>1457</v>
      </c>
      <c r="I1328" s="1184" t="s">
        <v>1717</v>
      </c>
      <c r="J1328" s="1187" t="s">
        <v>6102</v>
      </c>
    </row>
    <row r="1329" spans="1:10" s="1022" customFormat="1" ht="38.25" x14ac:dyDescent="0.3">
      <c r="A1329" s="1185">
        <v>301200000355</v>
      </c>
      <c r="B1329" s="1184">
        <v>3006</v>
      </c>
      <c r="C1329" s="1013" t="s">
        <v>6074</v>
      </c>
      <c r="D1329" s="1013" t="s">
        <v>6075</v>
      </c>
      <c r="E1329" s="1184" t="s">
        <v>6103</v>
      </c>
      <c r="F1329" s="1187" t="s">
        <v>6100</v>
      </c>
      <c r="G1329" s="1184" t="s">
        <v>6104</v>
      </c>
      <c r="H1329" s="1184" t="s">
        <v>6105</v>
      </c>
      <c r="I1329" s="1184" t="s">
        <v>6106</v>
      </c>
      <c r="J1329" s="1187" t="s">
        <v>6107</v>
      </c>
    </row>
    <row r="1330" spans="1:10" s="1022" customFormat="1" ht="38.25" x14ac:dyDescent="0.3">
      <c r="A1330" s="1185">
        <v>301200000355</v>
      </c>
      <c r="B1330" s="1184">
        <v>3058</v>
      </c>
      <c r="C1330" s="1013" t="s">
        <v>6074</v>
      </c>
      <c r="D1330" s="1013" t="s">
        <v>6075</v>
      </c>
      <c r="E1330" s="1184" t="s">
        <v>6108</v>
      </c>
      <c r="F1330" s="1187" t="s">
        <v>6100</v>
      </c>
      <c r="G1330" s="1184" t="s">
        <v>6109</v>
      </c>
      <c r="H1330" s="1184" t="s">
        <v>3718</v>
      </c>
      <c r="I1330" s="1184" t="s">
        <v>6110</v>
      </c>
      <c r="J1330" s="1187" t="s">
        <v>6111</v>
      </c>
    </row>
    <row r="1331" spans="1:10" s="1022" customFormat="1" ht="38.25" x14ac:dyDescent="0.3">
      <c r="A1331" s="1185">
        <v>301200000355</v>
      </c>
      <c r="B1331" s="1184">
        <v>3059</v>
      </c>
      <c r="C1331" s="1013" t="s">
        <v>6074</v>
      </c>
      <c r="D1331" s="1013" t="s">
        <v>6075</v>
      </c>
      <c r="E1331" s="1187" t="s">
        <v>5059</v>
      </c>
      <c r="F1331" s="1187" t="s">
        <v>6100</v>
      </c>
      <c r="G1331" s="1184" t="s">
        <v>6112</v>
      </c>
      <c r="H1331" s="1184" t="s">
        <v>2394</v>
      </c>
      <c r="I1331" s="1184" t="s">
        <v>1422</v>
      </c>
      <c r="J1331" s="1187" t="s">
        <v>6113</v>
      </c>
    </row>
    <row r="1332" spans="1:10" s="1022" customFormat="1" ht="38.25" x14ac:dyDescent="0.3">
      <c r="A1332" s="1185">
        <v>301200000355</v>
      </c>
      <c r="B1332" s="1184">
        <v>3049</v>
      </c>
      <c r="C1332" s="1013" t="s">
        <v>6074</v>
      </c>
      <c r="D1332" s="1013" t="s">
        <v>6075</v>
      </c>
      <c r="E1332" s="1184" t="s">
        <v>6114</v>
      </c>
      <c r="F1332" s="1187" t="s">
        <v>6100</v>
      </c>
      <c r="G1332" s="1184" t="s">
        <v>6115</v>
      </c>
      <c r="H1332" s="1184" t="s">
        <v>6116</v>
      </c>
      <c r="I1332" s="1184" t="s">
        <v>6117</v>
      </c>
      <c r="J1332" s="1187" t="s">
        <v>6118</v>
      </c>
    </row>
    <row r="1333" spans="1:10" s="1022" customFormat="1" ht="38.25" x14ac:dyDescent="0.3">
      <c r="A1333" s="1185">
        <v>301200000355</v>
      </c>
      <c r="B1333" s="1184">
        <v>3044</v>
      </c>
      <c r="C1333" s="1013" t="s">
        <v>6074</v>
      </c>
      <c r="D1333" s="1013" t="s">
        <v>6075</v>
      </c>
      <c r="E1333" s="1184" t="s">
        <v>6119</v>
      </c>
      <c r="F1333" s="1187" t="s">
        <v>6120</v>
      </c>
      <c r="G1333" s="603" t="s">
        <v>12160</v>
      </c>
      <c r="H1333" s="603" t="s">
        <v>12161</v>
      </c>
      <c r="I1333" s="603" t="s">
        <v>12162</v>
      </c>
      <c r="J1333" s="1187" t="s">
        <v>6122</v>
      </c>
    </row>
    <row r="1334" spans="1:10" s="1022" customFormat="1" ht="38.25" x14ac:dyDescent="0.3">
      <c r="A1334" s="1185">
        <v>301200000355</v>
      </c>
      <c r="B1334" s="1184">
        <v>3048</v>
      </c>
      <c r="C1334" s="1013" t="s">
        <v>6074</v>
      </c>
      <c r="D1334" s="1013" t="s">
        <v>6075</v>
      </c>
      <c r="E1334" s="1184" t="s">
        <v>6123</v>
      </c>
      <c r="F1334" s="1187" t="s">
        <v>6120</v>
      </c>
      <c r="G1334" s="1184" t="s">
        <v>6124</v>
      </c>
      <c r="H1334" s="1184" t="s">
        <v>2680</v>
      </c>
      <c r="I1334" s="1184" t="s">
        <v>6125</v>
      </c>
      <c r="J1334" s="1187" t="s">
        <v>6126</v>
      </c>
    </row>
    <row r="1335" spans="1:10" s="1022" customFormat="1" ht="38.25" x14ac:dyDescent="0.3">
      <c r="A1335" s="1185">
        <v>301200000355</v>
      </c>
      <c r="B1335" s="1184">
        <v>3149</v>
      </c>
      <c r="C1335" s="1013" t="s">
        <v>6074</v>
      </c>
      <c r="D1335" s="1013" t="s">
        <v>6075</v>
      </c>
      <c r="E1335" s="603" t="s">
        <v>12163</v>
      </c>
      <c r="F1335" s="1187" t="s">
        <v>6120</v>
      </c>
      <c r="G1335" s="1184" t="s">
        <v>6127</v>
      </c>
      <c r="H1335" s="1184" t="s">
        <v>6128</v>
      </c>
      <c r="I1335" s="1184" t="s">
        <v>6129</v>
      </c>
      <c r="J1335" s="1187" t="s">
        <v>6130</v>
      </c>
    </row>
    <row r="1336" spans="1:10" s="1022" customFormat="1" ht="38.25" x14ac:dyDescent="0.3">
      <c r="A1336" s="1185">
        <v>301200000355</v>
      </c>
      <c r="B1336" s="1184">
        <v>3031</v>
      </c>
      <c r="C1336" s="1013" t="s">
        <v>6074</v>
      </c>
      <c r="D1336" s="1013" t="s">
        <v>6075</v>
      </c>
      <c r="E1336" s="1184" t="s">
        <v>6131</v>
      </c>
      <c r="F1336" s="1187" t="s">
        <v>6120</v>
      </c>
      <c r="G1336" s="1184" t="s">
        <v>6132</v>
      </c>
      <c r="H1336" s="1184" t="s">
        <v>2157</v>
      </c>
      <c r="I1336" s="1184" t="s">
        <v>6133</v>
      </c>
      <c r="J1336" s="1187" t="s">
        <v>6134</v>
      </c>
    </row>
    <row r="1337" spans="1:10" s="1022" customFormat="1" ht="38.25" x14ac:dyDescent="0.3">
      <c r="A1337" s="1185">
        <v>301200000355</v>
      </c>
      <c r="B1337" s="1184">
        <v>3003</v>
      </c>
      <c r="C1337" s="1013" t="s">
        <v>6074</v>
      </c>
      <c r="D1337" s="1013" t="s">
        <v>6075</v>
      </c>
      <c r="E1337" s="1184" t="s">
        <v>6135</v>
      </c>
      <c r="F1337" s="1187" t="s">
        <v>6081</v>
      </c>
      <c r="G1337" s="603" t="s">
        <v>2340</v>
      </c>
      <c r="H1337" s="603" t="s">
        <v>12164</v>
      </c>
      <c r="I1337" s="603" t="s">
        <v>12165</v>
      </c>
      <c r="J1337" s="1187" t="s">
        <v>6137</v>
      </c>
    </row>
    <row r="1338" spans="1:10" s="1022" customFormat="1" ht="38.25" x14ac:dyDescent="0.3">
      <c r="A1338" s="1185">
        <v>301200000355</v>
      </c>
      <c r="B1338" s="1184">
        <v>3139</v>
      </c>
      <c r="C1338" s="1013" t="s">
        <v>6074</v>
      </c>
      <c r="D1338" s="1013" t="s">
        <v>6075</v>
      </c>
      <c r="E1338" s="1184" t="s">
        <v>6138</v>
      </c>
      <c r="F1338" s="1187" t="s">
        <v>6081</v>
      </c>
      <c r="G1338" s="1184" t="s">
        <v>2754</v>
      </c>
      <c r="H1338" s="1184" t="s">
        <v>1684</v>
      </c>
      <c r="I1338" s="1184" t="s">
        <v>6139</v>
      </c>
      <c r="J1338" s="1184" t="s">
        <v>6140</v>
      </c>
    </row>
    <row r="1339" spans="1:10" s="1022" customFormat="1" ht="38.25" x14ac:dyDescent="0.3">
      <c r="A1339" s="1185">
        <v>301200000355</v>
      </c>
      <c r="B1339" s="1184">
        <v>3136</v>
      </c>
      <c r="C1339" s="1013" t="s">
        <v>6074</v>
      </c>
      <c r="D1339" s="1013" t="s">
        <v>6075</v>
      </c>
      <c r="E1339" s="1184" t="s">
        <v>6141</v>
      </c>
      <c r="F1339" s="1187" t="s">
        <v>6081</v>
      </c>
      <c r="G1339" s="1184" t="s">
        <v>6142</v>
      </c>
      <c r="H1339" s="1184" t="s">
        <v>2389</v>
      </c>
      <c r="I1339" s="1184" t="s">
        <v>6143</v>
      </c>
      <c r="J1339" s="1184" t="s">
        <v>6144</v>
      </c>
    </row>
    <row r="1340" spans="1:10" s="1022" customFormat="1" ht="38.25" x14ac:dyDescent="0.3">
      <c r="A1340" s="1185">
        <v>301200000355</v>
      </c>
      <c r="B1340" s="1184">
        <v>3135</v>
      </c>
      <c r="C1340" s="1013" t="s">
        <v>6074</v>
      </c>
      <c r="D1340" s="1013" t="s">
        <v>6075</v>
      </c>
      <c r="E1340" s="1184" t="s">
        <v>6145</v>
      </c>
      <c r="F1340" s="1187" t="s">
        <v>6081</v>
      </c>
      <c r="G1340" s="1184" t="s">
        <v>6146</v>
      </c>
      <c r="H1340" s="1184" t="s">
        <v>1901</v>
      </c>
      <c r="I1340" s="1184" t="s">
        <v>1622</v>
      </c>
      <c r="J1340" s="1184" t="s">
        <v>6147</v>
      </c>
    </row>
    <row r="1341" spans="1:10" s="1022" customFormat="1" ht="38.25" x14ac:dyDescent="0.3">
      <c r="A1341" s="1185">
        <v>301200000355</v>
      </c>
      <c r="B1341" s="1184">
        <v>3127</v>
      </c>
      <c r="C1341" s="1013" t="s">
        <v>6074</v>
      </c>
      <c r="D1341" s="1013" t="s">
        <v>6075</v>
      </c>
      <c r="E1341" s="1184" t="s">
        <v>6148</v>
      </c>
      <c r="F1341" s="1187" t="s">
        <v>6094</v>
      </c>
      <c r="G1341" s="1184" t="s">
        <v>6149</v>
      </c>
      <c r="H1341" s="1184" t="s">
        <v>2380</v>
      </c>
      <c r="I1341" s="1184" t="s">
        <v>6150</v>
      </c>
      <c r="J1341" s="1187" t="s">
        <v>6151</v>
      </c>
    </row>
    <row r="1342" spans="1:10" s="1022" customFormat="1" ht="38.25" x14ac:dyDescent="0.3">
      <c r="A1342" s="1185">
        <v>301200000355</v>
      </c>
      <c r="B1342" s="1184">
        <v>3017</v>
      </c>
      <c r="C1342" s="1013" t="s">
        <v>6074</v>
      </c>
      <c r="D1342" s="1013" t="s">
        <v>6075</v>
      </c>
      <c r="E1342" s="1184" t="s">
        <v>6152</v>
      </c>
      <c r="F1342" s="1187" t="s">
        <v>6094</v>
      </c>
      <c r="G1342" s="1184" t="s">
        <v>6149</v>
      </c>
      <c r="H1342" s="1184" t="s">
        <v>2380</v>
      </c>
      <c r="I1342" s="1184" t="s">
        <v>6150</v>
      </c>
      <c r="J1342" s="1187" t="s">
        <v>6151</v>
      </c>
    </row>
    <row r="1343" spans="1:10" s="1022" customFormat="1" ht="38.25" x14ac:dyDescent="0.3">
      <c r="A1343" s="1185">
        <v>301200000355</v>
      </c>
      <c r="B1343" s="1184">
        <v>3017</v>
      </c>
      <c r="C1343" s="1013" t="s">
        <v>6074</v>
      </c>
      <c r="D1343" s="1013" t="s">
        <v>6075</v>
      </c>
      <c r="E1343" s="1184" t="s">
        <v>6153</v>
      </c>
      <c r="F1343" s="1187" t="s">
        <v>6094</v>
      </c>
      <c r="G1343" s="1184" t="s">
        <v>6154</v>
      </c>
      <c r="H1343" s="1184" t="s">
        <v>6090</v>
      </c>
      <c r="I1343" s="1184" t="s">
        <v>2927</v>
      </c>
      <c r="J1343" s="1187" t="s">
        <v>6155</v>
      </c>
    </row>
    <row r="1344" spans="1:10" s="1022" customFormat="1" ht="38.25" x14ac:dyDescent="0.3">
      <c r="A1344" s="1185">
        <v>301200000355</v>
      </c>
      <c r="B1344" s="1184">
        <v>3017</v>
      </c>
      <c r="C1344" s="1013" t="s">
        <v>6074</v>
      </c>
      <c r="D1344" s="1013" t="s">
        <v>6075</v>
      </c>
      <c r="E1344" s="1184" t="s">
        <v>6156</v>
      </c>
      <c r="F1344" s="1187" t="s">
        <v>6085</v>
      </c>
      <c r="G1344" s="1184" t="s">
        <v>2445</v>
      </c>
      <c r="H1344" s="1184" t="s">
        <v>1466</v>
      </c>
      <c r="I1344" s="1184" t="s">
        <v>6086</v>
      </c>
      <c r="J1344" s="1187" t="s">
        <v>6087</v>
      </c>
    </row>
    <row r="1345" spans="1:10" s="1022" customFormat="1" ht="38.25" x14ac:dyDescent="0.3">
      <c r="A1345" s="1185">
        <v>301200000355</v>
      </c>
      <c r="B1345" s="1184">
        <v>3017</v>
      </c>
      <c r="C1345" s="1013" t="s">
        <v>6074</v>
      </c>
      <c r="D1345" s="1013" t="s">
        <v>6075</v>
      </c>
      <c r="E1345" s="1184" t="s">
        <v>6157</v>
      </c>
      <c r="F1345" s="1187" t="s">
        <v>6088</v>
      </c>
      <c r="G1345" s="1184" t="s">
        <v>6158</v>
      </c>
      <c r="H1345" s="1184" t="s">
        <v>2452</v>
      </c>
      <c r="I1345" s="1184" t="s">
        <v>6159</v>
      </c>
      <c r="J1345" s="1187" t="s">
        <v>6160</v>
      </c>
    </row>
    <row r="1346" spans="1:10" s="1022" customFormat="1" ht="38.25" x14ac:dyDescent="0.3">
      <c r="A1346" s="1185">
        <v>301200000355</v>
      </c>
      <c r="B1346" s="1184">
        <v>3017</v>
      </c>
      <c r="C1346" s="1013" t="s">
        <v>6074</v>
      </c>
      <c r="D1346" s="1013" t="s">
        <v>6075</v>
      </c>
      <c r="E1346" s="1184" t="s">
        <v>6161</v>
      </c>
      <c r="F1346" s="1187" t="s">
        <v>6094</v>
      </c>
      <c r="G1346" s="1184" t="s">
        <v>6095</v>
      </c>
      <c r="H1346" s="1184" t="s">
        <v>1457</v>
      </c>
      <c r="I1346" s="1184" t="s">
        <v>6096</v>
      </c>
      <c r="J1346" s="1187" t="s">
        <v>6097</v>
      </c>
    </row>
    <row r="1347" spans="1:10" s="1022" customFormat="1" ht="38.25" x14ac:dyDescent="0.3">
      <c r="A1347" s="1185">
        <v>301200000355</v>
      </c>
      <c r="B1347" s="1184">
        <v>3017</v>
      </c>
      <c r="C1347" s="1013" t="s">
        <v>6074</v>
      </c>
      <c r="D1347" s="1013" t="s">
        <v>6075</v>
      </c>
      <c r="E1347" s="1184" t="s">
        <v>6162</v>
      </c>
      <c r="F1347" s="1184" t="s">
        <v>6163</v>
      </c>
      <c r="G1347" s="1184" t="s">
        <v>6164</v>
      </c>
      <c r="H1347" s="1184" t="s">
        <v>2341</v>
      </c>
      <c r="I1347" s="1184" t="s">
        <v>6165</v>
      </c>
      <c r="J1347" s="1187" t="s">
        <v>6166</v>
      </c>
    </row>
    <row r="1348" spans="1:10" s="1022" customFormat="1" ht="38.25" x14ac:dyDescent="0.3">
      <c r="A1348" s="1185">
        <v>301200000355</v>
      </c>
      <c r="B1348" s="1184">
        <v>3017</v>
      </c>
      <c r="C1348" s="1013" t="s">
        <v>6074</v>
      </c>
      <c r="D1348" s="1013" t="s">
        <v>6075</v>
      </c>
      <c r="E1348" s="1184" t="s">
        <v>6167</v>
      </c>
      <c r="F1348" s="1184" t="s">
        <v>6168</v>
      </c>
      <c r="G1348" s="1184" t="s">
        <v>6169</v>
      </c>
      <c r="H1348" s="1184" t="s">
        <v>6170</v>
      </c>
      <c r="I1348" s="1184" t="s">
        <v>6171</v>
      </c>
      <c r="J1348" s="1187" t="s">
        <v>6172</v>
      </c>
    </row>
    <row r="1349" spans="1:10" s="1022" customFormat="1" ht="51" x14ac:dyDescent="0.3">
      <c r="A1349" s="1185">
        <v>301200000355</v>
      </c>
      <c r="B1349" s="1184">
        <v>3017</v>
      </c>
      <c r="C1349" s="1013" t="s">
        <v>6074</v>
      </c>
      <c r="D1349" s="1013" t="s">
        <v>6075</v>
      </c>
      <c r="E1349" s="1184" t="s">
        <v>6173</v>
      </c>
      <c r="F1349" s="1187" t="s">
        <v>6081</v>
      </c>
      <c r="G1349" s="603" t="s">
        <v>12166</v>
      </c>
      <c r="H1349" s="603" t="s">
        <v>12167</v>
      </c>
      <c r="I1349" s="603" t="s">
        <v>12168</v>
      </c>
      <c r="J1349" s="1184" t="s">
        <v>6084</v>
      </c>
    </row>
    <row r="1350" spans="1:10" s="1022" customFormat="1" ht="38.25" x14ac:dyDescent="0.3">
      <c r="A1350" s="1185">
        <v>301200000355</v>
      </c>
      <c r="B1350" s="1184">
        <v>3007</v>
      </c>
      <c r="C1350" s="1013" t="s">
        <v>6074</v>
      </c>
      <c r="D1350" s="1013" t="s">
        <v>6075</v>
      </c>
      <c r="E1350" s="1184" t="s">
        <v>5094</v>
      </c>
      <c r="F1350" s="1187" t="s">
        <v>6094</v>
      </c>
      <c r="G1350" s="1184" t="s">
        <v>6174</v>
      </c>
      <c r="H1350" s="1184" t="s">
        <v>2856</v>
      </c>
      <c r="I1350" s="1184" t="s">
        <v>1671</v>
      </c>
      <c r="J1350" s="1187" t="s">
        <v>6175</v>
      </c>
    </row>
    <row r="1351" spans="1:10" s="1022" customFormat="1" ht="63.75" x14ac:dyDescent="0.3">
      <c r="A1351" s="1185">
        <v>301200000355</v>
      </c>
      <c r="B1351" s="1184">
        <v>3004</v>
      </c>
      <c r="C1351" s="1013" t="s">
        <v>6074</v>
      </c>
      <c r="D1351" s="1013" t="s">
        <v>6075</v>
      </c>
      <c r="E1351" s="1188" t="s">
        <v>12169</v>
      </c>
      <c r="F1351" s="1188" t="s">
        <v>12170</v>
      </c>
      <c r="G1351" s="1184" t="s">
        <v>2792</v>
      </c>
      <c r="H1351" s="1184" t="s">
        <v>1457</v>
      </c>
      <c r="I1351" s="1184" t="s">
        <v>2717</v>
      </c>
      <c r="J1351" s="1187" t="s">
        <v>6176</v>
      </c>
    </row>
    <row r="1352" spans="1:10" s="1022" customFormat="1" ht="63.75" x14ac:dyDescent="0.3">
      <c r="A1352" s="1185">
        <v>301200000355</v>
      </c>
      <c r="B1352" s="1184">
        <v>3000</v>
      </c>
      <c r="C1352" s="1013" t="s">
        <v>6074</v>
      </c>
      <c r="D1352" s="1013" t="s">
        <v>6075</v>
      </c>
      <c r="E1352" s="603" t="s">
        <v>12171</v>
      </c>
      <c r="F1352" s="603" t="s">
        <v>12172</v>
      </c>
      <c r="G1352" s="1184" t="s">
        <v>6164</v>
      </c>
      <c r="H1352" s="1184" t="s">
        <v>2341</v>
      </c>
      <c r="I1352" s="1184" t="s">
        <v>6165</v>
      </c>
      <c r="J1352" s="1187" t="s">
        <v>6166</v>
      </c>
    </row>
    <row r="1353" spans="1:10" s="1022" customFormat="1" ht="63.75" x14ac:dyDescent="0.3">
      <c r="A1353" s="1185">
        <v>301200000355</v>
      </c>
      <c r="B1353" s="1184">
        <v>3000</v>
      </c>
      <c r="C1353" s="1013" t="s">
        <v>6074</v>
      </c>
      <c r="D1353" s="1013" t="s">
        <v>6075</v>
      </c>
      <c r="E1353" s="603" t="s">
        <v>12173</v>
      </c>
      <c r="F1353" s="603" t="s">
        <v>12174</v>
      </c>
      <c r="G1353" s="1184" t="s">
        <v>6177</v>
      </c>
      <c r="H1353" s="1184" t="s">
        <v>5456</v>
      </c>
      <c r="I1353" s="1184" t="s">
        <v>3287</v>
      </c>
      <c r="J1353" s="1187" t="s">
        <v>6178</v>
      </c>
    </row>
    <row r="1354" spans="1:10" s="1022" customFormat="1" ht="76.5" x14ac:dyDescent="0.3">
      <c r="A1354" s="1185">
        <v>301200000355</v>
      </c>
      <c r="B1354" s="1184">
        <v>3000</v>
      </c>
      <c r="C1354" s="1013" t="s">
        <v>6074</v>
      </c>
      <c r="D1354" s="1013" t="s">
        <v>6075</v>
      </c>
      <c r="E1354" s="603" t="s">
        <v>12175</v>
      </c>
      <c r="F1354" s="603" t="s">
        <v>12176</v>
      </c>
      <c r="G1354" s="1184" t="s">
        <v>1631</v>
      </c>
      <c r="H1354" s="1184" t="s">
        <v>6179</v>
      </c>
      <c r="I1354" s="1184" t="s">
        <v>6180</v>
      </c>
      <c r="J1354" s="1187" t="s">
        <v>6181</v>
      </c>
    </row>
    <row r="1355" spans="1:10" s="1022" customFormat="1" ht="63.75" x14ac:dyDescent="0.3">
      <c r="A1355" s="1185">
        <v>301200000355</v>
      </c>
      <c r="B1355" s="1184">
        <v>3000</v>
      </c>
      <c r="C1355" s="1013" t="s">
        <v>6074</v>
      </c>
      <c r="D1355" s="1013" t="s">
        <v>6075</v>
      </c>
      <c r="E1355" s="603" t="s">
        <v>12177</v>
      </c>
      <c r="F1355" s="603" t="s">
        <v>12178</v>
      </c>
      <c r="G1355" s="1184" t="s">
        <v>6169</v>
      </c>
      <c r="H1355" s="1184" t="s">
        <v>6170</v>
      </c>
      <c r="I1355" s="1184" t="s">
        <v>6171</v>
      </c>
      <c r="J1355" s="1187" t="s">
        <v>6172</v>
      </c>
    </row>
    <row r="1356" spans="1:10" s="1022" customFormat="1" ht="63.75" x14ac:dyDescent="0.3">
      <c r="A1356" s="1185">
        <v>301200000355</v>
      </c>
      <c r="B1356" s="1184">
        <v>3004</v>
      </c>
      <c r="C1356" s="1013" t="s">
        <v>6074</v>
      </c>
      <c r="D1356" s="1013" t="s">
        <v>6075</v>
      </c>
      <c r="E1356" s="1187" t="s">
        <v>6182</v>
      </c>
      <c r="F1356" s="1189" t="s">
        <v>12179</v>
      </c>
      <c r="G1356" s="1184" t="s">
        <v>6183</v>
      </c>
      <c r="H1356" s="1184" t="s">
        <v>1433</v>
      </c>
      <c r="I1356" s="1184" t="s">
        <v>1570</v>
      </c>
      <c r="J1356" s="1187" t="s">
        <v>6184</v>
      </c>
    </row>
    <row r="1357" spans="1:10" s="1022" customFormat="1" ht="63.75" x14ac:dyDescent="0.3">
      <c r="A1357" s="1185">
        <v>301200000355</v>
      </c>
      <c r="B1357" s="1184">
        <v>3004</v>
      </c>
      <c r="C1357" s="1013" t="s">
        <v>6074</v>
      </c>
      <c r="D1357" s="1013" t="s">
        <v>6075</v>
      </c>
      <c r="E1357" s="1187" t="s">
        <v>6185</v>
      </c>
      <c r="F1357" s="1189" t="s">
        <v>12180</v>
      </c>
      <c r="G1357" s="1184" t="s">
        <v>4729</v>
      </c>
      <c r="H1357" s="1184" t="s">
        <v>2721</v>
      </c>
      <c r="I1357" s="1184" t="s">
        <v>1717</v>
      </c>
      <c r="J1357" s="1187" t="s">
        <v>6186</v>
      </c>
    </row>
    <row r="1358" spans="1:10" s="1022" customFormat="1" ht="63.75" x14ac:dyDescent="0.3">
      <c r="A1358" s="1185">
        <v>301200000355</v>
      </c>
      <c r="B1358" s="1184">
        <v>3004</v>
      </c>
      <c r="C1358" s="1013" t="s">
        <v>6074</v>
      </c>
      <c r="D1358" s="1013" t="s">
        <v>6075</v>
      </c>
      <c r="E1358" s="1187" t="s">
        <v>6187</v>
      </c>
      <c r="F1358" s="1189" t="s">
        <v>12181</v>
      </c>
      <c r="G1358" s="1184" t="s">
        <v>6188</v>
      </c>
      <c r="H1358" s="1184" t="s">
        <v>2153</v>
      </c>
      <c r="I1358" s="1184" t="s">
        <v>6189</v>
      </c>
      <c r="J1358" s="1187" t="s">
        <v>6190</v>
      </c>
    </row>
    <row r="1359" spans="1:10" s="1022" customFormat="1" ht="63.75" x14ac:dyDescent="0.3">
      <c r="A1359" s="1185">
        <v>301200000355</v>
      </c>
      <c r="B1359" s="1184">
        <v>3004</v>
      </c>
      <c r="C1359" s="1013" t="s">
        <v>6074</v>
      </c>
      <c r="D1359" s="1013" t="s">
        <v>6075</v>
      </c>
      <c r="E1359" s="1187" t="s">
        <v>6191</v>
      </c>
      <c r="F1359" s="1189" t="s">
        <v>12182</v>
      </c>
      <c r="G1359" s="1184" t="s">
        <v>1955</v>
      </c>
      <c r="H1359" s="1184" t="s">
        <v>2615</v>
      </c>
      <c r="I1359" s="1184" t="s">
        <v>1434</v>
      </c>
      <c r="J1359" s="1187" t="s">
        <v>6192</v>
      </c>
    </row>
    <row r="1360" spans="1:10" s="1022" customFormat="1" ht="63.75" x14ac:dyDescent="0.3">
      <c r="A1360" s="1185">
        <v>301200000355</v>
      </c>
      <c r="B1360" s="1184">
        <v>3004</v>
      </c>
      <c r="C1360" s="1013" t="s">
        <v>6074</v>
      </c>
      <c r="D1360" s="1013" t="s">
        <v>6075</v>
      </c>
      <c r="E1360" s="1187" t="s">
        <v>6193</v>
      </c>
      <c r="F1360" s="1189" t="s">
        <v>12183</v>
      </c>
      <c r="G1360" s="1184" t="s">
        <v>6194</v>
      </c>
      <c r="H1360" s="1184" t="s">
        <v>2480</v>
      </c>
      <c r="I1360" s="1184" t="s">
        <v>6195</v>
      </c>
      <c r="J1360" s="1187" t="s">
        <v>6196</v>
      </c>
    </row>
    <row r="1361" spans="1:15" s="1022" customFormat="1" ht="63.75" x14ac:dyDescent="0.3">
      <c r="A1361" s="1185">
        <v>301200000355</v>
      </c>
      <c r="B1361" s="1184">
        <v>3004</v>
      </c>
      <c r="C1361" s="1013" t="s">
        <v>6074</v>
      </c>
      <c r="D1361" s="1013" t="s">
        <v>6075</v>
      </c>
      <c r="E1361" s="1187" t="s">
        <v>6197</v>
      </c>
      <c r="F1361" s="1189" t="s">
        <v>12184</v>
      </c>
      <c r="G1361" s="1184" t="s">
        <v>4616</v>
      </c>
      <c r="H1361" s="1184" t="s">
        <v>1569</v>
      </c>
      <c r="I1361" s="1184" t="s">
        <v>1582</v>
      </c>
      <c r="J1361" s="1187" t="s">
        <v>6198</v>
      </c>
    </row>
    <row r="1362" spans="1:15" s="1022" customFormat="1" ht="63.75" x14ac:dyDescent="0.3">
      <c r="A1362" s="1185">
        <v>301200000355</v>
      </c>
      <c r="B1362" s="1184">
        <v>3004</v>
      </c>
      <c r="C1362" s="1013" t="s">
        <v>6074</v>
      </c>
      <c r="D1362" s="1013" t="s">
        <v>6075</v>
      </c>
      <c r="E1362" s="1187" t="s">
        <v>6199</v>
      </c>
      <c r="F1362" s="1189" t="s">
        <v>12185</v>
      </c>
      <c r="G1362" s="1184" t="s">
        <v>6200</v>
      </c>
      <c r="H1362" s="1184" t="s">
        <v>2993</v>
      </c>
      <c r="I1362" s="1184" t="s">
        <v>1717</v>
      </c>
      <c r="J1362" s="1187" t="s">
        <v>6201</v>
      </c>
    </row>
    <row r="1363" spans="1:15" s="1022" customFormat="1" ht="63.75" x14ac:dyDescent="0.3">
      <c r="A1363" s="1185">
        <v>301200000355</v>
      </c>
      <c r="B1363" s="1184">
        <v>3004</v>
      </c>
      <c r="C1363" s="1013" t="s">
        <v>6074</v>
      </c>
      <c r="D1363" s="1013" t="s">
        <v>6075</v>
      </c>
      <c r="E1363" s="1187" t="s">
        <v>6202</v>
      </c>
      <c r="F1363" s="1189" t="s">
        <v>12186</v>
      </c>
      <c r="G1363" s="603" t="s">
        <v>12187</v>
      </c>
      <c r="H1363" s="603" t="s">
        <v>4588</v>
      </c>
      <c r="I1363" s="603" t="s">
        <v>12188</v>
      </c>
      <c r="J1363" s="603" t="s">
        <v>12189</v>
      </c>
    </row>
    <row r="1364" spans="1:15" s="1022" customFormat="1" ht="63.75" x14ac:dyDescent="0.3">
      <c r="A1364" s="1185">
        <v>301200000355</v>
      </c>
      <c r="B1364" s="1184">
        <v>3004</v>
      </c>
      <c r="C1364" s="1013" t="s">
        <v>6074</v>
      </c>
      <c r="D1364" s="1013" t="s">
        <v>6075</v>
      </c>
      <c r="E1364" s="1187" t="s">
        <v>6203</v>
      </c>
      <c r="F1364" s="1189" t="s">
        <v>12190</v>
      </c>
      <c r="G1364" s="1184" t="s">
        <v>3815</v>
      </c>
      <c r="H1364" s="1184" t="s">
        <v>1453</v>
      </c>
      <c r="I1364" s="1184" t="s">
        <v>6204</v>
      </c>
      <c r="J1364" s="1187" t="s">
        <v>6205</v>
      </c>
    </row>
    <row r="1365" spans="1:15" s="1022" customFormat="1" ht="63.75" x14ac:dyDescent="0.3">
      <c r="A1365" s="1185">
        <v>301200000355</v>
      </c>
      <c r="B1365" s="1184">
        <v>3004</v>
      </c>
      <c r="C1365" s="1013" t="s">
        <v>6074</v>
      </c>
      <c r="D1365" s="1013" t="s">
        <v>6075</v>
      </c>
      <c r="E1365" s="1187" t="s">
        <v>6206</v>
      </c>
      <c r="F1365" s="1189" t="s">
        <v>12191</v>
      </c>
      <c r="G1365" s="1184" t="s">
        <v>6207</v>
      </c>
      <c r="H1365" s="1184" t="s">
        <v>1414</v>
      </c>
      <c r="I1365" s="1184" t="s">
        <v>6208</v>
      </c>
      <c r="J1365" s="1187" t="s">
        <v>6209</v>
      </c>
    </row>
    <row r="1366" spans="1:15" s="1065" customFormat="1" ht="63.75" x14ac:dyDescent="0.3">
      <c r="A1366" s="1185">
        <v>301200000355</v>
      </c>
      <c r="B1366" s="1184">
        <v>3004</v>
      </c>
      <c r="C1366" s="1013" t="s">
        <v>6074</v>
      </c>
      <c r="D1366" s="1013" t="s">
        <v>6075</v>
      </c>
      <c r="E1366" s="1187" t="s">
        <v>6210</v>
      </c>
      <c r="F1366" s="1189" t="s">
        <v>12192</v>
      </c>
      <c r="G1366" s="603" t="s">
        <v>12193</v>
      </c>
      <c r="H1366" s="603" t="s">
        <v>5806</v>
      </c>
      <c r="I1366" s="603" t="s">
        <v>5412</v>
      </c>
      <c r="J1366" s="1184"/>
    </row>
    <row r="1367" spans="1:15" s="235" customFormat="1" ht="63.75" x14ac:dyDescent="0.3">
      <c r="A1367" s="1185">
        <v>301200000355</v>
      </c>
      <c r="B1367" s="1184">
        <v>3004</v>
      </c>
      <c r="C1367" s="1013" t="s">
        <v>6074</v>
      </c>
      <c r="D1367" s="1013" t="s">
        <v>6075</v>
      </c>
      <c r="E1367" s="1187" t="s">
        <v>6211</v>
      </c>
      <c r="F1367" s="1189" t="s">
        <v>12194</v>
      </c>
      <c r="G1367" s="603" t="s">
        <v>12193</v>
      </c>
      <c r="H1367" s="603" t="s">
        <v>5806</v>
      </c>
      <c r="I1367" s="603" t="s">
        <v>5412</v>
      </c>
      <c r="J1367" s="1184"/>
    </row>
    <row r="1368" spans="1:15" s="1026" customFormat="1" ht="63.75" x14ac:dyDescent="0.3">
      <c r="A1368" s="1185">
        <v>301200000355</v>
      </c>
      <c r="B1368" s="1184">
        <v>3004</v>
      </c>
      <c r="C1368" s="1013" t="s">
        <v>6074</v>
      </c>
      <c r="D1368" s="1013" t="s">
        <v>6075</v>
      </c>
      <c r="E1368" s="1187" t="s">
        <v>6212</v>
      </c>
      <c r="F1368" s="1189" t="s">
        <v>12195</v>
      </c>
      <c r="G1368" s="1184" t="s">
        <v>2846</v>
      </c>
      <c r="H1368" s="1184" t="s">
        <v>1442</v>
      </c>
      <c r="I1368" s="1184" t="s">
        <v>1717</v>
      </c>
      <c r="J1368" s="1187" t="s">
        <v>6213</v>
      </c>
      <c r="K1368" s="1025" t="s">
        <v>1867</v>
      </c>
      <c r="L1368" s="1025"/>
      <c r="M1368" s="1025"/>
      <c r="N1368" s="1025"/>
      <c r="O1368" s="1025"/>
    </row>
    <row r="1369" spans="1:15" s="1026" customFormat="1" ht="63.75" x14ac:dyDescent="0.3">
      <c r="A1369" s="1185">
        <v>301200000355</v>
      </c>
      <c r="B1369" s="1184">
        <v>3004</v>
      </c>
      <c r="C1369" s="1013" t="s">
        <v>6074</v>
      </c>
      <c r="D1369" s="1013" t="s">
        <v>6075</v>
      </c>
      <c r="E1369" s="1187" t="s">
        <v>6214</v>
      </c>
      <c r="F1369" s="1189" t="s">
        <v>12196</v>
      </c>
      <c r="G1369" s="1184" t="s">
        <v>6215</v>
      </c>
      <c r="H1369" s="1184" t="s">
        <v>1895</v>
      </c>
      <c r="I1369" s="1184" t="s">
        <v>6216</v>
      </c>
      <c r="J1369" s="1187" t="s">
        <v>6217</v>
      </c>
      <c r="K1369" s="1025" t="s">
        <v>1867</v>
      </c>
      <c r="L1369" s="1025"/>
      <c r="M1369" s="1025"/>
      <c r="N1369" s="1025"/>
      <c r="O1369" s="1025"/>
    </row>
    <row r="1370" spans="1:15" s="1026" customFormat="1" ht="76.5" x14ac:dyDescent="0.3">
      <c r="A1370" s="1185">
        <v>301200000355</v>
      </c>
      <c r="B1370" s="1184">
        <v>3004</v>
      </c>
      <c r="C1370" s="1013" t="s">
        <v>6074</v>
      </c>
      <c r="D1370" s="1013" t="s">
        <v>6075</v>
      </c>
      <c r="E1370" s="1187" t="s">
        <v>6218</v>
      </c>
      <c r="F1370" s="1189" t="s">
        <v>12197</v>
      </c>
      <c r="G1370" s="1184" t="s">
        <v>3747</v>
      </c>
      <c r="H1370" s="1184" t="s">
        <v>1421</v>
      </c>
      <c r="I1370" s="1184" t="s">
        <v>4589</v>
      </c>
      <c r="J1370" s="1187" t="s">
        <v>6219</v>
      </c>
      <c r="K1370" s="1025" t="s">
        <v>1867</v>
      </c>
      <c r="L1370" s="1025"/>
      <c r="M1370" s="1025"/>
      <c r="N1370" s="1025"/>
      <c r="O1370" s="1025"/>
    </row>
    <row r="1371" spans="1:15" s="1026" customFormat="1" ht="63.75" x14ac:dyDescent="0.3">
      <c r="A1371" s="1185">
        <v>301200000355</v>
      </c>
      <c r="B1371" s="1184">
        <v>3004</v>
      </c>
      <c r="C1371" s="1013" t="s">
        <v>6074</v>
      </c>
      <c r="D1371" s="1013" t="s">
        <v>6075</v>
      </c>
      <c r="E1371" s="1187" t="s">
        <v>6220</v>
      </c>
      <c r="F1371" s="1189" t="s">
        <v>12198</v>
      </c>
      <c r="G1371" s="1184" t="s">
        <v>6221</v>
      </c>
      <c r="H1371" s="1184" t="s">
        <v>1466</v>
      </c>
      <c r="I1371" s="1184" t="s">
        <v>2582</v>
      </c>
      <c r="J1371" s="1187" t="s">
        <v>6222</v>
      </c>
      <c r="K1371" s="1025" t="s">
        <v>1867</v>
      </c>
      <c r="L1371" s="1025"/>
      <c r="M1371" s="1025"/>
      <c r="N1371" s="1025"/>
      <c r="O1371" s="1025"/>
    </row>
    <row r="1372" spans="1:15" s="1026" customFormat="1" ht="63.75" x14ac:dyDescent="0.3">
      <c r="A1372" s="1185">
        <v>301200000355</v>
      </c>
      <c r="B1372" s="1184">
        <v>3004</v>
      </c>
      <c r="C1372" s="1013" t="s">
        <v>6074</v>
      </c>
      <c r="D1372" s="1013" t="s">
        <v>6075</v>
      </c>
      <c r="E1372" s="1187" t="s">
        <v>6223</v>
      </c>
      <c r="F1372" s="1189" t="s">
        <v>12199</v>
      </c>
      <c r="G1372" s="1184" t="s">
        <v>3804</v>
      </c>
      <c r="H1372" s="1184" t="s">
        <v>6224</v>
      </c>
      <c r="I1372" s="1184" t="s">
        <v>2823</v>
      </c>
      <c r="J1372" s="1187" t="s">
        <v>6225</v>
      </c>
      <c r="K1372" s="1025" t="s">
        <v>1867</v>
      </c>
      <c r="L1372" s="1025"/>
      <c r="M1372" s="1025"/>
      <c r="N1372" s="1025"/>
      <c r="O1372" s="1025"/>
    </row>
    <row r="1373" spans="1:15" s="1026" customFormat="1" ht="63.75" x14ac:dyDescent="0.3">
      <c r="A1373" s="1185">
        <v>301200000355</v>
      </c>
      <c r="B1373" s="1184">
        <v>3004</v>
      </c>
      <c r="C1373" s="1013" t="s">
        <v>6074</v>
      </c>
      <c r="D1373" s="1013" t="s">
        <v>6075</v>
      </c>
      <c r="E1373" s="1187" t="s">
        <v>6226</v>
      </c>
      <c r="F1373" s="1189" t="s">
        <v>12200</v>
      </c>
      <c r="G1373" s="1184" t="s">
        <v>6227</v>
      </c>
      <c r="H1373" s="1184" t="s">
        <v>6228</v>
      </c>
      <c r="I1373" s="1184" t="s">
        <v>6229</v>
      </c>
      <c r="J1373" s="1187" t="s">
        <v>6230</v>
      </c>
      <c r="K1373" s="1025" t="s">
        <v>1867</v>
      </c>
      <c r="L1373" s="1025"/>
      <c r="M1373" s="1025"/>
      <c r="N1373" s="1025"/>
      <c r="O1373" s="1025"/>
    </row>
    <row r="1374" spans="1:15" s="1026" customFormat="1" ht="63.75" x14ac:dyDescent="0.3">
      <c r="A1374" s="1185">
        <v>301200000355</v>
      </c>
      <c r="B1374" s="1184">
        <v>3004</v>
      </c>
      <c r="C1374" s="1013" t="s">
        <v>6074</v>
      </c>
      <c r="D1374" s="1013" t="s">
        <v>6075</v>
      </c>
      <c r="E1374" s="1187" t="s">
        <v>6231</v>
      </c>
      <c r="F1374" s="1189" t="s">
        <v>12201</v>
      </c>
      <c r="G1374" s="1184" t="s">
        <v>2693</v>
      </c>
      <c r="H1374" s="1184" t="s">
        <v>1569</v>
      </c>
      <c r="I1374" s="1184" t="s">
        <v>1582</v>
      </c>
      <c r="J1374" s="1187" t="s">
        <v>6232</v>
      </c>
      <c r="K1374" s="1025" t="s">
        <v>1867</v>
      </c>
      <c r="L1374" s="1025"/>
      <c r="M1374" s="1025"/>
      <c r="N1374" s="1025"/>
      <c r="O1374" s="1025"/>
    </row>
    <row r="1375" spans="1:15" s="1026" customFormat="1" ht="63.75" x14ac:dyDescent="0.3">
      <c r="A1375" s="1185">
        <v>301200000355</v>
      </c>
      <c r="B1375" s="1184">
        <v>3004</v>
      </c>
      <c r="C1375" s="1013" t="s">
        <v>6074</v>
      </c>
      <c r="D1375" s="1013" t="s">
        <v>6075</v>
      </c>
      <c r="E1375" s="1187" t="s">
        <v>6233</v>
      </c>
      <c r="F1375" s="1189" t="s">
        <v>12202</v>
      </c>
      <c r="G1375" s="1184" t="s">
        <v>6234</v>
      </c>
      <c r="H1375" s="1184" t="s">
        <v>1569</v>
      </c>
      <c r="I1375" s="1184" t="s">
        <v>3361</v>
      </c>
      <c r="J1375" s="1187" t="s">
        <v>6235</v>
      </c>
      <c r="K1375" s="1025" t="s">
        <v>1897</v>
      </c>
      <c r="L1375" s="1025"/>
      <c r="M1375" s="1025"/>
      <c r="N1375" s="1025"/>
      <c r="O1375" s="1025"/>
    </row>
    <row r="1376" spans="1:15" s="1026" customFormat="1" ht="63.75" x14ac:dyDescent="0.3">
      <c r="A1376" s="1185">
        <v>301200000355</v>
      </c>
      <c r="B1376" s="1184">
        <v>3004</v>
      </c>
      <c r="C1376" s="1013" t="s">
        <v>6074</v>
      </c>
      <c r="D1376" s="1013" t="s">
        <v>6075</v>
      </c>
      <c r="E1376" s="1187" t="s">
        <v>6236</v>
      </c>
      <c r="F1376" s="1189" t="s">
        <v>12203</v>
      </c>
      <c r="G1376" s="603" t="s">
        <v>3744</v>
      </c>
      <c r="H1376" s="603" t="s">
        <v>3778</v>
      </c>
      <c r="I1376" s="603" t="s">
        <v>1446</v>
      </c>
      <c r="J1376" s="1188" t="s">
        <v>12204</v>
      </c>
      <c r="K1376" s="1025" t="s">
        <v>1867</v>
      </c>
      <c r="L1376" s="1025"/>
      <c r="M1376" s="1025"/>
      <c r="N1376" s="1025"/>
      <c r="O1376" s="1025"/>
    </row>
    <row r="1377" spans="1:15" s="1026" customFormat="1" ht="63.75" x14ac:dyDescent="0.3">
      <c r="A1377" s="1185">
        <v>301200000355</v>
      </c>
      <c r="B1377" s="1184">
        <v>3004</v>
      </c>
      <c r="C1377" s="1013" t="s">
        <v>6074</v>
      </c>
      <c r="D1377" s="1013" t="s">
        <v>6075</v>
      </c>
      <c r="E1377" s="1187" t="s">
        <v>6240</v>
      </c>
      <c r="F1377" s="1189" t="s">
        <v>12205</v>
      </c>
      <c r="G1377" s="1184" t="s">
        <v>6237</v>
      </c>
      <c r="H1377" s="1184" t="s">
        <v>6238</v>
      </c>
      <c r="I1377" s="1184" t="s">
        <v>3775</v>
      </c>
      <c r="J1377" s="1187" t="s">
        <v>6239</v>
      </c>
      <c r="K1377" s="1025" t="s">
        <v>1867</v>
      </c>
      <c r="L1377" s="1025"/>
      <c r="M1377" s="1025"/>
      <c r="N1377" s="1025"/>
      <c r="O1377" s="1025"/>
    </row>
    <row r="1378" spans="1:15" s="1026" customFormat="1" ht="63.75" x14ac:dyDescent="0.3">
      <c r="A1378" s="1185">
        <v>301200000355</v>
      </c>
      <c r="B1378" s="1184">
        <v>3004</v>
      </c>
      <c r="C1378" s="1013" t="s">
        <v>6074</v>
      </c>
      <c r="D1378" s="1013" t="s">
        <v>6075</v>
      </c>
      <c r="E1378" s="1187" t="s">
        <v>6241</v>
      </c>
      <c r="F1378" s="1189" t="s">
        <v>12206</v>
      </c>
      <c r="G1378" s="1184" t="s">
        <v>2797</v>
      </c>
      <c r="H1378" s="1184" t="s">
        <v>3680</v>
      </c>
      <c r="I1378" s="1184" t="s">
        <v>6242</v>
      </c>
      <c r="J1378" s="1187" t="s">
        <v>6243</v>
      </c>
      <c r="K1378" s="1025" t="s">
        <v>1897</v>
      </c>
      <c r="L1378" s="1025"/>
      <c r="M1378" s="1025"/>
      <c r="N1378" s="1025"/>
      <c r="O1378" s="1025"/>
    </row>
    <row r="1379" spans="1:15" s="1026" customFormat="1" ht="63.75" x14ac:dyDescent="0.3">
      <c r="A1379" s="1185">
        <v>301200000355</v>
      </c>
      <c r="B1379" s="1184">
        <v>3004</v>
      </c>
      <c r="C1379" s="1013" t="s">
        <v>6074</v>
      </c>
      <c r="D1379" s="1013" t="s">
        <v>6075</v>
      </c>
      <c r="E1379" s="1187" t="s">
        <v>6244</v>
      </c>
      <c r="F1379" s="1189" t="s">
        <v>12207</v>
      </c>
      <c r="G1379" s="1184" t="s">
        <v>2792</v>
      </c>
      <c r="H1379" s="1184" t="s">
        <v>2601</v>
      </c>
      <c r="I1379" s="1184" t="s">
        <v>6204</v>
      </c>
      <c r="J1379" s="1187" t="s">
        <v>6245</v>
      </c>
      <c r="K1379" s="1025" t="s">
        <v>1867</v>
      </c>
      <c r="L1379" s="1025"/>
      <c r="M1379" s="1025"/>
      <c r="N1379" s="1025"/>
      <c r="O1379" s="1025"/>
    </row>
    <row r="1380" spans="1:15" s="1026" customFormat="1" ht="63.75" x14ac:dyDescent="0.3">
      <c r="A1380" s="1185">
        <v>301200000355</v>
      </c>
      <c r="B1380" s="1184">
        <v>3004</v>
      </c>
      <c r="C1380" s="1013" t="s">
        <v>6074</v>
      </c>
      <c r="D1380" s="1013" t="s">
        <v>6075</v>
      </c>
      <c r="E1380" s="1187" t="s">
        <v>6246</v>
      </c>
      <c r="F1380" s="1189" t="s">
        <v>12208</v>
      </c>
      <c r="G1380" s="1184" t="s">
        <v>6247</v>
      </c>
      <c r="H1380" s="1184" t="s">
        <v>1648</v>
      </c>
      <c r="I1380" s="1184" t="s">
        <v>4530</v>
      </c>
      <c r="J1380" s="1187" t="s">
        <v>6248</v>
      </c>
      <c r="K1380" s="1025" t="s">
        <v>1897</v>
      </c>
      <c r="L1380" s="1025"/>
      <c r="M1380" s="1025"/>
      <c r="N1380" s="1025"/>
      <c r="O1380" s="1025"/>
    </row>
    <row r="1381" spans="1:15" s="1026" customFormat="1" ht="63.75" x14ac:dyDescent="0.3">
      <c r="A1381" s="1185">
        <v>301200000355</v>
      </c>
      <c r="B1381" s="1184">
        <v>3004</v>
      </c>
      <c r="C1381" s="1013" t="s">
        <v>6074</v>
      </c>
      <c r="D1381" s="1013" t="s">
        <v>6075</v>
      </c>
      <c r="E1381" s="1187" t="s">
        <v>6249</v>
      </c>
      <c r="F1381" s="1189" t="s">
        <v>12209</v>
      </c>
      <c r="G1381" s="1184" t="s">
        <v>6250</v>
      </c>
      <c r="H1381" s="1184" t="s">
        <v>1964</v>
      </c>
      <c r="I1381" s="1184" t="s">
        <v>6251</v>
      </c>
      <c r="J1381" s="1187" t="s">
        <v>6252</v>
      </c>
      <c r="K1381" s="1025" t="s">
        <v>1897</v>
      </c>
      <c r="L1381" s="1025"/>
      <c r="M1381" s="1025"/>
      <c r="N1381" s="1025"/>
      <c r="O1381" s="1025"/>
    </row>
    <row r="1382" spans="1:15" s="1026" customFormat="1" ht="63.75" x14ac:dyDescent="0.3">
      <c r="A1382" s="1185">
        <v>301200000355</v>
      </c>
      <c r="B1382" s="1184">
        <v>3004</v>
      </c>
      <c r="C1382" s="1013" t="s">
        <v>6074</v>
      </c>
      <c r="D1382" s="1013" t="s">
        <v>6075</v>
      </c>
      <c r="E1382" s="1187" t="s">
        <v>6253</v>
      </c>
      <c r="F1382" s="1189" t="s">
        <v>12210</v>
      </c>
      <c r="G1382" s="603" t="s">
        <v>12193</v>
      </c>
      <c r="H1382" s="603" t="s">
        <v>5806</v>
      </c>
      <c r="I1382" s="603" t="s">
        <v>5412</v>
      </c>
      <c r="J1382" s="1187" t="s">
        <v>6254</v>
      </c>
      <c r="K1382" s="1025" t="s">
        <v>1897</v>
      </c>
      <c r="L1382" s="1025"/>
      <c r="M1382" s="1025"/>
      <c r="N1382" s="1025"/>
      <c r="O1382" s="1025"/>
    </row>
    <row r="1383" spans="1:15" s="1026" customFormat="1" ht="63.75" x14ac:dyDescent="0.3">
      <c r="A1383" s="1185">
        <v>301200000355</v>
      </c>
      <c r="B1383" s="1184">
        <v>3004</v>
      </c>
      <c r="C1383" s="1013" t="s">
        <v>6074</v>
      </c>
      <c r="D1383" s="1013" t="s">
        <v>6075</v>
      </c>
      <c r="E1383" s="1187" t="s">
        <v>6255</v>
      </c>
      <c r="F1383" s="1189" t="s">
        <v>12211</v>
      </c>
      <c r="G1383" s="603" t="s">
        <v>12193</v>
      </c>
      <c r="H1383" s="603" t="s">
        <v>5806</v>
      </c>
      <c r="I1383" s="603" t="s">
        <v>5412</v>
      </c>
      <c r="J1383" s="1184"/>
      <c r="K1383" s="1025" t="s">
        <v>1897</v>
      </c>
      <c r="L1383" s="1025"/>
      <c r="M1383" s="1025"/>
      <c r="N1383" s="1025"/>
      <c r="O1383" s="1025"/>
    </row>
    <row r="1384" spans="1:15" s="1026" customFormat="1" ht="63.75" x14ac:dyDescent="0.3">
      <c r="A1384" s="1185">
        <v>301200000355</v>
      </c>
      <c r="B1384" s="1184">
        <v>3004</v>
      </c>
      <c r="C1384" s="1013" t="s">
        <v>6074</v>
      </c>
      <c r="D1384" s="1013" t="s">
        <v>6075</v>
      </c>
      <c r="E1384" s="1187" t="s">
        <v>6256</v>
      </c>
      <c r="F1384" s="1189" t="s">
        <v>12212</v>
      </c>
      <c r="G1384" s="1184" t="s">
        <v>6234</v>
      </c>
      <c r="H1384" s="1184" t="s">
        <v>1569</v>
      </c>
      <c r="I1384" s="1184" t="s">
        <v>3361</v>
      </c>
      <c r="J1384" s="1187" t="s">
        <v>6257</v>
      </c>
      <c r="K1384" s="1025" t="s">
        <v>1867</v>
      </c>
      <c r="L1384" s="1025"/>
      <c r="M1384" s="1025"/>
      <c r="N1384" s="1025"/>
      <c r="O1384" s="1025"/>
    </row>
    <row r="1385" spans="1:15" s="1026" customFormat="1" ht="63.75" x14ac:dyDescent="0.3">
      <c r="A1385" s="1185">
        <v>301200000355</v>
      </c>
      <c r="B1385" s="1184">
        <v>3004</v>
      </c>
      <c r="C1385" s="1013" t="s">
        <v>6074</v>
      </c>
      <c r="D1385" s="1013" t="s">
        <v>6075</v>
      </c>
      <c r="E1385" s="1187" t="s">
        <v>6258</v>
      </c>
      <c r="F1385" s="1189" t="s">
        <v>12213</v>
      </c>
      <c r="G1385" s="1184" t="s">
        <v>6259</v>
      </c>
      <c r="H1385" s="1184" t="s">
        <v>5358</v>
      </c>
      <c r="I1385" s="1184" t="s">
        <v>4951</v>
      </c>
      <c r="J1385" s="1187" t="s">
        <v>6260</v>
      </c>
      <c r="K1385" s="1025" t="s">
        <v>1867</v>
      </c>
      <c r="L1385" s="1025"/>
      <c r="M1385" s="1025"/>
      <c r="N1385" s="1025"/>
      <c r="O1385" s="1025"/>
    </row>
    <row r="1386" spans="1:15" s="1026" customFormat="1" ht="63.75" x14ac:dyDescent="0.3">
      <c r="A1386" s="1185">
        <v>301200000355</v>
      </c>
      <c r="B1386" s="1184">
        <v>3004</v>
      </c>
      <c r="C1386" s="1013" t="s">
        <v>6074</v>
      </c>
      <c r="D1386" s="1013" t="s">
        <v>6075</v>
      </c>
      <c r="E1386" s="1187" t="s">
        <v>10827</v>
      </c>
      <c r="F1386" s="1189" t="s">
        <v>12214</v>
      </c>
      <c r="G1386" s="1184" t="s">
        <v>6261</v>
      </c>
      <c r="H1386" s="1184" t="s">
        <v>2341</v>
      </c>
      <c r="I1386" s="1184" t="s">
        <v>2519</v>
      </c>
      <c r="J1386" s="1187" t="s">
        <v>6262</v>
      </c>
      <c r="K1386" s="1025" t="s">
        <v>1867</v>
      </c>
      <c r="L1386" s="1025"/>
      <c r="M1386" s="1025"/>
      <c r="N1386" s="1025"/>
      <c r="O1386" s="1025"/>
    </row>
    <row r="1387" spans="1:15" s="1026" customFormat="1" ht="114.75" x14ac:dyDescent="0.3">
      <c r="A1387" s="1185"/>
      <c r="B1387" s="1184"/>
      <c r="C1387" s="1013" t="s">
        <v>6074</v>
      </c>
      <c r="D1387" s="1013" t="s">
        <v>6075</v>
      </c>
      <c r="E1387" s="1188" t="s">
        <v>12215</v>
      </c>
      <c r="F1387" s="1188" t="s">
        <v>12216</v>
      </c>
      <c r="G1387" s="603" t="s">
        <v>12217</v>
      </c>
      <c r="H1387" s="603" t="s">
        <v>3778</v>
      </c>
      <c r="I1387" s="603" t="s">
        <v>2144</v>
      </c>
      <c r="J1387" s="1188" t="s">
        <v>12218</v>
      </c>
      <c r="K1387" s="1025" t="s">
        <v>1897</v>
      </c>
      <c r="L1387" s="1025"/>
      <c r="M1387" s="1025"/>
      <c r="N1387" s="1025"/>
      <c r="O1387" s="1025"/>
    </row>
    <row r="1388" spans="1:15" s="1026" customFormat="1" ht="114.75" x14ac:dyDescent="0.3">
      <c r="A1388" s="1185"/>
      <c r="B1388" s="1184"/>
      <c r="C1388" s="1013" t="s">
        <v>6074</v>
      </c>
      <c r="D1388" s="1013" t="s">
        <v>6075</v>
      </c>
      <c r="E1388" s="1188" t="s">
        <v>12219</v>
      </c>
      <c r="F1388" s="1188" t="s">
        <v>12220</v>
      </c>
      <c r="G1388" s="603" t="s">
        <v>12221</v>
      </c>
      <c r="H1388" s="603" t="s">
        <v>2694</v>
      </c>
      <c r="I1388" s="603" t="s">
        <v>2144</v>
      </c>
      <c r="J1388" s="1188" t="s">
        <v>12218</v>
      </c>
      <c r="K1388" s="1025" t="s">
        <v>1897</v>
      </c>
      <c r="L1388" s="1025"/>
      <c r="M1388" s="1025"/>
      <c r="N1388" s="1025"/>
      <c r="O1388" s="1025"/>
    </row>
    <row r="1389" spans="1:15" s="1026" customFormat="1" ht="127.5" x14ac:dyDescent="0.3">
      <c r="A1389" s="1185"/>
      <c r="B1389" s="1184"/>
      <c r="C1389" s="1013" t="s">
        <v>6074</v>
      </c>
      <c r="D1389" s="1013" t="s">
        <v>6075</v>
      </c>
      <c r="E1389" s="1188" t="s">
        <v>12222</v>
      </c>
      <c r="F1389" s="1188" t="s">
        <v>12223</v>
      </c>
      <c r="G1389" s="603" t="s">
        <v>12224</v>
      </c>
      <c r="H1389" s="603" t="s">
        <v>3680</v>
      </c>
      <c r="I1389" s="603" t="s">
        <v>1671</v>
      </c>
      <c r="J1389" s="1188" t="s">
        <v>12218</v>
      </c>
      <c r="K1389" s="1025" t="s">
        <v>1897</v>
      </c>
      <c r="L1389" s="1025"/>
      <c r="M1389" s="1025"/>
      <c r="N1389" s="1025"/>
      <c r="O1389" s="1025"/>
    </row>
    <row r="1390" spans="1:15" s="1026" customFormat="1" ht="127.5" x14ac:dyDescent="0.3">
      <c r="A1390" s="1185"/>
      <c r="B1390" s="1184"/>
      <c r="C1390" s="1013" t="s">
        <v>6074</v>
      </c>
      <c r="D1390" s="1013" t="s">
        <v>6075</v>
      </c>
      <c r="E1390" s="1188" t="s">
        <v>12225</v>
      </c>
      <c r="F1390" s="1188" t="s">
        <v>12226</v>
      </c>
      <c r="G1390" s="603" t="s">
        <v>4392</v>
      </c>
      <c r="H1390" s="603" t="s">
        <v>4284</v>
      </c>
      <c r="I1390" s="603" t="s">
        <v>2794</v>
      </c>
      <c r="J1390" s="1188" t="s">
        <v>12218</v>
      </c>
      <c r="K1390" s="1025" t="s">
        <v>1897</v>
      </c>
      <c r="L1390" s="1025"/>
      <c r="M1390" s="1025"/>
      <c r="N1390" s="1025"/>
      <c r="O1390" s="1025"/>
    </row>
    <row r="1391" spans="1:15" s="1026" customFormat="1" ht="114.75" x14ac:dyDescent="0.3">
      <c r="A1391" s="1185"/>
      <c r="B1391" s="1184"/>
      <c r="C1391" s="1013" t="s">
        <v>6074</v>
      </c>
      <c r="D1391" s="1013" t="s">
        <v>6075</v>
      </c>
      <c r="E1391" s="1188" t="s">
        <v>12227</v>
      </c>
      <c r="F1391" s="1188" t="s">
        <v>12228</v>
      </c>
      <c r="G1391" s="603" t="s">
        <v>12229</v>
      </c>
      <c r="H1391" s="603" t="s">
        <v>1433</v>
      </c>
      <c r="I1391" s="603" t="s">
        <v>1965</v>
      </c>
      <c r="J1391" s="1188" t="s">
        <v>12218</v>
      </c>
      <c r="K1391" s="1025" t="s">
        <v>1897</v>
      </c>
      <c r="L1391" s="1025"/>
      <c r="M1391" s="1025"/>
      <c r="N1391" s="1025"/>
      <c r="O1391" s="1025"/>
    </row>
    <row r="1392" spans="1:15" s="1026" customFormat="1" ht="114.75" x14ac:dyDescent="0.3">
      <c r="A1392" s="1185"/>
      <c r="B1392" s="1184"/>
      <c r="C1392" s="1013" t="s">
        <v>6074</v>
      </c>
      <c r="D1392" s="1013" t="s">
        <v>6075</v>
      </c>
      <c r="E1392" s="1188" t="s">
        <v>12230</v>
      </c>
      <c r="F1392" s="1188" t="s">
        <v>12231</v>
      </c>
      <c r="G1392" s="603" t="s">
        <v>3650</v>
      </c>
      <c r="H1392" s="603" t="s">
        <v>1720</v>
      </c>
      <c r="I1392" s="603" t="s">
        <v>5050</v>
      </c>
      <c r="J1392" s="1188" t="s">
        <v>12218</v>
      </c>
      <c r="K1392" s="1025" t="s">
        <v>1897</v>
      </c>
      <c r="L1392" s="1025"/>
      <c r="M1392" s="1025"/>
      <c r="N1392" s="1025"/>
      <c r="O1392" s="1025"/>
    </row>
    <row r="1393" spans="1:15" s="1026" customFormat="1" ht="114.75" x14ac:dyDescent="0.3">
      <c r="A1393" s="1185"/>
      <c r="B1393" s="1184"/>
      <c r="C1393" s="1013" t="s">
        <v>6074</v>
      </c>
      <c r="D1393" s="1013" t="s">
        <v>6075</v>
      </c>
      <c r="E1393" s="1188" t="s">
        <v>12232</v>
      </c>
      <c r="F1393" s="1188" t="s">
        <v>12233</v>
      </c>
      <c r="G1393" s="603" t="s">
        <v>12234</v>
      </c>
      <c r="H1393" s="603" t="s">
        <v>1959</v>
      </c>
      <c r="I1393" s="603" t="s">
        <v>1744</v>
      </c>
      <c r="J1393" s="1188" t="s">
        <v>12218</v>
      </c>
      <c r="K1393" s="1025" t="s">
        <v>1867</v>
      </c>
      <c r="L1393" s="1025"/>
      <c r="M1393" s="1025"/>
      <c r="N1393" s="1025"/>
      <c r="O1393" s="1025"/>
    </row>
    <row r="1394" spans="1:15" s="1026" customFormat="1" ht="127.5" x14ac:dyDescent="0.3">
      <c r="A1394" s="1185"/>
      <c r="B1394" s="1184"/>
      <c r="C1394" s="1013" t="s">
        <v>6074</v>
      </c>
      <c r="D1394" s="1013" t="s">
        <v>6075</v>
      </c>
      <c r="E1394" s="1188" t="s">
        <v>12235</v>
      </c>
      <c r="F1394" s="1188" t="s">
        <v>12236</v>
      </c>
      <c r="G1394" s="603" t="s">
        <v>12237</v>
      </c>
      <c r="H1394" s="603" t="s">
        <v>12238</v>
      </c>
      <c r="I1394" s="603" t="s">
        <v>2984</v>
      </c>
      <c r="J1394" s="1188" t="s">
        <v>12218</v>
      </c>
      <c r="K1394" s="1025" t="s">
        <v>1867</v>
      </c>
      <c r="L1394" s="1025"/>
      <c r="M1394" s="1025"/>
      <c r="N1394" s="1025"/>
      <c r="O1394" s="1025"/>
    </row>
    <row r="1395" spans="1:15" s="1026" customFormat="1" ht="102" x14ac:dyDescent="0.3">
      <c r="A1395" s="1185"/>
      <c r="B1395" s="1184"/>
      <c r="C1395" s="1013" t="s">
        <v>6074</v>
      </c>
      <c r="D1395" s="1013" t="s">
        <v>6075</v>
      </c>
      <c r="E1395" s="1188" t="s">
        <v>12239</v>
      </c>
      <c r="F1395" s="1188" t="s">
        <v>12240</v>
      </c>
      <c r="G1395" s="603" t="s">
        <v>12241</v>
      </c>
      <c r="H1395" s="603" t="s">
        <v>3680</v>
      </c>
      <c r="I1395" s="603" t="s">
        <v>2144</v>
      </c>
      <c r="J1395" s="1188" t="s">
        <v>12218</v>
      </c>
      <c r="K1395" s="1025" t="s">
        <v>1867</v>
      </c>
      <c r="L1395" s="1025"/>
      <c r="M1395" s="1025"/>
      <c r="N1395" s="1025"/>
      <c r="O1395" s="1025"/>
    </row>
    <row r="1396" spans="1:15" s="1026" customFormat="1" ht="127.5" x14ac:dyDescent="0.3">
      <c r="A1396" s="1185"/>
      <c r="B1396" s="1184"/>
      <c r="C1396" s="1013" t="s">
        <v>6074</v>
      </c>
      <c r="D1396" s="1013" t="s">
        <v>6075</v>
      </c>
      <c r="E1396" s="1188" t="s">
        <v>12242</v>
      </c>
      <c r="F1396" s="1188" t="s">
        <v>12243</v>
      </c>
      <c r="G1396" s="603" t="s">
        <v>4895</v>
      </c>
      <c r="H1396" s="603" t="s">
        <v>12244</v>
      </c>
      <c r="I1396" s="603" t="s">
        <v>2144</v>
      </c>
      <c r="J1396" s="1188" t="s">
        <v>12218</v>
      </c>
      <c r="K1396" s="1025" t="s">
        <v>1867</v>
      </c>
      <c r="L1396" s="1025"/>
      <c r="M1396" s="1025"/>
      <c r="N1396" s="1025"/>
      <c r="O1396" s="1025"/>
    </row>
    <row r="1397" spans="1:15" s="1026" customFormat="1" ht="127.5" x14ac:dyDescent="0.3">
      <c r="A1397" s="1185"/>
      <c r="B1397" s="1184"/>
      <c r="C1397" s="1013" t="s">
        <v>6074</v>
      </c>
      <c r="D1397" s="1013" t="s">
        <v>6075</v>
      </c>
      <c r="E1397" s="1188" t="s">
        <v>12245</v>
      </c>
      <c r="F1397" s="1188" t="s">
        <v>12246</v>
      </c>
      <c r="G1397" s="603" t="s">
        <v>12247</v>
      </c>
      <c r="H1397" s="603" t="s">
        <v>3778</v>
      </c>
      <c r="I1397" s="603" t="s">
        <v>6096</v>
      </c>
      <c r="J1397" s="1188" t="s">
        <v>12218</v>
      </c>
      <c r="K1397" s="1025" t="s">
        <v>1867</v>
      </c>
      <c r="L1397" s="1025"/>
      <c r="M1397" s="1025"/>
      <c r="N1397" s="1025"/>
      <c r="O1397" s="1025"/>
    </row>
    <row r="1398" spans="1:15" s="1026" customFormat="1" ht="127.5" x14ac:dyDescent="0.3">
      <c r="A1398" s="1185"/>
      <c r="B1398" s="1184"/>
      <c r="C1398" s="1013" t="s">
        <v>6074</v>
      </c>
      <c r="D1398" s="1013" t="s">
        <v>6075</v>
      </c>
      <c r="E1398" s="1188" t="s">
        <v>12248</v>
      </c>
      <c r="F1398" s="1188" t="s">
        <v>12249</v>
      </c>
      <c r="G1398" s="603" t="s">
        <v>12250</v>
      </c>
      <c r="H1398" s="603" t="s">
        <v>2394</v>
      </c>
      <c r="I1398" s="603" t="s">
        <v>2144</v>
      </c>
      <c r="J1398" s="1188" t="s">
        <v>12218</v>
      </c>
      <c r="K1398" s="1025" t="s">
        <v>1867</v>
      </c>
      <c r="L1398" s="1025"/>
      <c r="M1398" s="1025"/>
      <c r="N1398" s="1025"/>
      <c r="O1398" s="1025"/>
    </row>
    <row r="1399" spans="1:15" s="1026" customFormat="1" ht="114.75" x14ac:dyDescent="0.3">
      <c r="A1399" s="1185"/>
      <c r="B1399" s="1184"/>
      <c r="C1399" s="1013" t="s">
        <v>6074</v>
      </c>
      <c r="D1399" s="1013" t="s">
        <v>6075</v>
      </c>
      <c r="E1399" s="1188" t="s">
        <v>12251</v>
      </c>
      <c r="F1399" s="1188" t="s">
        <v>12252</v>
      </c>
      <c r="G1399" s="603" t="s">
        <v>12253</v>
      </c>
      <c r="H1399" s="603"/>
      <c r="I1399" s="603"/>
      <c r="J1399" s="1188" t="s">
        <v>12218</v>
      </c>
      <c r="K1399" s="1025" t="s">
        <v>1867</v>
      </c>
      <c r="L1399" s="1025"/>
      <c r="M1399" s="1025"/>
      <c r="N1399" s="1025"/>
      <c r="O1399" s="1025"/>
    </row>
    <row r="1400" spans="1:15" s="1026" customFormat="1" ht="114.75" x14ac:dyDescent="0.3">
      <c r="A1400" s="1185"/>
      <c r="B1400" s="1184"/>
      <c r="C1400" s="1013" t="s">
        <v>6074</v>
      </c>
      <c r="D1400" s="1013" t="s">
        <v>6075</v>
      </c>
      <c r="E1400" s="1188" t="s">
        <v>12254</v>
      </c>
      <c r="F1400" s="1188" t="s">
        <v>12255</v>
      </c>
      <c r="G1400" s="603" t="s">
        <v>12256</v>
      </c>
      <c r="H1400" s="603" t="s">
        <v>4896</v>
      </c>
      <c r="I1400" s="603" t="s">
        <v>12257</v>
      </c>
      <c r="J1400" s="1188" t="s">
        <v>12218</v>
      </c>
      <c r="K1400" s="1025" t="s">
        <v>1867</v>
      </c>
      <c r="L1400" s="1025"/>
      <c r="M1400" s="1025"/>
      <c r="N1400" s="1025"/>
      <c r="O1400" s="1025"/>
    </row>
    <row r="1401" spans="1:15" s="1026" customFormat="1" ht="114.75" x14ac:dyDescent="0.3">
      <c r="A1401" s="1185"/>
      <c r="B1401" s="1184"/>
      <c r="C1401" s="1013" t="s">
        <v>6074</v>
      </c>
      <c r="D1401" s="1013" t="s">
        <v>6075</v>
      </c>
      <c r="E1401" s="1188" t="s">
        <v>12258</v>
      </c>
      <c r="F1401" s="1188" t="s">
        <v>12259</v>
      </c>
      <c r="G1401" s="603" t="s">
        <v>12260</v>
      </c>
      <c r="H1401" s="603" t="s">
        <v>1442</v>
      </c>
      <c r="I1401" s="603" t="s">
        <v>12261</v>
      </c>
      <c r="J1401" s="1188" t="s">
        <v>12218</v>
      </c>
      <c r="K1401" s="1025" t="s">
        <v>1867</v>
      </c>
      <c r="L1401" s="1025"/>
      <c r="M1401" s="1025"/>
      <c r="N1401" s="1025"/>
      <c r="O1401" s="1025"/>
    </row>
    <row r="1402" spans="1:15" s="1026" customFormat="1" ht="127.5" x14ac:dyDescent="0.3">
      <c r="A1402" s="1185"/>
      <c r="B1402" s="1184"/>
      <c r="C1402" s="1013" t="s">
        <v>6074</v>
      </c>
      <c r="D1402" s="1013" t="s">
        <v>6075</v>
      </c>
      <c r="E1402" s="1188" t="s">
        <v>12262</v>
      </c>
      <c r="F1402" s="1188" t="s">
        <v>12263</v>
      </c>
      <c r="G1402" s="603" t="s">
        <v>12264</v>
      </c>
      <c r="H1402" s="603" t="s">
        <v>12244</v>
      </c>
      <c r="I1402" s="603" t="s">
        <v>2144</v>
      </c>
      <c r="J1402" s="1188" t="s">
        <v>12218</v>
      </c>
      <c r="K1402" s="1025" t="s">
        <v>1867</v>
      </c>
      <c r="L1402" s="1025"/>
      <c r="M1402" s="1025"/>
      <c r="N1402" s="1025"/>
      <c r="O1402" s="1025"/>
    </row>
    <row r="1403" spans="1:15" s="1026" customFormat="1" ht="127.5" x14ac:dyDescent="0.3">
      <c r="A1403" s="1185"/>
      <c r="B1403" s="1184"/>
      <c r="C1403" s="1013" t="s">
        <v>6074</v>
      </c>
      <c r="D1403" s="1013" t="s">
        <v>6075</v>
      </c>
      <c r="E1403" s="1188" t="s">
        <v>12265</v>
      </c>
      <c r="F1403" s="1188" t="s">
        <v>12266</v>
      </c>
      <c r="G1403" s="603" t="s">
        <v>12267</v>
      </c>
      <c r="H1403" s="603" t="s">
        <v>1457</v>
      </c>
      <c r="I1403" s="603" t="s">
        <v>1582</v>
      </c>
      <c r="J1403" s="1188" t="s">
        <v>12218</v>
      </c>
      <c r="K1403" s="1025" t="s">
        <v>1867</v>
      </c>
      <c r="L1403" s="1025"/>
      <c r="M1403" s="1025"/>
      <c r="N1403" s="1025"/>
      <c r="O1403" s="1025"/>
    </row>
    <row r="1404" spans="1:15" s="1026" customFormat="1" ht="127.5" x14ac:dyDescent="0.3">
      <c r="A1404" s="1185"/>
      <c r="B1404" s="1184"/>
      <c r="C1404" s="1013" t="s">
        <v>6074</v>
      </c>
      <c r="D1404" s="1013" t="s">
        <v>6075</v>
      </c>
      <c r="E1404" s="1188" t="s">
        <v>12268</v>
      </c>
      <c r="F1404" s="1188" t="s">
        <v>12269</v>
      </c>
      <c r="G1404" s="603" t="s">
        <v>12270</v>
      </c>
      <c r="H1404" s="603" t="s">
        <v>1453</v>
      </c>
      <c r="I1404" s="603" t="s">
        <v>1410</v>
      </c>
      <c r="J1404" s="1188" t="s">
        <v>12218</v>
      </c>
      <c r="K1404" s="1025" t="s">
        <v>1867</v>
      </c>
      <c r="L1404" s="1025"/>
      <c r="M1404" s="1025"/>
      <c r="N1404" s="1025"/>
      <c r="O1404" s="1025"/>
    </row>
    <row r="1405" spans="1:15" s="1026" customFormat="1" ht="127.5" x14ac:dyDescent="0.3">
      <c r="A1405" s="1185"/>
      <c r="B1405" s="1184"/>
      <c r="C1405" s="1013" t="s">
        <v>6074</v>
      </c>
      <c r="D1405" s="1013" t="s">
        <v>6075</v>
      </c>
      <c r="E1405" s="1188" t="s">
        <v>12271</v>
      </c>
      <c r="F1405" s="1188" t="s">
        <v>12272</v>
      </c>
      <c r="G1405" s="603" t="s">
        <v>2514</v>
      </c>
      <c r="H1405" s="603" t="s">
        <v>5681</v>
      </c>
      <c r="I1405" s="603" t="s">
        <v>1422</v>
      </c>
      <c r="J1405" s="1188" t="s">
        <v>12218</v>
      </c>
      <c r="K1405" s="1025" t="s">
        <v>1867</v>
      </c>
      <c r="L1405" s="1025"/>
      <c r="M1405" s="1025"/>
      <c r="N1405" s="1025"/>
      <c r="O1405" s="1025"/>
    </row>
    <row r="1406" spans="1:15" s="1026" customFormat="1" ht="127.5" x14ac:dyDescent="0.3">
      <c r="A1406" s="1185"/>
      <c r="B1406" s="1184"/>
      <c r="C1406" s="1013" t="s">
        <v>6074</v>
      </c>
      <c r="D1406" s="1013" t="s">
        <v>6075</v>
      </c>
      <c r="E1406" s="1188" t="s">
        <v>12273</v>
      </c>
      <c r="F1406" s="1188" t="s">
        <v>12274</v>
      </c>
      <c r="G1406" s="603" t="s">
        <v>12275</v>
      </c>
      <c r="H1406" s="603" t="s">
        <v>2856</v>
      </c>
      <c r="I1406" s="603" t="s">
        <v>1422</v>
      </c>
      <c r="J1406" s="1188" t="s">
        <v>12218</v>
      </c>
      <c r="K1406" s="1025" t="s">
        <v>1867</v>
      </c>
      <c r="L1406" s="1025"/>
      <c r="M1406" s="1025"/>
      <c r="N1406" s="1025"/>
      <c r="O1406" s="1025"/>
    </row>
    <row r="1407" spans="1:15" s="1026" customFormat="1" ht="153" x14ac:dyDescent="0.3">
      <c r="A1407" s="1185"/>
      <c r="B1407" s="1184"/>
      <c r="C1407" s="1013" t="s">
        <v>6074</v>
      </c>
      <c r="D1407" s="1013" t="s">
        <v>6075</v>
      </c>
      <c r="E1407" s="1188" t="s">
        <v>12276</v>
      </c>
      <c r="F1407" s="1188" t="s">
        <v>12277</v>
      </c>
      <c r="G1407" s="603" t="s">
        <v>6146</v>
      </c>
      <c r="H1407" s="603" t="s">
        <v>2021</v>
      </c>
      <c r="I1407" s="603" t="s">
        <v>1717</v>
      </c>
      <c r="J1407" s="1188" t="s">
        <v>12218</v>
      </c>
      <c r="K1407" s="1025" t="s">
        <v>1867</v>
      </c>
      <c r="L1407" s="1025"/>
      <c r="M1407" s="1025"/>
      <c r="N1407" s="1025"/>
      <c r="O1407" s="1025"/>
    </row>
    <row r="1408" spans="1:15" s="1026" customFormat="1" ht="114.75" x14ac:dyDescent="0.3">
      <c r="A1408" s="1185"/>
      <c r="B1408" s="1184"/>
      <c r="C1408" s="1013" t="s">
        <v>6074</v>
      </c>
      <c r="D1408" s="1013" t="s">
        <v>6075</v>
      </c>
      <c r="E1408" s="1188" t="s">
        <v>12278</v>
      </c>
      <c r="F1408" s="1188" t="s">
        <v>12279</v>
      </c>
      <c r="G1408" s="603" t="s">
        <v>12280</v>
      </c>
      <c r="H1408" s="603" t="s">
        <v>1433</v>
      </c>
      <c r="I1408" s="603" t="s">
        <v>1410</v>
      </c>
      <c r="J1408" s="1188" t="s">
        <v>12218</v>
      </c>
      <c r="K1408" s="1025" t="s">
        <v>1867</v>
      </c>
      <c r="L1408" s="1025"/>
      <c r="M1408" s="1025"/>
      <c r="N1408" s="1025"/>
      <c r="O1408" s="1025"/>
    </row>
    <row r="1409" spans="1:15" s="1026" customFormat="1" ht="114.75" x14ac:dyDescent="0.3">
      <c r="A1409" s="1185"/>
      <c r="B1409" s="1184"/>
      <c r="C1409" s="1013" t="s">
        <v>6074</v>
      </c>
      <c r="D1409" s="1013" t="s">
        <v>6075</v>
      </c>
      <c r="E1409" s="1188" t="s">
        <v>12281</v>
      </c>
      <c r="F1409" s="1188" t="s">
        <v>12282</v>
      </c>
      <c r="G1409" s="603" t="s">
        <v>12283</v>
      </c>
      <c r="H1409" s="603" t="s">
        <v>1433</v>
      </c>
      <c r="I1409" s="603" t="s">
        <v>4156</v>
      </c>
      <c r="J1409" s="1188" t="s">
        <v>12218</v>
      </c>
      <c r="K1409" s="1025" t="s">
        <v>1897</v>
      </c>
      <c r="L1409" s="1025"/>
      <c r="M1409" s="1025"/>
      <c r="N1409" s="1025"/>
      <c r="O1409" s="1025"/>
    </row>
    <row r="1410" spans="1:15" s="1131" customFormat="1" ht="114.75" x14ac:dyDescent="0.3">
      <c r="A1410" s="1185"/>
      <c r="B1410" s="1184"/>
      <c r="C1410" s="1013" t="s">
        <v>6074</v>
      </c>
      <c r="D1410" s="1013" t="s">
        <v>6075</v>
      </c>
      <c r="E1410" s="1188" t="s">
        <v>12284</v>
      </c>
      <c r="F1410" s="1188" t="s">
        <v>12285</v>
      </c>
      <c r="G1410" s="603" t="s">
        <v>12286</v>
      </c>
      <c r="H1410" s="603" t="s">
        <v>1895</v>
      </c>
      <c r="I1410" s="603" t="s">
        <v>1908</v>
      </c>
      <c r="J1410" s="1188" t="s">
        <v>12218</v>
      </c>
      <c r="K1410" s="1130"/>
      <c r="L1410" s="1130"/>
      <c r="M1410" s="1130"/>
      <c r="N1410" s="1130"/>
      <c r="O1410" s="1130"/>
    </row>
    <row r="1411" spans="1:15" s="1026" customFormat="1" ht="114.75" x14ac:dyDescent="0.3">
      <c r="A1411" s="1185"/>
      <c r="B1411" s="1184"/>
      <c r="C1411" s="1013" t="s">
        <v>6074</v>
      </c>
      <c r="D1411" s="1013" t="s">
        <v>6075</v>
      </c>
      <c r="E1411" s="1188" t="s">
        <v>12287</v>
      </c>
      <c r="F1411" s="1188" t="s">
        <v>12288</v>
      </c>
      <c r="G1411" s="603" t="s">
        <v>12289</v>
      </c>
      <c r="H1411" s="603" t="s">
        <v>2601</v>
      </c>
      <c r="I1411" s="603" t="s">
        <v>1422</v>
      </c>
      <c r="J1411" s="1188" t="s">
        <v>12218</v>
      </c>
      <c r="K1411" s="1025"/>
      <c r="L1411" s="1025"/>
      <c r="M1411" s="1025"/>
      <c r="N1411" s="1025"/>
      <c r="O1411" s="1025"/>
    </row>
    <row r="1412" spans="1:15" s="1026" customFormat="1" ht="114.75" x14ac:dyDescent="0.3">
      <c r="A1412" s="1185"/>
      <c r="B1412" s="1184"/>
      <c r="C1412" s="1013" t="s">
        <v>6074</v>
      </c>
      <c r="D1412" s="1013" t="s">
        <v>6075</v>
      </c>
      <c r="E1412" s="1188" t="s">
        <v>12290</v>
      </c>
      <c r="F1412" s="1188" t="s">
        <v>12291</v>
      </c>
      <c r="G1412" s="603" t="s">
        <v>12292</v>
      </c>
      <c r="H1412" s="603" t="s">
        <v>1569</v>
      </c>
      <c r="I1412" s="603" t="s">
        <v>1429</v>
      </c>
      <c r="J1412" s="1188" t="s">
        <v>12218</v>
      </c>
      <c r="K1412" s="1025"/>
      <c r="L1412" s="1025"/>
      <c r="M1412" s="1025"/>
      <c r="N1412" s="1025"/>
      <c r="O1412" s="1025"/>
    </row>
    <row r="1413" spans="1:15" s="1026" customFormat="1" ht="114.75" x14ac:dyDescent="0.3">
      <c r="A1413" s="1185"/>
      <c r="B1413" s="1184"/>
      <c r="C1413" s="1013" t="s">
        <v>6074</v>
      </c>
      <c r="D1413" s="1013" t="s">
        <v>6075</v>
      </c>
      <c r="E1413" s="1188" t="s">
        <v>12293</v>
      </c>
      <c r="F1413" s="1188" t="s">
        <v>12294</v>
      </c>
      <c r="G1413" s="603" t="s">
        <v>12241</v>
      </c>
      <c r="H1413" s="603" t="s">
        <v>1421</v>
      </c>
      <c r="I1413" s="603" t="s">
        <v>4174</v>
      </c>
      <c r="J1413" s="1188" t="s">
        <v>12218</v>
      </c>
      <c r="K1413" s="1025"/>
      <c r="L1413" s="1025"/>
      <c r="M1413" s="1025"/>
      <c r="N1413" s="1025"/>
      <c r="O1413" s="1025"/>
    </row>
    <row r="1414" spans="1:15" s="1026" customFormat="1" ht="127.5" x14ac:dyDescent="0.3">
      <c r="A1414" s="1185"/>
      <c r="B1414" s="1184"/>
      <c r="C1414" s="1013" t="s">
        <v>6074</v>
      </c>
      <c r="D1414" s="1013" t="s">
        <v>6075</v>
      </c>
      <c r="E1414" s="1188" t="s">
        <v>12295</v>
      </c>
      <c r="F1414" s="1188" t="s">
        <v>12296</v>
      </c>
      <c r="G1414" s="603" t="s">
        <v>12297</v>
      </c>
      <c r="H1414" s="603" t="s">
        <v>2856</v>
      </c>
      <c r="I1414" s="603" t="s">
        <v>1422</v>
      </c>
      <c r="J1414" s="1188" t="s">
        <v>12218</v>
      </c>
      <c r="K1414" s="1025"/>
      <c r="L1414" s="1025"/>
      <c r="M1414" s="1025"/>
      <c r="N1414" s="1025"/>
      <c r="O1414" s="1025"/>
    </row>
    <row r="1415" spans="1:15" s="1026" customFormat="1" ht="114.75" x14ac:dyDescent="0.3">
      <c r="A1415" s="1185"/>
      <c r="B1415" s="1184"/>
      <c r="C1415" s="1013" t="s">
        <v>6074</v>
      </c>
      <c r="D1415" s="1013" t="s">
        <v>6075</v>
      </c>
      <c r="E1415" s="1188" t="s">
        <v>12298</v>
      </c>
      <c r="F1415" s="1188" t="s">
        <v>12299</v>
      </c>
      <c r="G1415" s="603" t="s">
        <v>12300</v>
      </c>
      <c r="H1415" s="603" t="s">
        <v>1442</v>
      </c>
      <c r="I1415" s="603" t="s">
        <v>1677</v>
      </c>
      <c r="J1415" s="1188" t="s">
        <v>12218</v>
      </c>
      <c r="K1415" s="1025"/>
      <c r="L1415" s="1025"/>
      <c r="M1415" s="1025"/>
      <c r="N1415" s="1025"/>
      <c r="O1415" s="1025"/>
    </row>
    <row r="1416" spans="1:15" s="1026" customFormat="1" ht="127.5" x14ac:dyDescent="0.3">
      <c r="A1416" s="1185"/>
      <c r="B1416" s="1184"/>
      <c r="C1416" s="1013" t="s">
        <v>6074</v>
      </c>
      <c r="D1416" s="1013" t="s">
        <v>6075</v>
      </c>
      <c r="E1416" s="1188" t="s">
        <v>12301</v>
      </c>
      <c r="F1416" s="1188" t="s">
        <v>12302</v>
      </c>
      <c r="G1416" s="603" t="s">
        <v>12303</v>
      </c>
      <c r="H1416" s="603" t="s">
        <v>1421</v>
      </c>
      <c r="I1416" s="603" t="s">
        <v>1908</v>
      </c>
      <c r="J1416" s="1188" t="s">
        <v>12218</v>
      </c>
      <c r="K1416" s="1025"/>
      <c r="L1416" s="1025"/>
      <c r="M1416" s="1025"/>
      <c r="N1416" s="1025"/>
      <c r="O1416" s="1025"/>
    </row>
    <row r="1417" spans="1:15" s="1026" customFormat="1" ht="140.25" x14ac:dyDescent="0.3">
      <c r="A1417" s="1185"/>
      <c r="B1417" s="1184"/>
      <c r="C1417" s="1013" t="s">
        <v>6074</v>
      </c>
      <c r="D1417" s="1013" t="s">
        <v>6075</v>
      </c>
      <c r="E1417" s="1188" t="s">
        <v>12304</v>
      </c>
      <c r="F1417" s="1188" t="s">
        <v>12305</v>
      </c>
      <c r="G1417" s="603" t="s">
        <v>3255</v>
      </c>
      <c r="H1417" s="603" t="s">
        <v>12306</v>
      </c>
      <c r="I1417" s="603" t="s">
        <v>4156</v>
      </c>
      <c r="J1417" s="1188" t="s">
        <v>12218</v>
      </c>
      <c r="K1417" s="1025"/>
      <c r="L1417" s="1025"/>
      <c r="M1417" s="1025"/>
      <c r="N1417" s="1025"/>
      <c r="O1417" s="1025"/>
    </row>
    <row r="1418" spans="1:15" s="1026" customFormat="1" ht="127.5" x14ac:dyDescent="0.3">
      <c r="A1418" s="1185"/>
      <c r="B1418" s="1184"/>
      <c r="C1418" s="1013" t="s">
        <v>6074</v>
      </c>
      <c r="D1418" s="1013" t="s">
        <v>6075</v>
      </c>
      <c r="E1418" s="1188" t="s">
        <v>12307</v>
      </c>
      <c r="F1418" s="1188" t="s">
        <v>12308</v>
      </c>
      <c r="G1418" s="603" t="s">
        <v>12309</v>
      </c>
      <c r="H1418" s="603" t="s">
        <v>4215</v>
      </c>
      <c r="I1418" s="603" t="s">
        <v>2144</v>
      </c>
      <c r="J1418" s="1188" t="s">
        <v>12218</v>
      </c>
      <c r="K1418" s="1025"/>
      <c r="L1418" s="1025"/>
      <c r="M1418" s="1025"/>
      <c r="N1418" s="1025"/>
      <c r="O1418" s="1025"/>
    </row>
    <row r="1419" spans="1:15" s="1026" customFormat="1" ht="114.75" x14ac:dyDescent="0.3">
      <c r="A1419" s="1185"/>
      <c r="B1419" s="1184"/>
      <c r="C1419" s="1013" t="s">
        <v>6074</v>
      </c>
      <c r="D1419" s="1013" t="s">
        <v>6075</v>
      </c>
      <c r="E1419" s="1188" t="s">
        <v>12310</v>
      </c>
      <c r="F1419" s="1188" t="s">
        <v>12311</v>
      </c>
      <c r="G1419" s="603" t="s">
        <v>12253</v>
      </c>
      <c r="H1419" s="603"/>
      <c r="I1419" s="603"/>
      <c r="J1419" s="1188" t="s">
        <v>12218</v>
      </c>
      <c r="K1419" s="1025"/>
      <c r="L1419" s="1025"/>
      <c r="M1419" s="1025"/>
      <c r="N1419" s="1025"/>
      <c r="O1419" s="1025"/>
    </row>
    <row r="1420" spans="1:15" s="1026" customFormat="1" ht="102" x14ac:dyDescent="0.3">
      <c r="A1420" s="1185"/>
      <c r="B1420" s="1184"/>
      <c r="C1420" s="1013" t="s">
        <v>6074</v>
      </c>
      <c r="D1420" s="1013" t="s">
        <v>6075</v>
      </c>
      <c r="E1420" s="1188" t="s">
        <v>12312</v>
      </c>
      <c r="F1420" s="1188" t="s">
        <v>12313</v>
      </c>
      <c r="G1420" s="603" t="s">
        <v>12314</v>
      </c>
      <c r="H1420" s="603" t="s">
        <v>1442</v>
      </c>
      <c r="I1420" s="603" t="s">
        <v>1677</v>
      </c>
      <c r="J1420" s="1188" t="s">
        <v>12218</v>
      </c>
      <c r="K1420" s="1025"/>
      <c r="L1420" s="1025"/>
      <c r="M1420" s="1025"/>
      <c r="N1420" s="1025"/>
      <c r="O1420" s="1025"/>
    </row>
    <row r="1421" spans="1:15" s="1026" customFormat="1" ht="127.5" x14ac:dyDescent="0.3">
      <c r="A1421" s="1185"/>
      <c r="B1421" s="1184"/>
      <c r="C1421" s="1013" t="s">
        <v>6074</v>
      </c>
      <c r="D1421" s="1013" t="s">
        <v>6075</v>
      </c>
      <c r="E1421" s="1188" t="s">
        <v>12315</v>
      </c>
      <c r="F1421" s="1188" t="s">
        <v>12316</v>
      </c>
      <c r="G1421" s="603" t="s">
        <v>12317</v>
      </c>
      <c r="H1421" s="603" t="s">
        <v>1442</v>
      </c>
      <c r="I1421" s="603" t="s">
        <v>12261</v>
      </c>
      <c r="J1421" s="1188" t="s">
        <v>12218</v>
      </c>
      <c r="K1421" s="1025"/>
      <c r="L1421" s="1025"/>
      <c r="M1421" s="1025"/>
      <c r="N1421" s="1025"/>
      <c r="O1421" s="1025"/>
    </row>
    <row r="1422" spans="1:15" s="1026" customFormat="1" ht="153" x14ac:dyDescent="0.3">
      <c r="A1422" s="1185"/>
      <c r="B1422" s="1184"/>
      <c r="C1422" s="1013" t="s">
        <v>6074</v>
      </c>
      <c r="D1422" s="1013" t="s">
        <v>6075</v>
      </c>
      <c r="E1422" s="1188" t="s">
        <v>12318</v>
      </c>
      <c r="F1422" s="1188" t="s">
        <v>12319</v>
      </c>
      <c r="G1422" s="603" t="s">
        <v>12320</v>
      </c>
      <c r="H1422" s="603" t="s">
        <v>2021</v>
      </c>
      <c r="I1422" s="603" t="s">
        <v>1717</v>
      </c>
      <c r="J1422" s="1188" t="s">
        <v>12218</v>
      </c>
      <c r="K1422" s="1025"/>
      <c r="L1422" s="1025"/>
      <c r="M1422" s="1025"/>
      <c r="N1422" s="1025"/>
      <c r="O1422" s="1025"/>
    </row>
    <row r="1423" spans="1:15" s="1026" customFormat="1" ht="127.5" x14ac:dyDescent="0.3">
      <c r="A1423" s="1185"/>
      <c r="B1423" s="1184"/>
      <c r="C1423" s="1013" t="s">
        <v>6074</v>
      </c>
      <c r="D1423" s="1013" t="s">
        <v>6075</v>
      </c>
      <c r="E1423" s="1188" t="s">
        <v>12321</v>
      </c>
      <c r="F1423" s="1190" t="s">
        <v>12322</v>
      </c>
      <c r="G1423" s="603" t="s">
        <v>3028</v>
      </c>
      <c r="H1423" s="603" t="s">
        <v>1907</v>
      </c>
      <c r="I1423" s="603" t="s">
        <v>1761</v>
      </c>
      <c r="J1423" s="1188" t="s">
        <v>12218</v>
      </c>
      <c r="K1423" s="1025"/>
      <c r="L1423" s="1025"/>
      <c r="M1423" s="1025"/>
      <c r="N1423" s="1025"/>
      <c r="O1423" s="1025"/>
    </row>
    <row r="1424" spans="1:15" s="1026" customFormat="1" ht="140.25" x14ac:dyDescent="0.3">
      <c r="A1424" s="1185"/>
      <c r="B1424" s="1184"/>
      <c r="C1424" s="1013" t="s">
        <v>6074</v>
      </c>
      <c r="D1424" s="1013" t="s">
        <v>6075</v>
      </c>
      <c r="E1424" s="1188" t="s">
        <v>12323</v>
      </c>
      <c r="F1424" s="1188" t="s">
        <v>12324</v>
      </c>
      <c r="G1424" s="603" t="s">
        <v>5113</v>
      </c>
      <c r="H1424" s="603" t="s">
        <v>2856</v>
      </c>
      <c r="I1424" s="603" t="s">
        <v>1422</v>
      </c>
      <c r="J1424" s="1188" t="s">
        <v>12218</v>
      </c>
      <c r="K1424" s="1025"/>
      <c r="L1424" s="1025"/>
      <c r="M1424" s="1025"/>
      <c r="N1424" s="1025"/>
      <c r="O1424" s="1025"/>
    </row>
    <row r="1425" spans="1:15" s="1026" customFormat="1" ht="38.25" x14ac:dyDescent="0.3">
      <c r="A1425" s="1155" t="s">
        <v>10841</v>
      </c>
      <c r="B1425" s="1129"/>
      <c r="C1425" s="1128" t="s">
        <v>6074</v>
      </c>
      <c r="D1425" s="1062" t="s">
        <v>12079</v>
      </c>
      <c r="E1425" s="1143"/>
      <c r="F1425" s="1156"/>
      <c r="G1425" s="1129"/>
      <c r="H1425" s="1129"/>
      <c r="I1425" s="1129"/>
      <c r="J1425" s="1143"/>
      <c r="K1425" s="1025"/>
      <c r="L1425" s="1025"/>
      <c r="M1425" s="1025"/>
      <c r="N1425" s="1025"/>
      <c r="O1425" s="1025"/>
    </row>
    <row r="1426" spans="1:15" s="1026" customFormat="1" ht="38.25" x14ac:dyDescent="0.3">
      <c r="A1426" s="1251" t="s">
        <v>3985</v>
      </c>
      <c r="B1426" s="1252"/>
      <c r="C1426" s="1252" t="s">
        <v>4390</v>
      </c>
      <c r="D1426" s="1252" t="s">
        <v>4014</v>
      </c>
      <c r="E1426" s="1252" t="s">
        <v>1406</v>
      </c>
      <c r="F1426" s="1252" t="s">
        <v>4391</v>
      </c>
      <c r="G1426" s="1252" t="s">
        <v>4392</v>
      </c>
      <c r="H1426" s="1252" t="s">
        <v>1709</v>
      </c>
      <c r="I1426" s="1252" t="s">
        <v>4393</v>
      </c>
      <c r="J1426" s="1252" t="s">
        <v>4394</v>
      </c>
      <c r="K1426" s="1025"/>
      <c r="L1426" s="1025"/>
      <c r="M1426" s="1025"/>
      <c r="N1426" s="1025"/>
      <c r="O1426" s="1025"/>
    </row>
    <row r="1427" spans="1:15" s="1026" customFormat="1" ht="51" x14ac:dyDescent="0.3">
      <c r="A1427" s="1183" t="s">
        <v>2353</v>
      </c>
      <c r="B1427" s="1184"/>
      <c r="C1427" s="1184" t="s">
        <v>2476</v>
      </c>
      <c r="D1427" s="1184" t="s">
        <v>2477</v>
      </c>
      <c r="E1427" s="1184" t="s">
        <v>1406</v>
      </c>
      <c r="F1427" s="1184" t="s">
        <v>2478</v>
      </c>
      <c r="G1427" s="1184" t="s">
        <v>2479</v>
      </c>
      <c r="H1427" s="1184" t="s">
        <v>2480</v>
      </c>
      <c r="I1427" s="1184" t="s">
        <v>2481</v>
      </c>
      <c r="J1427" s="1184" t="s">
        <v>2482</v>
      </c>
      <c r="K1427" s="1025"/>
      <c r="L1427" s="1025"/>
      <c r="M1427" s="1025"/>
      <c r="N1427" s="1025"/>
      <c r="O1427" s="1025"/>
    </row>
    <row r="1428" spans="1:15" s="1026" customFormat="1" ht="51" x14ac:dyDescent="0.3">
      <c r="A1428" s="1183" t="s">
        <v>2353</v>
      </c>
      <c r="B1428" s="1184"/>
      <c r="C1428" s="1184" t="s">
        <v>2476</v>
      </c>
      <c r="D1428" s="1184" t="s">
        <v>2477</v>
      </c>
      <c r="E1428" s="1184" t="s">
        <v>1412</v>
      </c>
      <c r="F1428" s="1184" t="s">
        <v>2483</v>
      </c>
      <c r="G1428" s="1184" t="s">
        <v>2484</v>
      </c>
      <c r="H1428" s="1184" t="s">
        <v>2485</v>
      </c>
      <c r="I1428" s="1184" t="s">
        <v>2486</v>
      </c>
      <c r="J1428" s="1184" t="s">
        <v>2487</v>
      </c>
      <c r="K1428" s="1025"/>
      <c r="L1428" s="1025"/>
      <c r="M1428" s="1025"/>
      <c r="N1428" s="1025"/>
      <c r="O1428" s="1025"/>
    </row>
    <row r="1429" spans="1:15" s="1026" customFormat="1" ht="51" x14ac:dyDescent="0.3">
      <c r="A1429" s="1183" t="s">
        <v>2353</v>
      </c>
      <c r="B1429" s="1184"/>
      <c r="C1429" s="1184" t="s">
        <v>2476</v>
      </c>
      <c r="D1429" s="1184" t="s">
        <v>2477</v>
      </c>
      <c r="E1429" s="1184" t="s">
        <v>197</v>
      </c>
      <c r="F1429" s="1184" t="s">
        <v>2483</v>
      </c>
      <c r="G1429" s="1184" t="s">
        <v>2488</v>
      </c>
      <c r="H1429" s="1184" t="s">
        <v>1886</v>
      </c>
      <c r="I1429" s="1184" t="s">
        <v>2489</v>
      </c>
      <c r="J1429" s="1184" t="s">
        <v>2490</v>
      </c>
      <c r="K1429" s="1025"/>
      <c r="L1429" s="1025"/>
      <c r="M1429" s="1025"/>
      <c r="N1429" s="1025"/>
      <c r="O1429" s="1025"/>
    </row>
    <row r="1430" spans="1:15" s="1026" customFormat="1" ht="51" x14ac:dyDescent="0.3">
      <c r="A1430" s="1183" t="s">
        <v>2353</v>
      </c>
      <c r="B1430" s="1184"/>
      <c r="C1430" s="1184" t="s">
        <v>2476</v>
      </c>
      <c r="D1430" s="1184" t="s">
        <v>2477</v>
      </c>
      <c r="E1430" s="1184" t="s">
        <v>2491</v>
      </c>
      <c r="F1430" s="1184" t="s">
        <v>2492</v>
      </c>
      <c r="G1430" s="1184" t="s">
        <v>2493</v>
      </c>
      <c r="H1430" s="1184" t="s">
        <v>2494</v>
      </c>
      <c r="I1430" s="1184" t="s">
        <v>2495</v>
      </c>
      <c r="J1430" s="1184" t="s">
        <v>2496</v>
      </c>
      <c r="K1430" s="1025"/>
      <c r="L1430" s="1025"/>
      <c r="M1430" s="1025"/>
      <c r="N1430" s="1025"/>
      <c r="O1430" s="1025"/>
    </row>
    <row r="1431" spans="1:15" s="1026" customFormat="1" ht="38.25" x14ac:dyDescent="0.3">
      <c r="A1431" s="1183" t="s">
        <v>2353</v>
      </c>
      <c r="B1431" s="1184"/>
      <c r="C1431" s="1184" t="s">
        <v>2476</v>
      </c>
      <c r="D1431" s="1184" t="s">
        <v>2477</v>
      </c>
      <c r="E1431" s="1184" t="s">
        <v>2497</v>
      </c>
      <c r="F1431" s="1184" t="s">
        <v>2498</v>
      </c>
      <c r="G1431" s="1184" t="s">
        <v>2499</v>
      </c>
      <c r="H1431" s="1184" t="s">
        <v>2500</v>
      </c>
      <c r="I1431" s="1184" t="s">
        <v>2501</v>
      </c>
      <c r="J1431" s="1184"/>
      <c r="K1431" s="1025"/>
      <c r="L1431" s="1025"/>
      <c r="M1431" s="1025"/>
      <c r="N1431" s="1025"/>
      <c r="O1431" s="1025"/>
    </row>
    <row r="1432" spans="1:15" s="1026" customFormat="1" ht="38.25" x14ac:dyDescent="0.3">
      <c r="A1432" s="1183" t="s">
        <v>2353</v>
      </c>
      <c r="B1432" s="1184"/>
      <c r="C1432" s="1184" t="s">
        <v>2476</v>
      </c>
      <c r="D1432" s="1184" t="s">
        <v>2477</v>
      </c>
      <c r="E1432" s="1184" t="s">
        <v>2502</v>
      </c>
      <c r="F1432" s="1184" t="s">
        <v>2503</v>
      </c>
      <c r="G1432" s="1184" t="s">
        <v>2504</v>
      </c>
      <c r="H1432" s="1184" t="s">
        <v>1421</v>
      </c>
      <c r="I1432" s="1184" t="s">
        <v>1761</v>
      </c>
      <c r="J1432" s="1184"/>
      <c r="K1432" s="1025"/>
      <c r="L1432" s="1025"/>
      <c r="M1432" s="1025"/>
      <c r="N1432" s="1025"/>
      <c r="O1432" s="1025"/>
    </row>
    <row r="1433" spans="1:15" s="1026" customFormat="1" ht="38.25" x14ac:dyDescent="0.3">
      <c r="A1433" s="1183" t="s">
        <v>2353</v>
      </c>
      <c r="B1433" s="1184"/>
      <c r="C1433" s="1184" t="s">
        <v>2476</v>
      </c>
      <c r="D1433" s="1184" t="s">
        <v>2477</v>
      </c>
      <c r="E1433" s="1184" t="s">
        <v>2505</v>
      </c>
      <c r="F1433" s="1184" t="s">
        <v>2506</v>
      </c>
      <c r="G1433" s="1184" t="s">
        <v>2507</v>
      </c>
      <c r="H1433" s="1184" t="s">
        <v>2508</v>
      </c>
      <c r="I1433" s="1184" t="s">
        <v>2509</v>
      </c>
      <c r="J1433" s="1184"/>
      <c r="K1433" s="1025"/>
      <c r="L1433" s="1025"/>
      <c r="M1433" s="1025"/>
      <c r="N1433" s="1025"/>
      <c r="O1433" s="1025"/>
    </row>
    <row r="1434" spans="1:15" s="1026" customFormat="1" ht="38.25" x14ac:dyDescent="0.3">
      <c r="A1434" s="1183" t="s">
        <v>2353</v>
      </c>
      <c r="B1434" s="1184"/>
      <c r="C1434" s="1184" t="s">
        <v>2476</v>
      </c>
      <c r="D1434" s="1184" t="s">
        <v>2477</v>
      </c>
      <c r="E1434" s="1184" t="s">
        <v>2510</v>
      </c>
      <c r="F1434" s="1184" t="s">
        <v>2511</v>
      </c>
      <c r="G1434" s="603" t="s">
        <v>12325</v>
      </c>
      <c r="H1434" s="603" t="s">
        <v>3303</v>
      </c>
      <c r="I1434" s="603" t="s">
        <v>12326</v>
      </c>
      <c r="J1434" s="1184"/>
      <c r="K1434" s="1025"/>
      <c r="L1434" s="1025"/>
      <c r="M1434" s="1025"/>
      <c r="N1434" s="1025"/>
      <c r="O1434" s="1025"/>
    </row>
    <row r="1435" spans="1:15" s="1026" customFormat="1" ht="38.25" x14ac:dyDescent="0.3">
      <c r="A1435" s="1183" t="s">
        <v>2353</v>
      </c>
      <c r="B1435" s="1184"/>
      <c r="C1435" s="1184" t="s">
        <v>2476</v>
      </c>
      <c r="D1435" s="1184" t="s">
        <v>2477</v>
      </c>
      <c r="E1435" s="1184" t="s">
        <v>2512</v>
      </c>
      <c r="F1435" s="1184" t="s">
        <v>2513</v>
      </c>
      <c r="G1435" s="1184" t="s">
        <v>2514</v>
      </c>
      <c r="H1435" s="1184" t="s">
        <v>1433</v>
      </c>
      <c r="I1435" s="1184" t="s">
        <v>2515</v>
      </c>
      <c r="J1435" s="1184"/>
      <c r="K1435" s="1025"/>
      <c r="L1435" s="1025"/>
      <c r="M1435" s="1025"/>
      <c r="N1435" s="1025"/>
      <c r="O1435" s="1025"/>
    </row>
    <row r="1436" spans="1:15" s="1026" customFormat="1" ht="38.25" x14ac:dyDescent="0.3">
      <c r="A1436" s="1183" t="s">
        <v>2353</v>
      </c>
      <c r="B1436" s="1184"/>
      <c r="C1436" s="1184" t="s">
        <v>2476</v>
      </c>
      <c r="D1436" s="1184" t="s">
        <v>2477</v>
      </c>
      <c r="E1436" s="1184" t="s">
        <v>2516</v>
      </c>
      <c r="F1436" s="603" t="s">
        <v>12327</v>
      </c>
      <c r="G1436" s="1184" t="s">
        <v>2517</v>
      </c>
      <c r="H1436" s="1184" t="s">
        <v>2518</v>
      </c>
      <c r="I1436" s="1184" t="s">
        <v>2519</v>
      </c>
      <c r="J1436" s="1184"/>
      <c r="K1436" s="1025"/>
      <c r="L1436" s="1025"/>
      <c r="M1436" s="1025"/>
      <c r="N1436" s="1025"/>
      <c r="O1436" s="1025"/>
    </row>
    <row r="1437" spans="1:15" s="1026" customFormat="1" ht="38.25" x14ac:dyDescent="0.3">
      <c r="A1437" s="1183" t="s">
        <v>2353</v>
      </c>
      <c r="B1437" s="1184"/>
      <c r="C1437" s="1184" t="s">
        <v>2476</v>
      </c>
      <c r="D1437" s="1184" t="s">
        <v>2477</v>
      </c>
      <c r="E1437" s="1184" t="s">
        <v>2520</v>
      </c>
      <c r="F1437" s="603" t="s">
        <v>12328</v>
      </c>
      <c r="G1437" s="1184" t="s">
        <v>2521</v>
      </c>
      <c r="H1437" s="1184" t="s">
        <v>2522</v>
      </c>
      <c r="I1437" s="1184" t="s">
        <v>2523</v>
      </c>
      <c r="J1437" s="1184"/>
      <c r="K1437" s="1025"/>
      <c r="L1437" s="1025"/>
      <c r="M1437" s="1025"/>
      <c r="N1437" s="1025"/>
      <c r="O1437" s="1025"/>
    </row>
    <row r="1438" spans="1:15" s="1026" customFormat="1" ht="38.25" x14ac:dyDescent="0.3">
      <c r="A1438" s="1183" t="s">
        <v>2353</v>
      </c>
      <c r="B1438" s="1184"/>
      <c r="C1438" s="1184" t="s">
        <v>2476</v>
      </c>
      <c r="D1438" s="1184" t="s">
        <v>2477</v>
      </c>
      <c r="E1438" s="1184" t="s">
        <v>2524</v>
      </c>
      <c r="F1438" s="603" t="s">
        <v>12329</v>
      </c>
      <c r="G1438" s="1184" t="s">
        <v>2525</v>
      </c>
      <c r="H1438" s="1184" t="s">
        <v>1665</v>
      </c>
      <c r="I1438" s="1184" t="s">
        <v>2526</v>
      </c>
      <c r="J1438" s="1184"/>
      <c r="K1438" s="1025"/>
      <c r="L1438" s="1025"/>
      <c r="M1438" s="1025"/>
      <c r="N1438" s="1025"/>
      <c r="O1438" s="1025"/>
    </row>
    <row r="1439" spans="1:15" s="1026" customFormat="1" ht="38.25" x14ac:dyDescent="0.3">
      <c r="A1439" s="1183" t="s">
        <v>2353</v>
      </c>
      <c r="B1439" s="1184"/>
      <c r="C1439" s="1184" t="s">
        <v>2476</v>
      </c>
      <c r="D1439" s="1184" t="s">
        <v>2477</v>
      </c>
      <c r="E1439" s="1184" t="s">
        <v>2527</v>
      </c>
      <c r="F1439" s="1184" t="s">
        <v>2528</v>
      </c>
      <c r="G1439" s="1184" t="s">
        <v>2529</v>
      </c>
      <c r="H1439" s="1184" t="s">
        <v>2530</v>
      </c>
      <c r="I1439" s="1184" t="s">
        <v>2531</v>
      </c>
      <c r="J1439" s="1184"/>
      <c r="K1439" s="1025"/>
      <c r="L1439" s="1025"/>
      <c r="M1439" s="1025"/>
      <c r="N1439" s="1025"/>
      <c r="O1439" s="1025"/>
    </row>
    <row r="1440" spans="1:15" s="1026" customFormat="1" ht="38.25" x14ac:dyDescent="0.3">
      <c r="A1440" s="1183" t="s">
        <v>2353</v>
      </c>
      <c r="B1440" s="1184"/>
      <c r="C1440" s="1184" t="s">
        <v>2476</v>
      </c>
      <c r="D1440" s="1184" t="s">
        <v>2477</v>
      </c>
      <c r="E1440" s="1184" t="s">
        <v>2532</v>
      </c>
      <c r="F1440" s="1184" t="s">
        <v>2533</v>
      </c>
      <c r="G1440" s="1184" t="s">
        <v>2534</v>
      </c>
      <c r="H1440" s="1184" t="s">
        <v>2535</v>
      </c>
      <c r="I1440" s="1184" t="s">
        <v>1472</v>
      </c>
      <c r="J1440" s="1184"/>
      <c r="K1440" s="1025"/>
      <c r="L1440" s="1025"/>
      <c r="M1440" s="1025"/>
      <c r="N1440" s="1025"/>
      <c r="O1440" s="1025"/>
    </row>
    <row r="1441" spans="1:15" s="1026" customFormat="1" ht="38.25" x14ac:dyDescent="0.3">
      <c r="A1441" s="1183" t="s">
        <v>2353</v>
      </c>
      <c r="B1441" s="1184"/>
      <c r="C1441" s="1184" t="s">
        <v>2476</v>
      </c>
      <c r="D1441" s="1184" t="s">
        <v>2477</v>
      </c>
      <c r="E1441" s="1184" t="s">
        <v>2536</v>
      </c>
      <c r="F1441" s="1184" t="s">
        <v>2537</v>
      </c>
      <c r="G1441" s="1184" t="s">
        <v>2538</v>
      </c>
      <c r="H1441" s="1184" t="s">
        <v>1453</v>
      </c>
      <c r="I1441" s="1184" t="s">
        <v>1755</v>
      </c>
      <c r="J1441" s="1184"/>
      <c r="K1441" s="1025"/>
      <c r="L1441" s="1025"/>
      <c r="M1441" s="1025"/>
      <c r="N1441" s="1025"/>
      <c r="O1441" s="1025"/>
    </row>
    <row r="1442" spans="1:15" s="1026" customFormat="1" ht="38.25" x14ac:dyDescent="0.3">
      <c r="A1442" s="1183" t="s">
        <v>2353</v>
      </c>
      <c r="B1442" s="1184"/>
      <c r="C1442" s="1184" t="s">
        <v>2476</v>
      </c>
      <c r="D1442" s="1184" t="s">
        <v>2477</v>
      </c>
      <c r="E1442" s="1184" t="s">
        <v>2539</v>
      </c>
      <c r="F1442" s="1184" t="s">
        <v>2540</v>
      </c>
      <c r="G1442" s="1184" t="s">
        <v>2541</v>
      </c>
      <c r="H1442" s="1184" t="s">
        <v>2542</v>
      </c>
      <c r="I1442" s="1184" t="s">
        <v>2543</v>
      </c>
      <c r="J1442" s="1184"/>
      <c r="K1442" s="1025"/>
      <c r="L1442" s="1025"/>
      <c r="M1442" s="1025"/>
      <c r="N1442" s="1025"/>
      <c r="O1442" s="1025"/>
    </row>
    <row r="1443" spans="1:15" s="1026" customFormat="1" ht="38.25" x14ac:dyDescent="0.3">
      <c r="A1443" s="1183" t="s">
        <v>2353</v>
      </c>
      <c r="B1443" s="1184"/>
      <c r="C1443" s="1184" t="s">
        <v>2476</v>
      </c>
      <c r="D1443" s="1184" t="s">
        <v>2477</v>
      </c>
      <c r="E1443" s="1184" t="s">
        <v>2544</v>
      </c>
      <c r="F1443" s="1184" t="s">
        <v>2545</v>
      </c>
      <c r="G1443" s="1184" t="s">
        <v>2546</v>
      </c>
      <c r="H1443" s="1184" t="s">
        <v>1665</v>
      </c>
      <c r="I1443" s="1184" t="s">
        <v>2547</v>
      </c>
      <c r="J1443" s="1184"/>
      <c r="K1443" s="1025"/>
      <c r="L1443" s="1025"/>
      <c r="M1443" s="1025"/>
      <c r="N1443" s="1025"/>
      <c r="O1443" s="1025"/>
    </row>
    <row r="1444" spans="1:15" s="1026" customFormat="1" ht="38.25" x14ac:dyDescent="0.3">
      <c r="A1444" s="1183" t="s">
        <v>2353</v>
      </c>
      <c r="B1444" s="1184"/>
      <c r="C1444" s="1184" t="s">
        <v>2476</v>
      </c>
      <c r="D1444" s="1184" t="s">
        <v>2477</v>
      </c>
      <c r="E1444" s="1184" t="s">
        <v>2548</v>
      </c>
      <c r="F1444" s="1184" t="s">
        <v>2549</v>
      </c>
      <c r="G1444" s="1184" t="s">
        <v>2550</v>
      </c>
      <c r="H1444" s="1184" t="s">
        <v>2551</v>
      </c>
      <c r="I1444" s="1184" t="s">
        <v>1472</v>
      </c>
      <c r="J1444" s="1184"/>
      <c r="K1444" s="1025"/>
      <c r="L1444" s="1025"/>
      <c r="M1444" s="1025"/>
      <c r="N1444" s="1025"/>
      <c r="O1444" s="1025"/>
    </row>
    <row r="1445" spans="1:15" s="1026" customFormat="1" ht="38.25" x14ac:dyDescent="0.3">
      <c r="A1445" s="1183" t="s">
        <v>2353</v>
      </c>
      <c r="B1445" s="1184"/>
      <c r="C1445" s="1184" t="s">
        <v>2476</v>
      </c>
      <c r="D1445" s="1184" t="s">
        <v>2477</v>
      </c>
      <c r="E1445" s="1184" t="s">
        <v>2552</v>
      </c>
      <c r="F1445" s="1184" t="s">
        <v>2553</v>
      </c>
      <c r="G1445" s="603" t="s">
        <v>12325</v>
      </c>
      <c r="H1445" s="603" t="s">
        <v>3303</v>
      </c>
      <c r="I1445" s="603" t="s">
        <v>12326</v>
      </c>
      <c r="J1445" s="1184"/>
      <c r="K1445" s="1025"/>
      <c r="L1445" s="1025"/>
      <c r="M1445" s="1025"/>
      <c r="N1445" s="1025"/>
      <c r="O1445" s="1025"/>
    </row>
    <row r="1446" spans="1:15" s="1026" customFormat="1" ht="38.25" x14ac:dyDescent="0.3">
      <c r="A1446" s="1183" t="s">
        <v>2353</v>
      </c>
      <c r="B1446" s="1184"/>
      <c r="C1446" s="1184" t="s">
        <v>2476</v>
      </c>
      <c r="D1446" s="1184" t="s">
        <v>2477</v>
      </c>
      <c r="E1446" s="1184" t="s">
        <v>2554</v>
      </c>
      <c r="F1446" s="603" t="s">
        <v>12330</v>
      </c>
      <c r="G1446" s="603" t="s">
        <v>12325</v>
      </c>
      <c r="H1446" s="603" t="s">
        <v>3303</v>
      </c>
      <c r="I1446" s="603" t="s">
        <v>12326</v>
      </c>
      <c r="J1446" s="1184"/>
      <c r="K1446" s="1025"/>
      <c r="L1446" s="1025"/>
      <c r="M1446" s="1025"/>
      <c r="N1446" s="1025"/>
      <c r="O1446" s="1025"/>
    </row>
    <row r="1447" spans="1:15" s="1026" customFormat="1" ht="38.25" x14ac:dyDescent="0.3">
      <c r="A1447" s="1183" t="s">
        <v>2353</v>
      </c>
      <c r="B1447" s="1184"/>
      <c r="C1447" s="1184" t="s">
        <v>2476</v>
      </c>
      <c r="D1447" s="1184" t="s">
        <v>2477</v>
      </c>
      <c r="E1447" s="1184" t="s">
        <v>2555</v>
      </c>
      <c r="F1447" s="1184" t="s">
        <v>2556</v>
      </c>
      <c r="G1447" s="1184" t="s">
        <v>2557</v>
      </c>
      <c r="H1447" s="1184" t="s">
        <v>2394</v>
      </c>
      <c r="I1447" s="1184" t="s">
        <v>2144</v>
      </c>
      <c r="J1447" s="1184"/>
      <c r="K1447" s="1025"/>
      <c r="L1447" s="1025"/>
      <c r="M1447" s="1025"/>
      <c r="N1447" s="1025"/>
      <c r="O1447" s="1025"/>
    </row>
    <row r="1448" spans="1:15" s="1026" customFormat="1" ht="38.25" x14ac:dyDescent="0.3">
      <c r="A1448" s="1183" t="s">
        <v>2353</v>
      </c>
      <c r="B1448" s="1184"/>
      <c r="C1448" s="1184" t="s">
        <v>2476</v>
      </c>
      <c r="D1448" s="1184" t="s">
        <v>2477</v>
      </c>
      <c r="E1448" s="1184" t="s">
        <v>2558</v>
      </c>
      <c r="F1448" s="1184" t="s">
        <v>2559</v>
      </c>
      <c r="G1448" s="1184" t="s">
        <v>2560</v>
      </c>
      <c r="H1448" s="1184" t="s">
        <v>2561</v>
      </c>
      <c r="I1448" s="1184" t="s">
        <v>2562</v>
      </c>
      <c r="J1448" s="1184"/>
      <c r="K1448" s="1025"/>
      <c r="L1448" s="1025"/>
      <c r="M1448" s="1025"/>
      <c r="N1448" s="1025"/>
      <c r="O1448" s="1025"/>
    </row>
    <row r="1449" spans="1:15" s="1026" customFormat="1" ht="38.25" x14ac:dyDescent="0.3">
      <c r="A1449" s="1183" t="s">
        <v>2353</v>
      </c>
      <c r="B1449" s="1184"/>
      <c r="C1449" s="1184" t="s">
        <v>2476</v>
      </c>
      <c r="D1449" s="1184" t="s">
        <v>2477</v>
      </c>
      <c r="E1449" s="1184" t="s">
        <v>2563</v>
      </c>
      <c r="F1449" s="1184" t="s">
        <v>2564</v>
      </c>
      <c r="G1449" s="1184" t="s">
        <v>2565</v>
      </c>
      <c r="H1449" s="1184" t="s">
        <v>2566</v>
      </c>
      <c r="I1449" s="1184" t="s">
        <v>2567</v>
      </c>
      <c r="J1449" s="1184"/>
      <c r="K1449" s="1025"/>
      <c r="L1449" s="1025"/>
      <c r="M1449" s="1025"/>
      <c r="N1449" s="1025"/>
      <c r="O1449" s="1025"/>
    </row>
    <row r="1450" spans="1:15" s="1026" customFormat="1" ht="38.25" x14ac:dyDescent="0.3">
      <c r="A1450" s="1183" t="s">
        <v>2353</v>
      </c>
      <c r="B1450" s="1184"/>
      <c r="C1450" s="1184" t="s">
        <v>2476</v>
      </c>
      <c r="D1450" s="1184" t="s">
        <v>2477</v>
      </c>
      <c r="E1450" s="1184" t="s">
        <v>2568</v>
      </c>
      <c r="F1450" s="1184" t="s">
        <v>2569</v>
      </c>
      <c r="G1450" s="1184" t="s">
        <v>2570</v>
      </c>
      <c r="H1450" s="1184" t="s">
        <v>2571</v>
      </c>
      <c r="I1450" s="1184" t="s">
        <v>2572</v>
      </c>
      <c r="J1450" s="1184"/>
      <c r="K1450" s="1025"/>
      <c r="L1450" s="1025"/>
      <c r="M1450" s="1025"/>
      <c r="N1450" s="1025"/>
      <c r="O1450" s="1025"/>
    </row>
    <row r="1451" spans="1:15" s="1026" customFormat="1" ht="38.25" x14ac:dyDescent="0.3">
      <c r="A1451" s="1183" t="s">
        <v>2353</v>
      </c>
      <c r="B1451" s="1184"/>
      <c r="C1451" s="1184" t="s">
        <v>2476</v>
      </c>
      <c r="D1451" s="1184" t="s">
        <v>2477</v>
      </c>
      <c r="E1451" s="1184" t="s">
        <v>2573</v>
      </c>
      <c r="F1451" s="1184" t="s">
        <v>2574</v>
      </c>
      <c r="G1451" s="1184" t="s">
        <v>2575</v>
      </c>
      <c r="H1451" s="1184" t="s">
        <v>2576</v>
      </c>
      <c r="I1451" s="1184" t="s">
        <v>2577</v>
      </c>
      <c r="J1451" s="1184"/>
      <c r="K1451" s="1025"/>
      <c r="L1451" s="1025"/>
      <c r="M1451" s="1025"/>
      <c r="N1451" s="1025"/>
      <c r="O1451" s="1025"/>
    </row>
    <row r="1452" spans="1:15" s="1026" customFormat="1" ht="38.25" x14ac:dyDescent="0.3">
      <c r="A1452" s="1183" t="s">
        <v>2353</v>
      </c>
      <c r="B1452" s="1184"/>
      <c r="C1452" s="1184" t="s">
        <v>2476</v>
      </c>
      <c r="D1452" s="1184" t="s">
        <v>2477</v>
      </c>
      <c r="E1452" s="1184" t="s">
        <v>2578</v>
      </c>
      <c r="F1452" s="1184" t="s">
        <v>2579</v>
      </c>
      <c r="G1452" s="1184" t="s">
        <v>2580</v>
      </c>
      <c r="H1452" s="1184" t="s">
        <v>2581</v>
      </c>
      <c r="I1452" s="1184" t="s">
        <v>2582</v>
      </c>
      <c r="J1452" s="1184"/>
      <c r="K1452" s="1025"/>
      <c r="L1452" s="1025"/>
      <c r="M1452" s="1025"/>
      <c r="N1452" s="1025"/>
      <c r="O1452" s="1025"/>
    </row>
    <row r="1453" spans="1:15" s="1026" customFormat="1" ht="38.25" x14ac:dyDescent="0.3">
      <c r="A1453" s="1183" t="s">
        <v>2353</v>
      </c>
      <c r="B1453" s="1184"/>
      <c r="C1453" s="1184" t="s">
        <v>2476</v>
      </c>
      <c r="D1453" s="1184" t="s">
        <v>2477</v>
      </c>
      <c r="E1453" s="1184" t="s">
        <v>2583</v>
      </c>
      <c r="F1453" s="1184" t="s">
        <v>2584</v>
      </c>
      <c r="G1453" s="1184" t="s">
        <v>2585</v>
      </c>
      <c r="H1453" s="1184" t="s">
        <v>2586</v>
      </c>
      <c r="I1453" s="1184" t="s">
        <v>2587</v>
      </c>
      <c r="J1453" s="1184"/>
      <c r="K1453" s="1025"/>
      <c r="L1453" s="1025"/>
      <c r="M1453" s="1025"/>
      <c r="N1453" s="1025"/>
      <c r="O1453" s="1025"/>
    </row>
    <row r="1454" spans="1:15" s="1026" customFormat="1" ht="38.25" x14ac:dyDescent="0.3">
      <c r="A1454" s="1183" t="s">
        <v>2353</v>
      </c>
      <c r="B1454" s="1184"/>
      <c r="C1454" s="1184" t="s">
        <v>2476</v>
      </c>
      <c r="D1454" s="1184" t="s">
        <v>2477</v>
      </c>
      <c r="E1454" s="1184" t="s">
        <v>2588</v>
      </c>
      <c r="F1454" s="603" t="s">
        <v>12331</v>
      </c>
      <c r="G1454" s="1184" t="s">
        <v>2589</v>
      </c>
      <c r="H1454" s="1184" t="s">
        <v>1421</v>
      </c>
      <c r="I1454" s="1184" t="s">
        <v>1965</v>
      </c>
      <c r="J1454" s="1184"/>
      <c r="K1454" s="1025"/>
      <c r="L1454" s="1025"/>
      <c r="M1454" s="1025"/>
      <c r="N1454" s="1025"/>
      <c r="O1454" s="1025"/>
    </row>
    <row r="1455" spans="1:15" s="1026" customFormat="1" ht="38.25" x14ac:dyDescent="0.3">
      <c r="A1455" s="1183" t="s">
        <v>2353</v>
      </c>
      <c r="B1455" s="1184"/>
      <c r="C1455" s="1184" t="s">
        <v>2476</v>
      </c>
      <c r="D1455" s="1184" t="s">
        <v>2477</v>
      </c>
      <c r="E1455" s="1184" t="s">
        <v>2590</v>
      </c>
      <c r="F1455" s="603" t="s">
        <v>12332</v>
      </c>
      <c r="G1455" s="1184" t="s">
        <v>2591</v>
      </c>
      <c r="H1455" s="1184" t="s">
        <v>2592</v>
      </c>
      <c r="I1455" s="1184" t="s">
        <v>2593</v>
      </c>
      <c r="J1455" s="1184"/>
      <c r="K1455" s="1025"/>
      <c r="L1455" s="1025"/>
      <c r="M1455" s="1025"/>
      <c r="N1455" s="1025"/>
      <c r="O1455" s="1025"/>
    </row>
    <row r="1456" spans="1:15" s="1026" customFormat="1" ht="38.25" x14ac:dyDescent="0.3">
      <c r="A1456" s="1183" t="s">
        <v>2353</v>
      </c>
      <c r="B1456" s="1184"/>
      <c r="C1456" s="1184" t="s">
        <v>2476</v>
      </c>
      <c r="D1456" s="1184" t="s">
        <v>2477</v>
      </c>
      <c r="E1456" s="1184" t="s">
        <v>2594</v>
      </c>
      <c r="F1456" s="1184" t="s">
        <v>2595</v>
      </c>
      <c r="G1456" s="603" t="s">
        <v>12325</v>
      </c>
      <c r="H1456" s="603" t="s">
        <v>3303</v>
      </c>
      <c r="I1456" s="603" t="s">
        <v>12326</v>
      </c>
      <c r="J1456" s="1184"/>
      <c r="K1456" s="1025"/>
      <c r="L1456" s="1025"/>
      <c r="M1456" s="1025"/>
      <c r="N1456" s="1025"/>
      <c r="O1456" s="1025"/>
    </row>
    <row r="1457" spans="1:15" s="1026" customFormat="1" ht="38.25" x14ac:dyDescent="0.3">
      <c r="A1457" s="1183" t="s">
        <v>2353</v>
      </c>
      <c r="B1457" s="1184"/>
      <c r="C1457" s="1184" t="s">
        <v>2476</v>
      </c>
      <c r="D1457" s="1184" t="s">
        <v>2477</v>
      </c>
      <c r="E1457" s="1184" t="s">
        <v>2596</v>
      </c>
      <c r="F1457" s="1184" t="s">
        <v>2597</v>
      </c>
      <c r="G1457" s="1184" t="s">
        <v>2514</v>
      </c>
      <c r="H1457" s="1184" t="s">
        <v>2598</v>
      </c>
      <c r="I1457" s="1184" t="s">
        <v>1622</v>
      </c>
      <c r="J1457" s="1184"/>
      <c r="K1457" s="1025"/>
      <c r="L1457" s="1025"/>
      <c r="M1457" s="1025"/>
      <c r="N1457" s="1025"/>
      <c r="O1457" s="1025"/>
    </row>
    <row r="1458" spans="1:15" s="1131" customFormat="1" ht="38.25" x14ac:dyDescent="0.3">
      <c r="A1458" s="1183" t="s">
        <v>2353</v>
      </c>
      <c r="B1458" s="1184"/>
      <c r="C1458" s="1184" t="s">
        <v>2476</v>
      </c>
      <c r="D1458" s="1184" t="s">
        <v>2477</v>
      </c>
      <c r="E1458" s="1184" t="s">
        <v>2599</v>
      </c>
      <c r="F1458" s="1184" t="s">
        <v>2600</v>
      </c>
      <c r="G1458" s="1184" t="s">
        <v>2534</v>
      </c>
      <c r="H1458" s="1184" t="s">
        <v>2601</v>
      </c>
      <c r="I1458" s="1184" t="s">
        <v>1422</v>
      </c>
      <c r="J1458" s="1184"/>
      <c r="K1458" s="1130"/>
      <c r="L1458" s="1130"/>
      <c r="M1458" s="1130"/>
      <c r="N1458" s="1130"/>
      <c r="O1458" s="1130"/>
    </row>
    <row r="1459" spans="1:15" s="1026" customFormat="1" ht="38.25" x14ac:dyDescent="0.3">
      <c r="A1459" s="1183" t="s">
        <v>2353</v>
      </c>
      <c r="B1459" s="1184"/>
      <c r="C1459" s="1184" t="s">
        <v>2476</v>
      </c>
      <c r="D1459" s="1184" t="s">
        <v>2477</v>
      </c>
      <c r="E1459" s="1184" t="s">
        <v>2602</v>
      </c>
      <c r="F1459" s="1184" t="s">
        <v>2603</v>
      </c>
      <c r="G1459" s="1184" t="s">
        <v>2604</v>
      </c>
      <c r="H1459" s="1184" t="s">
        <v>2605</v>
      </c>
      <c r="I1459" s="1184" t="s">
        <v>2606</v>
      </c>
      <c r="J1459" s="1184"/>
      <c r="K1459" s="1025"/>
      <c r="L1459" s="1025"/>
      <c r="M1459" s="1025"/>
      <c r="N1459" s="1025"/>
      <c r="O1459" s="1025"/>
    </row>
    <row r="1460" spans="1:15" s="1026" customFormat="1" ht="38.25" x14ac:dyDescent="0.3">
      <c r="A1460" s="1183" t="s">
        <v>2353</v>
      </c>
      <c r="B1460" s="1184"/>
      <c r="C1460" s="1184" t="s">
        <v>2476</v>
      </c>
      <c r="D1460" s="1184" t="s">
        <v>2477</v>
      </c>
      <c r="E1460" s="1184" t="s">
        <v>2607</v>
      </c>
      <c r="F1460" s="1184" t="s">
        <v>2608</v>
      </c>
      <c r="G1460" s="1184" t="s">
        <v>2609</v>
      </c>
      <c r="H1460" s="1184" t="s">
        <v>2610</v>
      </c>
      <c r="I1460" s="1184" t="s">
        <v>2611</v>
      </c>
      <c r="J1460" s="1184"/>
      <c r="K1460" s="1025"/>
      <c r="L1460" s="1025"/>
      <c r="M1460" s="1025"/>
      <c r="N1460" s="1025"/>
      <c r="O1460" s="1025"/>
    </row>
    <row r="1461" spans="1:15" s="1026" customFormat="1" ht="38.25" x14ac:dyDescent="0.3">
      <c r="A1461" s="1183" t="s">
        <v>2353</v>
      </c>
      <c r="B1461" s="1184"/>
      <c r="C1461" s="1184" t="s">
        <v>2476</v>
      </c>
      <c r="D1461" s="1184" t="s">
        <v>2477</v>
      </c>
      <c r="E1461" s="1184" t="s">
        <v>2612</v>
      </c>
      <c r="F1461" s="1184" t="s">
        <v>2613</v>
      </c>
      <c r="G1461" s="1184" t="s">
        <v>2614</v>
      </c>
      <c r="H1461" s="1184" t="s">
        <v>2615</v>
      </c>
      <c r="I1461" s="1184" t="s">
        <v>2531</v>
      </c>
      <c r="J1461" s="1184"/>
      <c r="K1461" s="1025"/>
      <c r="L1461" s="1025"/>
      <c r="M1461" s="1025"/>
      <c r="N1461" s="1025"/>
      <c r="O1461" s="1025"/>
    </row>
    <row r="1462" spans="1:15" s="1026" customFormat="1" ht="38.25" x14ac:dyDescent="0.3">
      <c r="A1462" s="1183" t="s">
        <v>2353</v>
      </c>
      <c r="B1462" s="1184"/>
      <c r="C1462" s="1184" t="s">
        <v>2476</v>
      </c>
      <c r="D1462" s="1184" t="s">
        <v>2477</v>
      </c>
      <c r="E1462" s="1184" t="s">
        <v>2616</v>
      </c>
      <c r="F1462" s="1184" t="s">
        <v>2617</v>
      </c>
      <c r="G1462" s="1184" t="s">
        <v>2618</v>
      </c>
      <c r="H1462" s="1184" t="s">
        <v>2619</v>
      </c>
      <c r="I1462" s="1184" t="s">
        <v>2620</v>
      </c>
      <c r="J1462" s="1184"/>
      <c r="K1462" s="1025"/>
      <c r="L1462" s="1025"/>
      <c r="M1462" s="1025"/>
      <c r="N1462" s="1025"/>
      <c r="O1462" s="1025"/>
    </row>
    <row r="1463" spans="1:15" s="1026" customFormat="1" ht="38.25" x14ac:dyDescent="0.3">
      <c r="A1463" s="1183" t="s">
        <v>2353</v>
      </c>
      <c r="B1463" s="1184"/>
      <c r="C1463" s="1184" t="s">
        <v>2476</v>
      </c>
      <c r="D1463" s="1184" t="s">
        <v>2477</v>
      </c>
      <c r="E1463" s="1184" t="s">
        <v>2621</v>
      </c>
      <c r="F1463" s="1184" t="s">
        <v>2622</v>
      </c>
      <c r="G1463" s="1184" t="s">
        <v>2623</v>
      </c>
      <c r="H1463" s="1184" t="s">
        <v>2624</v>
      </c>
      <c r="I1463" s="1184" t="s">
        <v>2625</v>
      </c>
      <c r="J1463" s="1184"/>
      <c r="K1463" s="1025"/>
      <c r="L1463" s="1025"/>
      <c r="M1463" s="1025"/>
      <c r="N1463" s="1025"/>
      <c r="O1463" s="1025"/>
    </row>
    <row r="1464" spans="1:15" s="1026" customFormat="1" ht="38.25" x14ac:dyDescent="0.3">
      <c r="A1464" s="1183" t="s">
        <v>2353</v>
      </c>
      <c r="B1464" s="1184"/>
      <c r="C1464" s="1184" t="s">
        <v>2476</v>
      </c>
      <c r="D1464" s="1184" t="s">
        <v>2477</v>
      </c>
      <c r="E1464" s="1184" t="s">
        <v>2626</v>
      </c>
      <c r="F1464" s="1184" t="s">
        <v>2627</v>
      </c>
      <c r="G1464" s="1184" t="s">
        <v>2628</v>
      </c>
      <c r="H1464" s="1184" t="s">
        <v>1466</v>
      </c>
      <c r="I1464" s="1184" t="s">
        <v>2629</v>
      </c>
      <c r="J1464" s="1184"/>
      <c r="K1464" s="1025"/>
      <c r="L1464" s="1025"/>
      <c r="M1464" s="1025"/>
      <c r="N1464" s="1025"/>
      <c r="O1464" s="1025"/>
    </row>
    <row r="1465" spans="1:15" s="1026" customFormat="1" ht="38.25" x14ac:dyDescent="0.3">
      <c r="A1465" s="1183" t="s">
        <v>2353</v>
      </c>
      <c r="B1465" s="1184"/>
      <c r="C1465" s="1184" t="s">
        <v>2476</v>
      </c>
      <c r="D1465" s="1184" t="s">
        <v>2477</v>
      </c>
      <c r="E1465" s="1184" t="s">
        <v>2630</v>
      </c>
      <c r="F1465" s="1184" t="s">
        <v>2631</v>
      </c>
      <c r="G1465" s="1184" t="s">
        <v>2632</v>
      </c>
      <c r="H1465" s="1184" t="s">
        <v>2633</v>
      </c>
      <c r="I1465" s="1184" t="s">
        <v>1649</v>
      </c>
      <c r="J1465" s="1184"/>
      <c r="K1465" s="1025"/>
      <c r="L1465" s="1025"/>
      <c r="M1465" s="1025"/>
      <c r="N1465" s="1025"/>
      <c r="O1465" s="1025"/>
    </row>
    <row r="1466" spans="1:15" s="1026" customFormat="1" ht="38.25" x14ac:dyDescent="0.3">
      <c r="A1466" s="1183" t="s">
        <v>2353</v>
      </c>
      <c r="B1466" s="1184"/>
      <c r="C1466" s="1184" t="s">
        <v>2476</v>
      </c>
      <c r="D1466" s="1184" t="s">
        <v>2477</v>
      </c>
      <c r="E1466" s="1184" t="s">
        <v>2634</v>
      </c>
      <c r="F1466" s="1184" t="s">
        <v>2635</v>
      </c>
      <c r="G1466" s="1184" t="s">
        <v>2636</v>
      </c>
      <c r="H1466" s="1184" t="s">
        <v>1790</v>
      </c>
      <c r="I1466" s="1184" t="s">
        <v>2637</v>
      </c>
      <c r="J1466" s="1184"/>
      <c r="K1466" s="1025"/>
      <c r="L1466" s="1025"/>
      <c r="M1466" s="1025"/>
      <c r="N1466" s="1025"/>
      <c r="O1466" s="1025"/>
    </row>
    <row r="1467" spans="1:15" s="1026" customFormat="1" ht="38.25" x14ac:dyDescent="0.3">
      <c r="A1467" s="1183" t="s">
        <v>2353</v>
      </c>
      <c r="B1467" s="1184"/>
      <c r="C1467" s="1184" t="s">
        <v>2476</v>
      </c>
      <c r="D1467" s="1184" t="s">
        <v>2477</v>
      </c>
      <c r="E1467" s="1184" t="s">
        <v>2638</v>
      </c>
      <c r="F1467" s="603" t="s">
        <v>12333</v>
      </c>
      <c r="G1467" s="1184" t="s">
        <v>2639</v>
      </c>
      <c r="H1467" s="1184" t="s">
        <v>2021</v>
      </c>
      <c r="I1467" s="1184" t="s">
        <v>1671</v>
      </c>
      <c r="J1467" s="1184"/>
      <c r="K1467" s="1025"/>
      <c r="L1467" s="1025"/>
      <c r="M1467" s="1025"/>
      <c r="N1467" s="1025"/>
      <c r="O1467" s="1025"/>
    </row>
    <row r="1468" spans="1:15" s="1026" customFormat="1" ht="38.25" x14ac:dyDescent="0.3">
      <c r="A1468" s="1183" t="s">
        <v>2353</v>
      </c>
      <c r="B1468" s="1184"/>
      <c r="C1468" s="1184" t="s">
        <v>2476</v>
      </c>
      <c r="D1468" s="1184" t="s">
        <v>2477</v>
      </c>
      <c r="E1468" s="1184" t="s">
        <v>2640</v>
      </c>
      <c r="F1468" s="1184" t="s">
        <v>2641</v>
      </c>
      <c r="G1468" s="603" t="s">
        <v>12325</v>
      </c>
      <c r="H1468" s="603" t="s">
        <v>3303</v>
      </c>
      <c r="I1468" s="603" t="s">
        <v>12326</v>
      </c>
      <c r="J1468" s="1184"/>
      <c r="K1468" s="1025"/>
      <c r="L1468" s="1025"/>
      <c r="M1468" s="1025"/>
      <c r="N1468" s="1025"/>
      <c r="O1468" s="1025"/>
    </row>
    <row r="1469" spans="1:15" s="1026" customFormat="1" ht="38.25" x14ac:dyDescent="0.3">
      <c r="A1469" s="1183" t="s">
        <v>2353</v>
      </c>
      <c r="B1469" s="1184"/>
      <c r="C1469" s="1184" t="s">
        <v>2476</v>
      </c>
      <c r="D1469" s="1184" t="s">
        <v>2477</v>
      </c>
      <c r="E1469" s="1184" t="s">
        <v>2642</v>
      </c>
      <c r="F1469" s="1184" t="s">
        <v>2643</v>
      </c>
      <c r="G1469" s="1184" t="s">
        <v>2644</v>
      </c>
      <c r="H1469" s="1184" t="s">
        <v>2645</v>
      </c>
      <c r="I1469" s="1184" t="s">
        <v>2646</v>
      </c>
      <c r="J1469" s="1184"/>
      <c r="K1469" s="1025"/>
      <c r="L1469" s="1025"/>
      <c r="M1469" s="1025"/>
      <c r="N1469" s="1025"/>
      <c r="O1469" s="1025"/>
    </row>
    <row r="1470" spans="1:15" s="1026" customFormat="1" ht="38.25" x14ac:dyDescent="0.3">
      <c r="A1470" s="1183" t="s">
        <v>2353</v>
      </c>
      <c r="B1470" s="1184"/>
      <c r="C1470" s="1184" t="s">
        <v>2476</v>
      </c>
      <c r="D1470" s="1184" t="s">
        <v>2477</v>
      </c>
      <c r="E1470" s="1184" t="s">
        <v>2647</v>
      </c>
      <c r="F1470" s="1184" t="s">
        <v>2648</v>
      </c>
      <c r="G1470" s="1184" t="s">
        <v>2649</v>
      </c>
      <c r="H1470" s="1184" t="s">
        <v>1457</v>
      </c>
      <c r="I1470" s="1184" t="s">
        <v>1717</v>
      </c>
      <c r="J1470" s="1184"/>
      <c r="K1470" s="1025"/>
      <c r="L1470" s="1025"/>
      <c r="M1470" s="1025"/>
      <c r="N1470" s="1025"/>
      <c r="O1470" s="1025"/>
    </row>
    <row r="1471" spans="1:15" s="1026" customFormat="1" ht="38.25" x14ac:dyDescent="0.3">
      <c r="A1471" s="600" t="s">
        <v>2353</v>
      </c>
      <c r="B1471" s="603"/>
      <c r="C1471" s="603" t="s">
        <v>2476</v>
      </c>
      <c r="D1471" s="603" t="s">
        <v>2477</v>
      </c>
      <c r="E1471" s="603" t="s">
        <v>12334</v>
      </c>
      <c r="F1471" s="603" t="s">
        <v>12335</v>
      </c>
      <c r="G1471" s="603" t="s">
        <v>12336</v>
      </c>
      <c r="H1471" s="603" t="s">
        <v>2566</v>
      </c>
      <c r="I1471" s="603" t="s">
        <v>1721</v>
      </c>
      <c r="J1471" s="603"/>
      <c r="K1471" s="1025"/>
      <c r="L1471" s="1025"/>
      <c r="M1471" s="1025"/>
      <c r="N1471" s="1025"/>
      <c r="O1471" s="1025"/>
    </row>
    <row r="1472" spans="1:15" s="1026" customFormat="1" ht="38.25" x14ac:dyDescent="0.3">
      <c r="A1472" s="600" t="s">
        <v>2353</v>
      </c>
      <c r="B1472" s="603"/>
      <c r="C1472" s="603" t="s">
        <v>2476</v>
      </c>
      <c r="D1472" s="603" t="s">
        <v>2477</v>
      </c>
      <c r="E1472" s="603" t="s">
        <v>12334</v>
      </c>
      <c r="F1472" s="603" t="s">
        <v>12337</v>
      </c>
      <c r="G1472" s="603" t="s">
        <v>12338</v>
      </c>
      <c r="H1472" s="603" t="s">
        <v>2856</v>
      </c>
      <c r="I1472" s="603" t="s">
        <v>1582</v>
      </c>
      <c r="J1472" s="603"/>
      <c r="K1472" s="1025"/>
      <c r="L1472" s="1025"/>
      <c r="M1472" s="1025"/>
      <c r="N1472" s="1025"/>
      <c r="O1472" s="1025"/>
    </row>
    <row r="1473" spans="1:15" s="1026" customFormat="1" ht="38.25" x14ac:dyDescent="0.3">
      <c r="A1473" s="600" t="s">
        <v>2353</v>
      </c>
      <c r="B1473" s="603"/>
      <c r="C1473" s="603" t="s">
        <v>2476</v>
      </c>
      <c r="D1473" s="603" t="s">
        <v>2477</v>
      </c>
      <c r="E1473" s="603" t="s">
        <v>12334</v>
      </c>
      <c r="F1473" s="603" t="s">
        <v>12339</v>
      </c>
      <c r="G1473" s="603" t="s">
        <v>12340</v>
      </c>
      <c r="H1473" s="603" t="s">
        <v>4200</v>
      </c>
      <c r="I1473" s="603" t="s">
        <v>5206</v>
      </c>
      <c r="J1473" s="603"/>
      <c r="K1473" s="1025"/>
      <c r="L1473" s="1025"/>
      <c r="M1473" s="1025"/>
      <c r="N1473" s="1025"/>
      <c r="O1473" s="1025"/>
    </row>
    <row r="1474" spans="1:15" s="1026" customFormat="1" ht="38.25" x14ac:dyDescent="0.3">
      <c r="A1474" s="600" t="s">
        <v>2353</v>
      </c>
      <c r="B1474" s="603"/>
      <c r="C1474" s="603" t="s">
        <v>2476</v>
      </c>
      <c r="D1474" s="603" t="s">
        <v>2477</v>
      </c>
      <c r="E1474" s="603" t="s">
        <v>12334</v>
      </c>
      <c r="F1474" s="603" t="s">
        <v>12341</v>
      </c>
      <c r="G1474" s="603" t="s">
        <v>2849</v>
      </c>
      <c r="H1474" s="603" t="s">
        <v>1776</v>
      </c>
      <c r="I1474" s="603" t="s">
        <v>2206</v>
      </c>
      <c r="J1474" s="603"/>
      <c r="K1474" s="1025"/>
      <c r="L1474" s="1025"/>
      <c r="M1474" s="1025"/>
      <c r="N1474" s="1025"/>
      <c r="O1474" s="1025"/>
    </row>
    <row r="1475" spans="1:15" s="1026" customFormat="1" ht="38.25" x14ac:dyDescent="0.3">
      <c r="A1475" s="600" t="s">
        <v>2353</v>
      </c>
      <c r="B1475" s="603"/>
      <c r="C1475" s="603" t="s">
        <v>2476</v>
      </c>
      <c r="D1475" s="603" t="s">
        <v>2477</v>
      </c>
      <c r="E1475" s="603" t="s">
        <v>12334</v>
      </c>
      <c r="F1475" s="603" t="s">
        <v>12342</v>
      </c>
      <c r="G1475" s="603" t="s">
        <v>12325</v>
      </c>
      <c r="H1475" s="603" t="s">
        <v>3303</v>
      </c>
      <c r="I1475" s="603" t="s">
        <v>12326</v>
      </c>
      <c r="J1475" s="603"/>
      <c r="K1475" s="1025"/>
      <c r="L1475" s="1025"/>
      <c r="M1475" s="1025"/>
      <c r="N1475" s="1025"/>
      <c r="O1475" s="1025"/>
    </row>
    <row r="1476" spans="1:15" s="1026" customFormat="1" ht="38.25" x14ac:dyDescent="0.3">
      <c r="A1476" s="1150" t="s">
        <v>10841</v>
      </c>
      <c r="B1476" s="1129"/>
      <c r="C1476" s="1154" t="s">
        <v>2476</v>
      </c>
      <c r="D1476" s="1062" t="s">
        <v>12079</v>
      </c>
      <c r="E1476" s="1129"/>
      <c r="F1476" s="1129"/>
      <c r="G1476" s="1129"/>
      <c r="H1476" s="1129"/>
      <c r="I1476" s="1129"/>
      <c r="J1476" s="1129"/>
      <c r="K1476" s="1025"/>
      <c r="L1476" s="1025"/>
      <c r="M1476" s="1025"/>
      <c r="N1476" s="1025"/>
      <c r="O1476" s="1025"/>
    </row>
    <row r="1477" spans="1:15" s="1026" customFormat="1" ht="63.75" x14ac:dyDescent="0.3">
      <c r="A1477" s="1187" t="s">
        <v>7676</v>
      </c>
      <c r="B1477" s="1187" t="s">
        <v>11401</v>
      </c>
      <c r="C1477" s="1187" t="s">
        <v>11402</v>
      </c>
      <c r="D1477" s="1187" t="s">
        <v>9888</v>
      </c>
      <c r="E1477" s="1187" t="s">
        <v>1667</v>
      </c>
      <c r="F1477" s="1187" t="s">
        <v>11403</v>
      </c>
      <c r="G1477" s="1188" t="s">
        <v>12343</v>
      </c>
      <c r="H1477" s="1188" t="s">
        <v>12344</v>
      </c>
      <c r="I1477" s="1188" t="s">
        <v>5412</v>
      </c>
      <c r="J1477" s="1191" t="s">
        <v>12345</v>
      </c>
      <c r="K1477" s="1025"/>
      <c r="L1477" s="1025"/>
      <c r="M1477" s="1025"/>
      <c r="N1477" s="1025"/>
      <c r="O1477" s="1025"/>
    </row>
    <row r="1478" spans="1:15" s="1026" customFormat="1" ht="63.75" x14ac:dyDescent="0.3">
      <c r="A1478" s="1187" t="s">
        <v>7676</v>
      </c>
      <c r="B1478" s="1187" t="s">
        <v>11404</v>
      </c>
      <c r="C1478" s="1187" t="s">
        <v>11402</v>
      </c>
      <c r="D1478" s="1187" t="s">
        <v>9888</v>
      </c>
      <c r="E1478" s="1187" t="s">
        <v>214</v>
      </c>
      <c r="F1478" s="1187" t="s">
        <v>11403</v>
      </c>
      <c r="G1478" s="1188" t="s">
        <v>12343</v>
      </c>
      <c r="H1478" s="1188" t="s">
        <v>12344</v>
      </c>
      <c r="I1478" s="1188" t="s">
        <v>5412</v>
      </c>
      <c r="J1478" s="1191" t="s">
        <v>12346</v>
      </c>
      <c r="K1478" s="1025"/>
      <c r="L1478" s="1025"/>
      <c r="M1478" s="1025"/>
      <c r="N1478" s="1025"/>
      <c r="O1478" s="1025"/>
    </row>
    <row r="1479" spans="1:15" s="1026" customFormat="1" ht="63.75" x14ac:dyDescent="0.3">
      <c r="A1479" s="1187" t="s">
        <v>7676</v>
      </c>
      <c r="B1479" s="1187" t="s">
        <v>11405</v>
      </c>
      <c r="C1479" s="1187" t="s">
        <v>11402</v>
      </c>
      <c r="D1479" s="1187" t="s">
        <v>9888</v>
      </c>
      <c r="E1479" s="1187" t="s">
        <v>1388</v>
      </c>
      <c r="F1479" s="1187" t="s">
        <v>11403</v>
      </c>
      <c r="G1479" s="1188" t="s">
        <v>12343</v>
      </c>
      <c r="H1479" s="1188" t="s">
        <v>12344</v>
      </c>
      <c r="I1479" s="1188" t="s">
        <v>5412</v>
      </c>
      <c r="J1479" s="1191" t="s">
        <v>12346</v>
      </c>
      <c r="K1479" s="1025"/>
      <c r="L1479" s="1025"/>
      <c r="M1479" s="1025"/>
      <c r="N1479" s="1025"/>
      <c r="O1479" s="1025"/>
    </row>
    <row r="1480" spans="1:15" s="1026" customFormat="1" ht="63.75" x14ac:dyDescent="0.3">
      <c r="A1480" s="1187" t="s">
        <v>7676</v>
      </c>
      <c r="B1480" s="1187" t="s">
        <v>11405</v>
      </c>
      <c r="C1480" s="1187" t="s">
        <v>11402</v>
      </c>
      <c r="D1480" s="1187" t="s">
        <v>9888</v>
      </c>
      <c r="E1480" s="1187" t="s">
        <v>1388</v>
      </c>
      <c r="F1480" s="1187" t="s">
        <v>11406</v>
      </c>
      <c r="G1480" s="1188" t="s">
        <v>12347</v>
      </c>
      <c r="H1480" s="1188" t="s">
        <v>1937</v>
      </c>
      <c r="I1480" s="1188" t="s">
        <v>12348</v>
      </c>
      <c r="J1480" s="1188" t="s">
        <v>12349</v>
      </c>
      <c r="K1480" s="1025"/>
      <c r="L1480" s="1025"/>
      <c r="M1480" s="1025"/>
      <c r="N1480" s="1025"/>
      <c r="O1480" s="1025"/>
    </row>
    <row r="1481" spans="1:15" s="1026" customFormat="1" ht="63.75" x14ac:dyDescent="0.3">
      <c r="A1481" s="1187" t="s">
        <v>7676</v>
      </c>
      <c r="B1481" s="1187" t="s">
        <v>11405</v>
      </c>
      <c r="C1481" s="1187" t="s">
        <v>11402</v>
      </c>
      <c r="D1481" s="1187" t="s">
        <v>9888</v>
      </c>
      <c r="E1481" s="1187" t="s">
        <v>1388</v>
      </c>
      <c r="F1481" s="1187" t="s">
        <v>11407</v>
      </c>
      <c r="G1481" s="1188" t="s">
        <v>5181</v>
      </c>
      <c r="H1481" s="1188" t="s">
        <v>12350</v>
      </c>
      <c r="I1481" s="1188" t="s">
        <v>12351</v>
      </c>
      <c r="J1481" s="1192" t="s">
        <v>12352</v>
      </c>
      <c r="K1481" s="1025"/>
      <c r="L1481" s="1025"/>
      <c r="M1481" s="1025"/>
      <c r="N1481" s="1025"/>
      <c r="O1481" s="1025"/>
    </row>
    <row r="1482" spans="1:15" s="1026" customFormat="1" ht="63.75" x14ac:dyDescent="0.3">
      <c r="A1482" s="1187" t="s">
        <v>7676</v>
      </c>
      <c r="B1482" s="1187" t="s">
        <v>11405</v>
      </c>
      <c r="C1482" s="1187" t="s">
        <v>11402</v>
      </c>
      <c r="D1482" s="1187" t="s">
        <v>9888</v>
      </c>
      <c r="E1482" s="1187" t="s">
        <v>1388</v>
      </c>
      <c r="F1482" s="1187" t="s">
        <v>11408</v>
      </c>
      <c r="G1482" s="1188" t="s">
        <v>12353</v>
      </c>
      <c r="H1482" s="1188" t="s">
        <v>1507</v>
      </c>
      <c r="I1482" s="1188" t="s">
        <v>2158</v>
      </c>
      <c r="J1482" s="1188" t="s">
        <v>12354</v>
      </c>
      <c r="K1482" s="1025"/>
      <c r="L1482" s="1025"/>
      <c r="M1482" s="1025"/>
      <c r="N1482" s="1025"/>
      <c r="O1482" s="1025"/>
    </row>
    <row r="1483" spans="1:15" s="1026" customFormat="1" ht="63.75" x14ac:dyDescent="0.3">
      <c r="A1483" s="1187" t="s">
        <v>7676</v>
      </c>
      <c r="B1483" s="1187" t="s">
        <v>11405</v>
      </c>
      <c r="C1483" s="1187" t="s">
        <v>11402</v>
      </c>
      <c r="D1483" s="1187" t="s">
        <v>9888</v>
      </c>
      <c r="E1483" s="1187" t="s">
        <v>1388</v>
      </c>
      <c r="F1483" s="1187" t="s">
        <v>11409</v>
      </c>
      <c r="G1483" s="1188" t="s">
        <v>12355</v>
      </c>
      <c r="H1483" s="1188" t="s">
        <v>12356</v>
      </c>
      <c r="I1483" s="1188" t="s">
        <v>12357</v>
      </c>
      <c r="J1483" s="1188" t="s">
        <v>12358</v>
      </c>
      <c r="K1483" s="1025"/>
      <c r="L1483" s="1025"/>
      <c r="M1483" s="1025"/>
      <c r="N1483" s="1025"/>
      <c r="O1483" s="1025"/>
    </row>
    <row r="1484" spans="1:15" s="1026" customFormat="1" ht="63.75" x14ac:dyDescent="0.3">
      <c r="A1484" s="1187" t="s">
        <v>7676</v>
      </c>
      <c r="B1484" s="1187" t="s">
        <v>11405</v>
      </c>
      <c r="C1484" s="1187" t="s">
        <v>11402</v>
      </c>
      <c r="D1484" s="1187" t="s">
        <v>9888</v>
      </c>
      <c r="E1484" s="1187" t="s">
        <v>1388</v>
      </c>
      <c r="F1484" s="1187" t="s">
        <v>11410</v>
      </c>
      <c r="G1484" s="1188" t="s">
        <v>12359</v>
      </c>
      <c r="H1484" s="1188" t="s">
        <v>5130</v>
      </c>
      <c r="I1484" s="1188" t="s">
        <v>12360</v>
      </c>
      <c r="J1484" s="1188" t="s">
        <v>12361</v>
      </c>
      <c r="K1484" s="1025"/>
      <c r="L1484" s="1025"/>
      <c r="M1484" s="1025"/>
      <c r="N1484" s="1025"/>
      <c r="O1484" s="1025"/>
    </row>
    <row r="1485" spans="1:15" s="1026" customFormat="1" ht="63.75" x14ac:dyDescent="0.3">
      <c r="A1485" s="1187" t="s">
        <v>7676</v>
      </c>
      <c r="B1485" s="1187" t="s">
        <v>11405</v>
      </c>
      <c r="C1485" s="1187" t="s">
        <v>11402</v>
      </c>
      <c r="D1485" s="1187" t="s">
        <v>9888</v>
      </c>
      <c r="E1485" s="1187" t="s">
        <v>1388</v>
      </c>
      <c r="F1485" s="1187" t="s">
        <v>11411</v>
      </c>
      <c r="G1485" s="1188" t="s">
        <v>12343</v>
      </c>
      <c r="H1485" s="1188" t="s">
        <v>12344</v>
      </c>
      <c r="I1485" s="1188" t="s">
        <v>5412</v>
      </c>
      <c r="J1485" s="1188" t="s">
        <v>12362</v>
      </c>
      <c r="K1485" s="1025"/>
      <c r="L1485" s="1025"/>
      <c r="M1485" s="1025"/>
      <c r="N1485" s="1025"/>
      <c r="O1485" s="1025"/>
    </row>
    <row r="1486" spans="1:15" s="1026" customFormat="1" ht="63.75" x14ac:dyDescent="0.3">
      <c r="A1486" s="1187" t="s">
        <v>7676</v>
      </c>
      <c r="B1486" s="1187" t="s">
        <v>11412</v>
      </c>
      <c r="C1486" s="1187" t="s">
        <v>11402</v>
      </c>
      <c r="D1486" s="1187" t="s">
        <v>9888</v>
      </c>
      <c r="E1486" s="1187" t="s">
        <v>1629</v>
      </c>
      <c r="F1486" s="1187" t="s">
        <v>11413</v>
      </c>
      <c r="G1486" s="1188" t="s">
        <v>12363</v>
      </c>
      <c r="H1486" s="1188" t="s">
        <v>6179</v>
      </c>
      <c r="I1486" s="1188" t="s">
        <v>12364</v>
      </c>
      <c r="J1486" s="1188" t="s">
        <v>12365</v>
      </c>
      <c r="K1486" s="1025"/>
      <c r="L1486" s="1025"/>
      <c r="M1486" s="1025"/>
      <c r="N1486" s="1025"/>
      <c r="O1486" s="1025"/>
    </row>
    <row r="1487" spans="1:15" s="1026" customFormat="1" ht="63.75" x14ac:dyDescent="0.3">
      <c r="A1487" s="1187" t="s">
        <v>7676</v>
      </c>
      <c r="B1487" s="1187" t="s">
        <v>11412</v>
      </c>
      <c r="C1487" s="1187" t="s">
        <v>11402</v>
      </c>
      <c r="D1487" s="1187" t="s">
        <v>9888</v>
      </c>
      <c r="E1487" s="1187" t="s">
        <v>1629</v>
      </c>
      <c r="F1487" s="1187" t="s">
        <v>11414</v>
      </c>
      <c r="G1487" s="1188" t="s">
        <v>12366</v>
      </c>
      <c r="H1487" s="1188" t="s">
        <v>1665</v>
      </c>
      <c r="I1487" s="1188" t="s">
        <v>12367</v>
      </c>
      <c r="J1487" s="1188" t="s">
        <v>12368</v>
      </c>
      <c r="K1487" s="1025"/>
      <c r="L1487" s="1025"/>
      <c r="M1487" s="1025"/>
      <c r="N1487" s="1025"/>
      <c r="O1487" s="1025"/>
    </row>
    <row r="1488" spans="1:15" s="1026" customFormat="1" ht="63.75" x14ac:dyDescent="0.3">
      <c r="A1488" s="1187" t="s">
        <v>7676</v>
      </c>
      <c r="B1488" s="1187" t="s">
        <v>11412</v>
      </c>
      <c r="C1488" s="1187" t="s">
        <v>11402</v>
      </c>
      <c r="D1488" s="1187" t="s">
        <v>9888</v>
      </c>
      <c r="E1488" s="1187" t="s">
        <v>1629</v>
      </c>
      <c r="F1488" s="1189" t="s">
        <v>12369</v>
      </c>
      <c r="G1488" s="1189" t="s">
        <v>12370</v>
      </c>
      <c r="H1488" s="1189" t="s">
        <v>12371</v>
      </c>
      <c r="I1488" s="1189" t="s">
        <v>12372</v>
      </c>
      <c r="J1488" s="1189" t="s">
        <v>12373</v>
      </c>
      <c r="K1488" s="1025"/>
      <c r="L1488" s="1025"/>
      <c r="M1488" s="1025"/>
      <c r="N1488" s="1025"/>
      <c r="O1488" s="1025"/>
    </row>
    <row r="1489" spans="1:15" s="1026" customFormat="1" ht="63.75" x14ac:dyDescent="0.3">
      <c r="A1489" s="1187" t="s">
        <v>7676</v>
      </c>
      <c r="B1489" s="1187" t="s">
        <v>11412</v>
      </c>
      <c r="C1489" s="1187" t="s">
        <v>11402</v>
      </c>
      <c r="D1489" s="1187" t="s">
        <v>9888</v>
      </c>
      <c r="E1489" s="1187" t="s">
        <v>1629</v>
      </c>
      <c r="F1489" s="1187" t="s">
        <v>11415</v>
      </c>
      <c r="G1489" s="1188" t="s">
        <v>2693</v>
      </c>
      <c r="H1489" s="1188" t="s">
        <v>1457</v>
      </c>
      <c r="I1489" s="1188" t="s">
        <v>1761</v>
      </c>
      <c r="J1489" s="1188" t="s">
        <v>12374</v>
      </c>
      <c r="K1489" s="1025"/>
      <c r="L1489" s="1025"/>
      <c r="M1489" s="1025"/>
      <c r="N1489" s="1025"/>
      <c r="O1489" s="1025"/>
    </row>
    <row r="1490" spans="1:15" s="1026" customFormat="1" ht="63.75" x14ac:dyDescent="0.3">
      <c r="A1490" s="1187" t="s">
        <v>7676</v>
      </c>
      <c r="B1490" s="1187" t="s">
        <v>11412</v>
      </c>
      <c r="C1490" s="1187" t="s">
        <v>11402</v>
      </c>
      <c r="D1490" s="1187" t="s">
        <v>9888</v>
      </c>
      <c r="E1490" s="1187" t="s">
        <v>1629</v>
      </c>
      <c r="F1490" s="1187" t="s">
        <v>11416</v>
      </c>
      <c r="G1490" s="1188" t="s">
        <v>4887</v>
      </c>
      <c r="H1490" s="1188" t="s">
        <v>1457</v>
      </c>
      <c r="I1490" s="1188" t="s">
        <v>4589</v>
      </c>
      <c r="J1490" s="1188" t="s">
        <v>12375</v>
      </c>
      <c r="K1490" s="1025"/>
      <c r="L1490" s="1025"/>
      <c r="M1490" s="1025"/>
      <c r="N1490" s="1025"/>
      <c r="O1490" s="1025"/>
    </row>
    <row r="1491" spans="1:15" s="1026" customFormat="1" ht="63.75" x14ac:dyDescent="0.3">
      <c r="A1491" s="1187" t="s">
        <v>7676</v>
      </c>
      <c r="B1491" s="1187" t="s">
        <v>11412</v>
      </c>
      <c r="C1491" s="1187" t="s">
        <v>11402</v>
      </c>
      <c r="D1491" s="1187" t="s">
        <v>9888</v>
      </c>
      <c r="E1491" s="1187" t="s">
        <v>1629</v>
      </c>
      <c r="F1491" s="1187" t="s">
        <v>11417</v>
      </c>
      <c r="G1491" s="1188" t="s">
        <v>12376</v>
      </c>
      <c r="H1491" s="1188" t="s">
        <v>1876</v>
      </c>
      <c r="I1491" s="1188" t="s">
        <v>2984</v>
      </c>
      <c r="J1491" s="1188" t="s">
        <v>12377</v>
      </c>
      <c r="K1491" s="1025"/>
      <c r="L1491" s="1025"/>
      <c r="M1491" s="1025"/>
      <c r="N1491" s="1025"/>
      <c r="O1491" s="1025"/>
    </row>
    <row r="1492" spans="1:15" s="1026" customFormat="1" ht="63.75" x14ac:dyDescent="0.3">
      <c r="A1492" s="1187" t="s">
        <v>7676</v>
      </c>
      <c r="B1492" s="1187" t="s">
        <v>11412</v>
      </c>
      <c r="C1492" s="1187" t="s">
        <v>11402</v>
      </c>
      <c r="D1492" s="1187" t="s">
        <v>9888</v>
      </c>
      <c r="E1492" s="1187" t="s">
        <v>1629</v>
      </c>
      <c r="F1492" s="1189" t="s">
        <v>12378</v>
      </c>
      <c r="G1492" s="1189" t="s">
        <v>2792</v>
      </c>
      <c r="H1492" s="1189" t="s">
        <v>1442</v>
      </c>
      <c r="I1492" s="1189" t="s">
        <v>2543</v>
      </c>
      <c r="J1492" s="1189" t="s">
        <v>12379</v>
      </c>
      <c r="K1492" s="1025"/>
      <c r="L1492" s="1025"/>
      <c r="M1492" s="1025"/>
      <c r="N1492" s="1025"/>
      <c r="O1492" s="1025"/>
    </row>
    <row r="1493" spans="1:15" s="1026" customFormat="1" ht="63.75" x14ac:dyDescent="0.3">
      <c r="A1493" s="1187" t="s">
        <v>7676</v>
      </c>
      <c r="B1493" s="1187" t="s">
        <v>11412</v>
      </c>
      <c r="C1493" s="1187" t="s">
        <v>11402</v>
      </c>
      <c r="D1493" s="1187" t="s">
        <v>9888</v>
      </c>
      <c r="E1493" s="1187" t="s">
        <v>1629</v>
      </c>
      <c r="F1493" s="1187" t="s">
        <v>11418</v>
      </c>
      <c r="G1493" s="1188" t="s">
        <v>5181</v>
      </c>
      <c r="H1493" s="1188" t="s">
        <v>5358</v>
      </c>
      <c r="I1493" s="1188" t="s">
        <v>12380</v>
      </c>
      <c r="J1493" s="1188" t="s">
        <v>12381</v>
      </c>
      <c r="K1493" s="1025"/>
      <c r="L1493" s="1025"/>
      <c r="M1493" s="1025"/>
      <c r="N1493" s="1025"/>
      <c r="O1493" s="1025"/>
    </row>
    <row r="1494" spans="1:15" s="1026" customFormat="1" ht="63.75" x14ac:dyDescent="0.3">
      <c r="A1494" s="1187" t="s">
        <v>7676</v>
      </c>
      <c r="B1494" s="1187" t="s">
        <v>11412</v>
      </c>
      <c r="C1494" s="1187" t="s">
        <v>11402</v>
      </c>
      <c r="D1494" s="1187" t="s">
        <v>9888</v>
      </c>
      <c r="E1494" s="1187" t="s">
        <v>1629</v>
      </c>
      <c r="F1494" s="1187" t="s">
        <v>11419</v>
      </c>
      <c r="G1494" s="1188" t="s">
        <v>5591</v>
      </c>
      <c r="H1494" s="1188" t="s">
        <v>1700</v>
      </c>
      <c r="I1494" s="1188" t="s">
        <v>4174</v>
      </c>
      <c r="J1494" s="1188" t="s">
        <v>12382</v>
      </c>
      <c r="K1494" s="1025"/>
      <c r="L1494" s="1025"/>
      <c r="M1494" s="1025"/>
      <c r="N1494" s="1025"/>
      <c r="O1494" s="1025"/>
    </row>
    <row r="1495" spans="1:15" s="1026" customFormat="1" ht="63.75" x14ac:dyDescent="0.3">
      <c r="A1495" s="1187" t="s">
        <v>7676</v>
      </c>
      <c r="B1495" s="1187" t="s">
        <v>11412</v>
      </c>
      <c r="C1495" s="1187" t="s">
        <v>11402</v>
      </c>
      <c r="D1495" s="1187" t="s">
        <v>9888</v>
      </c>
      <c r="E1495" s="1187" t="s">
        <v>1629</v>
      </c>
      <c r="F1495" s="1189" t="s">
        <v>12383</v>
      </c>
      <c r="G1495" s="1189" t="s">
        <v>12384</v>
      </c>
      <c r="H1495" s="1189" t="s">
        <v>1648</v>
      </c>
      <c r="I1495" s="1189" t="s">
        <v>1960</v>
      </c>
      <c r="J1495" s="1189" t="s">
        <v>12385</v>
      </c>
      <c r="K1495" s="1025"/>
      <c r="L1495" s="1025"/>
      <c r="M1495" s="1025"/>
      <c r="N1495" s="1025"/>
      <c r="O1495" s="1025"/>
    </row>
    <row r="1496" spans="1:15" s="1026" customFormat="1" ht="63.75" x14ac:dyDescent="0.3">
      <c r="A1496" s="1187" t="s">
        <v>7676</v>
      </c>
      <c r="B1496" s="1187" t="s">
        <v>11412</v>
      </c>
      <c r="C1496" s="1187" t="s">
        <v>11402</v>
      </c>
      <c r="D1496" s="1187" t="s">
        <v>9888</v>
      </c>
      <c r="E1496" s="1187" t="s">
        <v>1629</v>
      </c>
      <c r="F1496" s="1189" t="s">
        <v>12386</v>
      </c>
      <c r="G1496" s="1189" t="s">
        <v>1955</v>
      </c>
      <c r="H1496" s="1189" t="s">
        <v>1442</v>
      </c>
      <c r="I1496" s="1189" t="s">
        <v>1446</v>
      </c>
      <c r="J1496" s="1189" t="s">
        <v>12387</v>
      </c>
      <c r="K1496" s="1025"/>
      <c r="L1496" s="1025"/>
      <c r="M1496" s="1025"/>
      <c r="N1496" s="1025"/>
      <c r="O1496" s="1025"/>
    </row>
    <row r="1497" spans="1:15" s="1026" customFormat="1" ht="63.75" x14ac:dyDescent="0.3">
      <c r="A1497" s="1187" t="s">
        <v>7676</v>
      </c>
      <c r="B1497" s="1187" t="s">
        <v>11412</v>
      </c>
      <c r="C1497" s="1187" t="s">
        <v>11402</v>
      </c>
      <c r="D1497" s="1187" t="s">
        <v>9888</v>
      </c>
      <c r="E1497" s="1187" t="s">
        <v>1629</v>
      </c>
      <c r="F1497" s="1187" t="s">
        <v>11420</v>
      </c>
      <c r="G1497" s="1188" t="s">
        <v>6603</v>
      </c>
      <c r="H1497" s="1188" t="s">
        <v>4126</v>
      </c>
      <c r="I1497" s="1188" t="s">
        <v>12388</v>
      </c>
      <c r="J1497" s="1188" t="s">
        <v>12389</v>
      </c>
      <c r="K1497" s="1025"/>
      <c r="L1497" s="1025"/>
      <c r="M1497" s="1025"/>
      <c r="N1497" s="1025"/>
      <c r="O1497" s="1025"/>
    </row>
    <row r="1498" spans="1:15" s="1026" customFormat="1" ht="63.75" x14ac:dyDescent="0.3">
      <c r="A1498" s="1187" t="s">
        <v>7676</v>
      </c>
      <c r="B1498" s="1187" t="s">
        <v>11412</v>
      </c>
      <c r="C1498" s="1187" t="s">
        <v>11402</v>
      </c>
      <c r="D1498" s="1187" t="s">
        <v>9888</v>
      </c>
      <c r="E1498" s="1187" t="s">
        <v>1629</v>
      </c>
      <c r="F1498" s="1187" t="s">
        <v>11421</v>
      </c>
      <c r="G1498" s="1188" t="s">
        <v>12384</v>
      </c>
      <c r="H1498" s="1188" t="s">
        <v>12390</v>
      </c>
      <c r="I1498" s="1188" t="s">
        <v>1744</v>
      </c>
      <c r="J1498" s="1188" t="s">
        <v>12391</v>
      </c>
      <c r="K1498" s="1025"/>
      <c r="L1498" s="1025"/>
      <c r="M1498" s="1025"/>
      <c r="N1498" s="1025"/>
      <c r="O1498" s="1025"/>
    </row>
    <row r="1499" spans="1:15" s="1026" customFormat="1" ht="63.75" x14ac:dyDescent="0.3">
      <c r="A1499" s="1187" t="s">
        <v>7676</v>
      </c>
      <c r="B1499" s="1187" t="s">
        <v>11412</v>
      </c>
      <c r="C1499" s="1187" t="s">
        <v>11402</v>
      </c>
      <c r="D1499" s="1187" t="s">
        <v>9888</v>
      </c>
      <c r="E1499" s="1187" t="s">
        <v>1629</v>
      </c>
      <c r="F1499" s="1189" t="s">
        <v>12392</v>
      </c>
      <c r="G1499" s="1189" t="s">
        <v>6489</v>
      </c>
      <c r="H1499" s="1189" t="s">
        <v>3583</v>
      </c>
      <c r="I1499" s="1189" t="s">
        <v>12393</v>
      </c>
      <c r="J1499" s="1189" t="s">
        <v>12394</v>
      </c>
      <c r="K1499" s="1025"/>
      <c r="L1499" s="1025"/>
      <c r="M1499" s="1025"/>
      <c r="N1499" s="1025"/>
      <c r="O1499" s="1025"/>
    </row>
    <row r="1500" spans="1:15" s="1131" customFormat="1" ht="63.75" x14ac:dyDescent="0.3">
      <c r="A1500" s="1187" t="s">
        <v>7676</v>
      </c>
      <c r="B1500" s="1187" t="s">
        <v>11412</v>
      </c>
      <c r="C1500" s="1187" t="s">
        <v>11402</v>
      </c>
      <c r="D1500" s="1187" t="s">
        <v>9888</v>
      </c>
      <c r="E1500" s="1187" t="s">
        <v>1629</v>
      </c>
      <c r="F1500" s="1189" t="s">
        <v>12395</v>
      </c>
      <c r="G1500" s="1189" t="s">
        <v>3028</v>
      </c>
      <c r="H1500" s="1189" t="s">
        <v>3010</v>
      </c>
      <c r="I1500" s="1189" t="s">
        <v>12396</v>
      </c>
      <c r="J1500" s="1189" t="s">
        <v>12397</v>
      </c>
      <c r="K1500" s="1130"/>
      <c r="L1500" s="1130"/>
      <c r="M1500" s="1130"/>
      <c r="N1500" s="1130"/>
      <c r="O1500" s="1130"/>
    </row>
    <row r="1501" spans="1:15" s="1026" customFormat="1" ht="63.75" x14ac:dyDescent="0.3">
      <c r="A1501" s="1187" t="s">
        <v>7676</v>
      </c>
      <c r="B1501" s="1187" t="s">
        <v>11412</v>
      </c>
      <c r="C1501" s="1187" t="s">
        <v>11402</v>
      </c>
      <c r="D1501" s="1187" t="s">
        <v>9888</v>
      </c>
      <c r="E1501" s="1187" t="s">
        <v>1629</v>
      </c>
      <c r="F1501" s="1189" t="s">
        <v>12398</v>
      </c>
      <c r="G1501" s="1189" t="s">
        <v>12399</v>
      </c>
      <c r="H1501" s="1189" t="s">
        <v>1471</v>
      </c>
      <c r="I1501" s="1189" t="s">
        <v>5942</v>
      </c>
      <c r="J1501" s="1189" t="s">
        <v>12400</v>
      </c>
      <c r="K1501" s="1025"/>
      <c r="L1501" s="1025"/>
      <c r="M1501" s="1025"/>
      <c r="N1501" s="1025"/>
      <c r="O1501" s="1025"/>
    </row>
    <row r="1502" spans="1:15" s="1026" customFormat="1" ht="63.75" x14ac:dyDescent="0.3">
      <c r="A1502" s="1187" t="s">
        <v>7676</v>
      </c>
      <c r="B1502" s="1187" t="s">
        <v>11412</v>
      </c>
      <c r="C1502" s="1187" t="s">
        <v>11402</v>
      </c>
      <c r="D1502" s="1187" t="s">
        <v>9888</v>
      </c>
      <c r="E1502" s="1187" t="s">
        <v>1629</v>
      </c>
      <c r="F1502" s="1189" t="s">
        <v>12401</v>
      </c>
      <c r="G1502" s="1189" t="s">
        <v>12402</v>
      </c>
      <c r="H1502" s="1189" t="s">
        <v>2856</v>
      </c>
      <c r="I1502" s="1189" t="s">
        <v>2984</v>
      </c>
      <c r="J1502" s="1193">
        <v>11659</v>
      </c>
      <c r="K1502" s="1025"/>
      <c r="L1502" s="1025"/>
      <c r="M1502" s="1025"/>
      <c r="N1502" s="1025"/>
      <c r="O1502" s="1025"/>
    </row>
    <row r="1503" spans="1:15" s="1026" customFormat="1" ht="63.75" x14ac:dyDescent="0.3">
      <c r="A1503" s="1187" t="s">
        <v>7676</v>
      </c>
      <c r="B1503" s="1187" t="s">
        <v>11412</v>
      </c>
      <c r="C1503" s="1187" t="s">
        <v>11402</v>
      </c>
      <c r="D1503" s="1187" t="s">
        <v>9888</v>
      </c>
      <c r="E1503" s="1187" t="s">
        <v>1629</v>
      </c>
      <c r="F1503" s="1187" t="s">
        <v>11422</v>
      </c>
      <c r="G1503" s="1188" t="s">
        <v>12403</v>
      </c>
      <c r="H1503" s="1188" t="s">
        <v>12404</v>
      </c>
      <c r="I1503" s="1188" t="s">
        <v>12405</v>
      </c>
      <c r="J1503" s="1188" t="s">
        <v>12406</v>
      </c>
      <c r="K1503" s="1025"/>
      <c r="L1503" s="1025"/>
      <c r="M1503" s="1025"/>
      <c r="N1503" s="1025"/>
      <c r="O1503" s="1025"/>
    </row>
    <row r="1504" spans="1:15" s="1026" customFormat="1" ht="63.75" x14ac:dyDescent="0.3">
      <c r="A1504" s="1187" t="s">
        <v>7676</v>
      </c>
      <c r="B1504" s="1187" t="s">
        <v>11412</v>
      </c>
      <c r="C1504" s="1187" t="s">
        <v>11402</v>
      </c>
      <c r="D1504" s="1187" t="s">
        <v>9888</v>
      </c>
      <c r="E1504" s="1187" t="s">
        <v>1629</v>
      </c>
      <c r="F1504" s="1187" t="s">
        <v>11423</v>
      </c>
      <c r="G1504" s="1188" t="s">
        <v>3360</v>
      </c>
      <c r="H1504" s="1188" t="s">
        <v>3718</v>
      </c>
      <c r="I1504" s="1188" t="s">
        <v>12407</v>
      </c>
      <c r="J1504" s="1188" t="s">
        <v>12408</v>
      </c>
      <c r="K1504" s="1025"/>
      <c r="L1504" s="1025"/>
      <c r="M1504" s="1025"/>
      <c r="N1504" s="1025"/>
      <c r="O1504" s="1025"/>
    </row>
    <row r="1505" spans="1:15" s="1026" customFormat="1" ht="63.75" x14ac:dyDescent="0.3">
      <c r="A1505" s="1187" t="s">
        <v>7676</v>
      </c>
      <c r="B1505" s="1187" t="s">
        <v>11412</v>
      </c>
      <c r="C1505" s="1187" t="s">
        <v>11402</v>
      </c>
      <c r="D1505" s="1187" t="s">
        <v>9888</v>
      </c>
      <c r="E1505" s="1187" t="s">
        <v>1629</v>
      </c>
      <c r="F1505" s="1187" t="s">
        <v>11424</v>
      </c>
      <c r="G1505" s="1188" t="s">
        <v>12409</v>
      </c>
      <c r="H1505" s="1188" t="s">
        <v>12410</v>
      </c>
      <c r="I1505" s="1188" t="s">
        <v>4812</v>
      </c>
      <c r="J1505" s="1188" t="s">
        <v>12411</v>
      </c>
      <c r="K1505" s="1025"/>
      <c r="L1505" s="1025"/>
      <c r="M1505" s="1025"/>
      <c r="N1505" s="1025"/>
      <c r="O1505" s="1025"/>
    </row>
    <row r="1506" spans="1:15" s="1026" customFormat="1" ht="63.75" x14ac:dyDescent="0.3">
      <c r="A1506" s="1187" t="s">
        <v>7676</v>
      </c>
      <c r="B1506" s="1187" t="s">
        <v>11412</v>
      </c>
      <c r="C1506" s="1187" t="s">
        <v>11402</v>
      </c>
      <c r="D1506" s="1187" t="s">
        <v>9888</v>
      </c>
      <c r="E1506" s="1187" t="s">
        <v>1629</v>
      </c>
      <c r="F1506" s="1189" t="s">
        <v>12412</v>
      </c>
      <c r="G1506" s="1189" t="s">
        <v>2792</v>
      </c>
      <c r="H1506" s="1189" t="s">
        <v>1438</v>
      </c>
      <c r="I1506" s="1189" t="s">
        <v>1761</v>
      </c>
      <c r="J1506" s="1189" t="s">
        <v>12413</v>
      </c>
      <c r="K1506" s="1025"/>
      <c r="L1506" s="1025"/>
      <c r="M1506" s="1025"/>
      <c r="N1506" s="1025"/>
      <c r="O1506" s="1025"/>
    </row>
    <row r="1507" spans="1:15" s="1026" customFormat="1" ht="63.75" x14ac:dyDescent="0.3">
      <c r="A1507" s="1187" t="s">
        <v>7676</v>
      </c>
      <c r="B1507" s="1187" t="s">
        <v>11412</v>
      </c>
      <c r="C1507" s="1187" t="s">
        <v>11402</v>
      </c>
      <c r="D1507" s="1187" t="s">
        <v>9888</v>
      </c>
      <c r="E1507" s="1187" t="s">
        <v>1629</v>
      </c>
      <c r="F1507" s="1187" t="s">
        <v>11425</v>
      </c>
      <c r="G1507" s="1188" t="s">
        <v>4902</v>
      </c>
      <c r="H1507" s="1188" t="s">
        <v>2153</v>
      </c>
      <c r="I1507" s="1188" t="s">
        <v>12414</v>
      </c>
      <c r="J1507" s="1188" t="s">
        <v>12415</v>
      </c>
      <c r="K1507" s="1025"/>
      <c r="L1507" s="1025"/>
      <c r="M1507" s="1025"/>
      <c r="N1507" s="1025"/>
      <c r="O1507" s="1025"/>
    </row>
    <row r="1508" spans="1:15" s="1026" customFormat="1" ht="63.75" x14ac:dyDescent="0.3">
      <c r="A1508" s="1187" t="s">
        <v>7676</v>
      </c>
      <c r="B1508" s="1187" t="s">
        <v>11412</v>
      </c>
      <c r="C1508" s="1187" t="s">
        <v>11402</v>
      </c>
      <c r="D1508" s="1187" t="s">
        <v>9888</v>
      </c>
      <c r="E1508" s="1187" t="s">
        <v>1629</v>
      </c>
      <c r="F1508" s="1189" t="s">
        <v>12416</v>
      </c>
      <c r="G1508" s="1189" t="s">
        <v>4902</v>
      </c>
      <c r="H1508" s="1189" t="s">
        <v>2153</v>
      </c>
      <c r="I1508" s="1189" t="s">
        <v>12414</v>
      </c>
      <c r="J1508" s="1189" t="s">
        <v>12417</v>
      </c>
      <c r="K1508" s="1025"/>
      <c r="L1508" s="1025"/>
      <c r="M1508" s="1025"/>
      <c r="N1508" s="1025"/>
      <c r="O1508" s="1025"/>
    </row>
    <row r="1509" spans="1:15" s="1026" customFormat="1" ht="63.75" x14ac:dyDescent="0.3">
      <c r="A1509" s="1187" t="s">
        <v>7676</v>
      </c>
      <c r="B1509" s="1187" t="s">
        <v>11412</v>
      </c>
      <c r="C1509" s="1187" t="s">
        <v>11402</v>
      </c>
      <c r="D1509" s="1187" t="s">
        <v>9888</v>
      </c>
      <c r="E1509" s="1187" t="s">
        <v>1629</v>
      </c>
      <c r="F1509" s="1189" t="s">
        <v>12418</v>
      </c>
      <c r="G1509" s="1189" t="s">
        <v>12419</v>
      </c>
      <c r="H1509" s="1189" t="s">
        <v>1696</v>
      </c>
      <c r="I1509" s="1189" t="s">
        <v>2458</v>
      </c>
      <c r="J1509" s="1189" t="s">
        <v>12420</v>
      </c>
      <c r="K1509" s="1025"/>
      <c r="L1509" s="1025"/>
      <c r="M1509" s="1025"/>
      <c r="N1509" s="1025"/>
      <c r="O1509" s="1025"/>
    </row>
    <row r="1510" spans="1:15" s="1026" customFormat="1" ht="63.75" x14ac:dyDescent="0.3">
      <c r="A1510" s="1187" t="s">
        <v>7676</v>
      </c>
      <c r="B1510" s="1187" t="s">
        <v>11412</v>
      </c>
      <c r="C1510" s="1187" t="s">
        <v>11402</v>
      </c>
      <c r="D1510" s="1187" t="s">
        <v>9888</v>
      </c>
      <c r="E1510" s="1187" t="s">
        <v>1629</v>
      </c>
      <c r="F1510" s="1187" t="s">
        <v>11426</v>
      </c>
      <c r="G1510" s="1188" t="s">
        <v>12421</v>
      </c>
      <c r="H1510" s="1188" t="s">
        <v>12422</v>
      </c>
      <c r="I1510" s="1188" t="s">
        <v>12423</v>
      </c>
      <c r="J1510" s="1188" t="s">
        <v>12424</v>
      </c>
      <c r="K1510" s="1025"/>
      <c r="L1510" s="1025"/>
      <c r="M1510" s="1025"/>
      <c r="N1510" s="1025"/>
      <c r="O1510" s="1025"/>
    </row>
    <row r="1511" spans="1:15" s="1026" customFormat="1" ht="63.75" x14ac:dyDescent="0.3">
      <c r="A1511" s="1187" t="s">
        <v>7676</v>
      </c>
      <c r="B1511" s="1187" t="s">
        <v>11412</v>
      </c>
      <c r="C1511" s="1187" t="s">
        <v>11402</v>
      </c>
      <c r="D1511" s="1187" t="s">
        <v>9888</v>
      </c>
      <c r="E1511" s="1187" t="s">
        <v>1629</v>
      </c>
      <c r="F1511" s="1187" t="s">
        <v>11427</v>
      </c>
      <c r="G1511" s="1188" t="s">
        <v>1866</v>
      </c>
      <c r="H1511" s="1188" t="s">
        <v>2518</v>
      </c>
      <c r="I1511" s="1188" t="s">
        <v>1710</v>
      </c>
      <c r="J1511" s="1188" t="s">
        <v>12425</v>
      </c>
      <c r="K1511" s="1025"/>
      <c r="L1511" s="1025"/>
      <c r="M1511" s="1025"/>
      <c r="N1511" s="1025"/>
      <c r="O1511" s="1025"/>
    </row>
    <row r="1512" spans="1:15" s="1026" customFormat="1" ht="63.75" x14ac:dyDescent="0.3">
      <c r="A1512" s="1187" t="s">
        <v>7676</v>
      </c>
      <c r="B1512" s="1187" t="s">
        <v>11412</v>
      </c>
      <c r="C1512" s="1187" t="s">
        <v>11402</v>
      </c>
      <c r="D1512" s="1187" t="s">
        <v>9888</v>
      </c>
      <c r="E1512" s="1187" t="s">
        <v>1629</v>
      </c>
      <c r="F1512" s="1187" t="s">
        <v>11428</v>
      </c>
      <c r="G1512" s="1188" t="s">
        <v>8850</v>
      </c>
      <c r="H1512" s="1188" t="s">
        <v>5681</v>
      </c>
      <c r="I1512" s="1188" t="s">
        <v>6800</v>
      </c>
      <c r="J1512" s="1188" t="s">
        <v>12426</v>
      </c>
      <c r="K1512" s="1025"/>
      <c r="L1512" s="1025"/>
      <c r="M1512" s="1025"/>
      <c r="N1512" s="1025"/>
      <c r="O1512" s="1025"/>
    </row>
    <row r="1513" spans="1:15" s="1026" customFormat="1" ht="63.75" x14ac:dyDescent="0.3">
      <c r="A1513" s="1187" t="s">
        <v>7676</v>
      </c>
      <c r="B1513" s="1187" t="s">
        <v>11412</v>
      </c>
      <c r="C1513" s="1187" t="s">
        <v>11402</v>
      </c>
      <c r="D1513" s="1187" t="s">
        <v>9888</v>
      </c>
      <c r="E1513" s="1187" t="s">
        <v>1629</v>
      </c>
      <c r="F1513" s="1187" t="s">
        <v>11429</v>
      </c>
      <c r="G1513" s="1188" t="s">
        <v>12427</v>
      </c>
      <c r="H1513" s="1188" t="s">
        <v>2592</v>
      </c>
      <c r="I1513" s="1188" t="s">
        <v>12428</v>
      </c>
      <c r="J1513" s="1188" t="s">
        <v>12429</v>
      </c>
      <c r="K1513" s="1025"/>
      <c r="L1513" s="1025"/>
      <c r="M1513" s="1025"/>
      <c r="N1513" s="1025"/>
      <c r="O1513" s="1025"/>
    </row>
    <row r="1514" spans="1:15" s="1026" customFormat="1" ht="63.75" x14ac:dyDescent="0.3">
      <c r="A1514" s="1188" t="s">
        <v>7676</v>
      </c>
      <c r="B1514" s="1188" t="s">
        <v>11412</v>
      </c>
      <c r="C1514" s="1188" t="s">
        <v>11402</v>
      </c>
      <c r="D1514" s="1188" t="s">
        <v>9888</v>
      </c>
      <c r="E1514" s="1188" t="s">
        <v>12430</v>
      </c>
      <c r="F1514" s="1188" t="s">
        <v>12431</v>
      </c>
      <c r="G1514" s="1188" t="s">
        <v>12432</v>
      </c>
      <c r="H1514" s="1188" t="s">
        <v>2793</v>
      </c>
      <c r="I1514" s="1188" t="s">
        <v>2620</v>
      </c>
      <c r="J1514" s="1188" t="s">
        <v>12433</v>
      </c>
      <c r="K1514" s="1025"/>
      <c r="L1514" s="1025"/>
      <c r="M1514" s="1025"/>
      <c r="N1514" s="1025"/>
      <c r="O1514" s="1025"/>
    </row>
    <row r="1515" spans="1:15" s="1026" customFormat="1" ht="63.75" x14ac:dyDescent="0.3">
      <c r="A1515" s="1194" t="s">
        <v>10841</v>
      </c>
      <c r="B1515" s="1195"/>
      <c r="C1515" s="1196" t="s">
        <v>11402</v>
      </c>
      <c r="D1515" s="1197" t="s">
        <v>12434</v>
      </c>
      <c r="E1515" s="1195" t="s">
        <v>12435</v>
      </c>
      <c r="F1515" s="1195" t="s">
        <v>12436</v>
      </c>
      <c r="G1515" s="1195" t="s">
        <v>12437</v>
      </c>
      <c r="H1515" s="1195" t="s">
        <v>12438</v>
      </c>
      <c r="I1515" s="1195"/>
      <c r="J1515" s="1195"/>
      <c r="K1515" s="1025"/>
      <c r="L1515" s="1025"/>
      <c r="M1515" s="1025"/>
      <c r="N1515" s="1025"/>
      <c r="O1515" s="1025"/>
    </row>
    <row r="1516" spans="1:15" s="1026" customFormat="1" ht="38.25" x14ac:dyDescent="0.3">
      <c r="A1516" s="1183" t="s">
        <v>5034</v>
      </c>
      <c r="B1516" s="1184"/>
      <c r="C1516" s="1086" t="s">
        <v>5047</v>
      </c>
      <c r="D1516" s="1187" t="s">
        <v>5048</v>
      </c>
      <c r="E1516" s="1198" t="s">
        <v>4801</v>
      </c>
      <c r="F1516" s="1590"/>
      <c r="G1516" s="1199" t="s">
        <v>5049</v>
      </c>
      <c r="H1516" s="1199" t="s">
        <v>1890</v>
      </c>
      <c r="I1516" s="1199" t="s">
        <v>5050</v>
      </c>
      <c r="J1516" s="1187" t="s">
        <v>5051</v>
      </c>
      <c r="K1516" s="1025"/>
      <c r="L1516" s="1025"/>
      <c r="M1516" s="1025"/>
      <c r="N1516" s="1025"/>
      <c r="O1516" s="1025"/>
    </row>
    <row r="1517" spans="1:15" s="1026" customFormat="1" ht="38.25" x14ac:dyDescent="0.3">
      <c r="A1517" s="1183" t="s">
        <v>5034</v>
      </c>
      <c r="B1517" s="1184"/>
      <c r="C1517" s="1086" t="s">
        <v>5047</v>
      </c>
      <c r="D1517" s="1187" t="s">
        <v>5048</v>
      </c>
      <c r="E1517" s="1198" t="s">
        <v>5052</v>
      </c>
      <c r="F1517" s="1590"/>
      <c r="G1517" s="1199" t="s">
        <v>2340</v>
      </c>
      <c r="H1517" s="1199" t="s">
        <v>1457</v>
      </c>
      <c r="I1517" s="1199" t="s">
        <v>1717</v>
      </c>
      <c r="J1517" s="1187" t="s">
        <v>5051</v>
      </c>
      <c r="K1517" s="1025"/>
      <c r="L1517" s="1025"/>
      <c r="M1517" s="1025"/>
      <c r="N1517" s="1025"/>
      <c r="O1517" s="1025"/>
    </row>
    <row r="1518" spans="1:15" s="1026" customFormat="1" ht="38.25" x14ac:dyDescent="0.3">
      <c r="A1518" s="1183" t="s">
        <v>5034</v>
      </c>
      <c r="B1518" s="1184"/>
      <c r="C1518" s="1086" t="s">
        <v>5047</v>
      </c>
      <c r="D1518" s="1187" t="s">
        <v>5048</v>
      </c>
      <c r="E1518" s="1198" t="s">
        <v>4800</v>
      </c>
      <c r="F1518" s="1590"/>
      <c r="G1518" s="1199" t="s">
        <v>5053</v>
      </c>
      <c r="H1518" s="1199" t="s">
        <v>5054</v>
      </c>
      <c r="I1518" s="1199" t="s">
        <v>5055</v>
      </c>
      <c r="J1518" s="1187" t="s">
        <v>5051</v>
      </c>
      <c r="K1518" s="1025"/>
      <c r="L1518" s="1025"/>
      <c r="M1518" s="1025"/>
      <c r="N1518" s="1025"/>
      <c r="O1518" s="1025"/>
    </row>
    <row r="1519" spans="1:15" s="1026" customFormat="1" ht="38.25" x14ac:dyDescent="0.3">
      <c r="A1519" s="1183" t="s">
        <v>5034</v>
      </c>
      <c r="B1519" s="1184"/>
      <c r="C1519" s="1086" t="s">
        <v>5047</v>
      </c>
      <c r="D1519" s="1187" t="s">
        <v>5048</v>
      </c>
      <c r="E1519" s="1198" t="s">
        <v>5056</v>
      </c>
      <c r="F1519" s="1590"/>
      <c r="G1519" s="1199" t="s">
        <v>5057</v>
      </c>
      <c r="H1519" s="1199" t="s">
        <v>2645</v>
      </c>
      <c r="I1519" s="1199" t="s">
        <v>5058</v>
      </c>
      <c r="J1519" s="1187" t="s">
        <v>5051</v>
      </c>
      <c r="K1519" s="1025"/>
      <c r="L1519" s="1025"/>
      <c r="M1519" s="1025"/>
      <c r="N1519" s="1025"/>
      <c r="O1519" s="1025"/>
    </row>
    <row r="1520" spans="1:15" s="1026" customFormat="1" ht="38.25" x14ac:dyDescent="0.3">
      <c r="A1520" s="1183" t="s">
        <v>5034</v>
      </c>
      <c r="B1520" s="1184"/>
      <c r="C1520" s="1086" t="s">
        <v>5047</v>
      </c>
      <c r="D1520" s="1187" t="s">
        <v>5048</v>
      </c>
      <c r="E1520" s="1200" t="s">
        <v>5059</v>
      </c>
      <c r="F1520" s="1590"/>
      <c r="G1520" s="1199" t="s">
        <v>5060</v>
      </c>
      <c r="H1520" s="1201" t="s">
        <v>3778</v>
      </c>
      <c r="I1520" s="1199" t="s">
        <v>1570</v>
      </c>
      <c r="J1520" s="1187" t="s">
        <v>5051</v>
      </c>
      <c r="K1520" s="1025"/>
      <c r="L1520" s="1025"/>
      <c r="M1520" s="1025"/>
      <c r="N1520" s="1025"/>
      <c r="O1520" s="1025"/>
    </row>
    <row r="1521" spans="1:15" s="1026" customFormat="1" ht="38.25" x14ac:dyDescent="0.3">
      <c r="A1521" s="1183" t="s">
        <v>5034</v>
      </c>
      <c r="B1521" s="1184"/>
      <c r="C1521" s="1086" t="s">
        <v>5047</v>
      </c>
      <c r="D1521" s="1187" t="s">
        <v>5048</v>
      </c>
      <c r="E1521" s="1200" t="s">
        <v>5061</v>
      </c>
      <c r="F1521" s="1590"/>
      <c r="G1521" s="1199" t="s">
        <v>5062</v>
      </c>
      <c r="H1521" s="1199" t="s">
        <v>5063</v>
      </c>
      <c r="I1521" s="1199" t="s">
        <v>5064</v>
      </c>
      <c r="J1521" s="1187" t="s">
        <v>5051</v>
      </c>
      <c r="K1521" s="1025"/>
      <c r="L1521" s="1025"/>
      <c r="M1521" s="1025"/>
      <c r="N1521" s="1025"/>
      <c r="O1521" s="1025"/>
    </row>
    <row r="1522" spans="1:15" s="1026" customFormat="1" ht="38.25" x14ac:dyDescent="0.3">
      <c r="A1522" s="1183" t="s">
        <v>5034</v>
      </c>
      <c r="B1522" s="1184"/>
      <c r="C1522" s="1086" t="s">
        <v>5047</v>
      </c>
      <c r="D1522" s="1187" t="s">
        <v>5048</v>
      </c>
      <c r="E1522" s="1198" t="s">
        <v>5065</v>
      </c>
      <c r="F1522" s="1590"/>
      <c r="G1522" s="1188" t="s">
        <v>12439</v>
      </c>
      <c r="H1522" s="1188" t="s">
        <v>5066</v>
      </c>
      <c r="I1522" s="1188" t="s">
        <v>5067</v>
      </c>
      <c r="J1522" s="1187" t="s">
        <v>5051</v>
      </c>
      <c r="K1522" s="1025"/>
      <c r="L1522" s="1025"/>
      <c r="M1522" s="1025"/>
      <c r="N1522" s="1025"/>
      <c r="O1522" s="1025"/>
    </row>
    <row r="1523" spans="1:15" s="1026" customFormat="1" ht="38.25" x14ac:dyDescent="0.3">
      <c r="A1523" s="1183" t="s">
        <v>5034</v>
      </c>
      <c r="B1523" s="1184"/>
      <c r="C1523" s="1086" t="s">
        <v>5047</v>
      </c>
      <c r="D1523" s="1187" t="s">
        <v>5048</v>
      </c>
      <c r="E1523" s="1198" t="s">
        <v>5068</v>
      </c>
      <c r="F1523" s="1590" t="s">
        <v>5069</v>
      </c>
      <c r="G1523" s="1199"/>
      <c r="H1523" s="1199"/>
      <c r="I1523" s="1199"/>
      <c r="J1523" s="1187"/>
      <c r="K1523" s="1025"/>
      <c r="L1523" s="1025"/>
      <c r="M1523" s="1025"/>
      <c r="N1523" s="1025"/>
      <c r="O1523" s="1025"/>
    </row>
    <row r="1524" spans="1:15" s="1026" customFormat="1" ht="38.25" x14ac:dyDescent="0.3">
      <c r="A1524" s="1183" t="s">
        <v>5034</v>
      </c>
      <c r="B1524" s="1184"/>
      <c r="C1524" s="1086" t="s">
        <v>5047</v>
      </c>
      <c r="D1524" s="1187" t="s">
        <v>5048</v>
      </c>
      <c r="E1524" s="1200" t="s">
        <v>5070</v>
      </c>
      <c r="F1524" s="1590"/>
      <c r="G1524" s="1187" t="s">
        <v>5071</v>
      </c>
      <c r="H1524" s="1187" t="s">
        <v>1457</v>
      </c>
      <c r="I1524" s="1187" t="s">
        <v>1570</v>
      </c>
      <c r="J1524" s="1187" t="s">
        <v>5051</v>
      </c>
      <c r="K1524" s="1025"/>
      <c r="L1524" s="1025"/>
      <c r="M1524" s="1025"/>
      <c r="N1524" s="1025"/>
      <c r="O1524" s="1025"/>
    </row>
    <row r="1525" spans="1:15" s="1026" customFormat="1" ht="38.25" x14ac:dyDescent="0.3">
      <c r="A1525" s="1183" t="s">
        <v>5034</v>
      </c>
      <c r="B1525" s="1184"/>
      <c r="C1525" s="1086" t="s">
        <v>5047</v>
      </c>
      <c r="D1525" s="1187" t="s">
        <v>5048</v>
      </c>
      <c r="E1525" s="1200" t="s">
        <v>5072</v>
      </c>
      <c r="F1525" s="1590"/>
      <c r="G1525" s="1187" t="s">
        <v>5073</v>
      </c>
      <c r="H1525" s="1187" t="s">
        <v>5074</v>
      </c>
      <c r="I1525" s="1187" t="s">
        <v>5075</v>
      </c>
      <c r="J1525" s="1187" t="s">
        <v>5051</v>
      </c>
      <c r="K1525" s="1025"/>
      <c r="L1525" s="1025"/>
      <c r="M1525" s="1025"/>
      <c r="N1525" s="1025"/>
      <c r="O1525" s="1025"/>
    </row>
    <row r="1526" spans="1:15" s="1026" customFormat="1" ht="38.25" x14ac:dyDescent="0.3">
      <c r="A1526" s="1183" t="s">
        <v>5034</v>
      </c>
      <c r="B1526" s="1184"/>
      <c r="C1526" s="1086" t="s">
        <v>5047</v>
      </c>
      <c r="D1526" s="1187" t="s">
        <v>5048</v>
      </c>
      <c r="E1526" s="1200" t="s">
        <v>5076</v>
      </c>
      <c r="F1526" s="1590"/>
      <c r="G1526" s="1187" t="s">
        <v>5077</v>
      </c>
      <c r="H1526" s="1187" t="s">
        <v>5078</v>
      </c>
      <c r="I1526" s="1187" t="s">
        <v>5079</v>
      </c>
      <c r="J1526" s="1187" t="s">
        <v>5051</v>
      </c>
      <c r="K1526" s="1025"/>
      <c r="L1526" s="1025"/>
      <c r="M1526" s="1025"/>
      <c r="N1526" s="1025"/>
      <c r="O1526" s="1025"/>
    </row>
    <row r="1527" spans="1:15" s="1026" customFormat="1" ht="38.25" x14ac:dyDescent="0.3">
      <c r="A1527" s="1183" t="s">
        <v>5034</v>
      </c>
      <c r="B1527" s="1184"/>
      <c r="C1527" s="1086" t="s">
        <v>5047</v>
      </c>
      <c r="D1527" s="1187" t="s">
        <v>5048</v>
      </c>
      <c r="E1527" s="1200" t="s">
        <v>5080</v>
      </c>
      <c r="F1527" s="1590"/>
      <c r="G1527" s="1187" t="s">
        <v>5081</v>
      </c>
      <c r="H1527" s="1187" t="s">
        <v>5082</v>
      </c>
      <c r="I1527" s="1187" t="s">
        <v>4542</v>
      </c>
      <c r="J1527" s="1187" t="s">
        <v>5051</v>
      </c>
      <c r="K1527" s="1025"/>
      <c r="L1527" s="1025"/>
      <c r="M1527" s="1025"/>
      <c r="N1527" s="1025"/>
      <c r="O1527" s="1025"/>
    </row>
    <row r="1528" spans="1:15" s="1026" customFormat="1" ht="38.25" x14ac:dyDescent="0.3">
      <c r="A1528" s="1183" t="s">
        <v>5034</v>
      </c>
      <c r="B1528" s="1184"/>
      <c r="C1528" s="1086" t="s">
        <v>5047</v>
      </c>
      <c r="D1528" s="1187" t="s">
        <v>5048</v>
      </c>
      <c r="E1528" s="1187" t="s">
        <v>5083</v>
      </c>
      <c r="F1528" s="1590"/>
      <c r="G1528" s="1187" t="s">
        <v>5084</v>
      </c>
      <c r="H1528" s="1187" t="s">
        <v>5085</v>
      </c>
      <c r="I1528" s="1187" t="s">
        <v>5086</v>
      </c>
      <c r="J1528" s="1187" t="s">
        <v>5051</v>
      </c>
      <c r="K1528" s="1025"/>
      <c r="L1528" s="1025"/>
      <c r="M1528" s="1025"/>
      <c r="N1528" s="1025"/>
      <c r="O1528" s="1025"/>
    </row>
    <row r="1529" spans="1:15" s="1026" customFormat="1" ht="38.25" x14ac:dyDescent="0.3">
      <c r="A1529" s="1183" t="s">
        <v>5034</v>
      </c>
      <c r="B1529" s="1184"/>
      <c r="C1529" s="1086" t="s">
        <v>5047</v>
      </c>
      <c r="D1529" s="1187" t="s">
        <v>5048</v>
      </c>
      <c r="E1529" s="1187" t="s">
        <v>1388</v>
      </c>
      <c r="F1529" s="1188" t="s">
        <v>12440</v>
      </c>
      <c r="G1529" s="1187" t="s">
        <v>5087</v>
      </c>
      <c r="H1529" s="1187" t="s">
        <v>1796</v>
      </c>
      <c r="I1529" s="1187" t="s">
        <v>5088</v>
      </c>
      <c r="J1529" s="1187" t="s">
        <v>5089</v>
      </c>
      <c r="K1529" s="1025"/>
      <c r="L1529" s="1025"/>
      <c r="M1529" s="1025"/>
      <c r="N1529" s="1025"/>
      <c r="O1529" s="1025"/>
    </row>
    <row r="1530" spans="1:15" s="1026" customFormat="1" ht="38.25" x14ac:dyDescent="0.3">
      <c r="A1530" s="1183" t="s">
        <v>5034</v>
      </c>
      <c r="B1530" s="1184"/>
      <c r="C1530" s="1086" t="s">
        <v>5047</v>
      </c>
      <c r="D1530" s="1187" t="s">
        <v>5048</v>
      </c>
      <c r="E1530" s="1187" t="s">
        <v>5090</v>
      </c>
      <c r="F1530" s="1187" t="s">
        <v>5069</v>
      </c>
      <c r="G1530" s="1187" t="s">
        <v>5091</v>
      </c>
      <c r="H1530" s="1187" t="s">
        <v>5092</v>
      </c>
      <c r="I1530" s="1187" t="s">
        <v>2707</v>
      </c>
      <c r="J1530" s="1187" t="s">
        <v>5093</v>
      </c>
      <c r="K1530" s="1025"/>
      <c r="L1530" s="1025"/>
      <c r="M1530" s="1025"/>
      <c r="N1530" s="1025"/>
      <c r="O1530" s="1025"/>
    </row>
    <row r="1531" spans="1:15" s="1026" customFormat="1" ht="38.25" x14ac:dyDescent="0.3">
      <c r="A1531" s="1183" t="s">
        <v>5034</v>
      </c>
      <c r="B1531" s="1184"/>
      <c r="C1531" s="1086" t="s">
        <v>5047</v>
      </c>
      <c r="D1531" s="1187" t="s">
        <v>5048</v>
      </c>
      <c r="E1531" s="1187" t="s">
        <v>5094</v>
      </c>
      <c r="F1531" s="1188" t="s">
        <v>12440</v>
      </c>
      <c r="G1531" s="1188" t="s">
        <v>12441</v>
      </c>
      <c r="H1531" s="1188" t="s">
        <v>2645</v>
      </c>
      <c r="I1531" s="1188" t="s">
        <v>2011</v>
      </c>
      <c r="J1531" s="1187" t="s">
        <v>5095</v>
      </c>
      <c r="K1531" s="1025"/>
      <c r="L1531" s="1025"/>
      <c r="M1531" s="1025"/>
      <c r="N1531" s="1025"/>
      <c r="O1531" s="1025"/>
    </row>
    <row r="1532" spans="1:15" s="1026" customFormat="1" ht="38.25" x14ac:dyDescent="0.3">
      <c r="A1532" s="1183" t="s">
        <v>5034</v>
      </c>
      <c r="B1532" s="1184"/>
      <c r="C1532" s="1086" t="s">
        <v>5047</v>
      </c>
      <c r="D1532" s="1187" t="s">
        <v>5048</v>
      </c>
      <c r="E1532" s="1187" t="s">
        <v>2187</v>
      </c>
      <c r="F1532" s="1187" t="s">
        <v>5069</v>
      </c>
      <c r="G1532" s="1187" t="s">
        <v>4657</v>
      </c>
      <c r="H1532" s="1187" t="s">
        <v>1948</v>
      </c>
      <c r="I1532" s="1187" t="s">
        <v>5096</v>
      </c>
      <c r="J1532" s="1187" t="s">
        <v>5051</v>
      </c>
      <c r="K1532" s="1025"/>
      <c r="L1532" s="1025"/>
      <c r="M1532" s="1025"/>
      <c r="N1532" s="1025"/>
      <c r="O1532" s="1025"/>
    </row>
    <row r="1533" spans="1:15" s="1026" customFormat="1" ht="38.25" x14ac:dyDescent="0.3">
      <c r="A1533" s="1183" t="s">
        <v>5034</v>
      </c>
      <c r="B1533" s="1184"/>
      <c r="C1533" s="1086" t="s">
        <v>5047</v>
      </c>
      <c r="D1533" s="1187" t="s">
        <v>5048</v>
      </c>
      <c r="E1533" s="1187" t="s">
        <v>5097</v>
      </c>
      <c r="F1533" s="1188" t="s">
        <v>12440</v>
      </c>
      <c r="G1533" s="1187" t="s">
        <v>5098</v>
      </c>
      <c r="H1533" s="1187" t="s">
        <v>3778</v>
      </c>
      <c r="I1533" s="1187" t="s">
        <v>1622</v>
      </c>
      <c r="J1533" s="1187" t="s">
        <v>5089</v>
      </c>
      <c r="K1533" s="1025"/>
      <c r="L1533" s="1025"/>
      <c r="M1533" s="1025"/>
      <c r="N1533" s="1025"/>
      <c r="O1533" s="1025"/>
    </row>
    <row r="1534" spans="1:15" s="1026" customFormat="1" ht="38.25" x14ac:dyDescent="0.3">
      <c r="A1534" s="1183" t="s">
        <v>5034</v>
      </c>
      <c r="B1534" s="1184"/>
      <c r="C1534" s="1086" t="s">
        <v>5047</v>
      </c>
      <c r="D1534" s="1187" t="s">
        <v>5048</v>
      </c>
      <c r="E1534" s="1187" t="s">
        <v>5099</v>
      </c>
      <c r="F1534" s="1188" t="s">
        <v>12440</v>
      </c>
      <c r="G1534" s="1187" t="s">
        <v>5100</v>
      </c>
      <c r="H1534" s="1187" t="s">
        <v>1569</v>
      </c>
      <c r="I1534" s="1187" t="s">
        <v>2144</v>
      </c>
      <c r="J1534" s="1187" t="s">
        <v>5101</v>
      </c>
      <c r="K1534" s="1025"/>
      <c r="L1534" s="1025"/>
      <c r="M1534" s="1025"/>
      <c r="N1534" s="1025"/>
      <c r="O1534" s="1025"/>
    </row>
    <row r="1535" spans="1:15" s="1026" customFormat="1" ht="38.25" x14ac:dyDescent="0.3">
      <c r="A1535" s="1183" t="s">
        <v>5034</v>
      </c>
      <c r="B1535" s="1184"/>
      <c r="C1535" s="1086" t="s">
        <v>5047</v>
      </c>
      <c r="D1535" s="1187" t="s">
        <v>5048</v>
      </c>
      <c r="E1535" s="1187" t="s">
        <v>5102</v>
      </c>
      <c r="F1535" s="1187"/>
      <c r="G1535" s="1187"/>
      <c r="H1535" s="1187"/>
      <c r="I1535" s="1187"/>
      <c r="J1535" s="1187"/>
      <c r="K1535" s="1025"/>
      <c r="L1535" s="1025"/>
      <c r="M1535" s="1025"/>
      <c r="N1535" s="1025"/>
      <c r="O1535" s="1025"/>
    </row>
    <row r="1536" spans="1:15" s="1026" customFormat="1" ht="38.25" x14ac:dyDescent="0.3">
      <c r="A1536" s="1183" t="s">
        <v>5034</v>
      </c>
      <c r="B1536" s="1184"/>
      <c r="C1536" s="1086" t="s">
        <v>5047</v>
      </c>
      <c r="D1536" s="1187" t="s">
        <v>5048</v>
      </c>
      <c r="E1536" s="1187" t="s">
        <v>5103</v>
      </c>
      <c r="F1536" s="1202" t="s">
        <v>12442</v>
      </c>
      <c r="G1536" s="1187" t="s">
        <v>3798</v>
      </c>
      <c r="H1536" s="1187" t="s">
        <v>5104</v>
      </c>
      <c r="I1536" s="1187" t="s">
        <v>1791</v>
      </c>
      <c r="J1536" s="1187" t="s">
        <v>5105</v>
      </c>
      <c r="K1536" s="1025"/>
      <c r="L1536" s="1025"/>
      <c r="M1536" s="1025"/>
      <c r="N1536" s="1025"/>
      <c r="O1536" s="1025"/>
    </row>
    <row r="1537" spans="1:15" s="1026" customFormat="1" ht="38.25" x14ac:dyDescent="0.3">
      <c r="A1537" s="1183" t="s">
        <v>5034</v>
      </c>
      <c r="B1537" s="1184"/>
      <c r="C1537" s="1086" t="s">
        <v>5047</v>
      </c>
      <c r="D1537" s="1187" t="s">
        <v>5048</v>
      </c>
      <c r="E1537" s="1187" t="s">
        <v>5106</v>
      </c>
      <c r="F1537" s="1187" t="s">
        <v>5107</v>
      </c>
      <c r="G1537" s="1187" t="s">
        <v>5108</v>
      </c>
      <c r="H1537" s="1187" t="s">
        <v>2135</v>
      </c>
      <c r="I1537" s="1187" t="s">
        <v>5109</v>
      </c>
      <c r="J1537" s="1187" t="s">
        <v>5110</v>
      </c>
      <c r="K1537" s="1025"/>
      <c r="L1537" s="1025"/>
      <c r="M1537" s="1025"/>
      <c r="N1537" s="1025"/>
      <c r="O1537" s="1025"/>
    </row>
    <row r="1538" spans="1:15" s="1026" customFormat="1" ht="38.25" x14ac:dyDescent="0.3">
      <c r="A1538" s="1183" t="s">
        <v>5034</v>
      </c>
      <c r="B1538" s="1184"/>
      <c r="C1538" s="1086" t="s">
        <v>5047</v>
      </c>
      <c r="D1538" s="1187" t="s">
        <v>5048</v>
      </c>
      <c r="E1538" s="1187" t="s">
        <v>5111</v>
      </c>
      <c r="F1538" s="1187" t="s">
        <v>5112</v>
      </c>
      <c r="G1538" s="1187" t="s">
        <v>5113</v>
      </c>
      <c r="H1538" s="1187" t="s">
        <v>3781</v>
      </c>
      <c r="I1538" s="1187" t="s">
        <v>1761</v>
      </c>
      <c r="J1538" s="1187" t="s">
        <v>5114</v>
      </c>
      <c r="K1538" s="1025"/>
      <c r="L1538" s="1025"/>
      <c r="M1538" s="1025"/>
      <c r="N1538" s="1025"/>
      <c r="O1538" s="1025"/>
    </row>
    <row r="1539" spans="1:15" s="1026" customFormat="1" ht="38.25" x14ac:dyDescent="0.3">
      <c r="A1539" s="1183" t="s">
        <v>5034</v>
      </c>
      <c r="B1539" s="1184"/>
      <c r="C1539" s="1086" t="s">
        <v>5047</v>
      </c>
      <c r="D1539" s="1187" t="s">
        <v>5048</v>
      </c>
      <c r="E1539" s="1187" t="s">
        <v>5115</v>
      </c>
      <c r="F1539" s="1187" t="s">
        <v>5116</v>
      </c>
      <c r="G1539" s="1187" t="s">
        <v>5117</v>
      </c>
      <c r="H1539" s="1187" t="s">
        <v>5118</v>
      </c>
      <c r="I1539" s="1187" t="s">
        <v>5119</v>
      </c>
      <c r="J1539" s="1187" t="s">
        <v>5120</v>
      </c>
      <c r="K1539" s="1025"/>
      <c r="L1539" s="1025"/>
      <c r="M1539" s="1025"/>
      <c r="N1539" s="1025"/>
      <c r="O1539" s="1025"/>
    </row>
    <row r="1540" spans="1:15" s="1026" customFormat="1" ht="38.25" x14ac:dyDescent="0.3">
      <c r="A1540" s="1183" t="s">
        <v>5034</v>
      </c>
      <c r="B1540" s="1184"/>
      <c r="C1540" s="1086" t="s">
        <v>5047</v>
      </c>
      <c r="D1540" s="1187" t="s">
        <v>5048</v>
      </c>
      <c r="E1540" s="1187" t="s">
        <v>5121</v>
      </c>
      <c r="F1540" s="1187" t="s">
        <v>5122</v>
      </c>
      <c r="G1540" s="1187" t="s">
        <v>5123</v>
      </c>
      <c r="H1540" s="1187" t="s">
        <v>5124</v>
      </c>
      <c r="I1540" s="1187" t="s">
        <v>5125</v>
      </c>
      <c r="J1540" s="1187" t="s">
        <v>5126</v>
      </c>
      <c r="K1540" s="1025"/>
      <c r="L1540" s="1025"/>
      <c r="M1540" s="1025"/>
      <c r="N1540" s="1025"/>
      <c r="O1540" s="1025"/>
    </row>
    <row r="1541" spans="1:15" s="1026" customFormat="1" ht="38.25" x14ac:dyDescent="0.3">
      <c r="A1541" s="1183" t="s">
        <v>5034</v>
      </c>
      <c r="B1541" s="1184"/>
      <c r="C1541" s="1086" t="s">
        <v>5047</v>
      </c>
      <c r="D1541" s="1187" t="s">
        <v>5048</v>
      </c>
      <c r="E1541" s="1187" t="s">
        <v>5127</v>
      </c>
      <c r="F1541" s="1187" t="s">
        <v>5128</v>
      </c>
      <c r="G1541" s="1187" t="s">
        <v>5129</v>
      </c>
      <c r="H1541" s="1187" t="s">
        <v>5130</v>
      </c>
      <c r="I1541" s="1187" t="s">
        <v>5131</v>
      </c>
      <c r="J1541" s="1187" t="s">
        <v>5132</v>
      </c>
      <c r="K1541" s="1025"/>
      <c r="L1541" s="1025"/>
      <c r="M1541" s="1025"/>
      <c r="N1541" s="1025"/>
      <c r="O1541" s="1025"/>
    </row>
    <row r="1542" spans="1:15" s="1026" customFormat="1" ht="38.25" x14ac:dyDescent="0.3">
      <c r="A1542" s="1183" t="s">
        <v>5034</v>
      </c>
      <c r="B1542" s="1184"/>
      <c r="C1542" s="1086" t="s">
        <v>5047</v>
      </c>
      <c r="D1542" s="1187" t="s">
        <v>5048</v>
      </c>
      <c r="E1542" s="1203" t="s">
        <v>5133</v>
      </c>
      <c r="F1542" s="1204" t="s">
        <v>12443</v>
      </c>
      <c r="G1542" s="1205" t="s">
        <v>5134</v>
      </c>
      <c r="H1542" s="1187" t="s">
        <v>5135</v>
      </c>
      <c r="I1542" s="1187" t="s">
        <v>3287</v>
      </c>
      <c r="J1542" s="1206" t="s">
        <v>5136</v>
      </c>
      <c r="K1542" s="1025"/>
      <c r="L1542" s="1025"/>
      <c r="M1542" s="1025"/>
      <c r="N1542" s="1025"/>
      <c r="O1542" s="1025"/>
    </row>
    <row r="1543" spans="1:15" s="1131" customFormat="1" ht="38.25" x14ac:dyDescent="0.3">
      <c r="A1543" s="1183" t="s">
        <v>5034</v>
      </c>
      <c r="B1543" s="1184"/>
      <c r="C1543" s="1086" t="s">
        <v>5047</v>
      </c>
      <c r="D1543" s="1187" t="s">
        <v>5048</v>
      </c>
      <c r="E1543" s="1203" t="s">
        <v>5137</v>
      </c>
      <c r="F1543" s="1207" t="s">
        <v>5138</v>
      </c>
      <c r="G1543" s="1205" t="s">
        <v>5139</v>
      </c>
      <c r="H1543" s="1187" t="s">
        <v>5140</v>
      </c>
      <c r="I1543" s="1187" t="s">
        <v>2707</v>
      </c>
      <c r="J1543" s="1206" t="s">
        <v>5141</v>
      </c>
      <c r="K1543" s="1130"/>
      <c r="L1543" s="1130"/>
      <c r="M1543" s="1130"/>
      <c r="N1543" s="1130"/>
      <c r="O1543" s="1130"/>
    </row>
    <row r="1544" spans="1:15" s="1029" customFormat="1" ht="38.25" x14ac:dyDescent="0.3">
      <c r="A1544" s="1183" t="s">
        <v>5034</v>
      </c>
      <c r="B1544" s="1184"/>
      <c r="C1544" s="1086" t="s">
        <v>5047</v>
      </c>
      <c r="D1544" s="1187" t="s">
        <v>5048</v>
      </c>
      <c r="E1544" s="1203" t="s">
        <v>5142</v>
      </c>
      <c r="F1544" s="1187" t="s">
        <v>5143</v>
      </c>
      <c r="G1544" s="1187" t="s">
        <v>5144</v>
      </c>
      <c r="H1544" s="1187" t="s">
        <v>5145</v>
      </c>
      <c r="I1544" s="1205" t="s">
        <v>5146</v>
      </c>
      <c r="J1544" s="1206" t="s">
        <v>5147</v>
      </c>
    </row>
    <row r="1545" spans="1:15" s="1029" customFormat="1" ht="38.25" x14ac:dyDescent="0.3">
      <c r="A1545" s="1183" t="s">
        <v>5034</v>
      </c>
      <c r="B1545" s="1184"/>
      <c r="C1545" s="1086" t="s">
        <v>5047</v>
      </c>
      <c r="D1545" s="1187" t="s">
        <v>5048</v>
      </c>
      <c r="E1545" s="1203" t="s">
        <v>5148</v>
      </c>
      <c r="F1545" s="1208" t="s">
        <v>5149</v>
      </c>
      <c r="G1545" s="1206" t="s">
        <v>5150</v>
      </c>
      <c r="H1545" s="1209" t="s">
        <v>5151</v>
      </c>
      <c r="I1545" s="1209" t="s">
        <v>1422</v>
      </c>
      <c r="J1545" s="1206" t="s">
        <v>5152</v>
      </c>
    </row>
    <row r="1546" spans="1:15" s="1029" customFormat="1" ht="38.25" x14ac:dyDescent="0.3">
      <c r="A1546" s="1183" t="s">
        <v>5034</v>
      </c>
      <c r="B1546" s="1184"/>
      <c r="C1546" s="1086" t="s">
        <v>5047</v>
      </c>
      <c r="D1546" s="1187" t="s">
        <v>5048</v>
      </c>
      <c r="E1546" s="1203" t="s">
        <v>5153</v>
      </c>
      <c r="F1546" s="1207" t="s">
        <v>5154</v>
      </c>
      <c r="G1546" s="1205" t="s">
        <v>5155</v>
      </c>
      <c r="H1546" s="1184" t="s">
        <v>5156</v>
      </c>
      <c r="I1546" s="1184" t="s">
        <v>5157</v>
      </c>
      <c r="J1546" s="1206" t="s">
        <v>5158</v>
      </c>
    </row>
    <row r="1547" spans="1:15" s="1029" customFormat="1" ht="38.25" x14ac:dyDescent="0.3">
      <c r="A1547" s="1183" t="s">
        <v>5034</v>
      </c>
      <c r="B1547" s="1184"/>
      <c r="C1547" s="1086" t="s">
        <v>5047</v>
      </c>
      <c r="D1547" s="1187" t="s">
        <v>5048</v>
      </c>
      <c r="E1547" s="1203" t="s">
        <v>5159</v>
      </c>
      <c r="F1547" s="1207" t="s">
        <v>5160</v>
      </c>
      <c r="G1547" s="1205" t="s">
        <v>5161</v>
      </c>
      <c r="H1547" s="1184" t="s">
        <v>1790</v>
      </c>
      <c r="I1547" s="1184" t="s">
        <v>5162</v>
      </c>
      <c r="J1547" s="1206" t="s">
        <v>5163</v>
      </c>
    </row>
    <row r="1548" spans="1:15" s="1029" customFormat="1" ht="38.25" x14ac:dyDescent="0.3">
      <c r="A1548" s="1183" t="s">
        <v>5034</v>
      </c>
      <c r="B1548" s="1184"/>
      <c r="C1548" s="1086" t="s">
        <v>5047</v>
      </c>
      <c r="D1548" s="1187" t="s">
        <v>5048</v>
      </c>
      <c r="E1548" s="1203" t="s">
        <v>5164</v>
      </c>
      <c r="F1548" s="1184" t="s">
        <v>5165</v>
      </c>
      <c r="G1548" s="1184" t="s">
        <v>5166</v>
      </c>
      <c r="H1548" s="1184" t="s">
        <v>5167</v>
      </c>
      <c r="I1548" s="1205" t="s">
        <v>5168</v>
      </c>
      <c r="J1548" s="1206" t="s">
        <v>5169</v>
      </c>
    </row>
    <row r="1549" spans="1:15" s="1029" customFormat="1" ht="38.25" x14ac:dyDescent="0.3">
      <c r="A1549" s="1183" t="s">
        <v>5034</v>
      </c>
      <c r="B1549" s="1184"/>
      <c r="C1549" s="1086" t="s">
        <v>5047</v>
      </c>
      <c r="D1549" s="1187" t="s">
        <v>5048</v>
      </c>
      <c r="E1549" s="1203" t="s">
        <v>5170</v>
      </c>
      <c r="F1549" s="1210" t="s">
        <v>5171</v>
      </c>
      <c r="G1549" s="1210" t="s">
        <v>1809</v>
      </c>
      <c r="H1549" s="1211" t="s">
        <v>5172</v>
      </c>
      <c r="I1549" s="1212" t="s">
        <v>5173</v>
      </c>
      <c r="J1549" s="1212">
        <v>89373569360</v>
      </c>
    </row>
    <row r="1550" spans="1:15" s="1029" customFormat="1" ht="38.25" x14ac:dyDescent="0.3">
      <c r="A1550" s="1183" t="s">
        <v>5034</v>
      </c>
      <c r="B1550" s="1184"/>
      <c r="C1550" s="1086" t="s">
        <v>5047</v>
      </c>
      <c r="D1550" s="1187" t="s">
        <v>5048</v>
      </c>
      <c r="E1550" s="1203" t="s">
        <v>5174</v>
      </c>
      <c r="F1550" s="1207" t="s">
        <v>5175</v>
      </c>
      <c r="G1550" s="1211" t="s">
        <v>5176</v>
      </c>
      <c r="H1550" s="1184" t="s">
        <v>5177</v>
      </c>
      <c r="I1550" s="1184" t="s">
        <v>1740</v>
      </c>
      <c r="J1550" s="1206" t="s">
        <v>5178</v>
      </c>
    </row>
    <row r="1551" spans="1:15" s="1029" customFormat="1" ht="38.25" x14ac:dyDescent="0.3">
      <c r="A1551" s="1183" t="s">
        <v>5034</v>
      </c>
      <c r="B1551" s="1184"/>
      <c r="C1551" s="1086" t="s">
        <v>5047</v>
      </c>
      <c r="D1551" s="1187" t="s">
        <v>5048</v>
      </c>
      <c r="E1551" s="1203" t="s">
        <v>5179</v>
      </c>
      <c r="F1551" s="1207" t="s">
        <v>5180</v>
      </c>
      <c r="G1551" s="1205" t="s">
        <v>5181</v>
      </c>
      <c r="H1551" s="1206" t="s">
        <v>3660</v>
      </c>
      <c r="I1551" s="1184" t="s">
        <v>2620</v>
      </c>
      <c r="J1551" s="1184" t="s">
        <v>5182</v>
      </c>
    </row>
    <row r="1552" spans="1:15" s="1029" customFormat="1" ht="38.25" x14ac:dyDescent="0.3">
      <c r="A1552" s="1183" t="s">
        <v>5034</v>
      </c>
      <c r="B1552" s="1184"/>
      <c r="C1552" s="1086" t="s">
        <v>5047</v>
      </c>
      <c r="D1552" s="1187" t="s">
        <v>5048</v>
      </c>
      <c r="E1552" s="1203" t="s">
        <v>5183</v>
      </c>
      <c r="F1552" s="1207" t="s">
        <v>5184</v>
      </c>
      <c r="G1552" s="1205" t="s">
        <v>1631</v>
      </c>
      <c r="H1552" s="1184" t="s">
        <v>5185</v>
      </c>
      <c r="I1552" s="1184" t="s">
        <v>5186</v>
      </c>
      <c r="J1552" s="1206" t="s">
        <v>5187</v>
      </c>
    </row>
    <row r="1553" spans="1:10" s="1029" customFormat="1" ht="38.25" x14ac:dyDescent="0.3">
      <c r="A1553" s="1183" t="s">
        <v>5034</v>
      </c>
      <c r="B1553" s="1184"/>
      <c r="C1553" s="1086" t="s">
        <v>5047</v>
      </c>
      <c r="D1553" s="1187" t="s">
        <v>5048</v>
      </c>
      <c r="E1553" s="1203" t="s">
        <v>5188</v>
      </c>
      <c r="F1553" s="1207" t="s">
        <v>5189</v>
      </c>
      <c r="G1553" s="1205" t="s">
        <v>5190</v>
      </c>
      <c r="H1553" s="1184" t="s">
        <v>1665</v>
      </c>
      <c r="I1553" s="1184" t="s">
        <v>5191</v>
      </c>
      <c r="J1553" s="1206" t="s">
        <v>5192</v>
      </c>
    </row>
    <row r="1554" spans="1:10" s="1029" customFormat="1" ht="38.25" x14ac:dyDescent="0.3">
      <c r="A1554" s="1183" t="s">
        <v>5034</v>
      </c>
      <c r="B1554" s="1184"/>
      <c r="C1554" s="1086" t="s">
        <v>5047</v>
      </c>
      <c r="D1554" s="1187" t="s">
        <v>5048</v>
      </c>
      <c r="E1554" s="1203" t="s">
        <v>5193</v>
      </c>
      <c r="F1554" s="1207" t="s">
        <v>5194</v>
      </c>
      <c r="G1554" s="1205" t="s">
        <v>5195</v>
      </c>
      <c r="H1554" s="1184" t="s">
        <v>5196</v>
      </c>
      <c r="I1554" s="1184" t="s">
        <v>3735</v>
      </c>
      <c r="J1554" s="1206" t="s">
        <v>5197</v>
      </c>
    </row>
    <row r="1555" spans="1:10" s="1029" customFormat="1" ht="38.25" x14ac:dyDescent="0.3">
      <c r="A1555" s="1183" t="s">
        <v>5034</v>
      </c>
      <c r="B1555" s="1184"/>
      <c r="C1555" s="1086" t="s">
        <v>5047</v>
      </c>
      <c r="D1555" s="1187" t="s">
        <v>5048</v>
      </c>
      <c r="E1555" s="1203" t="s">
        <v>5198</v>
      </c>
      <c r="F1555" s="1207" t="s">
        <v>5199</v>
      </c>
      <c r="G1555" s="1205" t="s">
        <v>5200</v>
      </c>
      <c r="H1555" s="1184" t="s">
        <v>5201</v>
      </c>
      <c r="I1555" s="1184" t="s">
        <v>2756</v>
      </c>
      <c r="J1555" s="1206" t="s">
        <v>5202</v>
      </c>
    </row>
    <row r="1556" spans="1:10" s="1029" customFormat="1" ht="38.25" x14ac:dyDescent="0.3">
      <c r="A1556" s="1183" t="s">
        <v>5034</v>
      </c>
      <c r="B1556" s="1184"/>
      <c r="C1556" s="1086" t="s">
        <v>5047</v>
      </c>
      <c r="D1556" s="1187" t="s">
        <v>5048</v>
      </c>
      <c r="E1556" s="1203" t="s">
        <v>5203</v>
      </c>
      <c r="F1556" s="1207" t="s">
        <v>5204</v>
      </c>
      <c r="G1556" s="1205" t="s">
        <v>4223</v>
      </c>
      <c r="H1556" s="1206" t="s">
        <v>5205</v>
      </c>
      <c r="I1556" s="1184" t="s">
        <v>5206</v>
      </c>
      <c r="J1556" s="1206" t="s">
        <v>5207</v>
      </c>
    </row>
    <row r="1557" spans="1:10" s="1029" customFormat="1" ht="38.25" x14ac:dyDescent="0.3">
      <c r="A1557" s="1183" t="s">
        <v>5034</v>
      </c>
      <c r="B1557" s="1184"/>
      <c r="C1557" s="1086" t="s">
        <v>5047</v>
      </c>
      <c r="D1557" s="1187" t="s">
        <v>5048</v>
      </c>
      <c r="E1557" s="1203" t="s">
        <v>5208</v>
      </c>
      <c r="F1557" s="1207" t="s">
        <v>5209</v>
      </c>
      <c r="G1557" s="1205" t="s">
        <v>5210</v>
      </c>
      <c r="H1557" s="1184" t="s">
        <v>1632</v>
      </c>
      <c r="I1557" s="1184" t="s">
        <v>5211</v>
      </c>
      <c r="J1557" s="1206" t="s">
        <v>5212</v>
      </c>
    </row>
    <row r="1558" spans="1:10" s="1029" customFormat="1" ht="38.25" x14ac:dyDescent="0.3">
      <c r="A1558" s="1183" t="s">
        <v>5034</v>
      </c>
      <c r="B1558" s="1184"/>
      <c r="C1558" s="1086" t="s">
        <v>5047</v>
      </c>
      <c r="D1558" s="1187" t="s">
        <v>5048</v>
      </c>
      <c r="E1558" s="1203" t="s">
        <v>5213</v>
      </c>
      <c r="F1558" s="1207" t="s">
        <v>5214</v>
      </c>
      <c r="G1558" s="1205" t="s">
        <v>5215</v>
      </c>
      <c r="H1558" s="1184" t="s">
        <v>2153</v>
      </c>
      <c r="I1558" s="1184" t="s">
        <v>5216</v>
      </c>
      <c r="J1558" s="1206" t="s">
        <v>5217</v>
      </c>
    </row>
    <row r="1559" spans="1:10" s="1029" customFormat="1" ht="38.25" x14ac:dyDescent="0.3">
      <c r="A1559" s="1183" t="s">
        <v>5034</v>
      </c>
      <c r="B1559" s="1184"/>
      <c r="C1559" s="1086" t="s">
        <v>5047</v>
      </c>
      <c r="D1559" s="1187" t="s">
        <v>5048</v>
      </c>
      <c r="E1559" s="1203" t="s">
        <v>5218</v>
      </c>
      <c r="F1559" s="1207" t="s">
        <v>5219</v>
      </c>
      <c r="G1559" s="1205" t="s">
        <v>5220</v>
      </c>
      <c r="H1559" s="1184" t="s">
        <v>5221</v>
      </c>
      <c r="I1559" s="1184" t="s">
        <v>5222</v>
      </c>
      <c r="J1559" s="1206" t="s">
        <v>5223</v>
      </c>
    </row>
    <row r="1560" spans="1:10" s="1029" customFormat="1" ht="38.25" x14ac:dyDescent="0.3">
      <c r="A1560" s="1183" t="s">
        <v>5034</v>
      </c>
      <c r="B1560" s="1184"/>
      <c r="C1560" s="1086" t="s">
        <v>5047</v>
      </c>
      <c r="D1560" s="1187" t="s">
        <v>5048</v>
      </c>
      <c r="E1560" s="1213" t="s">
        <v>12444</v>
      </c>
      <c r="F1560" s="1207" t="s">
        <v>5224</v>
      </c>
      <c r="G1560" s="1205" t="s">
        <v>5225</v>
      </c>
      <c r="H1560" s="1184" t="s">
        <v>1632</v>
      </c>
      <c r="I1560" s="1184" t="s">
        <v>3579</v>
      </c>
      <c r="J1560" s="1206" t="s">
        <v>5226</v>
      </c>
    </row>
    <row r="1561" spans="1:10" s="1029" customFormat="1" ht="38.25" x14ac:dyDescent="0.3">
      <c r="A1561" s="1183" t="s">
        <v>5034</v>
      </c>
      <c r="B1561" s="1184"/>
      <c r="C1561" s="1086" t="s">
        <v>5047</v>
      </c>
      <c r="D1561" s="1187" t="s">
        <v>5048</v>
      </c>
      <c r="E1561" s="1203" t="s">
        <v>5227</v>
      </c>
      <c r="F1561" s="1207" t="s">
        <v>5228</v>
      </c>
      <c r="G1561" s="1205" t="s">
        <v>5229</v>
      </c>
      <c r="H1561" s="1184" t="s">
        <v>5230</v>
      </c>
      <c r="I1561" s="1184" t="s">
        <v>5231</v>
      </c>
      <c r="J1561" s="1206" t="s">
        <v>5232</v>
      </c>
    </row>
    <row r="1562" spans="1:10" s="1029" customFormat="1" ht="38.25" x14ac:dyDescent="0.3">
      <c r="A1562" s="1183" t="s">
        <v>5034</v>
      </c>
      <c r="B1562" s="1184"/>
      <c r="C1562" s="1086" t="s">
        <v>5047</v>
      </c>
      <c r="D1562" s="1187" t="s">
        <v>5048</v>
      </c>
      <c r="E1562" s="1203" t="s">
        <v>5233</v>
      </c>
      <c r="F1562" s="1207" t="s">
        <v>5234</v>
      </c>
      <c r="G1562" s="1205" t="s">
        <v>5235</v>
      </c>
      <c r="H1562" s="1184" t="s">
        <v>5236</v>
      </c>
      <c r="I1562" s="1184" t="s">
        <v>1710</v>
      </c>
      <c r="J1562" s="1206" t="s">
        <v>5237</v>
      </c>
    </row>
    <row r="1563" spans="1:10" s="1029" customFormat="1" ht="38.25" x14ac:dyDescent="0.3">
      <c r="A1563" s="1183" t="s">
        <v>5034</v>
      </c>
      <c r="B1563" s="1184"/>
      <c r="C1563" s="1086" t="s">
        <v>5047</v>
      </c>
      <c r="D1563" s="1187" t="s">
        <v>5048</v>
      </c>
      <c r="E1563" s="1203" t="s">
        <v>5238</v>
      </c>
      <c r="F1563" s="1207" t="s">
        <v>5239</v>
      </c>
      <c r="G1563" s="1205" t="s">
        <v>5240</v>
      </c>
      <c r="H1563" s="1184" t="s">
        <v>4896</v>
      </c>
      <c r="I1563" s="1184" t="s">
        <v>5241</v>
      </c>
      <c r="J1563" s="1206" t="s">
        <v>5242</v>
      </c>
    </row>
    <row r="1564" spans="1:10" s="1029" customFormat="1" ht="38.25" x14ac:dyDescent="0.3">
      <c r="A1564" s="1183" t="s">
        <v>5034</v>
      </c>
      <c r="B1564" s="1184"/>
      <c r="C1564" s="1086" t="s">
        <v>5047</v>
      </c>
      <c r="D1564" s="1187" t="s">
        <v>5048</v>
      </c>
      <c r="E1564" s="1203" t="s">
        <v>5243</v>
      </c>
      <c r="F1564" s="1207" t="s">
        <v>5244</v>
      </c>
      <c r="G1564" s="1211" t="s">
        <v>5245</v>
      </c>
      <c r="H1564" s="1184" t="s">
        <v>5246</v>
      </c>
      <c r="I1564" s="1184" t="s">
        <v>4519</v>
      </c>
      <c r="J1564" s="1206" t="s">
        <v>5247</v>
      </c>
    </row>
    <row r="1565" spans="1:10" s="1029" customFormat="1" ht="38.25" x14ac:dyDescent="0.3">
      <c r="A1565" s="1183" t="s">
        <v>5034</v>
      </c>
      <c r="B1565" s="1184"/>
      <c r="C1565" s="1086" t="s">
        <v>5047</v>
      </c>
      <c r="D1565" s="1187" t="s">
        <v>5048</v>
      </c>
      <c r="E1565" s="1203" t="s">
        <v>5248</v>
      </c>
      <c r="F1565" s="1207" t="s">
        <v>5249</v>
      </c>
      <c r="G1565" s="1211" t="s">
        <v>5250</v>
      </c>
      <c r="H1565" s="1184" t="s">
        <v>4191</v>
      </c>
      <c r="I1565" s="1184" t="s">
        <v>5251</v>
      </c>
      <c r="J1565" s="1206" t="s">
        <v>5252</v>
      </c>
    </row>
    <row r="1566" spans="1:10" s="1029" customFormat="1" ht="38.25" x14ac:dyDescent="0.3">
      <c r="A1566" s="1183" t="s">
        <v>5034</v>
      </c>
      <c r="B1566" s="1184"/>
      <c r="C1566" s="1086" t="s">
        <v>5047</v>
      </c>
      <c r="D1566" s="1187" t="s">
        <v>5048</v>
      </c>
      <c r="E1566" s="1203" t="s">
        <v>5253</v>
      </c>
      <c r="F1566" s="1207" t="s">
        <v>5254</v>
      </c>
      <c r="G1566" s="1205" t="s">
        <v>5255</v>
      </c>
      <c r="H1566" s="1184" t="s">
        <v>5256</v>
      </c>
      <c r="I1566" s="1184" t="s">
        <v>5257</v>
      </c>
      <c r="J1566" s="1206" t="s">
        <v>5258</v>
      </c>
    </row>
    <row r="1567" spans="1:10" s="1029" customFormat="1" ht="38.25" x14ac:dyDescent="0.3">
      <c r="A1567" s="1183" t="s">
        <v>5034</v>
      </c>
      <c r="B1567" s="1184"/>
      <c r="C1567" s="1086" t="s">
        <v>5047</v>
      </c>
      <c r="D1567" s="1187" t="s">
        <v>5048</v>
      </c>
      <c r="E1567" s="1203" t="s">
        <v>5259</v>
      </c>
      <c r="F1567" s="1207" t="s">
        <v>5260</v>
      </c>
      <c r="G1567" s="1211" t="s">
        <v>5250</v>
      </c>
      <c r="H1567" s="1184" t="s">
        <v>4191</v>
      </c>
      <c r="I1567" s="1184" t="s">
        <v>5251</v>
      </c>
      <c r="J1567" s="1206" t="s">
        <v>5252</v>
      </c>
    </row>
    <row r="1568" spans="1:10" s="1029" customFormat="1" ht="38.25" x14ac:dyDescent="0.3">
      <c r="A1568" s="1183" t="s">
        <v>5034</v>
      </c>
      <c r="B1568" s="1184"/>
      <c r="C1568" s="1086" t="s">
        <v>5047</v>
      </c>
      <c r="D1568" s="1187" t="s">
        <v>5048</v>
      </c>
      <c r="E1568" s="1203" t="s">
        <v>5261</v>
      </c>
      <c r="F1568" s="1207" t="s">
        <v>5262</v>
      </c>
      <c r="G1568" s="1205" t="s">
        <v>5263</v>
      </c>
      <c r="H1568" s="1184" t="s">
        <v>3038</v>
      </c>
      <c r="I1568" s="1184" t="s">
        <v>5264</v>
      </c>
      <c r="J1568" s="1206" t="s">
        <v>5265</v>
      </c>
    </row>
    <row r="1569" spans="1:10" s="1029" customFormat="1" ht="63.75" x14ac:dyDescent="0.3">
      <c r="A1569" s="1183" t="s">
        <v>5034</v>
      </c>
      <c r="B1569" s="1184"/>
      <c r="C1569" s="1086" t="s">
        <v>5047</v>
      </c>
      <c r="D1569" s="1187" t="s">
        <v>5048</v>
      </c>
      <c r="E1569" s="1203" t="s">
        <v>5266</v>
      </c>
      <c r="F1569" s="1207" t="s">
        <v>5267</v>
      </c>
      <c r="G1569" s="1205" t="s">
        <v>5268</v>
      </c>
      <c r="H1569" s="1184" t="s">
        <v>2793</v>
      </c>
      <c r="I1569" s="1184" t="s">
        <v>5050</v>
      </c>
      <c r="J1569" s="1206" t="s">
        <v>5269</v>
      </c>
    </row>
    <row r="1570" spans="1:10" s="1029" customFormat="1" ht="38.25" x14ac:dyDescent="0.3">
      <c r="A1570" s="1183" t="s">
        <v>5034</v>
      </c>
      <c r="B1570" s="1184"/>
      <c r="C1570" s="1086" t="s">
        <v>5047</v>
      </c>
      <c r="D1570" s="1187" t="s">
        <v>5048</v>
      </c>
      <c r="E1570" s="1203" t="s">
        <v>5270</v>
      </c>
      <c r="F1570" s="1207" t="s">
        <v>5271</v>
      </c>
      <c r="G1570" s="1205" t="s">
        <v>5272</v>
      </c>
      <c r="H1570" s="1184" t="s">
        <v>5273</v>
      </c>
      <c r="I1570" s="1184" t="s">
        <v>5274</v>
      </c>
      <c r="J1570" s="1206" t="s">
        <v>5275</v>
      </c>
    </row>
    <row r="1571" spans="1:10" s="1029" customFormat="1" ht="38.25" x14ac:dyDescent="0.3">
      <c r="A1571" s="1183" t="s">
        <v>5034</v>
      </c>
      <c r="B1571" s="1184"/>
      <c r="C1571" s="1086" t="s">
        <v>5047</v>
      </c>
      <c r="D1571" s="1187" t="s">
        <v>5048</v>
      </c>
      <c r="E1571" s="1203" t="s">
        <v>5276</v>
      </c>
      <c r="F1571" s="1207" t="s">
        <v>5277</v>
      </c>
      <c r="G1571" s="1205" t="s">
        <v>5278</v>
      </c>
      <c r="H1571" s="1184" t="s">
        <v>5279</v>
      </c>
      <c r="I1571" s="1184" t="s">
        <v>5280</v>
      </c>
      <c r="J1571" s="1206" t="s">
        <v>5281</v>
      </c>
    </row>
    <row r="1572" spans="1:10" s="1029" customFormat="1" ht="38.25" x14ac:dyDescent="0.3">
      <c r="A1572" s="1183" t="s">
        <v>5034</v>
      </c>
      <c r="B1572" s="1184"/>
      <c r="C1572" s="1086" t="s">
        <v>5047</v>
      </c>
      <c r="D1572" s="1187" t="s">
        <v>5048</v>
      </c>
      <c r="E1572" s="1203" t="s">
        <v>5282</v>
      </c>
      <c r="F1572" s="1207" t="s">
        <v>5283</v>
      </c>
      <c r="G1572" s="1205" t="s">
        <v>5284</v>
      </c>
      <c r="H1572" s="1184" t="s">
        <v>1700</v>
      </c>
      <c r="I1572" s="1184" t="s">
        <v>4731</v>
      </c>
      <c r="J1572" s="1206" t="s">
        <v>5285</v>
      </c>
    </row>
    <row r="1573" spans="1:10" s="1029" customFormat="1" ht="38.25" x14ac:dyDescent="0.3">
      <c r="A1573" s="1183" t="s">
        <v>5034</v>
      </c>
      <c r="B1573" s="1184"/>
      <c r="C1573" s="1086" t="s">
        <v>5047</v>
      </c>
      <c r="D1573" s="1187" t="s">
        <v>5048</v>
      </c>
      <c r="E1573" s="1203" t="s">
        <v>5286</v>
      </c>
      <c r="F1573" s="1207" t="s">
        <v>5287</v>
      </c>
      <c r="G1573" s="1205"/>
      <c r="H1573" s="1206"/>
      <c r="I1573" s="1184"/>
      <c r="J1573" s="1184"/>
    </row>
    <row r="1574" spans="1:10" s="1029" customFormat="1" ht="38.25" x14ac:dyDescent="0.3">
      <c r="A1574" s="1183" t="s">
        <v>5034</v>
      </c>
      <c r="B1574" s="1184"/>
      <c r="C1574" s="1086" t="s">
        <v>5047</v>
      </c>
      <c r="D1574" s="1187" t="s">
        <v>5048</v>
      </c>
      <c r="E1574" s="1203" t="s">
        <v>5288</v>
      </c>
      <c r="F1574" s="1207" t="s">
        <v>5289</v>
      </c>
      <c r="G1574" s="1205" t="s">
        <v>5290</v>
      </c>
      <c r="H1574" s="1184" t="s">
        <v>5291</v>
      </c>
      <c r="I1574" s="1184" t="s">
        <v>3641</v>
      </c>
      <c r="J1574" s="1206" t="s">
        <v>5292</v>
      </c>
    </row>
    <row r="1575" spans="1:10" s="1029" customFormat="1" ht="38.25" x14ac:dyDescent="0.3">
      <c r="A1575" s="1183" t="s">
        <v>5034</v>
      </c>
      <c r="B1575" s="1184"/>
      <c r="C1575" s="1086" t="s">
        <v>5047</v>
      </c>
      <c r="D1575" s="1187" t="s">
        <v>5048</v>
      </c>
      <c r="E1575" s="1203" t="s">
        <v>5293</v>
      </c>
      <c r="F1575" s="1207" t="s">
        <v>5294</v>
      </c>
      <c r="G1575" s="1205" t="s">
        <v>5295</v>
      </c>
      <c r="H1575" s="1203" t="s">
        <v>1696</v>
      </c>
      <c r="I1575" s="1184" t="s">
        <v>4854</v>
      </c>
      <c r="J1575" s="1184" t="s">
        <v>5296</v>
      </c>
    </row>
    <row r="1576" spans="1:10" s="1029" customFormat="1" ht="38.25" x14ac:dyDescent="0.3">
      <c r="A1576" s="1183" t="s">
        <v>5034</v>
      </c>
      <c r="B1576" s="1184"/>
      <c r="C1576" s="1086" t="s">
        <v>5047</v>
      </c>
      <c r="D1576" s="1187" t="s">
        <v>5048</v>
      </c>
      <c r="E1576" s="1203" t="s">
        <v>5297</v>
      </c>
      <c r="F1576" s="1207" t="s">
        <v>5298</v>
      </c>
      <c r="G1576" s="1205" t="s">
        <v>5299</v>
      </c>
      <c r="H1576" s="1184" t="s">
        <v>3010</v>
      </c>
      <c r="I1576" s="1184" t="s">
        <v>2794</v>
      </c>
      <c r="J1576" s="1206" t="s">
        <v>5300</v>
      </c>
    </row>
    <row r="1577" spans="1:10" s="1029" customFormat="1" ht="38.25" x14ac:dyDescent="0.3">
      <c r="A1577" s="1183" t="s">
        <v>5034</v>
      </c>
      <c r="B1577" s="1184"/>
      <c r="C1577" s="1086" t="s">
        <v>5047</v>
      </c>
      <c r="D1577" s="1187" t="s">
        <v>5048</v>
      </c>
      <c r="E1577" s="1203" t="s">
        <v>5301</v>
      </c>
      <c r="F1577" s="1207" t="s">
        <v>5302</v>
      </c>
      <c r="G1577" s="1205" t="s">
        <v>5303</v>
      </c>
      <c r="H1577" s="1184" t="s">
        <v>1937</v>
      </c>
      <c r="I1577" s="1184" t="s">
        <v>1689</v>
      </c>
      <c r="J1577" s="1206" t="s">
        <v>5304</v>
      </c>
    </row>
    <row r="1578" spans="1:10" s="1029" customFormat="1" ht="38.25" x14ac:dyDescent="0.3">
      <c r="A1578" s="1183" t="s">
        <v>5034</v>
      </c>
      <c r="B1578" s="1184"/>
      <c r="C1578" s="1086" t="s">
        <v>5047</v>
      </c>
      <c r="D1578" s="1187" t="s">
        <v>5048</v>
      </c>
      <c r="E1578" s="1203" t="s">
        <v>5305</v>
      </c>
      <c r="F1578" s="1207" t="s">
        <v>5306</v>
      </c>
      <c r="G1578" s="1205" t="s">
        <v>5307</v>
      </c>
      <c r="H1578" s="1184" t="s">
        <v>1466</v>
      </c>
      <c r="I1578" s="1184" t="s">
        <v>5308</v>
      </c>
      <c r="J1578" s="1206" t="s">
        <v>5309</v>
      </c>
    </row>
    <row r="1579" spans="1:10" s="1029" customFormat="1" ht="38.25" x14ac:dyDescent="0.3">
      <c r="A1579" s="1183" t="s">
        <v>5034</v>
      </c>
      <c r="B1579" s="1184"/>
      <c r="C1579" s="1086" t="s">
        <v>5047</v>
      </c>
      <c r="D1579" s="1187" t="s">
        <v>5048</v>
      </c>
      <c r="E1579" s="1203" t="s">
        <v>5310</v>
      </c>
      <c r="F1579" s="1207" t="s">
        <v>5311</v>
      </c>
      <c r="G1579" s="1205" t="s">
        <v>5312</v>
      </c>
      <c r="H1579" s="1184" t="s">
        <v>5313</v>
      </c>
      <c r="I1579" s="1184" t="s">
        <v>5314</v>
      </c>
      <c r="J1579" s="1206" t="s">
        <v>5315</v>
      </c>
    </row>
    <row r="1580" spans="1:10" s="1029" customFormat="1" ht="38.25" x14ac:dyDescent="0.3">
      <c r="A1580" s="1183" t="s">
        <v>5034</v>
      </c>
      <c r="B1580" s="1184"/>
      <c r="C1580" s="1086" t="s">
        <v>5047</v>
      </c>
      <c r="D1580" s="1187" t="s">
        <v>5048</v>
      </c>
      <c r="E1580" s="1203" t="s">
        <v>5316</v>
      </c>
      <c r="F1580" s="1207" t="s">
        <v>5317</v>
      </c>
      <c r="G1580" s="1205" t="s">
        <v>5318</v>
      </c>
      <c r="H1580" s="1184" t="s">
        <v>5319</v>
      </c>
      <c r="I1580" s="1184" t="s">
        <v>5320</v>
      </c>
      <c r="J1580" s="1206" t="s">
        <v>5321</v>
      </c>
    </row>
    <row r="1581" spans="1:10" s="1029" customFormat="1" ht="63.75" x14ac:dyDescent="0.3">
      <c r="A1581" s="875"/>
      <c r="B1581" s="874"/>
      <c r="C1581" s="1214" t="s">
        <v>5047</v>
      </c>
      <c r="D1581" s="1188" t="s">
        <v>5048</v>
      </c>
      <c r="E1581" s="1215" t="s">
        <v>12445</v>
      </c>
      <c r="F1581" s="1204" t="s">
        <v>12446</v>
      </c>
      <c r="G1581" s="1216" t="s">
        <v>12447</v>
      </c>
      <c r="H1581" s="603" t="s">
        <v>1917</v>
      </c>
      <c r="I1581" s="603" t="s">
        <v>4854</v>
      </c>
      <c r="J1581" s="1217" t="s">
        <v>12448</v>
      </c>
    </row>
    <row r="1582" spans="1:10" s="1029" customFormat="1" ht="51" x14ac:dyDescent="0.3">
      <c r="A1582" s="875"/>
      <c r="B1582" s="874"/>
      <c r="C1582" s="1214" t="s">
        <v>5047</v>
      </c>
      <c r="D1582" s="1188" t="s">
        <v>5048</v>
      </c>
      <c r="E1582" s="1215" t="s">
        <v>12449</v>
      </c>
      <c r="F1582" s="1204" t="s">
        <v>12450</v>
      </c>
      <c r="G1582" s="1216" t="s">
        <v>3798</v>
      </c>
      <c r="H1582" s="603" t="s">
        <v>9304</v>
      </c>
      <c r="I1582" s="603" t="s">
        <v>12451</v>
      </c>
      <c r="J1582" s="1217" t="s">
        <v>12452</v>
      </c>
    </row>
    <row r="1583" spans="1:10" s="1029" customFormat="1" ht="38.25" x14ac:dyDescent="0.3">
      <c r="A1583" s="875"/>
      <c r="B1583" s="874"/>
      <c r="C1583" s="1214" t="s">
        <v>5047</v>
      </c>
      <c r="D1583" s="1188" t="s">
        <v>5048</v>
      </c>
      <c r="E1583" s="1215" t="s">
        <v>12453</v>
      </c>
      <c r="F1583" s="1204" t="s">
        <v>12454</v>
      </c>
      <c r="G1583" s="1216" t="s">
        <v>3750</v>
      </c>
      <c r="H1583" s="603" t="s">
        <v>12455</v>
      </c>
      <c r="I1583" s="603" t="s">
        <v>12456</v>
      </c>
      <c r="J1583" s="1217" t="s">
        <v>12457</v>
      </c>
    </row>
    <row r="1584" spans="1:10" s="1029" customFormat="1" ht="51" x14ac:dyDescent="0.3">
      <c r="A1584" s="875"/>
      <c r="B1584" s="874"/>
      <c r="C1584" s="1214" t="s">
        <v>5047</v>
      </c>
      <c r="D1584" s="1188" t="s">
        <v>5048</v>
      </c>
      <c r="E1584" s="1215" t="s">
        <v>12458</v>
      </c>
      <c r="F1584" s="1204" t="s">
        <v>12459</v>
      </c>
      <c r="G1584" s="1216" t="s">
        <v>12460</v>
      </c>
      <c r="H1584" s="603" t="s">
        <v>1632</v>
      </c>
      <c r="I1584" s="603" t="s">
        <v>1991</v>
      </c>
      <c r="J1584" s="1217" t="s">
        <v>12461</v>
      </c>
    </row>
    <row r="1585" spans="1:10" s="1029" customFormat="1" ht="38.25" x14ac:dyDescent="0.3">
      <c r="A1585" s="1218" t="s">
        <v>10841</v>
      </c>
      <c r="B1585" s="1219"/>
      <c r="C1585" s="1220" t="s">
        <v>12085</v>
      </c>
      <c r="D1585" s="1197" t="s">
        <v>12462</v>
      </c>
      <c r="E1585" s="1195" t="s">
        <v>12463</v>
      </c>
      <c r="F1585" s="1195" t="s">
        <v>12464</v>
      </c>
      <c r="G1585" s="1195" t="s">
        <v>12465</v>
      </c>
      <c r="H1585" s="1195" t="s">
        <v>12466</v>
      </c>
      <c r="I1585" s="1195"/>
      <c r="J1585" s="1221"/>
    </row>
    <row r="1586" spans="1:10" s="1029" customFormat="1" ht="51" x14ac:dyDescent="0.3">
      <c r="A1586" s="1187" t="s">
        <v>2038</v>
      </c>
      <c r="B1586" s="1187" t="s">
        <v>11430</v>
      </c>
      <c r="C1586" s="1187" t="s">
        <v>11431</v>
      </c>
      <c r="D1586" s="1187" t="s">
        <v>9930</v>
      </c>
      <c r="E1586" s="1187" t="s">
        <v>1667</v>
      </c>
      <c r="F1586" s="1187" t="s">
        <v>11432</v>
      </c>
      <c r="G1586" s="1188" t="s">
        <v>12467</v>
      </c>
      <c r="H1586" s="1188" t="s">
        <v>1433</v>
      </c>
      <c r="I1586" s="1188" t="s">
        <v>2823</v>
      </c>
      <c r="J1586" s="1222" t="s">
        <v>12468</v>
      </c>
    </row>
    <row r="1587" spans="1:10" s="1029" customFormat="1" ht="51" x14ac:dyDescent="0.3">
      <c r="A1587" s="1187" t="s">
        <v>2038</v>
      </c>
      <c r="B1587" s="1187" t="s">
        <v>11430</v>
      </c>
      <c r="C1587" s="1187" t="s">
        <v>11431</v>
      </c>
      <c r="D1587" s="1187" t="s">
        <v>9930</v>
      </c>
      <c r="E1587" s="1187" t="s">
        <v>1667</v>
      </c>
      <c r="F1587" s="1188" t="s">
        <v>12469</v>
      </c>
      <c r="G1587" s="1188" t="s">
        <v>6568</v>
      </c>
      <c r="H1587" s="1188" t="s">
        <v>1720</v>
      </c>
      <c r="I1587" s="1188" t="s">
        <v>6110</v>
      </c>
      <c r="J1587" s="1222" t="s">
        <v>12470</v>
      </c>
    </row>
    <row r="1588" spans="1:10" s="1029" customFormat="1" ht="51" x14ac:dyDescent="0.3">
      <c r="A1588" s="1187" t="s">
        <v>2038</v>
      </c>
      <c r="B1588" s="1187" t="s">
        <v>11430</v>
      </c>
      <c r="C1588" s="1187" t="s">
        <v>11431</v>
      </c>
      <c r="D1588" s="1187" t="s">
        <v>9930</v>
      </c>
      <c r="E1588" s="1187" t="s">
        <v>1667</v>
      </c>
      <c r="F1588" s="1187" t="s">
        <v>11433</v>
      </c>
      <c r="G1588" s="1188" t="s">
        <v>12471</v>
      </c>
      <c r="H1588" s="1188" t="s">
        <v>5092</v>
      </c>
      <c r="I1588" s="1188" t="s">
        <v>12472</v>
      </c>
      <c r="J1588" s="1222" t="s">
        <v>12473</v>
      </c>
    </row>
    <row r="1589" spans="1:10" s="1029" customFormat="1" ht="51" x14ac:dyDescent="0.3">
      <c r="A1589" s="1187" t="s">
        <v>2038</v>
      </c>
      <c r="B1589" s="1187" t="s">
        <v>11434</v>
      </c>
      <c r="C1589" s="1187" t="s">
        <v>11431</v>
      </c>
      <c r="D1589" s="1187" t="s">
        <v>9930</v>
      </c>
      <c r="E1589" s="1187" t="s">
        <v>214</v>
      </c>
      <c r="F1589" s="1187" t="s">
        <v>11432</v>
      </c>
      <c r="G1589" s="1188" t="s">
        <v>12467</v>
      </c>
      <c r="H1589" s="1188" t="s">
        <v>1433</v>
      </c>
      <c r="I1589" s="1188" t="s">
        <v>2823</v>
      </c>
      <c r="J1589" s="1222" t="s">
        <v>12474</v>
      </c>
    </row>
    <row r="1590" spans="1:10" s="1029" customFormat="1" ht="51" x14ac:dyDescent="0.3">
      <c r="A1590" s="1187" t="s">
        <v>2038</v>
      </c>
      <c r="B1590" s="1187" t="s">
        <v>11435</v>
      </c>
      <c r="C1590" s="1187" t="s">
        <v>11431</v>
      </c>
      <c r="D1590" s="1187" t="s">
        <v>9930</v>
      </c>
      <c r="E1590" s="1187" t="s">
        <v>1388</v>
      </c>
      <c r="F1590" s="1187" t="s">
        <v>11432</v>
      </c>
      <c r="G1590" s="1188" t="s">
        <v>12475</v>
      </c>
      <c r="H1590" s="1188" t="s">
        <v>2157</v>
      </c>
      <c r="I1590" s="1188" t="s">
        <v>12476</v>
      </c>
      <c r="J1590" s="1222" t="s">
        <v>12477</v>
      </c>
    </row>
    <row r="1591" spans="1:10" s="1029" customFormat="1" ht="51" x14ac:dyDescent="0.3">
      <c r="A1591" s="1187" t="s">
        <v>2038</v>
      </c>
      <c r="B1591" s="1187" t="s">
        <v>11435</v>
      </c>
      <c r="C1591" s="1187" t="s">
        <v>11431</v>
      </c>
      <c r="D1591" s="1187" t="s">
        <v>9930</v>
      </c>
      <c r="E1591" s="1187" t="s">
        <v>1388</v>
      </c>
      <c r="F1591" s="1187" t="s">
        <v>11436</v>
      </c>
      <c r="G1591" s="1188" t="s">
        <v>12478</v>
      </c>
      <c r="H1591" s="1188" t="s">
        <v>12479</v>
      </c>
      <c r="I1591" s="1188" t="s">
        <v>12480</v>
      </c>
      <c r="J1591" s="1222" t="s">
        <v>12481</v>
      </c>
    </row>
    <row r="1592" spans="1:10" s="1029" customFormat="1" ht="51" x14ac:dyDescent="0.3">
      <c r="A1592" s="1187" t="s">
        <v>2038</v>
      </c>
      <c r="B1592" s="1187" t="s">
        <v>11435</v>
      </c>
      <c r="C1592" s="1187" t="s">
        <v>11431</v>
      </c>
      <c r="D1592" s="1187" t="s">
        <v>9930</v>
      </c>
      <c r="E1592" s="1187" t="s">
        <v>1388</v>
      </c>
      <c r="F1592" s="1188" t="s">
        <v>12469</v>
      </c>
      <c r="G1592" s="1188" t="s">
        <v>6568</v>
      </c>
      <c r="H1592" s="1188" t="s">
        <v>1720</v>
      </c>
      <c r="I1592" s="1188" t="s">
        <v>6110</v>
      </c>
      <c r="J1592" s="1222" t="s">
        <v>12482</v>
      </c>
    </row>
    <row r="1593" spans="1:10" s="1029" customFormat="1" ht="51" x14ac:dyDescent="0.3">
      <c r="A1593" s="1187" t="s">
        <v>2038</v>
      </c>
      <c r="B1593" s="1187" t="s">
        <v>11435</v>
      </c>
      <c r="C1593" s="1187" t="s">
        <v>11431</v>
      </c>
      <c r="D1593" s="1187" t="s">
        <v>9930</v>
      </c>
      <c r="E1593" s="1187" t="s">
        <v>1388</v>
      </c>
      <c r="F1593" s="1187" t="s">
        <v>11433</v>
      </c>
      <c r="G1593" s="1188" t="s">
        <v>12471</v>
      </c>
      <c r="H1593" s="1188" t="s">
        <v>5092</v>
      </c>
      <c r="I1593" s="1188" t="s">
        <v>12472</v>
      </c>
      <c r="J1593" s="1222" t="s">
        <v>12473</v>
      </c>
    </row>
    <row r="1594" spans="1:10" s="1029" customFormat="1" ht="51" x14ac:dyDescent="0.3">
      <c r="A1594" s="1187" t="s">
        <v>2038</v>
      </c>
      <c r="B1594" s="1187" t="s">
        <v>11435</v>
      </c>
      <c r="C1594" s="1187" t="s">
        <v>11431</v>
      </c>
      <c r="D1594" s="1187" t="s">
        <v>9930</v>
      </c>
      <c r="E1594" s="1187" t="s">
        <v>1388</v>
      </c>
      <c r="F1594" s="1187" t="s">
        <v>11437</v>
      </c>
      <c r="G1594" s="1188" t="s">
        <v>12475</v>
      </c>
      <c r="H1594" s="1188" t="s">
        <v>2157</v>
      </c>
      <c r="I1594" s="1188" t="s">
        <v>12476</v>
      </c>
      <c r="J1594" s="1222" t="s">
        <v>12477</v>
      </c>
    </row>
    <row r="1595" spans="1:10" s="1029" customFormat="1" ht="51" x14ac:dyDescent="0.3">
      <c r="A1595" s="1187" t="s">
        <v>2038</v>
      </c>
      <c r="B1595" s="1187" t="s">
        <v>11438</v>
      </c>
      <c r="C1595" s="1187" t="s">
        <v>11431</v>
      </c>
      <c r="D1595" s="1187" t="s">
        <v>9930</v>
      </c>
      <c r="E1595" s="1188" t="s">
        <v>12483</v>
      </c>
      <c r="F1595" s="1187" t="s">
        <v>11439</v>
      </c>
      <c r="G1595" s="1188" t="s">
        <v>12484</v>
      </c>
      <c r="H1595" s="1188" t="s">
        <v>12485</v>
      </c>
      <c r="I1595" s="1188" t="s">
        <v>1710</v>
      </c>
      <c r="J1595" s="1222">
        <v>89273070045</v>
      </c>
    </row>
    <row r="1596" spans="1:10" s="1029" customFormat="1" ht="51" x14ac:dyDescent="0.3">
      <c r="A1596" s="1187" t="s">
        <v>2038</v>
      </c>
      <c r="B1596" s="1187" t="s">
        <v>11438</v>
      </c>
      <c r="C1596" s="1187" t="s">
        <v>11431</v>
      </c>
      <c r="D1596" s="1187" t="s">
        <v>9930</v>
      </c>
      <c r="E1596" s="1188" t="s">
        <v>12483</v>
      </c>
      <c r="F1596" s="1187" t="s">
        <v>11440</v>
      </c>
      <c r="G1596" s="1188" t="s">
        <v>12484</v>
      </c>
      <c r="H1596" s="1188" t="s">
        <v>12485</v>
      </c>
      <c r="I1596" s="1188" t="s">
        <v>1710</v>
      </c>
      <c r="J1596" s="1222">
        <v>89273070045</v>
      </c>
    </row>
    <row r="1597" spans="1:10" s="1029" customFormat="1" ht="51" x14ac:dyDescent="0.3">
      <c r="A1597" s="1187" t="s">
        <v>2038</v>
      </c>
      <c r="B1597" s="1187" t="s">
        <v>11438</v>
      </c>
      <c r="C1597" s="1187" t="s">
        <v>11431</v>
      </c>
      <c r="D1597" s="1187" t="s">
        <v>9930</v>
      </c>
      <c r="E1597" s="1187" t="s">
        <v>1629</v>
      </c>
      <c r="F1597" s="1187" t="s">
        <v>11441</v>
      </c>
      <c r="G1597" s="1188" t="s">
        <v>12486</v>
      </c>
      <c r="H1597" s="1188" t="s">
        <v>2601</v>
      </c>
      <c r="I1597" s="1188" t="s">
        <v>3029</v>
      </c>
      <c r="J1597" s="1222" t="s">
        <v>12487</v>
      </c>
    </row>
    <row r="1598" spans="1:10" s="1029" customFormat="1" ht="51" x14ac:dyDescent="0.3">
      <c r="A1598" s="1187" t="s">
        <v>2038</v>
      </c>
      <c r="B1598" s="1187" t="s">
        <v>11438</v>
      </c>
      <c r="C1598" s="1187" t="s">
        <v>11431</v>
      </c>
      <c r="D1598" s="1187" t="s">
        <v>9930</v>
      </c>
      <c r="E1598" s="1187" t="s">
        <v>1629</v>
      </c>
      <c r="F1598" s="1187" t="s">
        <v>11442</v>
      </c>
      <c r="G1598" s="1188" t="s">
        <v>12488</v>
      </c>
      <c r="H1598" s="1188" t="s">
        <v>2601</v>
      </c>
      <c r="I1598" s="1188" t="s">
        <v>3559</v>
      </c>
      <c r="J1598" s="1222" t="s">
        <v>12489</v>
      </c>
    </row>
    <row r="1599" spans="1:10" s="1029" customFormat="1" ht="51" x14ac:dyDescent="0.3">
      <c r="A1599" s="1187" t="s">
        <v>2038</v>
      </c>
      <c r="B1599" s="1187" t="s">
        <v>11438</v>
      </c>
      <c r="C1599" s="1187" t="s">
        <v>11431</v>
      </c>
      <c r="D1599" s="1187" t="s">
        <v>9930</v>
      </c>
      <c r="E1599" s="1187" t="s">
        <v>1629</v>
      </c>
      <c r="F1599" s="1187" t="s">
        <v>11443</v>
      </c>
      <c r="G1599" s="1188" t="s">
        <v>12486</v>
      </c>
      <c r="H1599" s="1188" t="s">
        <v>1466</v>
      </c>
      <c r="I1599" s="1188" t="s">
        <v>3391</v>
      </c>
      <c r="J1599" s="1222" t="s">
        <v>12490</v>
      </c>
    </row>
    <row r="1600" spans="1:10" s="1029" customFormat="1" ht="51" x14ac:dyDescent="0.3">
      <c r="A1600" s="1187" t="s">
        <v>2038</v>
      </c>
      <c r="B1600" s="1187" t="s">
        <v>11438</v>
      </c>
      <c r="C1600" s="1187" t="s">
        <v>11431</v>
      </c>
      <c r="D1600" s="1187" t="s">
        <v>9930</v>
      </c>
      <c r="E1600" s="1187" t="s">
        <v>1629</v>
      </c>
      <c r="F1600" s="1187" t="s">
        <v>11444</v>
      </c>
      <c r="G1600" s="1188" t="s">
        <v>12491</v>
      </c>
      <c r="H1600" s="1188" t="s">
        <v>12492</v>
      </c>
      <c r="I1600" s="1188" t="s">
        <v>5264</v>
      </c>
      <c r="J1600" s="1222" t="s">
        <v>12493</v>
      </c>
    </row>
    <row r="1601" spans="1:10" s="1029" customFormat="1" ht="51" x14ac:dyDescent="0.3">
      <c r="A1601" s="1187" t="s">
        <v>2038</v>
      </c>
      <c r="B1601" s="1187" t="s">
        <v>11438</v>
      </c>
      <c r="C1601" s="1187" t="s">
        <v>11431</v>
      </c>
      <c r="D1601" s="1187" t="s">
        <v>9930</v>
      </c>
      <c r="E1601" s="1187" t="s">
        <v>1629</v>
      </c>
      <c r="F1601" s="1188" t="s">
        <v>11478</v>
      </c>
      <c r="G1601" s="1188" t="s">
        <v>1441</v>
      </c>
      <c r="H1601" s="1188" t="s">
        <v>2601</v>
      </c>
      <c r="I1601" s="1188" t="s">
        <v>5206</v>
      </c>
      <c r="J1601" s="1222" t="s">
        <v>12494</v>
      </c>
    </row>
    <row r="1602" spans="1:10" s="1029" customFormat="1" ht="51" x14ac:dyDescent="0.3">
      <c r="A1602" s="1187" t="s">
        <v>2038</v>
      </c>
      <c r="B1602" s="1187" t="s">
        <v>11438</v>
      </c>
      <c r="C1602" s="1187" t="s">
        <v>11431</v>
      </c>
      <c r="D1602" s="1187" t="s">
        <v>9930</v>
      </c>
      <c r="E1602" s="1187" t="s">
        <v>1629</v>
      </c>
      <c r="F1602" s="1187" t="s">
        <v>11445</v>
      </c>
      <c r="G1602" s="1188" t="s">
        <v>12495</v>
      </c>
      <c r="H1602" s="1188" t="s">
        <v>3718</v>
      </c>
      <c r="I1602" s="1188" t="s">
        <v>1960</v>
      </c>
      <c r="J1602" s="1222" t="s">
        <v>12496</v>
      </c>
    </row>
    <row r="1603" spans="1:10" s="1065" customFormat="1" ht="51" x14ac:dyDescent="0.3">
      <c r="A1603" s="1187" t="s">
        <v>2038</v>
      </c>
      <c r="B1603" s="1187" t="s">
        <v>11438</v>
      </c>
      <c r="C1603" s="1187" t="s">
        <v>11431</v>
      </c>
      <c r="D1603" s="1187" t="s">
        <v>9930</v>
      </c>
      <c r="E1603" s="1187" t="s">
        <v>1629</v>
      </c>
      <c r="F1603" s="1188" t="s">
        <v>12497</v>
      </c>
      <c r="G1603" s="1188" t="s">
        <v>12498</v>
      </c>
      <c r="H1603" s="1188" t="s">
        <v>12499</v>
      </c>
      <c r="I1603" s="1188" t="s">
        <v>3735</v>
      </c>
      <c r="J1603" s="1222" t="s">
        <v>12500</v>
      </c>
    </row>
    <row r="1604" spans="1:10" s="1029" customFormat="1" ht="51" x14ac:dyDescent="0.3">
      <c r="A1604" s="1187" t="s">
        <v>2038</v>
      </c>
      <c r="B1604" s="1187" t="s">
        <v>11438</v>
      </c>
      <c r="C1604" s="1187" t="s">
        <v>11431</v>
      </c>
      <c r="D1604" s="1187" t="s">
        <v>9930</v>
      </c>
      <c r="E1604" s="1187" t="s">
        <v>1629</v>
      </c>
      <c r="F1604" s="1187" t="s">
        <v>11446</v>
      </c>
      <c r="G1604" s="1188" t="s">
        <v>12501</v>
      </c>
      <c r="H1604" s="1188" t="s">
        <v>2755</v>
      </c>
      <c r="I1604" s="1188" t="s">
        <v>12502</v>
      </c>
      <c r="J1604" s="1222" t="s">
        <v>12503</v>
      </c>
    </row>
    <row r="1605" spans="1:10" s="1029" customFormat="1" ht="51" x14ac:dyDescent="0.3">
      <c r="A1605" s="1187" t="s">
        <v>2038</v>
      </c>
      <c r="B1605" s="1187" t="s">
        <v>11438</v>
      </c>
      <c r="C1605" s="1187" t="s">
        <v>11431</v>
      </c>
      <c r="D1605" s="1187" t="s">
        <v>9930</v>
      </c>
      <c r="E1605" s="1187" t="s">
        <v>1629</v>
      </c>
      <c r="F1605" s="1188" t="s">
        <v>12504</v>
      </c>
      <c r="G1605" s="1188" t="s">
        <v>2849</v>
      </c>
      <c r="H1605" s="1188" t="s">
        <v>3038</v>
      </c>
      <c r="I1605" s="1188" t="s">
        <v>8045</v>
      </c>
      <c r="J1605" s="1222" t="s">
        <v>12505</v>
      </c>
    </row>
    <row r="1606" spans="1:10" s="1029" customFormat="1" ht="51" x14ac:dyDescent="0.3">
      <c r="A1606" s="1187" t="s">
        <v>2038</v>
      </c>
      <c r="B1606" s="1187" t="s">
        <v>11438</v>
      </c>
      <c r="C1606" s="1187" t="s">
        <v>11431</v>
      </c>
      <c r="D1606" s="1187" t="s">
        <v>9930</v>
      </c>
      <c r="E1606" s="1187" t="s">
        <v>1629</v>
      </c>
      <c r="F1606" s="1187" t="s">
        <v>11447</v>
      </c>
      <c r="G1606" s="1188" t="s">
        <v>2580</v>
      </c>
      <c r="H1606" s="1188" t="s">
        <v>12506</v>
      </c>
      <c r="I1606" s="1188" t="s">
        <v>12507</v>
      </c>
      <c r="J1606" s="1222" t="s">
        <v>12508</v>
      </c>
    </row>
    <row r="1607" spans="1:10" s="1029" customFormat="1" ht="51" x14ac:dyDescent="0.3">
      <c r="A1607" s="1187" t="s">
        <v>2038</v>
      </c>
      <c r="B1607" s="1187" t="s">
        <v>11438</v>
      </c>
      <c r="C1607" s="1187" t="s">
        <v>11431</v>
      </c>
      <c r="D1607" s="1187" t="s">
        <v>9930</v>
      </c>
      <c r="E1607" s="1187" t="s">
        <v>1629</v>
      </c>
      <c r="F1607" s="1187" t="s">
        <v>11448</v>
      </c>
      <c r="G1607" s="1188" t="s">
        <v>5272</v>
      </c>
      <c r="H1607" s="1188" t="s">
        <v>3738</v>
      </c>
      <c r="I1607" s="1188" t="s">
        <v>2676</v>
      </c>
      <c r="J1607" s="1222">
        <v>89371670975</v>
      </c>
    </row>
    <row r="1608" spans="1:10" s="1029" customFormat="1" ht="51" x14ac:dyDescent="0.3">
      <c r="A1608" s="1187" t="s">
        <v>2038</v>
      </c>
      <c r="B1608" s="1187" t="s">
        <v>11438</v>
      </c>
      <c r="C1608" s="1187" t="s">
        <v>11431</v>
      </c>
      <c r="D1608" s="1187" t="s">
        <v>9930</v>
      </c>
      <c r="E1608" s="1187" t="s">
        <v>1629</v>
      </c>
      <c r="F1608" s="1187" t="s">
        <v>11449</v>
      </c>
      <c r="G1608" s="1188" t="s">
        <v>12509</v>
      </c>
      <c r="H1608" s="1188" t="s">
        <v>1709</v>
      </c>
      <c r="I1608" s="1188" t="s">
        <v>12510</v>
      </c>
      <c r="J1608" s="1222" t="s">
        <v>12511</v>
      </c>
    </row>
    <row r="1609" spans="1:10" s="1029" customFormat="1" ht="51" x14ac:dyDescent="0.3">
      <c r="A1609" s="1187" t="s">
        <v>2038</v>
      </c>
      <c r="B1609" s="1187" t="s">
        <v>11438</v>
      </c>
      <c r="C1609" s="1187" t="s">
        <v>11431</v>
      </c>
      <c r="D1609" s="1187" t="s">
        <v>9930</v>
      </c>
      <c r="E1609" s="1187" t="s">
        <v>1629</v>
      </c>
      <c r="F1609" s="1187" t="s">
        <v>11450</v>
      </c>
      <c r="G1609" s="1188" t="s">
        <v>12512</v>
      </c>
      <c r="H1609" s="1188" t="s">
        <v>12513</v>
      </c>
      <c r="I1609" s="1188" t="s">
        <v>12514</v>
      </c>
      <c r="J1609" s="1222" t="s">
        <v>12515</v>
      </c>
    </row>
    <row r="1610" spans="1:10" s="1029" customFormat="1" ht="51" x14ac:dyDescent="0.3">
      <c r="A1610" s="1187" t="s">
        <v>2038</v>
      </c>
      <c r="B1610" s="1187" t="s">
        <v>11438</v>
      </c>
      <c r="C1610" s="1187" t="s">
        <v>11431</v>
      </c>
      <c r="D1610" s="1187" t="s">
        <v>9930</v>
      </c>
      <c r="E1610" s="1187" t="s">
        <v>1629</v>
      </c>
      <c r="F1610" s="1188" t="s">
        <v>12516</v>
      </c>
      <c r="G1610" s="1188" t="s">
        <v>12517</v>
      </c>
      <c r="H1610" s="1188" t="s">
        <v>2601</v>
      </c>
      <c r="I1610" s="1188" t="s">
        <v>1446</v>
      </c>
      <c r="J1610" s="1222" t="s">
        <v>12518</v>
      </c>
    </row>
    <row r="1611" spans="1:10" s="1029" customFormat="1" ht="51" x14ac:dyDescent="0.3">
      <c r="A1611" s="1187" t="s">
        <v>2038</v>
      </c>
      <c r="B1611" s="1187" t="s">
        <v>11438</v>
      </c>
      <c r="C1611" s="1187" t="s">
        <v>11431</v>
      </c>
      <c r="D1611" s="1187" t="s">
        <v>9930</v>
      </c>
      <c r="E1611" s="1187" t="s">
        <v>1629</v>
      </c>
      <c r="F1611" s="1187" t="s">
        <v>11451</v>
      </c>
      <c r="G1611" s="1188" t="s">
        <v>12519</v>
      </c>
      <c r="H1611" s="1188" t="s">
        <v>1457</v>
      </c>
      <c r="I1611" s="1188" t="s">
        <v>7280</v>
      </c>
      <c r="J1611" s="1222" t="s">
        <v>12520</v>
      </c>
    </row>
    <row r="1612" spans="1:10" s="1029" customFormat="1" ht="51" x14ac:dyDescent="0.3">
      <c r="A1612" s="1187" t="s">
        <v>2038</v>
      </c>
      <c r="B1612" s="1187" t="s">
        <v>11438</v>
      </c>
      <c r="C1612" s="1187" t="s">
        <v>11431</v>
      </c>
      <c r="D1612" s="1187" t="s">
        <v>9930</v>
      </c>
      <c r="E1612" s="1187" t="s">
        <v>1629</v>
      </c>
      <c r="F1612" s="1187" t="s">
        <v>11452</v>
      </c>
      <c r="G1612" s="1188" t="s">
        <v>4534</v>
      </c>
      <c r="H1612" s="1188" t="s">
        <v>3778</v>
      </c>
      <c r="I1612" s="1188" t="s">
        <v>1422</v>
      </c>
      <c r="J1612" s="1222" t="s">
        <v>12521</v>
      </c>
    </row>
    <row r="1613" spans="1:10" s="1029" customFormat="1" ht="51" x14ac:dyDescent="0.3">
      <c r="A1613" s="1187" t="s">
        <v>2038</v>
      </c>
      <c r="B1613" s="1187" t="s">
        <v>11438</v>
      </c>
      <c r="C1613" s="1187" t="s">
        <v>11431</v>
      </c>
      <c r="D1613" s="1187" t="s">
        <v>9930</v>
      </c>
      <c r="E1613" s="1187" t="s">
        <v>1629</v>
      </c>
      <c r="F1613" s="1187" t="s">
        <v>11453</v>
      </c>
      <c r="G1613" s="1188" t="s">
        <v>12522</v>
      </c>
      <c r="H1613" s="1188" t="s">
        <v>12523</v>
      </c>
      <c r="I1613" s="1188" t="s">
        <v>12524</v>
      </c>
      <c r="J1613" s="1222" t="s">
        <v>12525</v>
      </c>
    </row>
    <row r="1614" spans="1:10" s="1029" customFormat="1" ht="51" x14ac:dyDescent="0.3">
      <c r="A1614" s="1187" t="s">
        <v>2038</v>
      </c>
      <c r="B1614" s="1187" t="s">
        <v>11438</v>
      </c>
      <c r="C1614" s="1187" t="s">
        <v>11431</v>
      </c>
      <c r="D1614" s="1187" t="s">
        <v>9930</v>
      </c>
      <c r="E1614" s="1187" t="s">
        <v>1629</v>
      </c>
      <c r="F1614" s="1188" t="s">
        <v>11479</v>
      </c>
      <c r="G1614" s="1188" t="s">
        <v>4950</v>
      </c>
      <c r="H1614" s="1188" t="s">
        <v>12526</v>
      </c>
      <c r="I1614" s="1188" t="s">
        <v>12527</v>
      </c>
      <c r="J1614" s="1222" t="s">
        <v>12528</v>
      </c>
    </row>
    <row r="1615" spans="1:10" s="1029" customFormat="1" ht="51" x14ac:dyDescent="0.3">
      <c r="A1615" s="1187" t="s">
        <v>2038</v>
      </c>
      <c r="B1615" s="1187" t="s">
        <v>11438</v>
      </c>
      <c r="C1615" s="1187" t="s">
        <v>11431</v>
      </c>
      <c r="D1615" s="1187" t="s">
        <v>9930</v>
      </c>
      <c r="E1615" s="1187" t="s">
        <v>1629</v>
      </c>
      <c r="F1615" s="1187" t="s">
        <v>11454</v>
      </c>
      <c r="G1615" s="1188" t="s">
        <v>12529</v>
      </c>
      <c r="H1615" s="1188" t="s">
        <v>1684</v>
      </c>
      <c r="I1615" s="1188" t="s">
        <v>12530</v>
      </c>
      <c r="J1615" s="1222" t="s">
        <v>12531</v>
      </c>
    </row>
    <row r="1616" spans="1:10" s="1029" customFormat="1" ht="51" x14ac:dyDescent="0.3">
      <c r="A1616" s="1187" t="s">
        <v>2038</v>
      </c>
      <c r="B1616" s="1187" t="s">
        <v>11438</v>
      </c>
      <c r="C1616" s="1187" t="s">
        <v>11431</v>
      </c>
      <c r="D1616" s="1187" t="s">
        <v>9930</v>
      </c>
      <c r="E1616" s="1187" t="s">
        <v>1629</v>
      </c>
      <c r="F1616" s="1187" t="s">
        <v>11455</v>
      </c>
      <c r="G1616" s="1188" t="s">
        <v>12532</v>
      </c>
      <c r="H1616" s="1188" t="s">
        <v>6453</v>
      </c>
      <c r="I1616" s="1188" t="s">
        <v>12533</v>
      </c>
      <c r="J1616" s="1222">
        <v>89270825315</v>
      </c>
    </row>
    <row r="1617" spans="1:10" s="1029" customFormat="1" ht="51" x14ac:dyDescent="0.3">
      <c r="A1617" s="1187" t="s">
        <v>2038</v>
      </c>
      <c r="B1617" s="1187" t="s">
        <v>11438</v>
      </c>
      <c r="C1617" s="1187" t="s">
        <v>11431</v>
      </c>
      <c r="D1617" s="1187" t="s">
        <v>9930</v>
      </c>
      <c r="E1617" s="1187" t="s">
        <v>1629</v>
      </c>
      <c r="F1617" s="1187" t="s">
        <v>11456</v>
      </c>
      <c r="G1617" s="1188" t="s">
        <v>2656</v>
      </c>
      <c r="H1617" s="1188" t="s">
        <v>12534</v>
      </c>
      <c r="I1617" s="1188" t="s">
        <v>1991</v>
      </c>
      <c r="J1617" s="1222" t="s">
        <v>12535</v>
      </c>
    </row>
    <row r="1618" spans="1:10" s="1029" customFormat="1" ht="51" x14ac:dyDescent="0.3">
      <c r="A1618" s="1187" t="s">
        <v>2038</v>
      </c>
      <c r="B1618" s="1187" t="s">
        <v>11438</v>
      </c>
      <c r="C1618" s="1187" t="s">
        <v>11431</v>
      </c>
      <c r="D1618" s="1187" t="s">
        <v>9930</v>
      </c>
      <c r="E1618" s="1187" t="s">
        <v>1629</v>
      </c>
      <c r="F1618" s="1187" t="s">
        <v>11457</v>
      </c>
      <c r="G1618" s="1188" t="s">
        <v>12536</v>
      </c>
      <c r="H1618" s="1188" t="s">
        <v>2730</v>
      </c>
      <c r="I1618" s="1188" t="s">
        <v>12537</v>
      </c>
      <c r="J1618" s="1222" t="s">
        <v>12538</v>
      </c>
    </row>
    <row r="1619" spans="1:10" s="1029" customFormat="1" ht="51" x14ac:dyDescent="0.3">
      <c r="A1619" s="1187" t="s">
        <v>2038</v>
      </c>
      <c r="B1619" s="1187" t="s">
        <v>11438</v>
      </c>
      <c r="C1619" s="1187" t="s">
        <v>11431</v>
      </c>
      <c r="D1619" s="1187" t="s">
        <v>9930</v>
      </c>
      <c r="E1619" s="1187" t="s">
        <v>1629</v>
      </c>
      <c r="F1619" s="1187" t="s">
        <v>11458</v>
      </c>
      <c r="G1619" s="1188" t="s">
        <v>5299</v>
      </c>
      <c r="H1619" s="1188" t="s">
        <v>1421</v>
      </c>
      <c r="I1619" s="1188" t="s">
        <v>1761</v>
      </c>
      <c r="J1619" s="1222" t="s">
        <v>12539</v>
      </c>
    </row>
    <row r="1620" spans="1:10" s="1029" customFormat="1" ht="51" x14ac:dyDescent="0.3">
      <c r="A1620" s="1187" t="s">
        <v>2038</v>
      </c>
      <c r="B1620" s="1187" t="s">
        <v>11438</v>
      </c>
      <c r="C1620" s="1187" t="s">
        <v>11431</v>
      </c>
      <c r="D1620" s="1187" t="s">
        <v>9930</v>
      </c>
      <c r="E1620" s="1187" t="s">
        <v>1629</v>
      </c>
      <c r="F1620" s="1187" t="s">
        <v>11459</v>
      </c>
      <c r="G1620" s="1188" t="s">
        <v>5704</v>
      </c>
      <c r="H1620" s="1188" t="s">
        <v>2153</v>
      </c>
      <c r="I1620" s="1188" t="s">
        <v>1633</v>
      </c>
      <c r="J1620" s="1222" t="s">
        <v>12540</v>
      </c>
    </row>
    <row r="1621" spans="1:10" s="1029" customFormat="1" ht="51" x14ac:dyDescent="0.3">
      <c r="A1621" s="1187" t="s">
        <v>2038</v>
      </c>
      <c r="B1621" s="1187" t="s">
        <v>11438</v>
      </c>
      <c r="C1621" s="1187" t="s">
        <v>11431</v>
      </c>
      <c r="D1621" s="1187" t="s">
        <v>9930</v>
      </c>
      <c r="E1621" s="1187" t="s">
        <v>1629</v>
      </c>
      <c r="F1621" s="1187" t="s">
        <v>11460</v>
      </c>
      <c r="G1621" s="1188" t="s">
        <v>12541</v>
      </c>
      <c r="H1621" s="1188" t="s">
        <v>8074</v>
      </c>
      <c r="I1621" s="1188" t="s">
        <v>6753</v>
      </c>
      <c r="J1621" s="1222" t="s">
        <v>12542</v>
      </c>
    </row>
    <row r="1622" spans="1:10" s="1029" customFormat="1" ht="51" x14ac:dyDescent="0.3">
      <c r="A1622" s="1187" t="s">
        <v>2038</v>
      </c>
      <c r="B1622" s="1187" t="s">
        <v>11438</v>
      </c>
      <c r="C1622" s="1187" t="s">
        <v>11431</v>
      </c>
      <c r="D1622" s="1187" t="s">
        <v>9930</v>
      </c>
      <c r="E1622" s="1187" t="s">
        <v>1629</v>
      </c>
      <c r="F1622" s="1187" t="s">
        <v>11461</v>
      </c>
      <c r="G1622" s="1188" t="s">
        <v>6183</v>
      </c>
      <c r="H1622" s="1188" t="s">
        <v>1457</v>
      </c>
      <c r="I1622" s="1188" t="s">
        <v>1570</v>
      </c>
      <c r="J1622" s="1222" t="s">
        <v>12543</v>
      </c>
    </row>
    <row r="1623" spans="1:10" s="1029" customFormat="1" ht="51" x14ac:dyDescent="0.3">
      <c r="A1623" s="1187" t="s">
        <v>2038</v>
      </c>
      <c r="B1623" s="1187" t="s">
        <v>11438</v>
      </c>
      <c r="C1623" s="1187" t="s">
        <v>11431</v>
      </c>
      <c r="D1623" s="1187" t="s">
        <v>9930</v>
      </c>
      <c r="E1623" s="1187" t="s">
        <v>1629</v>
      </c>
      <c r="F1623" s="1187" t="s">
        <v>11462</v>
      </c>
      <c r="G1623" s="1188" t="s">
        <v>12544</v>
      </c>
      <c r="H1623" s="1188" t="s">
        <v>1621</v>
      </c>
      <c r="I1623" s="1188" t="s">
        <v>1422</v>
      </c>
      <c r="J1623" s="1222" t="s">
        <v>12545</v>
      </c>
    </row>
    <row r="1624" spans="1:10" s="1029" customFormat="1" ht="51" x14ac:dyDescent="0.3">
      <c r="A1624" s="1187" t="s">
        <v>2038</v>
      </c>
      <c r="B1624" s="1187" t="s">
        <v>11438</v>
      </c>
      <c r="C1624" s="1187" t="s">
        <v>11431</v>
      </c>
      <c r="D1624" s="1187" t="s">
        <v>9930</v>
      </c>
      <c r="E1624" s="1187" t="s">
        <v>1629</v>
      </c>
      <c r="F1624" s="1187" t="s">
        <v>11463</v>
      </c>
      <c r="G1624" s="1188" t="s">
        <v>12546</v>
      </c>
      <c r="H1624" s="1188" t="s">
        <v>12547</v>
      </c>
      <c r="I1624" s="1188" t="s">
        <v>6484</v>
      </c>
      <c r="J1624" s="1222" t="s">
        <v>12548</v>
      </c>
    </row>
    <row r="1625" spans="1:10" s="1029" customFormat="1" ht="51" x14ac:dyDescent="0.3">
      <c r="A1625" s="1187" t="s">
        <v>2038</v>
      </c>
      <c r="B1625" s="1187" t="s">
        <v>11438</v>
      </c>
      <c r="C1625" s="1187" t="s">
        <v>11431</v>
      </c>
      <c r="D1625" s="1187" t="s">
        <v>9930</v>
      </c>
      <c r="E1625" s="1187" t="s">
        <v>1629</v>
      </c>
      <c r="F1625" s="1187" t="s">
        <v>11464</v>
      </c>
      <c r="G1625" s="1188" t="s">
        <v>12532</v>
      </c>
      <c r="H1625" s="1188" t="s">
        <v>6453</v>
      </c>
      <c r="I1625" s="1188" t="s">
        <v>12533</v>
      </c>
      <c r="J1625" s="1222" t="s">
        <v>12549</v>
      </c>
    </row>
    <row r="1626" spans="1:10" s="1029" customFormat="1" ht="51" x14ac:dyDescent="0.3">
      <c r="A1626" s="1187" t="s">
        <v>2038</v>
      </c>
      <c r="B1626" s="1187" t="s">
        <v>11438</v>
      </c>
      <c r="C1626" s="1187" t="s">
        <v>11431</v>
      </c>
      <c r="D1626" s="1187" t="s">
        <v>9930</v>
      </c>
      <c r="E1626" s="1187" t="s">
        <v>1629</v>
      </c>
      <c r="F1626" s="1187" t="s">
        <v>11465</v>
      </c>
      <c r="G1626" s="1188" t="s">
        <v>12536</v>
      </c>
      <c r="H1626" s="1188" t="s">
        <v>2730</v>
      </c>
      <c r="I1626" s="1188" t="s">
        <v>12537</v>
      </c>
      <c r="J1626" s="1222" t="s">
        <v>12538</v>
      </c>
    </row>
    <row r="1627" spans="1:10" s="1029" customFormat="1" ht="51" x14ac:dyDescent="0.3">
      <c r="A1627" s="1187" t="s">
        <v>2038</v>
      </c>
      <c r="B1627" s="1187" t="s">
        <v>11438</v>
      </c>
      <c r="C1627" s="1187" t="s">
        <v>11431</v>
      </c>
      <c r="D1627" s="1187" t="s">
        <v>9930</v>
      </c>
      <c r="E1627" s="1187" t="s">
        <v>1629</v>
      </c>
      <c r="F1627" s="1187" t="s">
        <v>11466</v>
      </c>
      <c r="G1627" s="1188" t="s">
        <v>2565</v>
      </c>
      <c r="H1627" s="1188" t="s">
        <v>4200</v>
      </c>
      <c r="I1627" s="1188" t="s">
        <v>12550</v>
      </c>
      <c r="J1627" s="1222" t="s">
        <v>12551</v>
      </c>
    </row>
    <row r="1628" spans="1:10" s="1029" customFormat="1" ht="51" x14ac:dyDescent="0.3">
      <c r="A1628" s="1187" t="s">
        <v>2038</v>
      </c>
      <c r="B1628" s="1187" t="s">
        <v>11438</v>
      </c>
      <c r="C1628" s="1187" t="s">
        <v>11431</v>
      </c>
      <c r="D1628" s="1187" t="s">
        <v>9930</v>
      </c>
      <c r="E1628" s="1187" t="s">
        <v>1629</v>
      </c>
      <c r="F1628" s="1188" t="s">
        <v>12552</v>
      </c>
      <c r="G1628" s="1188" t="s">
        <v>6013</v>
      </c>
      <c r="H1628" s="1188" t="s">
        <v>1772</v>
      </c>
      <c r="I1628" s="1188" t="s">
        <v>12553</v>
      </c>
      <c r="J1628" s="1222" t="s">
        <v>12554</v>
      </c>
    </row>
    <row r="1629" spans="1:10" s="1029" customFormat="1" ht="51" x14ac:dyDescent="0.3">
      <c r="A1629" s="1187" t="s">
        <v>2038</v>
      </c>
      <c r="B1629" s="1187" t="s">
        <v>11438</v>
      </c>
      <c r="C1629" s="1187" t="s">
        <v>11431</v>
      </c>
      <c r="D1629" s="1187" t="s">
        <v>9930</v>
      </c>
      <c r="E1629" s="1187" t="s">
        <v>1629</v>
      </c>
      <c r="F1629" s="1187" t="s">
        <v>11467</v>
      </c>
      <c r="G1629" s="1188" t="s">
        <v>12555</v>
      </c>
      <c r="H1629" s="1188" t="s">
        <v>1438</v>
      </c>
      <c r="I1629" s="1188" t="s">
        <v>1622</v>
      </c>
      <c r="J1629" s="1222" t="s">
        <v>12556</v>
      </c>
    </row>
    <row r="1630" spans="1:10" s="1029" customFormat="1" ht="51" x14ac:dyDescent="0.3">
      <c r="A1630" s="1187" t="s">
        <v>2038</v>
      </c>
      <c r="B1630" s="1187" t="s">
        <v>11438</v>
      </c>
      <c r="C1630" s="1187" t="s">
        <v>11431</v>
      </c>
      <c r="D1630" s="1187" t="s">
        <v>9930</v>
      </c>
      <c r="E1630" s="1187" t="s">
        <v>1629</v>
      </c>
      <c r="F1630" s="1187" t="s">
        <v>11468</v>
      </c>
      <c r="G1630" s="1188" t="s">
        <v>12557</v>
      </c>
      <c r="H1630" s="1188" t="s">
        <v>1569</v>
      </c>
      <c r="I1630" s="1188" t="s">
        <v>1677</v>
      </c>
      <c r="J1630" s="1222" t="s">
        <v>12558</v>
      </c>
    </row>
    <row r="1631" spans="1:10" s="1029" customFormat="1" ht="51" x14ac:dyDescent="0.3">
      <c r="A1631" s="1187" t="s">
        <v>2038</v>
      </c>
      <c r="B1631" s="1187" t="s">
        <v>11438</v>
      </c>
      <c r="C1631" s="1187" t="s">
        <v>11431</v>
      </c>
      <c r="D1631" s="1187" t="s">
        <v>9930</v>
      </c>
      <c r="E1631" s="1187" t="s">
        <v>1629</v>
      </c>
      <c r="F1631" s="1188" t="s">
        <v>12559</v>
      </c>
      <c r="G1631" s="1188" t="s">
        <v>1679</v>
      </c>
      <c r="H1631" s="1188" t="s">
        <v>12560</v>
      </c>
      <c r="I1631" s="1188" t="s">
        <v>12561</v>
      </c>
      <c r="J1631" s="1222" t="s">
        <v>12562</v>
      </c>
    </row>
    <row r="1632" spans="1:10" s="1029" customFormat="1" ht="51" x14ac:dyDescent="0.3">
      <c r="A1632" s="1187" t="s">
        <v>2038</v>
      </c>
      <c r="B1632" s="1187" t="s">
        <v>11438</v>
      </c>
      <c r="C1632" s="1187" t="s">
        <v>11431</v>
      </c>
      <c r="D1632" s="1187" t="s">
        <v>9930</v>
      </c>
      <c r="E1632" s="1187" t="s">
        <v>1629</v>
      </c>
      <c r="F1632" s="1187" t="s">
        <v>11469</v>
      </c>
      <c r="G1632" s="1188" t="s">
        <v>12563</v>
      </c>
      <c r="H1632" s="1188" t="s">
        <v>1433</v>
      </c>
      <c r="I1632" s="1188" t="s">
        <v>4174</v>
      </c>
      <c r="J1632" s="1222" t="s">
        <v>12564</v>
      </c>
    </row>
    <row r="1633" spans="1:10" s="1029" customFormat="1" ht="51" x14ac:dyDescent="0.3">
      <c r="A1633" s="1187" t="s">
        <v>2038</v>
      </c>
      <c r="B1633" s="1187" t="s">
        <v>11438</v>
      </c>
      <c r="C1633" s="1187" t="s">
        <v>11431</v>
      </c>
      <c r="D1633" s="1187" t="s">
        <v>9930</v>
      </c>
      <c r="E1633" s="1187" t="s">
        <v>1629</v>
      </c>
      <c r="F1633" s="1187" t="s">
        <v>11470</v>
      </c>
      <c r="G1633" s="1188" t="s">
        <v>12565</v>
      </c>
      <c r="H1633" s="1188" t="s">
        <v>3718</v>
      </c>
      <c r="I1633" s="1188" t="s">
        <v>3641</v>
      </c>
      <c r="J1633" s="1222" t="s">
        <v>12566</v>
      </c>
    </row>
    <row r="1634" spans="1:10" s="1029" customFormat="1" ht="51" x14ac:dyDescent="0.3">
      <c r="A1634" s="1187" t="s">
        <v>2038</v>
      </c>
      <c r="B1634" s="1187" t="s">
        <v>11438</v>
      </c>
      <c r="C1634" s="1187" t="s">
        <v>11431</v>
      </c>
      <c r="D1634" s="1187" t="s">
        <v>9930</v>
      </c>
      <c r="E1634" s="1187" t="s">
        <v>1629</v>
      </c>
      <c r="F1634" s="1187" t="s">
        <v>11471</v>
      </c>
      <c r="G1634" s="1188" t="s">
        <v>12567</v>
      </c>
      <c r="H1634" s="1188" t="s">
        <v>2518</v>
      </c>
      <c r="I1634" s="1188" t="s">
        <v>6800</v>
      </c>
      <c r="J1634" s="1222" t="s">
        <v>12568</v>
      </c>
    </row>
    <row r="1635" spans="1:10" s="1029" customFormat="1" ht="51" x14ac:dyDescent="0.3">
      <c r="A1635" s="1187" t="s">
        <v>2038</v>
      </c>
      <c r="B1635" s="1187" t="s">
        <v>11438</v>
      </c>
      <c r="C1635" s="1187" t="s">
        <v>11431</v>
      </c>
      <c r="D1635" s="1187" t="s">
        <v>9930</v>
      </c>
      <c r="E1635" s="1187" t="s">
        <v>1629</v>
      </c>
      <c r="F1635" s="1187" t="s">
        <v>11472</v>
      </c>
      <c r="G1635" s="1188" t="s">
        <v>12569</v>
      </c>
      <c r="H1635" s="1188" t="s">
        <v>2592</v>
      </c>
      <c r="I1635" s="1188" t="s">
        <v>2210</v>
      </c>
      <c r="J1635" s="1222" t="s">
        <v>12570</v>
      </c>
    </row>
    <row r="1636" spans="1:10" s="1029" customFormat="1" ht="51" x14ac:dyDescent="0.3">
      <c r="A1636" s="1187" t="s">
        <v>2038</v>
      </c>
      <c r="B1636" s="1187" t="s">
        <v>11438</v>
      </c>
      <c r="C1636" s="1187" t="s">
        <v>11431</v>
      </c>
      <c r="D1636" s="1187" t="s">
        <v>9930</v>
      </c>
      <c r="E1636" s="1187" t="s">
        <v>1629</v>
      </c>
      <c r="F1636" s="1187" t="s">
        <v>11473</v>
      </c>
      <c r="G1636" s="1188" t="s">
        <v>12571</v>
      </c>
      <c r="H1636" s="1188" t="s">
        <v>12572</v>
      </c>
      <c r="I1636" s="1188" t="s">
        <v>12573</v>
      </c>
      <c r="J1636" s="1222" t="s">
        <v>12574</v>
      </c>
    </row>
    <row r="1637" spans="1:10" s="1029" customFormat="1" ht="51" x14ac:dyDescent="0.3">
      <c r="A1637" s="1187" t="s">
        <v>2038</v>
      </c>
      <c r="B1637" s="1187" t="s">
        <v>11438</v>
      </c>
      <c r="C1637" s="1187" t="s">
        <v>11431</v>
      </c>
      <c r="D1637" s="1187" t="s">
        <v>9930</v>
      </c>
      <c r="E1637" s="1187" t="s">
        <v>1629</v>
      </c>
      <c r="F1637" s="1187" t="s">
        <v>11474</v>
      </c>
      <c r="G1637" s="1188" t="s">
        <v>12575</v>
      </c>
      <c r="H1637" s="1188" t="s">
        <v>1569</v>
      </c>
      <c r="I1637" s="1188" t="s">
        <v>1761</v>
      </c>
      <c r="J1637" s="1222" t="s">
        <v>12576</v>
      </c>
    </row>
    <row r="1638" spans="1:10" s="1029" customFormat="1" ht="51" x14ac:dyDescent="0.3">
      <c r="A1638" s="1187" t="s">
        <v>2038</v>
      </c>
      <c r="B1638" s="1187" t="s">
        <v>11438</v>
      </c>
      <c r="C1638" s="1187" t="s">
        <v>11431</v>
      </c>
      <c r="D1638" s="1187" t="s">
        <v>9930</v>
      </c>
      <c r="E1638" s="1187" t="s">
        <v>1629</v>
      </c>
      <c r="F1638" s="1187" t="s">
        <v>11475</v>
      </c>
      <c r="G1638" s="1188" t="s">
        <v>5272</v>
      </c>
      <c r="H1638" s="1188" t="s">
        <v>3738</v>
      </c>
      <c r="I1638" s="1188" t="s">
        <v>2676</v>
      </c>
      <c r="J1638" s="1222" t="s">
        <v>12577</v>
      </c>
    </row>
    <row r="1639" spans="1:10" s="1029" customFormat="1" ht="51" x14ac:dyDescent="0.3">
      <c r="A1639" s="1187" t="s">
        <v>2038</v>
      </c>
      <c r="B1639" s="1187" t="s">
        <v>11438</v>
      </c>
      <c r="C1639" s="1187" t="s">
        <v>11431</v>
      </c>
      <c r="D1639" s="1187" t="s">
        <v>9930</v>
      </c>
      <c r="E1639" s="1187" t="s">
        <v>1629</v>
      </c>
      <c r="F1639" s="1187" t="s">
        <v>11476</v>
      </c>
      <c r="G1639" s="1188" t="s">
        <v>12529</v>
      </c>
      <c r="H1639" s="1188" t="s">
        <v>1684</v>
      </c>
      <c r="I1639" s="1188" t="s">
        <v>12530</v>
      </c>
      <c r="J1639" s="1222" t="s">
        <v>12578</v>
      </c>
    </row>
    <row r="1640" spans="1:10" s="1029" customFormat="1" ht="51" x14ac:dyDescent="0.3">
      <c r="A1640" s="1187" t="s">
        <v>2038</v>
      </c>
      <c r="B1640" s="1187" t="s">
        <v>11438</v>
      </c>
      <c r="C1640" s="1187" t="s">
        <v>11431</v>
      </c>
      <c r="D1640" s="1187" t="s">
        <v>9930</v>
      </c>
      <c r="E1640" s="1187" t="s">
        <v>1629</v>
      </c>
      <c r="F1640" s="1187" t="s">
        <v>11477</v>
      </c>
      <c r="G1640" s="1188" t="s">
        <v>12579</v>
      </c>
      <c r="H1640" s="1188" t="s">
        <v>12580</v>
      </c>
      <c r="I1640" s="1188" t="s">
        <v>12581</v>
      </c>
      <c r="J1640" s="1222" t="s">
        <v>12582</v>
      </c>
    </row>
    <row r="1641" spans="1:10" s="1029" customFormat="1" ht="63.75" x14ac:dyDescent="0.3">
      <c r="A1641" s="1197" t="s">
        <v>10841</v>
      </c>
      <c r="B1641" s="1197"/>
      <c r="C1641" s="1196" t="s">
        <v>11431</v>
      </c>
      <c r="D1641" s="1197" t="s">
        <v>12434</v>
      </c>
      <c r="E1641" s="1195" t="s">
        <v>12583</v>
      </c>
      <c r="F1641" s="1195" t="s">
        <v>12584</v>
      </c>
      <c r="G1641" s="1195" t="s">
        <v>12585</v>
      </c>
      <c r="H1641" s="1195" t="s">
        <v>12586</v>
      </c>
      <c r="I1641" s="1196"/>
      <c r="J1641" s="1223"/>
    </row>
    <row r="1642" spans="1:10" s="1029" customFormat="1" ht="89.25" x14ac:dyDescent="0.3">
      <c r="A1642" s="1224" t="s">
        <v>4044</v>
      </c>
      <c r="B1642" s="1209"/>
      <c r="C1642" s="1209" t="s">
        <v>4312</v>
      </c>
      <c r="D1642" s="1184" t="s">
        <v>4292</v>
      </c>
      <c r="E1642" s="1187" t="s">
        <v>4794</v>
      </c>
      <c r="F1642" s="1225" t="s">
        <v>12587</v>
      </c>
      <c r="G1642" s="1226" t="s">
        <v>5459</v>
      </c>
      <c r="H1642" s="1226" t="s">
        <v>2207</v>
      </c>
      <c r="I1642" s="1226" t="s">
        <v>3304</v>
      </c>
      <c r="J1642" s="1187" t="s">
        <v>4314</v>
      </c>
    </row>
    <row r="1643" spans="1:10" s="1029" customFormat="1" ht="89.25" x14ac:dyDescent="0.3">
      <c r="A1643" s="1224" t="s">
        <v>4044</v>
      </c>
      <c r="B1643" s="1187"/>
      <c r="C1643" s="1209" t="s">
        <v>4312</v>
      </c>
      <c r="D1643" s="1184" t="s">
        <v>4292</v>
      </c>
      <c r="E1643" s="1188" t="s">
        <v>2235</v>
      </c>
      <c r="F1643" s="1225" t="s">
        <v>12587</v>
      </c>
      <c r="G1643" s="1226" t="s">
        <v>3759</v>
      </c>
      <c r="H1643" s="1226" t="s">
        <v>4313</v>
      </c>
      <c r="I1643" s="1226" t="s">
        <v>3006</v>
      </c>
      <c r="J1643" s="1187" t="s">
        <v>4314</v>
      </c>
    </row>
    <row r="1644" spans="1:10" s="1029" customFormat="1" ht="89.25" x14ac:dyDescent="0.3">
      <c r="A1644" s="1224" t="s">
        <v>4044</v>
      </c>
      <c r="B1644" s="1187"/>
      <c r="C1644" s="1209" t="s">
        <v>4312</v>
      </c>
      <c r="D1644" s="1184" t="s">
        <v>4292</v>
      </c>
      <c r="E1644" s="1187" t="s">
        <v>4796</v>
      </c>
      <c r="F1644" s="1225" t="s">
        <v>12587</v>
      </c>
      <c r="G1644" s="1226" t="s">
        <v>5459</v>
      </c>
      <c r="H1644" s="1226" t="s">
        <v>2207</v>
      </c>
      <c r="I1644" s="1226" t="s">
        <v>3304</v>
      </c>
      <c r="J1644" s="1187" t="s">
        <v>4314</v>
      </c>
    </row>
    <row r="1645" spans="1:10" s="1029" customFormat="1" ht="89.25" x14ac:dyDescent="0.3">
      <c r="A1645" s="1224" t="s">
        <v>4044</v>
      </c>
      <c r="B1645" s="1187"/>
      <c r="C1645" s="1209" t="s">
        <v>4312</v>
      </c>
      <c r="D1645" s="1184" t="s">
        <v>4292</v>
      </c>
      <c r="E1645" s="1187" t="s">
        <v>3035</v>
      </c>
      <c r="F1645" s="1225" t="s">
        <v>12587</v>
      </c>
      <c r="G1645" s="1187" t="s">
        <v>4797</v>
      </c>
      <c r="H1645" s="1187" t="s">
        <v>1783</v>
      </c>
      <c r="I1645" s="1187" t="s">
        <v>4798</v>
      </c>
      <c r="J1645" s="1187" t="s">
        <v>4314</v>
      </c>
    </row>
    <row r="1646" spans="1:10" s="1029" customFormat="1" ht="89.25" x14ac:dyDescent="0.3">
      <c r="A1646" s="1224" t="s">
        <v>4044</v>
      </c>
      <c r="B1646" s="1187"/>
      <c r="C1646" s="1209" t="s">
        <v>4312</v>
      </c>
      <c r="D1646" s="1184" t="s">
        <v>4292</v>
      </c>
      <c r="E1646" s="1187" t="s">
        <v>4799</v>
      </c>
      <c r="F1646" s="1225" t="s">
        <v>12587</v>
      </c>
      <c r="G1646" s="1226" t="s">
        <v>5459</v>
      </c>
      <c r="H1646" s="1226" t="s">
        <v>2207</v>
      </c>
      <c r="I1646" s="1226" t="s">
        <v>3304</v>
      </c>
      <c r="J1646" s="1187" t="s">
        <v>4314</v>
      </c>
    </row>
    <row r="1647" spans="1:10" s="1029" customFormat="1" ht="89.25" x14ac:dyDescent="0.3">
      <c r="A1647" s="1224" t="s">
        <v>4044</v>
      </c>
      <c r="B1647" s="1184" t="s">
        <v>4315</v>
      </c>
      <c r="C1647" s="1209" t="s">
        <v>4312</v>
      </c>
      <c r="D1647" s="1184" t="s">
        <v>4292</v>
      </c>
      <c r="E1647" s="1184" t="s">
        <v>4800</v>
      </c>
      <c r="F1647" s="1225" t="s">
        <v>12587</v>
      </c>
      <c r="G1647" s="1226" t="s">
        <v>12588</v>
      </c>
      <c r="H1647" s="1226" t="s">
        <v>12589</v>
      </c>
      <c r="I1647" s="1226" t="s">
        <v>12590</v>
      </c>
      <c r="J1647" s="1187" t="s">
        <v>4314</v>
      </c>
    </row>
    <row r="1648" spans="1:10" s="1029" customFormat="1" ht="89.25" x14ac:dyDescent="0.3">
      <c r="A1648" s="1224" t="s">
        <v>4044</v>
      </c>
      <c r="B1648" s="1184" t="s">
        <v>4315</v>
      </c>
      <c r="C1648" s="1209" t="s">
        <v>4312</v>
      </c>
      <c r="D1648" s="1184" t="s">
        <v>4292</v>
      </c>
      <c r="E1648" s="1184" t="s">
        <v>4801</v>
      </c>
      <c r="F1648" s="1225" t="s">
        <v>12587</v>
      </c>
      <c r="G1648" s="1184" t="s">
        <v>4114</v>
      </c>
      <c r="H1648" s="1184" t="s">
        <v>4316</v>
      </c>
      <c r="I1648" s="1184" t="s">
        <v>4317</v>
      </c>
      <c r="J1648" s="1187" t="s">
        <v>4314</v>
      </c>
    </row>
    <row r="1649" spans="1:10" s="1029" customFormat="1" ht="89.25" x14ac:dyDescent="0.3">
      <c r="A1649" s="1224" t="s">
        <v>4044</v>
      </c>
      <c r="B1649" s="1184"/>
      <c r="C1649" s="1209" t="s">
        <v>4312</v>
      </c>
      <c r="D1649" s="1184" t="s">
        <v>4292</v>
      </c>
      <c r="E1649" s="1184" t="s">
        <v>4802</v>
      </c>
      <c r="F1649" s="1225" t="s">
        <v>12587</v>
      </c>
      <c r="G1649" s="1226" t="s">
        <v>5459</v>
      </c>
      <c r="H1649" s="1226" t="s">
        <v>2207</v>
      </c>
      <c r="I1649" s="1226" t="s">
        <v>3304</v>
      </c>
      <c r="J1649" s="1187" t="s">
        <v>4314</v>
      </c>
    </row>
    <row r="1650" spans="1:10" s="1029" customFormat="1" ht="89.25" x14ac:dyDescent="0.3">
      <c r="A1650" s="1224" t="s">
        <v>4044</v>
      </c>
      <c r="B1650" s="1184"/>
      <c r="C1650" s="1209" t="s">
        <v>4312</v>
      </c>
      <c r="D1650" s="1184" t="s">
        <v>4292</v>
      </c>
      <c r="E1650" s="1184" t="s">
        <v>4803</v>
      </c>
      <c r="F1650" s="1225" t="s">
        <v>12587</v>
      </c>
      <c r="G1650" s="1226" t="s">
        <v>5459</v>
      </c>
      <c r="H1650" s="1226" t="s">
        <v>2207</v>
      </c>
      <c r="I1650" s="1226" t="s">
        <v>3304</v>
      </c>
      <c r="J1650" s="1187" t="s">
        <v>4314</v>
      </c>
    </row>
    <row r="1651" spans="1:10" s="1029" customFormat="1" ht="89.25" x14ac:dyDescent="0.3">
      <c r="A1651" s="1224" t="s">
        <v>4044</v>
      </c>
      <c r="B1651" s="1184"/>
      <c r="C1651" s="1209" t="s">
        <v>4312</v>
      </c>
      <c r="D1651" s="1184" t="s">
        <v>4292</v>
      </c>
      <c r="E1651" s="1184" t="s">
        <v>4804</v>
      </c>
      <c r="F1651" s="1225" t="s">
        <v>12587</v>
      </c>
      <c r="G1651" s="1226" t="s">
        <v>5459</v>
      </c>
      <c r="H1651" s="1226" t="s">
        <v>2207</v>
      </c>
      <c r="I1651" s="1226" t="s">
        <v>3304</v>
      </c>
      <c r="J1651" s="1187" t="s">
        <v>4314</v>
      </c>
    </row>
    <row r="1652" spans="1:10" s="1029" customFormat="1" ht="89.25" x14ac:dyDescent="0.3">
      <c r="A1652" s="1224" t="s">
        <v>4044</v>
      </c>
      <c r="B1652" s="1184"/>
      <c r="C1652" s="1209" t="s">
        <v>4312</v>
      </c>
      <c r="D1652" s="1184" t="s">
        <v>4292</v>
      </c>
      <c r="E1652" s="1184" t="s">
        <v>4136</v>
      </c>
      <c r="F1652" s="1225" t="s">
        <v>12587</v>
      </c>
      <c r="G1652" s="1226" t="s">
        <v>5459</v>
      </c>
      <c r="H1652" s="1226" t="s">
        <v>2207</v>
      </c>
      <c r="I1652" s="1226" t="s">
        <v>3304</v>
      </c>
      <c r="J1652" s="1187" t="s">
        <v>4314</v>
      </c>
    </row>
    <row r="1653" spans="1:10" s="1029" customFormat="1" ht="89.25" x14ac:dyDescent="0.3">
      <c r="A1653" s="1224" t="s">
        <v>4044</v>
      </c>
      <c r="B1653" s="1184"/>
      <c r="C1653" s="1209" t="s">
        <v>4312</v>
      </c>
      <c r="D1653" s="1184" t="s">
        <v>4292</v>
      </c>
      <c r="E1653" s="1184" t="s">
        <v>4129</v>
      </c>
      <c r="F1653" s="1225" t="s">
        <v>12587</v>
      </c>
      <c r="G1653" s="1226" t="s">
        <v>5459</v>
      </c>
      <c r="H1653" s="1226" t="s">
        <v>2207</v>
      </c>
      <c r="I1653" s="1226" t="s">
        <v>3304</v>
      </c>
      <c r="J1653" s="1187" t="s">
        <v>4314</v>
      </c>
    </row>
    <row r="1654" spans="1:10" s="1029" customFormat="1" ht="89.25" x14ac:dyDescent="0.3">
      <c r="A1654" s="1224" t="s">
        <v>4044</v>
      </c>
      <c r="B1654" s="1184"/>
      <c r="C1654" s="1209" t="s">
        <v>4312</v>
      </c>
      <c r="D1654" s="1184" t="s">
        <v>4292</v>
      </c>
      <c r="E1654" s="1184" t="s">
        <v>4805</v>
      </c>
      <c r="F1654" s="1225" t="s">
        <v>12587</v>
      </c>
      <c r="G1654" s="1184" t="s">
        <v>4806</v>
      </c>
      <c r="H1654" s="1184" t="s">
        <v>4122</v>
      </c>
      <c r="I1654" s="1184" t="s">
        <v>2941</v>
      </c>
      <c r="J1654" s="1187" t="s">
        <v>4314</v>
      </c>
    </row>
    <row r="1655" spans="1:10" s="1148" customFormat="1" ht="89.25" x14ac:dyDescent="0.3">
      <c r="A1655" s="1224" t="s">
        <v>4044</v>
      </c>
      <c r="B1655" s="1184"/>
      <c r="C1655" s="1209" t="s">
        <v>4312</v>
      </c>
      <c r="D1655" s="1184" t="s">
        <v>4292</v>
      </c>
      <c r="E1655" s="1184" t="s">
        <v>4807</v>
      </c>
      <c r="F1655" s="1225" t="s">
        <v>12591</v>
      </c>
      <c r="G1655" s="1184" t="s">
        <v>4808</v>
      </c>
      <c r="H1655" s="1184" t="s">
        <v>4809</v>
      </c>
      <c r="I1655" s="1184" t="s">
        <v>3628</v>
      </c>
      <c r="J1655" s="1187" t="s">
        <v>4314</v>
      </c>
    </row>
    <row r="1656" spans="1:10" s="1029" customFormat="1" ht="89.25" x14ac:dyDescent="0.3">
      <c r="A1656" s="1224" t="s">
        <v>4044</v>
      </c>
      <c r="B1656" s="1184"/>
      <c r="C1656" s="1209" t="s">
        <v>4312</v>
      </c>
      <c r="D1656" s="1184" t="s">
        <v>4292</v>
      </c>
      <c r="E1656" s="1184" t="s">
        <v>4810</v>
      </c>
      <c r="F1656" s="1225" t="s">
        <v>12592</v>
      </c>
      <c r="G1656" s="1184" t="s">
        <v>4811</v>
      </c>
      <c r="H1656" s="1184" t="s">
        <v>2522</v>
      </c>
      <c r="I1656" s="1184" t="s">
        <v>4812</v>
      </c>
      <c r="J1656" s="1187" t="s">
        <v>4314</v>
      </c>
    </row>
    <row r="1657" spans="1:10" s="1029" customFormat="1" ht="89.25" x14ac:dyDescent="0.3">
      <c r="A1657" s="1224" t="s">
        <v>4044</v>
      </c>
      <c r="B1657" s="1184"/>
      <c r="C1657" s="1209" t="s">
        <v>4312</v>
      </c>
      <c r="D1657" s="1184" t="s">
        <v>4292</v>
      </c>
      <c r="E1657" s="1184" t="s">
        <v>4813</v>
      </c>
      <c r="F1657" s="1211" t="s">
        <v>4814</v>
      </c>
      <c r="G1657" s="1184" t="s">
        <v>4815</v>
      </c>
      <c r="H1657" s="1184" t="s">
        <v>2571</v>
      </c>
      <c r="I1657" s="1184" t="s">
        <v>4816</v>
      </c>
      <c r="J1657" s="1187" t="s">
        <v>4314</v>
      </c>
    </row>
    <row r="1658" spans="1:10" s="1029" customFormat="1" ht="89.25" x14ac:dyDescent="0.3">
      <c r="A1658" s="1224" t="s">
        <v>4044</v>
      </c>
      <c r="B1658" s="1184"/>
      <c r="C1658" s="1209" t="s">
        <v>4312</v>
      </c>
      <c r="D1658" s="1184" t="s">
        <v>4292</v>
      </c>
      <c r="E1658" s="1184" t="s">
        <v>4817</v>
      </c>
      <c r="F1658" s="1211" t="s">
        <v>4818</v>
      </c>
      <c r="G1658" s="1184" t="s">
        <v>4819</v>
      </c>
      <c r="H1658" s="1184" t="s">
        <v>4820</v>
      </c>
      <c r="I1658" s="1184" t="s">
        <v>4821</v>
      </c>
      <c r="J1658" s="1187" t="s">
        <v>4314</v>
      </c>
    </row>
    <row r="1659" spans="1:10" s="1029" customFormat="1" ht="89.25" x14ac:dyDescent="0.3">
      <c r="A1659" s="1224" t="s">
        <v>4044</v>
      </c>
      <c r="B1659" s="1184"/>
      <c r="C1659" s="1209" t="s">
        <v>4312</v>
      </c>
      <c r="D1659" s="1184" t="s">
        <v>4292</v>
      </c>
      <c r="E1659" s="1184" t="s">
        <v>4822</v>
      </c>
      <c r="F1659" s="1200" t="s">
        <v>4823</v>
      </c>
      <c r="G1659" s="1184" t="s">
        <v>4824</v>
      </c>
      <c r="H1659" s="1184" t="s">
        <v>2571</v>
      </c>
      <c r="I1659" s="1184" t="s">
        <v>2717</v>
      </c>
      <c r="J1659" s="1187" t="s">
        <v>4314</v>
      </c>
    </row>
    <row r="1660" spans="1:10" s="1029" customFormat="1" ht="89.25" x14ac:dyDescent="0.3">
      <c r="A1660" s="1224" t="s">
        <v>4044</v>
      </c>
      <c r="B1660" s="1184"/>
      <c r="C1660" s="1209" t="s">
        <v>4312</v>
      </c>
      <c r="D1660" s="1184" t="s">
        <v>4292</v>
      </c>
      <c r="E1660" s="1184" t="s">
        <v>4825</v>
      </c>
      <c r="F1660" s="1200" t="s">
        <v>4826</v>
      </c>
      <c r="G1660" s="1184" t="s">
        <v>4827</v>
      </c>
      <c r="H1660" s="1184" t="s">
        <v>4828</v>
      </c>
      <c r="I1660" s="1184" t="s">
        <v>4829</v>
      </c>
      <c r="J1660" s="1187" t="s">
        <v>4314</v>
      </c>
    </row>
    <row r="1661" spans="1:10" s="1029" customFormat="1" ht="89.25" x14ac:dyDescent="0.3">
      <c r="A1661" s="1224" t="s">
        <v>4044</v>
      </c>
      <c r="B1661" s="1184"/>
      <c r="C1661" s="1209" t="s">
        <v>4312</v>
      </c>
      <c r="D1661" s="1184" t="s">
        <v>4292</v>
      </c>
      <c r="E1661" s="1184" t="s">
        <v>4830</v>
      </c>
      <c r="F1661" s="1200" t="s">
        <v>4831</v>
      </c>
      <c r="G1661" s="1184" t="s">
        <v>4832</v>
      </c>
      <c r="H1661" s="1184" t="s">
        <v>4313</v>
      </c>
      <c r="I1661" s="1184" t="s">
        <v>4833</v>
      </c>
      <c r="J1661" s="1187" t="s">
        <v>4314</v>
      </c>
    </row>
    <row r="1662" spans="1:10" s="1029" customFormat="1" ht="89.25" x14ac:dyDescent="0.3">
      <c r="A1662" s="1224" t="s">
        <v>4044</v>
      </c>
      <c r="B1662" s="1184"/>
      <c r="C1662" s="1209" t="s">
        <v>4312</v>
      </c>
      <c r="D1662" s="1184" t="s">
        <v>4292</v>
      </c>
      <c r="E1662" s="1184" t="s">
        <v>4834</v>
      </c>
      <c r="F1662" s="1200" t="s">
        <v>4835</v>
      </c>
      <c r="G1662" s="1184" t="s">
        <v>2335</v>
      </c>
      <c r="H1662" s="1184" t="s">
        <v>1983</v>
      </c>
      <c r="I1662" s="1184" t="s">
        <v>4836</v>
      </c>
      <c r="J1662" s="1187" t="s">
        <v>4314</v>
      </c>
    </row>
    <row r="1663" spans="1:10" s="1029" customFormat="1" ht="89.25" x14ac:dyDescent="0.3">
      <c r="A1663" s="1224" t="s">
        <v>4044</v>
      </c>
      <c r="B1663" s="1184"/>
      <c r="C1663" s="1209" t="s">
        <v>4312</v>
      </c>
      <c r="D1663" s="1184" t="s">
        <v>4292</v>
      </c>
      <c r="E1663" s="1184" t="s">
        <v>4837</v>
      </c>
      <c r="F1663" s="1200" t="s">
        <v>4838</v>
      </c>
      <c r="G1663" s="1184" t="s">
        <v>4839</v>
      </c>
      <c r="H1663" s="1184" t="s">
        <v>2408</v>
      </c>
      <c r="I1663" s="1184" t="s">
        <v>1422</v>
      </c>
      <c r="J1663" s="1187" t="s">
        <v>4314</v>
      </c>
    </row>
    <row r="1664" spans="1:10" s="1029" customFormat="1" ht="89.25" x14ac:dyDescent="0.3">
      <c r="A1664" s="1224" t="s">
        <v>4044</v>
      </c>
      <c r="B1664" s="1184"/>
      <c r="C1664" s="1209" t="s">
        <v>4312</v>
      </c>
      <c r="D1664" s="1184" t="s">
        <v>4292</v>
      </c>
      <c r="E1664" s="1184" t="s">
        <v>4840</v>
      </c>
      <c r="F1664" s="1200" t="s">
        <v>4841</v>
      </c>
      <c r="G1664" s="1184" t="s">
        <v>4842</v>
      </c>
      <c r="H1664" s="1184" t="s">
        <v>1442</v>
      </c>
      <c r="I1664" s="1184" t="s">
        <v>1761</v>
      </c>
      <c r="J1664" s="1187" t="s">
        <v>4314</v>
      </c>
    </row>
    <row r="1665" spans="1:10" s="1029" customFormat="1" ht="89.25" x14ac:dyDescent="0.3">
      <c r="A1665" s="1224" t="s">
        <v>4044</v>
      </c>
      <c r="B1665" s="1184"/>
      <c r="C1665" s="1209" t="s">
        <v>4312</v>
      </c>
      <c r="D1665" s="1184" t="s">
        <v>4292</v>
      </c>
      <c r="E1665" s="1184" t="s">
        <v>4843</v>
      </c>
      <c r="F1665" s="1200" t="s">
        <v>4844</v>
      </c>
      <c r="G1665" s="1184" t="s">
        <v>4845</v>
      </c>
      <c r="H1665" s="1184" t="s">
        <v>1895</v>
      </c>
      <c r="I1665" s="1184" t="s">
        <v>1434</v>
      </c>
      <c r="J1665" s="1187" t="s">
        <v>4314</v>
      </c>
    </row>
    <row r="1666" spans="1:10" s="1029" customFormat="1" ht="89.25" x14ac:dyDescent="0.3">
      <c r="A1666" s="1224" t="s">
        <v>4044</v>
      </c>
      <c r="B1666" s="1184"/>
      <c r="C1666" s="1209" t="s">
        <v>4312</v>
      </c>
      <c r="D1666" s="1184" t="s">
        <v>4292</v>
      </c>
      <c r="E1666" s="1184" t="s">
        <v>4846</v>
      </c>
      <c r="F1666" s="1200" t="s">
        <v>4847</v>
      </c>
      <c r="G1666" s="1226" t="s">
        <v>5459</v>
      </c>
      <c r="H1666" s="1226" t="s">
        <v>2207</v>
      </c>
      <c r="I1666" s="1226" t="s">
        <v>3304</v>
      </c>
      <c r="J1666" s="1187" t="s">
        <v>4314</v>
      </c>
    </row>
    <row r="1667" spans="1:10" s="1029" customFormat="1" ht="89.25" x14ac:dyDescent="0.3">
      <c r="A1667" s="1224" t="s">
        <v>4044</v>
      </c>
      <c r="B1667" s="1184"/>
      <c r="C1667" s="1209" t="s">
        <v>4312</v>
      </c>
      <c r="D1667" s="1184" t="s">
        <v>4292</v>
      </c>
      <c r="E1667" s="1184" t="s">
        <v>4848</v>
      </c>
      <c r="F1667" s="1211" t="s">
        <v>4849</v>
      </c>
      <c r="G1667" s="1184" t="s">
        <v>4850</v>
      </c>
      <c r="H1667" s="1184" t="s">
        <v>2408</v>
      </c>
      <c r="I1667" s="1184" t="s">
        <v>1761</v>
      </c>
      <c r="J1667" s="1187" t="s">
        <v>4314</v>
      </c>
    </row>
    <row r="1668" spans="1:10" s="1029" customFormat="1" ht="89.25" x14ac:dyDescent="0.3">
      <c r="A1668" s="1224" t="s">
        <v>4044</v>
      </c>
      <c r="B1668" s="1184"/>
      <c r="C1668" s="1209" t="s">
        <v>4312</v>
      </c>
      <c r="D1668" s="1184" t="s">
        <v>4292</v>
      </c>
      <c r="E1668" s="1184" t="s">
        <v>4851</v>
      </c>
      <c r="F1668" s="1211" t="s">
        <v>4852</v>
      </c>
      <c r="G1668" s="1184" t="s">
        <v>4853</v>
      </c>
      <c r="H1668" s="1184" t="s">
        <v>1466</v>
      </c>
      <c r="I1668" s="1184" t="s">
        <v>4854</v>
      </c>
      <c r="J1668" s="1187" t="s">
        <v>4314</v>
      </c>
    </row>
    <row r="1669" spans="1:10" s="1029" customFormat="1" ht="89.25" x14ac:dyDescent="0.3">
      <c r="A1669" s="1224" t="s">
        <v>4044</v>
      </c>
      <c r="B1669" s="1184"/>
      <c r="C1669" s="1209" t="s">
        <v>4312</v>
      </c>
      <c r="D1669" s="1184" t="s">
        <v>4292</v>
      </c>
      <c r="E1669" s="1184" t="s">
        <v>4855</v>
      </c>
      <c r="F1669" s="1211" t="s">
        <v>4856</v>
      </c>
      <c r="G1669" s="1184" t="s">
        <v>4857</v>
      </c>
      <c r="H1669" s="1184" t="s">
        <v>1790</v>
      </c>
      <c r="I1669" s="1184" t="s">
        <v>4858</v>
      </c>
      <c r="J1669" s="1187" t="s">
        <v>4314</v>
      </c>
    </row>
    <row r="1670" spans="1:10" s="1029" customFormat="1" ht="89.25" x14ac:dyDescent="0.3">
      <c r="A1670" s="1224" t="s">
        <v>4044</v>
      </c>
      <c r="B1670" s="1184"/>
      <c r="C1670" s="1209" t="s">
        <v>4312</v>
      </c>
      <c r="D1670" s="1184" t="s">
        <v>4292</v>
      </c>
      <c r="E1670" s="1184" t="s">
        <v>4859</v>
      </c>
      <c r="F1670" s="1211" t="s">
        <v>4860</v>
      </c>
      <c r="G1670" s="1184" t="s">
        <v>4861</v>
      </c>
      <c r="H1670" s="1184" t="s">
        <v>1433</v>
      </c>
      <c r="I1670" s="1184" t="s">
        <v>1677</v>
      </c>
      <c r="J1670" s="1187" t="s">
        <v>4314</v>
      </c>
    </row>
    <row r="1671" spans="1:10" s="1029" customFormat="1" ht="89.25" x14ac:dyDescent="0.3">
      <c r="A1671" s="1224" t="s">
        <v>4044</v>
      </c>
      <c r="B1671" s="1184"/>
      <c r="C1671" s="1209" t="s">
        <v>4312</v>
      </c>
      <c r="D1671" s="1184" t="s">
        <v>4292</v>
      </c>
      <c r="E1671" s="1184" t="s">
        <v>4862</v>
      </c>
      <c r="F1671" s="1211" t="s">
        <v>4863</v>
      </c>
      <c r="G1671" s="1184" t="s">
        <v>4864</v>
      </c>
      <c r="H1671" s="1184" t="s">
        <v>4865</v>
      </c>
      <c r="I1671" s="1184" t="s">
        <v>4866</v>
      </c>
      <c r="J1671" s="1187" t="s">
        <v>4314</v>
      </c>
    </row>
    <row r="1672" spans="1:10" s="1029" customFormat="1" ht="89.25" x14ac:dyDescent="0.3">
      <c r="A1672" s="1224" t="s">
        <v>4044</v>
      </c>
      <c r="B1672" s="1184"/>
      <c r="C1672" s="1209" t="s">
        <v>4312</v>
      </c>
      <c r="D1672" s="1184" t="s">
        <v>4292</v>
      </c>
      <c r="E1672" s="1184" t="s">
        <v>4867</v>
      </c>
      <c r="F1672" s="1211" t="s">
        <v>4868</v>
      </c>
      <c r="G1672" s="1184" t="s">
        <v>4869</v>
      </c>
      <c r="H1672" s="1184" t="s">
        <v>1409</v>
      </c>
      <c r="I1672" s="1184" t="s">
        <v>1422</v>
      </c>
      <c r="J1672" s="1187" t="s">
        <v>4314</v>
      </c>
    </row>
    <row r="1673" spans="1:10" s="1029" customFormat="1" ht="89.25" x14ac:dyDescent="0.3">
      <c r="A1673" s="1224" t="s">
        <v>4044</v>
      </c>
      <c r="B1673" s="1184"/>
      <c r="C1673" s="1209" t="s">
        <v>4312</v>
      </c>
      <c r="D1673" s="1184" t="s">
        <v>4292</v>
      </c>
      <c r="E1673" s="1184" t="s">
        <v>4870</v>
      </c>
      <c r="F1673" s="1211" t="s">
        <v>4871</v>
      </c>
      <c r="G1673" s="1184" t="s">
        <v>4872</v>
      </c>
      <c r="H1673" s="1184" t="s">
        <v>4873</v>
      </c>
      <c r="I1673" s="1184" t="s">
        <v>2526</v>
      </c>
      <c r="J1673" s="1187" t="s">
        <v>4314</v>
      </c>
    </row>
    <row r="1674" spans="1:10" s="1029" customFormat="1" ht="89.25" x14ac:dyDescent="0.3">
      <c r="A1674" s="1224" t="s">
        <v>4044</v>
      </c>
      <c r="B1674" s="1184"/>
      <c r="C1674" s="1209" t="s">
        <v>4312</v>
      </c>
      <c r="D1674" s="1184" t="s">
        <v>4292</v>
      </c>
      <c r="E1674" s="1184" t="s">
        <v>4874</v>
      </c>
      <c r="F1674" s="1211" t="s">
        <v>4875</v>
      </c>
      <c r="G1674" s="1184" t="s">
        <v>3604</v>
      </c>
      <c r="H1674" s="1184" t="s">
        <v>2793</v>
      </c>
      <c r="I1674" s="1184" t="s">
        <v>4876</v>
      </c>
      <c r="J1674" s="1187" t="s">
        <v>4314</v>
      </c>
    </row>
    <row r="1675" spans="1:10" s="1029" customFormat="1" ht="89.25" x14ac:dyDescent="0.3">
      <c r="A1675" s="1224" t="s">
        <v>4044</v>
      </c>
      <c r="B1675" s="1184"/>
      <c r="C1675" s="1209" t="s">
        <v>4312</v>
      </c>
      <c r="D1675" s="1184" t="s">
        <v>4292</v>
      </c>
      <c r="E1675" s="1184" t="s">
        <v>4877</v>
      </c>
      <c r="F1675" s="1211" t="s">
        <v>4878</v>
      </c>
      <c r="G1675" s="1184" t="s">
        <v>3604</v>
      </c>
      <c r="H1675" s="1184" t="s">
        <v>2793</v>
      </c>
      <c r="I1675" s="1184" t="s">
        <v>4876</v>
      </c>
      <c r="J1675" s="1187" t="s">
        <v>4314</v>
      </c>
    </row>
    <row r="1676" spans="1:10" s="1029" customFormat="1" ht="89.25" x14ac:dyDescent="0.3">
      <c r="A1676" s="1224" t="s">
        <v>4044</v>
      </c>
      <c r="B1676" s="1184"/>
      <c r="C1676" s="1209" t="s">
        <v>4312</v>
      </c>
      <c r="D1676" s="1184" t="s">
        <v>4292</v>
      </c>
      <c r="E1676" s="1184" t="s">
        <v>4879</v>
      </c>
      <c r="F1676" s="1211" t="s">
        <v>4880</v>
      </c>
      <c r="G1676" s="1184" t="s">
        <v>4881</v>
      </c>
      <c r="H1676" s="1184" t="s">
        <v>1783</v>
      </c>
      <c r="I1676" s="1184" t="s">
        <v>4882</v>
      </c>
      <c r="J1676" s="1187" t="s">
        <v>4314</v>
      </c>
    </row>
    <row r="1677" spans="1:10" s="1029" customFormat="1" ht="89.25" x14ac:dyDescent="0.3">
      <c r="A1677" s="1224" t="s">
        <v>4044</v>
      </c>
      <c r="B1677" s="1184"/>
      <c r="C1677" s="1209" t="s">
        <v>4312</v>
      </c>
      <c r="D1677" s="1184" t="s">
        <v>4292</v>
      </c>
      <c r="E1677" s="1184" t="s">
        <v>4883</v>
      </c>
      <c r="F1677" s="1211" t="s">
        <v>4884</v>
      </c>
      <c r="G1677" s="1184" t="s">
        <v>4881</v>
      </c>
      <c r="H1677" s="1184" t="s">
        <v>1783</v>
      </c>
      <c r="I1677" s="1184" t="s">
        <v>4882</v>
      </c>
      <c r="J1677" s="1187" t="s">
        <v>4314</v>
      </c>
    </row>
    <row r="1678" spans="1:10" s="1029" customFormat="1" ht="89.25" x14ac:dyDescent="0.3">
      <c r="A1678" s="1224" t="s">
        <v>4044</v>
      </c>
      <c r="B1678" s="1184"/>
      <c r="C1678" s="1209" t="s">
        <v>4312</v>
      </c>
      <c r="D1678" s="1184" t="s">
        <v>4292</v>
      </c>
      <c r="E1678" s="1184" t="s">
        <v>4885</v>
      </c>
      <c r="F1678" s="1211" t="s">
        <v>4886</v>
      </c>
      <c r="G1678" s="1184" t="s">
        <v>4887</v>
      </c>
      <c r="H1678" s="1184" t="s">
        <v>4888</v>
      </c>
      <c r="I1678" s="1184" t="s">
        <v>4889</v>
      </c>
      <c r="J1678" s="1187" t="s">
        <v>4314</v>
      </c>
    </row>
    <row r="1679" spans="1:10" s="1029" customFormat="1" ht="89.25" x14ac:dyDescent="0.3">
      <c r="A1679" s="1224" t="s">
        <v>4044</v>
      </c>
      <c r="B1679" s="1184"/>
      <c r="C1679" s="1209" t="s">
        <v>4312</v>
      </c>
      <c r="D1679" s="1184" t="s">
        <v>4292</v>
      </c>
      <c r="E1679" s="1184" t="s">
        <v>4890</v>
      </c>
      <c r="F1679" s="1211" t="s">
        <v>4891</v>
      </c>
      <c r="G1679" s="1184" t="s">
        <v>4892</v>
      </c>
      <c r="H1679" s="1184" t="s">
        <v>2157</v>
      </c>
      <c r="I1679" s="1184" t="s">
        <v>4705</v>
      </c>
      <c r="J1679" s="1187" t="s">
        <v>4314</v>
      </c>
    </row>
    <row r="1680" spans="1:10" s="1029" customFormat="1" ht="89.25" x14ac:dyDescent="0.3">
      <c r="A1680" s="1224" t="s">
        <v>4044</v>
      </c>
      <c r="B1680" s="1184"/>
      <c r="C1680" s="1209" t="s">
        <v>4312</v>
      </c>
      <c r="D1680" s="1184" t="s">
        <v>4292</v>
      </c>
      <c r="E1680" s="1184" t="s">
        <v>4893</v>
      </c>
      <c r="F1680" s="1211" t="s">
        <v>4894</v>
      </c>
      <c r="G1680" s="1184" t="s">
        <v>4895</v>
      </c>
      <c r="H1680" s="1184" t="s">
        <v>4896</v>
      </c>
      <c r="I1680" s="1184" t="s">
        <v>4251</v>
      </c>
      <c r="J1680" s="1187" t="s">
        <v>4314</v>
      </c>
    </row>
    <row r="1681" spans="1:10" s="1029" customFormat="1" ht="89.25" x14ac:dyDescent="0.3">
      <c r="A1681" s="1224" t="s">
        <v>4044</v>
      </c>
      <c r="B1681" s="1184"/>
      <c r="C1681" s="1209" t="s">
        <v>4312</v>
      </c>
      <c r="D1681" s="1184" t="s">
        <v>4292</v>
      </c>
      <c r="E1681" s="1184" t="s">
        <v>4897</v>
      </c>
      <c r="F1681" s="1211" t="s">
        <v>4898</v>
      </c>
      <c r="G1681" s="1184" t="s">
        <v>4899</v>
      </c>
      <c r="H1681" s="1184" t="s">
        <v>2341</v>
      </c>
      <c r="I1681" s="1184" t="s">
        <v>2794</v>
      </c>
      <c r="J1681" s="1187" t="s">
        <v>4314</v>
      </c>
    </row>
    <row r="1682" spans="1:10" s="1029" customFormat="1" ht="89.25" x14ac:dyDescent="0.3">
      <c r="A1682" s="1224" t="s">
        <v>4044</v>
      </c>
      <c r="B1682" s="1184"/>
      <c r="C1682" s="1209" t="s">
        <v>4312</v>
      </c>
      <c r="D1682" s="1184" t="s">
        <v>4292</v>
      </c>
      <c r="E1682" s="1184" t="s">
        <v>4900</v>
      </c>
      <c r="F1682" s="1211" t="s">
        <v>4901</v>
      </c>
      <c r="G1682" s="1184" t="s">
        <v>4902</v>
      </c>
      <c r="H1682" s="1184" t="s">
        <v>1457</v>
      </c>
      <c r="I1682" s="1184" t="s">
        <v>4903</v>
      </c>
      <c r="J1682" s="1187" t="s">
        <v>4314</v>
      </c>
    </row>
    <row r="1683" spans="1:10" s="1029" customFormat="1" ht="89.25" x14ac:dyDescent="0.3">
      <c r="A1683" s="1224" t="s">
        <v>4044</v>
      </c>
      <c r="B1683" s="1184"/>
      <c r="C1683" s="1209" t="s">
        <v>4312</v>
      </c>
      <c r="D1683" s="1184" t="s">
        <v>4292</v>
      </c>
      <c r="E1683" s="1225" t="s">
        <v>12593</v>
      </c>
      <c r="F1683" s="1211" t="s">
        <v>4904</v>
      </c>
      <c r="G1683" s="1184" t="s">
        <v>4905</v>
      </c>
      <c r="H1683" s="1184" t="s">
        <v>3778</v>
      </c>
      <c r="I1683" s="1184" t="s">
        <v>1677</v>
      </c>
      <c r="J1683" s="1187" t="s">
        <v>4314</v>
      </c>
    </row>
    <row r="1684" spans="1:10" s="1029" customFormat="1" ht="89.25" x14ac:dyDescent="0.3">
      <c r="A1684" s="1224" t="s">
        <v>4044</v>
      </c>
      <c r="B1684" s="1184"/>
      <c r="C1684" s="1209" t="s">
        <v>4312</v>
      </c>
      <c r="D1684" s="1184" t="s">
        <v>4292</v>
      </c>
      <c r="E1684" s="1184" t="s">
        <v>4906</v>
      </c>
      <c r="F1684" s="1211" t="s">
        <v>4907</v>
      </c>
      <c r="G1684" s="1184" t="s">
        <v>4908</v>
      </c>
      <c r="H1684" s="1184" t="s">
        <v>1569</v>
      </c>
      <c r="I1684" s="1184" t="s">
        <v>1717</v>
      </c>
      <c r="J1684" s="1187" t="s">
        <v>4314</v>
      </c>
    </row>
    <row r="1685" spans="1:10" s="1029" customFormat="1" ht="89.25" x14ac:dyDescent="0.3">
      <c r="A1685" s="1224" t="s">
        <v>4044</v>
      </c>
      <c r="B1685" s="1184"/>
      <c r="C1685" s="1209" t="s">
        <v>4312</v>
      </c>
      <c r="D1685" s="1184" t="s">
        <v>4292</v>
      </c>
      <c r="E1685" s="1184" t="s">
        <v>4909</v>
      </c>
      <c r="F1685" s="1211" t="s">
        <v>4910</v>
      </c>
      <c r="G1685" s="1184" t="s">
        <v>4911</v>
      </c>
      <c r="H1685" s="1184" t="s">
        <v>1453</v>
      </c>
      <c r="I1685" s="1184" t="s">
        <v>1908</v>
      </c>
      <c r="J1685" s="1187" t="s">
        <v>4314</v>
      </c>
    </row>
    <row r="1686" spans="1:10" s="1029" customFormat="1" ht="89.25" x14ac:dyDescent="0.3">
      <c r="A1686" s="1224" t="s">
        <v>4044</v>
      </c>
      <c r="B1686" s="1184"/>
      <c r="C1686" s="1209" t="s">
        <v>4312</v>
      </c>
      <c r="D1686" s="1184" t="s">
        <v>4292</v>
      </c>
      <c r="E1686" s="1184" t="s">
        <v>4912</v>
      </c>
      <c r="F1686" s="1211" t="s">
        <v>4913</v>
      </c>
      <c r="G1686" s="1184" t="s">
        <v>4914</v>
      </c>
      <c r="H1686" s="1184" t="s">
        <v>1876</v>
      </c>
      <c r="I1686" s="1184" t="s">
        <v>1622</v>
      </c>
      <c r="J1686" s="1187" t="s">
        <v>4314</v>
      </c>
    </row>
    <row r="1687" spans="1:10" s="1029" customFormat="1" ht="89.25" x14ac:dyDescent="0.3">
      <c r="A1687" s="1224" t="s">
        <v>4044</v>
      </c>
      <c r="B1687" s="1184"/>
      <c r="C1687" s="1209" t="s">
        <v>4312</v>
      </c>
      <c r="D1687" s="1184" t="s">
        <v>4292</v>
      </c>
      <c r="E1687" s="1184" t="s">
        <v>4915</v>
      </c>
      <c r="F1687" s="1211" t="s">
        <v>4916</v>
      </c>
      <c r="G1687" s="1184" t="s">
        <v>4832</v>
      </c>
      <c r="H1687" s="1184" t="s">
        <v>4313</v>
      </c>
      <c r="I1687" s="1184" t="s">
        <v>4833</v>
      </c>
      <c r="J1687" s="1187" t="s">
        <v>4314</v>
      </c>
    </row>
    <row r="1688" spans="1:10" s="1029" customFormat="1" ht="89.25" x14ac:dyDescent="0.3">
      <c r="A1688" s="1224" t="s">
        <v>4044</v>
      </c>
      <c r="B1688" s="1184"/>
      <c r="C1688" s="1209" t="s">
        <v>4312</v>
      </c>
      <c r="D1688" s="1184" t="s">
        <v>4292</v>
      </c>
      <c r="E1688" s="1184" t="s">
        <v>4917</v>
      </c>
      <c r="F1688" s="1211" t="s">
        <v>4918</v>
      </c>
      <c r="G1688" s="1184" t="s">
        <v>3789</v>
      </c>
      <c r="H1688" s="1184" t="s">
        <v>4820</v>
      </c>
      <c r="I1688" s="1184" t="s">
        <v>4919</v>
      </c>
      <c r="J1688" s="1187" t="s">
        <v>4314</v>
      </c>
    </row>
    <row r="1689" spans="1:10" s="1029" customFormat="1" ht="89.25" x14ac:dyDescent="0.3">
      <c r="A1689" s="1224" t="s">
        <v>4044</v>
      </c>
      <c r="B1689" s="1184"/>
      <c r="C1689" s="1209" t="s">
        <v>4312</v>
      </c>
      <c r="D1689" s="1184" t="s">
        <v>4292</v>
      </c>
      <c r="E1689" s="1184" t="s">
        <v>4920</v>
      </c>
      <c r="F1689" s="1211" t="s">
        <v>4921</v>
      </c>
      <c r="G1689" s="1184" t="s">
        <v>4922</v>
      </c>
      <c r="H1689" s="1184" t="s">
        <v>1433</v>
      </c>
      <c r="I1689" s="1184" t="s">
        <v>4156</v>
      </c>
      <c r="J1689" s="1187" t="s">
        <v>4314</v>
      </c>
    </row>
    <row r="1690" spans="1:10" s="1029" customFormat="1" ht="89.25" x14ac:dyDescent="0.3">
      <c r="A1690" s="1224" t="s">
        <v>4044</v>
      </c>
      <c r="B1690" s="1184"/>
      <c r="C1690" s="1209" t="s">
        <v>4312</v>
      </c>
      <c r="D1690" s="1184" t="s">
        <v>4292</v>
      </c>
      <c r="E1690" s="1184" t="s">
        <v>4923</v>
      </c>
      <c r="F1690" s="1211" t="s">
        <v>4924</v>
      </c>
      <c r="G1690" s="1226" t="s">
        <v>5459</v>
      </c>
      <c r="H1690" s="1226" t="s">
        <v>2207</v>
      </c>
      <c r="I1690" s="1226" t="s">
        <v>3304</v>
      </c>
      <c r="J1690" s="1187" t="s">
        <v>4314</v>
      </c>
    </row>
    <row r="1691" spans="1:10" s="1029" customFormat="1" ht="89.25" x14ac:dyDescent="0.3">
      <c r="A1691" s="1224" t="s">
        <v>4044</v>
      </c>
      <c r="B1691" s="1184"/>
      <c r="C1691" s="1209" t="s">
        <v>4312</v>
      </c>
      <c r="D1691" s="1184" t="s">
        <v>4292</v>
      </c>
      <c r="E1691" s="1184" t="s">
        <v>4925</v>
      </c>
      <c r="F1691" s="1211" t="s">
        <v>4926</v>
      </c>
      <c r="G1691" s="1184" t="s">
        <v>4927</v>
      </c>
      <c r="H1691" s="1184" t="s">
        <v>2153</v>
      </c>
      <c r="I1691" s="1184" t="s">
        <v>4928</v>
      </c>
      <c r="J1691" s="1187" t="s">
        <v>4314</v>
      </c>
    </row>
    <row r="1692" spans="1:10" s="1029" customFormat="1" ht="89.25" x14ac:dyDescent="0.3">
      <c r="A1692" s="1224" t="s">
        <v>4044</v>
      </c>
      <c r="B1692" s="1184"/>
      <c r="C1692" s="1209" t="s">
        <v>4312</v>
      </c>
      <c r="D1692" s="1184" t="s">
        <v>4292</v>
      </c>
      <c r="E1692" s="1184" t="s">
        <v>4929</v>
      </c>
      <c r="F1692" s="1211" t="s">
        <v>4930</v>
      </c>
      <c r="G1692" s="1184" t="s">
        <v>4931</v>
      </c>
      <c r="H1692" s="1184" t="s">
        <v>3728</v>
      </c>
      <c r="I1692" s="1184" t="s">
        <v>4932</v>
      </c>
      <c r="J1692" s="1187" t="s">
        <v>4314</v>
      </c>
    </row>
    <row r="1693" spans="1:10" s="1029" customFormat="1" ht="89.25" x14ac:dyDescent="0.3">
      <c r="A1693" s="1224" t="s">
        <v>4044</v>
      </c>
      <c r="B1693" s="1184"/>
      <c r="C1693" s="1209" t="s">
        <v>4312</v>
      </c>
      <c r="D1693" s="1184" t="s">
        <v>4292</v>
      </c>
      <c r="E1693" s="1184" t="s">
        <v>4933</v>
      </c>
      <c r="F1693" s="1211" t="s">
        <v>4934</v>
      </c>
      <c r="G1693" s="1184" t="s">
        <v>4935</v>
      </c>
      <c r="H1693" s="1184" t="s">
        <v>4936</v>
      </c>
      <c r="I1693" s="1184" t="s">
        <v>4937</v>
      </c>
      <c r="J1693" s="1187" t="s">
        <v>4314</v>
      </c>
    </row>
    <row r="1694" spans="1:10" s="1029" customFormat="1" ht="89.25" x14ac:dyDescent="0.3">
      <c r="A1694" s="1224" t="s">
        <v>4044</v>
      </c>
      <c r="B1694" s="1184"/>
      <c r="C1694" s="1209" t="s">
        <v>4312</v>
      </c>
      <c r="D1694" s="1184" t="s">
        <v>4292</v>
      </c>
      <c r="E1694" s="1184" t="s">
        <v>4938</v>
      </c>
      <c r="F1694" s="1211" t="s">
        <v>4939</v>
      </c>
      <c r="G1694" s="1184" t="s">
        <v>4940</v>
      </c>
      <c r="H1694" s="1184" t="s">
        <v>2153</v>
      </c>
      <c r="I1694" s="1184" t="s">
        <v>4941</v>
      </c>
      <c r="J1694" s="1187" t="s">
        <v>4314</v>
      </c>
    </row>
    <row r="1695" spans="1:10" s="1029" customFormat="1" ht="89.25" x14ac:dyDescent="0.3">
      <c r="A1695" s="1224" t="s">
        <v>4044</v>
      </c>
      <c r="B1695" s="1184"/>
      <c r="C1695" s="1209" t="s">
        <v>4312</v>
      </c>
      <c r="D1695" s="1184" t="s">
        <v>4292</v>
      </c>
      <c r="E1695" s="1184" t="s">
        <v>4942</v>
      </c>
      <c r="F1695" s="1211" t="s">
        <v>4943</v>
      </c>
      <c r="G1695" s="1184" t="s">
        <v>4850</v>
      </c>
      <c r="H1695" s="1184" t="s">
        <v>3778</v>
      </c>
      <c r="I1695" s="1184" t="s">
        <v>1570</v>
      </c>
      <c r="J1695" s="1187" t="s">
        <v>4314</v>
      </c>
    </row>
    <row r="1696" spans="1:10" s="1029" customFormat="1" ht="89.25" x14ac:dyDescent="0.3">
      <c r="A1696" s="1224" t="s">
        <v>4044</v>
      </c>
      <c r="B1696" s="1184"/>
      <c r="C1696" s="1209" t="s">
        <v>4312</v>
      </c>
      <c r="D1696" s="1184" t="s">
        <v>4292</v>
      </c>
      <c r="E1696" s="1184" t="s">
        <v>4944</v>
      </c>
      <c r="F1696" s="1211" t="s">
        <v>4945</v>
      </c>
      <c r="G1696" s="1184" t="s">
        <v>4946</v>
      </c>
      <c r="H1696" s="1184" t="s">
        <v>3583</v>
      </c>
      <c r="I1696" s="1184" t="s">
        <v>4947</v>
      </c>
      <c r="J1696" s="1187" t="s">
        <v>4314</v>
      </c>
    </row>
    <row r="1697" spans="1:10" s="1029" customFormat="1" ht="89.25" x14ac:dyDescent="0.3">
      <c r="A1697" s="1224" t="s">
        <v>4044</v>
      </c>
      <c r="B1697" s="1184"/>
      <c r="C1697" s="1209" t="s">
        <v>4312</v>
      </c>
      <c r="D1697" s="1184" t="s">
        <v>4292</v>
      </c>
      <c r="E1697" s="1184" t="s">
        <v>4948</v>
      </c>
      <c r="F1697" s="1211" t="s">
        <v>4949</v>
      </c>
      <c r="G1697" s="1184" t="s">
        <v>4950</v>
      </c>
      <c r="H1697" s="1184" t="s">
        <v>1865</v>
      </c>
      <c r="I1697" s="1184" t="s">
        <v>4951</v>
      </c>
      <c r="J1697" s="1187" t="s">
        <v>4314</v>
      </c>
    </row>
    <row r="1698" spans="1:10" s="1065" customFormat="1" ht="55.5" customHeight="1" x14ac:dyDescent="0.3">
      <c r="A1698" s="1224" t="s">
        <v>4044</v>
      </c>
      <c r="B1698" s="1184"/>
      <c r="C1698" s="1209" t="s">
        <v>4312</v>
      </c>
      <c r="D1698" s="1184" t="s">
        <v>4292</v>
      </c>
      <c r="E1698" s="1184" t="s">
        <v>4915</v>
      </c>
      <c r="F1698" s="1211" t="s">
        <v>4952</v>
      </c>
      <c r="G1698" s="1184" t="s">
        <v>3028</v>
      </c>
      <c r="H1698" s="1184" t="s">
        <v>4896</v>
      </c>
      <c r="I1698" s="1184" t="s">
        <v>2726</v>
      </c>
      <c r="J1698" s="1187" t="s">
        <v>4314</v>
      </c>
    </row>
    <row r="1699" spans="1:10" s="1029" customFormat="1" ht="89.25" x14ac:dyDescent="0.3">
      <c r="A1699" s="1224" t="s">
        <v>4044</v>
      </c>
      <c r="B1699" s="1184"/>
      <c r="C1699" s="1209" t="s">
        <v>4312</v>
      </c>
      <c r="D1699" s="1184" t="s">
        <v>4292</v>
      </c>
      <c r="E1699" s="1184" t="s">
        <v>4953</v>
      </c>
      <c r="F1699" s="1211" t="s">
        <v>4954</v>
      </c>
      <c r="G1699" s="1184" t="s">
        <v>4902</v>
      </c>
      <c r="H1699" s="1184" t="s">
        <v>1457</v>
      </c>
      <c r="I1699" s="1184" t="s">
        <v>4903</v>
      </c>
      <c r="J1699" s="1187" t="s">
        <v>4314</v>
      </c>
    </row>
    <row r="1700" spans="1:10" s="1029" customFormat="1" ht="90.75" x14ac:dyDescent="0.3">
      <c r="A1700" s="1227">
        <v>28004</v>
      </c>
      <c r="B1700" s="1226"/>
      <c r="C1700" s="1225" t="s">
        <v>4312</v>
      </c>
      <c r="D1700" s="1225" t="s">
        <v>4292</v>
      </c>
      <c r="E1700" s="1228" t="s">
        <v>12334</v>
      </c>
      <c r="F1700" s="1225" t="s">
        <v>12594</v>
      </c>
      <c r="G1700" s="1226" t="s">
        <v>12595</v>
      </c>
      <c r="H1700" s="1226" t="s">
        <v>2601</v>
      </c>
      <c r="I1700" s="1226" t="s">
        <v>6753</v>
      </c>
      <c r="J1700" s="1225" t="s">
        <v>4314</v>
      </c>
    </row>
    <row r="1701" spans="1:10" s="1029" customFormat="1" ht="90.75" x14ac:dyDescent="0.3">
      <c r="A1701" s="1227">
        <v>28004</v>
      </c>
      <c r="B1701" s="1226"/>
      <c r="C1701" s="1225" t="s">
        <v>4312</v>
      </c>
      <c r="D1701" s="1225" t="s">
        <v>4292</v>
      </c>
      <c r="E1701" s="1228" t="s">
        <v>12334</v>
      </c>
      <c r="F1701" s="1225" t="s">
        <v>12596</v>
      </c>
      <c r="G1701" s="1226" t="s">
        <v>12597</v>
      </c>
      <c r="H1701" s="1226" t="s">
        <v>12598</v>
      </c>
      <c r="I1701" s="1226" t="s">
        <v>8814</v>
      </c>
      <c r="J1701" s="1225" t="s">
        <v>4314</v>
      </c>
    </row>
    <row r="1702" spans="1:10" s="1029" customFormat="1" ht="90.75" x14ac:dyDescent="0.3">
      <c r="A1702" s="1227">
        <v>28004</v>
      </c>
      <c r="B1702" s="1226"/>
      <c r="C1702" s="1225" t="s">
        <v>4312</v>
      </c>
      <c r="D1702" s="1225" t="s">
        <v>4292</v>
      </c>
      <c r="E1702" s="1228" t="s">
        <v>12334</v>
      </c>
      <c r="F1702" s="1225" t="s">
        <v>12599</v>
      </c>
      <c r="G1702" s="1226" t="s">
        <v>3727</v>
      </c>
      <c r="H1702" s="1226" t="s">
        <v>12600</v>
      </c>
      <c r="I1702" s="1226" t="s">
        <v>12601</v>
      </c>
      <c r="J1702" s="1225" t="s">
        <v>4314</v>
      </c>
    </row>
    <row r="1703" spans="1:10" s="1029" customFormat="1" ht="38.25" x14ac:dyDescent="0.3">
      <c r="A1703" s="1229" t="s">
        <v>10841</v>
      </c>
      <c r="B1703" s="1195"/>
      <c r="C1703" s="1230" t="s">
        <v>4312</v>
      </c>
      <c r="D1703" s="1197" t="s">
        <v>12434</v>
      </c>
      <c r="E1703" s="1195" t="s">
        <v>12602</v>
      </c>
      <c r="F1703" s="1195" t="s">
        <v>12603</v>
      </c>
      <c r="G1703" s="1195" t="s">
        <v>12604</v>
      </c>
      <c r="H1703" s="1195" t="s">
        <v>12438</v>
      </c>
      <c r="I1703" s="1195"/>
      <c r="J1703" s="1196"/>
    </row>
    <row r="1704" spans="1:10" s="1029" customFormat="1" ht="51" x14ac:dyDescent="0.3">
      <c r="A1704" s="1199" t="s">
        <v>7687</v>
      </c>
      <c r="B1704" s="1187">
        <v>8002</v>
      </c>
      <c r="C1704" s="1187" t="s">
        <v>7716</v>
      </c>
      <c r="D1704" s="1187" t="s">
        <v>7717</v>
      </c>
      <c r="E1704" s="1187" t="s">
        <v>1406</v>
      </c>
      <c r="F1704" s="1187" t="s">
        <v>7718</v>
      </c>
      <c r="G1704" s="1188" t="s">
        <v>7719</v>
      </c>
      <c r="H1704" s="1188" t="s">
        <v>2605</v>
      </c>
      <c r="I1704" s="1188" t="s">
        <v>4498</v>
      </c>
      <c r="J1704" s="1231" t="s">
        <v>7720</v>
      </c>
    </row>
    <row r="1705" spans="1:10" s="1029" customFormat="1" ht="51" x14ac:dyDescent="0.3">
      <c r="A1705" s="1183" t="s">
        <v>7687</v>
      </c>
      <c r="B1705" s="1184"/>
      <c r="C1705" s="1187" t="s">
        <v>7716</v>
      </c>
      <c r="D1705" s="1187" t="s">
        <v>7717</v>
      </c>
      <c r="E1705" s="1184" t="s">
        <v>1412</v>
      </c>
      <c r="F1705" s="1184" t="s">
        <v>7718</v>
      </c>
      <c r="G1705" s="1188" t="s">
        <v>7719</v>
      </c>
      <c r="H1705" s="1188" t="s">
        <v>2605</v>
      </c>
      <c r="I1705" s="1188" t="s">
        <v>4498</v>
      </c>
      <c r="J1705" s="1231" t="s">
        <v>7720</v>
      </c>
    </row>
    <row r="1706" spans="1:10" s="1029" customFormat="1" ht="51" x14ac:dyDescent="0.3">
      <c r="A1706" s="1183" t="s">
        <v>7687</v>
      </c>
      <c r="B1706" s="1184"/>
      <c r="C1706" s="1187" t="s">
        <v>7716</v>
      </c>
      <c r="D1706" s="1187" t="s">
        <v>7717</v>
      </c>
      <c r="E1706" s="1184" t="s">
        <v>2211</v>
      </c>
      <c r="F1706" s="1184" t="s">
        <v>7718</v>
      </c>
      <c r="G1706" s="603" t="s">
        <v>12605</v>
      </c>
      <c r="H1706" s="603" t="s">
        <v>12606</v>
      </c>
      <c r="I1706" s="603" t="s">
        <v>12607</v>
      </c>
      <c r="J1706" s="1231" t="s">
        <v>7720</v>
      </c>
    </row>
    <row r="1707" spans="1:10" s="1029" customFormat="1" ht="51" x14ac:dyDescent="0.3">
      <c r="A1707" s="1199" t="s">
        <v>7687</v>
      </c>
      <c r="B1707" s="1184"/>
      <c r="C1707" s="1187" t="s">
        <v>7716</v>
      </c>
      <c r="D1707" s="1187" t="s">
        <v>7717</v>
      </c>
      <c r="E1707" s="1184" t="s">
        <v>7721</v>
      </c>
      <c r="F1707" s="1184" t="s">
        <v>7722</v>
      </c>
      <c r="G1707" s="1188" t="s">
        <v>7719</v>
      </c>
      <c r="H1707" s="1188" t="s">
        <v>2605</v>
      </c>
      <c r="I1707" s="1188" t="s">
        <v>4498</v>
      </c>
      <c r="J1707" s="1231" t="s">
        <v>7720</v>
      </c>
    </row>
    <row r="1708" spans="1:10" s="1029" customFormat="1" ht="51" x14ac:dyDescent="0.3">
      <c r="A1708" s="1183" t="s">
        <v>7687</v>
      </c>
      <c r="B1708" s="1184"/>
      <c r="C1708" s="1187" t="s">
        <v>7716</v>
      </c>
      <c r="D1708" s="1187" t="s">
        <v>7717</v>
      </c>
      <c r="E1708" s="1184" t="s">
        <v>7723</v>
      </c>
      <c r="F1708" s="1184" t="s">
        <v>7724</v>
      </c>
      <c r="G1708" s="1188" t="s">
        <v>7719</v>
      </c>
      <c r="H1708" s="1188" t="s">
        <v>2605</v>
      </c>
      <c r="I1708" s="1188" t="s">
        <v>4498</v>
      </c>
      <c r="J1708" s="1231" t="s">
        <v>7720</v>
      </c>
    </row>
    <row r="1709" spans="1:10" s="1029" customFormat="1" ht="51" x14ac:dyDescent="0.3">
      <c r="A1709" s="1183" t="s">
        <v>7687</v>
      </c>
      <c r="B1709" s="1184"/>
      <c r="C1709" s="1187" t="s">
        <v>7716</v>
      </c>
      <c r="D1709" s="1187" t="s">
        <v>7717</v>
      </c>
      <c r="E1709" s="1184" t="s">
        <v>7725</v>
      </c>
      <c r="F1709" s="1184" t="s">
        <v>7726</v>
      </c>
      <c r="G1709" s="1188" t="s">
        <v>7719</v>
      </c>
      <c r="H1709" s="1188" t="s">
        <v>2605</v>
      </c>
      <c r="I1709" s="1188" t="s">
        <v>4498</v>
      </c>
      <c r="J1709" s="1231" t="s">
        <v>7720</v>
      </c>
    </row>
    <row r="1710" spans="1:10" s="1029" customFormat="1" ht="51" x14ac:dyDescent="0.3">
      <c r="A1710" s="1199" t="s">
        <v>7687</v>
      </c>
      <c r="B1710" s="1184"/>
      <c r="C1710" s="1187" t="s">
        <v>7716</v>
      </c>
      <c r="D1710" s="1187" t="s">
        <v>7717</v>
      </c>
      <c r="E1710" s="1184" t="s">
        <v>7727</v>
      </c>
      <c r="F1710" s="1184" t="s">
        <v>7728</v>
      </c>
      <c r="G1710" s="1188" t="s">
        <v>7719</v>
      </c>
      <c r="H1710" s="1188" t="s">
        <v>2605</v>
      </c>
      <c r="I1710" s="1188" t="s">
        <v>4498</v>
      </c>
      <c r="J1710" s="1231" t="s">
        <v>7720</v>
      </c>
    </row>
    <row r="1711" spans="1:10" s="1029" customFormat="1" ht="51" x14ac:dyDescent="0.3">
      <c r="A1711" s="1183" t="s">
        <v>7687</v>
      </c>
      <c r="B1711" s="1184"/>
      <c r="C1711" s="1187" t="s">
        <v>7716</v>
      </c>
      <c r="D1711" s="1187" t="s">
        <v>7717</v>
      </c>
      <c r="E1711" s="1184" t="s">
        <v>7729</v>
      </c>
      <c r="F1711" s="1184" t="s">
        <v>7730</v>
      </c>
      <c r="G1711" s="603" t="s">
        <v>5117</v>
      </c>
      <c r="H1711" s="603" t="s">
        <v>12608</v>
      </c>
      <c r="I1711" s="603" t="s">
        <v>12609</v>
      </c>
      <c r="J1711" s="1231" t="s">
        <v>12610</v>
      </c>
    </row>
    <row r="1712" spans="1:10" s="1029" customFormat="1" ht="51" x14ac:dyDescent="0.3">
      <c r="A1712" s="1183" t="s">
        <v>7687</v>
      </c>
      <c r="B1712" s="1184"/>
      <c r="C1712" s="1187" t="s">
        <v>7716</v>
      </c>
      <c r="D1712" s="1187" t="s">
        <v>7717</v>
      </c>
      <c r="E1712" s="1184" t="s">
        <v>7420</v>
      </c>
      <c r="F1712" s="1184" t="s">
        <v>7731</v>
      </c>
      <c r="G1712" s="603" t="s">
        <v>12611</v>
      </c>
      <c r="H1712" s="603" t="s">
        <v>1790</v>
      </c>
      <c r="I1712" s="603" t="s">
        <v>12612</v>
      </c>
      <c r="J1712" s="1231" t="s">
        <v>12613</v>
      </c>
    </row>
    <row r="1713" spans="1:10" s="1029" customFormat="1" ht="51" x14ac:dyDescent="0.3">
      <c r="A1713" s="1199" t="s">
        <v>7687</v>
      </c>
      <c r="B1713" s="1184"/>
      <c r="C1713" s="1187" t="s">
        <v>7716</v>
      </c>
      <c r="D1713" s="1187" t="s">
        <v>7717</v>
      </c>
      <c r="E1713" s="1184" t="s">
        <v>7732</v>
      </c>
      <c r="F1713" s="1184" t="s">
        <v>7733</v>
      </c>
      <c r="G1713" s="603" t="s">
        <v>12614</v>
      </c>
      <c r="H1713" s="603" t="s">
        <v>12615</v>
      </c>
      <c r="I1713" s="603" t="s">
        <v>1429</v>
      </c>
      <c r="J1713" s="1231" t="s">
        <v>12616</v>
      </c>
    </row>
    <row r="1714" spans="1:10" s="1029" customFormat="1" ht="51" x14ac:dyDescent="0.3">
      <c r="A1714" s="1183" t="s">
        <v>7687</v>
      </c>
      <c r="B1714" s="1184"/>
      <c r="C1714" s="1187" t="s">
        <v>7716</v>
      </c>
      <c r="D1714" s="1187" t="s">
        <v>7717</v>
      </c>
      <c r="E1714" s="603" t="s">
        <v>12617</v>
      </c>
      <c r="F1714" s="1184" t="s">
        <v>7734</v>
      </c>
      <c r="G1714" s="603" t="s">
        <v>4271</v>
      </c>
      <c r="H1714" s="603" t="s">
        <v>12618</v>
      </c>
      <c r="I1714" s="603" t="s">
        <v>12619</v>
      </c>
      <c r="J1714" s="1231" t="s">
        <v>12620</v>
      </c>
    </row>
    <row r="1715" spans="1:10" s="1029" customFormat="1" ht="51" x14ac:dyDescent="0.3">
      <c r="A1715" s="1183" t="s">
        <v>7687</v>
      </c>
      <c r="B1715" s="1184"/>
      <c r="C1715" s="1187" t="s">
        <v>7716</v>
      </c>
      <c r="D1715" s="1187" t="s">
        <v>7717</v>
      </c>
      <c r="E1715" s="603" t="s">
        <v>12621</v>
      </c>
      <c r="F1715" s="1184" t="s">
        <v>7735</v>
      </c>
      <c r="G1715" s="603" t="s">
        <v>4255</v>
      </c>
      <c r="H1715" s="603" t="s">
        <v>4865</v>
      </c>
      <c r="I1715" s="603" t="s">
        <v>12622</v>
      </c>
      <c r="J1715" s="1231" t="s">
        <v>12623</v>
      </c>
    </row>
    <row r="1716" spans="1:10" s="1029" customFormat="1" ht="51" x14ac:dyDescent="0.3">
      <c r="A1716" s="1199" t="s">
        <v>7687</v>
      </c>
      <c r="B1716" s="1184"/>
      <c r="C1716" s="1187" t="s">
        <v>7716</v>
      </c>
      <c r="D1716" s="1187" t="s">
        <v>7717</v>
      </c>
      <c r="E1716" s="1184" t="s">
        <v>7736</v>
      </c>
      <c r="F1716" s="1184" t="s">
        <v>7737</v>
      </c>
      <c r="G1716" s="603" t="s">
        <v>3632</v>
      </c>
      <c r="H1716" s="603" t="s">
        <v>2153</v>
      </c>
      <c r="I1716" s="603" t="s">
        <v>12624</v>
      </c>
      <c r="J1716" s="1231" t="s">
        <v>12625</v>
      </c>
    </row>
    <row r="1717" spans="1:10" s="1029" customFormat="1" ht="51" x14ac:dyDescent="0.3">
      <c r="A1717" s="1183" t="s">
        <v>7687</v>
      </c>
      <c r="B1717" s="1184"/>
      <c r="C1717" s="1187" t="s">
        <v>7716</v>
      </c>
      <c r="D1717" s="1187" t="s">
        <v>7717</v>
      </c>
      <c r="E1717" s="1184" t="s">
        <v>7738</v>
      </c>
      <c r="F1717" s="1184" t="s">
        <v>7739</v>
      </c>
      <c r="G1717" s="603" t="s">
        <v>12626</v>
      </c>
      <c r="H1717" s="603" t="s">
        <v>3624</v>
      </c>
      <c r="I1717" s="603" t="s">
        <v>12472</v>
      </c>
      <c r="J1717" s="1231" t="s">
        <v>12627</v>
      </c>
    </row>
    <row r="1718" spans="1:10" s="1029" customFormat="1" ht="51" x14ac:dyDescent="0.3">
      <c r="A1718" s="1183" t="s">
        <v>7687</v>
      </c>
      <c r="B1718" s="1184"/>
      <c r="C1718" s="1187" t="s">
        <v>7716</v>
      </c>
      <c r="D1718" s="1187" t="s">
        <v>7717</v>
      </c>
      <c r="E1718" s="1184" t="s">
        <v>7740</v>
      </c>
      <c r="F1718" s="1184" t="s">
        <v>7741</v>
      </c>
      <c r="G1718" s="603" t="s">
        <v>12628</v>
      </c>
      <c r="H1718" s="603" t="s">
        <v>1466</v>
      </c>
      <c r="I1718" s="603" t="s">
        <v>12629</v>
      </c>
      <c r="J1718" s="1231" t="s">
        <v>12630</v>
      </c>
    </row>
    <row r="1719" spans="1:10" s="1029" customFormat="1" ht="51" x14ac:dyDescent="0.3">
      <c r="A1719" s="1199" t="s">
        <v>7687</v>
      </c>
      <c r="B1719" s="1184"/>
      <c r="C1719" s="1187" t="s">
        <v>7716</v>
      </c>
      <c r="D1719" s="1187" t="s">
        <v>7717</v>
      </c>
      <c r="E1719" s="1184" t="s">
        <v>7742</v>
      </c>
      <c r="F1719" s="1184" t="s">
        <v>7743</v>
      </c>
      <c r="G1719" s="603" t="s">
        <v>5303</v>
      </c>
      <c r="H1719" s="603" t="s">
        <v>5988</v>
      </c>
      <c r="I1719" s="603" t="s">
        <v>1729</v>
      </c>
      <c r="J1719" s="1231" t="s">
        <v>12631</v>
      </c>
    </row>
    <row r="1720" spans="1:10" s="1029" customFormat="1" ht="51" x14ac:dyDescent="0.3">
      <c r="A1720" s="1183" t="s">
        <v>7687</v>
      </c>
      <c r="B1720" s="1184"/>
      <c r="C1720" s="1187" t="s">
        <v>7716</v>
      </c>
      <c r="D1720" s="1187" t="s">
        <v>7717</v>
      </c>
      <c r="E1720" s="1184" t="s">
        <v>7744</v>
      </c>
      <c r="F1720" s="1184" t="s">
        <v>7745</v>
      </c>
      <c r="G1720" s="603" t="s">
        <v>8274</v>
      </c>
      <c r="H1720" s="603" t="s">
        <v>5540</v>
      </c>
      <c r="I1720" s="603" t="s">
        <v>12632</v>
      </c>
      <c r="J1720" s="1231" t="s">
        <v>12633</v>
      </c>
    </row>
    <row r="1721" spans="1:10" s="1029" customFormat="1" ht="51" x14ac:dyDescent="0.3">
      <c r="A1721" s="1183" t="s">
        <v>7687</v>
      </c>
      <c r="B1721" s="1184"/>
      <c r="C1721" s="1187" t="s">
        <v>7716</v>
      </c>
      <c r="D1721" s="1187" t="s">
        <v>7717</v>
      </c>
      <c r="E1721" s="1184" t="s">
        <v>7746</v>
      </c>
      <c r="F1721" s="1184" t="s">
        <v>7747</v>
      </c>
      <c r="G1721" s="603" t="s">
        <v>12634</v>
      </c>
      <c r="H1721" s="603" t="s">
        <v>2601</v>
      </c>
      <c r="I1721" s="603" t="s">
        <v>1965</v>
      </c>
      <c r="J1721" s="1231" t="s">
        <v>12635</v>
      </c>
    </row>
    <row r="1722" spans="1:10" s="1029" customFormat="1" ht="51" x14ac:dyDescent="0.3">
      <c r="A1722" s="1199" t="s">
        <v>7687</v>
      </c>
      <c r="B1722" s="1184"/>
      <c r="C1722" s="1187" t="s">
        <v>7716</v>
      </c>
      <c r="D1722" s="1187" t="s">
        <v>7717</v>
      </c>
      <c r="E1722" s="603" t="s">
        <v>12636</v>
      </c>
      <c r="F1722" s="1184" t="s">
        <v>7748</v>
      </c>
      <c r="G1722" s="603" t="s">
        <v>1911</v>
      </c>
      <c r="H1722" s="603" t="s">
        <v>12637</v>
      </c>
      <c r="I1722" s="603" t="s">
        <v>3769</v>
      </c>
      <c r="J1722" s="1231" t="s">
        <v>12638</v>
      </c>
    </row>
    <row r="1723" spans="1:10" s="1029" customFormat="1" ht="51" x14ac:dyDescent="0.3">
      <c r="A1723" s="1183" t="s">
        <v>7687</v>
      </c>
      <c r="B1723" s="1184"/>
      <c r="C1723" s="1187" t="s">
        <v>7716</v>
      </c>
      <c r="D1723" s="1187" t="s">
        <v>7717</v>
      </c>
      <c r="E1723" s="1184" t="s">
        <v>7749</v>
      </c>
      <c r="F1723" s="1184" t="s">
        <v>7750</v>
      </c>
      <c r="G1723" s="603" t="s">
        <v>12639</v>
      </c>
      <c r="H1723" s="603" t="s">
        <v>6238</v>
      </c>
      <c r="I1723" s="603" t="s">
        <v>12640</v>
      </c>
      <c r="J1723" s="1231" t="s">
        <v>12641</v>
      </c>
    </row>
    <row r="1724" spans="1:10" s="1029" customFormat="1" ht="51" x14ac:dyDescent="0.3">
      <c r="A1724" s="1183" t="s">
        <v>7687</v>
      </c>
      <c r="B1724" s="1184"/>
      <c r="C1724" s="1187" t="s">
        <v>7716</v>
      </c>
      <c r="D1724" s="1187" t="s">
        <v>7717</v>
      </c>
      <c r="E1724" s="1184" t="s">
        <v>7751</v>
      </c>
      <c r="F1724" s="1184" t="s">
        <v>7752</v>
      </c>
      <c r="G1724" s="603" t="s">
        <v>12642</v>
      </c>
      <c r="H1724" s="603" t="s">
        <v>12643</v>
      </c>
      <c r="I1724" s="603" t="s">
        <v>1744</v>
      </c>
      <c r="J1724" s="1231" t="s">
        <v>12644</v>
      </c>
    </row>
    <row r="1725" spans="1:10" s="1029" customFormat="1" ht="51" x14ac:dyDescent="0.3">
      <c r="A1725" s="1199" t="s">
        <v>7687</v>
      </c>
      <c r="B1725" s="1184"/>
      <c r="C1725" s="1187" t="s">
        <v>7716</v>
      </c>
      <c r="D1725" s="1187" t="s">
        <v>7717</v>
      </c>
      <c r="E1725" s="1184" t="s">
        <v>7753</v>
      </c>
      <c r="F1725" s="1184" t="s">
        <v>7754</v>
      </c>
      <c r="G1725" s="603" t="s">
        <v>4496</v>
      </c>
      <c r="H1725" s="603" t="s">
        <v>12645</v>
      </c>
      <c r="I1725" s="603" t="s">
        <v>12646</v>
      </c>
      <c r="J1725" s="1231" t="s">
        <v>12647</v>
      </c>
    </row>
    <row r="1726" spans="1:10" s="1029" customFormat="1" ht="51" x14ac:dyDescent="0.3">
      <c r="A1726" s="1183" t="s">
        <v>7687</v>
      </c>
      <c r="B1726" s="1184"/>
      <c r="C1726" s="1187" t="s">
        <v>7716</v>
      </c>
      <c r="D1726" s="1187" t="s">
        <v>7717</v>
      </c>
      <c r="E1726" s="1184" t="s">
        <v>7755</v>
      </c>
      <c r="F1726" s="1184" t="s">
        <v>7756</v>
      </c>
      <c r="G1726" s="603" t="s">
        <v>12648</v>
      </c>
      <c r="H1726" s="603" t="s">
        <v>2740</v>
      </c>
      <c r="I1726" s="603" t="s">
        <v>12649</v>
      </c>
      <c r="J1726" s="1231" t="s">
        <v>12650</v>
      </c>
    </row>
    <row r="1727" spans="1:10" s="1029" customFormat="1" ht="51" x14ac:dyDescent="0.3">
      <c r="A1727" s="1183" t="s">
        <v>7687</v>
      </c>
      <c r="B1727" s="1184"/>
      <c r="C1727" s="1187" t="s">
        <v>7716</v>
      </c>
      <c r="D1727" s="1187" t="s">
        <v>7717</v>
      </c>
      <c r="E1727" s="1184" t="s">
        <v>7757</v>
      </c>
      <c r="F1727" s="1184" t="s">
        <v>7758</v>
      </c>
      <c r="G1727" s="603" t="s">
        <v>1631</v>
      </c>
      <c r="H1727" s="603" t="s">
        <v>4620</v>
      </c>
      <c r="I1727" s="603" t="s">
        <v>12651</v>
      </c>
      <c r="J1727" s="1231" t="s">
        <v>12652</v>
      </c>
    </row>
    <row r="1728" spans="1:10" s="1029" customFormat="1" ht="51" x14ac:dyDescent="0.3">
      <c r="A1728" s="1199" t="s">
        <v>7687</v>
      </c>
      <c r="B1728" s="1184"/>
      <c r="C1728" s="1187" t="s">
        <v>7716</v>
      </c>
      <c r="D1728" s="1187" t="s">
        <v>7717</v>
      </c>
      <c r="E1728" s="1184" t="s">
        <v>7759</v>
      </c>
      <c r="F1728" s="1184" t="s">
        <v>7760</v>
      </c>
      <c r="G1728" s="603" t="s">
        <v>12653</v>
      </c>
      <c r="H1728" s="603" t="s">
        <v>4865</v>
      </c>
      <c r="I1728" s="603" t="s">
        <v>12640</v>
      </c>
      <c r="J1728" s="1231" t="s">
        <v>12654</v>
      </c>
    </row>
    <row r="1729" spans="1:10" s="1029" customFormat="1" ht="51" x14ac:dyDescent="0.3">
      <c r="A1729" s="1183" t="s">
        <v>7687</v>
      </c>
      <c r="B1729" s="1184"/>
      <c r="C1729" s="1187" t="s">
        <v>7716</v>
      </c>
      <c r="D1729" s="1187" t="s">
        <v>7717</v>
      </c>
      <c r="E1729" s="1184" t="s">
        <v>7761</v>
      </c>
      <c r="F1729" s="1184" t="s">
        <v>7762</v>
      </c>
      <c r="G1729" s="603" t="s">
        <v>12655</v>
      </c>
      <c r="H1729" s="603" t="s">
        <v>5540</v>
      </c>
      <c r="I1729" s="603" t="s">
        <v>12656</v>
      </c>
      <c r="J1729" s="1231" t="s">
        <v>12657</v>
      </c>
    </row>
    <row r="1730" spans="1:10" s="1029" customFormat="1" ht="51" x14ac:dyDescent="0.3">
      <c r="A1730" s="1183" t="s">
        <v>7687</v>
      </c>
      <c r="B1730" s="1184"/>
      <c r="C1730" s="1187" t="s">
        <v>7716</v>
      </c>
      <c r="D1730" s="1187" t="s">
        <v>7717</v>
      </c>
      <c r="E1730" s="1184" t="s">
        <v>7763</v>
      </c>
      <c r="F1730" s="1184" t="s">
        <v>7764</v>
      </c>
      <c r="G1730" s="603" t="s">
        <v>12658</v>
      </c>
      <c r="H1730" s="603" t="s">
        <v>3583</v>
      </c>
      <c r="I1730" s="603" t="s">
        <v>12659</v>
      </c>
      <c r="J1730" s="1231" t="s">
        <v>12660</v>
      </c>
    </row>
    <row r="1731" spans="1:10" s="1065" customFormat="1" ht="51" x14ac:dyDescent="0.3">
      <c r="A1731" s="1199" t="s">
        <v>7687</v>
      </c>
      <c r="B1731" s="1184"/>
      <c r="C1731" s="1187" t="s">
        <v>7716</v>
      </c>
      <c r="D1731" s="1187" t="s">
        <v>7717</v>
      </c>
      <c r="E1731" s="1184" t="s">
        <v>5583</v>
      </c>
      <c r="F1731" s="1184" t="s">
        <v>7765</v>
      </c>
      <c r="G1731" s="603" t="s">
        <v>5290</v>
      </c>
      <c r="H1731" s="603" t="s">
        <v>12661</v>
      </c>
      <c r="I1731" s="603" t="s">
        <v>1740</v>
      </c>
      <c r="J1731" s="1231" t="s">
        <v>12662</v>
      </c>
    </row>
    <row r="1732" spans="1:10" s="1029" customFormat="1" ht="51" x14ac:dyDescent="0.3">
      <c r="A1732" s="1183" t="s">
        <v>7687</v>
      </c>
      <c r="B1732" s="1184"/>
      <c r="C1732" s="1187" t="s">
        <v>7716</v>
      </c>
      <c r="D1732" s="1187" t="s">
        <v>7717</v>
      </c>
      <c r="E1732" s="1184" t="s">
        <v>7766</v>
      </c>
      <c r="F1732" s="1184" t="s">
        <v>7767</v>
      </c>
      <c r="G1732" s="603" t="s">
        <v>2849</v>
      </c>
      <c r="H1732" s="603" t="s">
        <v>4556</v>
      </c>
      <c r="I1732" s="603" t="s">
        <v>12663</v>
      </c>
      <c r="J1732" s="1231" t="s">
        <v>12664</v>
      </c>
    </row>
    <row r="1733" spans="1:10" s="1029" customFormat="1" ht="51" x14ac:dyDescent="0.3">
      <c r="A1733" s="1183" t="s">
        <v>7687</v>
      </c>
      <c r="B1733" s="1184"/>
      <c r="C1733" s="1187" t="s">
        <v>7716</v>
      </c>
      <c r="D1733" s="1187" t="s">
        <v>7717</v>
      </c>
      <c r="E1733" s="603" t="s">
        <v>12665</v>
      </c>
      <c r="F1733" s="1184" t="s">
        <v>7768</v>
      </c>
      <c r="G1733" s="603" t="s">
        <v>12666</v>
      </c>
      <c r="H1733" s="603" t="s">
        <v>12667</v>
      </c>
      <c r="I1733" s="603" t="s">
        <v>12668</v>
      </c>
      <c r="J1733" s="1231" t="s">
        <v>12669</v>
      </c>
    </row>
    <row r="1734" spans="1:10" s="1029" customFormat="1" ht="51" x14ac:dyDescent="0.3">
      <c r="A1734" s="1199" t="s">
        <v>7687</v>
      </c>
      <c r="B1734" s="1184"/>
      <c r="C1734" s="1187" t="s">
        <v>7716</v>
      </c>
      <c r="D1734" s="1187" t="s">
        <v>7717</v>
      </c>
      <c r="E1734" s="1184" t="s">
        <v>7769</v>
      </c>
      <c r="F1734" s="1184" t="s">
        <v>7770</v>
      </c>
      <c r="G1734" s="603" t="s">
        <v>12670</v>
      </c>
      <c r="H1734" s="603" t="s">
        <v>8074</v>
      </c>
      <c r="I1734" s="603" t="s">
        <v>12671</v>
      </c>
      <c r="J1734" s="1231" t="s">
        <v>12672</v>
      </c>
    </row>
    <row r="1735" spans="1:10" s="1029" customFormat="1" ht="51" x14ac:dyDescent="0.3">
      <c r="A1735" s="1183" t="s">
        <v>7687</v>
      </c>
      <c r="B1735" s="1184"/>
      <c r="C1735" s="1187" t="s">
        <v>7716</v>
      </c>
      <c r="D1735" s="1187" t="s">
        <v>7717</v>
      </c>
      <c r="E1735" s="1184" t="s">
        <v>7771</v>
      </c>
      <c r="F1735" s="1184" t="s">
        <v>7772</v>
      </c>
      <c r="G1735" s="603" t="s">
        <v>12673</v>
      </c>
      <c r="H1735" s="603" t="s">
        <v>1709</v>
      </c>
      <c r="I1735" s="603" t="s">
        <v>12674</v>
      </c>
      <c r="J1735" s="1231" t="s">
        <v>12675</v>
      </c>
    </row>
    <row r="1736" spans="1:10" s="1029" customFormat="1" ht="51" x14ac:dyDescent="0.3">
      <c r="A1736" s="1183" t="s">
        <v>7687</v>
      </c>
      <c r="B1736" s="1184"/>
      <c r="C1736" s="1187" t="s">
        <v>7716</v>
      </c>
      <c r="D1736" s="1187" t="s">
        <v>7717</v>
      </c>
      <c r="E1736" s="1184" t="s">
        <v>7773</v>
      </c>
      <c r="F1736" s="1184" t="s">
        <v>7774</v>
      </c>
      <c r="G1736" s="603" t="s">
        <v>5318</v>
      </c>
      <c r="H1736" s="603" t="s">
        <v>12676</v>
      </c>
      <c r="I1736" s="603" t="s">
        <v>12677</v>
      </c>
      <c r="J1736" s="1231" t="s">
        <v>12678</v>
      </c>
    </row>
    <row r="1737" spans="1:10" s="1029" customFormat="1" ht="51" x14ac:dyDescent="0.3">
      <c r="A1737" s="1199" t="s">
        <v>7687</v>
      </c>
      <c r="B1737" s="1184"/>
      <c r="C1737" s="1187" t="s">
        <v>7716</v>
      </c>
      <c r="D1737" s="1187" t="s">
        <v>7717</v>
      </c>
      <c r="E1737" s="1184" t="s">
        <v>7775</v>
      </c>
      <c r="F1737" s="1184" t="s">
        <v>7776</v>
      </c>
      <c r="G1737" s="603" t="s">
        <v>3650</v>
      </c>
      <c r="H1737" s="603" t="s">
        <v>2793</v>
      </c>
      <c r="I1737" s="603" t="s">
        <v>12679</v>
      </c>
      <c r="J1737" s="1231" t="s">
        <v>12631</v>
      </c>
    </row>
    <row r="1738" spans="1:10" s="1029" customFormat="1" ht="51" x14ac:dyDescent="0.3">
      <c r="A1738" s="1183" t="s">
        <v>7687</v>
      </c>
      <c r="B1738" s="1184"/>
      <c r="C1738" s="1187" t="s">
        <v>7716</v>
      </c>
      <c r="D1738" s="1187" t="s">
        <v>7717</v>
      </c>
      <c r="E1738" s="603" t="s">
        <v>12680</v>
      </c>
      <c r="F1738" s="1184" t="s">
        <v>7777</v>
      </c>
      <c r="G1738" s="603" t="s">
        <v>2652</v>
      </c>
      <c r="H1738" s="603" t="s">
        <v>1895</v>
      </c>
      <c r="I1738" s="603" t="s">
        <v>12681</v>
      </c>
      <c r="J1738" s="1231" t="s">
        <v>12682</v>
      </c>
    </row>
    <row r="1739" spans="1:10" s="1029" customFormat="1" ht="51" x14ac:dyDescent="0.3">
      <c r="A1739" s="1183" t="s">
        <v>7687</v>
      </c>
      <c r="B1739" s="1184"/>
      <c r="C1739" s="1187" t="s">
        <v>7716</v>
      </c>
      <c r="D1739" s="1187" t="s">
        <v>7717</v>
      </c>
      <c r="E1739" s="603" t="s">
        <v>12683</v>
      </c>
      <c r="F1739" s="1184" t="s">
        <v>7778</v>
      </c>
      <c r="G1739" s="603" t="s">
        <v>12684</v>
      </c>
      <c r="H1739" s="603" t="s">
        <v>1621</v>
      </c>
      <c r="I1739" s="603" t="s">
        <v>12685</v>
      </c>
      <c r="J1739" s="1231" t="s">
        <v>12686</v>
      </c>
    </row>
    <row r="1740" spans="1:10" s="1029" customFormat="1" ht="51" x14ac:dyDescent="0.3">
      <c r="A1740" s="1199" t="s">
        <v>7687</v>
      </c>
      <c r="B1740" s="1184"/>
      <c r="C1740" s="1187" t="s">
        <v>7716</v>
      </c>
      <c r="D1740" s="1187" t="s">
        <v>7717</v>
      </c>
      <c r="E1740" s="1184" t="s">
        <v>7779</v>
      </c>
      <c r="F1740" s="1184" t="s">
        <v>7780</v>
      </c>
      <c r="G1740" s="603" t="s">
        <v>12687</v>
      </c>
      <c r="H1740" s="603" t="s">
        <v>5716</v>
      </c>
      <c r="I1740" s="603" t="s">
        <v>4654</v>
      </c>
      <c r="J1740" s="1231" t="s">
        <v>12688</v>
      </c>
    </row>
    <row r="1741" spans="1:10" s="1029" customFormat="1" ht="51" x14ac:dyDescent="0.3">
      <c r="A1741" s="1183" t="s">
        <v>7687</v>
      </c>
      <c r="B1741" s="1184"/>
      <c r="C1741" s="1187" t="s">
        <v>7716</v>
      </c>
      <c r="D1741" s="1187" t="s">
        <v>7717</v>
      </c>
      <c r="E1741" s="1184" t="s">
        <v>7781</v>
      </c>
      <c r="F1741" s="1184" t="s">
        <v>7782</v>
      </c>
      <c r="G1741" s="603" t="s">
        <v>12689</v>
      </c>
      <c r="H1741" s="603" t="s">
        <v>7306</v>
      </c>
      <c r="I1741" s="603" t="s">
        <v>1410</v>
      </c>
      <c r="J1741" s="1231" t="s">
        <v>12690</v>
      </c>
    </row>
    <row r="1742" spans="1:10" s="1029" customFormat="1" ht="51" x14ac:dyDescent="0.3">
      <c r="A1742" s="1183" t="s">
        <v>7687</v>
      </c>
      <c r="B1742" s="1184"/>
      <c r="C1742" s="1187" t="s">
        <v>7716</v>
      </c>
      <c r="D1742" s="1187" t="s">
        <v>7717</v>
      </c>
      <c r="E1742" s="1184" t="s">
        <v>7783</v>
      </c>
      <c r="F1742" s="1184" t="s">
        <v>7784</v>
      </c>
      <c r="G1742" s="603" t="s">
        <v>12691</v>
      </c>
      <c r="H1742" s="603" t="s">
        <v>2856</v>
      </c>
      <c r="I1742" s="603" t="s">
        <v>4238</v>
      </c>
      <c r="J1742" s="1231" t="s">
        <v>12692</v>
      </c>
    </row>
    <row r="1743" spans="1:10" s="1029" customFormat="1" ht="51" x14ac:dyDescent="0.3">
      <c r="A1743" s="1199" t="s">
        <v>7687</v>
      </c>
      <c r="B1743" s="1184"/>
      <c r="C1743" s="1187" t="s">
        <v>7716</v>
      </c>
      <c r="D1743" s="1187" t="s">
        <v>7717</v>
      </c>
      <c r="E1743" s="603" t="s">
        <v>12693</v>
      </c>
      <c r="F1743" s="1184" t="s">
        <v>7785</v>
      </c>
      <c r="G1743" s="603" t="s">
        <v>3604</v>
      </c>
      <c r="H1743" s="603" t="s">
        <v>1684</v>
      </c>
      <c r="I1743" s="603" t="s">
        <v>12694</v>
      </c>
      <c r="J1743" s="1231" t="s">
        <v>12695</v>
      </c>
    </row>
    <row r="1744" spans="1:10" s="1029" customFormat="1" ht="51" x14ac:dyDescent="0.3">
      <c r="A1744" s="1183" t="s">
        <v>7687</v>
      </c>
      <c r="B1744" s="1184"/>
      <c r="C1744" s="1187" t="s">
        <v>7716</v>
      </c>
      <c r="D1744" s="1187" t="s">
        <v>7717</v>
      </c>
      <c r="E1744" s="603" t="s">
        <v>12696</v>
      </c>
      <c r="F1744" s="1184" t="s">
        <v>7786</v>
      </c>
      <c r="G1744" s="603" t="s">
        <v>12697</v>
      </c>
      <c r="H1744" s="603" t="s">
        <v>3738</v>
      </c>
      <c r="I1744" s="603" t="s">
        <v>12698</v>
      </c>
      <c r="J1744" s="1231" t="s">
        <v>12699</v>
      </c>
    </row>
    <row r="1745" spans="1:10" s="1029" customFormat="1" ht="51" x14ac:dyDescent="0.3">
      <c r="A1745" s="1183" t="s">
        <v>7687</v>
      </c>
      <c r="B1745" s="1184"/>
      <c r="C1745" s="1187" t="s">
        <v>7716</v>
      </c>
      <c r="D1745" s="1187" t="s">
        <v>7717</v>
      </c>
      <c r="E1745" s="1184" t="s">
        <v>7787</v>
      </c>
      <c r="F1745" s="1184" t="s">
        <v>7788</v>
      </c>
      <c r="G1745" s="603" t="s">
        <v>12700</v>
      </c>
      <c r="H1745" s="603" t="s">
        <v>1665</v>
      </c>
      <c r="I1745" s="603" t="s">
        <v>12701</v>
      </c>
      <c r="J1745" s="1231" t="s">
        <v>12702</v>
      </c>
    </row>
    <row r="1746" spans="1:10" s="1029" customFormat="1" ht="51" x14ac:dyDescent="0.3">
      <c r="A1746" s="1199" t="s">
        <v>7687</v>
      </c>
      <c r="B1746" s="1184"/>
      <c r="C1746" s="1187" t="s">
        <v>7716</v>
      </c>
      <c r="D1746" s="1187" t="s">
        <v>7717</v>
      </c>
      <c r="E1746" s="1184" t="s">
        <v>7789</v>
      </c>
      <c r="F1746" s="1184" t="s">
        <v>7790</v>
      </c>
      <c r="G1746" s="603" t="s">
        <v>12703</v>
      </c>
      <c r="H1746" s="603" t="s">
        <v>5465</v>
      </c>
      <c r="I1746" s="603" t="s">
        <v>12704</v>
      </c>
      <c r="J1746" s="1231" t="s">
        <v>12705</v>
      </c>
    </row>
    <row r="1747" spans="1:10" s="1029" customFormat="1" ht="51" x14ac:dyDescent="0.3">
      <c r="A1747" s="1183" t="s">
        <v>7687</v>
      </c>
      <c r="B1747" s="1184"/>
      <c r="C1747" s="1187" t="s">
        <v>7716</v>
      </c>
      <c r="D1747" s="1187" t="s">
        <v>7717</v>
      </c>
      <c r="E1747" s="1184" t="s">
        <v>7791</v>
      </c>
      <c r="F1747" s="1184" t="s">
        <v>7792</v>
      </c>
      <c r="G1747" s="603" t="s">
        <v>12639</v>
      </c>
      <c r="H1747" s="603" t="s">
        <v>6238</v>
      </c>
      <c r="I1747" s="603" t="s">
        <v>12640</v>
      </c>
      <c r="J1747" s="1231" t="s">
        <v>12641</v>
      </c>
    </row>
    <row r="1748" spans="1:10" s="1029" customFormat="1" ht="51" x14ac:dyDescent="0.3">
      <c r="A1748" s="1183" t="s">
        <v>7687</v>
      </c>
      <c r="B1748" s="1184"/>
      <c r="C1748" s="1187" t="s">
        <v>7716</v>
      </c>
      <c r="D1748" s="1187" t="s">
        <v>7717</v>
      </c>
      <c r="E1748" s="1184" t="s">
        <v>7793</v>
      </c>
      <c r="F1748" s="1184" t="s">
        <v>7794</v>
      </c>
      <c r="G1748" s="603" t="s">
        <v>3654</v>
      </c>
      <c r="H1748" s="603" t="s">
        <v>6238</v>
      </c>
      <c r="I1748" s="603" t="s">
        <v>12649</v>
      </c>
      <c r="J1748" s="1231" t="s">
        <v>12706</v>
      </c>
    </row>
    <row r="1749" spans="1:10" s="1029" customFormat="1" ht="51" x14ac:dyDescent="0.3">
      <c r="A1749" s="1199" t="s">
        <v>7687</v>
      </c>
      <c r="B1749" s="1184"/>
      <c r="C1749" s="1187" t="s">
        <v>7716</v>
      </c>
      <c r="D1749" s="1187" t="s">
        <v>7717</v>
      </c>
      <c r="E1749" s="1184" t="s">
        <v>7795</v>
      </c>
      <c r="F1749" s="1184" t="s">
        <v>7796</v>
      </c>
      <c r="G1749" s="603" t="s">
        <v>12707</v>
      </c>
      <c r="H1749" s="603" t="s">
        <v>12708</v>
      </c>
      <c r="I1749" s="603" t="s">
        <v>12709</v>
      </c>
      <c r="J1749" s="1231" t="s">
        <v>12710</v>
      </c>
    </row>
    <row r="1750" spans="1:10" s="1029" customFormat="1" ht="51" x14ac:dyDescent="0.3">
      <c r="A1750" s="1183" t="s">
        <v>7687</v>
      </c>
      <c r="B1750" s="1184"/>
      <c r="C1750" s="1187" t="s">
        <v>7716</v>
      </c>
      <c r="D1750" s="1187" t="s">
        <v>7717</v>
      </c>
      <c r="E1750" s="1184" t="s">
        <v>7797</v>
      </c>
      <c r="F1750" s="1184" t="s">
        <v>7798</v>
      </c>
      <c r="G1750" s="603" t="s">
        <v>12711</v>
      </c>
      <c r="H1750" s="603" t="s">
        <v>2735</v>
      </c>
      <c r="I1750" s="603" t="s">
        <v>12712</v>
      </c>
      <c r="J1750" s="1231" t="s">
        <v>12713</v>
      </c>
    </row>
    <row r="1751" spans="1:10" s="1029" customFormat="1" ht="51" x14ac:dyDescent="0.3">
      <c r="A1751" s="1183" t="s">
        <v>7687</v>
      </c>
      <c r="B1751" s="1184"/>
      <c r="C1751" s="1187" t="s">
        <v>7716</v>
      </c>
      <c r="D1751" s="1187" t="s">
        <v>7717</v>
      </c>
      <c r="E1751" s="1184" t="s">
        <v>7799</v>
      </c>
      <c r="F1751" s="1184" t="s">
        <v>7800</v>
      </c>
      <c r="G1751" s="603" t="s">
        <v>12384</v>
      </c>
      <c r="H1751" s="603" t="s">
        <v>1632</v>
      </c>
      <c r="I1751" s="603" t="s">
        <v>12714</v>
      </c>
      <c r="J1751" s="1231" t="s">
        <v>12715</v>
      </c>
    </row>
    <row r="1752" spans="1:10" s="1029" customFormat="1" ht="51" x14ac:dyDescent="0.3">
      <c r="A1752" s="1199" t="s">
        <v>7687</v>
      </c>
      <c r="B1752" s="1184"/>
      <c r="C1752" s="1187" t="s">
        <v>7716</v>
      </c>
      <c r="D1752" s="1187" t="s">
        <v>7717</v>
      </c>
      <c r="E1752" s="603" t="s">
        <v>12716</v>
      </c>
      <c r="F1752" s="1184" t="s">
        <v>7801</v>
      </c>
      <c r="G1752" s="603" t="s">
        <v>12717</v>
      </c>
      <c r="H1752" s="603" t="s">
        <v>6769</v>
      </c>
      <c r="I1752" s="603" t="s">
        <v>12718</v>
      </c>
      <c r="J1752" s="1231" t="s">
        <v>12719</v>
      </c>
    </row>
    <row r="1753" spans="1:10" s="1029" customFormat="1" ht="51" x14ac:dyDescent="0.3">
      <c r="A1753" s="1183" t="s">
        <v>7687</v>
      </c>
      <c r="B1753" s="1184"/>
      <c r="C1753" s="1187" t="s">
        <v>7716</v>
      </c>
      <c r="D1753" s="1187" t="s">
        <v>7717</v>
      </c>
      <c r="E1753" s="1184" t="s">
        <v>7802</v>
      </c>
      <c r="F1753" s="1184" t="s">
        <v>7803</v>
      </c>
      <c r="G1753" s="603" t="s">
        <v>12697</v>
      </c>
      <c r="H1753" s="603" t="s">
        <v>3738</v>
      </c>
      <c r="I1753" s="603" t="s">
        <v>12698</v>
      </c>
      <c r="J1753" s="1231" t="s">
        <v>12699</v>
      </c>
    </row>
    <row r="1754" spans="1:10" s="1029" customFormat="1" ht="51" x14ac:dyDescent="0.3">
      <c r="A1754" s="1183" t="s">
        <v>7687</v>
      </c>
      <c r="B1754" s="1184"/>
      <c r="C1754" s="1187" t="s">
        <v>7716</v>
      </c>
      <c r="D1754" s="1187" t="s">
        <v>7717</v>
      </c>
      <c r="E1754" s="1184" t="s">
        <v>7804</v>
      </c>
      <c r="F1754" s="1184" t="s">
        <v>7805</v>
      </c>
      <c r="G1754" s="603" t="s">
        <v>1687</v>
      </c>
      <c r="H1754" s="603" t="s">
        <v>4126</v>
      </c>
      <c r="I1754" s="603" t="s">
        <v>12651</v>
      </c>
      <c r="J1754" s="1231" t="s">
        <v>12720</v>
      </c>
    </row>
    <row r="1755" spans="1:10" s="1029" customFormat="1" ht="51" x14ac:dyDescent="0.3">
      <c r="A1755" s="1199" t="s">
        <v>7687</v>
      </c>
      <c r="B1755" s="1184"/>
      <c r="C1755" s="1187" t="s">
        <v>7716</v>
      </c>
      <c r="D1755" s="1187" t="s">
        <v>7717</v>
      </c>
      <c r="E1755" s="1184" t="s">
        <v>7806</v>
      </c>
      <c r="F1755" s="1184" t="s">
        <v>7807</v>
      </c>
      <c r="G1755" s="603" t="s">
        <v>12721</v>
      </c>
      <c r="H1755" s="603" t="s">
        <v>12722</v>
      </c>
      <c r="I1755" s="603" t="s">
        <v>8913</v>
      </c>
      <c r="J1755" s="1231" t="s">
        <v>12723</v>
      </c>
    </row>
    <row r="1756" spans="1:10" s="1029" customFormat="1" ht="51" x14ac:dyDescent="0.3">
      <c r="A1756" s="1183" t="s">
        <v>7687</v>
      </c>
      <c r="B1756" s="1184"/>
      <c r="C1756" s="1187" t="s">
        <v>7716</v>
      </c>
      <c r="D1756" s="1187" t="s">
        <v>7717</v>
      </c>
      <c r="E1756" s="1184" t="s">
        <v>7808</v>
      </c>
      <c r="F1756" s="1184" t="s">
        <v>7809</v>
      </c>
      <c r="G1756" s="603" t="s">
        <v>1911</v>
      </c>
      <c r="H1756" s="603" t="s">
        <v>12637</v>
      </c>
      <c r="I1756" s="603" t="s">
        <v>3769</v>
      </c>
      <c r="J1756" s="1231" t="s">
        <v>12638</v>
      </c>
    </row>
    <row r="1757" spans="1:10" s="1029" customFormat="1" ht="51" x14ac:dyDescent="0.3">
      <c r="A1757" s="1183" t="s">
        <v>7687</v>
      </c>
      <c r="B1757" s="1184"/>
      <c r="C1757" s="1187" t="s">
        <v>7716</v>
      </c>
      <c r="D1757" s="1187" t="s">
        <v>7717</v>
      </c>
      <c r="E1757" s="1184" t="s">
        <v>7810</v>
      </c>
      <c r="F1757" s="1184" t="s">
        <v>7811</v>
      </c>
      <c r="G1757" s="603" t="s">
        <v>12724</v>
      </c>
      <c r="H1757" s="603" t="s">
        <v>8275</v>
      </c>
      <c r="I1757" s="603" t="s">
        <v>12725</v>
      </c>
      <c r="J1757" s="1231" t="s">
        <v>12726</v>
      </c>
    </row>
    <row r="1758" spans="1:10" s="1029" customFormat="1" ht="51" x14ac:dyDescent="0.3">
      <c r="A1758" s="1199" t="s">
        <v>7687</v>
      </c>
      <c r="B1758" s="1184"/>
      <c r="C1758" s="1187" t="s">
        <v>7716</v>
      </c>
      <c r="D1758" s="1187" t="s">
        <v>7717</v>
      </c>
      <c r="E1758" s="1184" t="s">
        <v>7812</v>
      </c>
      <c r="F1758" s="1184" t="s">
        <v>7813</v>
      </c>
      <c r="G1758" s="603" t="s">
        <v>12727</v>
      </c>
      <c r="H1758" s="603" t="s">
        <v>4620</v>
      </c>
      <c r="I1758" s="603" t="s">
        <v>12728</v>
      </c>
      <c r="J1758" s="1231" t="s">
        <v>12729</v>
      </c>
    </row>
    <row r="1759" spans="1:10" s="1029" customFormat="1" ht="51" x14ac:dyDescent="0.3">
      <c r="A1759" s="1183" t="s">
        <v>7687</v>
      </c>
      <c r="B1759" s="1184"/>
      <c r="C1759" s="1187" t="s">
        <v>7716</v>
      </c>
      <c r="D1759" s="1187" t="s">
        <v>7717</v>
      </c>
      <c r="E1759" s="1184" t="s">
        <v>7814</v>
      </c>
      <c r="F1759" s="1184" t="s">
        <v>7815</v>
      </c>
      <c r="G1759" s="603" t="s">
        <v>12730</v>
      </c>
      <c r="H1759" s="603" t="s">
        <v>3038</v>
      </c>
      <c r="I1759" s="603" t="s">
        <v>1755</v>
      </c>
      <c r="J1759" s="1231" t="s">
        <v>12731</v>
      </c>
    </row>
    <row r="1760" spans="1:10" s="1029" customFormat="1" ht="51" x14ac:dyDescent="0.3">
      <c r="A1760" s="1183" t="s">
        <v>7687</v>
      </c>
      <c r="B1760" s="1184"/>
      <c r="C1760" s="1187" t="s">
        <v>7716</v>
      </c>
      <c r="D1760" s="1187" t="s">
        <v>7717</v>
      </c>
      <c r="E1760" s="1184" t="s">
        <v>7816</v>
      </c>
      <c r="F1760" s="1184" t="s">
        <v>7817</v>
      </c>
      <c r="G1760" s="603" t="s">
        <v>12653</v>
      </c>
      <c r="H1760" s="603" t="s">
        <v>4865</v>
      </c>
      <c r="I1760" s="603" t="s">
        <v>12640</v>
      </c>
      <c r="J1760" s="1231" t="s">
        <v>12654</v>
      </c>
    </row>
    <row r="1761" spans="1:10" s="1029" customFormat="1" ht="51" x14ac:dyDescent="0.3">
      <c r="A1761" s="1199" t="s">
        <v>7687</v>
      </c>
      <c r="B1761" s="1184"/>
      <c r="C1761" s="1187" t="s">
        <v>7716</v>
      </c>
      <c r="D1761" s="1187" t="s">
        <v>7717</v>
      </c>
      <c r="E1761" s="1184" t="s">
        <v>7818</v>
      </c>
      <c r="F1761" s="1184" t="s">
        <v>7819</v>
      </c>
      <c r="G1761" s="603" t="s">
        <v>5713</v>
      </c>
      <c r="H1761" s="603" t="s">
        <v>1665</v>
      </c>
      <c r="I1761" s="603" t="s">
        <v>12732</v>
      </c>
      <c r="J1761" s="1231" t="s">
        <v>12733</v>
      </c>
    </row>
    <row r="1762" spans="1:10" s="1029" customFormat="1" ht="51" x14ac:dyDescent="0.3">
      <c r="A1762" s="1183" t="s">
        <v>7687</v>
      </c>
      <c r="B1762" s="1184"/>
      <c r="C1762" s="1187" t="s">
        <v>7716</v>
      </c>
      <c r="D1762" s="1187" t="s">
        <v>7717</v>
      </c>
      <c r="E1762" s="1184" t="s">
        <v>7820</v>
      </c>
      <c r="F1762" s="1184" t="s">
        <v>7821</v>
      </c>
      <c r="G1762" s="603" t="s">
        <v>12734</v>
      </c>
      <c r="H1762" s="603" t="s">
        <v>1442</v>
      </c>
      <c r="I1762" s="603" t="s">
        <v>1429</v>
      </c>
      <c r="J1762" s="1231" t="s">
        <v>12735</v>
      </c>
    </row>
    <row r="1763" spans="1:10" s="1029" customFormat="1" ht="51" x14ac:dyDescent="0.3">
      <c r="A1763" s="1183" t="s">
        <v>7687</v>
      </c>
      <c r="B1763" s="1184"/>
      <c r="C1763" s="1187" t="s">
        <v>7716</v>
      </c>
      <c r="D1763" s="1187" t="s">
        <v>7717</v>
      </c>
      <c r="E1763" s="1184" t="s">
        <v>7822</v>
      </c>
      <c r="F1763" s="1184" t="s">
        <v>7823</v>
      </c>
      <c r="G1763" s="603" t="s">
        <v>2003</v>
      </c>
      <c r="H1763" s="603" t="s">
        <v>12618</v>
      </c>
      <c r="I1763" s="603" t="s">
        <v>12736</v>
      </c>
      <c r="J1763" s="1231" t="s">
        <v>12737</v>
      </c>
    </row>
    <row r="1764" spans="1:10" s="1029" customFormat="1" ht="51" x14ac:dyDescent="0.3">
      <c r="A1764" s="1199" t="s">
        <v>7687</v>
      </c>
      <c r="B1764" s="1184"/>
      <c r="C1764" s="1187" t="s">
        <v>7716</v>
      </c>
      <c r="D1764" s="1187" t="s">
        <v>7717</v>
      </c>
      <c r="E1764" s="603" t="s">
        <v>12738</v>
      </c>
      <c r="F1764" s="1184" t="s">
        <v>7824</v>
      </c>
      <c r="G1764" s="603" t="s">
        <v>2805</v>
      </c>
      <c r="H1764" s="603" t="s">
        <v>12739</v>
      </c>
      <c r="I1764" s="603" t="s">
        <v>12740</v>
      </c>
      <c r="J1764" s="1231" t="s">
        <v>12741</v>
      </c>
    </row>
    <row r="1765" spans="1:10" s="1029" customFormat="1" ht="51" x14ac:dyDescent="0.3">
      <c r="A1765" s="1183" t="s">
        <v>7687</v>
      </c>
      <c r="B1765" s="1184"/>
      <c r="C1765" s="1187" t="s">
        <v>7716</v>
      </c>
      <c r="D1765" s="1187" t="s">
        <v>7717</v>
      </c>
      <c r="E1765" s="1184" t="s">
        <v>7825</v>
      </c>
      <c r="F1765" s="1184" t="s">
        <v>7826</v>
      </c>
      <c r="G1765" s="603" t="s">
        <v>8274</v>
      </c>
      <c r="H1765" s="603" t="s">
        <v>5540</v>
      </c>
      <c r="I1765" s="603" t="s">
        <v>12632</v>
      </c>
      <c r="J1765" s="1231" t="s">
        <v>12633</v>
      </c>
    </row>
    <row r="1766" spans="1:10" s="1029" customFormat="1" ht="51" x14ac:dyDescent="0.3">
      <c r="A1766" s="1183" t="s">
        <v>7687</v>
      </c>
      <c r="B1766" s="1184"/>
      <c r="C1766" s="1187" t="s">
        <v>7716</v>
      </c>
      <c r="D1766" s="1187" t="s">
        <v>7717</v>
      </c>
      <c r="E1766" s="1184" t="s">
        <v>7827</v>
      </c>
      <c r="F1766" s="1184" t="s">
        <v>7828</v>
      </c>
      <c r="G1766" s="603" t="s">
        <v>3650</v>
      </c>
      <c r="H1766" s="603" t="s">
        <v>3697</v>
      </c>
      <c r="I1766" s="603" t="s">
        <v>3807</v>
      </c>
      <c r="J1766" s="1231" t="s">
        <v>12742</v>
      </c>
    </row>
    <row r="1767" spans="1:10" s="1029" customFormat="1" ht="51" x14ac:dyDescent="0.3">
      <c r="A1767" s="1199" t="s">
        <v>7687</v>
      </c>
      <c r="B1767" s="1184"/>
      <c r="C1767" s="1187" t="s">
        <v>7716</v>
      </c>
      <c r="D1767" s="1187" t="s">
        <v>7717</v>
      </c>
      <c r="E1767" s="1184" t="s">
        <v>7829</v>
      </c>
      <c r="F1767" s="1184" t="s">
        <v>7830</v>
      </c>
      <c r="G1767" s="603" t="s">
        <v>4899</v>
      </c>
      <c r="H1767" s="603" t="s">
        <v>12743</v>
      </c>
      <c r="I1767" s="603" t="s">
        <v>12744</v>
      </c>
      <c r="J1767" s="1231" t="s">
        <v>12745</v>
      </c>
    </row>
    <row r="1768" spans="1:10" s="1029" customFormat="1" ht="51" x14ac:dyDescent="0.3">
      <c r="A1768" s="1183" t="s">
        <v>7687</v>
      </c>
      <c r="B1768" s="1184"/>
      <c r="C1768" s="1187" t="s">
        <v>7716</v>
      </c>
      <c r="D1768" s="1187" t="s">
        <v>7717</v>
      </c>
      <c r="E1768" s="1184" t="s">
        <v>7831</v>
      </c>
      <c r="F1768" s="1184" t="s">
        <v>7832</v>
      </c>
      <c r="G1768" s="603" t="s">
        <v>12746</v>
      </c>
      <c r="H1768" s="603" t="s">
        <v>12747</v>
      </c>
      <c r="I1768" s="603" t="s">
        <v>2526</v>
      </c>
      <c r="J1768" s="1231" t="s">
        <v>12748</v>
      </c>
    </row>
    <row r="1769" spans="1:10" s="1029" customFormat="1" ht="51" x14ac:dyDescent="0.3">
      <c r="A1769" s="1201" t="s">
        <v>7687</v>
      </c>
      <c r="B1769" s="603"/>
      <c r="C1769" s="1188" t="s">
        <v>7716</v>
      </c>
      <c r="D1769" s="1188" t="s">
        <v>7717</v>
      </c>
      <c r="E1769" s="1225" t="s">
        <v>12749</v>
      </c>
      <c r="F1769" s="1225" t="s">
        <v>12750</v>
      </c>
      <c r="G1769" s="603" t="s">
        <v>12751</v>
      </c>
      <c r="H1769" s="603" t="s">
        <v>8275</v>
      </c>
      <c r="I1769" s="603" t="s">
        <v>12736</v>
      </c>
      <c r="J1769" s="1231" t="s">
        <v>12752</v>
      </c>
    </row>
    <row r="1770" spans="1:10" s="1029" customFormat="1" ht="51" x14ac:dyDescent="0.3">
      <c r="A1770" s="600" t="s">
        <v>7687</v>
      </c>
      <c r="B1770" s="603"/>
      <c r="C1770" s="1188" t="s">
        <v>7716</v>
      </c>
      <c r="D1770" s="1188" t="s">
        <v>7717</v>
      </c>
      <c r="E1770" s="1225" t="s">
        <v>12753</v>
      </c>
      <c r="F1770" s="1225" t="s">
        <v>12754</v>
      </c>
      <c r="G1770" s="603" t="s">
        <v>12755</v>
      </c>
      <c r="H1770" s="603" t="s">
        <v>1728</v>
      </c>
      <c r="I1770" s="603" t="s">
        <v>12756</v>
      </c>
      <c r="J1770" s="1231" t="s">
        <v>12757</v>
      </c>
    </row>
    <row r="1771" spans="1:10" s="1029" customFormat="1" ht="51" x14ac:dyDescent="0.3">
      <c r="A1771" s="1201" t="s">
        <v>7687</v>
      </c>
      <c r="B1771" s="603"/>
      <c r="C1771" s="1188" t="s">
        <v>7716</v>
      </c>
      <c r="D1771" s="1188" t="s">
        <v>7717</v>
      </c>
      <c r="E1771" s="1225" t="s">
        <v>12758</v>
      </c>
      <c r="F1771" s="1225" t="s">
        <v>12759</v>
      </c>
      <c r="G1771" s="603" t="s">
        <v>2499</v>
      </c>
      <c r="H1771" s="603" t="s">
        <v>12760</v>
      </c>
      <c r="I1771" s="603" t="s">
        <v>12761</v>
      </c>
      <c r="J1771" s="1231" t="s">
        <v>12762</v>
      </c>
    </row>
    <row r="1772" spans="1:10" s="1029" customFormat="1" ht="51" x14ac:dyDescent="0.3">
      <c r="A1772" s="600" t="s">
        <v>7687</v>
      </c>
      <c r="B1772" s="603"/>
      <c r="C1772" s="1188" t="s">
        <v>7716</v>
      </c>
      <c r="D1772" s="1188" t="s">
        <v>7717</v>
      </c>
      <c r="E1772" s="1225" t="s">
        <v>12763</v>
      </c>
      <c r="F1772" s="1225" t="s">
        <v>12764</v>
      </c>
      <c r="G1772" s="603" t="s">
        <v>2849</v>
      </c>
      <c r="H1772" s="603" t="s">
        <v>2735</v>
      </c>
      <c r="I1772" s="603" t="s">
        <v>12765</v>
      </c>
      <c r="J1772" s="1231" t="s">
        <v>12766</v>
      </c>
    </row>
    <row r="1773" spans="1:10" s="1029" customFormat="1" ht="52.5" x14ac:dyDescent="0.3">
      <c r="A1773" s="1201" t="s">
        <v>7687</v>
      </c>
      <c r="B1773" s="603"/>
      <c r="C1773" s="1188" t="s">
        <v>7716</v>
      </c>
      <c r="D1773" s="1188" t="s">
        <v>7717</v>
      </c>
      <c r="E1773" s="1225" t="s">
        <v>12767</v>
      </c>
      <c r="F1773" s="1225" t="s">
        <v>12768</v>
      </c>
      <c r="G1773" s="603" t="s">
        <v>8692</v>
      </c>
      <c r="H1773" s="603" t="s">
        <v>1865</v>
      </c>
      <c r="I1773" s="603" t="s">
        <v>1744</v>
      </c>
      <c r="J1773" s="1231" t="s">
        <v>12769</v>
      </c>
    </row>
    <row r="1774" spans="1:10" s="1029" customFormat="1" ht="51" x14ac:dyDescent="0.3">
      <c r="A1774" s="600" t="s">
        <v>7687</v>
      </c>
      <c r="B1774" s="603"/>
      <c r="C1774" s="1188" t="s">
        <v>7716</v>
      </c>
      <c r="D1774" s="1188" t="s">
        <v>7717</v>
      </c>
      <c r="E1774" s="1225" t="s">
        <v>12770</v>
      </c>
      <c r="F1774" s="1225" t="s">
        <v>12771</v>
      </c>
      <c r="G1774" s="603" t="s">
        <v>12541</v>
      </c>
      <c r="H1774" s="603" t="s">
        <v>1648</v>
      </c>
      <c r="I1774" s="603" t="s">
        <v>12772</v>
      </c>
      <c r="J1774" s="1231" t="s">
        <v>12773</v>
      </c>
    </row>
    <row r="1775" spans="1:10" s="1065" customFormat="1" ht="51" x14ac:dyDescent="0.3">
      <c r="A1775" s="1201" t="s">
        <v>7687</v>
      </c>
      <c r="B1775" s="603"/>
      <c r="C1775" s="1188" t="s">
        <v>7716</v>
      </c>
      <c r="D1775" s="1188" t="s">
        <v>7717</v>
      </c>
      <c r="E1775" s="1225" t="s">
        <v>12774</v>
      </c>
      <c r="F1775" s="1225" t="s">
        <v>12775</v>
      </c>
      <c r="G1775" s="603" t="s">
        <v>6121</v>
      </c>
      <c r="H1775" s="603" t="s">
        <v>1865</v>
      </c>
      <c r="I1775" s="603" t="s">
        <v>8814</v>
      </c>
      <c r="J1775" s="1231" t="s">
        <v>12776</v>
      </c>
    </row>
    <row r="1776" spans="1:10" s="1029" customFormat="1" ht="52.5" x14ac:dyDescent="0.3">
      <c r="A1776" s="600" t="s">
        <v>7687</v>
      </c>
      <c r="B1776" s="603"/>
      <c r="C1776" s="1188" t="s">
        <v>7716</v>
      </c>
      <c r="D1776" s="1188" t="s">
        <v>7717</v>
      </c>
      <c r="E1776" s="1225" t="s">
        <v>12777</v>
      </c>
      <c r="F1776" s="1225" t="s">
        <v>12778</v>
      </c>
      <c r="G1776" s="603" t="s">
        <v>12779</v>
      </c>
      <c r="H1776" s="603" t="s">
        <v>4209</v>
      </c>
      <c r="I1776" s="603" t="s">
        <v>12668</v>
      </c>
      <c r="J1776" s="1231" t="s">
        <v>12780</v>
      </c>
    </row>
    <row r="1777" spans="1:15" s="1029" customFormat="1" ht="52.5" x14ac:dyDescent="0.3">
      <c r="A1777" s="1201" t="s">
        <v>7687</v>
      </c>
      <c r="B1777" s="603"/>
      <c r="C1777" s="1188" t="s">
        <v>7716</v>
      </c>
      <c r="D1777" s="1188" t="s">
        <v>7717</v>
      </c>
      <c r="E1777" s="1225" t="s">
        <v>12781</v>
      </c>
      <c r="F1777" s="1225" t="s">
        <v>12782</v>
      </c>
      <c r="G1777" s="603" t="s">
        <v>12783</v>
      </c>
      <c r="H1777" s="603" t="s">
        <v>1696</v>
      </c>
      <c r="I1777" s="603" t="s">
        <v>12784</v>
      </c>
      <c r="J1777" s="1231" t="s">
        <v>12785</v>
      </c>
    </row>
    <row r="1778" spans="1:15" s="1029" customFormat="1" ht="51" x14ac:dyDescent="0.3">
      <c r="A1778" s="600" t="s">
        <v>7687</v>
      </c>
      <c r="B1778" s="603"/>
      <c r="C1778" s="1188" t="s">
        <v>7716</v>
      </c>
      <c r="D1778" s="1188" t="s">
        <v>7717</v>
      </c>
      <c r="E1778" s="1225" t="s">
        <v>12786</v>
      </c>
      <c r="F1778" s="1225" t="s">
        <v>12787</v>
      </c>
      <c r="G1778" s="603" t="s">
        <v>2656</v>
      </c>
      <c r="H1778" s="603" t="s">
        <v>3728</v>
      </c>
      <c r="I1778" s="603" t="s">
        <v>4621</v>
      </c>
      <c r="J1778" s="1231" t="s">
        <v>12788</v>
      </c>
    </row>
    <row r="1779" spans="1:15" s="251" customFormat="1" ht="52.5" x14ac:dyDescent="0.3">
      <c r="A1779" s="1201" t="s">
        <v>7687</v>
      </c>
      <c r="B1779" s="603"/>
      <c r="C1779" s="1188" t="s">
        <v>7716</v>
      </c>
      <c r="D1779" s="1188" t="s">
        <v>7717</v>
      </c>
      <c r="E1779" s="1225" t="s">
        <v>12789</v>
      </c>
      <c r="F1779" s="1225" t="s">
        <v>12790</v>
      </c>
      <c r="G1779" s="603" t="s">
        <v>12791</v>
      </c>
      <c r="H1779" s="603" t="s">
        <v>2735</v>
      </c>
      <c r="I1779" s="603" t="s">
        <v>12668</v>
      </c>
      <c r="J1779" s="1231" t="s">
        <v>12792</v>
      </c>
    </row>
    <row r="1780" spans="1:15" s="1026" customFormat="1" ht="65.25" x14ac:dyDescent="0.3">
      <c r="A1780" s="600" t="s">
        <v>7687</v>
      </c>
      <c r="B1780" s="603"/>
      <c r="C1780" s="1188" t="s">
        <v>7716</v>
      </c>
      <c r="D1780" s="1188" t="s">
        <v>7717</v>
      </c>
      <c r="E1780" s="1225" t="s">
        <v>12793</v>
      </c>
      <c r="F1780" s="603" t="s">
        <v>12794</v>
      </c>
      <c r="G1780" s="603" t="s">
        <v>12384</v>
      </c>
      <c r="H1780" s="603" t="s">
        <v>5716</v>
      </c>
      <c r="I1780" s="603" t="s">
        <v>4601</v>
      </c>
      <c r="J1780" s="1231" t="s">
        <v>12795</v>
      </c>
      <c r="K1780" s="1025"/>
      <c r="L1780" s="1025"/>
      <c r="M1780" s="1025"/>
      <c r="N1780" s="1025"/>
      <c r="O1780" s="1025"/>
    </row>
    <row r="1781" spans="1:15" s="1026" customFormat="1" ht="51" x14ac:dyDescent="0.3">
      <c r="A1781" s="1194" t="s">
        <v>10841</v>
      </c>
      <c r="B1781" s="1195"/>
      <c r="C1781" s="1196" t="s">
        <v>7716</v>
      </c>
      <c r="D1781" s="1197" t="s">
        <v>12434</v>
      </c>
      <c r="E1781" s="1195" t="s">
        <v>12583</v>
      </c>
      <c r="F1781" s="1195" t="s">
        <v>12796</v>
      </c>
      <c r="G1781" s="1195" t="s">
        <v>12797</v>
      </c>
      <c r="H1781" s="1195" t="s">
        <v>12586</v>
      </c>
      <c r="I1781" s="1195"/>
      <c r="J1781" s="1195"/>
      <c r="K1781" s="1025"/>
      <c r="L1781" s="1025"/>
      <c r="M1781" s="1025"/>
      <c r="N1781" s="1025"/>
      <c r="O1781" s="1025"/>
    </row>
    <row r="1782" spans="1:15" s="1026" customFormat="1" ht="38.25" x14ac:dyDescent="0.3">
      <c r="A1782" s="1199">
        <v>21303</v>
      </c>
      <c r="B1782" s="1187">
        <v>2130301</v>
      </c>
      <c r="C1782" s="1016" t="s">
        <v>5667</v>
      </c>
      <c r="D1782" s="1232" t="s">
        <v>5668</v>
      </c>
      <c r="E1782" s="1187" t="s">
        <v>5669</v>
      </c>
      <c r="F1782" s="1187" t="s">
        <v>5670</v>
      </c>
      <c r="G1782" s="1187" t="s">
        <v>5671</v>
      </c>
      <c r="H1782" s="1187" t="s">
        <v>3624</v>
      </c>
      <c r="I1782" s="1187" t="s">
        <v>5672</v>
      </c>
      <c r="J1782" s="1187" t="s">
        <v>5673</v>
      </c>
      <c r="K1782" s="1025"/>
      <c r="L1782" s="1025"/>
      <c r="M1782" s="1025"/>
      <c r="N1782" s="1025"/>
      <c r="O1782" s="1025"/>
    </row>
    <row r="1783" spans="1:15" s="1026" customFormat="1" ht="38.25" x14ac:dyDescent="0.3">
      <c r="A1783" s="1199">
        <v>21303</v>
      </c>
      <c r="B1783" s="1187">
        <v>2130301</v>
      </c>
      <c r="C1783" s="1187" t="s">
        <v>5667</v>
      </c>
      <c r="D1783" s="1187" t="s">
        <v>5668</v>
      </c>
      <c r="E1783" s="1187" t="s">
        <v>5674</v>
      </c>
      <c r="F1783" s="1187" t="s">
        <v>5675</v>
      </c>
      <c r="G1783" s="1187" t="s">
        <v>5676</v>
      </c>
      <c r="H1783" s="1187" t="s">
        <v>2207</v>
      </c>
      <c r="I1783" s="1187" t="s">
        <v>5677</v>
      </c>
      <c r="J1783" s="1187" t="s">
        <v>5678</v>
      </c>
      <c r="K1783" s="1025"/>
      <c r="L1783" s="1025"/>
      <c r="M1783" s="1025"/>
      <c r="N1783" s="1025"/>
      <c r="O1783" s="1025"/>
    </row>
    <row r="1784" spans="1:15" s="1026" customFormat="1" ht="38.25" x14ac:dyDescent="0.3">
      <c r="A1784" s="1199">
        <v>21303</v>
      </c>
      <c r="B1784" s="1187">
        <v>2130301</v>
      </c>
      <c r="C1784" s="1187" t="s">
        <v>5667</v>
      </c>
      <c r="D1784" s="1187" t="s">
        <v>5668</v>
      </c>
      <c r="E1784" s="1187" t="s">
        <v>5679</v>
      </c>
      <c r="F1784" s="1187" t="s">
        <v>5680</v>
      </c>
      <c r="G1784" s="1187" t="s">
        <v>3804</v>
      </c>
      <c r="H1784" s="1187" t="s">
        <v>5681</v>
      </c>
      <c r="I1784" s="1187" t="s">
        <v>5682</v>
      </c>
      <c r="J1784" s="1187" t="s">
        <v>5683</v>
      </c>
      <c r="K1784" s="1025"/>
      <c r="L1784" s="1025"/>
      <c r="M1784" s="1025"/>
      <c r="N1784" s="1025"/>
      <c r="O1784" s="1025"/>
    </row>
    <row r="1785" spans="1:15" s="1026" customFormat="1" ht="38.25" x14ac:dyDescent="0.3">
      <c r="A1785" s="1199">
        <v>21303</v>
      </c>
      <c r="B1785" s="1187">
        <v>2130301</v>
      </c>
      <c r="C1785" s="1187" t="s">
        <v>5667</v>
      </c>
      <c r="D1785" s="1187" t="s">
        <v>5668</v>
      </c>
      <c r="E1785" s="1187" t="s">
        <v>5684</v>
      </c>
      <c r="F1785" s="1187" t="s">
        <v>5685</v>
      </c>
      <c r="G1785" s="1187" t="s">
        <v>5686</v>
      </c>
      <c r="H1785" s="1187" t="s">
        <v>1421</v>
      </c>
      <c r="I1785" s="1187" t="s">
        <v>1422</v>
      </c>
      <c r="J1785" s="1187" t="s">
        <v>5687</v>
      </c>
      <c r="K1785" s="1025"/>
      <c r="L1785" s="1025"/>
      <c r="M1785" s="1025"/>
      <c r="N1785" s="1025"/>
      <c r="O1785" s="1025"/>
    </row>
    <row r="1786" spans="1:15" s="1026" customFormat="1" ht="51" x14ac:dyDescent="0.3">
      <c r="A1786" s="1199">
        <v>21303</v>
      </c>
      <c r="B1786" s="1187">
        <v>2130301</v>
      </c>
      <c r="C1786" s="1187" t="s">
        <v>5667</v>
      </c>
      <c r="D1786" s="1187" t="s">
        <v>5668</v>
      </c>
      <c r="E1786" s="1187" t="s">
        <v>5688</v>
      </c>
      <c r="F1786" s="1187" t="s">
        <v>5689</v>
      </c>
      <c r="G1786" s="1187" t="s">
        <v>5690</v>
      </c>
      <c r="H1786" s="1187" t="s">
        <v>1783</v>
      </c>
      <c r="I1786" s="1187" t="s">
        <v>5691</v>
      </c>
      <c r="J1786" s="1187" t="s">
        <v>5692</v>
      </c>
      <c r="K1786" s="1025"/>
      <c r="L1786" s="1025"/>
      <c r="M1786" s="1025"/>
      <c r="N1786" s="1025"/>
      <c r="O1786" s="1025"/>
    </row>
    <row r="1787" spans="1:15" s="1026" customFormat="1" ht="38.25" x14ac:dyDescent="0.3">
      <c r="A1787" s="1199">
        <v>21303</v>
      </c>
      <c r="B1787" s="1187">
        <v>2130301</v>
      </c>
      <c r="C1787" s="1187" t="s">
        <v>5667</v>
      </c>
      <c r="D1787" s="1187" t="s">
        <v>5668</v>
      </c>
      <c r="E1787" s="1187" t="s">
        <v>2015</v>
      </c>
      <c r="F1787" s="1187" t="s">
        <v>5693</v>
      </c>
      <c r="G1787" s="1187" t="s">
        <v>5694</v>
      </c>
      <c r="H1787" s="1187" t="s">
        <v>1901</v>
      </c>
      <c r="I1787" s="1187" t="s">
        <v>1622</v>
      </c>
      <c r="J1787" s="1187" t="s">
        <v>5695</v>
      </c>
      <c r="K1787" s="1025"/>
      <c r="L1787" s="1025"/>
      <c r="M1787" s="1025"/>
      <c r="N1787" s="1025"/>
      <c r="O1787" s="1025"/>
    </row>
    <row r="1788" spans="1:15" s="1026" customFormat="1" ht="38.25" x14ac:dyDescent="0.3">
      <c r="A1788" s="1199">
        <v>21303</v>
      </c>
      <c r="B1788" s="1187">
        <v>2130301</v>
      </c>
      <c r="C1788" s="1187" t="s">
        <v>5667</v>
      </c>
      <c r="D1788" s="1187" t="s">
        <v>5668</v>
      </c>
      <c r="E1788" s="1187" t="s">
        <v>5696</v>
      </c>
      <c r="F1788" s="1187" t="s">
        <v>5697</v>
      </c>
      <c r="G1788" s="1187" t="s">
        <v>5698</v>
      </c>
      <c r="H1788" s="1187" t="s">
        <v>5699</v>
      </c>
      <c r="I1788" s="1187" t="s">
        <v>5700</v>
      </c>
      <c r="J1788" s="1187" t="s">
        <v>5701</v>
      </c>
      <c r="K1788" s="1025"/>
      <c r="L1788" s="1025"/>
      <c r="M1788" s="1025"/>
      <c r="N1788" s="1025"/>
      <c r="O1788" s="1025"/>
    </row>
    <row r="1789" spans="1:15" s="1026" customFormat="1" ht="63.75" x14ac:dyDescent="0.3">
      <c r="A1789" s="1199">
        <v>21303</v>
      </c>
      <c r="B1789" s="1187">
        <v>2130301</v>
      </c>
      <c r="C1789" s="1187" t="s">
        <v>5667</v>
      </c>
      <c r="D1789" s="1187" t="s">
        <v>5668</v>
      </c>
      <c r="E1789" s="1187" t="s">
        <v>5702</v>
      </c>
      <c r="F1789" s="1187" t="s">
        <v>5703</v>
      </c>
      <c r="G1789" s="1187" t="s">
        <v>5704</v>
      </c>
      <c r="H1789" s="1187" t="s">
        <v>1621</v>
      </c>
      <c r="I1789" s="1187" t="s">
        <v>1410</v>
      </c>
      <c r="J1789" s="1187" t="s">
        <v>5705</v>
      </c>
      <c r="K1789" s="1025"/>
      <c r="L1789" s="1025"/>
      <c r="M1789" s="1025"/>
      <c r="N1789" s="1025"/>
      <c r="O1789" s="1025"/>
    </row>
    <row r="1790" spans="1:15" s="1026" customFormat="1" ht="51" x14ac:dyDescent="0.3">
      <c r="A1790" s="1199">
        <v>21303</v>
      </c>
      <c r="B1790" s="1187">
        <v>2130301</v>
      </c>
      <c r="C1790" s="1187" t="s">
        <v>5667</v>
      </c>
      <c r="D1790" s="1187" t="s">
        <v>5668</v>
      </c>
      <c r="E1790" s="1187" t="s">
        <v>5706</v>
      </c>
      <c r="F1790" s="1187" t="s">
        <v>5707</v>
      </c>
      <c r="G1790" s="1187" t="s">
        <v>5708</v>
      </c>
      <c r="H1790" s="1187" t="s">
        <v>4200</v>
      </c>
      <c r="I1790" s="1187" t="s">
        <v>5709</v>
      </c>
      <c r="J1790" s="1187" t="s">
        <v>5710</v>
      </c>
      <c r="K1790" s="1025"/>
      <c r="L1790" s="1025"/>
      <c r="M1790" s="1025"/>
      <c r="N1790" s="1025"/>
      <c r="O1790" s="1025"/>
    </row>
    <row r="1791" spans="1:15" s="1026" customFormat="1" ht="38.25" x14ac:dyDescent="0.3">
      <c r="A1791" s="1199">
        <v>21303</v>
      </c>
      <c r="B1791" s="1187">
        <v>2130301</v>
      </c>
      <c r="C1791" s="1187" t="s">
        <v>5667</v>
      </c>
      <c r="D1791" s="1187" t="s">
        <v>5668</v>
      </c>
      <c r="E1791" s="1187" t="s">
        <v>5711</v>
      </c>
      <c r="F1791" s="1187" t="s">
        <v>5712</v>
      </c>
      <c r="G1791" s="1187" t="s">
        <v>5713</v>
      </c>
      <c r="H1791" s="1187" t="s">
        <v>5104</v>
      </c>
      <c r="I1791" s="1187" t="s">
        <v>5714</v>
      </c>
      <c r="J1791" s="1187">
        <v>0</v>
      </c>
      <c r="K1791" s="1025"/>
      <c r="L1791" s="1025"/>
      <c r="M1791" s="1025"/>
      <c r="N1791" s="1025"/>
      <c r="O1791" s="1025"/>
    </row>
    <row r="1792" spans="1:15" s="1026" customFormat="1" ht="38.25" x14ac:dyDescent="0.3">
      <c r="A1792" s="1199">
        <v>21303</v>
      </c>
      <c r="B1792" s="1187">
        <v>2130301</v>
      </c>
      <c r="C1792" s="1187" t="s">
        <v>5667</v>
      </c>
      <c r="D1792" s="1187" t="s">
        <v>5668</v>
      </c>
      <c r="E1792" s="1187" t="s">
        <v>5715</v>
      </c>
      <c r="F1792" s="1187" t="s">
        <v>5712</v>
      </c>
      <c r="G1792" s="1187" t="s">
        <v>2591</v>
      </c>
      <c r="H1792" s="1187" t="s">
        <v>5716</v>
      </c>
      <c r="I1792" s="1187" t="s">
        <v>2620</v>
      </c>
      <c r="J1792" s="1187" t="s">
        <v>5717</v>
      </c>
      <c r="K1792" s="1025"/>
      <c r="L1792" s="1025"/>
      <c r="M1792" s="1025"/>
      <c r="N1792" s="1025"/>
      <c r="O1792" s="1025"/>
    </row>
    <row r="1793" spans="1:15" s="1026" customFormat="1" ht="51" x14ac:dyDescent="0.3">
      <c r="A1793" s="1199">
        <v>21303</v>
      </c>
      <c r="B1793" s="1187">
        <v>2130301</v>
      </c>
      <c r="C1793" s="1187" t="s">
        <v>5667</v>
      </c>
      <c r="D1793" s="1187" t="s">
        <v>5668</v>
      </c>
      <c r="E1793" s="1187" t="s">
        <v>5718</v>
      </c>
      <c r="F1793" s="1187" t="s">
        <v>5719</v>
      </c>
      <c r="G1793" s="1187" t="s">
        <v>5720</v>
      </c>
      <c r="H1793" s="1187" t="s">
        <v>5460</v>
      </c>
      <c r="I1793" s="1187" t="s">
        <v>2941</v>
      </c>
      <c r="J1793" s="1187" t="s">
        <v>5721</v>
      </c>
      <c r="K1793" s="1025"/>
      <c r="L1793" s="1025"/>
      <c r="M1793" s="1025"/>
      <c r="N1793" s="1025"/>
      <c r="O1793" s="1025"/>
    </row>
    <row r="1794" spans="1:15" s="1026" customFormat="1" ht="51" x14ac:dyDescent="0.3">
      <c r="A1794" s="1199">
        <v>21303</v>
      </c>
      <c r="B1794" s="1187">
        <v>2130301</v>
      </c>
      <c r="C1794" s="1187" t="s">
        <v>5667</v>
      </c>
      <c r="D1794" s="1187" t="s">
        <v>5668</v>
      </c>
      <c r="E1794" s="1187" t="s">
        <v>5722</v>
      </c>
      <c r="F1794" s="1187" t="s">
        <v>5723</v>
      </c>
      <c r="G1794" s="1187" t="s">
        <v>2591</v>
      </c>
      <c r="H1794" s="1187" t="s">
        <v>5716</v>
      </c>
      <c r="I1794" s="1187" t="s">
        <v>2620</v>
      </c>
      <c r="J1794" s="1187" t="s">
        <v>5717</v>
      </c>
      <c r="K1794" s="1025"/>
      <c r="L1794" s="1025"/>
      <c r="M1794" s="1025"/>
      <c r="N1794" s="1025"/>
      <c r="O1794" s="1025"/>
    </row>
    <row r="1795" spans="1:15" s="1026" customFormat="1" ht="38.25" x14ac:dyDescent="0.3">
      <c r="A1795" s="1199">
        <v>21303</v>
      </c>
      <c r="B1795" s="1187">
        <v>2130301</v>
      </c>
      <c r="C1795" s="1187" t="s">
        <v>5667</v>
      </c>
      <c r="D1795" s="1187" t="s">
        <v>5668</v>
      </c>
      <c r="E1795" s="1187" t="s">
        <v>5722</v>
      </c>
      <c r="F1795" s="1187" t="s">
        <v>5724</v>
      </c>
      <c r="G1795" s="1187" t="s">
        <v>2591</v>
      </c>
      <c r="H1795" s="1187" t="s">
        <v>5716</v>
      </c>
      <c r="I1795" s="1187" t="s">
        <v>2620</v>
      </c>
      <c r="J1795" s="1187" t="s">
        <v>5717</v>
      </c>
      <c r="K1795" s="1025"/>
      <c r="L1795" s="1025"/>
      <c r="M1795" s="1025"/>
      <c r="N1795" s="1025"/>
      <c r="O1795" s="1025"/>
    </row>
    <row r="1796" spans="1:15" s="1026" customFormat="1" ht="38.25" x14ac:dyDescent="0.3">
      <c r="A1796" s="1199">
        <v>21303</v>
      </c>
      <c r="B1796" s="1187">
        <v>2130301</v>
      </c>
      <c r="C1796" s="1187" t="s">
        <v>5667</v>
      </c>
      <c r="D1796" s="1187" t="s">
        <v>5668</v>
      </c>
      <c r="E1796" s="1187" t="s">
        <v>5722</v>
      </c>
      <c r="F1796" s="1187" t="s">
        <v>5725</v>
      </c>
      <c r="G1796" s="1187" t="s">
        <v>2591</v>
      </c>
      <c r="H1796" s="1187" t="s">
        <v>5716</v>
      </c>
      <c r="I1796" s="1187" t="s">
        <v>2620</v>
      </c>
      <c r="J1796" s="1187" t="s">
        <v>5717</v>
      </c>
      <c r="K1796" s="1025"/>
      <c r="L1796" s="1025"/>
      <c r="M1796" s="1025"/>
      <c r="N1796" s="1025"/>
      <c r="O1796" s="1025"/>
    </row>
    <row r="1797" spans="1:15" s="1026" customFormat="1" ht="38.25" x14ac:dyDescent="0.3">
      <c r="A1797" s="1199">
        <v>21303</v>
      </c>
      <c r="B1797" s="1187">
        <v>2130301</v>
      </c>
      <c r="C1797" s="1187" t="s">
        <v>5667</v>
      </c>
      <c r="D1797" s="1187" t="s">
        <v>5668</v>
      </c>
      <c r="E1797" s="1187" t="s">
        <v>5722</v>
      </c>
      <c r="F1797" s="1187" t="s">
        <v>5726</v>
      </c>
      <c r="G1797" s="1187" t="s">
        <v>2591</v>
      </c>
      <c r="H1797" s="1187" t="s">
        <v>5716</v>
      </c>
      <c r="I1797" s="1187" t="s">
        <v>2620</v>
      </c>
      <c r="J1797" s="1187" t="s">
        <v>5717</v>
      </c>
      <c r="K1797" s="1025"/>
      <c r="L1797" s="1025"/>
      <c r="M1797" s="1025"/>
      <c r="N1797" s="1025"/>
      <c r="O1797" s="1025"/>
    </row>
    <row r="1798" spans="1:15" s="1026" customFormat="1" ht="38.25" x14ac:dyDescent="0.3">
      <c r="A1798" s="1199">
        <v>21303</v>
      </c>
      <c r="B1798" s="1187">
        <v>2130301</v>
      </c>
      <c r="C1798" s="1187" t="s">
        <v>5667</v>
      </c>
      <c r="D1798" s="1187" t="s">
        <v>5668</v>
      </c>
      <c r="E1798" s="1187" t="s">
        <v>5722</v>
      </c>
      <c r="F1798" s="1187" t="s">
        <v>5727</v>
      </c>
      <c r="G1798" s="1187" t="s">
        <v>2591</v>
      </c>
      <c r="H1798" s="1187" t="s">
        <v>5716</v>
      </c>
      <c r="I1798" s="1187" t="s">
        <v>2620</v>
      </c>
      <c r="J1798" s="1187" t="s">
        <v>5717</v>
      </c>
      <c r="K1798" s="1025"/>
      <c r="L1798" s="1025"/>
      <c r="M1798" s="1025"/>
      <c r="N1798" s="1025"/>
      <c r="O1798" s="1025"/>
    </row>
    <row r="1799" spans="1:15" s="1026" customFormat="1" ht="38.25" x14ac:dyDescent="0.3">
      <c r="A1799" s="1199">
        <v>21303</v>
      </c>
      <c r="B1799" s="1187">
        <v>2130301</v>
      </c>
      <c r="C1799" s="1187" t="s">
        <v>5667</v>
      </c>
      <c r="D1799" s="1187" t="s">
        <v>5668</v>
      </c>
      <c r="E1799" s="1187" t="s">
        <v>5722</v>
      </c>
      <c r="F1799" s="1187" t="s">
        <v>5728</v>
      </c>
      <c r="G1799" s="1187" t="s">
        <v>2591</v>
      </c>
      <c r="H1799" s="1187" t="s">
        <v>5716</v>
      </c>
      <c r="I1799" s="1187" t="s">
        <v>2620</v>
      </c>
      <c r="J1799" s="1187" t="s">
        <v>5717</v>
      </c>
      <c r="K1799" s="1025"/>
      <c r="L1799" s="1025"/>
      <c r="M1799" s="1025"/>
      <c r="N1799" s="1025"/>
      <c r="O1799" s="1025"/>
    </row>
    <row r="1800" spans="1:15" s="1026" customFormat="1" ht="38.25" x14ac:dyDescent="0.3">
      <c r="A1800" s="1199">
        <v>21303</v>
      </c>
      <c r="B1800" s="1187">
        <v>2130301</v>
      </c>
      <c r="C1800" s="1187" t="s">
        <v>5667</v>
      </c>
      <c r="D1800" s="1187" t="s">
        <v>5668</v>
      </c>
      <c r="E1800" s="1187" t="s">
        <v>5722</v>
      </c>
      <c r="F1800" s="1187" t="s">
        <v>5729</v>
      </c>
      <c r="G1800" s="1187" t="s">
        <v>2591</v>
      </c>
      <c r="H1800" s="1187" t="s">
        <v>5716</v>
      </c>
      <c r="I1800" s="1187" t="s">
        <v>2620</v>
      </c>
      <c r="J1800" s="1187" t="s">
        <v>5717</v>
      </c>
      <c r="K1800" s="1025"/>
      <c r="L1800" s="1025"/>
      <c r="M1800" s="1025"/>
      <c r="N1800" s="1025"/>
      <c r="O1800" s="1025"/>
    </row>
    <row r="1801" spans="1:15" s="1026" customFormat="1" ht="38.25" x14ac:dyDescent="0.3">
      <c r="A1801" s="1199">
        <v>21303</v>
      </c>
      <c r="B1801" s="1187">
        <v>2130301</v>
      </c>
      <c r="C1801" s="1187" t="s">
        <v>5667</v>
      </c>
      <c r="D1801" s="1187" t="s">
        <v>5668</v>
      </c>
      <c r="E1801" s="1187" t="s">
        <v>5722</v>
      </c>
      <c r="F1801" s="1187" t="s">
        <v>5730</v>
      </c>
      <c r="G1801" s="1187" t="s">
        <v>2591</v>
      </c>
      <c r="H1801" s="1187" t="s">
        <v>5716</v>
      </c>
      <c r="I1801" s="1187" t="s">
        <v>2620</v>
      </c>
      <c r="J1801" s="1187" t="s">
        <v>5717</v>
      </c>
      <c r="K1801" s="1025"/>
      <c r="L1801" s="1025"/>
      <c r="M1801" s="1025"/>
      <c r="N1801" s="1025"/>
      <c r="O1801" s="1025"/>
    </row>
    <row r="1802" spans="1:15" s="1026" customFormat="1" ht="38.25" x14ac:dyDescent="0.3">
      <c r="A1802" s="1199">
        <v>21303</v>
      </c>
      <c r="B1802" s="1187">
        <v>2130301</v>
      </c>
      <c r="C1802" s="1187" t="s">
        <v>5667</v>
      </c>
      <c r="D1802" s="1187" t="s">
        <v>5668</v>
      </c>
      <c r="E1802" s="1187" t="s">
        <v>5722</v>
      </c>
      <c r="F1802" s="1187" t="s">
        <v>5731</v>
      </c>
      <c r="G1802" s="1187" t="s">
        <v>2591</v>
      </c>
      <c r="H1802" s="1187" t="s">
        <v>5716</v>
      </c>
      <c r="I1802" s="1187" t="s">
        <v>2620</v>
      </c>
      <c r="J1802" s="1187" t="s">
        <v>5717</v>
      </c>
      <c r="K1802" s="1025"/>
      <c r="L1802" s="1025"/>
      <c r="M1802" s="1025"/>
      <c r="N1802" s="1025"/>
      <c r="O1802" s="1025"/>
    </row>
    <row r="1803" spans="1:15" s="1026" customFormat="1" ht="38.25" x14ac:dyDescent="0.3">
      <c r="A1803" s="1199">
        <v>21303</v>
      </c>
      <c r="B1803" s="1187">
        <v>2130301</v>
      </c>
      <c r="C1803" s="1187" t="s">
        <v>5667</v>
      </c>
      <c r="D1803" s="1187" t="s">
        <v>5668</v>
      </c>
      <c r="E1803" s="1187" t="s">
        <v>5722</v>
      </c>
      <c r="F1803" s="1187" t="s">
        <v>5732</v>
      </c>
      <c r="G1803" s="1187" t="s">
        <v>2591</v>
      </c>
      <c r="H1803" s="1187" t="s">
        <v>5716</v>
      </c>
      <c r="I1803" s="1187" t="s">
        <v>2620</v>
      </c>
      <c r="J1803" s="1187" t="s">
        <v>5717</v>
      </c>
      <c r="K1803" s="1025"/>
      <c r="L1803" s="1025"/>
      <c r="M1803" s="1025"/>
      <c r="N1803" s="1025"/>
      <c r="O1803" s="1025"/>
    </row>
    <row r="1804" spans="1:15" s="1131" customFormat="1" ht="38.25" x14ac:dyDescent="0.3">
      <c r="A1804" s="1199">
        <v>21303</v>
      </c>
      <c r="B1804" s="1187">
        <v>2130301</v>
      </c>
      <c r="C1804" s="1187" t="s">
        <v>5667</v>
      </c>
      <c r="D1804" s="1187" t="s">
        <v>5668</v>
      </c>
      <c r="E1804" s="1187" t="s">
        <v>5722</v>
      </c>
      <c r="F1804" s="1187" t="s">
        <v>5733</v>
      </c>
      <c r="G1804" s="1187" t="s">
        <v>2591</v>
      </c>
      <c r="H1804" s="1187" t="s">
        <v>5716</v>
      </c>
      <c r="I1804" s="1187" t="s">
        <v>2620</v>
      </c>
      <c r="J1804" s="1187" t="s">
        <v>5717</v>
      </c>
      <c r="K1804" s="1130"/>
      <c r="L1804" s="1130"/>
      <c r="M1804" s="1130"/>
      <c r="N1804" s="1130"/>
      <c r="O1804" s="1130"/>
    </row>
    <row r="1805" spans="1:15" s="1026" customFormat="1" ht="38.25" x14ac:dyDescent="0.3">
      <c r="A1805" s="1199">
        <v>21303</v>
      </c>
      <c r="B1805" s="1187">
        <v>2130301</v>
      </c>
      <c r="C1805" s="1187" t="s">
        <v>5667</v>
      </c>
      <c r="D1805" s="1187" t="s">
        <v>5668</v>
      </c>
      <c r="E1805" s="1187" t="s">
        <v>5722</v>
      </c>
      <c r="F1805" s="1187" t="s">
        <v>5734</v>
      </c>
      <c r="G1805" s="1187" t="s">
        <v>2591</v>
      </c>
      <c r="H1805" s="1187" t="s">
        <v>5716</v>
      </c>
      <c r="I1805" s="1187" t="s">
        <v>2620</v>
      </c>
      <c r="J1805" s="1187" t="s">
        <v>5717</v>
      </c>
      <c r="K1805" s="1025"/>
      <c r="L1805" s="1025"/>
      <c r="M1805" s="1025"/>
      <c r="N1805" s="1025"/>
      <c r="O1805" s="1025"/>
    </row>
    <row r="1806" spans="1:15" s="1026" customFormat="1" ht="38.25" x14ac:dyDescent="0.3">
      <c r="A1806" s="1199">
        <v>21303</v>
      </c>
      <c r="B1806" s="1187">
        <v>2130301</v>
      </c>
      <c r="C1806" s="1187" t="s">
        <v>5667</v>
      </c>
      <c r="D1806" s="1187" t="s">
        <v>5668</v>
      </c>
      <c r="E1806" s="1187" t="s">
        <v>5722</v>
      </c>
      <c r="F1806" s="1187" t="s">
        <v>5735</v>
      </c>
      <c r="G1806" s="1187" t="s">
        <v>2591</v>
      </c>
      <c r="H1806" s="1187" t="s">
        <v>5716</v>
      </c>
      <c r="I1806" s="1187" t="s">
        <v>2620</v>
      </c>
      <c r="J1806" s="1187" t="s">
        <v>5717</v>
      </c>
      <c r="K1806" s="1025"/>
      <c r="L1806" s="1025"/>
      <c r="M1806" s="1025"/>
      <c r="N1806" s="1025"/>
      <c r="O1806" s="1025"/>
    </row>
    <row r="1807" spans="1:15" s="1026" customFormat="1" ht="38.25" x14ac:dyDescent="0.3">
      <c r="A1807" s="1199">
        <v>21303</v>
      </c>
      <c r="B1807" s="1187">
        <v>2130301</v>
      </c>
      <c r="C1807" s="1187" t="s">
        <v>5667</v>
      </c>
      <c r="D1807" s="1187" t="s">
        <v>5668</v>
      </c>
      <c r="E1807" s="1187" t="s">
        <v>5722</v>
      </c>
      <c r="F1807" s="1187" t="s">
        <v>5736</v>
      </c>
      <c r="G1807" s="1187" t="s">
        <v>2591</v>
      </c>
      <c r="H1807" s="1187" t="s">
        <v>5716</v>
      </c>
      <c r="I1807" s="1187" t="s">
        <v>2620</v>
      </c>
      <c r="J1807" s="1187" t="s">
        <v>5717</v>
      </c>
      <c r="K1807" s="1025"/>
      <c r="L1807" s="1025"/>
      <c r="M1807" s="1025"/>
      <c r="N1807" s="1025"/>
      <c r="O1807" s="1025"/>
    </row>
    <row r="1808" spans="1:15" s="1026" customFormat="1" ht="38.25" x14ac:dyDescent="0.3">
      <c r="A1808" s="1199">
        <v>21303</v>
      </c>
      <c r="B1808" s="1187">
        <v>2130301</v>
      </c>
      <c r="C1808" s="1187" t="s">
        <v>5667</v>
      </c>
      <c r="D1808" s="1187" t="s">
        <v>5668</v>
      </c>
      <c r="E1808" s="1187" t="s">
        <v>5722</v>
      </c>
      <c r="F1808" s="1187" t="s">
        <v>5737</v>
      </c>
      <c r="G1808" s="1187" t="s">
        <v>2591</v>
      </c>
      <c r="H1808" s="1187" t="s">
        <v>5716</v>
      </c>
      <c r="I1808" s="1187" t="s">
        <v>2620</v>
      </c>
      <c r="J1808" s="1187" t="s">
        <v>5717</v>
      </c>
      <c r="K1808" s="1025"/>
      <c r="L1808" s="1025"/>
      <c r="M1808" s="1025"/>
      <c r="N1808" s="1025"/>
      <c r="O1808" s="1025"/>
    </row>
    <row r="1809" spans="1:15" s="1026" customFormat="1" ht="38.25" x14ac:dyDescent="0.3">
      <c r="A1809" s="1199">
        <v>21303</v>
      </c>
      <c r="B1809" s="1187">
        <v>2130301</v>
      </c>
      <c r="C1809" s="1187" t="s">
        <v>5667</v>
      </c>
      <c r="D1809" s="1187" t="s">
        <v>5668</v>
      </c>
      <c r="E1809" s="1187" t="s">
        <v>5722</v>
      </c>
      <c r="F1809" s="1187" t="s">
        <v>5738</v>
      </c>
      <c r="G1809" s="1187" t="s">
        <v>2591</v>
      </c>
      <c r="H1809" s="1187" t="s">
        <v>5716</v>
      </c>
      <c r="I1809" s="1187" t="s">
        <v>2620</v>
      </c>
      <c r="J1809" s="1187" t="s">
        <v>5717</v>
      </c>
      <c r="K1809" s="1025"/>
      <c r="L1809" s="1025"/>
      <c r="M1809" s="1025"/>
      <c r="N1809" s="1025"/>
      <c r="O1809" s="1025"/>
    </row>
    <row r="1810" spans="1:15" s="1026" customFormat="1" ht="38.25" x14ac:dyDescent="0.3">
      <c r="A1810" s="1199">
        <v>21303</v>
      </c>
      <c r="B1810" s="1187">
        <v>2130301</v>
      </c>
      <c r="C1810" s="1187" t="s">
        <v>5667</v>
      </c>
      <c r="D1810" s="1187" t="s">
        <v>5668</v>
      </c>
      <c r="E1810" s="1187" t="s">
        <v>5722</v>
      </c>
      <c r="F1810" s="1187" t="s">
        <v>5739</v>
      </c>
      <c r="G1810" s="1187" t="s">
        <v>2591</v>
      </c>
      <c r="H1810" s="1187" t="s">
        <v>5716</v>
      </c>
      <c r="I1810" s="1187" t="s">
        <v>2620</v>
      </c>
      <c r="J1810" s="1187" t="s">
        <v>5717</v>
      </c>
      <c r="K1810" s="1025"/>
      <c r="L1810" s="1025"/>
      <c r="M1810" s="1025"/>
      <c r="N1810" s="1025"/>
      <c r="O1810" s="1025"/>
    </row>
    <row r="1811" spans="1:15" s="1026" customFormat="1" ht="38.25" x14ac:dyDescent="0.3">
      <c r="A1811" s="1199">
        <v>21303</v>
      </c>
      <c r="B1811" s="1187">
        <v>2130301</v>
      </c>
      <c r="C1811" s="1187" t="s">
        <v>5667</v>
      </c>
      <c r="D1811" s="1187" t="s">
        <v>5668</v>
      </c>
      <c r="E1811" s="1187" t="s">
        <v>5722</v>
      </c>
      <c r="F1811" s="1187" t="s">
        <v>5740</v>
      </c>
      <c r="G1811" s="1187" t="s">
        <v>2591</v>
      </c>
      <c r="H1811" s="1187" t="s">
        <v>5716</v>
      </c>
      <c r="I1811" s="1187" t="s">
        <v>2620</v>
      </c>
      <c r="J1811" s="1187" t="s">
        <v>5717</v>
      </c>
      <c r="K1811" s="1025"/>
      <c r="L1811" s="1025"/>
      <c r="M1811" s="1025"/>
      <c r="N1811" s="1025"/>
      <c r="O1811" s="1025"/>
    </row>
    <row r="1812" spans="1:15" s="1026" customFormat="1" ht="38.25" x14ac:dyDescent="0.3">
      <c r="A1812" s="1199">
        <v>21303</v>
      </c>
      <c r="B1812" s="1187">
        <v>2130301</v>
      </c>
      <c r="C1812" s="1187" t="s">
        <v>5667</v>
      </c>
      <c r="D1812" s="1187" t="s">
        <v>5668</v>
      </c>
      <c r="E1812" s="1187" t="s">
        <v>5722</v>
      </c>
      <c r="F1812" s="1187" t="s">
        <v>5741</v>
      </c>
      <c r="G1812" s="1187" t="s">
        <v>2591</v>
      </c>
      <c r="H1812" s="1187" t="s">
        <v>5716</v>
      </c>
      <c r="I1812" s="1187" t="s">
        <v>2620</v>
      </c>
      <c r="J1812" s="1187" t="s">
        <v>5717</v>
      </c>
      <c r="K1812" s="1025"/>
      <c r="L1812" s="1025"/>
      <c r="M1812" s="1025"/>
      <c r="N1812" s="1025"/>
      <c r="O1812" s="1025"/>
    </row>
    <row r="1813" spans="1:15" s="1026" customFormat="1" ht="38.25" x14ac:dyDescent="0.3">
      <c r="A1813" s="1199">
        <v>21303</v>
      </c>
      <c r="B1813" s="1187">
        <v>2130301</v>
      </c>
      <c r="C1813" s="1187" t="s">
        <v>5667</v>
      </c>
      <c r="D1813" s="1187" t="s">
        <v>5668</v>
      </c>
      <c r="E1813" s="1187" t="s">
        <v>5722</v>
      </c>
      <c r="F1813" s="1187" t="s">
        <v>5742</v>
      </c>
      <c r="G1813" s="1187" t="s">
        <v>2591</v>
      </c>
      <c r="H1813" s="1187" t="s">
        <v>5716</v>
      </c>
      <c r="I1813" s="1187" t="s">
        <v>2620</v>
      </c>
      <c r="J1813" s="1187" t="s">
        <v>5717</v>
      </c>
      <c r="K1813" s="1025"/>
      <c r="L1813" s="1025"/>
      <c r="M1813" s="1025"/>
      <c r="N1813" s="1025"/>
      <c r="O1813" s="1025"/>
    </row>
    <row r="1814" spans="1:15" s="1026" customFormat="1" ht="38.25" x14ac:dyDescent="0.3">
      <c r="A1814" s="1199">
        <v>21303</v>
      </c>
      <c r="B1814" s="1187">
        <v>2130301</v>
      </c>
      <c r="C1814" s="1187" t="s">
        <v>5667</v>
      </c>
      <c r="D1814" s="1187" t="s">
        <v>5668</v>
      </c>
      <c r="E1814" s="1187" t="s">
        <v>5722</v>
      </c>
      <c r="F1814" s="1187" t="s">
        <v>5743</v>
      </c>
      <c r="G1814" s="1187" t="s">
        <v>2591</v>
      </c>
      <c r="H1814" s="1187" t="s">
        <v>5716</v>
      </c>
      <c r="I1814" s="1187" t="s">
        <v>2620</v>
      </c>
      <c r="J1814" s="1187" t="s">
        <v>5717</v>
      </c>
      <c r="K1814" s="1025"/>
      <c r="L1814" s="1025"/>
      <c r="M1814" s="1025"/>
      <c r="N1814" s="1025"/>
      <c r="O1814" s="1025"/>
    </row>
    <row r="1815" spans="1:15" s="1026" customFormat="1" ht="38.25" x14ac:dyDescent="0.3">
      <c r="A1815" s="1199">
        <v>21303</v>
      </c>
      <c r="B1815" s="1187">
        <v>2130301</v>
      </c>
      <c r="C1815" s="1187" t="s">
        <v>5667</v>
      </c>
      <c r="D1815" s="1187" t="s">
        <v>5668</v>
      </c>
      <c r="E1815" s="1187" t="s">
        <v>5722</v>
      </c>
      <c r="F1815" s="1187" t="s">
        <v>5744</v>
      </c>
      <c r="G1815" s="1187" t="s">
        <v>2591</v>
      </c>
      <c r="H1815" s="1187" t="s">
        <v>5716</v>
      </c>
      <c r="I1815" s="1187" t="s">
        <v>2620</v>
      </c>
      <c r="J1815" s="1187" t="s">
        <v>5717</v>
      </c>
      <c r="K1815" s="1025"/>
      <c r="L1815" s="1025"/>
      <c r="M1815" s="1025"/>
      <c r="N1815" s="1025"/>
      <c r="O1815" s="1025"/>
    </row>
    <row r="1816" spans="1:15" s="1026" customFormat="1" ht="38.25" x14ac:dyDescent="0.3">
      <c r="A1816" s="1199">
        <v>21303</v>
      </c>
      <c r="B1816" s="1187">
        <v>2130301</v>
      </c>
      <c r="C1816" s="1187" t="s">
        <v>5667</v>
      </c>
      <c r="D1816" s="1187" t="s">
        <v>5668</v>
      </c>
      <c r="E1816" s="1187" t="s">
        <v>5722</v>
      </c>
      <c r="F1816" s="1187" t="s">
        <v>5745</v>
      </c>
      <c r="G1816" s="1187" t="s">
        <v>2591</v>
      </c>
      <c r="H1816" s="1187" t="s">
        <v>5716</v>
      </c>
      <c r="I1816" s="1187" t="s">
        <v>2620</v>
      </c>
      <c r="J1816" s="1187" t="s">
        <v>5717</v>
      </c>
      <c r="K1816" s="1025"/>
      <c r="L1816" s="1025"/>
      <c r="M1816" s="1025"/>
      <c r="N1816" s="1025"/>
      <c r="O1816" s="1025"/>
    </row>
    <row r="1817" spans="1:15" s="1026" customFormat="1" ht="38.25" x14ac:dyDescent="0.3">
      <c r="A1817" s="1199">
        <v>21303</v>
      </c>
      <c r="B1817" s="1187">
        <v>2130301</v>
      </c>
      <c r="C1817" s="1187" t="s">
        <v>5667</v>
      </c>
      <c r="D1817" s="1187" t="s">
        <v>5668</v>
      </c>
      <c r="E1817" s="1187" t="s">
        <v>5722</v>
      </c>
      <c r="F1817" s="1187" t="s">
        <v>5746</v>
      </c>
      <c r="G1817" s="1188" t="s">
        <v>5686</v>
      </c>
      <c r="H1817" s="1188" t="s">
        <v>1421</v>
      </c>
      <c r="I1817" s="1188" t="s">
        <v>1422</v>
      </c>
      <c r="J1817" s="1188" t="s">
        <v>5687</v>
      </c>
      <c r="K1817" s="1025"/>
      <c r="L1817" s="1025"/>
      <c r="M1817" s="1025"/>
      <c r="N1817" s="1025"/>
      <c r="O1817" s="1025"/>
    </row>
    <row r="1818" spans="1:15" s="1026" customFormat="1" ht="38.25" x14ac:dyDescent="0.3">
      <c r="A1818" s="1199">
        <v>21303</v>
      </c>
      <c r="B1818" s="1187">
        <v>2130301</v>
      </c>
      <c r="C1818" s="1187" t="s">
        <v>5667</v>
      </c>
      <c r="D1818" s="1187" t="s">
        <v>5668</v>
      </c>
      <c r="E1818" s="1187" t="s">
        <v>5722</v>
      </c>
      <c r="F1818" s="1187" t="s">
        <v>5747</v>
      </c>
      <c r="G1818" s="1187" t="s">
        <v>3804</v>
      </c>
      <c r="H1818" s="1187" t="s">
        <v>5681</v>
      </c>
      <c r="I1818" s="1188" t="s">
        <v>5682</v>
      </c>
      <c r="J1818" s="1187" t="s">
        <v>5683</v>
      </c>
      <c r="K1818" s="1025"/>
      <c r="L1818" s="1025"/>
      <c r="M1818" s="1025"/>
      <c r="N1818" s="1025"/>
      <c r="O1818" s="1025"/>
    </row>
    <row r="1819" spans="1:15" s="1026" customFormat="1" ht="38.25" x14ac:dyDescent="0.3">
      <c r="A1819" s="1199">
        <v>21303</v>
      </c>
      <c r="B1819" s="1187">
        <v>2130301</v>
      </c>
      <c r="C1819" s="1187" t="s">
        <v>5667</v>
      </c>
      <c r="D1819" s="1187" t="s">
        <v>5668</v>
      </c>
      <c r="E1819" s="1187" t="s">
        <v>5722</v>
      </c>
      <c r="F1819" s="1187" t="s">
        <v>5748</v>
      </c>
      <c r="G1819" s="1187" t="s">
        <v>3804</v>
      </c>
      <c r="H1819" s="1187" t="s">
        <v>5681</v>
      </c>
      <c r="I1819" s="1188" t="s">
        <v>5682</v>
      </c>
      <c r="J1819" s="1187" t="s">
        <v>5683</v>
      </c>
      <c r="K1819" s="1025"/>
      <c r="L1819" s="1025"/>
      <c r="M1819" s="1025"/>
      <c r="N1819" s="1025"/>
      <c r="O1819" s="1025"/>
    </row>
    <row r="1820" spans="1:15" s="1026" customFormat="1" ht="38.25" x14ac:dyDescent="0.3">
      <c r="A1820" s="1233" t="s">
        <v>10841</v>
      </c>
      <c r="B1820" s="1234"/>
      <c r="C1820" s="1235" t="s">
        <v>5667</v>
      </c>
      <c r="D1820" s="1234" t="s">
        <v>12434</v>
      </c>
      <c r="E1820" s="1236" t="s">
        <v>12798</v>
      </c>
      <c r="F1820" s="1236" t="s">
        <v>12799</v>
      </c>
      <c r="G1820" s="1236" t="s">
        <v>12800</v>
      </c>
      <c r="H1820" s="1236" t="s">
        <v>12801</v>
      </c>
      <c r="I1820" s="1235"/>
      <c r="J1820" s="1235"/>
      <c r="K1820" s="1025"/>
      <c r="L1820" s="1025"/>
      <c r="M1820" s="1025"/>
      <c r="N1820" s="1025"/>
      <c r="O1820" s="1025"/>
    </row>
    <row r="1821" spans="1:15" s="1026" customFormat="1" ht="63.75" x14ac:dyDescent="0.3">
      <c r="A1821" s="1237" t="s">
        <v>2047</v>
      </c>
      <c r="B1821" s="1237" t="s">
        <v>11480</v>
      </c>
      <c r="C1821" s="1237" t="s">
        <v>11481</v>
      </c>
      <c r="D1821" s="1237" t="s">
        <v>11482</v>
      </c>
      <c r="E1821" s="1237" t="s">
        <v>1388</v>
      </c>
      <c r="F1821" s="1237" t="s">
        <v>11483</v>
      </c>
      <c r="G1821" s="1189" t="s">
        <v>12802</v>
      </c>
      <c r="H1821" s="1189" t="s">
        <v>12803</v>
      </c>
      <c r="I1821" s="1189" t="s">
        <v>12804</v>
      </c>
      <c r="J1821" s="1189" t="s">
        <v>12805</v>
      </c>
      <c r="K1821" s="1025"/>
      <c r="L1821" s="1025"/>
      <c r="M1821" s="1025"/>
      <c r="N1821" s="1025"/>
      <c r="O1821" s="1025"/>
    </row>
    <row r="1822" spans="1:15" s="1026" customFormat="1" ht="63.75" x14ac:dyDescent="0.3">
      <c r="A1822" s="1237" t="s">
        <v>2047</v>
      </c>
      <c r="B1822" s="1237" t="s">
        <v>11480</v>
      </c>
      <c r="C1822" s="1237" t="s">
        <v>11481</v>
      </c>
      <c r="D1822" s="1237" t="s">
        <v>11482</v>
      </c>
      <c r="E1822" s="1237" t="s">
        <v>1388</v>
      </c>
      <c r="F1822" s="1237" t="s">
        <v>11484</v>
      </c>
      <c r="G1822" s="1189" t="s">
        <v>12806</v>
      </c>
      <c r="H1822" s="1189" t="s">
        <v>12807</v>
      </c>
      <c r="I1822" s="1189" t="s">
        <v>12808</v>
      </c>
      <c r="J1822" s="1189" t="s">
        <v>12809</v>
      </c>
      <c r="K1822" s="1025"/>
      <c r="L1822" s="1025"/>
      <c r="M1822" s="1025"/>
      <c r="N1822" s="1025"/>
      <c r="O1822" s="1025"/>
    </row>
    <row r="1823" spans="1:15" s="1026" customFormat="1" x14ac:dyDescent="0.3">
      <c r="A1823" s="1087"/>
      <c r="B1823" s="1088"/>
      <c r="C1823" s="1089"/>
      <c r="D1823" s="1089"/>
      <c r="E1823" s="1090"/>
      <c r="F1823" s="1090"/>
      <c r="G1823" s="1090"/>
      <c r="H1823" s="1090"/>
      <c r="I1823" s="1090"/>
      <c r="J1823" s="1090"/>
      <c r="K1823" s="1025"/>
      <c r="L1823" s="1025"/>
      <c r="M1823" s="1025"/>
      <c r="N1823" s="1025"/>
      <c r="O1823" s="1025"/>
    </row>
    <row r="1824" spans="1:15" s="1026" customFormat="1" ht="38.25" x14ac:dyDescent="0.3">
      <c r="A1824" s="1199" t="s">
        <v>8168</v>
      </c>
      <c r="B1824" s="1209"/>
      <c r="C1824" s="1187" t="s">
        <v>8226</v>
      </c>
      <c r="D1824" s="1187" t="s">
        <v>8227</v>
      </c>
      <c r="E1824" s="1187" t="s">
        <v>1406</v>
      </c>
      <c r="F1824" s="1187" t="s">
        <v>8228</v>
      </c>
      <c r="G1824" s="1187" t="s">
        <v>8229</v>
      </c>
      <c r="H1824" s="1187" t="s">
        <v>2423</v>
      </c>
      <c r="I1824" s="1187" t="s">
        <v>2543</v>
      </c>
      <c r="J1824" s="1209" t="s">
        <v>8230</v>
      </c>
      <c r="K1824" s="1025"/>
      <c r="L1824" s="1025"/>
      <c r="M1824" s="1025"/>
      <c r="N1824" s="1025"/>
      <c r="O1824" s="1025"/>
    </row>
    <row r="1825" spans="1:15" s="1026" customFormat="1" ht="51" x14ac:dyDescent="0.3">
      <c r="A1825" s="1199" t="s">
        <v>8168</v>
      </c>
      <c r="B1825" s="1209"/>
      <c r="C1825" s="1187" t="s">
        <v>8226</v>
      </c>
      <c r="D1825" s="1187" t="s">
        <v>8231</v>
      </c>
      <c r="E1825" s="1209" t="s">
        <v>1412</v>
      </c>
      <c r="F1825" s="1187" t="s">
        <v>8228</v>
      </c>
      <c r="G1825" s="1209" t="s">
        <v>8232</v>
      </c>
      <c r="H1825" s="1209" t="s">
        <v>2645</v>
      </c>
      <c r="I1825" s="1209" t="s">
        <v>1755</v>
      </c>
      <c r="J1825" s="1209" t="s">
        <v>8233</v>
      </c>
      <c r="K1825" s="1025"/>
      <c r="L1825" s="1025"/>
      <c r="M1825" s="1025"/>
      <c r="N1825" s="1025"/>
      <c r="O1825" s="1025"/>
    </row>
    <row r="1826" spans="1:15" s="1026" customFormat="1" ht="51" x14ac:dyDescent="0.3">
      <c r="A1826" s="1199" t="s">
        <v>8168</v>
      </c>
      <c r="B1826" s="1209"/>
      <c r="C1826" s="1187" t="s">
        <v>8226</v>
      </c>
      <c r="D1826" s="1187" t="s">
        <v>8231</v>
      </c>
      <c r="E1826" s="1209" t="s">
        <v>8234</v>
      </c>
      <c r="F1826" s="1187" t="s">
        <v>8235</v>
      </c>
      <c r="G1826" s="1209" t="s">
        <v>8236</v>
      </c>
      <c r="H1826" s="1209" t="s">
        <v>5973</v>
      </c>
      <c r="I1826" s="1209" t="s">
        <v>1918</v>
      </c>
      <c r="J1826" s="1209" t="s">
        <v>8237</v>
      </c>
      <c r="K1826" s="1025"/>
      <c r="L1826" s="1025"/>
      <c r="M1826" s="1025"/>
      <c r="N1826" s="1025"/>
      <c r="O1826" s="1025"/>
    </row>
    <row r="1827" spans="1:15" s="1026" customFormat="1" ht="51" x14ac:dyDescent="0.3">
      <c r="A1827" s="1199" t="s">
        <v>8168</v>
      </c>
      <c r="B1827" s="1209"/>
      <c r="C1827" s="1187" t="s">
        <v>8226</v>
      </c>
      <c r="D1827" s="1187" t="s">
        <v>8231</v>
      </c>
      <c r="E1827" s="1209" t="s">
        <v>1412</v>
      </c>
      <c r="F1827" s="1184" t="s">
        <v>8239</v>
      </c>
      <c r="G1827" s="1209" t="s">
        <v>8236</v>
      </c>
      <c r="H1827" s="1209" t="s">
        <v>5973</v>
      </c>
      <c r="I1827" s="1209" t="s">
        <v>1918</v>
      </c>
      <c r="J1827" s="1209" t="s">
        <v>8237</v>
      </c>
      <c r="K1827" s="1025"/>
      <c r="L1827" s="1025"/>
      <c r="M1827" s="1025"/>
      <c r="N1827" s="1025"/>
      <c r="O1827" s="1025"/>
    </row>
    <row r="1828" spans="1:15" s="1026" customFormat="1" ht="38.25" x14ac:dyDescent="0.3">
      <c r="A1828" s="1199" t="s">
        <v>8168</v>
      </c>
      <c r="B1828" s="1209"/>
      <c r="C1828" s="1187" t="s">
        <v>8226</v>
      </c>
      <c r="D1828" s="1187" t="s">
        <v>8231</v>
      </c>
      <c r="E1828" s="1209" t="s">
        <v>1406</v>
      </c>
      <c r="F1828" s="1184" t="s">
        <v>8240</v>
      </c>
      <c r="G1828" s="1209" t="s">
        <v>8241</v>
      </c>
      <c r="H1828" s="1209" t="s">
        <v>8242</v>
      </c>
      <c r="I1828" s="1209" t="s">
        <v>1791</v>
      </c>
      <c r="J1828" s="1209" t="s">
        <v>8243</v>
      </c>
      <c r="K1828" s="1025"/>
      <c r="L1828" s="1025"/>
      <c r="M1828" s="1025"/>
      <c r="N1828" s="1025"/>
      <c r="O1828" s="1025"/>
    </row>
    <row r="1829" spans="1:15" s="1026" customFormat="1" ht="51" x14ac:dyDescent="0.3">
      <c r="A1829" s="1199" t="s">
        <v>8168</v>
      </c>
      <c r="B1829" s="1209"/>
      <c r="C1829" s="1187" t="s">
        <v>8226</v>
      </c>
      <c r="D1829" s="1187" t="s">
        <v>8231</v>
      </c>
      <c r="E1829" s="1209" t="s">
        <v>1406</v>
      </c>
      <c r="F1829" s="1184" t="s">
        <v>8244</v>
      </c>
      <c r="G1829" s="1209" t="s">
        <v>8245</v>
      </c>
      <c r="H1829" s="1209" t="s">
        <v>1632</v>
      </c>
      <c r="I1829" s="1209" t="s">
        <v>2676</v>
      </c>
      <c r="J1829" s="1209" t="s">
        <v>8246</v>
      </c>
      <c r="K1829" s="1025"/>
      <c r="L1829" s="1025"/>
      <c r="M1829" s="1025"/>
      <c r="N1829" s="1025"/>
      <c r="O1829" s="1025"/>
    </row>
    <row r="1830" spans="1:15" s="1026" customFormat="1" ht="51" x14ac:dyDescent="0.3">
      <c r="A1830" s="1199" t="s">
        <v>8168</v>
      </c>
      <c r="B1830" s="1209"/>
      <c r="C1830" s="1187" t="s">
        <v>8226</v>
      </c>
      <c r="D1830" s="1187" t="s">
        <v>8231</v>
      </c>
      <c r="E1830" s="1209" t="s">
        <v>8247</v>
      </c>
      <c r="F1830" s="1184" t="s">
        <v>10830</v>
      </c>
      <c r="G1830" s="1209" t="s">
        <v>8248</v>
      </c>
      <c r="H1830" s="1209" t="s">
        <v>8249</v>
      </c>
      <c r="I1830" s="1209" t="s">
        <v>2984</v>
      </c>
      <c r="J1830" s="1209" t="s">
        <v>8250</v>
      </c>
      <c r="K1830" s="1025"/>
      <c r="L1830" s="1025"/>
      <c r="M1830" s="1025"/>
      <c r="N1830" s="1025"/>
      <c r="O1830" s="1025"/>
    </row>
    <row r="1831" spans="1:15" s="1026" customFormat="1" ht="51" x14ac:dyDescent="0.3">
      <c r="A1831" s="1199" t="s">
        <v>8168</v>
      </c>
      <c r="B1831" s="1209"/>
      <c r="C1831" s="1187" t="s">
        <v>8226</v>
      </c>
      <c r="D1831" s="1187" t="s">
        <v>8231</v>
      </c>
      <c r="E1831" s="1231" t="s">
        <v>1307</v>
      </c>
      <c r="F1831" s="1184" t="s">
        <v>10831</v>
      </c>
      <c r="G1831" s="1209" t="s">
        <v>8251</v>
      </c>
      <c r="H1831" s="1209" t="s">
        <v>8252</v>
      </c>
      <c r="I1831" s="1209" t="s">
        <v>8253</v>
      </c>
      <c r="J1831" s="1209" t="s">
        <v>8254</v>
      </c>
      <c r="K1831" s="1025"/>
      <c r="L1831" s="1025"/>
      <c r="M1831" s="1025"/>
      <c r="N1831" s="1025"/>
      <c r="O1831" s="1025"/>
    </row>
    <row r="1832" spans="1:15" s="1026" customFormat="1" ht="51" x14ac:dyDescent="0.3">
      <c r="A1832" s="1199" t="s">
        <v>8168</v>
      </c>
      <c r="B1832" s="1209"/>
      <c r="C1832" s="1187" t="s">
        <v>8226</v>
      </c>
      <c r="D1832" s="1187" t="s">
        <v>8231</v>
      </c>
      <c r="E1832" s="1209" t="s">
        <v>1412</v>
      </c>
      <c r="F1832" s="1184" t="s">
        <v>10832</v>
      </c>
      <c r="G1832" s="1209" t="s">
        <v>8255</v>
      </c>
      <c r="H1832" s="1209" t="s">
        <v>3778</v>
      </c>
      <c r="I1832" s="1209" t="s">
        <v>3361</v>
      </c>
      <c r="J1832" s="1209" t="s">
        <v>8256</v>
      </c>
      <c r="K1832" s="1025"/>
      <c r="L1832" s="1025"/>
      <c r="M1832" s="1025"/>
      <c r="N1832" s="1025"/>
      <c r="O1832" s="1025"/>
    </row>
    <row r="1833" spans="1:15" s="1026" customFormat="1" ht="51" x14ac:dyDescent="0.3">
      <c r="A1833" s="1199" t="s">
        <v>8168</v>
      </c>
      <c r="B1833" s="1209"/>
      <c r="C1833" s="1187" t="s">
        <v>8226</v>
      </c>
      <c r="D1833" s="1187" t="s">
        <v>8231</v>
      </c>
      <c r="E1833" s="1209" t="s">
        <v>8257</v>
      </c>
      <c r="F1833" s="1184" t="s">
        <v>8258</v>
      </c>
      <c r="G1833" s="1209" t="s">
        <v>8259</v>
      </c>
      <c r="H1833" s="1209" t="s">
        <v>8260</v>
      </c>
      <c r="I1833" s="1209" t="s">
        <v>8261</v>
      </c>
      <c r="J1833" s="1209" t="s">
        <v>8262</v>
      </c>
      <c r="K1833" s="1025"/>
      <c r="L1833" s="1025"/>
      <c r="M1833" s="1025"/>
      <c r="N1833" s="1025"/>
      <c r="O1833" s="1025"/>
    </row>
    <row r="1834" spans="1:15" s="1026" customFormat="1" ht="51" x14ac:dyDescent="0.3">
      <c r="A1834" s="1199" t="s">
        <v>8168</v>
      </c>
      <c r="B1834" s="1209"/>
      <c r="C1834" s="1187" t="s">
        <v>8226</v>
      </c>
      <c r="D1834" s="1187" t="s">
        <v>8231</v>
      </c>
      <c r="E1834" s="1209" t="s">
        <v>1406</v>
      </c>
      <c r="F1834" s="1184" t="s">
        <v>10833</v>
      </c>
      <c r="G1834" s="1209" t="s">
        <v>8263</v>
      </c>
      <c r="H1834" s="1209" t="s">
        <v>6364</v>
      </c>
      <c r="I1834" s="1209" t="s">
        <v>1740</v>
      </c>
      <c r="J1834" s="1209" t="s">
        <v>8264</v>
      </c>
      <c r="K1834" s="1025"/>
      <c r="L1834" s="1025"/>
      <c r="M1834" s="1025"/>
      <c r="N1834" s="1025"/>
      <c r="O1834" s="1025"/>
    </row>
    <row r="1835" spans="1:15" s="1026" customFormat="1" ht="51" x14ac:dyDescent="0.3">
      <c r="A1835" s="1199" t="s">
        <v>8168</v>
      </c>
      <c r="B1835" s="1209"/>
      <c r="C1835" s="1187" t="s">
        <v>8226</v>
      </c>
      <c r="D1835" s="1187" t="s">
        <v>8231</v>
      </c>
      <c r="E1835" s="1209" t="s">
        <v>1406</v>
      </c>
      <c r="F1835" s="1184" t="s">
        <v>10834</v>
      </c>
      <c r="G1835" s="1209" t="s">
        <v>8265</v>
      </c>
      <c r="H1835" s="1209" t="s">
        <v>3291</v>
      </c>
      <c r="I1835" s="1209" t="s">
        <v>8266</v>
      </c>
      <c r="J1835" s="1209" t="s">
        <v>8267</v>
      </c>
      <c r="K1835" s="1025"/>
      <c r="L1835" s="1025"/>
      <c r="M1835" s="1025"/>
      <c r="N1835" s="1025"/>
      <c r="O1835" s="1025"/>
    </row>
    <row r="1836" spans="1:15" s="1026" customFormat="1" ht="51" x14ac:dyDescent="0.3">
      <c r="A1836" s="1199" t="s">
        <v>8168</v>
      </c>
      <c r="B1836" s="1209"/>
      <c r="C1836" s="1187" t="s">
        <v>8226</v>
      </c>
      <c r="D1836" s="1187" t="s">
        <v>8231</v>
      </c>
      <c r="E1836" s="1209" t="s">
        <v>1406</v>
      </c>
      <c r="F1836" s="1187" t="s">
        <v>8268</v>
      </c>
      <c r="G1836" s="1209" t="s">
        <v>8269</v>
      </c>
      <c r="H1836" s="1209" t="s">
        <v>5877</v>
      </c>
      <c r="I1836" s="1209" t="s">
        <v>8270</v>
      </c>
      <c r="J1836" s="1209" t="s">
        <v>8271</v>
      </c>
      <c r="K1836" s="1025"/>
      <c r="L1836" s="1025"/>
      <c r="M1836" s="1025"/>
      <c r="N1836" s="1025"/>
      <c r="O1836" s="1025"/>
    </row>
    <row r="1837" spans="1:15" s="1026" customFormat="1" ht="51" x14ac:dyDescent="0.3">
      <c r="A1837" s="1199" t="s">
        <v>8168</v>
      </c>
      <c r="B1837" s="1209"/>
      <c r="C1837" s="1187" t="s">
        <v>8226</v>
      </c>
      <c r="D1837" s="1187" t="s">
        <v>8231</v>
      </c>
      <c r="E1837" s="1209" t="s">
        <v>1412</v>
      </c>
      <c r="F1837" s="1187" t="s">
        <v>8272</v>
      </c>
      <c r="G1837" s="1209" t="s">
        <v>8269</v>
      </c>
      <c r="H1837" s="1209" t="s">
        <v>5877</v>
      </c>
      <c r="I1837" s="1209" t="s">
        <v>8270</v>
      </c>
      <c r="J1837" s="1209" t="s">
        <v>8271</v>
      </c>
      <c r="K1837" s="1025"/>
      <c r="L1837" s="1025"/>
      <c r="M1837" s="1025"/>
      <c r="N1837" s="1025"/>
      <c r="O1837" s="1025"/>
    </row>
    <row r="1838" spans="1:15" s="1026" customFormat="1" ht="63.75" x14ac:dyDescent="0.3">
      <c r="A1838" s="1199" t="s">
        <v>8168</v>
      </c>
      <c r="B1838" s="1209"/>
      <c r="C1838" s="1187" t="s">
        <v>8226</v>
      </c>
      <c r="D1838" s="1187" t="s">
        <v>8231</v>
      </c>
      <c r="E1838" s="1209" t="s">
        <v>8257</v>
      </c>
      <c r="F1838" s="1184" t="s">
        <v>8273</v>
      </c>
      <c r="G1838" s="1209" t="s">
        <v>8274</v>
      </c>
      <c r="H1838" s="1209" t="s">
        <v>8275</v>
      </c>
      <c r="I1838" s="1209" t="s">
        <v>8276</v>
      </c>
      <c r="J1838" s="1209" t="s">
        <v>8277</v>
      </c>
      <c r="K1838" s="1025"/>
      <c r="L1838" s="1025"/>
      <c r="M1838" s="1025"/>
      <c r="N1838" s="1025"/>
      <c r="O1838" s="1025"/>
    </row>
    <row r="1839" spans="1:15" s="1026" customFormat="1" ht="51" x14ac:dyDescent="0.3">
      <c r="A1839" s="1199" t="s">
        <v>8168</v>
      </c>
      <c r="B1839" s="1184"/>
      <c r="C1839" s="1187" t="s">
        <v>8226</v>
      </c>
      <c r="D1839" s="1187" t="s">
        <v>8231</v>
      </c>
      <c r="E1839" s="1209" t="s">
        <v>1425</v>
      </c>
      <c r="F1839" s="1184" t="s">
        <v>8278</v>
      </c>
      <c r="G1839" s="1209" t="s">
        <v>8279</v>
      </c>
      <c r="H1839" s="1209" t="s">
        <v>8280</v>
      </c>
      <c r="I1839" s="1209" t="s">
        <v>1811</v>
      </c>
      <c r="J1839" s="1209" t="s">
        <v>8281</v>
      </c>
      <c r="K1839" s="1025"/>
      <c r="L1839" s="1025"/>
      <c r="M1839" s="1025"/>
      <c r="N1839" s="1025"/>
      <c r="O1839" s="1025"/>
    </row>
    <row r="1840" spans="1:15" s="1026" customFormat="1" ht="51" x14ac:dyDescent="0.3">
      <c r="A1840" s="1199" t="s">
        <v>8168</v>
      </c>
      <c r="B1840" s="1184"/>
      <c r="C1840" s="1187" t="s">
        <v>8226</v>
      </c>
      <c r="D1840" s="1187" t="s">
        <v>8231</v>
      </c>
      <c r="E1840" s="1209" t="s">
        <v>1425</v>
      </c>
      <c r="F1840" s="1184" t="s">
        <v>8282</v>
      </c>
      <c r="G1840" s="1209" t="s">
        <v>6483</v>
      </c>
      <c r="H1840" s="1209" t="s">
        <v>8283</v>
      </c>
      <c r="I1840" s="1209" t="s">
        <v>1697</v>
      </c>
      <c r="J1840" s="1209" t="s">
        <v>8284</v>
      </c>
      <c r="K1840" s="1025"/>
      <c r="L1840" s="1025"/>
      <c r="M1840" s="1025"/>
      <c r="N1840" s="1025"/>
      <c r="O1840" s="1025"/>
    </row>
    <row r="1841" spans="1:15" s="1026" customFormat="1" ht="51" x14ac:dyDescent="0.3">
      <c r="A1841" s="1199" t="s">
        <v>8168</v>
      </c>
      <c r="B1841" s="1184"/>
      <c r="C1841" s="1187" t="s">
        <v>8226</v>
      </c>
      <c r="D1841" s="1187" t="s">
        <v>8231</v>
      </c>
      <c r="E1841" s="1209" t="s">
        <v>1425</v>
      </c>
      <c r="F1841" s="1184" t="s">
        <v>8285</v>
      </c>
      <c r="G1841" s="1209" t="s">
        <v>8286</v>
      </c>
      <c r="H1841" s="1209" t="s">
        <v>8287</v>
      </c>
      <c r="I1841" s="1209" t="s">
        <v>3795</v>
      </c>
      <c r="J1841" s="1209" t="s">
        <v>8288</v>
      </c>
      <c r="K1841" s="1025"/>
      <c r="L1841" s="1025"/>
      <c r="M1841" s="1025"/>
      <c r="N1841" s="1025"/>
      <c r="O1841" s="1025"/>
    </row>
    <row r="1842" spans="1:15" s="1026" customFormat="1" ht="51" x14ac:dyDescent="0.3">
      <c r="A1842" s="1199" t="s">
        <v>8168</v>
      </c>
      <c r="B1842" s="1184"/>
      <c r="C1842" s="1187" t="s">
        <v>8226</v>
      </c>
      <c r="D1842" s="1187" t="s">
        <v>8231</v>
      </c>
      <c r="E1842" s="1209" t="s">
        <v>1425</v>
      </c>
      <c r="F1842" s="1187" t="s">
        <v>8289</v>
      </c>
      <c r="G1842" s="1209" t="s">
        <v>6013</v>
      </c>
      <c r="H1842" s="1209" t="s">
        <v>1783</v>
      </c>
      <c r="I1842" s="1209" t="s">
        <v>8290</v>
      </c>
      <c r="J1842" s="1209" t="s">
        <v>8291</v>
      </c>
      <c r="K1842" s="1025"/>
      <c r="L1842" s="1025"/>
      <c r="M1842" s="1025"/>
      <c r="N1842" s="1025"/>
      <c r="O1842" s="1025"/>
    </row>
    <row r="1843" spans="1:15" s="1026" customFormat="1" ht="63.75" x14ac:dyDescent="0.3">
      <c r="A1843" s="1199" t="s">
        <v>8168</v>
      </c>
      <c r="B1843" s="1184"/>
      <c r="C1843" s="1187" t="s">
        <v>8226</v>
      </c>
      <c r="D1843" s="1187" t="s">
        <v>8231</v>
      </c>
      <c r="E1843" s="1209" t="s">
        <v>1425</v>
      </c>
      <c r="F1843" s="1184" t="s">
        <v>8292</v>
      </c>
      <c r="G1843" s="1209" t="s">
        <v>8293</v>
      </c>
      <c r="H1843" s="1209" t="s">
        <v>3578</v>
      </c>
      <c r="I1843" s="1209" t="s">
        <v>8294</v>
      </c>
      <c r="J1843" s="1209" t="s">
        <v>8295</v>
      </c>
      <c r="K1843" s="1025"/>
      <c r="L1843" s="1025"/>
      <c r="M1843" s="1025"/>
      <c r="N1843" s="1025"/>
      <c r="O1843" s="1025"/>
    </row>
    <row r="1844" spans="1:15" s="1026" customFormat="1" ht="51" x14ac:dyDescent="0.3">
      <c r="A1844" s="1199" t="s">
        <v>8168</v>
      </c>
      <c r="B1844" s="1184"/>
      <c r="C1844" s="1187" t="s">
        <v>8226</v>
      </c>
      <c r="D1844" s="1187" t="s">
        <v>8231</v>
      </c>
      <c r="E1844" s="1209" t="s">
        <v>1425</v>
      </c>
      <c r="F1844" s="1184" t="s">
        <v>8296</v>
      </c>
      <c r="G1844" s="1209" t="s">
        <v>1695</v>
      </c>
      <c r="H1844" s="1209" t="s">
        <v>1471</v>
      </c>
      <c r="I1844" s="1209" t="s">
        <v>8297</v>
      </c>
      <c r="J1844" s="1209" t="s">
        <v>8298</v>
      </c>
      <c r="K1844" s="1025"/>
      <c r="L1844" s="1025"/>
      <c r="M1844" s="1025"/>
      <c r="N1844" s="1025"/>
      <c r="O1844" s="1025"/>
    </row>
    <row r="1845" spans="1:15" s="1026" customFormat="1" ht="51" x14ac:dyDescent="0.3">
      <c r="A1845" s="1199" t="s">
        <v>8168</v>
      </c>
      <c r="B1845" s="1184"/>
      <c r="C1845" s="1187" t="s">
        <v>8226</v>
      </c>
      <c r="D1845" s="1187" t="s">
        <v>8231</v>
      </c>
      <c r="E1845" s="1209" t="s">
        <v>1425</v>
      </c>
      <c r="F1845" s="1187" t="s">
        <v>8299</v>
      </c>
      <c r="G1845" s="1209" t="s">
        <v>8279</v>
      </c>
      <c r="H1845" s="1209" t="s">
        <v>6364</v>
      </c>
      <c r="I1845" s="1209" t="s">
        <v>8300</v>
      </c>
      <c r="J1845" s="1209" t="s">
        <v>8301</v>
      </c>
      <c r="K1845" s="1025"/>
      <c r="L1845" s="1025"/>
      <c r="M1845" s="1025"/>
      <c r="N1845" s="1025"/>
      <c r="O1845" s="1025"/>
    </row>
    <row r="1846" spans="1:15" s="1026" customFormat="1" ht="51" x14ac:dyDescent="0.3">
      <c r="A1846" s="1199" t="s">
        <v>8168</v>
      </c>
      <c r="B1846" s="1184"/>
      <c r="C1846" s="1187" t="s">
        <v>8226</v>
      </c>
      <c r="D1846" s="1187" t="s">
        <v>8231</v>
      </c>
      <c r="E1846" s="1209" t="s">
        <v>1425</v>
      </c>
      <c r="F1846" s="1187" t="s">
        <v>8302</v>
      </c>
      <c r="G1846" s="1209" t="s">
        <v>8303</v>
      </c>
      <c r="H1846" s="1209" t="s">
        <v>4896</v>
      </c>
      <c r="I1846" s="1209" t="s">
        <v>8045</v>
      </c>
      <c r="J1846" s="1209" t="s">
        <v>8304</v>
      </c>
      <c r="K1846" s="1025"/>
      <c r="L1846" s="1025"/>
      <c r="M1846" s="1025"/>
      <c r="N1846" s="1025"/>
      <c r="O1846" s="1025"/>
    </row>
    <row r="1847" spans="1:15" s="1026" customFormat="1" ht="51" x14ac:dyDescent="0.3">
      <c r="A1847" s="1199" t="s">
        <v>8168</v>
      </c>
      <c r="B1847" s="1184"/>
      <c r="C1847" s="1187" t="s">
        <v>8226</v>
      </c>
      <c r="D1847" s="1187" t="s">
        <v>8231</v>
      </c>
      <c r="E1847" s="1209" t="s">
        <v>1425</v>
      </c>
      <c r="F1847" s="1187" t="s">
        <v>8305</v>
      </c>
      <c r="G1847" s="1209" t="s">
        <v>8306</v>
      </c>
      <c r="H1847" s="1209" t="s">
        <v>2153</v>
      </c>
      <c r="I1847" s="1209" t="s">
        <v>2011</v>
      </c>
      <c r="J1847" s="1209" t="s">
        <v>8307</v>
      </c>
      <c r="K1847" s="1025"/>
      <c r="L1847" s="1025"/>
      <c r="M1847" s="1025"/>
      <c r="N1847" s="1025"/>
      <c r="O1847" s="1025"/>
    </row>
    <row r="1848" spans="1:15" s="1026" customFormat="1" ht="51" x14ac:dyDescent="0.3">
      <c r="A1848" s="1199" t="s">
        <v>8168</v>
      </c>
      <c r="B1848" s="1184"/>
      <c r="C1848" s="1187" t="s">
        <v>8226</v>
      </c>
      <c r="D1848" s="1187" t="s">
        <v>8231</v>
      </c>
      <c r="E1848" s="1209" t="s">
        <v>1425</v>
      </c>
      <c r="F1848" s="1184" t="s">
        <v>8308</v>
      </c>
      <c r="G1848" s="1209" t="s">
        <v>8309</v>
      </c>
      <c r="H1848" s="1209" t="s">
        <v>6587</v>
      </c>
      <c r="I1848" s="1209" t="s">
        <v>1710</v>
      </c>
      <c r="J1848" s="1209" t="s">
        <v>8310</v>
      </c>
      <c r="K1848" s="1025"/>
      <c r="L1848" s="1025"/>
      <c r="M1848" s="1025"/>
      <c r="N1848" s="1025"/>
      <c r="O1848" s="1025"/>
    </row>
    <row r="1849" spans="1:15" s="1026" customFormat="1" ht="51" x14ac:dyDescent="0.3">
      <c r="A1849" s="1199" t="s">
        <v>8168</v>
      </c>
      <c r="B1849" s="1184"/>
      <c r="C1849" s="1187" t="s">
        <v>8226</v>
      </c>
      <c r="D1849" s="1187" t="s">
        <v>8231</v>
      </c>
      <c r="E1849" s="1209" t="s">
        <v>1425</v>
      </c>
      <c r="F1849" s="1184" t="s">
        <v>8311</v>
      </c>
      <c r="G1849" s="1209" t="s">
        <v>8312</v>
      </c>
      <c r="H1849" s="1209" t="s">
        <v>8313</v>
      </c>
      <c r="I1849" s="1209" t="s">
        <v>8314</v>
      </c>
      <c r="J1849" s="1209" t="s">
        <v>8315</v>
      </c>
      <c r="K1849" s="1025"/>
      <c r="L1849" s="1025"/>
      <c r="M1849" s="1025"/>
      <c r="N1849" s="1025"/>
      <c r="O1849" s="1025"/>
    </row>
    <row r="1850" spans="1:15" s="1026" customFormat="1" ht="51" x14ac:dyDescent="0.3">
      <c r="A1850" s="1199" t="s">
        <v>8168</v>
      </c>
      <c r="B1850" s="1184"/>
      <c r="C1850" s="1187" t="s">
        <v>8226</v>
      </c>
      <c r="D1850" s="1187" t="s">
        <v>8231</v>
      </c>
      <c r="E1850" s="1209" t="s">
        <v>1425</v>
      </c>
      <c r="F1850" s="1187" t="s">
        <v>8316</v>
      </c>
      <c r="G1850" s="1209" t="s">
        <v>8317</v>
      </c>
      <c r="H1850" s="1209" t="s">
        <v>8318</v>
      </c>
      <c r="I1850" s="1209" t="s">
        <v>8319</v>
      </c>
      <c r="J1850" s="1209" t="s">
        <v>8320</v>
      </c>
      <c r="K1850" s="1025"/>
      <c r="L1850" s="1025"/>
      <c r="M1850" s="1025"/>
      <c r="N1850" s="1025"/>
      <c r="O1850" s="1025"/>
    </row>
    <row r="1851" spans="1:15" s="1026" customFormat="1" ht="51" x14ac:dyDescent="0.3">
      <c r="A1851" s="1199" t="s">
        <v>8168</v>
      </c>
      <c r="B1851" s="1184"/>
      <c r="C1851" s="1187" t="s">
        <v>8226</v>
      </c>
      <c r="D1851" s="1187" t="s">
        <v>8231</v>
      </c>
      <c r="E1851" s="1209" t="s">
        <v>1425</v>
      </c>
      <c r="F1851" s="1187" t="s">
        <v>8321</v>
      </c>
      <c r="G1851" s="1209" t="s">
        <v>8322</v>
      </c>
      <c r="H1851" s="1209" t="s">
        <v>2592</v>
      </c>
      <c r="I1851" s="1209" t="s">
        <v>8323</v>
      </c>
      <c r="J1851" s="1209" t="s">
        <v>8324</v>
      </c>
      <c r="K1851" s="1025"/>
      <c r="L1851" s="1025"/>
      <c r="M1851" s="1025"/>
      <c r="N1851" s="1025"/>
      <c r="O1851" s="1025"/>
    </row>
    <row r="1852" spans="1:15" s="1026" customFormat="1" ht="51" x14ac:dyDescent="0.3">
      <c r="A1852" s="1199" t="s">
        <v>8168</v>
      </c>
      <c r="B1852" s="1184"/>
      <c r="C1852" s="1187" t="s">
        <v>8226</v>
      </c>
      <c r="D1852" s="1187" t="s">
        <v>8231</v>
      </c>
      <c r="E1852" s="1209" t="s">
        <v>1425</v>
      </c>
      <c r="F1852" s="1187" t="s">
        <v>8325</v>
      </c>
      <c r="G1852" s="1209" t="s">
        <v>8326</v>
      </c>
      <c r="H1852" s="1209" t="s">
        <v>5716</v>
      </c>
      <c r="I1852" s="1209" t="s">
        <v>8327</v>
      </c>
      <c r="J1852" s="1209" t="s">
        <v>8328</v>
      </c>
      <c r="K1852" s="1025"/>
      <c r="L1852" s="1025"/>
      <c r="M1852" s="1025"/>
      <c r="N1852" s="1025"/>
      <c r="O1852" s="1025"/>
    </row>
    <row r="1853" spans="1:15" s="1026" customFormat="1" ht="51" x14ac:dyDescent="0.3">
      <c r="A1853" s="1199" t="s">
        <v>8168</v>
      </c>
      <c r="B1853" s="1184"/>
      <c r="C1853" s="1187" t="s">
        <v>8226</v>
      </c>
      <c r="D1853" s="1187" t="s">
        <v>8231</v>
      </c>
      <c r="E1853" s="1209" t="s">
        <v>1425</v>
      </c>
      <c r="F1853" s="1184" t="s">
        <v>8329</v>
      </c>
      <c r="G1853" s="1184" t="s">
        <v>6704</v>
      </c>
      <c r="H1853" s="1184" t="s">
        <v>8330</v>
      </c>
      <c r="I1853" s="1184" t="s">
        <v>8331</v>
      </c>
      <c r="J1853" s="1209" t="s">
        <v>8332</v>
      </c>
      <c r="K1853" s="1025"/>
      <c r="L1853" s="1025"/>
      <c r="M1853" s="1025"/>
      <c r="N1853" s="1025"/>
      <c r="O1853" s="1025"/>
    </row>
    <row r="1854" spans="1:15" s="1026" customFormat="1" ht="51" x14ac:dyDescent="0.3">
      <c r="A1854" s="1199" t="s">
        <v>8168</v>
      </c>
      <c r="B1854" s="1184"/>
      <c r="C1854" s="1187" t="s">
        <v>8226</v>
      </c>
      <c r="D1854" s="1187" t="s">
        <v>8231</v>
      </c>
      <c r="E1854" s="1209" t="s">
        <v>1425</v>
      </c>
      <c r="F1854" s="1184" t="s">
        <v>10835</v>
      </c>
      <c r="G1854" s="1209" t="s">
        <v>8333</v>
      </c>
      <c r="H1854" s="1209" t="s">
        <v>2153</v>
      </c>
      <c r="I1854" s="1209" t="s">
        <v>1744</v>
      </c>
      <c r="J1854" s="1209" t="s">
        <v>8334</v>
      </c>
      <c r="K1854" s="1025"/>
      <c r="L1854" s="1025"/>
      <c r="M1854" s="1025"/>
      <c r="N1854" s="1025"/>
      <c r="O1854" s="1025"/>
    </row>
    <row r="1855" spans="1:15" s="1026" customFormat="1" ht="51" x14ac:dyDescent="0.3">
      <c r="A1855" s="1199" t="s">
        <v>8168</v>
      </c>
      <c r="B1855" s="1184"/>
      <c r="C1855" s="1187" t="s">
        <v>8226</v>
      </c>
      <c r="D1855" s="1187" t="s">
        <v>8231</v>
      </c>
      <c r="E1855" s="1209" t="s">
        <v>1425</v>
      </c>
      <c r="F1855" s="1184" t="s">
        <v>10836</v>
      </c>
      <c r="G1855" s="1209" t="s">
        <v>8335</v>
      </c>
      <c r="H1855" s="1209" t="s">
        <v>2793</v>
      </c>
      <c r="I1855" s="1209" t="s">
        <v>6761</v>
      </c>
      <c r="J1855" s="1209" t="s">
        <v>8336</v>
      </c>
      <c r="K1855" s="1025"/>
      <c r="L1855" s="1025"/>
      <c r="M1855" s="1025"/>
      <c r="N1855" s="1025"/>
      <c r="O1855" s="1025"/>
    </row>
    <row r="1856" spans="1:15" s="1026" customFormat="1" ht="51" x14ac:dyDescent="0.3">
      <c r="A1856" s="1199" t="s">
        <v>8168</v>
      </c>
      <c r="B1856" s="1184"/>
      <c r="C1856" s="1187" t="s">
        <v>8226</v>
      </c>
      <c r="D1856" s="1187" t="s">
        <v>8231</v>
      </c>
      <c r="E1856" s="1209" t="s">
        <v>1425</v>
      </c>
      <c r="F1856" s="1184" t="s">
        <v>8337</v>
      </c>
      <c r="G1856" s="1209" t="s">
        <v>8338</v>
      </c>
      <c r="H1856" s="1209" t="s">
        <v>1466</v>
      </c>
      <c r="I1856" s="1209" t="s">
        <v>2707</v>
      </c>
      <c r="J1856" s="1209" t="s">
        <v>8339</v>
      </c>
      <c r="K1856" s="1025"/>
      <c r="L1856" s="1025"/>
      <c r="M1856" s="1025"/>
      <c r="N1856" s="1025"/>
      <c r="O1856" s="1025"/>
    </row>
    <row r="1857" spans="1:15" s="1026" customFormat="1" ht="51" x14ac:dyDescent="0.3">
      <c r="A1857" s="1199" t="s">
        <v>8168</v>
      </c>
      <c r="B1857" s="1184"/>
      <c r="C1857" s="1187" t="s">
        <v>8226</v>
      </c>
      <c r="D1857" s="1187" t="s">
        <v>8231</v>
      </c>
      <c r="E1857" s="1209" t="s">
        <v>1425</v>
      </c>
      <c r="F1857" s="1184" t="s">
        <v>10837</v>
      </c>
      <c r="G1857" s="1209" t="s">
        <v>8340</v>
      </c>
      <c r="H1857" s="1209" t="s">
        <v>5092</v>
      </c>
      <c r="I1857" s="1209" t="s">
        <v>8341</v>
      </c>
      <c r="J1857" s="1209" t="s">
        <v>8342</v>
      </c>
      <c r="K1857" s="1025"/>
      <c r="L1857" s="1025"/>
      <c r="M1857" s="1025"/>
      <c r="N1857" s="1025"/>
      <c r="O1857" s="1025"/>
    </row>
    <row r="1858" spans="1:15" s="1026" customFormat="1" ht="63.75" x14ac:dyDescent="0.3">
      <c r="A1858" s="1199" t="s">
        <v>8168</v>
      </c>
      <c r="B1858" s="1184"/>
      <c r="C1858" s="1187" t="s">
        <v>8226</v>
      </c>
      <c r="D1858" s="1187" t="s">
        <v>8231</v>
      </c>
      <c r="E1858" s="1209" t="s">
        <v>1425</v>
      </c>
      <c r="F1858" s="1184" t="s">
        <v>10838</v>
      </c>
      <c r="G1858" s="1209" t="s">
        <v>3731</v>
      </c>
      <c r="H1858" s="1209" t="s">
        <v>8343</v>
      </c>
      <c r="I1858" s="1209" t="s">
        <v>8344</v>
      </c>
      <c r="J1858" s="1209" t="s">
        <v>8345</v>
      </c>
      <c r="K1858" s="1025"/>
      <c r="L1858" s="1025"/>
      <c r="M1858" s="1025"/>
      <c r="N1858" s="1025"/>
      <c r="O1858" s="1025"/>
    </row>
    <row r="1859" spans="1:15" s="1026" customFormat="1" ht="51" x14ac:dyDescent="0.3">
      <c r="A1859" s="1199" t="s">
        <v>8168</v>
      </c>
      <c r="B1859" s="1184"/>
      <c r="C1859" s="1187" t="s">
        <v>8226</v>
      </c>
      <c r="D1859" s="1187" t="s">
        <v>8231</v>
      </c>
      <c r="E1859" s="1209" t="s">
        <v>1425</v>
      </c>
      <c r="F1859" s="1184" t="s">
        <v>8346</v>
      </c>
      <c r="G1859" s="1231" t="s">
        <v>5386</v>
      </c>
      <c r="H1859" s="1209" t="s">
        <v>6587</v>
      </c>
      <c r="I1859" s="1209" t="s">
        <v>8347</v>
      </c>
      <c r="J1859" s="1209" t="s">
        <v>8348</v>
      </c>
      <c r="K1859" s="1025"/>
      <c r="L1859" s="1025"/>
      <c r="M1859" s="1025"/>
      <c r="N1859" s="1025"/>
      <c r="O1859" s="1025"/>
    </row>
    <row r="1860" spans="1:15" s="1131" customFormat="1" ht="51" x14ac:dyDescent="0.3">
      <c r="A1860" s="1199" t="s">
        <v>8168</v>
      </c>
      <c r="B1860" s="1184"/>
      <c r="C1860" s="1187" t="s">
        <v>8226</v>
      </c>
      <c r="D1860" s="1187" t="s">
        <v>8231</v>
      </c>
      <c r="E1860" s="1209" t="s">
        <v>1425</v>
      </c>
      <c r="F1860" s="1184" t="s">
        <v>12810</v>
      </c>
      <c r="G1860" s="1209" t="s">
        <v>8349</v>
      </c>
      <c r="H1860" s="1209" t="s">
        <v>2034</v>
      </c>
      <c r="I1860" s="1209" t="s">
        <v>4714</v>
      </c>
      <c r="J1860" s="1209" t="s">
        <v>8350</v>
      </c>
      <c r="K1860" s="1130"/>
      <c r="L1860" s="1130"/>
      <c r="M1860" s="1130"/>
      <c r="N1860" s="1130"/>
      <c r="O1860" s="1130"/>
    </row>
    <row r="1861" spans="1:15" s="1026" customFormat="1" ht="51" x14ac:dyDescent="0.3">
      <c r="A1861" s="1199" t="s">
        <v>8168</v>
      </c>
      <c r="B1861" s="1184"/>
      <c r="C1861" s="1187" t="s">
        <v>8226</v>
      </c>
      <c r="D1861" s="1187" t="s">
        <v>8231</v>
      </c>
      <c r="E1861" s="1209" t="s">
        <v>1425</v>
      </c>
      <c r="F1861" s="1184" t="s">
        <v>8351</v>
      </c>
      <c r="G1861" s="1209" t="s">
        <v>6598</v>
      </c>
      <c r="H1861" s="1209" t="s">
        <v>1442</v>
      </c>
      <c r="I1861" s="1209" t="s">
        <v>1761</v>
      </c>
      <c r="J1861" s="1209" t="s">
        <v>8352</v>
      </c>
      <c r="K1861" s="1025"/>
      <c r="L1861" s="1025"/>
      <c r="M1861" s="1025"/>
      <c r="N1861" s="1025"/>
      <c r="O1861" s="1025"/>
    </row>
    <row r="1862" spans="1:15" s="1026" customFormat="1" ht="51" x14ac:dyDescent="0.3">
      <c r="A1862" s="1199" t="s">
        <v>8168</v>
      </c>
      <c r="B1862" s="1184"/>
      <c r="C1862" s="1187" t="s">
        <v>8226</v>
      </c>
      <c r="D1862" s="1187" t="s">
        <v>8231</v>
      </c>
      <c r="E1862" s="1209" t="s">
        <v>1425</v>
      </c>
      <c r="F1862" s="1184" t="s">
        <v>8353</v>
      </c>
      <c r="G1862" s="1209" t="s">
        <v>8354</v>
      </c>
      <c r="H1862" s="1209" t="s">
        <v>2135</v>
      </c>
      <c r="I1862" s="1209" t="s">
        <v>8355</v>
      </c>
      <c r="J1862" s="1209" t="s">
        <v>8356</v>
      </c>
      <c r="K1862" s="1025"/>
      <c r="L1862" s="1025"/>
      <c r="M1862" s="1025"/>
      <c r="N1862" s="1025"/>
      <c r="O1862" s="1025"/>
    </row>
    <row r="1863" spans="1:15" s="1026" customFormat="1" ht="51" x14ac:dyDescent="0.3">
      <c r="A1863" s="1199" t="s">
        <v>8168</v>
      </c>
      <c r="B1863" s="1184"/>
      <c r="C1863" s="1187" t="s">
        <v>8226</v>
      </c>
      <c r="D1863" s="1187" t="s">
        <v>8231</v>
      </c>
      <c r="E1863" s="1209" t="s">
        <v>1425</v>
      </c>
      <c r="F1863" s="1187" t="s">
        <v>8357</v>
      </c>
      <c r="G1863" s="1209" t="s">
        <v>8358</v>
      </c>
      <c r="H1863" s="1209" t="s">
        <v>2153</v>
      </c>
      <c r="I1863" s="1209" t="s">
        <v>8359</v>
      </c>
      <c r="J1863" s="1209" t="s">
        <v>8360</v>
      </c>
      <c r="K1863" s="1025"/>
      <c r="L1863" s="1025"/>
      <c r="M1863" s="1025"/>
      <c r="N1863" s="1025"/>
      <c r="O1863" s="1025"/>
    </row>
    <row r="1864" spans="1:15" s="1026" customFormat="1" ht="51" x14ac:dyDescent="0.3">
      <c r="A1864" s="1199" t="s">
        <v>8168</v>
      </c>
      <c r="B1864" s="1184"/>
      <c r="C1864" s="1187" t="s">
        <v>8226</v>
      </c>
      <c r="D1864" s="1187" t="s">
        <v>8231</v>
      </c>
      <c r="E1864" s="1209" t="s">
        <v>1425</v>
      </c>
      <c r="F1864" s="1184" t="s">
        <v>8361</v>
      </c>
      <c r="G1864" s="1209" t="s">
        <v>1687</v>
      </c>
      <c r="H1864" s="1209" t="s">
        <v>2586</v>
      </c>
      <c r="I1864" s="1209" t="s">
        <v>8362</v>
      </c>
      <c r="J1864" s="1209" t="s">
        <v>8363</v>
      </c>
      <c r="K1864" s="1025"/>
      <c r="L1864" s="1025"/>
      <c r="M1864" s="1025"/>
      <c r="N1864" s="1025"/>
      <c r="O1864" s="1025"/>
    </row>
    <row r="1865" spans="1:15" s="1026" customFormat="1" ht="76.5" x14ac:dyDescent="0.3">
      <c r="A1865" s="1199" t="s">
        <v>8168</v>
      </c>
      <c r="B1865" s="1184"/>
      <c r="C1865" s="1187" t="s">
        <v>8226</v>
      </c>
      <c r="D1865" s="1187" t="s">
        <v>8231</v>
      </c>
      <c r="E1865" s="1209" t="s">
        <v>1425</v>
      </c>
      <c r="F1865" s="1184" t="s">
        <v>8364</v>
      </c>
      <c r="G1865" s="1209" t="s">
        <v>8365</v>
      </c>
      <c r="H1865" s="1209" t="s">
        <v>2423</v>
      </c>
      <c r="I1865" s="1209" t="s">
        <v>4589</v>
      </c>
      <c r="J1865" s="1209" t="s">
        <v>8363</v>
      </c>
      <c r="K1865" s="1025"/>
      <c r="L1865" s="1025"/>
      <c r="M1865" s="1025"/>
      <c r="N1865" s="1025"/>
      <c r="O1865" s="1025"/>
    </row>
    <row r="1866" spans="1:15" s="1131" customFormat="1" ht="51" x14ac:dyDescent="0.3">
      <c r="A1866" s="1199" t="s">
        <v>8168</v>
      </c>
      <c r="B1866" s="1184"/>
      <c r="C1866" s="1187" t="s">
        <v>8226</v>
      </c>
      <c r="D1866" s="1187" t="s">
        <v>8231</v>
      </c>
      <c r="E1866" s="1209" t="s">
        <v>1425</v>
      </c>
      <c r="F1866" s="1184" t="s">
        <v>8366</v>
      </c>
      <c r="G1866" s="1209" t="s">
        <v>8367</v>
      </c>
      <c r="H1866" s="1209" t="s">
        <v>1632</v>
      </c>
      <c r="I1866" s="1209" t="s">
        <v>6710</v>
      </c>
      <c r="J1866" s="1209" t="s">
        <v>8368</v>
      </c>
      <c r="K1866" s="1130"/>
      <c r="L1866" s="1130"/>
      <c r="M1866" s="1130"/>
      <c r="N1866" s="1130"/>
      <c r="O1866" s="1130"/>
    </row>
    <row r="1867" spans="1:15" s="1029" customFormat="1" ht="51" x14ac:dyDescent="0.3">
      <c r="A1867" s="1199" t="s">
        <v>8168</v>
      </c>
      <c r="B1867" s="1184"/>
      <c r="C1867" s="1187" t="s">
        <v>8226</v>
      </c>
      <c r="D1867" s="1187" t="s">
        <v>8231</v>
      </c>
      <c r="E1867" s="1209" t="s">
        <v>1425</v>
      </c>
      <c r="F1867" s="1184" t="s">
        <v>8369</v>
      </c>
      <c r="G1867" s="1209" t="s">
        <v>2764</v>
      </c>
      <c r="H1867" s="1209" t="s">
        <v>5092</v>
      </c>
      <c r="I1867" s="1209" t="s">
        <v>1811</v>
      </c>
      <c r="J1867" s="1209" t="s">
        <v>8370</v>
      </c>
    </row>
    <row r="1868" spans="1:15" s="1029" customFormat="1" ht="51" x14ac:dyDescent="0.3">
      <c r="A1868" s="1199" t="s">
        <v>8168</v>
      </c>
      <c r="B1868" s="1184"/>
      <c r="C1868" s="1187" t="s">
        <v>8226</v>
      </c>
      <c r="D1868" s="1187" t="s">
        <v>8231</v>
      </c>
      <c r="E1868" s="1209" t="s">
        <v>1425</v>
      </c>
      <c r="F1868" s="1184" t="s">
        <v>8371</v>
      </c>
      <c r="G1868" s="1209" t="s">
        <v>8372</v>
      </c>
      <c r="H1868" s="1209" t="s">
        <v>8373</v>
      </c>
      <c r="I1868" s="1209" t="s">
        <v>8374</v>
      </c>
      <c r="J1868" s="1209" t="s">
        <v>8370</v>
      </c>
    </row>
    <row r="1869" spans="1:15" s="1029" customFormat="1" ht="51" x14ac:dyDescent="0.3">
      <c r="A1869" s="1199" t="s">
        <v>8168</v>
      </c>
      <c r="B1869" s="1184"/>
      <c r="C1869" s="1187" t="s">
        <v>8226</v>
      </c>
      <c r="D1869" s="1187" t="s">
        <v>8231</v>
      </c>
      <c r="E1869" s="1209" t="s">
        <v>1425</v>
      </c>
      <c r="F1869" s="1184" t="s">
        <v>12811</v>
      </c>
      <c r="G1869" s="1209" t="s">
        <v>2335</v>
      </c>
      <c r="H1869" s="1209" t="s">
        <v>1700</v>
      </c>
      <c r="I1869" s="1209" t="s">
        <v>6458</v>
      </c>
      <c r="J1869" s="1209" t="s">
        <v>8375</v>
      </c>
    </row>
    <row r="1870" spans="1:15" s="181" customFormat="1" ht="51" x14ac:dyDescent="0.3">
      <c r="A1870" s="1199" t="s">
        <v>8168</v>
      </c>
      <c r="B1870" s="1184"/>
      <c r="C1870" s="1187" t="s">
        <v>8226</v>
      </c>
      <c r="D1870" s="1187" t="s">
        <v>8231</v>
      </c>
      <c r="E1870" s="1209" t="s">
        <v>1425</v>
      </c>
      <c r="F1870" s="1184" t="s">
        <v>8376</v>
      </c>
      <c r="G1870" s="1209" t="s">
        <v>8333</v>
      </c>
      <c r="H1870" s="1209" t="s">
        <v>2518</v>
      </c>
      <c r="I1870" s="1209" t="s">
        <v>5050</v>
      </c>
      <c r="J1870" s="1209" t="s">
        <v>8375</v>
      </c>
    </row>
    <row r="1871" spans="1:15" s="1029" customFormat="1" ht="51" x14ac:dyDescent="0.3">
      <c r="A1871" s="1199" t="s">
        <v>8168</v>
      </c>
      <c r="B1871" s="1184"/>
      <c r="C1871" s="1187" t="s">
        <v>8226</v>
      </c>
      <c r="D1871" s="1187" t="s">
        <v>8231</v>
      </c>
      <c r="E1871" s="1209" t="s">
        <v>1425</v>
      </c>
      <c r="F1871" s="1184" t="s">
        <v>8377</v>
      </c>
      <c r="G1871" s="1209" t="s">
        <v>2209</v>
      </c>
      <c r="H1871" s="1209" t="s">
        <v>1466</v>
      </c>
      <c r="I1871" s="1209" t="s">
        <v>8378</v>
      </c>
      <c r="J1871" s="1209" t="s">
        <v>8375</v>
      </c>
    </row>
    <row r="1872" spans="1:15" s="1029" customFormat="1" ht="51" x14ac:dyDescent="0.3">
      <c r="A1872" s="1199" t="s">
        <v>8168</v>
      </c>
      <c r="B1872" s="1184"/>
      <c r="C1872" s="1187" t="s">
        <v>8226</v>
      </c>
      <c r="D1872" s="1187" t="s">
        <v>8231</v>
      </c>
      <c r="E1872" s="1209" t="s">
        <v>1425</v>
      </c>
      <c r="F1872" s="1187" t="s">
        <v>8379</v>
      </c>
      <c r="G1872" s="1209" t="s">
        <v>4597</v>
      </c>
      <c r="H1872" s="1209" t="s">
        <v>3010</v>
      </c>
      <c r="I1872" s="1209" t="s">
        <v>8380</v>
      </c>
      <c r="J1872" s="1209" t="s">
        <v>8381</v>
      </c>
    </row>
    <row r="1873" spans="1:10" s="1029" customFormat="1" ht="51" x14ac:dyDescent="0.3">
      <c r="A1873" s="1199" t="s">
        <v>8168</v>
      </c>
      <c r="B1873" s="1184"/>
      <c r="C1873" s="1187" t="s">
        <v>8226</v>
      </c>
      <c r="D1873" s="1187" t="s">
        <v>8231</v>
      </c>
      <c r="E1873" s="1209" t="s">
        <v>1425</v>
      </c>
      <c r="F1873" s="1184" t="s">
        <v>8382</v>
      </c>
      <c r="G1873" s="1209" t="s">
        <v>8383</v>
      </c>
      <c r="H1873" s="1209" t="s">
        <v>2601</v>
      </c>
      <c r="I1873" s="1209" t="s">
        <v>1784</v>
      </c>
      <c r="J1873" s="1209" t="s">
        <v>8384</v>
      </c>
    </row>
    <row r="1874" spans="1:10" s="1029" customFormat="1" ht="76.5" x14ac:dyDescent="0.3">
      <c r="A1874" s="1199" t="s">
        <v>8168</v>
      </c>
      <c r="B1874" s="1184"/>
      <c r="C1874" s="1187" t="s">
        <v>8226</v>
      </c>
      <c r="D1874" s="1187" t="s">
        <v>8231</v>
      </c>
      <c r="E1874" s="1209" t="s">
        <v>1425</v>
      </c>
      <c r="F1874" s="1187" t="s">
        <v>8385</v>
      </c>
      <c r="G1874" s="1209" t="s">
        <v>8386</v>
      </c>
      <c r="H1874" s="1209" t="s">
        <v>1471</v>
      </c>
      <c r="I1874" s="1209" t="s">
        <v>8387</v>
      </c>
      <c r="J1874" s="1209" t="s">
        <v>8388</v>
      </c>
    </row>
    <row r="1875" spans="1:10" s="1029" customFormat="1" ht="51" x14ac:dyDescent="0.3">
      <c r="A1875" s="1199" t="s">
        <v>8168</v>
      </c>
      <c r="B1875" s="1184"/>
      <c r="C1875" s="1187" t="s">
        <v>8226</v>
      </c>
      <c r="D1875" s="1187" t="s">
        <v>8231</v>
      </c>
      <c r="E1875" s="1209" t="s">
        <v>1425</v>
      </c>
      <c r="F1875" s="1184" t="s">
        <v>12812</v>
      </c>
      <c r="G1875" s="1209" t="s">
        <v>8389</v>
      </c>
      <c r="H1875" s="1209" t="s">
        <v>3728</v>
      </c>
      <c r="I1875" s="1209" t="s">
        <v>2676</v>
      </c>
      <c r="J1875" s="1209" t="s">
        <v>8390</v>
      </c>
    </row>
    <row r="1876" spans="1:10" s="1029" customFormat="1" ht="76.5" x14ac:dyDescent="0.3">
      <c r="A1876" s="1199" t="s">
        <v>8168</v>
      </c>
      <c r="B1876" s="1184"/>
      <c r="C1876" s="1187" t="s">
        <v>8226</v>
      </c>
      <c r="D1876" s="1187" t="s">
        <v>8231</v>
      </c>
      <c r="E1876" s="1209" t="s">
        <v>1425</v>
      </c>
      <c r="F1876" s="1187" t="s">
        <v>8391</v>
      </c>
      <c r="G1876" s="1209" t="s">
        <v>8392</v>
      </c>
      <c r="H1876" s="1209" t="s">
        <v>6364</v>
      </c>
      <c r="I1876" s="1209" t="s">
        <v>8393</v>
      </c>
      <c r="J1876" s="1209" t="s">
        <v>8394</v>
      </c>
    </row>
    <row r="1877" spans="1:10" s="1029" customFormat="1" ht="76.5" x14ac:dyDescent="0.3">
      <c r="A1877" s="1199" t="s">
        <v>8168</v>
      </c>
      <c r="B1877" s="1184"/>
      <c r="C1877" s="1187" t="s">
        <v>8226</v>
      </c>
      <c r="D1877" s="1187" t="s">
        <v>8231</v>
      </c>
      <c r="E1877" s="1209" t="s">
        <v>1425</v>
      </c>
      <c r="F1877" s="1187" t="s">
        <v>8395</v>
      </c>
      <c r="G1877" s="1209" t="s">
        <v>8396</v>
      </c>
      <c r="H1877" s="1209" t="s">
        <v>8397</v>
      </c>
      <c r="I1877" s="1209" t="s">
        <v>2657</v>
      </c>
      <c r="J1877" s="1209" t="s">
        <v>8398</v>
      </c>
    </row>
    <row r="1878" spans="1:10" s="1029" customFormat="1" ht="51" x14ac:dyDescent="0.3">
      <c r="A1878" s="1199" t="s">
        <v>8168</v>
      </c>
      <c r="B1878" s="1184"/>
      <c r="C1878" s="1187" t="s">
        <v>8226</v>
      </c>
      <c r="D1878" s="1187" t="s">
        <v>8231</v>
      </c>
      <c r="E1878" s="1209" t="s">
        <v>1425</v>
      </c>
      <c r="F1878" s="1209" t="s">
        <v>8399</v>
      </c>
      <c r="G1878" s="1209" t="s">
        <v>2209</v>
      </c>
      <c r="H1878" s="1209" t="s">
        <v>4631</v>
      </c>
      <c r="I1878" s="1209" t="s">
        <v>8400</v>
      </c>
      <c r="J1878" s="1209" t="s">
        <v>8401</v>
      </c>
    </row>
    <row r="1879" spans="1:10" s="1029" customFormat="1" ht="51" x14ac:dyDescent="0.3">
      <c r="A1879" s="1199" t="s">
        <v>8168</v>
      </c>
      <c r="B1879" s="1184"/>
      <c r="C1879" s="1187" t="s">
        <v>8226</v>
      </c>
      <c r="D1879" s="1187" t="s">
        <v>8231</v>
      </c>
      <c r="E1879" s="1209" t="s">
        <v>1425</v>
      </c>
      <c r="F1879" s="1187" t="s">
        <v>12813</v>
      </c>
      <c r="G1879" s="1188" t="s">
        <v>12588</v>
      </c>
      <c r="H1879" s="1188" t="s">
        <v>12814</v>
      </c>
      <c r="I1879" s="603" t="s">
        <v>12815</v>
      </c>
      <c r="J1879" s="1209" t="s">
        <v>8402</v>
      </c>
    </row>
    <row r="1880" spans="1:10" s="1029" customFormat="1" ht="51" x14ac:dyDescent="0.3">
      <c r="A1880" s="1199" t="s">
        <v>8168</v>
      </c>
      <c r="B1880" s="1184"/>
      <c r="C1880" s="1187" t="s">
        <v>8226</v>
      </c>
      <c r="D1880" s="1187" t="s">
        <v>8231</v>
      </c>
      <c r="E1880" s="1209" t="s">
        <v>1425</v>
      </c>
      <c r="F1880" s="1187" t="s">
        <v>8403</v>
      </c>
      <c r="G1880" s="1209" t="s">
        <v>8404</v>
      </c>
      <c r="H1880" s="1209" t="s">
        <v>8405</v>
      </c>
      <c r="I1880" s="1209" t="s">
        <v>3656</v>
      </c>
      <c r="J1880" s="1209" t="s">
        <v>8406</v>
      </c>
    </row>
    <row r="1881" spans="1:10" s="1029" customFormat="1" ht="76.5" x14ac:dyDescent="0.3">
      <c r="A1881" s="1199" t="s">
        <v>8168</v>
      </c>
      <c r="B1881" s="1184"/>
      <c r="C1881" s="1187" t="s">
        <v>8226</v>
      </c>
      <c r="D1881" s="1187" t="s">
        <v>8231</v>
      </c>
      <c r="E1881" s="1209" t="s">
        <v>1425</v>
      </c>
      <c r="F1881" s="1187" t="s">
        <v>8407</v>
      </c>
      <c r="G1881" s="1187" t="s">
        <v>2209</v>
      </c>
      <c r="H1881" s="1187" t="s">
        <v>4200</v>
      </c>
      <c r="I1881" s="1187" t="s">
        <v>8408</v>
      </c>
      <c r="J1881" s="1209" t="s">
        <v>8409</v>
      </c>
    </row>
    <row r="1882" spans="1:10" s="1029" customFormat="1" ht="51" x14ac:dyDescent="0.3">
      <c r="A1882" s="1199" t="s">
        <v>8168</v>
      </c>
      <c r="B1882" s="1184"/>
      <c r="C1882" s="1187" t="s">
        <v>8226</v>
      </c>
      <c r="D1882" s="1187" t="s">
        <v>8231</v>
      </c>
      <c r="E1882" s="1209" t="s">
        <v>1425</v>
      </c>
      <c r="F1882" s="1187" t="s">
        <v>8410</v>
      </c>
      <c r="G1882" s="1187" t="s">
        <v>8411</v>
      </c>
      <c r="H1882" s="1187" t="s">
        <v>3755</v>
      </c>
      <c r="I1882" s="1187" t="s">
        <v>6800</v>
      </c>
      <c r="J1882" s="1209" t="s">
        <v>8412</v>
      </c>
    </row>
    <row r="1883" spans="1:10" s="1029" customFormat="1" ht="51" x14ac:dyDescent="0.3">
      <c r="A1883" s="1199" t="s">
        <v>8168</v>
      </c>
      <c r="B1883" s="1184"/>
      <c r="C1883" s="1187" t="s">
        <v>8226</v>
      </c>
      <c r="D1883" s="1187" t="s">
        <v>8231</v>
      </c>
      <c r="E1883" s="1209" t="s">
        <v>1425</v>
      </c>
      <c r="F1883" s="1187" t="s">
        <v>8413</v>
      </c>
      <c r="G1883" s="603" t="s">
        <v>1742</v>
      </c>
      <c r="H1883" s="603" t="s">
        <v>1964</v>
      </c>
      <c r="I1883" s="603" t="s">
        <v>2526</v>
      </c>
      <c r="J1883" s="1209" t="s">
        <v>8414</v>
      </c>
    </row>
    <row r="1884" spans="1:10" s="1029" customFormat="1" ht="51" x14ac:dyDescent="0.3">
      <c r="A1884" s="1199" t="s">
        <v>8168</v>
      </c>
      <c r="B1884" s="1184"/>
      <c r="C1884" s="1187" t="s">
        <v>8226</v>
      </c>
      <c r="D1884" s="1187" t="s">
        <v>8231</v>
      </c>
      <c r="E1884" s="1209" t="s">
        <v>1425</v>
      </c>
      <c r="F1884" s="1187" t="s">
        <v>12816</v>
      </c>
      <c r="G1884" s="1209" t="s">
        <v>4940</v>
      </c>
      <c r="H1884" s="1209" t="s">
        <v>1696</v>
      </c>
      <c r="I1884" s="1209" t="s">
        <v>1784</v>
      </c>
      <c r="J1884" s="1209" t="s">
        <v>8414</v>
      </c>
    </row>
    <row r="1885" spans="1:10" s="1029" customFormat="1" ht="51" x14ac:dyDescent="0.3">
      <c r="A1885" s="1199" t="s">
        <v>8168</v>
      </c>
      <c r="B1885" s="1184"/>
      <c r="C1885" s="1187" t="s">
        <v>8226</v>
      </c>
      <c r="D1885" s="1187" t="s">
        <v>8231</v>
      </c>
      <c r="E1885" s="1209" t="s">
        <v>1425</v>
      </c>
      <c r="F1885" s="1187" t="s">
        <v>8415</v>
      </c>
      <c r="G1885" s="1209" t="s">
        <v>4899</v>
      </c>
      <c r="H1885" s="1209" t="s">
        <v>2592</v>
      </c>
      <c r="I1885" s="1209" t="s">
        <v>8416</v>
      </c>
      <c r="J1885" s="1209" t="s">
        <v>8417</v>
      </c>
    </row>
    <row r="1886" spans="1:10" s="1029" customFormat="1" ht="76.5" x14ac:dyDescent="0.3">
      <c r="A1886" s="1199" t="s">
        <v>8168</v>
      </c>
      <c r="B1886" s="1184"/>
      <c r="C1886" s="1187" t="s">
        <v>8226</v>
      </c>
      <c r="D1886" s="1187" t="s">
        <v>8231</v>
      </c>
      <c r="E1886" s="1209" t="s">
        <v>1425</v>
      </c>
      <c r="F1886" s="1187" t="s">
        <v>8418</v>
      </c>
      <c r="G1886" s="1209" t="s">
        <v>8419</v>
      </c>
      <c r="H1886" s="1209" t="s">
        <v>1865</v>
      </c>
      <c r="I1886" s="1209" t="s">
        <v>8420</v>
      </c>
      <c r="J1886" s="1209" t="s">
        <v>8421</v>
      </c>
    </row>
    <row r="1887" spans="1:10" s="1029" customFormat="1" ht="51" x14ac:dyDescent="0.3">
      <c r="A1887" s="1199" t="s">
        <v>8168</v>
      </c>
      <c r="B1887" s="1184"/>
      <c r="C1887" s="1187" t="s">
        <v>8226</v>
      </c>
      <c r="D1887" s="1187" t="s">
        <v>8231</v>
      </c>
      <c r="E1887" s="1209" t="s">
        <v>1425</v>
      </c>
      <c r="F1887" s="1187" t="s">
        <v>12817</v>
      </c>
      <c r="G1887" s="1209" t="s">
        <v>8422</v>
      </c>
      <c r="H1887" s="1209" t="s">
        <v>1700</v>
      </c>
      <c r="I1887" s="1187" t="s">
        <v>8423</v>
      </c>
      <c r="J1887" s="1209" t="s">
        <v>8424</v>
      </c>
    </row>
    <row r="1888" spans="1:10" s="1029" customFormat="1" ht="51" x14ac:dyDescent="0.3">
      <c r="A1888" s="1199" t="s">
        <v>8168</v>
      </c>
      <c r="B1888" s="1184"/>
      <c r="C1888" s="1187" t="s">
        <v>8226</v>
      </c>
      <c r="D1888" s="1187" t="s">
        <v>8231</v>
      </c>
      <c r="E1888" s="1209" t="s">
        <v>1425</v>
      </c>
      <c r="F1888" s="1187" t="s">
        <v>12818</v>
      </c>
      <c r="G1888" s="1209" t="s">
        <v>8425</v>
      </c>
      <c r="H1888" s="1209" t="s">
        <v>2755</v>
      </c>
      <c r="I1888" s="1209" t="s">
        <v>8426</v>
      </c>
      <c r="J1888" s="1209" t="s">
        <v>8424</v>
      </c>
    </row>
    <row r="1889" spans="1:10" s="1065" customFormat="1" ht="51" x14ac:dyDescent="0.3">
      <c r="A1889" s="1199" t="s">
        <v>8168</v>
      </c>
      <c r="B1889" s="1184"/>
      <c r="C1889" s="1187" t="s">
        <v>8226</v>
      </c>
      <c r="D1889" s="1187" t="s">
        <v>8231</v>
      </c>
      <c r="E1889" s="1187" t="s">
        <v>1425</v>
      </c>
      <c r="F1889" s="1187" t="s">
        <v>8427</v>
      </c>
      <c r="G1889" s="1209" t="s">
        <v>8428</v>
      </c>
      <c r="H1889" s="1209" t="s">
        <v>1457</v>
      </c>
      <c r="I1889" s="1209" t="s">
        <v>3641</v>
      </c>
      <c r="J1889" s="1209" t="s">
        <v>8429</v>
      </c>
    </row>
    <row r="1890" spans="1:10" s="1029" customFormat="1" ht="38.25" x14ac:dyDescent="0.3">
      <c r="A1890" s="1238" t="s">
        <v>10841</v>
      </c>
      <c r="B1890" s="1195"/>
      <c r="C1890" s="1196" t="s">
        <v>8226</v>
      </c>
      <c r="D1890" s="1197" t="s">
        <v>12819</v>
      </c>
      <c r="E1890" s="1195" t="s">
        <v>12820</v>
      </c>
      <c r="F1890" s="1195" t="s">
        <v>12821</v>
      </c>
      <c r="G1890" s="1195" t="s">
        <v>12822</v>
      </c>
      <c r="H1890" s="1195" t="s">
        <v>12823</v>
      </c>
      <c r="I1890" s="1230"/>
      <c r="J1890" s="1230"/>
    </row>
    <row r="1891" spans="1:10" s="1029" customFormat="1" ht="38.25" x14ac:dyDescent="0.3">
      <c r="A1891" s="1224" t="s">
        <v>6431</v>
      </c>
      <c r="B1891" s="1224" t="s">
        <v>6438</v>
      </c>
      <c r="C1891" s="1209" t="s">
        <v>6439</v>
      </c>
      <c r="D1891" s="1209" t="s">
        <v>6440</v>
      </c>
      <c r="E1891" s="1209" t="s">
        <v>1406</v>
      </c>
      <c r="F1891" s="1239" t="s">
        <v>6441</v>
      </c>
      <c r="G1891" s="1187" t="s">
        <v>6442</v>
      </c>
      <c r="H1891" s="1187" t="s">
        <v>5465</v>
      </c>
      <c r="I1891" s="1187" t="s">
        <v>6443</v>
      </c>
      <c r="J1891" s="1240" t="s">
        <v>6444</v>
      </c>
    </row>
    <row r="1892" spans="1:10" s="1029" customFormat="1" ht="38.25" x14ac:dyDescent="0.3">
      <c r="A1892" s="1224" t="s">
        <v>6431</v>
      </c>
      <c r="B1892" s="1224" t="s">
        <v>6438</v>
      </c>
      <c r="C1892" s="1209" t="s">
        <v>6439</v>
      </c>
      <c r="D1892" s="1209" t="s">
        <v>6440</v>
      </c>
      <c r="E1892" s="1239" t="s">
        <v>4120</v>
      </c>
      <c r="F1892" s="1239" t="s">
        <v>6445</v>
      </c>
      <c r="G1892" s="1184" t="s">
        <v>6446</v>
      </c>
      <c r="H1892" s="1184" t="s">
        <v>6447</v>
      </c>
      <c r="I1892" s="1184" t="s">
        <v>5856</v>
      </c>
      <c r="J1892" s="1240" t="s">
        <v>6448</v>
      </c>
    </row>
    <row r="1893" spans="1:10" s="1029" customFormat="1" ht="38.25" x14ac:dyDescent="0.3">
      <c r="A1893" s="1224" t="s">
        <v>6431</v>
      </c>
      <c r="B1893" s="1224" t="s">
        <v>6438</v>
      </c>
      <c r="C1893" s="1209" t="s">
        <v>6439</v>
      </c>
      <c r="D1893" s="1209" t="s">
        <v>6440</v>
      </c>
      <c r="E1893" s="1239" t="s">
        <v>2204</v>
      </c>
      <c r="F1893" s="1239" t="s">
        <v>6445</v>
      </c>
      <c r="G1893" s="1184" t="s">
        <v>2565</v>
      </c>
      <c r="H1893" s="1184" t="s">
        <v>1442</v>
      </c>
      <c r="I1893" s="1184" t="s">
        <v>6096</v>
      </c>
      <c r="J1893" s="1241" t="s">
        <v>6449</v>
      </c>
    </row>
    <row r="1894" spans="1:10" s="1029" customFormat="1" ht="38.25" x14ac:dyDescent="0.3">
      <c r="A1894" s="1224" t="s">
        <v>6431</v>
      </c>
      <c r="B1894" s="1224" t="s">
        <v>6438</v>
      </c>
      <c r="C1894" s="1209" t="s">
        <v>6439</v>
      </c>
      <c r="D1894" s="1209" t="s">
        <v>6440</v>
      </c>
      <c r="E1894" s="1239" t="s">
        <v>6450</v>
      </c>
      <c r="F1894" s="1239" t="s">
        <v>6445</v>
      </c>
      <c r="G1894" s="1184" t="s">
        <v>6451</v>
      </c>
      <c r="H1894" s="1184" t="s">
        <v>1692</v>
      </c>
      <c r="I1894" s="1184" t="s">
        <v>3287</v>
      </c>
      <c r="J1894" s="1240"/>
    </row>
    <row r="1895" spans="1:10" s="1029" customFormat="1" ht="38.25" x14ac:dyDescent="0.3">
      <c r="A1895" s="1224" t="s">
        <v>6431</v>
      </c>
      <c r="B1895" s="1224" t="s">
        <v>6438</v>
      </c>
      <c r="C1895" s="1209" t="s">
        <v>6439</v>
      </c>
      <c r="D1895" s="1209" t="s">
        <v>6440</v>
      </c>
      <c r="E1895" s="1239" t="s">
        <v>6452</v>
      </c>
      <c r="F1895" s="1239" t="s">
        <v>6445</v>
      </c>
      <c r="G1895" s="1184" t="s">
        <v>6442</v>
      </c>
      <c r="H1895" s="1184" t="s">
        <v>6453</v>
      </c>
      <c r="I1895" s="1184" t="s">
        <v>3317</v>
      </c>
      <c r="J1895" s="1212"/>
    </row>
    <row r="1896" spans="1:10" s="1029" customFormat="1" ht="38.25" x14ac:dyDescent="0.3">
      <c r="A1896" s="1224" t="s">
        <v>6431</v>
      </c>
      <c r="B1896" s="1224" t="s">
        <v>6438</v>
      </c>
      <c r="C1896" s="1209" t="s">
        <v>6439</v>
      </c>
      <c r="D1896" s="1209" t="s">
        <v>6440</v>
      </c>
      <c r="E1896" s="1239" t="s">
        <v>6454</v>
      </c>
      <c r="F1896" s="1239" t="s">
        <v>6455</v>
      </c>
      <c r="G1896" s="603" t="s">
        <v>12824</v>
      </c>
      <c r="H1896" s="603" t="s">
        <v>3291</v>
      </c>
      <c r="I1896" s="603" t="s">
        <v>12825</v>
      </c>
      <c r="J1896" s="1242">
        <v>83476922216</v>
      </c>
    </row>
    <row r="1897" spans="1:10" s="1029" customFormat="1" ht="38.25" x14ac:dyDescent="0.3">
      <c r="A1897" s="1224" t="s">
        <v>6431</v>
      </c>
      <c r="B1897" s="1224" t="s">
        <v>6438</v>
      </c>
      <c r="C1897" s="1209" t="s">
        <v>6439</v>
      </c>
      <c r="D1897" s="1209" t="s">
        <v>6440</v>
      </c>
      <c r="E1897" s="1239" t="s">
        <v>6456</v>
      </c>
      <c r="F1897" s="1239" t="s">
        <v>6445</v>
      </c>
      <c r="G1897" s="603" t="s">
        <v>12824</v>
      </c>
      <c r="H1897" s="603" t="s">
        <v>3291</v>
      </c>
      <c r="I1897" s="603" t="s">
        <v>12825</v>
      </c>
      <c r="J1897" s="1242"/>
    </row>
    <row r="1898" spans="1:10" s="1029" customFormat="1" ht="38.25" x14ac:dyDescent="0.3">
      <c r="A1898" s="1224" t="s">
        <v>6431</v>
      </c>
      <c r="B1898" s="1224" t="s">
        <v>6438</v>
      </c>
      <c r="C1898" s="1209" t="s">
        <v>6439</v>
      </c>
      <c r="D1898" s="1209" t="s">
        <v>6440</v>
      </c>
      <c r="E1898" s="1239" t="s">
        <v>4805</v>
      </c>
      <c r="F1898" s="1239" t="s">
        <v>6445</v>
      </c>
      <c r="G1898" s="1184" t="s">
        <v>6446</v>
      </c>
      <c r="H1898" s="1184" t="s">
        <v>6447</v>
      </c>
      <c r="I1898" s="1184" t="s">
        <v>5856</v>
      </c>
      <c r="J1898" s="1240" t="s">
        <v>6448</v>
      </c>
    </row>
    <row r="1899" spans="1:10" s="1029" customFormat="1" ht="38.25" x14ac:dyDescent="0.3">
      <c r="A1899" s="1224" t="s">
        <v>6431</v>
      </c>
      <c r="B1899" s="1224" t="s">
        <v>6438</v>
      </c>
      <c r="C1899" s="1209" t="s">
        <v>6439</v>
      </c>
      <c r="D1899" s="1209" t="s">
        <v>6440</v>
      </c>
      <c r="E1899" s="1239" t="s">
        <v>2343</v>
      </c>
      <c r="F1899" s="1239" t="s">
        <v>6445</v>
      </c>
      <c r="G1899" s="1184" t="s">
        <v>2541</v>
      </c>
      <c r="H1899" s="1184" t="s">
        <v>2021</v>
      </c>
      <c r="I1899" s="1184" t="s">
        <v>1582</v>
      </c>
      <c r="J1899" s="1240" t="s">
        <v>6457</v>
      </c>
    </row>
    <row r="1900" spans="1:10" s="1029" customFormat="1" ht="38.25" x14ac:dyDescent="0.3">
      <c r="A1900" s="1224" t="s">
        <v>6431</v>
      </c>
      <c r="B1900" s="1224" t="s">
        <v>6438</v>
      </c>
      <c r="C1900" s="1209" t="s">
        <v>6439</v>
      </c>
      <c r="D1900" s="1209" t="s">
        <v>6440</v>
      </c>
      <c r="E1900" s="1239" t="s">
        <v>4129</v>
      </c>
      <c r="F1900" s="1239" t="s">
        <v>6445</v>
      </c>
      <c r="G1900" s="1184" t="s">
        <v>5073</v>
      </c>
      <c r="H1900" s="1184" t="s">
        <v>1457</v>
      </c>
      <c r="I1900" s="1184" t="s">
        <v>6458</v>
      </c>
      <c r="J1900" s="1240" t="s">
        <v>6459</v>
      </c>
    </row>
    <row r="1901" spans="1:10" s="1029" customFormat="1" ht="38.25" x14ac:dyDescent="0.3">
      <c r="A1901" s="1224" t="s">
        <v>6431</v>
      </c>
      <c r="B1901" s="1224" t="s">
        <v>6438</v>
      </c>
      <c r="C1901" s="1209" t="s">
        <v>6439</v>
      </c>
      <c r="D1901" s="1209" t="s">
        <v>6440</v>
      </c>
      <c r="E1901" s="1239" t="s">
        <v>6460</v>
      </c>
      <c r="F1901" s="1239" t="s">
        <v>6445</v>
      </c>
      <c r="G1901" s="1184" t="s">
        <v>6142</v>
      </c>
      <c r="H1901" s="1184" t="s">
        <v>6105</v>
      </c>
      <c r="I1901" s="1184" t="s">
        <v>6461</v>
      </c>
      <c r="J1901" s="1240" t="s">
        <v>6462</v>
      </c>
    </row>
    <row r="1902" spans="1:10" s="1029" customFormat="1" ht="38.25" x14ac:dyDescent="0.3">
      <c r="A1902" s="1224" t="s">
        <v>6431</v>
      </c>
      <c r="B1902" s="1224" t="s">
        <v>6438</v>
      </c>
      <c r="C1902" s="1209" t="s">
        <v>6439</v>
      </c>
      <c r="D1902" s="1209" t="s">
        <v>6440</v>
      </c>
      <c r="E1902" s="1239" t="s">
        <v>6463</v>
      </c>
      <c r="F1902" s="1239" t="s">
        <v>6445</v>
      </c>
      <c r="G1902" s="1184" t="s">
        <v>5359</v>
      </c>
      <c r="H1902" s="1184" t="s">
        <v>1453</v>
      </c>
      <c r="I1902" s="1184" t="s">
        <v>6464</v>
      </c>
      <c r="J1902" s="1240" t="s">
        <v>6465</v>
      </c>
    </row>
    <row r="1903" spans="1:10" s="1029" customFormat="1" ht="38.25" x14ac:dyDescent="0.3">
      <c r="A1903" s="1224" t="s">
        <v>6431</v>
      </c>
      <c r="B1903" s="1224" t="s">
        <v>6438</v>
      </c>
      <c r="C1903" s="1209" t="s">
        <v>6439</v>
      </c>
      <c r="D1903" s="1209" t="s">
        <v>6440</v>
      </c>
      <c r="E1903" s="1239" t="s">
        <v>6466</v>
      </c>
      <c r="F1903" s="1239" t="s">
        <v>6445</v>
      </c>
      <c r="G1903" s="603" t="s">
        <v>12824</v>
      </c>
      <c r="H1903" s="603" t="s">
        <v>3291</v>
      </c>
      <c r="I1903" s="603" t="s">
        <v>12825</v>
      </c>
      <c r="J1903" s="1240"/>
    </row>
    <row r="1904" spans="1:10" s="1029" customFormat="1" ht="38.25" x14ac:dyDescent="0.3">
      <c r="A1904" s="1224" t="s">
        <v>6431</v>
      </c>
      <c r="B1904" s="1224" t="s">
        <v>6438</v>
      </c>
      <c r="C1904" s="1209" t="s">
        <v>6439</v>
      </c>
      <c r="D1904" s="1209" t="s">
        <v>6440</v>
      </c>
      <c r="E1904" s="1239" t="s">
        <v>6467</v>
      </c>
      <c r="F1904" s="1239" t="s">
        <v>6445</v>
      </c>
      <c r="G1904" s="603" t="s">
        <v>12824</v>
      </c>
      <c r="H1904" s="603" t="s">
        <v>3291</v>
      </c>
      <c r="I1904" s="603" t="s">
        <v>12825</v>
      </c>
      <c r="J1904" s="1240"/>
    </row>
    <row r="1905" spans="1:10" s="1029" customFormat="1" ht="38.25" x14ac:dyDescent="0.3">
      <c r="A1905" s="1224" t="s">
        <v>6431</v>
      </c>
      <c r="B1905" s="1224" t="s">
        <v>6438</v>
      </c>
      <c r="C1905" s="1209" t="s">
        <v>6439</v>
      </c>
      <c r="D1905" s="1209" t="s">
        <v>6440</v>
      </c>
      <c r="E1905" s="1239" t="s">
        <v>6468</v>
      </c>
      <c r="F1905" s="1239" t="s">
        <v>6445</v>
      </c>
      <c r="G1905" s="1184" t="s">
        <v>6469</v>
      </c>
      <c r="H1905" s="1184" t="s">
        <v>6470</v>
      </c>
      <c r="I1905" s="1184" t="s">
        <v>2629</v>
      </c>
      <c r="J1905" s="1240" t="s">
        <v>6457</v>
      </c>
    </row>
    <row r="1906" spans="1:10" s="1029" customFormat="1" ht="38.25" x14ac:dyDescent="0.3">
      <c r="A1906" s="1224" t="s">
        <v>6431</v>
      </c>
      <c r="B1906" s="1224" t="s">
        <v>6438</v>
      </c>
      <c r="C1906" s="1209" t="s">
        <v>6439</v>
      </c>
      <c r="D1906" s="1209" t="s">
        <v>6440</v>
      </c>
      <c r="E1906" s="1239" t="s">
        <v>6471</v>
      </c>
      <c r="F1906" s="1239" t="s">
        <v>6445</v>
      </c>
      <c r="G1906" s="1184" t="s">
        <v>2209</v>
      </c>
      <c r="H1906" s="1184" t="s">
        <v>2735</v>
      </c>
      <c r="I1906" s="1184" t="s">
        <v>6472</v>
      </c>
      <c r="J1906" s="1240" t="s">
        <v>6457</v>
      </c>
    </row>
    <row r="1907" spans="1:10" s="1029" customFormat="1" ht="38.25" x14ac:dyDescent="0.3">
      <c r="A1907" s="1224" t="s">
        <v>6431</v>
      </c>
      <c r="B1907" s="1224" t="s">
        <v>6438</v>
      </c>
      <c r="C1907" s="1209" t="s">
        <v>6439</v>
      </c>
      <c r="D1907" s="1209" t="s">
        <v>6440</v>
      </c>
      <c r="E1907" s="1239" t="s">
        <v>6473</v>
      </c>
      <c r="F1907" s="1239" t="s">
        <v>6445</v>
      </c>
      <c r="G1907" s="1184" t="s">
        <v>6474</v>
      </c>
      <c r="H1907" s="1184" t="s">
        <v>1421</v>
      </c>
      <c r="I1907" s="1184" t="s">
        <v>6475</v>
      </c>
      <c r="J1907" s="1240" t="s">
        <v>6457</v>
      </c>
    </row>
    <row r="1908" spans="1:10" s="1029" customFormat="1" ht="38.25" x14ac:dyDescent="0.3">
      <c r="A1908" s="1224" t="s">
        <v>6431</v>
      </c>
      <c r="B1908" s="1224" t="s">
        <v>6438</v>
      </c>
      <c r="C1908" s="1209" t="s">
        <v>6439</v>
      </c>
      <c r="D1908" s="1209" t="s">
        <v>6440</v>
      </c>
      <c r="E1908" s="1239" t="s">
        <v>6476</v>
      </c>
      <c r="F1908" s="1239" t="s">
        <v>6445</v>
      </c>
      <c r="G1908" s="603" t="s">
        <v>12824</v>
      </c>
      <c r="H1908" s="603" t="s">
        <v>3291</v>
      </c>
      <c r="I1908" s="603" t="s">
        <v>12825</v>
      </c>
      <c r="J1908" s="1240" t="s">
        <v>6477</v>
      </c>
    </row>
    <row r="1909" spans="1:10" s="1029" customFormat="1" ht="38.25" x14ac:dyDescent="0.3">
      <c r="A1909" s="1224" t="s">
        <v>6431</v>
      </c>
      <c r="B1909" s="1224" t="s">
        <v>6438</v>
      </c>
      <c r="C1909" s="1209" t="s">
        <v>6439</v>
      </c>
      <c r="D1909" s="1209" t="s">
        <v>6440</v>
      </c>
      <c r="E1909" s="1239" t="s">
        <v>6478</v>
      </c>
      <c r="F1909" s="1239" t="s">
        <v>6445</v>
      </c>
      <c r="G1909" s="1184" t="s">
        <v>6479</v>
      </c>
      <c r="H1909" s="1184" t="s">
        <v>3728</v>
      </c>
      <c r="I1909" s="1184" t="s">
        <v>6480</v>
      </c>
      <c r="J1909" s="1240" t="s">
        <v>6481</v>
      </c>
    </row>
    <row r="1910" spans="1:10" s="1029" customFormat="1" ht="38.25" x14ac:dyDescent="0.3">
      <c r="A1910" s="1224" t="s">
        <v>6431</v>
      </c>
      <c r="B1910" s="1224" t="s">
        <v>6438</v>
      </c>
      <c r="C1910" s="1209" t="s">
        <v>6439</v>
      </c>
      <c r="D1910" s="1209" t="s">
        <v>6440</v>
      </c>
      <c r="E1910" s="1239" t="s">
        <v>6482</v>
      </c>
      <c r="F1910" s="1239" t="s">
        <v>6445</v>
      </c>
      <c r="G1910" s="1184" t="s">
        <v>6483</v>
      </c>
      <c r="H1910" s="1184" t="s">
        <v>2571</v>
      </c>
      <c r="I1910" s="1184" t="s">
        <v>6484</v>
      </c>
      <c r="J1910" s="1240" t="s">
        <v>6457</v>
      </c>
    </row>
    <row r="1911" spans="1:10" s="1029" customFormat="1" ht="38.25" x14ac:dyDescent="0.3">
      <c r="A1911" s="1224" t="s">
        <v>6431</v>
      </c>
      <c r="B1911" s="1224" t="s">
        <v>6438</v>
      </c>
      <c r="C1911" s="1209" t="s">
        <v>6439</v>
      </c>
      <c r="D1911" s="1209" t="s">
        <v>6440</v>
      </c>
      <c r="E1911" s="1239" t="s">
        <v>6485</v>
      </c>
      <c r="F1911" s="1243" t="s">
        <v>6486</v>
      </c>
      <c r="G1911" s="1184" t="s">
        <v>2550</v>
      </c>
      <c r="H1911" s="1184" t="s">
        <v>1433</v>
      </c>
      <c r="I1911" s="1184" t="s">
        <v>1570</v>
      </c>
      <c r="J1911" s="1240">
        <v>83476923385</v>
      </c>
    </row>
    <row r="1912" spans="1:10" s="1029" customFormat="1" ht="38.25" x14ac:dyDescent="0.3">
      <c r="A1912" s="1224" t="s">
        <v>6431</v>
      </c>
      <c r="B1912" s="1224" t="s">
        <v>6438</v>
      </c>
      <c r="C1912" s="1209" t="s">
        <v>6439</v>
      </c>
      <c r="D1912" s="1209" t="s">
        <v>6440</v>
      </c>
      <c r="E1912" s="1239" t="s">
        <v>6487</v>
      </c>
      <c r="F1912" s="1243" t="s">
        <v>6488</v>
      </c>
      <c r="G1912" s="1184" t="s">
        <v>6489</v>
      </c>
      <c r="H1912" s="1184" t="s">
        <v>6490</v>
      </c>
      <c r="I1912" s="1184" t="s">
        <v>6491</v>
      </c>
      <c r="J1912" s="1240">
        <v>83476923450</v>
      </c>
    </row>
    <row r="1913" spans="1:10" s="1029" customFormat="1" ht="38.25" x14ac:dyDescent="0.3">
      <c r="A1913" s="1224" t="s">
        <v>6431</v>
      </c>
      <c r="B1913" s="1224" t="s">
        <v>6438</v>
      </c>
      <c r="C1913" s="1209" t="s">
        <v>6439</v>
      </c>
      <c r="D1913" s="1209" t="s">
        <v>6440</v>
      </c>
      <c r="E1913" s="1239" t="s">
        <v>6492</v>
      </c>
      <c r="F1913" s="1243" t="s">
        <v>6493</v>
      </c>
      <c r="G1913" s="1184" t="s">
        <v>6494</v>
      </c>
      <c r="H1913" s="1184" t="s">
        <v>1700</v>
      </c>
      <c r="I1913" s="1184" t="s">
        <v>6495</v>
      </c>
      <c r="J1913" s="1240">
        <v>83476927029</v>
      </c>
    </row>
    <row r="1914" spans="1:10" s="1029" customFormat="1" ht="38.25" x14ac:dyDescent="0.3">
      <c r="A1914" s="1224" t="s">
        <v>6431</v>
      </c>
      <c r="B1914" s="1224" t="s">
        <v>6438</v>
      </c>
      <c r="C1914" s="1209" t="s">
        <v>6439</v>
      </c>
      <c r="D1914" s="1209" t="s">
        <v>6440</v>
      </c>
      <c r="E1914" s="1239" t="s">
        <v>6496</v>
      </c>
      <c r="F1914" s="1239" t="s">
        <v>6497</v>
      </c>
      <c r="G1914" s="1184" t="s">
        <v>6498</v>
      </c>
      <c r="H1914" s="1184" t="s">
        <v>6499</v>
      </c>
      <c r="I1914" s="1184" t="s">
        <v>6500</v>
      </c>
      <c r="J1914" s="1240">
        <v>83476924262</v>
      </c>
    </row>
    <row r="1915" spans="1:10" s="1029" customFormat="1" ht="38.25" x14ac:dyDescent="0.3">
      <c r="A1915" s="1224" t="s">
        <v>6431</v>
      </c>
      <c r="B1915" s="1224" t="s">
        <v>6438</v>
      </c>
      <c r="C1915" s="1209" t="s">
        <v>6439</v>
      </c>
      <c r="D1915" s="1209" t="s">
        <v>6440</v>
      </c>
      <c r="E1915" s="1239" t="s">
        <v>6501</v>
      </c>
      <c r="F1915" s="1239" t="s">
        <v>6502</v>
      </c>
      <c r="G1915" s="1184" t="s">
        <v>6503</v>
      </c>
      <c r="H1915" s="1184" t="s">
        <v>1632</v>
      </c>
      <c r="I1915" s="1184" t="s">
        <v>1717</v>
      </c>
      <c r="J1915" s="1240">
        <v>83476924934</v>
      </c>
    </row>
    <row r="1916" spans="1:10" s="1029" customFormat="1" ht="38.25" x14ac:dyDescent="0.3">
      <c r="A1916" s="1224" t="s">
        <v>6431</v>
      </c>
      <c r="B1916" s="1224" t="s">
        <v>6438</v>
      </c>
      <c r="C1916" s="1209" t="s">
        <v>6439</v>
      </c>
      <c r="D1916" s="1209" t="s">
        <v>6440</v>
      </c>
      <c r="E1916" s="1239" t="s">
        <v>6504</v>
      </c>
      <c r="F1916" s="1239" t="s">
        <v>6505</v>
      </c>
      <c r="G1916" s="1184" t="s">
        <v>6506</v>
      </c>
      <c r="H1916" s="1184" t="s">
        <v>2755</v>
      </c>
      <c r="I1916" s="1184" t="s">
        <v>6507</v>
      </c>
      <c r="J1916" s="1240">
        <v>83476946342</v>
      </c>
    </row>
    <row r="1917" spans="1:10" s="1029" customFormat="1" ht="51" x14ac:dyDescent="0.3">
      <c r="A1917" s="1224" t="s">
        <v>6431</v>
      </c>
      <c r="B1917" s="1224" t="s">
        <v>6438</v>
      </c>
      <c r="C1917" s="1209" t="s">
        <v>6439</v>
      </c>
      <c r="D1917" s="1209" t="s">
        <v>6440</v>
      </c>
      <c r="E1917" s="1239" t="s">
        <v>6508</v>
      </c>
      <c r="F1917" s="1239" t="s">
        <v>6509</v>
      </c>
      <c r="G1917" s="1184" t="s">
        <v>4902</v>
      </c>
      <c r="H1917" s="1184" t="s">
        <v>4284</v>
      </c>
      <c r="I1917" s="1184" t="s">
        <v>1761</v>
      </c>
      <c r="J1917" s="1240">
        <v>83476926828</v>
      </c>
    </row>
    <row r="1918" spans="1:10" s="1029" customFormat="1" ht="38.25" x14ac:dyDescent="0.3">
      <c r="A1918" s="1224" t="s">
        <v>6431</v>
      </c>
      <c r="B1918" s="1224" t="s">
        <v>6438</v>
      </c>
      <c r="C1918" s="1209" t="s">
        <v>6439</v>
      </c>
      <c r="D1918" s="1209" t="s">
        <v>6440</v>
      </c>
      <c r="E1918" s="1239" t="s">
        <v>6510</v>
      </c>
      <c r="F1918" s="1239" t="s">
        <v>6511</v>
      </c>
      <c r="G1918" s="1184" t="s">
        <v>6512</v>
      </c>
      <c r="H1918" s="1184" t="s">
        <v>1621</v>
      </c>
      <c r="I1918" s="1184" t="s">
        <v>2441</v>
      </c>
      <c r="J1918" s="1240">
        <v>83476925950</v>
      </c>
    </row>
    <row r="1919" spans="1:10" s="1029" customFormat="1" ht="38.25" x14ac:dyDescent="0.3">
      <c r="A1919" s="1224" t="s">
        <v>6431</v>
      </c>
      <c r="B1919" s="1224" t="s">
        <v>6438</v>
      </c>
      <c r="C1919" s="1209" t="s">
        <v>6439</v>
      </c>
      <c r="D1919" s="1209" t="s">
        <v>6440</v>
      </c>
      <c r="E1919" s="1239" t="s">
        <v>6513</v>
      </c>
      <c r="F1919" s="1239" t="s">
        <v>6514</v>
      </c>
      <c r="G1919" s="1184" t="s">
        <v>6479</v>
      </c>
      <c r="H1919" s="1184" t="s">
        <v>3718</v>
      </c>
      <c r="I1919" s="1184" t="s">
        <v>6515</v>
      </c>
      <c r="J1919" s="1240">
        <v>83476926644</v>
      </c>
    </row>
    <row r="1920" spans="1:10" s="1029" customFormat="1" ht="38.25" x14ac:dyDescent="0.3">
      <c r="A1920" s="1224" t="s">
        <v>6431</v>
      </c>
      <c r="B1920" s="1224" t="s">
        <v>6438</v>
      </c>
      <c r="C1920" s="1209" t="s">
        <v>6439</v>
      </c>
      <c r="D1920" s="1209" t="s">
        <v>6440</v>
      </c>
      <c r="E1920" s="1239" t="s">
        <v>6516</v>
      </c>
      <c r="F1920" s="1239" t="s">
        <v>6517</v>
      </c>
      <c r="G1920" s="1184" t="s">
        <v>6518</v>
      </c>
      <c r="H1920" s="1184" t="s">
        <v>1621</v>
      </c>
      <c r="I1920" s="1184" t="s">
        <v>6519</v>
      </c>
      <c r="J1920" s="1240">
        <v>83476946258</v>
      </c>
    </row>
    <row r="1921" spans="1:10" s="1029" customFormat="1" ht="38.25" x14ac:dyDescent="0.3">
      <c r="A1921" s="1224" t="s">
        <v>6431</v>
      </c>
      <c r="B1921" s="1224" t="s">
        <v>6438</v>
      </c>
      <c r="C1921" s="1209" t="s">
        <v>6439</v>
      </c>
      <c r="D1921" s="1209" t="s">
        <v>6440</v>
      </c>
      <c r="E1921" s="1239" t="s">
        <v>6520</v>
      </c>
      <c r="F1921" s="1239" t="s">
        <v>6521</v>
      </c>
      <c r="G1921" s="1184" t="s">
        <v>6522</v>
      </c>
      <c r="H1921" s="1184" t="s">
        <v>1696</v>
      </c>
      <c r="I1921" s="1184" t="s">
        <v>6523</v>
      </c>
      <c r="J1921" s="1240">
        <v>83476925381</v>
      </c>
    </row>
    <row r="1922" spans="1:10" s="1029" customFormat="1" ht="38.25" x14ac:dyDescent="0.3">
      <c r="A1922" s="1224" t="s">
        <v>6431</v>
      </c>
      <c r="B1922" s="1224" t="s">
        <v>6438</v>
      </c>
      <c r="C1922" s="1209" t="s">
        <v>6439</v>
      </c>
      <c r="D1922" s="1209" t="s">
        <v>6440</v>
      </c>
      <c r="E1922" s="1239" t="s">
        <v>6524</v>
      </c>
      <c r="F1922" s="1239" t="s">
        <v>6525</v>
      </c>
      <c r="G1922" s="1184" t="s">
        <v>6526</v>
      </c>
      <c r="H1922" s="1184" t="s">
        <v>1632</v>
      </c>
      <c r="I1922" s="1184" t="s">
        <v>6527</v>
      </c>
      <c r="J1922" s="1240">
        <v>83476926829</v>
      </c>
    </row>
    <row r="1923" spans="1:10" s="1029" customFormat="1" ht="38.25" x14ac:dyDescent="0.3">
      <c r="A1923" s="1224" t="s">
        <v>6431</v>
      </c>
      <c r="B1923" s="1224" t="s">
        <v>6438</v>
      </c>
      <c r="C1923" s="1209" t="s">
        <v>6439</v>
      </c>
      <c r="D1923" s="1209" t="s">
        <v>6440</v>
      </c>
      <c r="E1923" s="1239" t="s">
        <v>6528</v>
      </c>
      <c r="F1923" s="1239" t="s">
        <v>6529</v>
      </c>
      <c r="G1923" s="1184" t="s">
        <v>5369</v>
      </c>
      <c r="H1923" s="1184" t="s">
        <v>3765</v>
      </c>
      <c r="I1923" s="1184" t="s">
        <v>6530</v>
      </c>
      <c r="J1923" s="1240">
        <v>83476923138</v>
      </c>
    </row>
    <row r="1924" spans="1:10" s="1029" customFormat="1" ht="38.25" x14ac:dyDescent="0.3">
      <c r="A1924" s="1224" t="s">
        <v>6431</v>
      </c>
      <c r="B1924" s="1224" t="s">
        <v>6438</v>
      </c>
      <c r="C1924" s="1209" t="s">
        <v>6439</v>
      </c>
      <c r="D1924" s="1209" t="s">
        <v>6440</v>
      </c>
      <c r="E1924" s="1239" t="s">
        <v>6531</v>
      </c>
      <c r="F1924" s="1239" t="s">
        <v>6532</v>
      </c>
      <c r="G1924" s="1184" t="s">
        <v>6526</v>
      </c>
      <c r="H1924" s="1184" t="s">
        <v>2153</v>
      </c>
      <c r="I1924" s="1184" t="s">
        <v>1472</v>
      </c>
      <c r="J1924" s="1240">
        <v>83476926935</v>
      </c>
    </row>
    <row r="1925" spans="1:10" s="1065" customFormat="1" ht="38.25" x14ac:dyDescent="0.3">
      <c r="A1925" s="1224" t="s">
        <v>6431</v>
      </c>
      <c r="B1925" s="1224" t="s">
        <v>6438</v>
      </c>
      <c r="C1925" s="1209" t="s">
        <v>6439</v>
      </c>
      <c r="D1925" s="1209" t="s">
        <v>6440</v>
      </c>
      <c r="E1925" s="1239" t="s">
        <v>6533</v>
      </c>
      <c r="F1925" s="1239" t="s">
        <v>6534</v>
      </c>
      <c r="G1925" s="1184" t="s">
        <v>6535</v>
      </c>
      <c r="H1925" s="1184" t="s">
        <v>3755</v>
      </c>
      <c r="I1925" s="1184" t="s">
        <v>1472</v>
      </c>
      <c r="J1925" s="1240">
        <v>83476927332</v>
      </c>
    </row>
    <row r="1926" spans="1:10" s="1029" customFormat="1" ht="38.25" x14ac:dyDescent="0.3">
      <c r="A1926" s="1224" t="s">
        <v>6431</v>
      </c>
      <c r="B1926" s="1224" t="s">
        <v>6438</v>
      </c>
      <c r="C1926" s="1209" t="s">
        <v>6439</v>
      </c>
      <c r="D1926" s="1209" t="s">
        <v>6440</v>
      </c>
      <c r="E1926" s="1239" t="s">
        <v>6536</v>
      </c>
      <c r="F1926" s="1239" t="s">
        <v>6537</v>
      </c>
      <c r="G1926" s="1184" t="s">
        <v>6538</v>
      </c>
      <c r="H1926" s="1184" t="s">
        <v>6539</v>
      </c>
      <c r="I1926" s="1184" t="s">
        <v>6540</v>
      </c>
      <c r="J1926" s="1240">
        <v>83476927824</v>
      </c>
    </row>
    <row r="1927" spans="1:10" s="1029" customFormat="1" ht="38.25" x14ac:dyDescent="0.3">
      <c r="A1927" s="1224" t="s">
        <v>6431</v>
      </c>
      <c r="B1927" s="1224" t="s">
        <v>6438</v>
      </c>
      <c r="C1927" s="1209" t="s">
        <v>6439</v>
      </c>
      <c r="D1927" s="1209" t="s">
        <v>6440</v>
      </c>
      <c r="E1927" s="1239" t="s">
        <v>6541</v>
      </c>
      <c r="F1927" s="1239" t="s">
        <v>6542</v>
      </c>
      <c r="G1927" s="1184" t="s">
        <v>6543</v>
      </c>
      <c r="H1927" s="1184" t="s">
        <v>1433</v>
      </c>
      <c r="I1927" s="1184" t="s">
        <v>6475</v>
      </c>
      <c r="J1927" s="1240">
        <v>83476926793</v>
      </c>
    </row>
    <row r="1928" spans="1:10" s="1029" customFormat="1" ht="38.25" x14ac:dyDescent="0.3">
      <c r="A1928" s="1224" t="s">
        <v>6431</v>
      </c>
      <c r="B1928" s="1224" t="s">
        <v>6438</v>
      </c>
      <c r="C1928" s="1209" t="s">
        <v>6439</v>
      </c>
      <c r="D1928" s="1209" t="s">
        <v>6440</v>
      </c>
      <c r="E1928" s="1239" t="s">
        <v>6544</v>
      </c>
      <c r="F1928" s="1239" t="s">
        <v>6545</v>
      </c>
      <c r="G1928" s="1184" t="s">
        <v>3650</v>
      </c>
      <c r="H1928" s="1184" t="s">
        <v>4896</v>
      </c>
      <c r="I1928" s="1184" t="s">
        <v>6546</v>
      </c>
      <c r="J1928" s="1240">
        <v>83476924466</v>
      </c>
    </row>
    <row r="1929" spans="1:10" s="1029" customFormat="1" ht="38.25" x14ac:dyDescent="0.3">
      <c r="A1929" s="1224" t="s">
        <v>6431</v>
      </c>
      <c r="B1929" s="1224" t="s">
        <v>6438</v>
      </c>
      <c r="C1929" s="1209" t="s">
        <v>6439</v>
      </c>
      <c r="D1929" s="1209" t="s">
        <v>6440</v>
      </c>
      <c r="E1929" s="1239" t="s">
        <v>6547</v>
      </c>
      <c r="F1929" s="1239" t="s">
        <v>6548</v>
      </c>
      <c r="G1929" s="1184" t="s">
        <v>1889</v>
      </c>
      <c r="H1929" s="1184" t="s">
        <v>3718</v>
      </c>
      <c r="I1929" s="1184" t="s">
        <v>6549</v>
      </c>
      <c r="J1929" s="1240">
        <v>83476946433</v>
      </c>
    </row>
    <row r="1930" spans="1:10" s="1029" customFormat="1" ht="38.25" x14ac:dyDescent="0.3">
      <c r="A1930" s="1224" t="s">
        <v>6431</v>
      </c>
      <c r="B1930" s="1224" t="s">
        <v>6438</v>
      </c>
      <c r="C1930" s="1209" t="s">
        <v>6439</v>
      </c>
      <c r="D1930" s="1209" t="s">
        <v>6440</v>
      </c>
      <c r="E1930" s="1239" t="s">
        <v>6550</v>
      </c>
      <c r="F1930" s="1239" t="s">
        <v>6551</v>
      </c>
      <c r="G1930" s="1184" t="s">
        <v>6552</v>
      </c>
      <c r="H1930" s="1184" t="s">
        <v>1442</v>
      </c>
      <c r="I1930" s="1184" t="s">
        <v>2543</v>
      </c>
      <c r="J1930" s="1240">
        <v>83476923504</v>
      </c>
    </row>
    <row r="1931" spans="1:10" s="1029" customFormat="1" ht="38.25" x14ac:dyDescent="0.3">
      <c r="A1931" s="1224" t="s">
        <v>6431</v>
      </c>
      <c r="B1931" s="1224" t="s">
        <v>6438</v>
      </c>
      <c r="C1931" s="1209" t="s">
        <v>6439</v>
      </c>
      <c r="D1931" s="1209" t="s">
        <v>6440</v>
      </c>
      <c r="E1931" s="1239" t="s">
        <v>6553</v>
      </c>
      <c r="F1931" s="1239" t="s">
        <v>6554</v>
      </c>
      <c r="G1931" s="1184" t="s">
        <v>6555</v>
      </c>
      <c r="H1931" s="1184" t="s">
        <v>6556</v>
      </c>
      <c r="I1931" s="1184" t="s">
        <v>2794</v>
      </c>
      <c r="J1931" s="1240">
        <v>83476924689</v>
      </c>
    </row>
    <row r="1932" spans="1:10" s="1029" customFormat="1" ht="38.25" x14ac:dyDescent="0.3">
      <c r="A1932" s="1224" t="s">
        <v>6431</v>
      </c>
      <c r="B1932" s="1224" t="s">
        <v>6438</v>
      </c>
      <c r="C1932" s="1209" t="s">
        <v>6439</v>
      </c>
      <c r="D1932" s="1209" t="s">
        <v>6440</v>
      </c>
      <c r="E1932" s="1239" t="s">
        <v>6557</v>
      </c>
      <c r="F1932" s="1239" t="s">
        <v>6558</v>
      </c>
      <c r="G1932" s="1184" t="s">
        <v>6559</v>
      </c>
      <c r="H1932" s="1184" t="s">
        <v>6560</v>
      </c>
      <c r="I1932" s="1184" t="s">
        <v>6561</v>
      </c>
      <c r="J1932" s="1240">
        <v>83476925125</v>
      </c>
    </row>
    <row r="1933" spans="1:10" s="181" customFormat="1" ht="38.25" x14ac:dyDescent="0.3">
      <c r="A1933" s="1224" t="s">
        <v>6431</v>
      </c>
      <c r="B1933" s="1224" t="s">
        <v>6438</v>
      </c>
      <c r="C1933" s="1209" t="s">
        <v>6439</v>
      </c>
      <c r="D1933" s="1209" t="s">
        <v>6440</v>
      </c>
      <c r="E1933" s="1239" t="s">
        <v>6562</v>
      </c>
      <c r="F1933" s="1239" t="s">
        <v>6563</v>
      </c>
      <c r="G1933" s="1184" t="s">
        <v>6564</v>
      </c>
      <c r="H1933" s="1184" t="s">
        <v>1783</v>
      </c>
      <c r="I1933" s="1184" t="s">
        <v>6565</v>
      </c>
      <c r="J1933" s="1240">
        <v>83476925292</v>
      </c>
    </row>
    <row r="1934" spans="1:10" s="1029" customFormat="1" ht="38.25" x14ac:dyDescent="0.3">
      <c r="A1934" s="1224" t="s">
        <v>6431</v>
      </c>
      <c r="B1934" s="1224" t="s">
        <v>6438</v>
      </c>
      <c r="C1934" s="1209" t="s">
        <v>6439</v>
      </c>
      <c r="D1934" s="1209" t="s">
        <v>6440</v>
      </c>
      <c r="E1934" s="1239" t="s">
        <v>6566</v>
      </c>
      <c r="F1934" s="1239" t="s">
        <v>6567</v>
      </c>
      <c r="G1934" s="1184" t="s">
        <v>6568</v>
      </c>
      <c r="H1934" s="1184" t="s">
        <v>1621</v>
      </c>
      <c r="I1934" s="1184" t="s">
        <v>1570</v>
      </c>
      <c r="J1934" s="1240">
        <v>83476925664</v>
      </c>
    </row>
    <row r="1935" spans="1:10" s="1029" customFormat="1" ht="38.25" x14ac:dyDescent="0.3">
      <c r="A1935" s="1224" t="s">
        <v>6431</v>
      </c>
      <c r="B1935" s="1224" t="s">
        <v>6438</v>
      </c>
      <c r="C1935" s="1209" t="s">
        <v>6439</v>
      </c>
      <c r="D1935" s="1209" t="s">
        <v>6440</v>
      </c>
      <c r="E1935" s="1239" t="s">
        <v>6569</v>
      </c>
      <c r="F1935" s="1239" t="s">
        <v>6570</v>
      </c>
      <c r="G1935" s="1184" t="s">
        <v>4850</v>
      </c>
      <c r="H1935" s="1184" t="s">
        <v>1457</v>
      </c>
      <c r="I1935" s="1184" t="s">
        <v>3410</v>
      </c>
      <c r="J1935" s="1240">
        <v>83476926780</v>
      </c>
    </row>
    <row r="1936" spans="1:10" s="1029" customFormat="1" ht="38.25" x14ac:dyDescent="0.3">
      <c r="A1936" s="1224" t="s">
        <v>6431</v>
      </c>
      <c r="B1936" s="1224" t="s">
        <v>6438</v>
      </c>
      <c r="C1936" s="1209" t="s">
        <v>6439</v>
      </c>
      <c r="D1936" s="1209" t="s">
        <v>6440</v>
      </c>
      <c r="E1936" s="1239" t="s">
        <v>6571</v>
      </c>
      <c r="F1936" s="1239" t="s">
        <v>6572</v>
      </c>
      <c r="G1936" s="603" t="s">
        <v>12824</v>
      </c>
      <c r="H1936" s="603" t="s">
        <v>3291</v>
      </c>
      <c r="I1936" s="603" t="s">
        <v>12825</v>
      </c>
      <c r="J1936" s="1242">
        <v>83476923453</v>
      </c>
    </row>
    <row r="1937" spans="1:10" s="1029" customFormat="1" ht="38.25" x14ac:dyDescent="0.3">
      <c r="A1937" s="1224" t="s">
        <v>6431</v>
      </c>
      <c r="B1937" s="1224" t="s">
        <v>6438</v>
      </c>
      <c r="C1937" s="1209" t="s">
        <v>6439</v>
      </c>
      <c r="D1937" s="1209" t="s">
        <v>6440</v>
      </c>
      <c r="E1937" s="1239" t="s">
        <v>6573</v>
      </c>
      <c r="F1937" s="1239" t="s">
        <v>6574</v>
      </c>
      <c r="G1937" s="1184" t="s">
        <v>6575</v>
      </c>
      <c r="H1937" s="1184" t="s">
        <v>1442</v>
      </c>
      <c r="I1937" s="1184" t="s">
        <v>6576</v>
      </c>
      <c r="J1937" s="1240">
        <v>83476924031</v>
      </c>
    </row>
    <row r="1938" spans="1:10" s="1029" customFormat="1" ht="51" x14ac:dyDescent="0.3">
      <c r="A1938" s="1224" t="s">
        <v>6431</v>
      </c>
      <c r="B1938" s="1224" t="s">
        <v>6438</v>
      </c>
      <c r="C1938" s="1209" t="s">
        <v>6439</v>
      </c>
      <c r="D1938" s="1209" t="s">
        <v>6440</v>
      </c>
      <c r="E1938" s="1239" t="s">
        <v>6577</v>
      </c>
      <c r="F1938" s="1239" t="s">
        <v>6578</v>
      </c>
      <c r="G1938" s="1184" t="s">
        <v>6579</v>
      </c>
      <c r="H1938" s="1184" t="s">
        <v>1783</v>
      </c>
      <c r="I1938" s="1184" t="s">
        <v>6580</v>
      </c>
      <c r="J1938" s="1240">
        <v>83476924749</v>
      </c>
    </row>
    <row r="1939" spans="1:10" s="1029" customFormat="1" ht="38.25" x14ac:dyDescent="0.3">
      <c r="A1939" s="1224" t="s">
        <v>6431</v>
      </c>
      <c r="B1939" s="1224" t="s">
        <v>6438</v>
      </c>
      <c r="C1939" s="1209" t="s">
        <v>6439</v>
      </c>
      <c r="D1939" s="1209" t="s">
        <v>6440</v>
      </c>
      <c r="E1939" s="1239" t="s">
        <v>6581</v>
      </c>
      <c r="F1939" s="1239" t="s">
        <v>6582</v>
      </c>
      <c r="G1939" s="1184" t="s">
        <v>3650</v>
      </c>
      <c r="H1939" s="1184" t="s">
        <v>1648</v>
      </c>
      <c r="I1939" s="1184" t="s">
        <v>6583</v>
      </c>
      <c r="J1939" s="1240">
        <v>83476926547</v>
      </c>
    </row>
    <row r="1940" spans="1:10" s="1029" customFormat="1" ht="38.25" x14ac:dyDescent="0.3">
      <c r="A1940" s="1224" t="s">
        <v>6431</v>
      </c>
      <c r="B1940" s="1224" t="s">
        <v>6438</v>
      </c>
      <c r="C1940" s="1209" t="s">
        <v>6439</v>
      </c>
      <c r="D1940" s="1209" t="s">
        <v>6440</v>
      </c>
      <c r="E1940" s="1239" t="s">
        <v>6584</v>
      </c>
      <c r="F1940" s="1239" t="s">
        <v>6585</v>
      </c>
      <c r="G1940" s="1184" t="s">
        <v>6586</v>
      </c>
      <c r="H1940" s="1184" t="s">
        <v>6587</v>
      </c>
      <c r="I1940" s="1184" t="s">
        <v>4246</v>
      </c>
      <c r="J1940" s="1240">
        <v>83476923765</v>
      </c>
    </row>
    <row r="1941" spans="1:10" s="1065" customFormat="1" ht="38.25" x14ac:dyDescent="0.3">
      <c r="A1941" s="1224" t="s">
        <v>6431</v>
      </c>
      <c r="B1941" s="1224" t="s">
        <v>6438</v>
      </c>
      <c r="C1941" s="1209" t="s">
        <v>6439</v>
      </c>
      <c r="D1941" s="1209" t="s">
        <v>6440</v>
      </c>
      <c r="E1941" s="1239" t="s">
        <v>6588</v>
      </c>
      <c r="F1941" s="1239" t="s">
        <v>6589</v>
      </c>
      <c r="G1941" s="1184" t="s">
        <v>6590</v>
      </c>
      <c r="H1941" s="1184" t="s">
        <v>1700</v>
      </c>
      <c r="I1941" s="1184" t="s">
        <v>6591</v>
      </c>
      <c r="J1941" s="1240">
        <v>83476925014</v>
      </c>
    </row>
    <row r="1942" spans="1:10" s="1029" customFormat="1" ht="38.25" x14ac:dyDescent="0.3">
      <c r="A1942" s="1224" t="s">
        <v>6431</v>
      </c>
      <c r="B1942" s="1224" t="s">
        <v>6438</v>
      </c>
      <c r="C1942" s="1209" t="s">
        <v>6439</v>
      </c>
      <c r="D1942" s="1209" t="s">
        <v>6440</v>
      </c>
      <c r="E1942" s="1239" t="s">
        <v>6592</v>
      </c>
      <c r="F1942" s="1239" t="s">
        <v>6593</v>
      </c>
      <c r="G1942" s="1184" t="s">
        <v>6594</v>
      </c>
      <c r="H1942" s="1184" t="s">
        <v>6490</v>
      </c>
      <c r="I1942" s="1184" t="s">
        <v>6595</v>
      </c>
      <c r="J1942" s="1240">
        <v>83476924756</v>
      </c>
    </row>
    <row r="1943" spans="1:10" s="1029" customFormat="1" ht="38.25" x14ac:dyDescent="0.3">
      <c r="A1943" s="1224" t="s">
        <v>6431</v>
      </c>
      <c r="B1943" s="1224" t="s">
        <v>6438</v>
      </c>
      <c r="C1943" s="1209" t="s">
        <v>6439</v>
      </c>
      <c r="D1943" s="1209" t="s">
        <v>6440</v>
      </c>
      <c r="E1943" s="1239" t="s">
        <v>6596</v>
      </c>
      <c r="F1943" s="1239" t="s">
        <v>6597</v>
      </c>
      <c r="G1943" s="1184" t="s">
        <v>6598</v>
      </c>
      <c r="H1943" s="1184" t="s">
        <v>6599</v>
      </c>
      <c r="I1943" s="1184" t="s">
        <v>6600</v>
      </c>
      <c r="J1943" s="1240">
        <v>83476927737</v>
      </c>
    </row>
    <row r="1944" spans="1:10" s="1029" customFormat="1" ht="38.25" x14ac:dyDescent="0.3">
      <c r="A1944" s="1224" t="s">
        <v>6431</v>
      </c>
      <c r="B1944" s="1224" t="s">
        <v>6438</v>
      </c>
      <c r="C1944" s="1209" t="s">
        <v>6439</v>
      </c>
      <c r="D1944" s="1209" t="s">
        <v>6440</v>
      </c>
      <c r="E1944" s="1239" t="s">
        <v>6601</v>
      </c>
      <c r="F1944" s="1239" t="s">
        <v>6602</v>
      </c>
      <c r="G1944" s="1184" t="s">
        <v>6603</v>
      </c>
      <c r="H1944" s="1184" t="s">
        <v>1632</v>
      </c>
      <c r="I1944" s="1184" t="s">
        <v>2509</v>
      </c>
      <c r="J1944" s="1240">
        <v>83476924685</v>
      </c>
    </row>
    <row r="1945" spans="1:10" s="1029" customFormat="1" ht="38.25" x14ac:dyDescent="0.3">
      <c r="A1945" s="1224" t="s">
        <v>6431</v>
      </c>
      <c r="B1945" s="1224" t="s">
        <v>6438</v>
      </c>
      <c r="C1945" s="1209" t="s">
        <v>6439</v>
      </c>
      <c r="D1945" s="1209" t="s">
        <v>6440</v>
      </c>
      <c r="E1945" s="1239" t="s">
        <v>6604</v>
      </c>
      <c r="F1945" s="1239" t="s">
        <v>6605</v>
      </c>
      <c r="G1945" s="1184" t="s">
        <v>6606</v>
      </c>
      <c r="H1945" s="1184" t="s">
        <v>1932</v>
      </c>
      <c r="I1945" s="1184" t="s">
        <v>1933</v>
      </c>
      <c r="J1945" s="1240">
        <v>83476923025</v>
      </c>
    </row>
    <row r="1946" spans="1:10" s="1029" customFormat="1" ht="38.25" x14ac:dyDescent="0.3">
      <c r="A1946" s="1224" t="s">
        <v>6431</v>
      </c>
      <c r="B1946" s="1224" t="s">
        <v>6438</v>
      </c>
      <c r="C1946" s="1209" t="s">
        <v>6439</v>
      </c>
      <c r="D1946" s="1209" t="s">
        <v>6440</v>
      </c>
      <c r="E1946" s="1239" t="s">
        <v>6607</v>
      </c>
      <c r="F1946" s="1239" t="s">
        <v>6608</v>
      </c>
      <c r="G1946" s="1184" t="s">
        <v>6609</v>
      </c>
      <c r="H1946" s="1184" t="s">
        <v>1907</v>
      </c>
      <c r="I1946" s="1184" t="s">
        <v>1908</v>
      </c>
      <c r="J1946" s="1240">
        <v>83476927827</v>
      </c>
    </row>
    <row r="1947" spans="1:10" s="1029" customFormat="1" ht="38.25" x14ac:dyDescent="0.3">
      <c r="A1947" s="1224" t="s">
        <v>6431</v>
      </c>
      <c r="B1947" s="1224" t="s">
        <v>6438</v>
      </c>
      <c r="C1947" s="1209" t="s">
        <v>6439</v>
      </c>
      <c r="D1947" s="1209" t="s">
        <v>6440</v>
      </c>
      <c r="E1947" s="1239" t="s">
        <v>6610</v>
      </c>
      <c r="F1947" s="1239" t="s">
        <v>6611</v>
      </c>
      <c r="G1947" s="1184" t="s">
        <v>1683</v>
      </c>
      <c r="H1947" s="1184" t="s">
        <v>2601</v>
      </c>
      <c r="I1947" s="1184" t="s">
        <v>6612</v>
      </c>
      <c r="J1947" s="1240">
        <v>83476926253</v>
      </c>
    </row>
    <row r="1948" spans="1:10" s="1029" customFormat="1" ht="51" x14ac:dyDescent="0.3">
      <c r="A1948" s="1224" t="s">
        <v>6431</v>
      </c>
      <c r="B1948" s="1224" t="s">
        <v>6438</v>
      </c>
      <c r="C1948" s="1209" t="s">
        <v>6439</v>
      </c>
      <c r="D1948" s="1209" t="s">
        <v>6440</v>
      </c>
      <c r="E1948" s="1239" t="s">
        <v>6613</v>
      </c>
      <c r="F1948" s="1239" t="s">
        <v>6614</v>
      </c>
      <c r="G1948" s="1184" t="s">
        <v>6615</v>
      </c>
      <c r="H1948" s="1184" t="s">
        <v>6616</v>
      </c>
      <c r="I1948" s="1184" t="s">
        <v>6617</v>
      </c>
      <c r="J1948" s="1240">
        <v>83476926465</v>
      </c>
    </row>
    <row r="1949" spans="1:10" s="1029" customFormat="1" ht="38.25" x14ac:dyDescent="0.3">
      <c r="A1949" s="1224" t="s">
        <v>6431</v>
      </c>
      <c r="B1949" s="1224" t="s">
        <v>6438</v>
      </c>
      <c r="C1949" s="1209" t="s">
        <v>6439</v>
      </c>
      <c r="D1949" s="1209" t="s">
        <v>6440</v>
      </c>
      <c r="E1949" s="1239" t="s">
        <v>6618</v>
      </c>
      <c r="F1949" s="1239" t="s">
        <v>6619</v>
      </c>
      <c r="G1949" s="1184" t="s">
        <v>6620</v>
      </c>
      <c r="H1949" s="1184" t="s">
        <v>1621</v>
      </c>
      <c r="I1949" s="1184" t="s">
        <v>6621</v>
      </c>
      <c r="J1949" s="1240">
        <v>83476926084</v>
      </c>
    </row>
    <row r="1950" spans="1:10" s="1029" customFormat="1" ht="38.25" x14ac:dyDescent="0.3">
      <c r="A1950" s="1224" t="s">
        <v>6431</v>
      </c>
      <c r="B1950" s="1224" t="s">
        <v>6438</v>
      </c>
      <c r="C1950" s="1209" t="s">
        <v>6439</v>
      </c>
      <c r="D1950" s="1209" t="s">
        <v>6440</v>
      </c>
      <c r="E1950" s="1239" t="s">
        <v>6622</v>
      </c>
      <c r="F1950" s="1239" t="s">
        <v>6623</v>
      </c>
      <c r="G1950" s="1184" t="s">
        <v>6624</v>
      </c>
      <c r="H1950" s="1184" t="s">
        <v>2755</v>
      </c>
      <c r="I1950" s="1184" t="s">
        <v>6625</v>
      </c>
      <c r="J1950" s="1240">
        <v>83476923621</v>
      </c>
    </row>
    <row r="1951" spans="1:10" s="1029" customFormat="1" ht="38.25" x14ac:dyDescent="0.3">
      <c r="A1951" s="1224" t="s">
        <v>6431</v>
      </c>
      <c r="B1951" s="1224" t="s">
        <v>6438</v>
      </c>
      <c r="C1951" s="1209" t="s">
        <v>6439</v>
      </c>
      <c r="D1951" s="1209" t="s">
        <v>6440</v>
      </c>
      <c r="E1951" s="1239" t="s">
        <v>6626</v>
      </c>
      <c r="F1951" s="1239" t="s">
        <v>6627</v>
      </c>
      <c r="G1951" s="1184" t="s">
        <v>2499</v>
      </c>
      <c r="H1951" s="1184" t="s">
        <v>1696</v>
      </c>
      <c r="I1951" s="1184" t="s">
        <v>6628</v>
      </c>
      <c r="J1951" s="1240">
        <v>83476923020</v>
      </c>
    </row>
    <row r="1952" spans="1:10" s="1029" customFormat="1" ht="38.25" x14ac:dyDescent="0.3">
      <c r="A1952" s="1244" t="s">
        <v>6431</v>
      </c>
      <c r="B1952" s="1244" t="s">
        <v>6438</v>
      </c>
      <c r="C1952" s="1231" t="s">
        <v>6439</v>
      </c>
      <c r="D1952" s="1231" t="s">
        <v>6440</v>
      </c>
      <c r="E1952" s="1245" t="s">
        <v>12826</v>
      </c>
      <c r="F1952" s="1246" t="s">
        <v>12827</v>
      </c>
      <c r="G1952" s="603" t="s">
        <v>9061</v>
      </c>
      <c r="H1952" s="603" t="s">
        <v>1790</v>
      </c>
      <c r="I1952" s="603" t="s">
        <v>12828</v>
      </c>
      <c r="J1952" s="1242"/>
    </row>
    <row r="1953" spans="1:34" s="1029" customFormat="1" ht="38.25" x14ac:dyDescent="0.3">
      <c r="A1953" s="1244" t="s">
        <v>6431</v>
      </c>
      <c r="B1953" s="1244" t="s">
        <v>6438</v>
      </c>
      <c r="C1953" s="1231" t="s">
        <v>6439</v>
      </c>
      <c r="D1953" s="1231" t="s">
        <v>6440</v>
      </c>
      <c r="E1953" s="1245" t="s">
        <v>12826</v>
      </c>
      <c r="F1953" s="1246" t="s">
        <v>12829</v>
      </c>
      <c r="G1953" s="603" t="s">
        <v>12830</v>
      </c>
      <c r="H1953" s="603" t="s">
        <v>2793</v>
      </c>
      <c r="I1953" s="603" t="s">
        <v>2011</v>
      </c>
      <c r="J1953" s="1242"/>
    </row>
    <row r="1954" spans="1:34" s="1029" customFormat="1" ht="38.25" x14ac:dyDescent="0.3">
      <c r="A1954" s="1244" t="s">
        <v>6431</v>
      </c>
      <c r="B1954" s="1244" t="s">
        <v>6438</v>
      </c>
      <c r="C1954" s="1231" t="s">
        <v>6439</v>
      </c>
      <c r="D1954" s="1231" t="s">
        <v>6440</v>
      </c>
      <c r="E1954" s="1245" t="s">
        <v>12826</v>
      </c>
      <c r="F1954" s="1246" t="s">
        <v>12831</v>
      </c>
      <c r="G1954" s="603" t="s">
        <v>12832</v>
      </c>
      <c r="H1954" s="603" t="s">
        <v>2522</v>
      </c>
      <c r="I1954" s="603" t="s">
        <v>12833</v>
      </c>
      <c r="J1954" s="1242"/>
    </row>
    <row r="1955" spans="1:34" s="1029" customFormat="1" ht="38.25" x14ac:dyDescent="0.3">
      <c r="A1955" s="1244" t="s">
        <v>6431</v>
      </c>
      <c r="B1955" s="1244" t="s">
        <v>6438</v>
      </c>
      <c r="C1955" s="1231" t="s">
        <v>6439</v>
      </c>
      <c r="D1955" s="1231" t="s">
        <v>6440</v>
      </c>
      <c r="E1955" s="1245" t="s">
        <v>12826</v>
      </c>
      <c r="F1955" s="1246" t="s">
        <v>12834</v>
      </c>
      <c r="G1955" s="603" t="s">
        <v>12835</v>
      </c>
      <c r="H1955" s="603" t="s">
        <v>1457</v>
      </c>
      <c r="I1955" s="603" t="s">
        <v>12836</v>
      </c>
      <c r="J1955" s="1242"/>
    </row>
    <row r="1956" spans="1:34" s="1029" customFormat="1" ht="38.25" x14ac:dyDescent="0.3">
      <c r="A1956" s="1247" t="s">
        <v>10841</v>
      </c>
      <c r="B1956" s="1247"/>
      <c r="C1956" s="1230" t="s">
        <v>6439</v>
      </c>
      <c r="D1956" s="1197" t="s">
        <v>12434</v>
      </c>
      <c r="E1956" s="1195" t="s">
        <v>12798</v>
      </c>
      <c r="F1956" s="1195" t="s">
        <v>12837</v>
      </c>
      <c r="G1956" s="1195" t="s">
        <v>12838</v>
      </c>
      <c r="H1956" s="1195" t="s">
        <v>12466</v>
      </c>
      <c r="I1956" s="1195"/>
      <c r="J1956" s="1248"/>
    </row>
    <row r="1957" spans="1:34" s="1290" customFormat="1" ht="33.75" x14ac:dyDescent="0.2">
      <c r="A1957" s="1287" t="s">
        <v>6368</v>
      </c>
      <c r="B1957" s="1287" t="s">
        <v>13374</v>
      </c>
      <c r="C1957" s="1288" t="s">
        <v>6375</v>
      </c>
      <c r="D1957" s="1288" t="s">
        <v>6376</v>
      </c>
      <c r="E1957" s="1288" t="s">
        <v>6377</v>
      </c>
      <c r="F1957" s="1288" t="s">
        <v>6378</v>
      </c>
      <c r="G1957" s="1288" t="s">
        <v>6379</v>
      </c>
      <c r="H1957" s="1288" t="s">
        <v>1621</v>
      </c>
      <c r="I1957" s="1288" t="s">
        <v>2653</v>
      </c>
      <c r="J1957" s="1288" t="s">
        <v>6380</v>
      </c>
      <c r="K1957" s="1289"/>
      <c r="L1957" s="1289"/>
      <c r="M1957" s="1289"/>
      <c r="N1957" s="1289"/>
      <c r="O1957" s="1289"/>
      <c r="P1957" s="1289"/>
      <c r="Q1957" s="1289"/>
      <c r="R1957" s="1289"/>
      <c r="S1957" s="1289"/>
      <c r="T1957" s="1289"/>
      <c r="U1957" s="1289"/>
      <c r="V1957" s="1289"/>
      <c r="W1957" s="1289"/>
      <c r="X1957" s="1289"/>
      <c r="Y1957" s="1289"/>
      <c r="Z1957" s="1289"/>
      <c r="AA1957" s="1289"/>
      <c r="AB1957" s="1289"/>
      <c r="AC1957" s="1289"/>
      <c r="AD1957" s="1289"/>
      <c r="AE1957" s="1289"/>
      <c r="AF1957" s="1289"/>
      <c r="AG1957" s="1289"/>
      <c r="AH1957" s="1289"/>
    </row>
    <row r="1958" spans="1:34" s="1290" customFormat="1" ht="33.75" x14ac:dyDescent="0.2">
      <c r="A1958" s="1291" t="s">
        <v>6368</v>
      </c>
      <c r="B1958" s="1291" t="s">
        <v>13375</v>
      </c>
      <c r="C1958" s="1292" t="s">
        <v>6375</v>
      </c>
      <c r="D1958" s="1292" t="s">
        <v>6376</v>
      </c>
      <c r="E1958" s="1293" t="s">
        <v>6381</v>
      </c>
      <c r="F1958" s="1292" t="s">
        <v>6378</v>
      </c>
      <c r="G1958" s="1292" t="s">
        <v>6382</v>
      </c>
      <c r="H1958" s="1292" t="s">
        <v>2157</v>
      </c>
      <c r="I1958" s="1292" t="s">
        <v>2183</v>
      </c>
      <c r="J1958" s="1292" t="s">
        <v>6383</v>
      </c>
      <c r="K1958" s="1289"/>
      <c r="L1958" s="1289"/>
      <c r="M1958" s="1289"/>
      <c r="N1958" s="1289"/>
      <c r="O1958" s="1289"/>
      <c r="P1958" s="1289"/>
      <c r="Q1958" s="1289"/>
      <c r="R1958" s="1289"/>
      <c r="S1958" s="1289"/>
      <c r="T1958" s="1289"/>
      <c r="U1958" s="1289"/>
      <c r="V1958" s="1289"/>
      <c r="W1958" s="1289"/>
      <c r="X1958" s="1289"/>
      <c r="Y1958" s="1289"/>
      <c r="Z1958" s="1289"/>
      <c r="AA1958" s="1289"/>
      <c r="AB1958" s="1289"/>
      <c r="AC1958" s="1289"/>
      <c r="AD1958" s="1289"/>
      <c r="AE1958" s="1289"/>
      <c r="AF1958" s="1289"/>
      <c r="AG1958" s="1289"/>
      <c r="AH1958" s="1289"/>
    </row>
    <row r="1959" spans="1:34" s="1297" customFormat="1" ht="33" customHeight="1" x14ac:dyDescent="0.15">
      <c r="A1959" s="1294"/>
      <c r="B1959" s="1295"/>
      <c r="C1959" s="1295" t="s">
        <v>6375</v>
      </c>
      <c r="D1959" s="1295" t="s">
        <v>13376</v>
      </c>
      <c r="E1959" s="1296"/>
      <c r="F1959" s="1295"/>
      <c r="G1959" s="1295"/>
      <c r="H1959" s="1295"/>
      <c r="I1959" s="1295"/>
      <c r="J1959" s="1295"/>
    </row>
    <row r="1960" spans="1:34" s="1300" customFormat="1" ht="22.5" x14ac:dyDescent="0.2">
      <c r="A1960" s="1287" t="s">
        <v>1391</v>
      </c>
      <c r="B1960" s="1288" t="s">
        <v>1403</v>
      </c>
      <c r="C1960" s="1288" t="s">
        <v>1404</v>
      </c>
      <c r="D1960" s="1298" t="s">
        <v>1405</v>
      </c>
      <c r="E1960" s="1298" t="s">
        <v>1406</v>
      </c>
      <c r="F1960" s="1298" t="s">
        <v>1407</v>
      </c>
      <c r="G1960" s="1298" t="s">
        <v>1408</v>
      </c>
      <c r="H1960" s="1298" t="s">
        <v>1409</v>
      </c>
      <c r="I1960" s="1298" t="s">
        <v>1410</v>
      </c>
      <c r="J1960" s="1298" t="s">
        <v>13377</v>
      </c>
      <c r="K1960" s="1299"/>
      <c r="L1960" s="1299"/>
      <c r="M1960" s="1299"/>
      <c r="N1960" s="1299"/>
      <c r="O1960" s="1299"/>
      <c r="P1960" s="1299"/>
      <c r="Q1960" s="1299"/>
      <c r="R1960" s="1299"/>
      <c r="S1960" s="1299"/>
      <c r="T1960" s="1299"/>
      <c r="U1960" s="1299"/>
      <c r="V1960" s="1299"/>
      <c r="W1960" s="1299"/>
      <c r="X1960" s="1299"/>
      <c r="Y1960" s="1299"/>
      <c r="Z1960" s="1299"/>
      <c r="AA1960" s="1299"/>
      <c r="AB1960" s="1299"/>
      <c r="AC1960" s="1299"/>
      <c r="AD1960" s="1299"/>
      <c r="AE1960" s="1299"/>
      <c r="AF1960" s="1299"/>
      <c r="AG1960" s="1299"/>
      <c r="AH1960" s="1299"/>
    </row>
    <row r="1961" spans="1:34" s="1300" customFormat="1" ht="22.5" x14ac:dyDescent="0.2">
      <c r="A1961" s="1287" t="s">
        <v>1391</v>
      </c>
      <c r="B1961" s="1288" t="s">
        <v>1411</v>
      </c>
      <c r="C1961" s="1288" t="s">
        <v>1404</v>
      </c>
      <c r="D1961" s="1298" t="s">
        <v>1405</v>
      </c>
      <c r="E1961" s="1298" t="s">
        <v>1412</v>
      </c>
      <c r="F1961" s="1298" t="s">
        <v>1407</v>
      </c>
      <c r="G1961" s="1298" t="s">
        <v>1413</v>
      </c>
      <c r="H1961" s="1298" t="s">
        <v>1414</v>
      </c>
      <c r="I1961" s="1298" t="s">
        <v>1415</v>
      </c>
      <c r="J1961" s="1298" t="s">
        <v>1416</v>
      </c>
      <c r="K1961" s="1299"/>
      <c r="L1961" s="1299"/>
      <c r="M1961" s="1299"/>
      <c r="N1961" s="1299"/>
      <c r="O1961" s="1299"/>
      <c r="P1961" s="1299"/>
      <c r="Q1961" s="1299"/>
      <c r="R1961" s="1299"/>
      <c r="S1961" s="1299"/>
      <c r="T1961" s="1299"/>
      <c r="U1961" s="1299"/>
      <c r="V1961" s="1299"/>
      <c r="W1961" s="1299"/>
      <c r="X1961" s="1299"/>
      <c r="Y1961" s="1299"/>
      <c r="Z1961" s="1299"/>
      <c r="AA1961" s="1299"/>
      <c r="AB1961" s="1299"/>
      <c r="AC1961" s="1299"/>
      <c r="AD1961" s="1299"/>
      <c r="AE1961" s="1299"/>
      <c r="AF1961" s="1299"/>
      <c r="AG1961" s="1299"/>
      <c r="AH1961" s="1299"/>
    </row>
    <row r="1962" spans="1:34" s="1300" customFormat="1" ht="22.5" x14ac:dyDescent="0.2">
      <c r="A1962" s="1287" t="s">
        <v>1391</v>
      </c>
      <c r="B1962" s="1288" t="s">
        <v>1411</v>
      </c>
      <c r="C1962" s="1288" t="s">
        <v>1404</v>
      </c>
      <c r="D1962" s="1298" t="s">
        <v>1405</v>
      </c>
      <c r="E1962" s="1298" t="s">
        <v>1412</v>
      </c>
      <c r="F1962" s="1298" t="s">
        <v>1417</v>
      </c>
      <c r="G1962" s="1298" t="s">
        <v>1413</v>
      </c>
      <c r="H1962" s="1298" t="s">
        <v>1414</v>
      </c>
      <c r="I1962" s="1298" t="s">
        <v>1415</v>
      </c>
      <c r="J1962" s="1298" t="s">
        <v>1416</v>
      </c>
      <c r="K1962" s="1299"/>
      <c r="L1962" s="1299"/>
      <c r="M1962" s="1299"/>
      <c r="N1962" s="1299"/>
      <c r="O1962" s="1299"/>
      <c r="P1962" s="1299"/>
      <c r="Q1962" s="1299"/>
      <c r="R1962" s="1299"/>
      <c r="S1962" s="1299"/>
      <c r="T1962" s="1299"/>
      <c r="U1962" s="1299"/>
      <c r="V1962" s="1299"/>
      <c r="W1962" s="1299"/>
      <c r="X1962" s="1299"/>
      <c r="Y1962" s="1299"/>
      <c r="Z1962" s="1299"/>
      <c r="AA1962" s="1299"/>
      <c r="AB1962" s="1299"/>
      <c r="AC1962" s="1299"/>
      <c r="AD1962" s="1299"/>
      <c r="AE1962" s="1299"/>
      <c r="AF1962" s="1299"/>
      <c r="AG1962" s="1299"/>
      <c r="AH1962" s="1299"/>
    </row>
    <row r="1963" spans="1:34" s="1300" customFormat="1" ht="22.5" x14ac:dyDescent="0.2">
      <c r="A1963" s="1287" t="s">
        <v>1391</v>
      </c>
      <c r="B1963" s="1288" t="s">
        <v>1418</v>
      </c>
      <c r="C1963" s="1288" t="s">
        <v>1404</v>
      </c>
      <c r="D1963" s="1298" t="s">
        <v>1405</v>
      </c>
      <c r="E1963" s="1298" t="s">
        <v>13378</v>
      </c>
      <c r="F1963" s="1298" t="s">
        <v>1419</v>
      </c>
      <c r="G1963" s="1298" t="s">
        <v>1420</v>
      </c>
      <c r="H1963" s="1298" t="s">
        <v>1421</v>
      </c>
      <c r="I1963" s="1298" t="s">
        <v>1422</v>
      </c>
      <c r="J1963" s="1298" t="s">
        <v>1423</v>
      </c>
      <c r="K1963" s="1299"/>
      <c r="L1963" s="1299"/>
      <c r="M1963" s="1299"/>
      <c r="N1963" s="1299"/>
      <c r="O1963" s="1299"/>
      <c r="P1963" s="1299"/>
      <c r="Q1963" s="1299"/>
      <c r="R1963" s="1299"/>
      <c r="S1963" s="1299"/>
      <c r="T1963" s="1299"/>
      <c r="U1963" s="1299"/>
      <c r="V1963" s="1299"/>
      <c r="W1963" s="1299"/>
      <c r="X1963" s="1299"/>
      <c r="Y1963" s="1299"/>
      <c r="Z1963" s="1299"/>
      <c r="AA1963" s="1299"/>
      <c r="AB1963" s="1299"/>
      <c r="AC1963" s="1299"/>
      <c r="AD1963" s="1299"/>
      <c r="AE1963" s="1299"/>
      <c r="AF1963" s="1299"/>
      <c r="AG1963" s="1299"/>
      <c r="AH1963" s="1299"/>
    </row>
    <row r="1964" spans="1:34" s="1300" customFormat="1" ht="22.5" x14ac:dyDescent="0.2">
      <c r="A1964" s="1287" t="s">
        <v>1391</v>
      </c>
      <c r="B1964" s="1288" t="s">
        <v>1424</v>
      </c>
      <c r="C1964" s="1288" t="s">
        <v>1404</v>
      </c>
      <c r="D1964" s="1298" t="s">
        <v>1405</v>
      </c>
      <c r="E1964" s="1298" t="s">
        <v>13379</v>
      </c>
      <c r="F1964" s="1298" t="s">
        <v>1426</v>
      </c>
      <c r="G1964" s="1298" t="s">
        <v>1427</v>
      </c>
      <c r="H1964" s="1298" t="s">
        <v>1428</v>
      </c>
      <c r="I1964" s="1298" t="s">
        <v>1429</v>
      </c>
      <c r="J1964" s="1298" t="s">
        <v>1430</v>
      </c>
      <c r="K1964" s="1299"/>
      <c r="L1964" s="1299"/>
      <c r="M1964" s="1299"/>
      <c r="N1964" s="1299"/>
      <c r="O1964" s="1299"/>
      <c r="P1964" s="1299"/>
      <c r="Q1964" s="1299"/>
      <c r="R1964" s="1299"/>
      <c r="S1964" s="1299"/>
      <c r="T1964" s="1299"/>
      <c r="U1964" s="1299"/>
      <c r="V1964" s="1299"/>
      <c r="W1964" s="1299"/>
      <c r="X1964" s="1299"/>
      <c r="Y1964" s="1299"/>
      <c r="Z1964" s="1299"/>
      <c r="AA1964" s="1299"/>
      <c r="AB1964" s="1299"/>
      <c r="AC1964" s="1299"/>
      <c r="AD1964" s="1299"/>
      <c r="AE1964" s="1299"/>
      <c r="AF1964" s="1299"/>
      <c r="AG1964" s="1299"/>
      <c r="AH1964" s="1299"/>
    </row>
    <row r="1965" spans="1:34" s="1300" customFormat="1" ht="22.5" x14ac:dyDescent="0.2">
      <c r="A1965" s="1287" t="s">
        <v>1391</v>
      </c>
      <c r="B1965" s="1288" t="s">
        <v>1424</v>
      </c>
      <c r="C1965" s="1288" t="s">
        <v>1404</v>
      </c>
      <c r="D1965" s="1298" t="s">
        <v>1405</v>
      </c>
      <c r="E1965" s="1298" t="s">
        <v>13379</v>
      </c>
      <c r="F1965" s="1298" t="s">
        <v>1431</v>
      </c>
      <c r="G1965" s="1298" t="s">
        <v>1432</v>
      </c>
      <c r="H1965" s="1298" t="s">
        <v>1433</v>
      </c>
      <c r="I1965" s="1298" t="s">
        <v>1434</v>
      </c>
      <c r="J1965" s="1298" t="s">
        <v>1435</v>
      </c>
      <c r="K1965" s="1299"/>
      <c r="L1965" s="1299"/>
      <c r="M1965" s="1299"/>
      <c r="N1965" s="1299"/>
      <c r="O1965" s="1299"/>
      <c r="P1965" s="1299"/>
      <c r="Q1965" s="1299"/>
      <c r="R1965" s="1299"/>
      <c r="S1965" s="1299"/>
      <c r="T1965" s="1299"/>
      <c r="U1965" s="1299"/>
      <c r="V1965" s="1299"/>
      <c r="W1965" s="1299"/>
      <c r="X1965" s="1299"/>
      <c r="Y1965" s="1299"/>
      <c r="Z1965" s="1299"/>
      <c r="AA1965" s="1299"/>
      <c r="AB1965" s="1299"/>
      <c r="AC1965" s="1299"/>
      <c r="AD1965" s="1299"/>
      <c r="AE1965" s="1299"/>
      <c r="AF1965" s="1299"/>
      <c r="AG1965" s="1299"/>
      <c r="AH1965" s="1299"/>
    </row>
    <row r="1966" spans="1:34" s="1300" customFormat="1" ht="22.5" x14ac:dyDescent="0.2">
      <c r="A1966" s="1287" t="s">
        <v>1391</v>
      </c>
      <c r="B1966" s="1288" t="s">
        <v>1424</v>
      </c>
      <c r="C1966" s="1288" t="s">
        <v>1404</v>
      </c>
      <c r="D1966" s="1298" t="s">
        <v>1405</v>
      </c>
      <c r="E1966" s="1298" t="s">
        <v>13379</v>
      </c>
      <c r="F1966" s="1298" t="s">
        <v>1436</v>
      </c>
      <c r="G1966" s="1298" t="s">
        <v>1437</v>
      </c>
      <c r="H1966" s="1298" t="s">
        <v>1438</v>
      </c>
      <c r="I1966" s="1298" t="s">
        <v>1434</v>
      </c>
      <c r="J1966" s="1298" t="s">
        <v>1439</v>
      </c>
      <c r="K1966" s="1299"/>
      <c r="L1966" s="1299"/>
      <c r="M1966" s="1299"/>
      <c r="N1966" s="1299"/>
      <c r="O1966" s="1299"/>
      <c r="P1966" s="1299"/>
      <c r="Q1966" s="1299"/>
      <c r="R1966" s="1299"/>
      <c r="S1966" s="1299"/>
      <c r="T1966" s="1299"/>
      <c r="U1966" s="1299"/>
      <c r="V1966" s="1299"/>
      <c r="W1966" s="1299"/>
      <c r="X1966" s="1299"/>
      <c r="Y1966" s="1299"/>
      <c r="Z1966" s="1299"/>
      <c r="AA1966" s="1299"/>
      <c r="AB1966" s="1299"/>
      <c r="AC1966" s="1299"/>
      <c r="AD1966" s="1299"/>
      <c r="AE1966" s="1299"/>
      <c r="AF1966" s="1299"/>
      <c r="AG1966" s="1299"/>
      <c r="AH1966" s="1299"/>
    </row>
    <row r="1967" spans="1:34" s="1300" customFormat="1" ht="22.5" x14ac:dyDescent="0.2">
      <c r="A1967" s="1287" t="s">
        <v>1391</v>
      </c>
      <c r="B1967" s="1288" t="s">
        <v>1424</v>
      </c>
      <c r="C1967" s="1288" t="s">
        <v>1404</v>
      </c>
      <c r="D1967" s="1298" t="s">
        <v>1405</v>
      </c>
      <c r="E1967" s="1298" t="s">
        <v>13379</v>
      </c>
      <c r="F1967" s="1298" t="s">
        <v>1440</v>
      </c>
      <c r="G1967" s="1298" t="s">
        <v>1441</v>
      </c>
      <c r="H1967" s="1298" t="s">
        <v>1442</v>
      </c>
      <c r="I1967" s="1298" t="s">
        <v>1434</v>
      </c>
      <c r="J1967" s="1298" t="s">
        <v>1443</v>
      </c>
      <c r="K1967" s="1299"/>
      <c r="L1967" s="1299"/>
      <c r="M1967" s="1299"/>
      <c r="N1967" s="1299"/>
      <c r="O1967" s="1299"/>
      <c r="P1967" s="1299"/>
      <c r="Q1967" s="1299"/>
      <c r="R1967" s="1299"/>
      <c r="S1967" s="1299"/>
      <c r="T1967" s="1299"/>
      <c r="U1967" s="1299"/>
      <c r="V1967" s="1299"/>
      <c r="W1967" s="1299"/>
      <c r="X1967" s="1299"/>
      <c r="Y1967" s="1299"/>
      <c r="Z1967" s="1299"/>
      <c r="AA1967" s="1299"/>
      <c r="AB1967" s="1299"/>
      <c r="AC1967" s="1299"/>
      <c r="AD1967" s="1299"/>
      <c r="AE1967" s="1299"/>
      <c r="AF1967" s="1299"/>
      <c r="AG1967" s="1299"/>
      <c r="AH1967" s="1299"/>
    </row>
    <row r="1968" spans="1:34" s="1300" customFormat="1" ht="22.5" x14ac:dyDescent="0.2">
      <c r="A1968" s="1287" t="s">
        <v>1391</v>
      </c>
      <c r="B1968" s="1288" t="s">
        <v>1424</v>
      </c>
      <c r="C1968" s="1288" t="s">
        <v>1404</v>
      </c>
      <c r="D1968" s="1298" t="s">
        <v>1405</v>
      </c>
      <c r="E1968" s="1298" t="s">
        <v>13379</v>
      </c>
      <c r="F1968" s="1298" t="s">
        <v>1444</v>
      </c>
      <c r="G1968" s="1298" t="s">
        <v>1445</v>
      </c>
      <c r="H1968" s="1298" t="s">
        <v>1433</v>
      </c>
      <c r="I1968" s="1298" t="s">
        <v>1446</v>
      </c>
      <c r="J1968" s="1298" t="s">
        <v>1447</v>
      </c>
      <c r="K1968" s="1299"/>
      <c r="L1968" s="1299"/>
      <c r="M1968" s="1299"/>
      <c r="N1968" s="1299"/>
      <c r="O1968" s="1299"/>
      <c r="P1968" s="1299"/>
      <c r="Q1968" s="1299"/>
      <c r="R1968" s="1299"/>
      <c r="S1968" s="1299"/>
      <c r="T1968" s="1299"/>
      <c r="U1968" s="1299"/>
      <c r="V1968" s="1299"/>
      <c r="W1968" s="1299"/>
      <c r="X1968" s="1299"/>
      <c r="Y1968" s="1299"/>
      <c r="Z1968" s="1299"/>
      <c r="AA1968" s="1299"/>
      <c r="AB1968" s="1299"/>
      <c r="AC1968" s="1299"/>
      <c r="AD1968" s="1299"/>
      <c r="AE1968" s="1299"/>
      <c r="AF1968" s="1299"/>
      <c r="AG1968" s="1299"/>
      <c r="AH1968" s="1299"/>
    </row>
    <row r="1969" spans="1:34" s="1300" customFormat="1" ht="22.5" x14ac:dyDescent="0.2">
      <c r="A1969" s="1287" t="s">
        <v>1391</v>
      </c>
      <c r="B1969" s="1288" t="s">
        <v>1424</v>
      </c>
      <c r="C1969" s="1288" t="s">
        <v>1404</v>
      </c>
      <c r="D1969" s="1298" t="s">
        <v>1405</v>
      </c>
      <c r="E1969" s="1298" t="s">
        <v>13379</v>
      </c>
      <c r="F1969" s="1298" t="s">
        <v>1448</v>
      </c>
      <c r="G1969" s="1298" t="s">
        <v>1449</v>
      </c>
      <c r="H1969" s="1298" t="s">
        <v>1449</v>
      </c>
      <c r="I1969" s="1298" t="s">
        <v>1449</v>
      </c>
      <c r="J1969" s="1298" t="s">
        <v>1450</v>
      </c>
      <c r="K1969" s="1299"/>
      <c r="L1969" s="1299"/>
      <c r="M1969" s="1299"/>
      <c r="N1969" s="1299"/>
      <c r="O1969" s="1299"/>
      <c r="P1969" s="1299"/>
      <c r="Q1969" s="1299"/>
      <c r="R1969" s="1299"/>
      <c r="S1969" s="1299"/>
      <c r="T1969" s="1299"/>
      <c r="U1969" s="1299"/>
      <c r="V1969" s="1299"/>
      <c r="W1969" s="1299"/>
      <c r="X1969" s="1299"/>
      <c r="Y1969" s="1299"/>
      <c r="Z1969" s="1299"/>
      <c r="AA1969" s="1299"/>
      <c r="AB1969" s="1299"/>
      <c r="AC1969" s="1299"/>
      <c r="AD1969" s="1299"/>
      <c r="AE1969" s="1299"/>
      <c r="AF1969" s="1299"/>
      <c r="AG1969" s="1299"/>
      <c r="AH1969" s="1299"/>
    </row>
    <row r="1970" spans="1:34" s="1300" customFormat="1" ht="22.5" x14ac:dyDescent="0.2">
      <c r="A1970" s="1287" t="s">
        <v>1391</v>
      </c>
      <c r="B1970" s="1288" t="s">
        <v>1424</v>
      </c>
      <c r="C1970" s="1288" t="s">
        <v>1404</v>
      </c>
      <c r="D1970" s="1298" t="s">
        <v>1405</v>
      </c>
      <c r="E1970" s="1298" t="s">
        <v>13379</v>
      </c>
      <c r="F1970" s="1298" t="s">
        <v>1451</v>
      </c>
      <c r="G1970" s="1298" t="s">
        <v>1452</v>
      </c>
      <c r="H1970" s="1298" t="s">
        <v>1453</v>
      </c>
      <c r="I1970" s="1298" t="s">
        <v>1410</v>
      </c>
      <c r="J1970" s="1298" t="s">
        <v>1454</v>
      </c>
      <c r="K1970" s="1299"/>
      <c r="L1970" s="1299"/>
      <c r="M1970" s="1299"/>
      <c r="N1970" s="1299"/>
      <c r="O1970" s="1299"/>
      <c r="P1970" s="1299"/>
      <c r="Q1970" s="1299"/>
      <c r="R1970" s="1299"/>
      <c r="S1970" s="1299"/>
      <c r="T1970" s="1299"/>
      <c r="U1970" s="1299"/>
      <c r="V1970" s="1299"/>
      <c r="W1970" s="1299"/>
      <c r="X1970" s="1299"/>
      <c r="Y1970" s="1299"/>
      <c r="Z1970" s="1299"/>
      <c r="AA1970" s="1299"/>
      <c r="AB1970" s="1299"/>
      <c r="AC1970" s="1299"/>
      <c r="AD1970" s="1299"/>
      <c r="AE1970" s="1299"/>
      <c r="AF1970" s="1299"/>
      <c r="AG1970" s="1299"/>
      <c r="AH1970" s="1299"/>
    </row>
    <row r="1971" spans="1:34" s="1300" customFormat="1" ht="22.5" x14ac:dyDescent="0.2">
      <c r="A1971" s="1287" t="s">
        <v>1391</v>
      </c>
      <c r="B1971" s="1288" t="s">
        <v>1424</v>
      </c>
      <c r="C1971" s="1288" t="s">
        <v>1404</v>
      </c>
      <c r="D1971" s="1298" t="s">
        <v>1405</v>
      </c>
      <c r="E1971" s="1298" t="s">
        <v>13379</v>
      </c>
      <c r="F1971" s="1298" t="s">
        <v>1455</v>
      </c>
      <c r="G1971" s="1298" t="s">
        <v>1456</v>
      </c>
      <c r="H1971" s="1298" t="s">
        <v>1457</v>
      </c>
      <c r="I1971" s="1298" t="s">
        <v>1422</v>
      </c>
      <c r="J1971" s="1298" t="s">
        <v>1458</v>
      </c>
      <c r="K1971" s="1299"/>
      <c r="L1971" s="1299"/>
      <c r="M1971" s="1299"/>
      <c r="N1971" s="1299"/>
      <c r="O1971" s="1299"/>
      <c r="P1971" s="1299"/>
      <c r="Q1971" s="1299"/>
      <c r="R1971" s="1299"/>
      <c r="S1971" s="1299"/>
      <c r="T1971" s="1299"/>
      <c r="U1971" s="1299"/>
      <c r="V1971" s="1299"/>
      <c r="W1971" s="1299"/>
      <c r="X1971" s="1299"/>
      <c r="Y1971" s="1299"/>
      <c r="Z1971" s="1299"/>
      <c r="AA1971" s="1299"/>
      <c r="AB1971" s="1299"/>
      <c r="AC1971" s="1299"/>
      <c r="AD1971" s="1299"/>
      <c r="AE1971" s="1299"/>
      <c r="AF1971" s="1299"/>
      <c r="AG1971" s="1299"/>
      <c r="AH1971" s="1299"/>
    </row>
    <row r="1972" spans="1:34" s="1300" customFormat="1" ht="22.5" x14ac:dyDescent="0.2">
      <c r="A1972" s="1287" t="s">
        <v>1391</v>
      </c>
      <c r="B1972" s="1288" t="s">
        <v>1424</v>
      </c>
      <c r="C1972" s="1288" t="s">
        <v>1404</v>
      </c>
      <c r="D1972" s="1298" t="s">
        <v>1405</v>
      </c>
      <c r="E1972" s="1298" t="s">
        <v>13379</v>
      </c>
      <c r="F1972" s="1298" t="s">
        <v>1459</v>
      </c>
      <c r="G1972" s="1298" t="s">
        <v>1460</v>
      </c>
      <c r="H1972" s="1298" t="s">
        <v>1461</v>
      </c>
      <c r="I1972" s="1298" t="s">
        <v>1462</v>
      </c>
      <c r="J1972" s="1298" t="s">
        <v>1463</v>
      </c>
      <c r="K1972" s="1299"/>
      <c r="L1972" s="1299"/>
      <c r="M1972" s="1299"/>
      <c r="N1972" s="1299"/>
      <c r="O1972" s="1299"/>
      <c r="P1972" s="1299"/>
      <c r="Q1972" s="1299"/>
      <c r="R1972" s="1299"/>
      <c r="S1972" s="1299"/>
      <c r="T1972" s="1299"/>
      <c r="U1972" s="1299"/>
      <c r="V1972" s="1299"/>
      <c r="W1972" s="1299"/>
      <c r="X1972" s="1299"/>
      <c r="Y1972" s="1299"/>
      <c r="Z1972" s="1299"/>
      <c r="AA1972" s="1299"/>
      <c r="AB1972" s="1299"/>
      <c r="AC1972" s="1299"/>
      <c r="AD1972" s="1299"/>
      <c r="AE1972" s="1299"/>
      <c r="AF1972" s="1299"/>
      <c r="AG1972" s="1299"/>
      <c r="AH1972" s="1299"/>
    </row>
    <row r="1973" spans="1:34" s="1300" customFormat="1" ht="22.5" x14ac:dyDescent="0.2">
      <c r="A1973" s="1287" t="s">
        <v>1391</v>
      </c>
      <c r="B1973" s="1288" t="s">
        <v>1424</v>
      </c>
      <c r="C1973" s="1288" t="s">
        <v>1404</v>
      </c>
      <c r="D1973" s="1298" t="s">
        <v>1405</v>
      </c>
      <c r="E1973" s="1298" t="s">
        <v>13379</v>
      </c>
      <c r="F1973" s="1298" t="s">
        <v>1464</v>
      </c>
      <c r="G1973" s="1298" t="s">
        <v>1465</v>
      </c>
      <c r="H1973" s="1298" t="s">
        <v>1466</v>
      </c>
      <c r="I1973" s="1298" t="s">
        <v>1467</v>
      </c>
      <c r="J1973" s="1298" t="s">
        <v>1468</v>
      </c>
      <c r="K1973" s="1299"/>
      <c r="L1973" s="1299"/>
      <c r="M1973" s="1299"/>
      <c r="N1973" s="1299"/>
      <c r="O1973" s="1299"/>
      <c r="P1973" s="1299"/>
      <c r="Q1973" s="1299"/>
      <c r="R1973" s="1299"/>
      <c r="S1973" s="1299"/>
      <c r="T1973" s="1299"/>
      <c r="U1973" s="1299"/>
      <c r="V1973" s="1299"/>
      <c r="W1973" s="1299"/>
      <c r="X1973" s="1299"/>
      <c r="Y1973" s="1299"/>
      <c r="Z1973" s="1299"/>
      <c r="AA1973" s="1299"/>
      <c r="AB1973" s="1299"/>
      <c r="AC1973" s="1299"/>
      <c r="AD1973" s="1299"/>
      <c r="AE1973" s="1299"/>
      <c r="AF1973" s="1299"/>
      <c r="AG1973" s="1299"/>
      <c r="AH1973" s="1299"/>
    </row>
    <row r="1974" spans="1:34" s="1300" customFormat="1" ht="22.5" x14ac:dyDescent="0.2">
      <c r="A1974" s="1287" t="s">
        <v>1391</v>
      </c>
      <c r="B1974" s="1288" t="s">
        <v>1424</v>
      </c>
      <c r="C1974" s="1288" t="s">
        <v>1404</v>
      </c>
      <c r="D1974" s="1298" t="s">
        <v>1405</v>
      </c>
      <c r="E1974" s="1298" t="s">
        <v>13379</v>
      </c>
      <c r="F1974" s="1298" t="s">
        <v>1469</v>
      </c>
      <c r="G1974" s="1298" t="s">
        <v>1470</v>
      </c>
      <c r="H1974" s="1298" t="s">
        <v>1471</v>
      </c>
      <c r="I1974" s="1298" t="s">
        <v>1472</v>
      </c>
      <c r="J1974" s="1298" t="s">
        <v>1473</v>
      </c>
      <c r="K1974" s="1299"/>
      <c r="L1974" s="1299"/>
      <c r="M1974" s="1299"/>
      <c r="N1974" s="1299"/>
      <c r="O1974" s="1299"/>
      <c r="P1974" s="1299"/>
      <c r="Q1974" s="1299"/>
      <c r="R1974" s="1299"/>
      <c r="S1974" s="1299"/>
      <c r="T1974" s="1299"/>
      <c r="U1974" s="1299"/>
      <c r="V1974" s="1299"/>
      <c r="W1974" s="1299"/>
      <c r="X1974" s="1299"/>
      <c r="Y1974" s="1299"/>
      <c r="Z1974" s="1299"/>
      <c r="AA1974" s="1299"/>
      <c r="AB1974" s="1299"/>
      <c r="AC1974" s="1299"/>
      <c r="AD1974" s="1299"/>
      <c r="AE1974" s="1299"/>
      <c r="AF1974" s="1299"/>
      <c r="AG1974" s="1299"/>
      <c r="AH1974" s="1299"/>
    </row>
    <row r="1975" spans="1:34" s="1303" customFormat="1" ht="31.5" x14ac:dyDescent="0.15">
      <c r="A1975" s="1294" t="s">
        <v>10841</v>
      </c>
      <c r="B1975" s="1301"/>
      <c r="C1975" s="1301" t="s">
        <v>1404</v>
      </c>
      <c r="D1975" s="1295" t="s">
        <v>13380</v>
      </c>
      <c r="E1975" s="1302"/>
      <c r="F1975" s="1302"/>
      <c r="G1975" s="1302"/>
      <c r="H1975" s="1302"/>
      <c r="I1975" s="1302"/>
      <c r="J1975" s="1302"/>
    </row>
    <row r="1976" spans="1:34" s="1300" customFormat="1" ht="29.45" customHeight="1" x14ac:dyDescent="0.2">
      <c r="A1976" s="1291" t="s">
        <v>2321</v>
      </c>
      <c r="B1976" s="1288"/>
      <c r="C1976" s="1292" t="s">
        <v>2331</v>
      </c>
      <c r="D1976" s="1293" t="s">
        <v>2332</v>
      </c>
      <c r="E1976" s="1298" t="s">
        <v>2333</v>
      </c>
      <c r="F1976" s="1588" t="s">
        <v>2334</v>
      </c>
      <c r="G1976" s="1298" t="s">
        <v>2335</v>
      </c>
      <c r="H1976" s="1298" t="s">
        <v>2336</v>
      </c>
      <c r="I1976" s="1298" t="s">
        <v>2337</v>
      </c>
      <c r="J1976" s="1298" t="s">
        <v>13381</v>
      </c>
      <c r="K1976" s="1299"/>
      <c r="L1976" s="1299"/>
      <c r="M1976" s="1299"/>
      <c r="N1976" s="1299"/>
      <c r="O1976" s="1299"/>
      <c r="P1976" s="1299"/>
      <c r="Q1976" s="1299"/>
      <c r="R1976" s="1299"/>
      <c r="S1976" s="1299"/>
      <c r="T1976" s="1299"/>
      <c r="U1976" s="1299"/>
      <c r="V1976" s="1299"/>
      <c r="W1976" s="1299"/>
      <c r="X1976" s="1299"/>
      <c r="Y1976" s="1299"/>
      <c r="Z1976" s="1299"/>
      <c r="AA1976" s="1299"/>
      <c r="AB1976" s="1299"/>
      <c r="AC1976" s="1299"/>
      <c r="AD1976" s="1299"/>
      <c r="AE1976" s="1299"/>
      <c r="AF1976" s="1299"/>
      <c r="AG1976" s="1299"/>
      <c r="AH1976" s="1299"/>
    </row>
    <row r="1977" spans="1:34" s="1300" customFormat="1" ht="33.75" x14ac:dyDescent="0.2">
      <c r="A1977" s="1291" t="s">
        <v>2321</v>
      </c>
      <c r="B1977" s="1288"/>
      <c r="C1977" s="1292" t="s">
        <v>2331</v>
      </c>
      <c r="D1977" s="1293" t="s">
        <v>2332</v>
      </c>
      <c r="E1977" s="1298" t="s">
        <v>2339</v>
      </c>
      <c r="F1977" s="1588"/>
      <c r="G1977" s="1298" t="s">
        <v>2340</v>
      </c>
      <c r="H1977" s="1298" t="s">
        <v>2341</v>
      </c>
      <c r="I1977" s="1298" t="s">
        <v>1986</v>
      </c>
      <c r="J1977" s="1298" t="s">
        <v>2342</v>
      </c>
      <c r="K1977" s="1299"/>
      <c r="L1977" s="1299"/>
      <c r="M1977" s="1299"/>
      <c r="N1977" s="1299"/>
      <c r="O1977" s="1299"/>
      <c r="P1977" s="1299"/>
      <c r="Q1977" s="1299"/>
      <c r="R1977" s="1299"/>
      <c r="S1977" s="1299"/>
      <c r="T1977" s="1299"/>
      <c r="U1977" s="1299"/>
      <c r="V1977" s="1299"/>
      <c r="W1977" s="1299"/>
      <c r="X1977" s="1299"/>
      <c r="Y1977" s="1299"/>
      <c r="Z1977" s="1299"/>
      <c r="AA1977" s="1299"/>
      <c r="AB1977" s="1299"/>
      <c r="AC1977" s="1299"/>
      <c r="AD1977" s="1299"/>
      <c r="AE1977" s="1299"/>
      <c r="AF1977" s="1299"/>
      <c r="AG1977" s="1299"/>
      <c r="AH1977" s="1299"/>
    </row>
    <row r="1978" spans="1:34" s="1300" customFormat="1" ht="33.75" x14ac:dyDescent="0.2">
      <c r="A1978" s="1291" t="s">
        <v>2321</v>
      </c>
      <c r="B1978" s="1288"/>
      <c r="C1978" s="1292" t="s">
        <v>2331</v>
      </c>
      <c r="D1978" s="1293" t="s">
        <v>2332</v>
      </c>
      <c r="E1978" s="1298" t="s">
        <v>2343</v>
      </c>
      <c r="F1978" s="1588"/>
      <c r="G1978" s="1298" t="s">
        <v>2335</v>
      </c>
      <c r="H1978" s="1298" t="s">
        <v>2336</v>
      </c>
      <c r="I1978" s="1298" t="s">
        <v>2337</v>
      </c>
      <c r="J1978" s="1298" t="s">
        <v>2338</v>
      </c>
      <c r="K1978" s="1299"/>
      <c r="L1978" s="1299"/>
      <c r="M1978" s="1299"/>
      <c r="N1978" s="1299"/>
      <c r="O1978" s="1299"/>
      <c r="P1978" s="1299"/>
      <c r="Q1978" s="1299"/>
      <c r="R1978" s="1299"/>
      <c r="S1978" s="1299"/>
      <c r="T1978" s="1299"/>
      <c r="U1978" s="1299"/>
      <c r="V1978" s="1299"/>
      <c r="W1978" s="1299"/>
      <c r="X1978" s="1299"/>
      <c r="Y1978" s="1299"/>
      <c r="Z1978" s="1299"/>
      <c r="AA1978" s="1299"/>
      <c r="AB1978" s="1299"/>
      <c r="AC1978" s="1299"/>
      <c r="AD1978" s="1299"/>
      <c r="AE1978" s="1299"/>
      <c r="AF1978" s="1299"/>
      <c r="AG1978" s="1299"/>
      <c r="AH1978" s="1299"/>
    </row>
    <row r="1979" spans="1:34" s="1299" customFormat="1" ht="42" x14ac:dyDescent="0.2">
      <c r="A1979" s="1304"/>
      <c r="B1979" s="1305"/>
      <c r="C1979" s="1295" t="s">
        <v>2331</v>
      </c>
      <c r="D1979" s="1295" t="s">
        <v>13382</v>
      </c>
      <c r="E1979" s="1306"/>
      <c r="F1979" s="1306"/>
      <c r="G1979" s="1306"/>
      <c r="H1979" s="1306"/>
      <c r="I1979" s="1306"/>
      <c r="J1979" s="1306"/>
    </row>
    <row r="1980" spans="1:34" s="1310" customFormat="1" ht="22.5" x14ac:dyDescent="0.2">
      <c r="A1980" s="1307" t="s">
        <v>2862</v>
      </c>
      <c r="B1980" s="1307" t="s">
        <v>11541</v>
      </c>
      <c r="C1980" s="1307" t="s">
        <v>10725</v>
      </c>
      <c r="D1980" s="1308" t="s">
        <v>10726</v>
      </c>
      <c r="E1980" s="1307" t="s">
        <v>1388</v>
      </c>
      <c r="F1980" s="1307" t="s">
        <v>11542</v>
      </c>
      <c r="G1980" s="1307" t="s">
        <v>13383</v>
      </c>
      <c r="H1980" s="1307" t="s">
        <v>2721</v>
      </c>
      <c r="I1980" s="1307" t="s">
        <v>1622</v>
      </c>
      <c r="J1980" s="1307" t="s">
        <v>13384</v>
      </c>
      <c r="K1980" s="1309"/>
      <c r="L1980" s="1309"/>
      <c r="M1980" s="1309"/>
      <c r="N1980" s="1309"/>
      <c r="O1980" s="1309"/>
      <c r="P1980" s="1309"/>
      <c r="Q1980" s="1309"/>
      <c r="R1980" s="1309"/>
      <c r="S1980" s="1309"/>
      <c r="T1980" s="1309"/>
      <c r="U1980" s="1309"/>
      <c r="V1980" s="1309"/>
      <c r="W1980" s="1309"/>
      <c r="X1980" s="1309"/>
      <c r="Y1980" s="1309"/>
      <c r="Z1980" s="1309"/>
      <c r="AA1980" s="1309"/>
      <c r="AB1980" s="1309"/>
      <c r="AC1980" s="1309"/>
      <c r="AD1980" s="1309"/>
      <c r="AE1980" s="1309"/>
      <c r="AF1980" s="1309"/>
      <c r="AG1980" s="1309"/>
      <c r="AH1980" s="1309"/>
    </row>
    <row r="1981" spans="1:34" s="1310" customFormat="1" ht="22.5" x14ac:dyDescent="0.2">
      <c r="A1981" s="1307" t="s">
        <v>2862</v>
      </c>
      <c r="B1981" s="1307" t="s">
        <v>11543</v>
      </c>
      <c r="C1981" s="1307" t="s">
        <v>10725</v>
      </c>
      <c r="D1981" s="1308" t="s">
        <v>10726</v>
      </c>
      <c r="E1981" s="1307" t="s">
        <v>7216</v>
      </c>
      <c r="F1981" s="1307" t="s">
        <v>11542</v>
      </c>
      <c r="G1981" s="1307" t="s">
        <v>13383</v>
      </c>
      <c r="H1981" s="1307" t="s">
        <v>2721</v>
      </c>
      <c r="I1981" s="1307" t="s">
        <v>1622</v>
      </c>
      <c r="J1981" s="1311" t="s">
        <v>13385</v>
      </c>
      <c r="K1981" s="1309"/>
      <c r="L1981" s="1309"/>
      <c r="M1981" s="1309"/>
      <c r="N1981" s="1309"/>
      <c r="O1981" s="1309"/>
      <c r="P1981" s="1309"/>
      <c r="Q1981" s="1309"/>
      <c r="R1981" s="1309"/>
      <c r="S1981" s="1309"/>
      <c r="T1981" s="1309"/>
      <c r="U1981" s="1309"/>
      <c r="V1981" s="1309"/>
      <c r="W1981" s="1309"/>
      <c r="X1981" s="1309"/>
      <c r="Y1981" s="1309"/>
      <c r="Z1981" s="1309"/>
      <c r="AA1981" s="1309"/>
      <c r="AB1981" s="1309"/>
      <c r="AC1981" s="1309"/>
      <c r="AD1981" s="1309"/>
      <c r="AE1981" s="1309"/>
      <c r="AF1981" s="1309"/>
      <c r="AG1981" s="1309"/>
      <c r="AH1981" s="1309"/>
    </row>
    <row r="1982" spans="1:34" s="1310" customFormat="1" ht="22.5" x14ac:dyDescent="0.2">
      <c r="A1982" s="1307" t="s">
        <v>2862</v>
      </c>
      <c r="B1982" s="1307" t="s">
        <v>11544</v>
      </c>
      <c r="C1982" s="1307" t="s">
        <v>10725</v>
      </c>
      <c r="D1982" s="1308" t="s">
        <v>10726</v>
      </c>
      <c r="E1982" s="1307" t="s">
        <v>13386</v>
      </c>
      <c r="F1982" s="1307" t="s">
        <v>11545</v>
      </c>
      <c r="G1982" s="1307" t="s">
        <v>13383</v>
      </c>
      <c r="H1982" s="1307" t="s">
        <v>2721</v>
      </c>
      <c r="I1982" s="1307" t="s">
        <v>1622</v>
      </c>
      <c r="J1982" s="1311" t="s">
        <v>13385</v>
      </c>
      <c r="K1982" s="1309"/>
      <c r="L1982" s="1309"/>
      <c r="M1982" s="1309"/>
      <c r="N1982" s="1309"/>
      <c r="O1982" s="1309"/>
      <c r="P1982" s="1309"/>
      <c r="Q1982" s="1309"/>
      <c r="R1982" s="1309"/>
      <c r="S1982" s="1309"/>
      <c r="T1982" s="1309"/>
      <c r="U1982" s="1309"/>
      <c r="V1982" s="1309"/>
      <c r="W1982" s="1309"/>
      <c r="X1982" s="1309"/>
      <c r="Y1982" s="1309"/>
      <c r="Z1982" s="1309"/>
      <c r="AA1982" s="1309"/>
      <c r="AB1982" s="1309"/>
      <c r="AC1982" s="1309"/>
      <c r="AD1982" s="1309"/>
      <c r="AE1982" s="1309"/>
      <c r="AF1982" s="1309"/>
      <c r="AG1982" s="1309"/>
      <c r="AH1982" s="1309"/>
    </row>
    <row r="1983" spans="1:34" s="1310" customFormat="1" ht="22.5" x14ac:dyDescent="0.2">
      <c r="A1983" s="1307" t="s">
        <v>2862</v>
      </c>
      <c r="B1983" s="1307" t="s">
        <v>11544</v>
      </c>
      <c r="C1983" s="1307" t="s">
        <v>10725</v>
      </c>
      <c r="D1983" s="1308" t="s">
        <v>10726</v>
      </c>
      <c r="E1983" s="1307" t="s">
        <v>13387</v>
      </c>
      <c r="F1983" s="1307" t="s">
        <v>11546</v>
      </c>
      <c r="G1983" s="1307" t="s">
        <v>13383</v>
      </c>
      <c r="H1983" s="1307" t="s">
        <v>2721</v>
      </c>
      <c r="I1983" s="1307" t="s">
        <v>1622</v>
      </c>
      <c r="J1983" s="1311" t="s">
        <v>13385</v>
      </c>
      <c r="K1983" s="1309"/>
      <c r="L1983" s="1309"/>
      <c r="M1983" s="1309"/>
      <c r="N1983" s="1309"/>
      <c r="O1983" s="1309"/>
      <c r="P1983" s="1309"/>
      <c r="Q1983" s="1309"/>
      <c r="R1983" s="1309"/>
      <c r="S1983" s="1309"/>
      <c r="T1983" s="1309"/>
      <c r="U1983" s="1309"/>
      <c r="V1983" s="1309"/>
      <c r="W1983" s="1309"/>
      <c r="X1983" s="1309"/>
      <c r="Y1983" s="1309"/>
      <c r="Z1983" s="1309"/>
      <c r="AA1983" s="1309"/>
      <c r="AB1983" s="1309"/>
      <c r="AC1983" s="1309"/>
      <c r="AD1983" s="1309"/>
      <c r="AE1983" s="1309"/>
      <c r="AF1983" s="1309"/>
      <c r="AG1983" s="1309"/>
      <c r="AH1983" s="1309"/>
    </row>
    <row r="1984" spans="1:34" s="1310" customFormat="1" ht="22.5" x14ac:dyDescent="0.2">
      <c r="A1984" s="1307" t="s">
        <v>2862</v>
      </c>
      <c r="B1984" s="1307" t="s">
        <v>11544</v>
      </c>
      <c r="C1984" s="1307" t="s">
        <v>10725</v>
      </c>
      <c r="D1984" s="1308" t="s">
        <v>10726</v>
      </c>
      <c r="E1984" s="1307" t="s">
        <v>13388</v>
      </c>
      <c r="F1984" s="1307" t="s">
        <v>11547</v>
      </c>
      <c r="G1984" s="1307" t="s">
        <v>13389</v>
      </c>
      <c r="H1984" s="1307" t="s">
        <v>2586</v>
      </c>
      <c r="I1984" s="1307" t="s">
        <v>1689</v>
      </c>
      <c r="J1984" s="1311">
        <v>89196197055</v>
      </c>
      <c r="K1984" s="1309"/>
      <c r="L1984" s="1309"/>
      <c r="M1984" s="1309"/>
      <c r="N1984" s="1309"/>
      <c r="O1984" s="1309"/>
      <c r="P1984" s="1309"/>
      <c r="Q1984" s="1309"/>
      <c r="R1984" s="1309"/>
      <c r="S1984" s="1309"/>
      <c r="T1984" s="1309"/>
      <c r="U1984" s="1309"/>
      <c r="V1984" s="1309"/>
      <c r="W1984" s="1309"/>
      <c r="X1984" s="1309"/>
      <c r="Y1984" s="1309"/>
      <c r="Z1984" s="1309"/>
      <c r="AA1984" s="1309"/>
      <c r="AB1984" s="1309"/>
      <c r="AC1984" s="1309"/>
      <c r="AD1984" s="1309"/>
      <c r="AE1984" s="1309"/>
      <c r="AF1984" s="1309"/>
      <c r="AG1984" s="1309"/>
      <c r="AH1984" s="1309"/>
    </row>
    <row r="1985" spans="1:34" s="1310" customFormat="1" ht="22.5" x14ac:dyDescent="0.2">
      <c r="A1985" s="1307" t="s">
        <v>2862</v>
      </c>
      <c r="B1985" s="1307" t="s">
        <v>11544</v>
      </c>
      <c r="C1985" s="1307" t="s">
        <v>10725</v>
      </c>
      <c r="D1985" s="1308" t="s">
        <v>10726</v>
      </c>
      <c r="E1985" s="1307" t="s">
        <v>13390</v>
      </c>
      <c r="F1985" s="1307" t="s">
        <v>11548</v>
      </c>
      <c r="G1985" s="1307" t="s">
        <v>13383</v>
      </c>
      <c r="H1985" s="1307" t="s">
        <v>2721</v>
      </c>
      <c r="I1985" s="1307" t="s">
        <v>1622</v>
      </c>
      <c r="J1985" s="1311" t="s">
        <v>13385</v>
      </c>
      <c r="K1985" s="1309"/>
      <c r="L1985" s="1309"/>
      <c r="M1985" s="1309"/>
      <c r="N1985" s="1309"/>
      <c r="O1985" s="1309"/>
      <c r="P1985" s="1309"/>
      <c r="Q1985" s="1309"/>
      <c r="R1985" s="1309"/>
      <c r="S1985" s="1309"/>
      <c r="T1985" s="1309"/>
      <c r="U1985" s="1309"/>
      <c r="V1985" s="1309"/>
      <c r="W1985" s="1309"/>
      <c r="X1985" s="1309"/>
      <c r="Y1985" s="1309"/>
      <c r="Z1985" s="1309"/>
      <c r="AA1985" s="1309"/>
      <c r="AB1985" s="1309"/>
      <c r="AC1985" s="1309"/>
      <c r="AD1985" s="1309"/>
      <c r="AE1985" s="1309"/>
      <c r="AF1985" s="1309"/>
      <c r="AG1985" s="1309"/>
      <c r="AH1985" s="1309"/>
    </row>
    <row r="1986" spans="1:34" s="1310" customFormat="1" ht="22.5" x14ac:dyDescent="0.2">
      <c r="A1986" s="1307" t="s">
        <v>2862</v>
      </c>
      <c r="B1986" s="1307" t="s">
        <v>11544</v>
      </c>
      <c r="C1986" s="1307" t="s">
        <v>10725</v>
      </c>
      <c r="D1986" s="1308" t="s">
        <v>10726</v>
      </c>
      <c r="E1986" s="1307" t="s">
        <v>13391</v>
      </c>
      <c r="F1986" s="1307" t="s">
        <v>11549</v>
      </c>
      <c r="G1986" s="1307" t="s">
        <v>13383</v>
      </c>
      <c r="H1986" s="1307" t="s">
        <v>2721</v>
      </c>
      <c r="I1986" s="1307" t="s">
        <v>1622</v>
      </c>
      <c r="J1986" s="1311" t="s">
        <v>13385</v>
      </c>
      <c r="K1986" s="1309"/>
      <c r="L1986" s="1309"/>
      <c r="M1986" s="1309"/>
      <c r="N1986" s="1309"/>
      <c r="O1986" s="1309"/>
      <c r="P1986" s="1309"/>
      <c r="Q1986" s="1309"/>
      <c r="R1986" s="1309"/>
      <c r="S1986" s="1309"/>
      <c r="T1986" s="1309"/>
      <c r="U1986" s="1309"/>
      <c r="V1986" s="1309"/>
      <c r="W1986" s="1309"/>
      <c r="X1986" s="1309"/>
      <c r="Y1986" s="1309"/>
      <c r="Z1986" s="1309"/>
      <c r="AA1986" s="1309"/>
      <c r="AB1986" s="1309"/>
      <c r="AC1986" s="1309"/>
      <c r="AD1986" s="1309"/>
      <c r="AE1986" s="1309"/>
      <c r="AF1986" s="1309"/>
      <c r="AG1986" s="1309"/>
      <c r="AH1986" s="1309"/>
    </row>
    <row r="1987" spans="1:34" s="1310" customFormat="1" ht="22.5" x14ac:dyDescent="0.2">
      <c r="A1987" s="1307" t="s">
        <v>2862</v>
      </c>
      <c r="B1987" s="1307" t="s">
        <v>11544</v>
      </c>
      <c r="C1987" s="1307" t="s">
        <v>10725</v>
      </c>
      <c r="D1987" s="1308" t="s">
        <v>10726</v>
      </c>
      <c r="E1987" s="1307" t="s">
        <v>13392</v>
      </c>
      <c r="F1987" s="1307" t="s">
        <v>11550</v>
      </c>
      <c r="G1987" s="1307" t="s">
        <v>13393</v>
      </c>
      <c r="H1987" s="1307" t="s">
        <v>2856</v>
      </c>
      <c r="I1987" s="1307" t="s">
        <v>1582</v>
      </c>
      <c r="J1987" s="1311">
        <v>89174985650</v>
      </c>
      <c r="K1987" s="1309"/>
      <c r="L1987" s="1309"/>
      <c r="M1987" s="1309"/>
      <c r="N1987" s="1309"/>
      <c r="O1987" s="1309"/>
      <c r="P1987" s="1309"/>
      <c r="Q1987" s="1309"/>
      <c r="R1987" s="1309"/>
      <c r="S1987" s="1309"/>
      <c r="T1987" s="1309"/>
      <c r="U1987" s="1309"/>
      <c r="V1987" s="1309"/>
      <c r="W1987" s="1309"/>
      <c r="X1987" s="1309"/>
      <c r="Y1987" s="1309"/>
      <c r="Z1987" s="1309"/>
      <c r="AA1987" s="1309"/>
      <c r="AB1987" s="1309"/>
      <c r="AC1987" s="1309"/>
      <c r="AD1987" s="1309"/>
      <c r="AE1987" s="1309"/>
      <c r="AF1987" s="1309"/>
      <c r="AG1987" s="1309"/>
      <c r="AH1987" s="1309"/>
    </row>
    <row r="1988" spans="1:34" s="1303" customFormat="1" ht="31.5" x14ac:dyDescent="0.15">
      <c r="A1988" s="1312" t="s">
        <v>10841</v>
      </c>
      <c r="B1988" s="1301"/>
      <c r="C1988" s="1313" t="s">
        <v>10725</v>
      </c>
      <c r="D1988" s="1295" t="s">
        <v>13394</v>
      </c>
      <c r="E1988" s="1302"/>
      <c r="F1988" s="1302"/>
      <c r="G1988" s="1302"/>
      <c r="H1988" s="1302"/>
      <c r="I1988" s="1302"/>
      <c r="J1988" s="1302"/>
    </row>
    <row r="1989" spans="1:34" s="1290" customFormat="1" ht="33.75" x14ac:dyDescent="0.2">
      <c r="A1989" s="1287" t="s">
        <v>4395</v>
      </c>
      <c r="B1989" s="1288" t="s">
        <v>4463</v>
      </c>
      <c r="C1989" s="1288" t="s">
        <v>13395</v>
      </c>
      <c r="D1989" s="1298" t="s">
        <v>10816</v>
      </c>
      <c r="E1989" s="1298" t="s">
        <v>4464</v>
      </c>
      <c r="F1989" s="1298" t="s">
        <v>4468</v>
      </c>
      <c r="G1989" s="1298" t="s">
        <v>2689</v>
      </c>
      <c r="H1989" s="1298" t="s">
        <v>2856</v>
      </c>
      <c r="I1989" s="1298" t="s">
        <v>1622</v>
      </c>
      <c r="J1989" s="1288">
        <v>89632385401</v>
      </c>
      <c r="K1989" s="1289"/>
      <c r="L1989" s="1289"/>
      <c r="M1989" s="1289"/>
      <c r="N1989" s="1289"/>
      <c r="O1989" s="1289"/>
      <c r="P1989" s="1289"/>
      <c r="Q1989" s="1289"/>
      <c r="R1989" s="1289"/>
      <c r="S1989" s="1289"/>
      <c r="T1989" s="1289"/>
      <c r="U1989" s="1289"/>
      <c r="V1989" s="1289"/>
      <c r="W1989" s="1289"/>
      <c r="X1989" s="1289"/>
      <c r="Y1989" s="1289"/>
      <c r="Z1989" s="1289"/>
      <c r="AA1989" s="1289"/>
      <c r="AB1989" s="1289"/>
      <c r="AC1989" s="1289"/>
      <c r="AD1989" s="1289"/>
      <c r="AE1989" s="1289"/>
      <c r="AF1989" s="1289"/>
      <c r="AG1989" s="1289"/>
      <c r="AH1989" s="1289"/>
    </row>
    <row r="1990" spans="1:34" s="1290" customFormat="1" ht="33.75" x14ac:dyDescent="0.2">
      <c r="A1990" s="1287" t="s">
        <v>4395</v>
      </c>
      <c r="B1990" s="1288" t="s">
        <v>4463</v>
      </c>
      <c r="C1990" s="1288" t="s">
        <v>13395</v>
      </c>
      <c r="D1990" s="1298" t="s">
        <v>10816</v>
      </c>
      <c r="E1990" s="1298" t="s">
        <v>4464</v>
      </c>
      <c r="F1990" s="1298" t="s">
        <v>4469</v>
      </c>
      <c r="G1990" s="1298" t="s">
        <v>13396</v>
      </c>
      <c r="H1990" s="1298" t="s">
        <v>1700</v>
      </c>
      <c r="I1990" s="1298" t="s">
        <v>13090</v>
      </c>
      <c r="J1990" s="1288">
        <v>89991317930</v>
      </c>
      <c r="K1990" s="1289"/>
      <c r="L1990" s="1289"/>
      <c r="M1990" s="1289"/>
      <c r="N1990" s="1289"/>
      <c r="O1990" s="1289"/>
      <c r="P1990" s="1289"/>
      <c r="Q1990" s="1289"/>
      <c r="R1990" s="1289"/>
      <c r="S1990" s="1289"/>
      <c r="T1990" s="1289"/>
      <c r="U1990" s="1289"/>
      <c r="V1990" s="1289"/>
      <c r="W1990" s="1289"/>
      <c r="X1990" s="1289"/>
      <c r="Y1990" s="1289"/>
      <c r="Z1990" s="1289"/>
      <c r="AA1990" s="1289"/>
      <c r="AB1990" s="1289"/>
      <c r="AC1990" s="1289"/>
      <c r="AD1990" s="1289"/>
      <c r="AE1990" s="1289"/>
      <c r="AF1990" s="1289"/>
      <c r="AG1990" s="1289"/>
      <c r="AH1990" s="1289"/>
    </row>
    <row r="1991" spans="1:34" s="1290" customFormat="1" ht="33.75" x14ac:dyDescent="0.2">
      <c r="A1991" s="1287" t="s">
        <v>4395</v>
      </c>
      <c r="B1991" s="1288" t="s">
        <v>4463</v>
      </c>
      <c r="C1991" s="1288" t="s">
        <v>13395</v>
      </c>
      <c r="D1991" s="1298" t="s">
        <v>10816</v>
      </c>
      <c r="E1991" s="1298" t="s">
        <v>4464</v>
      </c>
      <c r="F1991" s="1298" t="s">
        <v>4470</v>
      </c>
      <c r="G1991" s="1298" t="s">
        <v>4471</v>
      </c>
      <c r="H1991" s="1298" t="s">
        <v>2601</v>
      </c>
      <c r="I1991" s="1298" t="s">
        <v>1429</v>
      </c>
      <c r="J1991" s="1288">
        <v>89174214976</v>
      </c>
      <c r="K1991" s="1289"/>
      <c r="L1991" s="1289"/>
      <c r="M1991" s="1289"/>
      <c r="N1991" s="1289"/>
      <c r="O1991" s="1289"/>
      <c r="P1991" s="1289"/>
      <c r="Q1991" s="1289"/>
      <c r="R1991" s="1289"/>
      <c r="S1991" s="1289"/>
      <c r="T1991" s="1289"/>
      <c r="U1991" s="1289"/>
      <c r="V1991" s="1289"/>
      <c r="W1991" s="1289"/>
      <c r="X1991" s="1289"/>
      <c r="Y1991" s="1289"/>
      <c r="Z1991" s="1289"/>
      <c r="AA1991" s="1289"/>
      <c r="AB1991" s="1289"/>
      <c r="AC1991" s="1289"/>
      <c r="AD1991" s="1289"/>
      <c r="AE1991" s="1289"/>
      <c r="AF1991" s="1289"/>
      <c r="AG1991" s="1289"/>
      <c r="AH1991" s="1289"/>
    </row>
    <row r="1992" spans="1:34" s="1290" customFormat="1" ht="33.75" x14ac:dyDescent="0.2">
      <c r="A1992" s="1287" t="s">
        <v>4395</v>
      </c>
      <c r="B1992" s="1288" t="s">
        <v>4463</v>
      </c>
      <c r="C1992" s="1288" t="s">
        <v>13395</v>
      </c>
      <c r="D1992" s="1298" t="s">
        <v>10816</v>
      </c>
      <c r="E1992" s="1298" t="s">
        <v>4464</v>
      </c>
      <c r="F1992" s="1298" t="s">
        <v>4472</v>
      </c>
      <c r="G1992" s="1298" t="s">
        <v>4473</v>
      </c>
      <c r="H1992" s="1298" t="s">
        <v>2601</v>
      </c>
      <c r="I1992" s="1298" t="s">
        <v>1582</v>
      </c>
      <c r="J1992" s="1288">
        <v>89170467779</v>
      </c>
      <c r="K1992" s="1289"/>
      <c r="L1992" s="1289"/>
      <c r="M1992" s="1289"/>
      <c r="N1992" s="1289"/>
      <c r="O1992" s="1289"/>
      <c r="P1992" s="1289"/>
      <c r="Q1992" s="1289"/>
      <c r="R1992" s="1289"/>
      <c r="S1992" s="1289"/>
      <c r="T1992" s="1289"/>
      <c r="U1992" s="1289"/>
      <c r="V1992" s="1289"/>
      <c r="W1992" s="1289"/>
      <c r="X1992" s="1289"/>
      <c r="Y1992" s="1289"/>
      <c r="Z1992" s="1289"/>
      <c r="AA1992" s="1289"/>
      <c r="AB1992" s="1289"/>
      <c r="AC1992" s="1289"/>
      <c r="AD1992" s="1289"/>
      <c r="AE1992" s="1289"/>
      <c r="AF1992" s="1289"/>
      <c r="AG1992" s="1289"/>
      <c r="AH1992" s="1289"/>
    </row>
    <row r="1993" spans="1:34" s="1290" customFormat="1" ht="33.75" x14ac:dyDescent="0.2">
      <c r="A1993" s="1287" t="s">
        <v>4395</v>
      </c>
      <c r="B1993" s="1288" t="s">
        <v>4463</v>
      </c>
      <c r="C1993" s="1288" t="s">
        <v>13395</v>
      </c>
      <c r="D1993" s="1298" t="s">
        <v>10816</v>
      </c>
      <c r="E1993" s="1298" t="s">
        <v>4464</v>
      </c>
      <c r="F1993" s="1298" t="s">
        <v>4474</v>
      </c>
      <c r="G1993" s="1298" t="s">
        <v>4475</v>
      </c>
      <c r="H1993" s="1298" t="s">
        <v>2153</v>
      </c>
      <c r="I1993" s="1298" t="s">
        <v>4476</v>
      </c>
      <c r="J1993" s="1298" t="s">
        <v>4477</v>
      </c>
      <c r="K1993" s="1289"/>
      <c r="L1993" s="1289"/>
      <c r="M1993" s="1289"/>
      <c r="N1993" s="1289"/>
      <c r="O1993" s="1289"/>
      <c r="P1993" s="1289"/>
      <c r="Q1993" s="1289"/>
      <c r="R1993" s="1289"/>
      <c r="S1993" s="1289"/>
      <c r="T1993" s="1289"/>
      <c r="U1993" s="1289"/>
      <c r="V1993" s="1289"/>
      <c r="W1993" s="1289"/>
      <c r="X1993" s="1289"/>
      <c r="Y1993" s="1289"/>
      <c r="Z1993" s="1289"/>
      <c r="AA1993" s="1289"/>
      <c r="AB1993" s="1289"/>
      <c r="AC1993" s="1289"/>
      <c r="AD1993" s="1289"/>
      <c r="AE1993" s="1289"/>
      <c r="AF1993" s="1289"/>
      <c r="AG1993" s="1289"/>
      <c r="AH1993" s="1289"/>
    </row>
    <row r="1994" spans="1:34" s="1290" customFormat="1" ht="33.75" x14ac:dyDescent="0.2">
      <c r="A1994" s="1287" t="s">
        <v>4395</v>
      </c>
      <c r="B1994" s="1288" t="s">
        <v>4463</v>
      </c>
      <c r="C1994" s="1288" t="s">
        <v>13395</v>
      </c>
      <c r="D1994" s="1298" t="s">
        <v>10816</v>
      </c>
      <c r="E1994" s="1298" t="s">
        <v>4464</v>
      </c>
      <c r="F1994" s="1298" t="s">
        <v>4478</v>
      </c>
      <c r="G1994" s="1298" t="s">
        <v>3780</v>
      </c>
      <c r="H1994" s="1298" t="s">
        <v>2471</v>
      </c>
      <c r="I1994" s="1298" t="s">
        <v>1422</v>
      </c>
      <c r="J1994" s="1298" t="s">
        <v>4479</v>
      </c>
      <c r="K1994" s="1289"/>
      <c r="L1994" s="1289"/>
      <c r="M1994" s="1289"/>
      <c r="N1994" s="1289"/>
      <c r="O1994" s="1289"/>
      <c r="P1994" s="1289"/>
      <c r="Q1994" s="1289"/>
      <c r="R1994" s="1289"/>
      <c r="S1994" s="1289"/>
      <c r="T1994" s="1289"/>
      <c r="U1994" s="1289"/>
      <c r="V1994" s="1289"/>
      <c r="W1994" s="1289"/>
      <c r="X1994" s="1289"/>
      <c r="Y1994" s="1289"/>
      <c r="Z1994" s="1289"/>
      <c r="AA1994" s="1289"/>
      <c r="AB1994" s="1289"/>
      <c r="AC1994" s="1289"/>
      <c r="AD1994" s="1289"/>
      <c r="AE1994" s="1289"/>
      <c r="AF1994" s="1289"/>
      <c r="AG1994" s="1289"/>
      <c r="AH1994" s="1289"/>
    </row>
    <row r="1995" spans="1:34" s="1290" customFormat="1" ht="33.75" x14ac:dyDescent="0.2">
      <c r="A1995" s="1287" t="s">
        <v>4395</v>
      </c>
      <c r="B1995" s="1288" t="s">
        <v>4463</v>
      </c>
      <c r="C1995" s="1288" t="s">
        <v>13395</v>
      </c>
      <c r="D1995" s="1298" t="s">
        <v>10816</v>
      </c>
      <c r="E1995" s="1298" t="s">
        <v>4464</v>
      </c>
      <c r="F1995" s="1298" t="s">
        <v>4480</v>
      </c>
      <c r="G1995" s="1298" t="s">
        <v>4481</v>
      </c>
      <c r="H1995" s="1298" t="s">
        <v>1457</v>
      </c>
      <c r="I1995" s="1298" t="s">
        <v>3391</v>
      </c>
      <c r="J1995" s="1288">
        <v>89613497376</v>
      </c>
      <c r="K1995" s="1289"/>
      <c r="L1995" s="1289"/>
      <c r="M1995" s="1289"/>
      <c r="N1995" s="1289"/>
      <c r="O1995" s="1289"/>
      <c r="P1995" s="1289"/>
      <c r="Q1995" s="1289"/>
      <c r="R1995" s="1289"/>
      <c r="S1995" s="1289"/>
      <c r="T1995" s="1289"/>
      <c r="U1995" s="1289"/>
      <c r="V1995" s="1289"/>
      <c r="W1995" s="1289"/>
      <c r="X1995" s="1289"/>
      <c r="Y1995" s="1289"/>
      <c r="Z1995" s="1289"/>
      <c r="AA1995" s="1289"/>
      <c r="AB1995" s="1289"/>
      <c r="AC1995" s="1289"/>
      <c r="AD1995" s="1289"/>
      <c r="AE1995" s="1289"/>
      <c r="AF1995" s="1289"/>
      <c r="AG1995" s="1289"/>
      <c r="AH1995" s="1289"/>
    </row>
    <row r="1996" spans="1:34" s="1290" customFormat="1" ht="33.75" x14ac:dyDescent="0.2">
      <c r="A1996" s="1287" t="s">
        <v>4395</v>
      </c>
      <c r="B1996" s="1288" t="s">
        <v>4463</v>
      </c>
      <c r="C1996" s="1288" t="s">
        <v>13395</v>
      </c>
      <c r="D1996" s="1298" t="s">
        <v>10816</v>
      </c>
      <c r="E1996" s="1298" t="s">
        <v>4464</v>
      </c>
      <c r="F1996" s="1298" t="s">
        <v>4482</v>
      </c>
      <c r="G1996" s="1298" t="s">
        <v>4483</v>
      </c>
      <c r="H1996" s="1298" t="s">
        <v>4484</v>
      </c>
      <c r="I1996" s="1298" t="s">
        <v>3559</v>
      </c>
      <c r="J1996" s="1288">
        <v>89174959652</v>
      </c>
      <c r="K1996" s="1289"/>
      <c r="L1996" s="1289"/>
      <c r="M1996" s="1289"/>
      <c r="N1996" s="1289"/>
      <c r="O1996" s="1289"/>
      <c r="P1996" s="1289"/>
      <c r="Q1996" s="1289"/>
      <c r="R1996" s="1289"/>
      <c r="S1996" s="1289"/>
      <c r="T1996" s="1289"/>
      <c r="U1996" s="1289"/>
      <c r="V1996" s="1289"/>
      <c r="W1996" s="1289"/>
      <c r="X1996" s="1289"/>
      <c r="Y1996" s="1289"/>
      <c r="Z1996" s="1289"/>
      <c r="AA1996" s="1289"/>
      <c r="AB1996" s="1289"/>
      <c r="AC1996" s="1289"/>
      <c r="AD1996" s="1289"/>
      <c r="AE1996" s="1289"/>
      <c r="AF1996" s="1289"/>
      <c r="AG1996" s="1289"/>
      <c r="AH1996" s="1289"/>
    </row>
    <row r="1997" spans="1:34" s="1290" customFormat="1" ht="33.75" x14ac:dyDescent="0.2">
      <c r="A1997" s="1287" t="s">
        <v>4395</v>
      </c>
      <c r="B1997" s="1288" t="s">
        <v>4463</v>
      </c>
      <c r="C1997" s="1288" t="s">
        <v>13395</v>
      </c>
      <c r="D1997" s="1298" t="s">
        <v>10816</v>
      </c>
      <c r="E1997" s="1298" t="s">
        <v>4464</v>
      </c>
      <c r="F1997" s="1298" t="s">
        <v>4485</v>
      </c>
      <c r="G1997" s="1298"/>
      <c r="H1997" s="1298"/>
      <c r="I1997" s="1298"/>
      <c r="J1997" s="1298"/>
      <c r="K1997" s="1289"/>
      <c r="L1997" s="1289"/>
      <c r="M1997" s="1289"/>
      <c r="N1997" s="1289"/>
      <c r="O1997" s="1289"/>
      <c r="P1997" s="1289"/>
      <c r="Q1997" s="1289"/>
      <c r="R1997" s="1289"/>
      <c r="S1997" s="1289"/>
      <c r="T1997" s="1289"/>
      <c r="U1997" s="1289"/>
      <c r="V1997" s="1289"/>
      <c r="W1997" s="1289"/>
      <c r="X1997" s="1289"/>
      <c r="Y1997" s="1289"/>
      <c r="Z1997" s="1289"/>
      <c r="AA1997" s="1289"/>
      <c r="AB1997" s="1289"/>
      <c r="AC1997" s="1289"/>
      <c r="AD1997" s="1289"/>
      <c r="AE1997" s="1289"/>
      <c r="AF1997" s="1289"/>
      <c r="AG1997" s="1289"/>
      <c r="AH1997" s="1289"/>
    </row>
    <row r="1998" spans="1:34" s="1290" customFormat="1" ht="33.75" x14ac:dyDescent="0.2">
      <c r="A1998" s="1287" t="s">
        <v>4395</v>
      </c>
      <c r="B1998" s="1288" t="s">
        <v>4463</v>
      </c>
      <c r="C1998" s="1288" t="s">
        <v>13395</v>
      </c>
      <c r="D1998" s="1298" t="s">
        <v>10816</v>
      </c>
      <c r="E1998" s="1298" t="s">
        <v>4464</v>
      </c>
      <c r="F1998" s="1298" t="s">
        <v>4486</v>
      </c>
      <c r="G1998" s="1298" t="s">
        <v>4487</v>
      </c>
      <c r="H1998" s="1298" t="s">
        <v>1783</v>
      </c>
      <c r="I1998" s="1298" t="s">
        <v>4488</v>
      </c>
      <c r="J1998" s="1298" t="s">
        <v>4489</v>
      </c>
      <c r="K1998" s="1289"/>
      <c r="L1998" s="1289"/>
      <c r="M1998" s="1289"/>
      <c r="N1998" s="1289"/>
      <c r="O1998" s="1289"/>
      <c r="P1998" s="1289"/>
      <c r="Q1998" s="1289"/>
      <c r="R1998" s="1289"/>
      <c r="S1998" s="1289"/>
      <c r="T1998" s="1289"/>
      <c r="U1998" s="1289"/>
      <c r="V1998" s="1289"/>
      <c r="W1998" s="1289"/>
      <c r="X1998" s="1289"/>
      <c r="Y1998" s="1289"/>
      <c r="Z1998" s="1289"/>
      <c r="AA1998" s="1289"/>
      <c r="AB1998" s="1289"/>
      <c r="AC1998" s="1289"/>
      <c r="AD1998" s="1289"/>
      <c r="AE1998" s="1289"/>
      <c r="AF1998" s="1289"/>
      <c r="AG1998" s="1289"/>
      <c r="AH1998" s="1289"/>
    </row>
    <row r="1999" spans="1:34" s="1290" customFormat="1" ht="33.75" x14ac:dyDescent="0.2">
      <c r="A1999" s="1287" t="s">
        <v>4395</v>
      </c>
      <c r="B1999" s="1288" t="s">
        <v>4463</v>
      </c>
      <c r="C1999" s="1288" t="s">
        <v>13395</v>
      </c>
      <c r="D1999" s="1298" t="s">
        <v>10816</v>
      </c>
      <c r="E1999" s="1298" t="s">
        <v>4464</v>
      </c>
      <c r="F1999" s="1298" t="s">
        <v>4490</v>
      </c>
      <c r="G1999" s="1298" t="s">
        <v>4491</v>
      </c>
      <c r="H1999" s="1298" t="s">
        <v>4492</v>
      </c>
      <c r="I1999" s="1298" t="s">
        <v>4493</v>
      </c>
      <c r="J1999" s="1298" t="s">
        <v>4494</v>
      </c>
      <c r="K1999" s="1289"/>
      <c r="L1999" s="1289"/>
      <c r="M1999" s="1289"/>
      <c r="N1999" s="1289"/>
      <c r="O1999" s="1289"/>
      <c r="P1999" s="1289"/>
      <c r="Q1999" s="1289"/>
      <c r="R1999" s="1289"/>
      <c r="S1999" s="1289"/>
      <c r="T1999" s="1289"/>
      <c r="U1999" s="1289"/>
      <c r="V1999" s="1289"/>
      <c r="W1999" s="1289"/>
      <c r="X1999" s="1289"/>
      <c r="Y1999" s="1289"/>
      <c r="Z1999" s="1289"/>
      <c r="AA1999" s="1289"/>
      <c r="AB1999" s="1289"/>
      <c r="AC1999" s="1289"/>
      <c r="AD1999" s="1289"/>
      <c r="AE1999" s="1289"/>
      <c r="AF1999" s="1289"/>
      <c r="AG1999" s="1289"/>
      <c r="AH1999" s="1289"/>
    </row>
    <row r="2000" spans="1:34" s="1290" customFormat="1" ht="33.75" x14ac:dyDescent="0.2">
      <c r="A2000" s="1287" t="s">
        <v>4395</v>
      </c>
      <c r="B2000" s="1288" t="s">
        <v>4463</v>
      </c>
      <c r="C2000" s="1288" t="s">
        <v>13395</v>
      </c>
      <c r="D2000" s="1298" t="s">
        <v>10816</v>
      </c>
      <c r="E2000" s="1298" t="s">
        <v>4464</v>
      </c>
      <c r="F2000" s="1298" t="s">
        <v>4495</v>
      </c>
      <c r="G2000" s="1298" t="s">
        <v>4496</v>
      </c>
      <c r="H2000" s="1298" t="s">
        <v>4497</v>
      </c>
      <c r="I2000" s="1298" t="s">
        <v>4498</v>
      </c>
      <c r="J2000" s="1298" t="s">
        <v>4499</v>
      </c>
      <c r="K2000" s="1289"/>
      <c r="L2000" s="1289"/>
      <c r="M2000" s="1289"/>
      <c r="N2000" s="1289"/>
      <c r="O2000" s="1289"/>
      <c r="P2000" s="1289"/>
      <c r="Q2000" s="1289"/>
      <c r="R2000" s="1289"/>
      <c r="S2000" s="1289"/>
      <c r="T2000" s="1289"/>
      <c r="U2000" s="1289"/>
      <c r="V2000" s="1289"/>
      <c r="W2000" s="1289"/>
      <c r="X2000" s="1289"/>
      <c r="Y2000" s="1289"/>
      <c r="Z2000" s="1289"/>
      <c r="AA2000" s="1289"/>
      <c r="AB2000" s="1289"/>
      <c r="AC2000" s="1289"/>
      <c r="AD2000" s="1289"/>
      <c r="AE2000" s="1289"/>
      <c r="AF2000" s="1289"/>
      <c r="AG2000" s="1289"/>
      <c r="AH2000" s="1289"/>
    </row>
    <row r="2001" spans="1:34" s="1290" customFormat="1" ht="33.75" x14ac:dyDescent="0.2">
      <c r="A2001" s="1287" t="s">
        <v>4395</v>
      </c>
      <c r="B2001" s="1288" t="s">
        <v>4463</v>
      </c>
      <c r="C2001" s="1288" t="s">
        <v>13395</v>
      </c>
      <c r="D2001" s="1298" t="s">
        <v>10816</v>
      </c>
      <c r="E2001" s="1298" t="s">
        <v>4464</v>
      </c>
      <c r="F2001" s="1298" t="s">
        <v>4500</v>
      </c>
      <c r="G2001" s="1298" t="s">
        <v>4501</v>
      </c>
      <c r="H2001" s="1298" t="s">
        <v>2793</v>
      </c>
      <c r="I2001" s="1298" t="s">
        <v>1755</v>
      </c>
      <c r="J2001" s="1298" t="s">
        <v>4502</v>
      </c>
      <c r="K2001" s="1289"/>
      <c r="L2001" s="1289"/>
      <c r="M2001" s="1289"/>
      <c r="N2001" s="1289"/>
      <c r="O2001" s="1289"/>
      <c r="P2001" s="1289"/>
      <c r="Q2001" s="1289"/>
      <c r="R2001" s="1289"/>
      <c r="S2001" s="1289"/>
      <c r="T2001" s="1289"/>
      <c r="U2001" s="1289"/>
      <c r="V2001" s="1289"/>
      <c r="W2001" s="1289"/>
      <c r="X2001" s="1289"/>
      <c r="Y2001" s="1289"/>
      <c r="Z2001" s="1289"/>
      <c r="AA2001" s="1289"/>
      <c r="AB2001" s="1289"/>
      <c r="AC2001" s="1289"/>
      <c r="AD2001" s="1289"/>
      <c r="AE2001" s="1289"/>
      <c r="AF2001" s="1289"/>
      <c r="AG2001" s="1289"/>
      <c r="AH2001" s="1289"/>
    </row>
    <row r="2002" spans="1:34" s="1290" customFormat="1" ht="33.75" x14ac:dyDescent="0.2">
      <c r="A2002" s="1287" t="s">
        <v>4395</v>
      </c>
      <c r="B2002" s="1288" t="s">
        <v>4463</v>
      </c>
      <c r="C2002" s="1288" t="s">
        <v>13395</v>
      </c>
      <c r="D2002" s="1298" t="s">
        <v>10816</v>
      </c>
      <c r="E2002" s="1298" t="s">
        <v>4464</v>
      </c>
      <c r="F2002" s="1298" t="s">
        <v>4503</v>
      </c>
      <c r="G2002" s="1298" t="s">
        <v>4504</v>
      </c>
      <c r="H2002" s="1298" t="s">
        <v>4505</v>
      </c>
      <c r="I2002" s="1298" t="s">
        <v>3735</v>
      </c>
      <c r="J2002" s="1298" t="s">
        <v>4506</v>
      </c>
      <c r="K2002" s="1289"/>
      <c r="L2002" s="1289"/>
      <c r="M2002" s="1289"/>
      <c r="N2002" s="1289"/>
      <c r="O2002" s="1289"/>
      <c r="P2002" s="1289"/>
      <c r="Q2002" s="1289"/>
      <c r="R2002" s="1289"/>
      <c r="S2002" s="1289"/>
      <c r="T2002" s="1289"/>
      <c r="U2002" s="1289"/>
      <c r="V2002" s="1289"/>
      <c r="W2002" s="1289"/>
      <c r="X2002" s="1289"/>
      <c r="Y2002" s="1289"/>
      <c r="Z2002" s="1289"/>
      <c r="AA2002" s="1289"/>
      <c r="AB2002" s="1289"/>
      <c r="AC2002" s="1289"/>
      <c r="AD2002" s="1289"/>
      <c r="AE2002" s="1289"/>
      <c r="AF2002" s="1289"/>
      <c r="AG2002" s="1289"/>
      <c r="AH2002" s="1289"/>
    </row>
    <row r="2003" spans="1:34" s="1290" customFormat="1" ht="33.75" x14ac:dyDescent="0.2">
      <c r="A2003" s="1287" t="s">
        <v>4395</v>
      </c>
      <c r="B2003" s="1288" t="s">
        <v>4463</v>
      </c>
      <c r="C2003" s="1288" t="s">
        <v>13395</v>
      </c>
      <c r="D2003" s="1298" t="s">
        <v>10816</v>
      </c>
      <c r="E2003" s="1298" t="s">
        <v>4464</v>
      </c>
      <c r="F2003" s="1298" t="s">
        <v>4507</v>
      </c>
      <c r="G2003" s="1298" t="s">
        <v>4508</v>
      </c>
      <c r="H2003" s="1298" t="s">
        <v>1621</v>
      </c>
      <c r="I2003" s="1298" t="s">
        <v>2144</v>
      </c>
      <c r="J2003" s="1298" t="s">
        <v>4509</v>
      </c>
      <c r="K2003" s="1289"/>
      <c r="L2003" s="1289"/>
      <c r="M2003" s="1289"/>
      <c r="N2003" s="1289"/>
      <c r="O2003" s="1289"/>
      <c r="P2003" s="1289"/>
      <c r="Q2003" s="1289"/>
      <c r="R2003" s="1289"/>
      <c r="S2003" s="1289"/>
      <c r="T2003" s="1289"/>
      <c r="U2003" s="1289"/>
      <c r="V2003" s="1289"/>
      <c r="W2003" s="1289"/>
      <c r="X2003" s="1289"/>
      <c r="Y2003" s="1289"/>
      <c r="Z2003" s="1289"/>
      <c r="AA2003" s="1289"/>
      <c r="AB2003" s="1289"/>
      <c r="AC2003" s="1289"/>
      <c r="AD2003" s="1289"/>
      <c r="AE2003" s="1289"/>
      <c r="AF2003" s="1289"/>
      <c r="AG2003" s="1289"/>
      <c r="AH2003" s="1289"/>
    </row>
    <row r="2004" spans="1:34" s="1290" customFormat="1" ht="33.75" x14ac:dyDescent="0.2">
      <c r="A2004" s="1287" t="s">
        <v>4395</v>
      </c>
      <c r="B2004" s="1288" t="s">
        <v>4463</v>
      </c>
      <c r="C2004" s="1288" t="s">
        <v>13395</v>
      </c>
      <c r="D2004" s="1298" t="s">
        <v>10816</v>
      </c>
      <c r="E2004" s="1298" t="s">
        <v>4464</v>
      </c>
      <c r="F2004" s="1298" t="s">
        <v>4510</v>
      </c>
      <c r="G2004" s="1298" t="s">
        <v>3777</v>
      </c>
      <c r="H2004" s="1298" t="s">
        <v>1442</v>
      </c>
      <c r="I2004" s="1298" t="s">
        <v>1761</v>
      </c>
      <c r="J2004" s="1298" t="s">
        <v>4511</v>
      </c>
      <c r="K2004" s="1289"/>
      <c r="L2004" s="1289"/>
      <c r="M2004" s="1289"/>
      <c r="N2004" s="1289"/>
      <c r="O2004" s="1289"/>
      <c r="P2004" s="1289"/>
      <c r="Q2004" s="1289"/>
      <c r="R2004" s="1289"/>
      <c r="S2004" s="1289"/>
      <c r="T2004" s="1289"/>
      <c r="U2004" s="1289"/>
      <c r="V2004" s="1289"/>
      <c r="W2004" s="1289"/>
      <c r="X2004" s="1289"/>
      <c r="Y2004" s="1289"/>
      <c r="Z2004" s="1289"/>
      <c r="AA2004" s="1289"/>
      <c r="AB2004" s="1289"/>
      <c r="AC2004" s="1289"/>
      <c r="AD2004" s="1289"/>
      <c r="AE2004" s="1289"/>
      <c r="AF2004" s="1289"/>
      <c r="AG2004" s="1289"/>
      <c r="AH2004" s="1289"/>
    </row>
    <row r="2005" spans="1:34" s="1290" customFormat="1" ht="33.75" x14ac:dyDescent="0.2">
      <c r="A2005" s="1287" t="s">
        <v>4395</v>
      </c>
      <c r="B2005" s="1288" t="s">
        <v>4463</v>
      </c>
      <c r="C2005" s="1288" t="s">
        <v>13395</v>
      </c>
      <c r="D2005" s="1298" t="s">
        <v>10816</v>
      </c>
      <c r="E2005" s="1298" t="s">
        <v>4464</v>
      </c>
      <c r="F2005" s="1298" t="s">
        <v>4512</v>
      </c>
      <c r="G2005" s="1298" t="s">
        <v>4513</v>
      </c>
      <c r="H2005" s="1298" t="s">
        <v>4514</v>
      </c>
      <c r="I2005" s="1298" t="s">
        <v>4515</v>
      </c>
      <c r="J2005" s="1298" t="s">
        <v>4516</v>
      </c>
      <c r="K2005" s="1289"/>
      <c r="L2005" s="1289"/>
      <c r="M2005" s="1289"/>
      <c r="N2005" s="1289"/>
      <c r="O2005" s="1289"/>
      <c r="P2005" s="1289"/>
      <c r="Q2005" s="1289"/>
      <c r="R2005" s="1289"/>
      <c r="S2005" s="1289"/>
      <c r="T2005" s="1289"/>
      <c r="U2005" s="1289"/>
      <c r="V2005" s="1289"/>
      <c r="W2005" s="1289"/>
      <c r="X2005" s="1289"/>
      <c r="Y2005" s="1289"/>
      <c r="Z2005" s="1289"/>
      <c r="AA2005" s="1289"/>
      <c r="AB2005" s="1289"/>
      <c r="AC2005" s="1289"/>
      <c r="AD2005" s="1289"/>
      <c r="AE2005" s="1289"/>
      <c r="AF2005" s="1289"/>
      <c r="AG2005" s="1289"/>
      <c r="AH2005" s="1289"/>
    </row>
    <row r="2006" spans="1:34" s="1290" customFormat="1" ht="33.75" x14ac:dyDescent="0.2">
      <c r="A2006" s="1287" t="s">
        <v>4395</v>
      </c>
      <c r="B2006" s="1288" t="s">
        <v>4463</v>
      </c>
      <c r="C2006" s="1288" t="s">
        <v>13395</v>
      </c>
      <c r="D2006" s="1298" t="s">
        <v>10816</v>
      </c>
      <c r="E2006" s="1298" t="s">
        <v>4464</v>
      </c>
      <c r="F2006" s="1298" t="s">
        <v>4517</v>
      </c>
      <c r="G2006" s="1298" t="s">
        <v>4518</v>
      </c>
      <c r="H2006" s="1298" t="s">
        <v>3718</v>
      </c>
      <c r="I2006" s="1298" t="s">
        <v>4519</v>
      </c>
      <c r="J2006" s="1298" t="s">
        <v>4520</v>
      </c>
      <c r="K2006" s="1289"/>
      <c r="L2006" s="1289"/>
      <c r="M2006" s="1289"/>
      <c r="N2006" s="1289"/>
      <c r="O2006" s="1289"/>
      <c r="P2006" s="1289"/>
      <c r="Q2006" s="1289"/>
      <c r="R2006" s="1289"/>
      <c r="S2006" s="1289"/>
      <c r="T2006" s="1289"/>
      <c r="U2006" s="1289"/>
      <c r="V2006" s="1289"/>
      <c r="W2006" s="1289"/>
      <c r="X2006" s="1289"/>
      <c r="Y2006" s="1289"/>
      <c r="Z2006" s="1289"/>
      <c r="AA2006" s="1289"/>
      <c r="AB2006" s="1289"/>
      <c r="AC2006" s="1289"/>
      <c r="AD2006" s="1289"/>
      <c r="AE2006" s="1289"/>
      <c r="AF2006" s="1289"/>
      <c r="AG2006" s="1289"/>
      <c r="AH2006" s="1289"/>
    </row>
    <row r="2007" spans="1:34" s="1290" customFormat="1" ht="33.75" x14ac:dyDescent="0.2">
      <c r="A2007" s="1287" t="s">
        <v>4395</v>
      </c>
      <c r="B2007" s="1288" t="s">
        <v>4463</v>
      </c>
      <c r="C2007" s="1288" t="s">
        <v>13395</v>
      </c>
      <c r="D2007" s="1298" t="s">
        <v>10816</v>
      </c>
      <c r="E2007" s="1298" t="s">
        <v>4464</v>
      </c>
      <c r="F2007" s="1298" t="s">
        <v>4521</v>
      </c>
      <c r="G2007" s="1298" t="s">
        <v>4522</v>
      </c>
      <c r="H2007" s="1298" t="s">
        <v>2793</v>
      </c>
      <c r="I2007" s="1298" t="s">
        <v>1755</v>
      </c>
      <c r="J2007" s="1298" t="s">
        <v>4523</v>
      </c>
      <c r="K2007" s="1289"/>
      <c r="L2007" s="1289"/>
      <c r="M2007" s="1289"/>
      <c r="N2007" s="1289"/>
      <c r="O2007" s="1289"/>
      <c r="P2007" s="1289"/>
      <c r="Q2007" s="1289"/>
      <c r="R2007" s="1289"/>
      <c r="S2007" s="1289"/>
      <c r="T2007" s="1289"/>
      <c r="U2007" s="1289"/>
      <c r="V2007" s="1289"/>
      <c r="W2007" s="1289"/>
      <c r="X2007" s="1289"/>
      <c r="Y2007" s="1289"/>
      <c r="Z2007" s="1289"/>
      <c r="AA2007" s="1289"/>
      <c r="AB2007" s="1289"/>
      <c r="AC2007" s="1289"/>
      <c r="AD2007" s="1289"/>
      <c r="AE2007" s="1289"/>
      <c r="AF2007" s="1289"/>
      <c r="AG2007" s="1289"/>
      <c r="AH2007" s="1289"/>
    </row>
    <row r="2008" spans="1:34" s="1290" customFormat="1" ht="33.75" x14ac:dyDescent="0.2">
      <c r="A2008" s="1287" t="s">
        <v>4395</v>
      </c>
      <c r="B2008" s="1288" t="s">
        <v>4463</v>
      </c>
      <c r="C2008" s="1288" t="s">
        <v>13395</v>
      </c>
      <c r="D2008" s="1298" t="s">
        <v>10816</v>
      </c>
      <c r="E2008" s="1298" t="s">
        <v>4464</v>
      </c>
      <c r="F2008" s="1298" t="s">
        <v>4524</v>
      </c>
      <c r="G2008" s="1298" t="s">
        <v>4525</v>
      </c>
      <c r="H2008" s="1298" t="s">
        <v>2936</v>
      </c>
      <c r="I2008" s="1298" t="s">
        <v>4260</v>
      </c>
      <c r="J2008" s="1298" t="s">
        <v>4526</v>
      </c>
      <c r="K2008" s="1289"/>
      <c r="L2008" s="1289"/>
      <c r="M2008" s="1289"/>
      <c r="N2008" s="1289"/>
      <c r="O2008" s="1289"/>
      <c r="P2008" s="1289"/>
      <c r="Q2008" s="1289"/>
      <c r="R2008" s="1289"/>
      <c r="S2008" s="1289"/>
      <c r="T2008" s="1289"/>
      <c r="U2008" s="1289"/>
      <c r="V2008" s="1289"/>
      <c r="W2008" s="1289"/>
      <c r="X2008" s="1289"/>
      <c r="Y2008" s="1289"/>
      <c r="Z2008" s="1289"/>
      <c r="AA2008" s="1289"/>
      <c r="AB2008" s="1289"/>
      <c r="AC2008" s="1289"/>
      <c r="AD2008" s="1289"/>
      <c r="AE2008" s="1289"/>
      <c r="AF2008" s="1289"/>
      <c r="AG2008" s="1289"/>
      <c r="AH2008" s="1289"/>
    </row>
    <row r="2009" spans="1:34" s="1290" customFormat="1" ht="33.75" x14ac:dyDescent="0.2">
      <c r="A2009" s="1287" t="s">
        <v>4395</v>
      </c>
      <c r="B2009" s="1288" t="s">
        <v>4463</v>
      </c>
      <c r="C2009" s="1288" t="s">
        <v>13395</v>
      </c>
      <c r="D2009" s="1298" t="s">
        <v>10816</v>
      </c>
      <c r="E2009" s="1298" t="s">
        <v>4464</v>
      </c>
      <c r="F2009" s="1298" t="s">
        <v>4527</v>
      </c>
      <c r="G2009" s="1298" t="s">
        <v>4528</v>
      </c>
      <c r="H2009" s="1298" t="s">
        <v>4529</v>
      </c>
      <c r="I2009" s="1298" t="s">
        <v>4530</v>
      </c>
      <c r="J2009" s="1298" t="s">
        <v>4531</v>
      </c>
      <c r="K2009" s="1289"/>
      <c r="L2009" s="1289"/>
      <c r="M2009" s="1289"/>
      <c r="N2009" s="1289"/>
      <c r="O2009" s="1289"/>
      <c r="P2009" s="1289"/>
      <c r="Q2009" s="1289"/>
      <c r="R2009" s="1289"/>
      <c r="S2009" s="1289"/>
      <c r="T2009" s="1289"/>
      <c r="U2009" s="1289"/>
      <c r="V2009" s="1289"/>
      <c r="W2009" s="1289"/>
      <c r="X2009" s="1289"/>
      <c r="Y2009" s="1289"/>
      <c r="Z2009" s="1289"/>
      <c r="AA2009" s="1289"/>
      <c r="AB2009" s="1289"/>
      <c r="AC2009" s="1289"/>
      <c r="AD2009" s="1289"/>
      <c r="AE2009" s="1289"/>
      <c r="AF2009" s="1289"/>
      <c r="AG2009" s="1289"/>
      <c r="AH2009" s="1289"/>
    </row>
    <row r="2010" spans="1:34" s="1290" customFormat="1" ht="33.75" x14ac:dyDescent="0.2">
      <c r="A2010" s="1287" t="s">
        <v>4395</v>
      </c>
      <c r="B2010" s="1288" t="s">
        <v>4463</v>
      </c>
      <c r="C2010" s="1288" t="s">
        <v>13395</v>
      </c>
      <c r="D2010" s="1298" t="s">
        <v>10816</v>
      </c>
      <c r="E2010" s="1298" t="s">
        <v>4464</v>
      </c>
      <c r="F2010" s="1298" t="s">
        <v>4532</v>
      </c>
      <c r="G2010" s="1298" t="s">
        <v>13397</v>
      </c>
      <c r="H2010" s="1298" t="s">
        <v>8931</v>
      </c>
      <c r="I2010" s="1298" t="s">
        <v>13398</v>
      </c>
      <c r="J2010" s="1298" t="s">
        <v>13399</v>
      </c>
      <c r="K2010" s="1289"/>
      <c r="L2010" s="1289"/>
      <c r="M2010" s="1289"/>
      <c r="N2010" s="1289"/>
      <c r="O2010" s="1289"/>
      <c r="P2010" s="1289"/>
      <c r="Q2010" s="1289"/>
      <c r="R2010" s="1289"/>
      <c r="S2010" s="1289"/>
      <c r="T2010" s="1289"/>
      <c r="U2010" s="1289"/>
      <c r="V2010" s="1289"/>
      <c r="W2010" s="1289"/>
      <c r="X2010" s="1289"/>
      <c r="Y2010" s="1289"/>
      <c r="Z2010" s="1289"/>
      <c r="AA2010" s="1289"/>
      <c r="AB2010" s="1289"/>
      <c r="AC2010" s="1289"/>
      <c r="AD2010" s="1289"/>
      <c r="AE2010" s="1289"/>
      <c r="AF2010" s="1289"/>
      <c r="AG2010" s="1289"/>
      <c r="AH2010" s="1289"/>
    </row>
    <row r="2011" spans="1:34" s="1290" customFormat="1" ht="33.75" x14ac:dyDescent="0.2">
      <c r="A2011" s="1287" t="s">
        <v>4395</v>
      </c>
      <c r="B2011" s="1288" t="s">
        <v>4463</v>
      </c>
      <c r="C2011" s="1288" t="s">
        <v>13395</v>
      </c>
      <c r="D2011" s="1298" t="s">
        <v>10816</v>
      </c>
      <c r="E2011" s="1298" t="s">
        <v>4464</v>
      </c>
      <c r="F2011" s="1298" t="s">
        <v>4533</v>
      </c>
      <c r="G2011" s="1298" t="s">
        <v>4534</v>
      </c>
      <c r="H2011" s="1298" t="s">
        <v>3778</v>
      </c>
      <c r="I2011" s="1298" t="s">
        <v>4535</v>
      </c>
      <c r="J2011" s="1298" t="s">
        <v>4536</v>
      </c>
      <c r="K2011" s="1289"/>
      <c r="L2011" s="1289"/>
      <c r="M2011" s="1289"/>
      <c r="N2011" s="1289"/>
      <c r="O2011" s="1289"/>
      <c r="P2011" s="1289"/>
      <c r="Q2011" s="1289"/>
      <c r="R2011" s="1289"/>
      <c r="S2011" s="1289"/>
      <c r="T2011" s="1289"/>
      <c r="U2011" s="1289"/>
      <c r="V2011" s="1289"/>
      <c r="W2011" s="1289"/>
      <c r="X2011" s="1289"/>
      <c r="Y2011" s="1289"/>
      <c r="Z2011" s="1289"/>
      <c r="AA2011" s="1289"/>
      <c r="AB2011" s="1289"/>
      <c r="AC2011" s="1289"/>
      <c r="AD2011" s="1289"/>
      <c r="AE2011" s="1289"/>
      <c r="AF2011" s="1289"/>
      <c r="AG2011" s="1289"/>
      <c r="AH2011" s="1289"/>
    </row>
    <row r="2012" spans="1:34" s="1290" customFormat="1" ht="33.75" x14ac:dyDescent="0.2">
      <c r="A2012" s="1287" t="s">
        <v>4395</v>
      </c>
      <c r="B2012" s="1288" t="s">
        <v>4463</v>
      </c>
      <c r="C2012" s="1288" t="s">
        <v>13395</v>
      </c>
      <c r="D2012" s="1298" t="s">
        <v>10816</v>
      </c>
      <c r="E2012" s="1298" t="s">
        <v>4464</v>
      </c>
      <c r="F2012" s="1298" t="s">
        <v>4537</v>
      </c>
      <c r="G2012" s="1298" t="s">
        <v>4538</v>
      </c>
      <c r="H2012" s="1298" t="s">
        <v>2394</v>
      </c>
      <c r="I2012" s="1298" t="s">
        <v>3361</v>
      </c>
      <c r="J2012" s="1298" t="s">
        <v>4539</v>
      </c>
      <c r="K2012" s="1289"/>
      <c r="L2012" s="1289"/>
      <c r="M2012" s="1289"/>
      <c r="N2012" s="1289"/>
      <c r="O2012" s="1289"/>
      <c r="P2012" s="1289"/>
      <c r="Q2012" s="1289"/>
      <c r="R2012" s="1289"/>
      <c r="S2012" s="1289"/>
      <c r="T2012" s="1289"/>
      <c r="U2012" s="1289"/>
      <c r="V2012" s="1289"/>
      <c r="W2012" s="1289"/>
      <c r="X2012" s="1289"/>
      <c r="Y2012" s="1289"/>
      <c r="Z2012" s="1289"/>
      <c r="AA2012" s="1289"/>
      <c r="AB2012" s="1289"/>
      <c r="AC2012" s="1289"/>
      <c r="AD2012" s="1289"/>
      <c r="AE2012" s="1289"/>
      <c r="AF2012" s="1289"/>
      <c r="AG2012" s="1289"/>
      <c r="AH2012" s="1289"/>
    </row>
    <row r="2013" spans="1:34" s="1290" customFormat="1" ht="33.75" x14ac:dyDescent="0.2">
      <c r="A2013" s="1287" t="s">
        <v>4395</v>
      </c>
      <c r="B2013" s="1288" t="s">
        <v>4664</v>
      </c>
      <c r="C2013" s="1288" t="s">
        <v>13395</v>
      </c>
      <c r="D2013" s="1298" t="s">
        <v>10816</v>
      </c>
      <c r="E2013" s="1298" t="s">
        <v>1388</v>
      </c>
      <c r="F2013" s="1298" t="s">
        <v>4665</v>
      </c>
      <c r="G2013" s="1314" t="s">
        <v>13400</v>
      </c>
      <c r="H2013" s="1298" t="s">
        <v>13401</v>
      </c>
      <c r="I2013" s="1298" t="s">
        <v>4666</v>
      </c>
      <c r="J2013" s="1287" t="s">
        <v>13402</v>
      </c>
      <c r="K2013" s="1289"/>
      <c r="L2013" s="1289"/>
      <c r="M2013" s="1289"/>
      <c r="N2013" s="1289"/>
      <c r="O2013" s="1289"/>
      <c r="P2013" s="1289"/>
      <c r="Q2013" s="1289"/>
      <c r="R2013" s="1289"/>
      <c r="S2013" s="1289"/>
      <c r="T2013" s="1289"/>
      <c r="U2013" s="1289"/>
      <c r="V2013" s="1289"/>
      <c r="W2013" s="1289"/>
      <c r="X2013" s="1289"/>
      <c r="Y2013" s="1289"/>
      <c r="Z2013" s="1289"/>
      <c r="AA2013" s="1289"/>
      <c r="AB2013" s="1289"/>
      <c r="AC2013" s="1289"/>
      <c r="AD2013" s="1289"/>
      <c r="AE2013" s="1289"/>
      <c r="AF2013" s="1289"/>
      <c r="AG2013" s="1289"/>
      <c r="AH2013" s="1289"/>
    </row>
    <row r="2014" spans="1:34" s="1290" customFormat="1" ht="33.75" x14ac:dyDescent="0.2">
      <c r="A2014" s="1287" t="s">
        <v>4395</v>
      </c>
      <c r="B2014" s="1288" t="s">
        <v>4664</v>
      </c>
      <c r="C2014" s="1288" t="s">
        <v>13395</v>
      </c>
      <c r="D2014" s="1298" t="s">
        <v>10816</v>
      </c>
      <c r="E2014" s="1298" t="s">
        <v>1388</v>
      </c>
      <c r="F2014" s="1298" t="s">
        <v>4667</v>
      </c>
      <c r="G2014" s="1314" t="s">
        <v>4645</v>
      </c>
      <c r="H2014" s="1298" t="s">
        <v>1790</v>
      </c>
      <c r="I2014" s="1298" t="s">
        <v>4646</v>
      </c>
      <c r="J2014" s="1287" t="s">
        <v>13403</v>
      </c>
      <c r="K2014" s="1289"/>
      <c r="L2014" s="1289"/>
      <c r="M2014" s="1289"/>
      <c r="N2014" s="1289"/>
      <c r="O2014" s="1289"/>
      <c r="P2014" s="1289"/>
      <c r="Q2014" s="1289"/>
      <c r="R2014" s="1289"/>
      <c r="S2014" s="1289"/>
      <c r="T2014" s="1289"/>
      <c r="U2014" s="1289"/>
      <c r="V2014" s="1289"/>
      <c r="W2014" s="1289"/>
      <c r="X2014" s="1289"/>
      <c r="Y2014" s="1289"/>
      <c r="Z2014" s="1289"/>
      <c r="AA2014" s="1289"/>
      <c r="AB2014" s="1289"/>
      <c r="AC2014" s="1289"/>
      <c r="AD2014" s="1289"/>
      <c r="AE2014" s="1289"/>
      <c r="AF2014" s="1289"/>
      <c r="AG2014" s="1289"/>
      <c r="AH2014" s="1289"/>
    </row>
    <row r="2015" spans="1:34" s="1290" customFormat="1" ht="33.75" x14ac:dyDescent="0.2">
      <c r="A2015" s="1287" t="s">
        <v>4395</v>
      </c>
      <c r="B2015" s="1288" t="s">
        <v>4664</v>
      </c>
      <c r="C2015" s="1288" t="s">
        <v>13395</v>
      </c>
      <c r="D2015" s="1298" t="s">
        <v>10816</v>
      </c>
      <c r="E2015" s="1298" t="s">
        <v>1388</v>
      </c>
      <c r="F2015" s="1298" t="s">
        <v>4668</v>
      </c>
      <c r="G2015" s="1314" t="s">
        <v>13389</v>
      </c>
      <c r="H2015" s="1298" t="s">
        <v>13404</v>
      </c>
      <c r="I2015" s="1298" t="s">
        <v>13405</v>
      </c>
      <c r="J2015" s="1287" t="s">
        <v>13406</v>
      </c>
      <c r="K2015" s="1289"/>
      <c r="L2015" s="1289"/>
      <c r="M2015" s="1289"/>
      <c r="N2015" s="1289"/>
      <c r="O2015" s="1289"/>
      <c r="P2015" s="1289"/>
      <c r="Q2015" s="1289"/>
      <c r="R2015" s="1289"/>
      <c r="S2015" s="1289"/>
      <c r="T2015" s="1289"/>
      <c r="U2015" s="1289"/>
      <c r="V2015" s="1289"/>
      <c r="W2015" s="1289"/>
      <c r="X2015" s="1289"/>
      <c r="Y2015" s="1289"/>
      <c r="Z2015" s="1289"/>
      <c r="AA2015" s="1289"/>
      <c r="AB2015" s="1289"/>
      <c r="AC2015" s="1289"/>
      <c r="AD2015" s="1289"/>
      <c r="AE2015" s="1289"/>
      <c r="AF2015" s="1289"/>
      <c r="AG2015" s="1289"/>
      <c r="AH2015" s="1289"/>
    </row>
    <row r="2016" spans="1:34" s="1290" customFormat="1" ht="33.75" x14ac:dyDescent="0.2">
      <c r="A2016" s="1287" t="s">
        <v>4395</v>
      </c>
      <c r="B2016" s="1288" t="s">
        <v>4664</v>
      </c>
      <c r="C2016" s="1288" t="s">
        <v>13395</v>
      </c>
      <c r="D2016" s="1298" t="s">
        <v>10816</v>
      </c>
      <c r="E2016" s="1298" t="s">
        <v>1388</v>
      </c>
      <c r="F2016" s="1298" t="s">
        <v>4669</v>
      </c>
      <c r="G2016" s="1314" t="s">
        <v>2716</v>
      </c>
      <c r="H2016" s="1298" t="s">
        <v>1421</v>
      </c>
      <c r="I2016" s="1298" t="s">
        <v>1422</v>
      </c>
      <c r="J2016" s="1287" t="s">
        <v>4670</v>
      </c>
      <c r="K2016" s="1289"/>
      <c r="L2016" s="1289"/>
      <c r="M2016" s="1289"/>
      <c r="N2016" s="1289"/>
      <c r="O2016" s="1289"/>
      <c r="P2016" s="1289"/>
      <c r="Q2016" s="1289"/>
      <c r="R2016" s="1289"/>
      <c r="S2016" s="1289"/>
      <c r="T2016" s="1289"/>
      <c r="U2016" s="1289"/>
      <c r="V2016" s="1289"/>
      <c r="W2016" s="1289"/>
      <c r="X2016" s="1289"/>
      <c r="Y2016" s="1289"/>
      <c r="Z2016" s="1289"/>
      <c r="AA2016" s="1289"/>
      <c r="AB2016" s="1289"/>
      <c r="AC2016" s="1289"/>
      <c r="AD2016" s="1289"/>
      <c r="AE2016" s="1289"/>
      <c r="AF2016" s="1289"/>
      <c r="AG2016" s="1289"/>
      <c r="AH2016" s="1289"/>
    </row>
    <row r="2017" spans="1:34" s="1290" customFormat="1" ht="33.75" x14ac:dyDescent="0.2">
      <c r="A2017" s="1287" t="s">
        <v>4395</v>
      </c>
      <c r="B2017" s="1288" t="s">
        <v>4664</v>
      </c>
      <c r="C2017" s="1288" t="s">
        <v>13395</v>
      </c>
      <c r="D2017" s="1298" t="s">
        <v>10816</v>
      </c>
      <c r="E2017" s="1298" t="s">
        <v>1388</v>
      </c>
      <c r="F2017" s="1298" t="s">
        <v>4671</v>
      </c>
      <c r="G2017" s="1314" t="s">
        <v>4672</v>
      </c>
      <c r="H2017" s="1298" t="s">
        <v>2615</v>
      </c>
      <c r="I2017" s="1298" t="s">
        <v>1410</v>
      </c>
      <c r="J2017" s="1287" t="s">
        <v>13407</v>
      </c>
      <c r="K2017" s="1289"/>
      <c r="L2017" s="1289"/>
      <c r="M2017" s="1289"/>
      <c r="N2017" s="1289"/>
      <c r="O2017" s="1289"/>
      <c r="P2017" s="1289"/>
      <c r="Q2017" s="1289"/>
      <c r="R2017" s="1289"/>
      <c r="S2017" s="1289"/>
      <c r="T2017" s="1289"/>
      <c r="U2017" s="1289"/>
      <c r="V2017" s="1289"/>
      <c r="W2017" s="1289"/>
      <c r="X2017" s="1289"/>
      <c r="Y2017" s="1289"/>
      <c r="Z2017" s="1289"/>
      <c r="AA2017" s="1289"/>
      <c r="AB2017" s="1289"/>
      <c r="AC2017" s="1289"/>
      <c r="AD2017" s="1289"/>
      <c r="AE2017" s="1289"/>
      <c r="AF2017" s="1289"/>
      <c r="AG2017" s="1289"/>
      <c r="AH2017" s="1289"/>
    </row>
    <row r="2018" spans="1:34" s="1290" customFormat="1" ht="33.75" x14ac:dyDescent="0.2">
      <c r="A2018" s="1287" t="s">
        <v>4395</v>
      </c>
      <c r="B2018" s="1288" t="s">
        <v>4664</v>
      </c>
      <c r="C2018" s="1288" t="s">
        <v>13395</v>
      </c>
      <c r="D2018" s="1298" t="s">
        <v>10816</v>
      </c>
      <c r="E2018" s="1298" t="s">
        <v>1388</v>
      </c>
      <c r="F2018" s="1298" t="s">
        <v>4673</v>
      </c>
      <c r="G2018" s="1314" t="s">
        <v>12427</v>
      </c>
      <c r="H2018" s="1298" t="s">
        <v>2571</v>
      </c>
      <c r="I2018" s="1298" t="s">
        <v>13408</v>
      </c>
      <c r="J2018" s="1287" t="s">
        <v>13409</v>
      </c>
      <c r="K2018" s="1289"/>
      <c r="L2018" s="1289"/>
      <c r="M2018" s="1289"/>
      <c r="N2018" s="1289"/>
      <c r="O2018" s="1289"/>
      <c r="P2018" s="1289"/>
      <c r="Q2018" s="1289"/>
      <c r="R2018" s="1289"/>
      <c r="S2018" s="1289"/>
      <c r="T2018" s="1289"/>
      <c r="U2018" s="1289"/>
      <c r="V2018" s="1289"/>
      <c r="W2018" s="1289"/>
      <c r="X2018" s="1289"/>
      <c r="Y2018" s="1289"/>
      <c r="Z2018" s="1289"/>
      <c r="AA2018" s="1289"/>
      <c r="AB2018" s="1289"/>
      <c r="AC2018" s="1289"/>
      <c r="AD2018" s="1289"/>
      <c r="AE2018" s="1289"/>
      <c r="AF2018" s="1289"/>
      <c r="AG2018" s="1289"/>
      <c r="AH2018" s="1289"/>
    </row>
    <row r="2019" spans="1:34" s="1290" customFormat="1" ht="33.75" x14ac:dyDescent="0.2">
      <c r="A2019" s="1287" t="s">
        <v>4395</v>
      </c>
      <c r="B2019" s="1288" t="s">
        <v>4664</v>
      </c>
      <c r="C2019" s="1288" t="s">
        <v>13395</v>
      </c>
      <c r="D2019" s="1298" t="s">
        <v>10816</v>
      </c>
      <c r="E2019" s="1298" t="s">
        <v>1388</v>
      </c>
      <c r="F2019" s="1298" t="s">
        <v>4674</v>
      </c>
      <c r="G2019" s="1314" t="s">
        <v>2667</v>
      </c>
      <c r="H2019" s="1298" t="s">
        <v>13410</v>
      </c>
      <c r="I2019" s="1298" t="s">
        <v>2481</v>
      </c>
      <c r="J2019" s="1287" t="s">
        <v>13411</v>
      </c>
      <c r="K2019" s="1289"/>
      <c r="L2019" s="1289"/>
      <c r="M2019" s="1289"/>
      <c r="N2019" s="1289"/>
      <c r="O2019" s="1289"/>
      <c r="P2019" s="1289"/>
      <c r="Q2019" s="1289"/>
      <c r="R2019" s="1289"/>
      <c r="S2019" s="1289"/>
      <c r="T2019" s="1289"/>
      <c r="U2019" s="1289"/>
      <c r="V2019" s="1289"/>
      <c r="W2019" s="1289"/>
      <c r="X2019" s="1289"/>
      <c r="Y2019" s="1289"/>
      <c r="Z2019" s="1289"/>
      <c r="AA2019" s="1289"/>
      <c r="AB2019" s="1289"/>
      <c r="AC2019" s="1289"/>
      <c r="AD2019" s="1289"/>
      <c r="AE2019" s="1289"/>
      <c r="AF2019" s="1289"/>
      <c r="AG2019" s="1289"/>
      <c r="AH2019" s="1289"/>
    </row>
    <row r="2020" spans="1:34" s="1290" customFormat="1" ht="33.75" x14ac:dyDescent="0.2">
      <c r="A2020" s="1287" t="s">
        <v>4395</v>
      </c>
      <c r="B2020" s="1288" t="s">
        <v>4664</v>
      </c>
      <c r="C2020" s="1288" t="s">
        <v>13395</v>
      </c>
      <c r="D2020" s="1298" t="s">
        <v>10816</v>
      </c>
      <c r="E2020" s="1298" t="s">
        <v>1388</v>
      </c>
      <c r="F2020" s="1298" t="s">
        <v>4652</v>
      </c>
      <c r="G2020" s="1314" t="s">
        <v>4496</v>
      </c>
      <c r="H2020" s="1298" t="s">
        <v>4653</v>
      </c>
      <c r="I2020" s="1298" t="s">
        <v>4654</v>
      </c>
      <c r="J2020" s="1287" t="s">
        <v>4655</v>
      </c>
      <c r="K2020" s="1289"/>
      <c r="L2020" s="1289"/>
      <c r="M2020" s="1289"/>
      <c r="N2020" s="1289"/>
      <c r="O2020" s="1289"/>
      <c r="P2020" s="1289"/>
      <c r="Q2020" s="1289"/>
      <c r="R2020" s="1289"/>
      <c r="S2020" s="1289"/>
      <c r="T2020" s="1289"/>
      <c r="U2020" s="1289"/>
      <c r="V2020" s="1289"/>
      <c r="W2020" s="1289"/>
      <c r="X2020" s="1289"/>
      <c r="Y2020" s="1289"/>
      <c r="Z2020" s="1289"/>
      <c r="AA2020" s="1289"/>
      <c r="AB2020" s="1289"/>
      <c r="AC2020" s="1289"/>
      <c r="AD2020" s="1289"/>
      <c r="AE2020" s="1289"/>
      <c r="AF2020" s="1289"/>
      <c r="AG2020" s="1289"/>
      <c r="AH2020" s="1289"/>
    </row>
    <row r="2021" spans="1:34" s="1290" customFormat="1" ht="33.75" x14ac:dyDescent="0.2">
      <c r="A2021" s="1287" t="s">
        <v>4395</v>
      </c>
      <c r="B2021" s="1288" t="s">
        <v>4664</v>
      </c>
      <c r="C2021" s="1288" t="s">
        <v>13395</v>
      </c>
      <c r="D2021" s="1298" t="s">
        <v>10816</v>
      </c>
      <c r="E2021" s="1298" t="s">
        <v>1388</v>
      </c>
      <c r="F2021" s="1298" t="s">
        <v>4656</v>
      </c>
      <c r="G2021" s="1314" t="s">
        <v>4657</v>
      </c>
      <c r="H2021" s="1298" t="s">
        <v>4658</v>
      </c>
      <c r="I2021" s="1298" t="s">
        <v>4659</v>
      </c>
      <c r="J2021" s="1287" t="s">
        <v>4660</v>
      </c>
      <c r="K2021" s="1289"/>
      <c r="L2021" s="1289"/>
      <c r="M2021" s="1289"/>
      <c r="N2021" s="1289"/>
      <c r="O2021" s="1289"/>
      <c r="P2021" s="1289"/>
      <c r="Q2021" s="1289"/>
      <c r="R2021" s="1289"/>
      <c r="S2021" s="1289"/>
      <c r="T2021" s="1289"/>
      <c r="U2021" s="1289"/>
      <c r="V2021" s="1289"/>
      <c r="W2021" s="1289"/>
      <c r="X2021" s="1289"/>
      <c r="Y2021" s="1289"/>
      <c r="Z2021" s="1289"/>
      <c r="AA2021" s="1289"/>
      <c r="AB2021" s="1289"/>
      <c r="AC2021" s="1289"/>
      <c r="AD2021" s="1289"/>
      <c r="AE2021" s="1289"/>
      <c r="AF2021" s="1289"/>
      <c r="AG2021" s="1289"/>
      <c r="AH2021" s="1289"/>
    </row>
    <row r="2022" spans="1:34" s="1290" customFormat="1" ht="33.75" x14ac:dyDescent="0.2">
      <c r="A2022" s="1287" t="s">
        <v>4395</v>
      </c>
      <c r="B2022" s="1288" t="s">
        <v>4664</v>
      </c>
      <c r="C2022" s="1288" t="s">
        <v>13395</v>
      </c>
      <c r="D2022" s="1298" t="s">
        <v>10816</v>
      </c>
      <c r="E2022" s="1298" t="s">
        <v>1388</v>
      </c>
      <c r="F2022" s="1298" t="s">
        <v>4661</v>
      </c>
      <c r="G2022" s="1314" t="s">
        <v>4662</v>
      </c>
      <c r="H2022" s="1298" t="s">
        <v>1457</v>
      </c>
      <c r="I2022" s="1298" t="s">
        <v>1965</v>
      </c>
      <c r="J2022" s="1287" t="s">
        <v>4663</v>
      </c>
      <c r="K2022" s="1289"/>
      <c r="L2022" s="1289"/>
      <c r="M2022" s="1289"/>
      <c r="N2022" s="1289"/>
      <c r="O2022" s="1289"/>
      <c r="P2022" s="1289"/>
      <c r="Q2022" s="1289"/>
      <c r="R2022" s="1289"/>
      <c r="S2022" s="1289"/>
      <c r="T2022" s="1289"/>
      <c r="U2022" s="1289"/>
      <c r="V2022" s="1289"/>
      <c r="W2022" s="1289"/>
      <c r="X2022" s="1289"/>
      <c r="Y2022" s="1289"/>
      <c r="Z2022" s="1289"/>
      <c r="AA2022" s="1289"/>
      <c r="AB2022" s="1289"/>
      <c r="AC2022" s="1289"/>
      <c r="AD2022" s="1289"/>
      <c r="AE2022" s="1289"/>
      <c r="AF2022" s="1289"/>
      <c r="AG2022" s="1289"/>
      <c r="AH2022" s="1289"/>
    </row>
    <row r="2023" spans="1:34" s="1290" customFormat="1" ht="33.75" x14ac:dyDescent="0.2">
      <c r="A2023" s="1287" t="s">
        <v>4395</v>
      </c>
      <c r="B2023" s="1288" t="s">
        <v>4664</v>
      </c>
      <c r="C2023" s="1288" t="s">
        <v>13395</v>
      </c>
      <c r="D2023" s="1298" t="s">
        <v>10816</v>
      </c>
      <c r="E2023" s="1298" t="s">
        <v>1388</v>
      </c>
      <c r="F2023" s="1298" t="s">
        <v>4661</v>
      </c>
      <c r="G2023" s="1314" t="s">
        <v>4662</v>
      </c>
      <c r="H2023" s="1298" t="s">
        <v>1457</v>
      </c>
      <c r="I2023" s="1298" t="s">
        <v>1965</v>
      </c>
      <c r="J2023" s="1287" t="s">
        <v>4663</v>
      </c>
      <c r="K2023" s="1289"/>
      <c r="L2023" s="1289"/>
      <c r="M2023" s="1289"/>
      <c r="N2023" s="1289"/>
      <c r="O2023" s="1289"/>
      <c r="P2023" s="1289"/>
      <c r="Q2023" s="1289"/>
      <c r="R2023" s="1289"/>
      <c r="S2023" s="1289"/>
      <c r="T2023" s="1289"/>
      <c r="U2023" s="1289"/>
      <c r="V2023" s="1289"/>
      <c r="W2023" s="1289"/>
      <c r="X2023" s="1289"/>
      <c r="Y2023" s="1289"/>
      <c r="Z2023" s="1289"/>
      <c r="AA2023" s="1289"/>
      <c r="AB2023" s="1289"/>
      <c r="AC2023" s="1289"/>
      <c r="AD2023" s="1289"/>
      <c r="AE2023" s="1289"/>
      <c r="AF2023" s="1289"/>
      <c r="AG2023" s="1289"/>
      <c r="AH2023" s="1289"/>
    </row>
    <row r="2024" spans="1:34" s="1290" customFormat="1" ht="33.75" x14ac:dyDescent="0.2">
      <c r="A2024" s="1287" t="s">
        <v>4395</v>
      </c>
      <c r="B2024" s="1288" t="s">
        <v>4664</v>
      </c>
      <c r="C2024" s="1288" t="s">
        <v>13395</v>
      </c>
      <c r="D2024" s="1298" t="s">
        <v>10816</v>
      </c>
      <c r="E2024" s="1298" t="s">
        <v>1388</v>
      </c>
      <c r="F2024" s="1298" t="s">
        <v>4675</v>
      </c>
      <c r="G2024" s="1314" t="s">
        <v>4676</v>
      </c>
      <c r="H2024" s="1298" t="s">
        <v>4677</v>
      </c>
      <c r="I2024" s="1298" t="s">
        <v>4678</v>
      </c>
      <c r="J2024" s="1287" t="s">
        <v>4679</v>
      </c>
      <c r="K2024" s="1289"/>
      <c r="L2024" s="1289"/>
      <c r="M2024" s="1289"/>
      <c r="N2024" s="1289"/>
      <c r="O2024" s="1289"/>
      <c r="P2024" s="1289"/>
      <c r="Q2024" s="1289"/>
      <c r="R2024" s="1289"/>
      <c r="S2024" s="1289"/>
      <c r="T2024" s="1289"/>
      <c r="U2024" s="1289"/>
      <c r="V2024" s="1289"/>
      <c r="W2024" s="1289"/>
      <c r="X2024" s="1289"/>
      <c r="Y2024" s="1289"/>
      <c r="Z2024" s="1289"/>
      <c r="AA2024" s="1289"/>
      <c r="AB2024" s="1289"/>
      <c r="AC2024" s="1289"/>
      <c r="AD2024" s="1289"/>
      <c r="AE2024" s="1289"/>
      <c r="AF2024" s="1289"/>
      <c r="AG2024" s="1289"/>
      <c r="AH2024" s="1289"/>
    </row>
    <row r="2025" spans="1:34" s="1290" customFormat="1" ht="33.75" x14ac:dyDescent="0.2">
      <c r="A2025" s="1287" t="s">
        <v>4395</v>
      </c>
      <c r="B2025" s="1288" t="s">
        <v>4664</v>
      </c>
      <c r="C2025" s="1288" t="s">
        <v>13395</v>
      </c>
      <c r="D2025" s="1298" t="s">
        <v>10816</v>
      </c>
      <c r="E2025" s="1298" t="s">
        <v>1388</v>
      </c>
      <c r="F2025" s="1298" t="s">
        <v>4680</v>
      </c>
      <c r="G2025" s="1314" t="s">
        <v>12427</v>
      </c>
      <c r="H2025" s="1298" t="s">
        <v>2571</v>
      </c>
      <c r="I2025" s="1298" t="s">
        <v>13408</v>
      </c>
      <c r="J2025" s="1287" t="s">
        <v>13409</v>
      </c>
      <c r="K2025" s="1289"/>
      <c r="L2025" s="1289"/>
      <c r="M2025" s="1289"/>
      <c r="N2025" s="1289"/>
      <c r="O2025" s="1289"/>
      <c r="P2025" s="1289"/>
      <c r="Q2025" s="1289"/>
      <c r="R2025" s="1289"/>
      <c r="S2025" s="1289"/>
      <c r="T2025" s="1289"/>
      <c r="U2025" s="1289"/>
      <c r="V2025" s="1289"/>
      <c r="W2025" s="1289"/>
      <c r="X2025" s="1289"/>
      <c r="Y2025" s="1289"/>
      <c r="Z2025" s="1289"/>
      <c r="AA2025" s="1289"/>
      <c r="AB2025" s="1289"/>
      <c r="AC2025" s="1289"/>
      <c r="AD2025" s="1289"/>
      <c r="AE2025" s="1289"/>
      <c r="AF2025" s="1289"/>
      <c r="AG2025" s="1289"/>
      <c r="AH2025" s="1289"/>
    </row>
    <row r="2026" spans="1:34" s="1290" customFormat="1" ht="33.75" x14ac:dyDescent="0.2">
      <c r="A2026" s="1287" t="s">
        <v>4395</v>
      </c>
      <c r="B2026" s="1288" t="s">
        <v>4664</v>
      </c>
      <c r="C2026" s="1288" t="s">
        <v>13395</v>
      </c>
      <c r="D2026" s="1298" t="s">
        <v>10816</v>
      </c>
      <c r="E2026" s="1298" t="s">
        <v>1388</v>
      </c>
      <c r="F2026" s="1298" t="s">
        <v>4681</v>
      </c>
      <c r="G2026" s="1314" t="s">
        <v>4682</v>
      </c>
      <c r="H2026" s="1298" t="s">
        <v>4683</v>
      </c>
      <c r="I2026" s="1298" t="s">
        <v>4684</v>
      </c>
      <c r="J2026" s="1287" t="s">
        <v>4685</v>
      </c>
      <c r="K2026" s="1289"/>
      <c r="L2026" s="1289"/>
      <c r="M2026" s="1289"/>
      <c r="N2026" s="1289"/>
      <c r="O2026" s="1289"/>
      <c r="P2026" s="1289"/>
      <c r="Q2026" s="1289"/>
      <c r="R2026" s="1289"/>
      <c r="S2026" s="1289"/>
      <c r="T2026" s="1289"/>
      <c r="U2026" s="1289"/>
      <c r="V2026" s="1289"/>
      <c r="W2026" s="1289"/>
      <c r="X2026" s="1289"/>
      <c r="Y2026" s="1289"/>
      <c r="Z2026" s="1289"/>
      <c r="AA2026" s="1289"/>
      <c r="AB2026" s="1289"/>
      <c r="AC2026" s="1289"/>
      <c r="AD2026" s="1289"/>
      <c r="AE2026" s="1289"/>
      <c r="AF2026" s="1289"/>
      <c r="AG2026" s="1289"/>
      <c r="AH2026" s="1289"/>
    </row>
    <row r="2027" spans="1:34" s="1290" customFormat="1" ht="33.75" x14ac:dyDescent="0.2">
      <c r="A2027" s="1287" t="s">
        <v>4395</v>
      </c>
      <c r="B2027" s="1288" t="s">
        <v>4664</v>
      </c>
      <c r="C2027" s="1288" t="s">
        <v>13395</v>
      </c>
      <c r="D2027" s="1298" t="s">
        <v>10816</v>
      </c>
      <c r="E2027" s="1298" t="s">
        <v>1388</v>
      </c>
      <c r="F2027" s="1298" t="s">
        <v>4686</v>
      </c>
      <c r="G2027" s="1314" t="s">
        <v>4687</v>
      </c>
      <c r="H2027" s="1298" t="s">
        <v>1442</v>
      </c>
      <c r="I2027" s="1298" t="s">
        <v>1671</v>
      </c>
      <c r="J2027" s="1287" t="s">
        <v>4688</v>
      </c>
      <c r="K2027" s="1289"/>
      <c r="L2027" s="1289"/>
      <c r="M2027" s="1289"/>
      <c r="N2027" s="1289"/>
      <c r="O2027" s="1289"/>
      <c r="P2027" s="1289"/>
      <c r="Q2027" s="1289"/>
      <c r="R2027" s="1289"/>
      <c r="S2027" s="1289"/>
      <c r="T2027" s="1289"/>
      <c r="U2027" s="1289"/>
      <c r="V2027" s="1289"/>
      <c r="W2027" s="1289"/>
      <c r="X2027" s="1289"/>
      <c r="Y2027" s="1289"/>
      <c r="Z2027" s="1289"/>
      <c r="AA2027" s="1289"/>
      <c r="AB2027" s="1289"/>
      <c r="AC2027" s="1289"/>
      <c r="AD2027" s="1289"/>
      <c r="AE2027" s="1289"/>
      <c r="AF2027" s="1289"/>
      <c r="AG2027" s="1289"/>
      <c r="AH2027" s="1289"/>
    </row>
    <row r="2028" spans="1:34" s="1290" customFormat="1" ht="33.75" x14ac:dyDescent="0.2">
      <c r="A2028" s="1287" t="s">
        <v>4395</v>
      </c>
      <c r="B2028" s="1288" t="s">
        <v>4664</v>
      </c>
      <c r="C2028" s="1288" t="s">
        <v>13395</v>
      </c>
      <c r="D2028" s="1298" t="s">
        <v>10816</v>
      </c>
      <c r="E2028" s="1298" t="s">
        <v>1388</v>
      </c>
      <c r="F2028" s="1298" t="s">
        <v>4689</v>
      </c>
      <c r="G2028" s="1314" t="s">
        <v>4690</v>
      </c>
      <c r="H2028" s="1298" t="s">
        <v>4691</v>
      </c>
      <c r="I2028" s="1298" t="s">
        <v>4692</v>
      </c>
      <c r="J2028" s="1287" t="s">
        <v>4693</v>
      </c>
      <c r="K2028" s="1289"/>
      <c r="L2028" s="1289"/>
      <c r="M2028" s="1289"/>
      <c r="N2028" s="1289"/>
      <c r="O2028" s="1289"/>
      <c r="P2028" s="1289"/>
      <c r="Q2028" s="1289"/>
      <c r="R2028" s="1289"/>
      <c r="S2028" s="1289"/>
      <c r="T2028" s="1289"/>
      <c r="U2028" s="1289"/>
      <c r="V2028" s="1289"/>
      <c r="W2028" s="1289"/>
      <c r="X2028" s="1289"/>
      <c r="Y2028" s="1289"/>
      <c r="Z2028" s="1289"/>
      <c r="AA2028" s="1289"/>
      <c r="AB2028" s="1289"/>
      <c r="AC2028" s="1289"/>
      <c r="AD2028" s="1289"/>
      <c r="AE2028" s="1289"/>
      <c r="AF2028" s="1289"/>
      <c r="AG2028" s="1289"/>
      <c r="AH2028" s="1289"/>
    </row>
    <row r="2029" spans="1:34" s="1290" customFormat="1" ht="33.75" x14ac:dyDescent="0.2">
      <c r="A2029" s="1287" t="s">
        <v>4395</v>
      </c>
      <c r="B2029" s="1288" t="s">
        <v>4641</v>
      </c>
      <c r="C2029" s="1288" t="s">
        <v>13395</v>
      </c>
      <c r="D2029" s="1298" t="s">
        <v>10816</v>
      </c>
      <c r="E2029" s="1298" t="s">
        <v>1667</v>
      </c>
      <c r="F2029" s="1298" t="s">
        <v>4642</v>
      </c>
      <c r="G2029" s="1314" t="s">
        <v>4643</v>
      </c>
      <c r="H2029" s="1298" t="s">
        <v>1433</v>
      </c>
      <c r="I2029" s="1298" t="s">
        <v>1429</v>
      </c>
      <c r="J2029" s="1287" t="s">
        <v>13412</v>
      </c>
      <c r="K2029" s="1289"/>
      <c r="L2029" s="1289"/>
      <c r="M2029" s="1289"/>
      <c r="N2029" s="1289"/>
      <c r="O2029" s="1289"/>
      <c r="P2029" s="1289"/>
      <c r="Q2029" s="1289"/>
      <c r="R2029" s="1289"/>
      <c r="S2029" s="1289"/>
      <c r="T2029" s="1289"/>
      <c r="U2029" s="1289"/>
      <c r="V2029" s="1289"/>
      <c r="W2029" s="1289"/>
      <c r="X2029" s="1289"/>
      <c r="Y2029" s="1289"/>
      <c r="Z2029" s="1289"/>
      <c r="AA2029" s="1289"/>
      <c r="AB2029" s="1289"/>
      <c r="AC2029" s="1289"/>
      <c r="AD2029" s="1289"/>
      <c r="AE2029" s="1289"/>
      <c r="AF2029" s="1289"/>
      <c r="AG2029" s="1289"/>
      <c r="AH2029" s="1289"/>
    </row>
    <row r="2030" spans="1:34" s="1290" customFormat="1" ht="33.75" x14ac:dyDescent="0.2">
      <c r="A2030" s="1287" t="s">
        <v>4395</v>
      </c>
      <c r="B2030" s="1288" t="s">
        <v>4641</v>
      </c>
      <c r="C2030" s="1288" t="s">
        <v>13395</v>
      </c>
      <c r="D2030" s="1298" t="s">
        <v>10816</v>
      </c>
      <c r="E2030" s="1298" t="s">
        <v>1667</v>
      </c>
      <c r="F2030" s="1298" t="s">
        <v>4644</v>
      </c>
      <c r="G2030" s="1314" t="s">
        <v>13413</v>
      </c>
      <c r="H2030" s="1298" t="s">
        <v>3588</v>
      </c>
      <c r="I2030" s="1298" t="s">
        <v>13414</v>
      </c>
      <c r="J2030" s="1287" t="s">
        <v>4647</v>
      </c>
      <c r="K2030" s="1289"/>
      <c r="L2030" s="1289"/>
      <c r="M2030" s="1289"/>
      <c r="N2030" s="1289"/>
      <c r="O2030" s="1289"/>
      <c r="P2030" s="1289"/>
      <c r="Q2030" s="1289"/>
      <c r="R2030" s="1289"/>
      <c r="S2030" s="1289"/>
      <c r="T2030" s="1289"/>
      <c r="U2030" s="1289"/>
      <c r="V2030" s="1289"/>
      <c r="W2030" s="1289"/>
      <c r="X2030" s="1289"/>
      <c r="Y2030" s="1289"/>
      <c r="Z2030" s="1289"/>
      <c r="AA2030" s="1289"/>
      <c r="AB2030" s="1289"/>
      <c r="AC2030" s="1289"/>
      <c r="AD2030" s="1289"/>
      <c r="AE2030" s="1289"/>
      <c r="AF2030" s="1289"/>
      <c r="AG2030" s="1289"/>
      <c r="AH2030" s="1289"/>
    </row>
    <row r="2031" spans="1:34" s="1290" customFormat="1" ht="33.75" x14ac:dyDescent="0.2">
      <c r="A2031" s="1287" t="s">
        <v>4395</v>
      </c>
      <c r="B2031" s="1288" t="s">
        <v>4641</v>
      </c>
      <c r="C2031" s="1288" t="s">
        <v>13395</v>
      </c>
      <c r="D2031" s="1298" t="s">
        <v>10816</v>
      </c>
      <c r="E2031" s="1298" t="s">
        <v>1667</v>
      </c>
      <c r="F2031" s="1298" t="s">
        <v>4648</v>
      </c>
      <c r="G2031" s="1314" t="s">
        <v>4518</v>
      </c>
      <c r="H2031" s="1298" t="s">
        <v>4649</v>
      </c>
      <c r="I2031" s="1298" t="s">
        <v>4650</v>
      </c>
      <c r="J2031" s="1287" t="s">
        <v>4651</v>
      </c>
      <c r="K2031" s="1289"/>
      <c r="L2031" s="1289"/>
      <c r="M2031" s="1289"/>
      <c r="N2031" s="1289"/>
      <c r="O2031" s="1289"/>
      <c r="P2031" s="1289"/>
      <c r="Q2031" s="1289"/>
      <c r="R2031" s="1289"/>
      <c r="S2031" s="1289"/>
      <c r="T2031" s="1289"/>
      <c r="U2031" s="1289"/>
      <c r="V2031" s="1289"/>
      <c r="W2031" s="1289"/>
      <c r="X2031" s="1289"/>
      <c r="Y2031" s="1289"/>
      <c r="Z2031" s="1289"/>
      <c r="AA2031" s="1289"/>
      <c r="AB2031" s="1289"/>
      <c r="AC2031" s="1289"/>
      <c r="AD2031" s="1289"/>
      <c r="AE2031" s="1289"/>
      <c r="AF2031" s="1289"/>
      <c r="AG2031" s="1289"/>
      <c r="AH2031" s="1289"/>
    </row>
    <row r="2032" spans="1:34" s="1290" customFormat="1" ht="33.75" x14ac:dyDescent="0.2">
      <c r="A2032" s="1287" t="s">
        <v>4395</v>
      </c>
      <c r="B2032" s="1288" t="s">
        <v>4641</v>
      </c>
      <c r="C2032" s="1288" t="s">
        <v>13395</v>
      </c>
      <c r="D2032" s="1298" t="s">
        <v>10816</v>
      </c>
      <c r="E2032" s="1298" t="s">
        <v>1667</v>
      </c>
      <c r="F2032" s="1298" t="s">
        <v>4652</v>
      </c>
      <c r="G2032" s="1314" t="s">
        <v>4496</v>
      </c>
      <c r="H2032" s="1298" t="s">
        <v>4653</v>
      </c>
      <c r="I2032" s="1298" t="s">
        <v>4654</v>
      </c>
      <c r="J2032" s="1287" t="s">
        <v>4655</v>
      </c>
      <c r="K2032" s="1289"/>
      <c r="L2032" s="1289"/>
      <c r="M2032" s="1289"/>
      <c r="N2032" s="1289"/>
      <c r="O2032" s="1289"/>
      <c r="P2032" s="1289"/>
      <c r="Q2032" s="1289"/>
      <c r="R2032" s="1289"/>
      <c r="S2032" s="1289"/>
      <c r="T2032" s="1289"/>
      <c r="U2032" s="1289"/>
      <c r="V2032" s="1289"/>
      <c r="W2032" s="1289"/>
      <c r="X2032" s="1289"/>
      <c r="Y2032" s="1289"/>
      <c r="Z2032" s="1289"/>
      <c r="AA2032" s="1289"/>
      <c r="AB2032" s="1289"/>
      <c r="AC2032" s="1289"/>
      <c r="AD2032" s="1289"/>
      <c r="AE2032" s="1289"/>
      <c r="AF2032" s="1289"/>
      <c r="AG2032" s="1289"/>
      <c r="AH2032" s="1289"/>
    </row>
    <row r="2033" spans="1:34" s="1290" customFormat="1" ht="33.75" x14ac:dyDescent="0.2">
      <c r="A2033" s="1287" t="s">
        <v>4395</v>
      </c>
      <c r="B2033" s="1288" t="s">
        <v>4641</v>
      </c>
      <c r="C2033" s="1288" t="s">
        <v>13395</v>
      </c>
      <c r="D2033" s="1298" t="s">
        <v>10816</v>
      </c>
      <c r="E2033" s="1298" t="s">
        <v>1667</v>
      </c>
      <c r="F2033" s="1298" t="s">
        <v>4656</v>
      </c>
      <c r="G2033" s="1314" t="s">
        <v>4657</v>
      </c>
      <c r="H2033" s="1298" t="s">
        <v>4658</v>
      </c>
      <c r="I2033" s="1298" t="s">
        <v>4659</v>
      </c>
      <c r="J2033" s="1287" t="s">
        <v>13415</v>
      </c>
      <c r="K2033" s="1289"/>
      <c r="L2033" s="1289"/>
      <c r="M2033" s="1289"/>
      <c r="N2033" s="1289"/>
      <c r="O2033" s="1289"/>
      <c r="P2033" s="1289"/>
      <c r="Q2033" s="1289"/>
      <c r="R2033" s="1289"/>
      <c r="S2033" s="1289"/>
      <c r="T2033" s="1289"/>
      <c r="U2033" s="1289"/>
      <c r="V2033" s="1289"/>
      <c r="W2033" s="1289"/>
      <c r="X2033" s="1289"/>
      <c r="Y2033" s="1289"/>
      <c r="Z2033" s="1289"/>
      <c r="AA2033" s="1289"/>
      <c r="AB2033" s="1289"/>
      <c r="AC2033" s="1289"/>
      <c r="AD2033" s="1289"/>
      <c r="AE2033" s="1289"/>
      <c r="AF2033" s="1289"/>
      <c r="AG2033" s="1289"/>
      <c r="AH2033" s="1289"/>
    </row>
    <row r="2034" spans="1:34" s="1290" customFormat="1" ht="33.75" x14ac:dyDescent="0.2">
      <c r="A2034" s="1287" t="s">
        <v>4395</v>
      </c>
      <c r="B2034" s="1288" t="s">
        <v>4641</v>
      </c>
      <c r="C2034" s="1288" t="s">
        <v>13395</v>
      </c>
      <c r="D2034" s="1298" t="s">
        <v>10816</v>
      </c>
      <c r="E2034" s="1298" t="s">
        <v>1667</v>
      </c>
      <c r="F2034" s="1298" t="s">
        <v>4661</v>
      </c>
      <c r="G2034" s="1314" t="s">
        <v>4662</v>
      </c>
      <c r="H2034" s="1298" t="s">
        <v>1457</v>
      </c>
      <c r="I2034" s="1298" t="s">
        <v>1965</v>
      </c>
      <c r="J2034" s="1287" t="s">
        <v>4663</v>
      </c>
      <c r="K2034" s="1289"/>
      <c r="L2034" s="1289"/>
      <c r="M2034" s="1289"/>
      <c r="N2034" s="1289"/>
      <c r="O2034" s="1289"/>
      <c r="P2034" s="1289"/>
      <c r="Q2034" s="1289"/>
      <c r="R2034" s="1289"/>
      <c r="S2034" s="1289"/>
      <c r="T2034" s="1289"/>
      <c r="U2034" s="1289"/>
      <c r="V2034" s="1289"/>
      <c r="W2034" s="1289"/>
      <c r="X2034" s="1289"/>
      <c r="Y2034" s="1289"/>
      <c r="Z2034" s="1289"/>
      <c r="AA2034" s="1289"/>
      <c r="AB2034" s="1289"/>
      <c r="AC2034" s="1289"/>
      <c r="AD2034" s="1289"/>
      <c r="AE2034" s="1289"/>
      <c r="AF2034" s="1289"/>
      <c r="AG2034" s="1289"/>
      <c r="AH2034" s="1289"/>
    </row>
    <row r="2035" spans="1:34" s="1290" customFormat="1" ht="33.75" x14ac:dyDescent="0.2">
      <c r="A2035" s="1287" t="s">
        <v>4395</v>
      </c>
      <c r="B2035" s="1288" t="s">
        <v>4463</v>
      </c>
      <c r="C2035" s="1288" t="s">
        <v>13395</v>
      </c>
      <c r="D2035" s="1298" t="s">
        <v>10816</v>
      </c>
      <c r="E2035" s="1298" t="s">
        <v>4464</v>
      </c>
      <c r="F2035" s="1298" t="s">
        <v>13416</v>
      </c>
      <c r="G2035" s="1314" t="s">
        <v>2689</v>
      </c>
      <c r="H2035" s="1298" t="s">
        <v>2856</v>
      </c>
      <c r="I2035" s="1298" t="s">
        <v>1622</v>
      </c>
      <c r="J2035" s="1287" t="s">
        <v>13417</v>
      </c>
      <c r="K2035" s="1289"/>
      <c r="L2035" s="1289"/>
      <c r="M2035" s="1289"/>
      <c r="N2035" s="1289"/>
      <c r="O2035" s="1289"/>
      <c r="P2035" s="1289"/>
      <c r="Q2035" s="1289"/>
      <c r="R2035" s="1289"/>
      <c r="S2035" s="1289"/>
      <c r="T2035" s="1289"/>
      <c r="U2035" s="1289"/>
      <c r="V2035" s="1289"/>
      <c r="W2035" s="1289"/>
      <c r="X2035" s="1289"/>
      <c r="Y2035" s="1289"/>
      <c r="Z2035" s="1289"/>
      <c r="AA2035" s="1289"/>
      <c r="AB2035" s="1289"/>
      <c r="AC2035" s="1289"/>
      <c r="AD2035" s="1289"/>
      <c r="AE2035" s="1289"/>
      <c r="AF2035" s="1289"/>
      <c r="AG2035" s="1289"/>
      <c r="AH2035" s="1289"/>
    </row>
    <row r="2036" spans="1:34" s="1290" customFormat="1" ht="33.75" x14ac:dyDescent="0.2">
      <c r="A2036" s="1287" t="s">
        <v>4395</v>
      </c>
      <c r="B2036" s="1288" t="s">
        <v>4463</v>
      </c>
      <c r="C2036" s="1288" t="s">
        <v>13395</v>
      </c>
      <c r="D2036" s="1298" t="s">
        <v>10816</v>
      </c>
      <c r="E2036" s="1298" t="s">
        <v>4464</v>
      </c>
      <c r="F2036" s="1298" t="s">
        <v>4469</v>
      </c>
      <c r="G2036" s="1314" t="s">
        <v>13396</v>
      </c>
      <c r="H2036" s="1298" t="s">
        <v>1700</v>
      </c>
      <c r="I2036" s="1298" t="s">
        <v>13090</v>
      </c>
      <c r="J2036" s="1287" t="s">
        <v>13418</v>
      </c>
      <c r="K2036" s="1289"/>
      <c r="L2036" s="1289"/>
      <c r="M2036" s="1289"/>
      <c r="N2036" s="1289"/>
      <c r="O2036" s="1289"/>
      <c r="P2036" s="1289"/>
      <c r="Q2036" s="1289"/>
      <c r="R2036" s="1289"/>
      <c r="S2036" s="1289"/>
      <c r="T2036" s="1289"/>
      <c r="U2036" s="1289"/>
      <c r="V2036" s="1289"/>
      <c r="W2036" s="1289"/>
      <c r="X2036" s="1289"/>
      <c r="Y2036" s="1289"/>
      <c r="Z2036" s="1289"/>
      <c r="AA2036" s="1289"/>
      <c r="AB2036" s="1289"/>
      <c r="AC2036" s="1289"/>
      <c r="AD2036" s="1289"/>
      <c r="AE2036" s="1289"/>
      <c r="AF2036" s="1289"/>
      <c r="AG2036" s="1289"/>
      <c r="AH2036" s="1289"/>
    </row>
    <row r="2037" spans="1:34" s="1290" customFormat="1" ht="33.75" x14ac:dyDescent="0.2">
      <c r="A2037" s="1287" t="s">
        <v>4395</v>
      </c>
      <c r="B2037" s="1288" t="s">
        <v>4463</v>
      </c>
      <c r="C2037" s="1288" t="s">
        <v>13395</v>
      </c>
      <c r="D2037" s="1298" t="s">
        <v>10816</v>
      </c>
      <c r="E2037" s="1298" t="s">
        <v>4464</v>
      </c>
      <c r="F2037" s="1298" t="s">
        <v>4470</v>
      </c>
      <c r="G2037" s="1314" t="s">
        <v>4471</v>
      </c>
      <c r="H2037" s="1298" t="s">
        <v>2601</v>
      </c>
      <c r="I2037" s="1298" t="s">
        <v>1429</v>
      </c>
      <c r="J2037" s="1287" t="s">
        <v>13419</v>
      </c>
      <c r="K2037" s="1289"/>
      <c r="L2037" s="1289"/>
      <c r="M2037" s="1289"/>
      <c r="N2037" s="1289"/>
      <c r="O2037" s="1289"/>
      <c r="P2037" s="1289"/>
      <c r="Q2037" s="1289"/>
      <c r="R2037" s="1289"/>
      <c r="S2037" s="1289"/>
      <c r="T2037" s="1289"/>
      <c r="U2037" s="1289"/>
      <c r="V2037" s="1289"/>
      <c r="W2037" s="1289"/>
      <c r="X2037" s="1289"/>
      <c r="Y2037" s="1289"/>
      <c r="Z2037" s="1289"/>
      <c r="AA2037" s="1289"/>
      <c r="AB2037" s="1289"/>
      <c r="AC2037" s="1289"/>
      <c r="AD2037" s="1289"/>
      <c r="AE2037" s="1289"/>
      <c r="AF2037" s="1289"/>
      <c r="AG2037" s="1289"/>
      <c r="AH2037" s="1289"/>
    </row>
    <row r="2038" spans="1:34" s="1290" customFormat="1" ht="33.75" x14ac:dyDescent="0.2">
      <c r="A2038" s="1287" t="s">
        <v>4395</v>
      </c>
      <c r="B2038" s="1288" t="s">
        <v>4463</v>
      </c>
      <c r="C2038" s="1288" t="s">
        <v>13395</v>
      </c>
      <c r="D2038" s="1298" t="s">
        <v>10816</v>
      </c>
      <c r="E2038" s="1298" t="s">
        <v>4464</v>
      </c>
      <c r="F2038" s="1298" t="s">
        <v>4472</v>
      </c>
      <c r="G2038" s="1314" t="s">
        <v>4473</v>
      </c>
      <c r="H2038" s="1298" t="s">
        <v>2601</v>
      </c>
      <c r="I2038" s="1298" t="s">
        <v>1582</v>
      </c>
      <c r="J2038" s="1287" t="s">
        <v>13420</v>
      </c>
      <c r="K2038" s="1289"/>
      <c r="L2038" s="1289"/>
      <c r="M2038" s="1289"/>
      <c r="N2038" s="1289"/>
      <c r="O2038" s="1289"/>
      <c r="P2038" s="1289"/>
      <c r="Q2038" s="1289"/>
      <c r="R2038" s="1289"/>
      <c r="S2038" s="1289"/>
      <c r="T2038" s="1289"/>
      <c r="U2038" s="1289"/>
      <c r="V2038" s="1289"/>
      <c r="W2038" s="1289"/>
      <c r="X2038" s="1289"/>
      <c r="Y2038" s="1289"/>
      <c r="Z2038" s="1289"/>
      <c r="AA2038" s="1289"/>
      <c r="AB2038" s="1289"/>
      <c r="AC2038" s="1289"/>
      <c r="AD2038" s="1289"/>
      <c r="AE2038" s="1289"/>
      <c r="AF2038" s="1289"/>
      <c r="AG2038" s="1289"/>
      <c r="AH2038" s="1289"/>
    </row>
    <row r="2039" spans="1:34" s="1290" customFormat="1" ht="33.75" x14ac:dyDescent="0.2">
      <c r="A2039" s="1287" t="s">
        <v>4395</v>
      </c>
      <c r="B2039" s="1288" t="s">
        <v>4463</v>
      </c>
      <c r="C2039" s="1288" t="s">
        <v>13395</v>
      </c>
      <c r="D2039" s="1298" t="s">
        <v>10816</v>
      </c>
      <c r="E2039" s="1298" t="s">
        <v>4464</v>
      </c>
      <c r="F2039" s="1298" t="s">
        <v>4474</v>
      </c>
      <c r="G2039" s="1314" t="s">
        <v>4475</v>
      </c>
      <c r="H2039" s="1298" t="s">
        <v>2153</v>
      </c>
      <c r="I2039" s="1298" t="s">
        <v>4476</v>
      </c>
      <c r="J2039" s="1287" t="s">
        <v>4477</v>
      </c>
      <c r="K2039" s="1289"/>
      <c r="L2039" s="1289"/>
      <c r="M2039" s="1289"/>
      <c r="N2039" s="1289"/>
      <c r="O2039" s="1289"/>
      <c r="P2039" s="1289"/>
      <c r="Q2039" s="1289"/>
      <c r="R2039" s="1289"/>
      <c r="S2039" s="1289"/>
      <c r="T2039" s="1289"/>
      <c r="U2039" s="1289"/>
      <c r="V2039" s="1289"/>
      <c r="W2039" s="1289"/>
      <c r="X2039" s="1289"/>
      <c r="Y2039" s="1289"/>
      <c r="Z2039" s="1289"/>
      <c r="AA2039" s="1289"/>
      <c r="AB2039" s="1289"/>
      <c r="AC2039" s="1289"/>
      <c r="AD2039" s="1289"/>
      <c r="AE2039" s="1289"/>
      <c r="AF2039" s="1289"/>
      <c r="AG2039" s="1289"/>
      <c r="AH2039" s="1289"/>
    </row>
    <row r="2040" spans="1:34" s="1290" customFormat="1" ht="33.75" x14ac:dyDescent="0.2">
      <c r="A2040" s="1287" t="s">
        <v>4395</v>
      </c>
      <c r="B2040" s="1288" t="s">
        <v>4463</v>
      </c>
      <c r="C2040" s="1288" t="s">
        <v>13395</v>
      </c>
      <c r="D2040" s="1298" t="s">
        <v>10816</v>
      </c>
      <c r="E2040" s="1308" t="s">
        <v>4464</v>
      </c>
      <c r="F2040" s="1308" t="s">
        <v>4478</v>
      </c>
      <c r="G2040" s="1315" t="s">
        <v>3780</v>
      </c>
      <c r="H2040" s="1308" t="s">
        <v>2471</v>
      </c>
      <c r="I2040" s="1308" t="s">
        <v>1422</v>
      </c>
      <c r="J2040" s="1316" t="s">
        <v>4479</v>
      </c>
      <c r="K2040" s="1289"/>
      <c r="L2040" s="1289"/>
      <c r="M2040" s="1289"/>
      <c r="N2040" s="1289"/>
      <c r="O2040" s="1289"/>
      <c r="P2040" s="1289"/>
      <c r="Q2040" s="1289"/>
      <c r="R2040" s="1289"/>
      <c r="S2040" s="1289"/>
      <c r="T2040" s="1289"/>
      <c r="U2040" s="1289"/>
      <c r="V2040" s="1289"/>
      <c r="W2040" s="1289"/>
      <c r="X2040" s="1289"/>
      <c r="Y2040" s="1289"/>
      <c r="Z2040" s="1289"/>
      <c r="AA2040" s="1289"/>
      <c r="AB2040" s="1289"/>
      <c r="AC2040" s="1289"/>
      <c r="AD2040" s="1289"/>
      <c r="AE2040" s="1289"/>
      <c r="AF2040" s="1289"/>
      <c r="AG2040" s="1289"/>
      <c r="AH2040" s="1289"/>
    </row>
    <row r="2041" spans="1:34" s="1290" customFormat="1" ht="33.75" x14ac:dyDescent="0.2">
      <c r="A2041" s="1287" t="s">
        <v>4395</v>
      </c>
      <c r="B2041" s="1288" t="s">
        <v>4463</v>
      </c>
      <c r="C2041" s="1288" t="s">
        <v>13395</v>
      </c>
      <c r="D2041" s="1298" t="s">
        <v>10816</v>
      </c>
      <c r="E2041" s="1298" t="s">
        <v>4464</v>
      </c>
      <c r="F2041" s="1298" t="s">
        <v>4480</v>
      </c>
      <c r="G2041" s="1314" t="s">
        <v>4481</v>
      </c>
      <c r="H2041" s="1298" t="s">
        <v>1457</v>
      </c>
      <c r="I2041" s="1298" t="s">
        <v>3391</v>
      </c>
      <c r="J2041" s="1287" t="s">
        <v>13421</v>
      </c>
      <c r="K2041" s="1289"/>
      <c r="L2041" s="1289"/>
      <c r="M2041" s="1289"/>
      <c r="N2041" s="1289"/>
      <c r="O2041" s="1289"/>
      <c r="P2041" s="1289"/>
      <c r="Q2041" s="1289"/>
      <c r="R2041" s="1289"/>
      <c r="S2041" s="1289"/>
      <c r="T2041" s="1289"/>
      <c r="U2041" s="1289"/>
      <c r="V2041" s="1289"/>
      <c r="W2041" s="1289"/>
      <c r="X2041" s="1289"/>
      <c r="Y2041" s="1289"/>
      <c r="Z2041" s="1289"/>
      <c r="AA2041" s="1289"/>
      <c r="AB2041" s="1289"/>
      <c r="AC2041" s="1289"/>
      <c r="AD2041" s="1289"/>
      <c r="AE2041" s="1289"/>
      <c r="AF2041" s="1289"/>
      <c r="AG2041" s="1289"/>
      <c r="AH2041" s="1289"/>
    </row>
    <row r="2042" spans="1:34" s="1290" customFormat="1" ht="33.75" x14ac:dyDescent="0.2">
      <c r="A2042" s="1287" t="s">
        <v>4395</v>
      </c>
      <c r="B2042" s="1288" t="s">
        <v>4463</v>
      </c>
      <c r="C2042" s="1288" t="s">
        <v>13395</v>
      </c>
      <c r="D2042" s="1298" t="s">
        <v>10816</v>
      </c>
      <c r="E2042" s="1298" t="s">
        <v>4464</v>
      </c>
      <c r="F2042" s="1298" t="s">
        <v>4482</v>
      </c>
      <c r="G2042" s="1314" t="s">
        <v>4483</v>
      </c>
      <c r="H2042" s="1298" t="s">
        <v>4484</v>
      </c>
      <c r="I2042" s="1298" t="s">
        <v>3559</v>
      </c>
      <c r="J2042" s="1287" t="s">
        <v>13422</v>
      </c>
      <c r="K2042" s="1289"/>
      <c r="L2042" s="1289"/>
      <c r="M2042" s="1289"/>
      <c r="N2042" s="1289"/>
      <c r="O2042" s="1289"/>
      <c r="P2042" s="1289"/>
      <c r="Q2042" s="1289"/>
      <c r="R2042" s="1289"/>
      <c r="S2042" s="1289"/>
      <c r="T2042" s="1289"/>
      <c r="U2042" s="1289"/>
      <c r="V2042" s="1289"/>
      <c r="W2042" s="1289"/>
      <c r="X2042" s="1289"/>
      <c r="Y2042" s="1289"/>
      <c r="Z2042" s="1289"/>
      <c r="AA2042" s="1289"/>
      <c r="AB2042" s="1289"/>
      <c r="AC2042" s="1289"/>
      <c r="AD2042" s="1289"/>
      <c r="AE2042" s="1289"/>
      <c r="AF2042" s="1289"/>
      <c r="AG2042" s="1289"/>
      <c r="AH2042" s="1289"/>
    </row>
    <row r="2043" spans="1:34" s="1290" customFormat="1" ht="33.75" x14ac:dyDescent="0.2">
      <c r="A2043" s="1287" t="s">
        <v>4395</v>
      </c>
      <c r="B2043" s="1288" t="s">
        <v>4463</v>
      </c>
      <c r="C2043" s="1288" t="s">
        <v>13395</v>
      </c>
      <c r="D2043" s="1298" t="s">
        <v>10816</v>
      </c>
      <c r="E2043" s="1298" t="s">
        <v>4464</v>
      </c>
      <c r="F2043" s="1298" t="s">
        <v>4485</v>
      </c>
      <c r="G2043" s="1314"/>
      <c r="H2043" s="1298"/>
      <c r="I2043" s="1298"/>
      <c r="J2043" s="1287"/>
      <c r="K2043" s="1289"/>
      <c r="L2043" s="1289"/>
      <c r="M2043" s="1289"/>
      <c r="N2043" s="1289"/>
      <c r="O2043" s="1289"/>
      <c r="P2043" s="1289"/>
      <c r="Q2043" s="1289"/>
      <c r="R2043" s="1289"/>
      <c r="S2043" s="1289"/>
      <c r="T2043" s="1289"/>
      <c r="U2043" s="1289"/>
      <c r="V2043" s="1289"/>
      <c r="W2043" s="1289"/>
      <c r="X2043" s="1289"/>
      <c r="Y2043" s="1289"/>
      <c r="Z2043" s="1289"/>
      <c r="AA2043" s="1289"/>
      <c r="AB2043" s="1289"/>
      <c r="AC2043" s="1289"/>
      <c r="AD2043" s="1289"/>
      <c r="AE2043" s="1289"/>
      <c r="AF2043" s="1289"/>
      <c r="AG2043" s="1289"/>
      <c r="AH2043" s="1289"/>
    </row>
    <row r="2044" spans="1:34" s="1290" customFormat="1" ht="33.75" x14ac:dyDescent="0.2">
      <c r="A2044" s="1287" t="s">
        <v>4395</v>
      </c>
      <c r="B2044" s="1288" t="s">
        <v>4463</v>
      </c>
      <c r="C2044" s="1288" t="s">
        <v>13395</v>
      </c>
      <c r="D2044" s="1298" t="s">
        <v>10816</v>
      </c>
      <c r="E2044" s="1298" t="s">
        <v>4464</v>
      </c>
      <c r="F2044" s="1298" t="s">
        <v>4486</v>
      </c>
      <c r="G2044" s="1314" t="s">
        <v>4487</v>
      </c>
      <c r="H2044" s="1298" t="s">
        <v>1783</v>
      </c>
      <c r="I2044" s="1298" t="s">
        <v>4488</v>
      </c>
      <c r="J2044" s="1287" t="s">
        <v>4489</v>
      </c>
      <c r="K2044" s="1289"/>
      <c r="L2044" s="1289"/>
      <c r="M2044" s="1289"/>
      <c r="N2044" s="1289"/>
      <c r="O2044" s="1289"/>
      <c r="P2044" s="1289"/>
      <c r="Q2044" s="1289"/>
      <c r="R2044" s="1289"/>
      <c r="S2044" s="1289"/>
      <c r="T2044" s="1289"/>
      <c r="U2044" s="1289"/>
      <c r="V2044" s="1289"/>
      <c r="W2044" s="1289"/>
      <c r="X2044" s="1289"/>
      <c r="Y2044" s="1289"/>
      <c r="Z2044" s="1289"/>
      <c r="AA2044" s="1289"/>
      <c r="AB2044" s="1289"/>
      <c r="AC2044" s="1289"/>
      <c r="AD2044" s="1289"/>
      <c r="AE2044" s="1289"/>
      <c r="AF2044" s="1289"/>
      <c r="AG2044" s="1289"/>
      <c r="AH2044" s="1289"/>
    </row>
    <row r="2045" spans="1:34" s="1290" customFormat="1" ht="33.75" x14ac:dyDescent="0.2">
      <c r="A2045" s="1287" t="s">
        <v>4395</v>
      </c>
      <c r="B2045" s="1288" t="s">
        <v>4463</v>
      </c>
      <c r="C2045" s="1288" t="s">
        <v>13395</v>
      </c>
      <c r="D2045" s="1298" t="s">
        <v>10816</v>
      </c>
      <c r="E2045" s="1298" t="s">
        <v>4464</v>
      </c>
      <c r="F2045" s="1298" t="s">
        <v>4490</v>
      </c>
      <c r="G2045" s="1314" t="s">
        <v>4491</v>
      </c>
      <c r="H2045" s="1298" t="s">
        <v>4492</v>
      </c>
      <c r="I2045" s="1298" t="s">
        <v>4493</v>
      </c>
      <c r="J2045" s="1287" t="s">
        <v>4494</v>
      </c>
      <c r="K2045" s="1289"/>
      <c r="L2045" s="1289"/>
      <c r="M2045" s="1289"/>
      <c r="N2045" s="1289"/>
      <c r="O2045" s="1289"/>
      <c r="P2045" s="1289"/>
      <c r="Q2045" s="1289"/>
      <c r="R2045" s="1289"/>
      <c r="S2045" s="1289"/>
      <c r="T2045" s="1289"/>
      <c r="U2045" s="1289"/>
      <c r="V2045" s="1289"/>
      <c r="W2045" s="1289"/>
      <c r="X2045" s="1289"/>
      <c r="Y2045" s="1289"/>
      <c r="Z2045" s="1289"/>
      <c r="AA2045" s="1289"/>
      <c r="AB2045" s="1289"/>
      <c r="AC2045" s="1289"/>
      <c r="AD2045" s="1289"/>
      <c r="AE2045" s="1289"/>
      <c r="AF2045" s="1289"/>
      <c r="AG2045" s="1289"/>
      <c r="AH2045" s="1289"/>
    </row>
    <row r="2046" spans="1:34" s="1290" customFormat="1" ht="33.75" x14ac:dyDescent="0.2">
      <c r="A2046" s="1287" t="s">
        <v>4395</v>
      </c>
      <c r="B2046" s="1288" t="s">
        <v>4463</v>
      </c>
      <c r="C2046" s="1288" t="s">
        <v>13395</v>
      </c>
      <c r="D2046" s="1298" t="s">
        <v>10816</v>
      </c>
      <c r="E2046" s="1298" t="s">
        <v>4464</v>
      </c>
      <c r="F2046" s="1298" t="s">
        <v>4495</v>
      </c>
      <c r="G2046" s="1314" t="s">
        <v>4496</v>
      </c>
      <c r="H2046" s="1298" t="s">
        <v>4497</v>
      </c>
      <c r="I2046" s="1298" t="s">
        <v>4498</v>
      </c>
      <c r="J2046" s="1287" t="s">
        <v>4499</v>
      </c>
      <c r="K2046" s="1289"/>
      <c r="L2046" s="1289"/>
      <c r="M2046" s="1289"/>
      <c r="N2046" s="1289"/>
      <c r="O2046" s="1289"/>
      <c r="P2046" s="1289"/>
      <c r="Q2046" s="1289"/>
      <c r="R2046" s="1289"/>
      <c r="S2046" s="1289"/>
      <c r="T2046" s="1289"/>
      <c r="U2046" s="1289"/>
      <c r="V2046" s="1289"/>
      <c r="W2046" s="1289"/>
      <c r="X2046" s="1289"/>
      <c r="Y2046" s="1289"/>
      <c r="Z2046" s="1289"/>
      <c r="AA2046" s="1289"/>
      <c r="AB2046" s="1289"/>
      <c r="AC2046" s="1289"/>
      <c r="AD2046" s="1289"/>
      <c r="AE2046" s="1289"/>
      <c r="AF2046" s="1289"/>
      <c r="AG2046" s="1289"/>
      <c r="AH2046" s="1289"/>
    </row>
    <row r="2047" spans="1:34" s="1290" customFormat="1" ht="33.75" x14ac:dyDescent="0.2">
      <c r="A2047" s="1287" t="s">
        <v>4395</v>
      </c>
      <c r="B2047" s="1288" t="s">
        <v>4463</v>
      </c>
      <c r="C2047" s="1288" t="s">
        <v>13395</v>
      </c>
      <c r="D2047" s="1298" t="s">
        <v>10816</v>
      </c>
      <c r="E2047" s="1298" t="s">
        <v>4464</v>
      </c>
      <c r="F2047" s="1298" t="s">
        <v>4500</v>
      </c>
      <c r="G2047" s="1314" t="s">
        <v>4501</v>
      </c>
      <c r="H2047" s="1298" t="s">
        <v>2793</v>
      </c>
      <c r="I2047" s="1298" t="s">
        <v>1755</v>
      </c>
      <c r="J2047" s="1287" t="s">
        <v>13423</v>
      </c>
      <c r="K2047" s="1289"/>
      <c r="L2047" s="1289"/>
      <c r="M2047" s="1289"/>
      <c r="N2047" s="1289"/>
      <c r="O2047" s="1289"/>
      <c r="P2047" s="1289"/>
      <c r="Q2047" s="1289"/>
      <c r="R2047" s="1289"/>
      <c r="S2047" s="1289"/>
      <c r="T2047" s="1289"/>
      <c r="U2047" s="1289"/>
      <c r="V2047" s="1289"/>
      <c r="W2047" s="1289"/>
      <c r="X2047" s="1289"/>
      <c r="Y2047" s="1289"/>
      <c r="Z2047" s="1289"/>
      <c r="AA2047" s="1289"/>
      <c r="AB2047" s="1289"/>
      <c r="AC2047" s="1289"/>
      <c r="AD2047" s="1289"/>
      <c r="AE2047" s="1289"/>
      <c r="AF2047" s="1289"/>
      <c r="AG2047" s="1289"/>
      <c r="AH2047" s="1289"/>
    </row>
    <row r="2048" spans="1:34" s="1290" customFormat="1" ht="33.75" x14ac:dyDescent="0.2">
      <c r="A2048" s="1287" t="s">
        <v>4395</v>
      </c>
      <c r="B2048" s="1288" t="s">
        <v>4463</v>
      </c>
      <c r="C2048" s="1288" t="s">
        <v>13395</v>
      </c>
      <c r="D2048" s="1298" t="s">
        <v>10816</v>
      </c>
      <c r="E2048" s="1298" t="s">
        <v>4464</v>
      </c>
      <c r="F2048" s="1298" t="s">
        <v>4503</v>
      </c>
      <c r="G2048" s="1314" t="s">
        <v>4504</v>
      </c>
      <c r="H2048" s="1298" t="s">
        <v>4505</v>
      </c>
      <c r="I2048" s="1298" t="s">
        <v>3735</v>
      </c>
      <c r="J2048" s="1287" t="s">
        <v>4506</v>
      </c>
      <c r="K2048" s="1289"/>
      <c r="L2048" s="1289"/>
      <c r="M2048" s="1289"/>
      <c r="N2048" s="1289"/>
      <c r="O2048" s="1289"/>
      <c r="P2048" s="1289"/>
      <c r="Q2048" s="1289"/>
      <c r="R2048" s="1289"/>
      <c r="S2048" s="1289"/>
      <c r="T2048" s="1289"/>
      <c r="U2048" s="1289"/>
      <c r="V2048" s="1289"/>
      <c r="W2048" s="1289"/>
      <c r="X2048" s="1289"/>
      <c r="Y2048" s="1289"/>
      <c r="Z2048" s="1289"/>
      <c r="AA2048" s="1289"/>
      <c r="AB2048" s="1289"/>
      <c r="AC2048" s="1289"/>
      <c r="AD2048" s="1289"/>
      <c r="AE2048" s="1289"/>
      <c r="AF2048" s="1289"/>
      <c r="AG2048" s="1289"/>
      <c r="AH2048" s="1289"/>
    </row>
    <row r="2049" spans="1:34" s="1290" customFormat="1" ht="33.75" x14ac:dyDescent="0.2">
      <c r="A2049" s="1287" t="s">
        <v>4395</v>
      </c>
      <c r="B2049" s="1288" t="s">
        <v>4463</v>
      </c>
      <c r="C2049" s="1288" t="s">
        <v>13395</v>
      </c>
      <c r="D2049" s="1298" t="s">
        <v>10816</v>
      </c>
      <c r="E2049" s="1298" t="s">
        <v>4464</v>
      </c>
      <c r="F2049" s="1298" t="s">
        <v>4507</v>
      </c>
      <c r="G2049" s="1314" t="s">
        <v>4508</v>
      </c>
      <c r="H2049" s="1298" t="s">
        <v>1621</v>
      </c>
      <c r="I2049" s="1298" t="s">
        <v>2144</v>
      </c>
      <c r="J2049" s="1287" t="s">
        <v>13424</v>
      </c>
      <c r="K2049" s="1289"/>
      <c r="L2049" s="1289"/>
      <c r="M2049" s="1289"/>
      <c r="N2049" s="1289"/>
      <c r="O2049" s="1289"/>
      <c r="P2049" s="1289"/>
      <c r="Q2049" s="1289"/>
      <c r="R2049" s="1289"/>
      <c r="S2049" s="1289"/>
      <c r="T2049" s="1289"/>
      <c r="U2049" s="1289"/>
      <c r="V2049" s="1289"/>
      <c r="W2049" s="1289"/>
      <c r="X2049" s="1289"/>
      <c r="Y2049" s="1289"/>
      <c r="Z2049" s="1289"/>
      <c r="AA2049" s="1289"/>
      <c r="AB2049" s="1289"/>
      <c r="AC2049" s="1289"/>
      <c r="AD2049" s="1289"/>
      <c r="AE2049" s="1289"/>
      <c r="AF2049" s="1289"/>
      <c r="AG2049" s="1289"/>
      <c r="AH2049" s="1289"/>
    </row>
    <row r="2050" spans="1:34" s="1290" customFormat="1" ht="33.75" x14ac:dyDescent="0.2">
      <c r="A2050" s="1287" t="s">
        <v>4395</v>
      </c>
      <c r="B2050" s="1288" t="s">
        <v>4463</v>
      </c>
      <c r="C2050" s="1288" t="s">
        <v>13395</v>
      </c>
      <c r="D2050" s="1298" t="s">
        <v>10816</v>
      </c>
      <c r="E2050" s="1298" t="s">
        <v>4464</v>
      </c>
      <c r="F2050" s="1298" t="s">
        <v>4510</v>
      </c>
      <c r="G2050" s="1314" t="s">
        <v>3777</v>
      </c>
      <c r="H2050" s="1298" t="s">
        <v>1442</v>
      </c>
      <c r="I2050" s="1298" t="s">
        <v>1761</v>
      </c>
      <c r="J2050" s="1287" t="s">
        <v>4511</v>
      </c>
      <c r="K2050" s="1289"/>
      <c r="L2050" s="1289"/>
      <c r="M2050" s="1289"/>
      <c r="N2050" s="1289"/>
      <c r="O2050" s="1289"/>
      <c r="P2050" s="1289"/>
      <c r="Q2050" s="1289"/>
      <c r="R2050" s="1289"/>
      <c r="S2050" s="1289"/>
      <c r="T2050" s="1289"/>
      <c r="U2050" s="1289"/>
      <c r="V2050" s="1289"/>
      <c r="W2050" s="1289"/>
      <c r="X2050" s="1289"/>
      <c r="Y2050" s="1289"/>
      <c r="Z2050" s="1289"/>
      <c r="AA2050" s="1289"/>
      <c r="AB2050" s="1289"/>
      <c r="AC2050" s="1289"/>
      <c r="AD2050" s="1289"/>
      <c r="AE2050" s="1289"/>
      <c r="AF2050" s="1289"/>
      <c r="AG2050" s="1289"/>
      <c r="AH2050" s="1289"/>
    </row>
    <row r="2051" spans="1:34" s="1290" customFormat="1" ht="33.75" x14ac:dyDescent="0.2">
      <c r="A2051" s="1287" t="s">
        <v>4395</v>
      </c>
      <c r="B2051" s="1288" t="s">
        <v>4463</v>
      </c>
      <c r="C2051" s="1288" t="s">
        <v>13395</v>
      </c>
      <c r="D2051" s="1298" t="s">
        <v>10816</v>
      </c>
      <c r="E2051" s="1298" t="s">
        <v>4464</v>
      </c>
      <c r="F2051" s="1298" t="s">
        <v>4512</v>
      </c>
      <c r="G2051" s="1314" t="s">
        <v>4513</v>
      </c>
      <c r="H2051" s="1298" t="s">
        <v>4514</v>
      </c>
      <c r="I2051" s="1298" t="s">
        <v>4515</v>
      </c>
      <c r="J2051" s="1287" t="s">
        <v>4516</v>
      </c>
      <c r="K2051" s="1289"/>
      <c r="L2051" s="1289"/>
      <c r="M2051" s="1289"/>
      <c r="N2051" s="1289"/>
      <c r="O2051" s="1289"/>
      <c r="P2051" s="1289"/>
      <c r="Q2051" s="1289"/>
      <c r="R2051" s="1289"/>
      <c r="S2051" s="1289"/>
      <c r="T2051" s="1289"/>
      <c r="U2051" s="1289"/>
      <c r="V2051" s="1289"/>
      <c r="W2051" s="1289"/>
      <c r="X2051" s="1289"/>
      <c r="Y2051" s="1289"/>
      <c r="Z2051" s="1289"/>
      <c r="AA2051" s="1289"/>
      <c r="AB2051" s="1289"/>
      <c r="AC2051" s="1289"/>
      <c r="AD2051" s="1289"/>
      <c r="AE2051" s="1289"/>
      <c r="AF2051" s="1289"/>
      <c r="AG2051" s="1289"/>
      <c r="AH2051" s="1289"/>
    </row>
    <row r="2052" spans="1:34" s="1290" customFormat="1" ht="33.75" x14ac:dyDescent="0.2">
      <c r="A2052" s="1287" t="s">
        <v>4395</v>
      </c>
      <c r="B2052" s="1288" t="s">
        <v>4463</v>
      </c>
      <c r="C2052" s="1288" t="s">
        <v>13395</v>
      </c>
      <c r="D2052" s="1298" t="s">
        <v>10816</v>
      </c>
      <c r="E2052" s="1298" t="s">
        <v>4464</v>
      </c>
      <c r="F2052" s="1298" t="s">
        <v>4517</v>
      </c>
      <c r="G2052" s="1314" t="s">
        <v>4518</v>
      </c>
      <c r="H2052" s="1298" t="s">
        <v>3718</v>
      </c>
      <c r="I2052" s="1298" t="s">
        <v>4519</v>
      </c>
      <c r="J2052" s="1287" t="s">
        <v>4520</v>
      </c>
      <c r="K2052" s="1289"/>
      <c r="L2052" s="1289"/>
      <c r="M2052" s="1289"/>
      <c r="N2052" s="1289"/>
      <c r="O2052" s="1289"/>
      <c r="P2052" s="1289"/>
      <c r="Q2052" s="1289"/>
      <c r="R2052" s="1289"/>
      <c r="S2052" s="1289"/>
      <c r="T2052" s="1289"/>
      <c r="U2052" s="1289"/>
      <c r="V2052" s="1289"/>
      <c r="W2052" s="1289"/>
      <c r="X2052" s="1289"/>
      <c r="Y2052" s="1289"/>
      <c r="Z2052" s="1289"/>
      <c r="AA2052" s="1289"/>
      <c r="AB2052" s="1289"/>
      <c r="AC2052" s="1289"/>
      <c r="AD2052" s="1289"/>
      <c r="AE2052" s="1289"/>
      <c r="AF2052" s="1289"/>
      <c r="AG2052" s="1289"/>
      <c r="AH2052" s="1289"/>
    </row>
    <row r="2053" spans="1:34" s="1290" customFormat="1" ht="33.75" x14ac:dyDescent="0.2">
      <c r="A2053" s="1287" t="s">
        <v>4395</v>
      </c>
      <c r="B2053" s="1288" t="s">
        <v>4463</v>
      </c>
      <c r="C2053" s="1288" t="s">
        <v>13395</v>
      </c>
      <c r="D2053" s="1298" t="s">
        <v>10816</v>
      </c>
      <c r="E2053" s="1298" t="s">
        <v>4464</v>
      </c>
      <c r="F2053" s="1298" t="s">
        <v>4521</v>
      </c>
      <c r="G2053" s="1314" t="s">
        <v>4522</v>
      </c>
      <c r="H2053" s="1298" t="s">
        <v>2793</v>
      </c>
      <c r="I2053" s="1298" t="s">
        <v>1755</v>
      </c>
      <c r="J2053" s="1287" t="s">
        <v>4523</v>
      </c>
      <c r="K2053" s="1289"/>
      <c r="L2053" s="1289"/>
      <c r="M2053" s="1289"/>
      <c r="N2053" s="1289"/>
      <c r="O2053" s="1289"/>
      <c r="P2053" s="1289"/>
      <c r="Q2053" s="1289"/>
      <c r="R2053" s="1289"/>
      <c r="S2053" s="1289"/>
      <c r="T2053" s="1289"/>
      <c r="U2053" s="1289"/>
      <c r="V2053" s="1289"/>
      <c r="W2053" s="1289"/>
      <c r="X2053" s="1289"/>
      <c r="Y2053" s="1289"/>
      <c r="Z2053" s="1289"/>
      <c r="AA2053" s="1289"/>
      <c r="AB2053" s="1289"/>
      <c r="AC2053" s="1289"/>
      <c r="AD2053" s="1289"/>
      <c r="AE2053" s="1289"/>
      <c r="AF2053" s="1289"/>
      <c r="AG2053" s="1289"/>
      <c r="AH2053" s="1289"/>
    </row>
    <row r="2054" spans="1:34" s="1290" customFormat="1" ht="33.75" x14ac:dyDescent="0.2">
      <c r="A2054" s="1287" t="s">
        <v>4395</v>
      </c>
      <c r="B2054" s="1288" t="s">
        <v>4463</v>
      </c>
      <c r="C2054" s="1288" t="s">
        <v>13395</v>
      </c>
      <c r="D2054" s="1298" t="s">
        <v>10816</v>
      </c>
      <c r="E2054" s="1298" t="s">
        <v>4464</v>
      </c>
      <c r="F2054" s="1298" t="s">
        <v>13425</v>
      </c>
      <c r="G2054" s="1314" t="s">
        <v>4525</v>
      </c>
      <c r="H2054" s="1298" t="s">
        <v>2936</v>
      </c>
      <c r="I2054" s="1298" t="s">
        <v>4260</v>
      </c>
      <c r="J2054" s="1287" t="s">
        <v>4526</v>
      </c>
      <c r="K2054" s="1289"/>
      <c r="L2054" s="1289"/>
      <c r="M2054" s="1289"/>
      <c r="N2054" s="1289"/>
      <c r="O2054" s="1289"/>
      <c r="P2054" s="1289"/>
      <c r="Q2054" s="1289"/>
      <c r="R2054" s="1289"/>
      <c r="S2054" s="1289"/>
      <c r="T2054" s="1289"/>
      <c r="U2054" s="1289"/>
      <c r="V2054" s="1289"/>
      <c r="W2054" s="1289"/>
      <c r="X2054" s="1289"/>
      <c r="Y2054" s="1289"/>
      <c r="Z2054" s="1289"/>
      <c r="AA2054" s="1289"/>
      <c r="AB2054" s="1289"/>
      <c r="AC2054" s="1289"/>
      <c r="AD2054" s="1289"/>
      <c r="AE2054" s="1289"/>
      <c r="AF2054" s="1289"/>
      <c r="AG2054" s="1289"/>
      <c r="AH2054" s="1289"/>
    </row>
    <row r="2055" spans="1:34" s="1290" customFormat="1" ht="33.75" x14ac:dyDescent="0.2">
      <c r="A2055" s="1287" t="s">
        <v>4395</v>
      </c>
      <c r="B2055" s="1288" t="s">
        <v>4463</v>
      </c>
      <c r="C2055" s="1288" t="s">
        <v>13395</v>
      </c>
      <c r="D2055" s="1298" t="s">
        <v>10816</v>
      </c>
      <c r="E2055" s="1298" t="s">
        <v>4464</v>
      </c>
      <c r="F2055" s="1298" t="s">
        <v>4527</v>
      </c>
      <c r="G2055" s="1314" t="s">
        <v>4528</v>
      </c>
      <c r="H2055" s="1298" t="s">
        <v>4529</v>
      </c>
      <c r="I2055" s="1298" t="s">
        <v>4530</v>
      </c>
      <c r="J2055" s="1287" t="s">
        <v>4531</v>
      </c>
      <c r="K2055" s="1289"/>
      <c r="L2055" s="1289"/>
      <c r="M2055" s="1289"/>
      <c r="N2055" s="1289"/>
      <c r="O2055" s="1289"/>
      <c r="P2055" s="1289"/>
      <c r="Q2055" s="1289"/>
      <c r="R2055" s="1289"/>
      <c r="S2055" s="1289"/>
      <c r="T2055" s="1289"/>
      <c r="U2055" s="1289"/>
      <c r="V2055" s="1289"/>
      <c r="W2055" s="1289"/>
      <c r="X2055" s="1289"/>
      <c r="Y2055" s="1289"/>
      <c r="Z2055" s="1289"/>
      <c r="AA2055" s="1289"/>
      <c r="AB2055" s="1289"/>
      <c r="AC2055" s="1289"/>
      <c r="AD2055" s="1289"/>
      <c r="AE2055" s="1289"/>
      <c r="AF2055" s="1289"/>
      <c r="AG2055" s="1289"/>
      <c r="AH2055" s="1289"/>
    </row>
    <row r="2056" spans="1:34" s="1290" customFormat="1" ht="33.75" x14ac:dyDescent="0.2">
      <c r="A2056" s="1287" t="s">
        <v>4395</v>
      </c>
      <c r="B2056" s="1288" t="s">
        <v>4463</v>
      </c>
      <c r="C2056" s="1288" t="s">
        <v>13395</v>
      </c>
      <c r="D2056" s="1298" t="s">
        <v>10816</v>
      </c>
      <c r="E2056" s="1298" t="s">
        <v>4464</v>
      </c>
      <c r="F2056" s="1298" t="s">
        <v>4532</v>
      </c>
      <c r="G2056" s="1314" t="s">
        <v>13426</v>
      </c>
      <c r="H2056" s="1298" t="s">
        <v>8931</v>
      </c>
      <c r="I2056" s="1298" t="s">
        <v>13398</v>
      </c>
      <c r="J2056" s="1287" t="s">
        <v>13399</v>
      </c>
      <c r="K2056" s="1289"/>
      <c r="L2056" s="1289"/>
      <c r="M2056" s="1289"/>
      <c r="N2056" s="1289"/>
      <c r="O2056" s="1289"/>
      <c r="P2056" s="1289"/>
      <c r="Q2056" s="1289"/>
      <c r="R2056" s="1289"/>
      <c r="S2056" s="1289"/>
      <c r="T2056" s="1289"/>
      <c r="U2056" s="1289"/>
      <c r="V2056" s="1289"/>
      <c r="W2056" s="1289"/>
      <c r="X2056" s="1289"/>
      <c r="Y2056" s="1289"/>
      <c r="Z2056" s="1289"/>
      <c r="AA2056" s="1289"/>
      <c r="AB2056" s="1289"/>
      <c r="AC2056" s="1289"/>
      <c r="AD2056" s="1289"/>
      <c r="AE2056" s="1289"/>
      <c r="AF2056" s="1289"/>
      <c r="AG2056" s="1289"/>
      <c r="AH2056" s="1289"/>
    </row>
    <row r="2057" spans="1:34" s="1290" customFormat="1" ht="33.75" x14ac:dyDescent="0.2">
      <c r="A2057" s="1287" t="s">
        <v>4395</v>
      </c>
      <c r="B2057" s="1288" t="s">
        <v>4463</v>
      </c>
      <c r="C2057" s="1288" t="s">
        <v>13395</v>
      </c>
      <c r="D2057" s="1298" t="s">
        <v>10816</v>
      </c>
      <c r="E2057" s="1298" t="s">
        <v>4464</v>
      </c>
      <c r="F2057" s="1298" t="s">
        <v>4533</v>
      </c>
      <c r="G2057" s="1314" t="s">
        <v>4534</v>
      </c>
      <c r="H2057" s="1298" t="s">
        <v>3778</v>
      </c>
      <c r="I2057" s="1298" t="s">
        <v>4535</v>
      </c>
      <c r="J2057" s="1287" t="s">
        <v>4536</v>
      </c>
      <c r="K2057" s="1289"/>
      <c r="L2057" s="1289"/>
      <c r="M2057" s="1289"/>
      <c r="N2057" s="1289"/>
      <c r="O2057" s="1289"/>
      <c r="P2057" s="1289"/>
      <c r="Q2057" s="1289"/>
      <c r="R2057" s="1289"/>
      <c r="S2057" s="1289"/>
      <c r="T2057" s="1289"/>
      <c r="U2057" s="1289"/>
      <c r="V2057" s="1289"/>
      <c r="W2057" s="1289"/>
      <c r="X2057" s="1289"/>
      <c r="Y2057" s="1289"/>
      <c r="Z2057" s="1289"/>
      <c r="AA2057" s="1289"/>
      <c r="AB2057" s="1289"/>
      <c r="AC2057" s="1289"/>
      <c r="AD2057" s="1289"/>
      <c r="AE2057" s="1289"/>
      <c r="AF2057" s="1289"/>
      <c r="AG2057" s="1289"/>
      <c r="AH2057" s="1289"/>
    </row>
    <row r="2058" spans="1:34" s="1290" customFormat="1" ht="33.75" x14ac:dyDescent="0.2">
      <c r="A2058" s="1287" t="s">
        <v>4395</v>
      </c>
      <c r="B2058" s="1288" t="s">
        <v>4463</v>
      </c>
      <c r="C2058" s="1288" t="s">
        <v>13395</v>
      </c>
      <c r="D2058" s="1298" t="s">
        <v>10816</v>
      </c>
      <c r="E2058" s="1298" t="s">
        <v>4464</v>
      </c>
      <c r="F2058" s="1298" t="s">
        <v>4537</v>
      </c>
      <c r="G2058" s="1314" t="s">
        <v>4538</v>
      </c>
      <c r="H2058" s="1298" t="s">
        <v>2394</v>
      </c>
      <c r="I2058" s="1298" t="s">
        <v>3361</v>
      </c>
      <c r="J2058" s="1287" t="s">
        <v>4539</v>
      </c>
      <c r="K2058" s="1289"/>
      <c r="L2058" s="1289"/>
      <c r="M2058" s="1289"/>
      <c r="N2058" s="1289"/>
      <c r="O2058" s="1289"/>
      <c r="P2058" s="1289"/>
      <c r="Q2058" s="1289"/>
      <c r="R2058" s="1289"/>
      <c r="S2058" s="1289"/>
      <c r="T2058" s="1289"/>
      <c r="U2058" s="1289"/>
      <c r="V2058" s="1289"/>
      <c r="W2058" s="1289"/>
      <c r="X2058" s="1289"/>
      <c r="Y2058" s="1289"/>
      <c r="Z2058" s="1289"/>
      <c r="AA2058" s="1289"/>
      <c r="AB2058" s="1289"/>
      <c r="AC2058" s="1289"/>
      <c r="AD2058" s="1289"/>
      <c r="AE2058" s="1289"/>
      <c r="AF2058" s="1289"/>
      <c r="AG2058" s="1289"/>
      <c r="AH2058" s="1289"/>
    </row>
    <row r="2059" spans="1:34" s="1290" customFormat="1" ht="33.75" x14ac:dyDescent="0.2">
      <c r="A2059" s="1287" t="s">
        <v>4395</v>
      </c>
      <c r="B2059" s="1288" t="s">
        <v>4463</v>
      </c>
      <c r="C2059" s="1288" t="s">
        <v>13395</v>
      </c>
      <c r="D2059" s="1298" t="s">
        <v>10816</v>
      </c>
      <c r="E2059" s="1298" t="s">
        <v>4464</v>
      </c>
      <c r="F2059" s="1298" t="s">
        <v>4540</v>
      </c>
      <c r="G2059" s="1314" t="s">
        <v>4541</v>
      </c>
      <c r="H2059" s="1298" t="s">
        <v>1696</v>
      </c>
      <c r="I2059" s="1298" t="s">
        <v>4542</v>
      </c>
      <c r="J2059" s="1287" t="s">
        <v>4543</v>
      </c>
      <c r="K2059" s="1289"/>
      <c r="L2059" s="1289"/>
      <c r="M2059" s="1289"/>
      <c r="N2059" s="1289"/>
      <c r="O2059" s="1289"/>
      <c r="P2059" s="1289"/>
      <c r="Q2059" s="1289"/>
      <c r="R2059" s="1289"/>
      <c r="S2059" s="1289"/>
      <c r="T2059" s="1289"/>
      <c r="U2059" s="1289"/>
      <c r="V2059" s="1289"/>
      <c r="W2059" s="1289"/>
      <c r="X2059" s="1289"/>
      <c r="Y2059" s="1289"/>
      <c r="Z2059" s="1289"/>
      <c r="AA2059" s="1289"/>
      <c r="AB2059" s="1289"/>
      <c r="AC2059" s="1289"/>
      <c r="AD2059" s="1289"/>
      <c r="AE2059" s="1289"/>
      <c r="AF2059" s="1289"/>
      <c r="AG2059" s="1289"/>
      <c r="AH2059" s="1289"/>
    </row>
    <row r="2060" spans="1:34" s="1290" customFormat="1" ht="33.75" x14ac:dyDescent="0.2">
      <c r="A2060" s="1287" t="s">
        <v>4395</v>
      </c>
      <c r="B2060" s="1288" t="s">
        <v>4463</v>
      </c>
      <c r="C2060" s="1288" t="s">
        <v>13395</v>
      </c>
      <c r="D2060" s="1298" t="s">
        <v>10816</v>
      </c>
      <c r="E2060" s="1298" t="s">
        <v>4464</v>
      </c>
      <c r="F2060" s="1298" t="s">
        <v>4544</v>
      </c>
      <c r="G2060" s="1314" t="s">
        <v>4545</v>
      </c>
      <c r="H2060" s="1298" t="s">
        <v>3778</v>
      </c>
      <c r="I2060" s="1298" t="s">
        <v>1422</v>
      </c>
      <c r="J2060" s="1287" t="s">
        <v>4546</v>
      </c>
      <c r="K2060" s="1289"/>
      <c r="L2060" s="1289"/>
      <c r="M2060" s="1289"/>
      <c r="N2060" s="1289"/>
      <c r="O2060" s="1289"/>
      <c r="P2060" s="1289"/>
      <c r="Q2060" s="1289"/>
      <c r="R2060" s="1289"/>
      <c r="S2060" s="1289"/>
      <c r="T2060" s="1289"/>
      <c r="U2060" s="1289"/>
      <c r="V2060" s="1289"/>
      <c r="W2060" s="1289"/>
      <c r="X2060" s="1289"/>
      <c r="Y2060" s="1289"/>
      <c r="Z2060" s="1289"/>
      <c r="AA2060" s="1289"/>
      <c r="AB2060" s="1289"/>
      <c r="AC2060" s="1289"/>
      <c r="AD2060" s="1289"/>
      <c r="AE2060" s="1289"/>
      <c r="AF2060" s="1289"/>
      <c r="AG2060" s="1289"/>
      <c r="AH2060" s="1289"/>
    </row>
    <row r="2061" spans="1:34" s="1290" customFormat="1" ht="33.75" x14ac:dyDescent="0.2">
      <c r="A2061" s="1287" t="s">
        <v>4395</v>
      </c>
      <c r="B2061" s="1288" t="s">
        <v>4463</v>
      </c>
      <c r="C2061" s="1288" t="s">
        <v>13395</v>
      </c>
      <c r="D2061" s="1298" t="s">
        <v>10816</v>
      </c>
      <c r="E2061" s="1298" t="s">
        <v>4464</v>
      </c>
      <c r="F2061" s="1298" t="s">
        <v>4547</v>
      </c>
      <c r="G2061" s="1314" t="s">
        <v>2800</v>
      </c>
      <c r="H2061" s="1298" t="s">
        <v>1421</v>
      </c>
      <c r="I2061" s="1298" t="s">
        <v>1570</v>
      </c>
      <c r="J2061" s="1287" t="s">
        <v>4548</v>
      </c>
      <c r="K2061" s="1289"/>
      <c r="L2061" s="1289"/>
      <c r="M2061" s="1289"/>
      <c r="N2061" s="1289"/>
      <c r="O2061" s="1289"/>
      <c r="P2061" s="1289"/>
      <c r="Q2061" s="1289"/>
      <c r="R2061" s="1289"/>
      <c r="S2061" s="1289"/>
      <c r="T2061" s="1289"/>
      <c r="U2061" s="1289"/>
      <c r="V2061" s="1289"/>
      <c r="W2061" s="1289"/>
      <c r="X2061" s="1289"/>
      <c r="Y2061" s="1289"/>
      <c r="Z2061" s="1289"/>
      <c r="AA2061" s="1289"/>
      <c r="AB2061" s="1289"/>
      <c r="AC2061" s="1289"/>
      <c r="AD2061" s="1289"/>
      <c r="AE2061" s="1289"/>
      <c r="AF2061" s="1289"/>
      <c r="AG2061" s="1289"/>
      <c r="AH2061" s="1289"/>
    </row>
    <row r="2062" spans="1:34" s="1290" customFormat="1" ht="33.75" x14ac:dyDescent="0.2">
      <c r="A2062" s="1287" t="s">
        <v>4395</v>
      </c>
      <c r="B2062" s="1288" t="s">
        <v>4463</v>
      </c>
      <c r="C2062" s="1288" t="s">
        <v>13395</v>
      </c>
      <c r="D2062" s="1298" t="s">
        <v>10816</v>
      </c>
      <c r="E2062" s="1298" t="s">
        <v>4464</v>
      </c>
      <c r="F2062" s="1298" t="s">
        <v>4549</v>
      </c>
      <c r="G2062" s="1314" t="s">
        <v>4550</v>
      </c>
      <c r="H2062" s="1298" t="s">
        <v>4284</v>
      </c>
      <c r="I2062" s="1298" t="s">
        <v>1761</v>
      </c>
      <c r="J2062" s="1287" t="s">
        <v>4551</v>
      </c>
      <c r="K2062" s="1289"/>
      <c r="L2062" s="1289"/>
      <c r="M2062" s="1289"/>
      <c r="N2062" s="1289"/>
      <c r="O2062" s="1289"/>
      <c r="P2062" s="1289"/>
      <c r="Q2062" s="1289"/>
      <c r="R2062" s="1289"/>
      <c r="S2062" s="1289"/>
      <c r="T2062" s="1289"/>
      <c r="U2062" s="1289"/>
      <c r="V2062" s="1289"/>
      <c r="W2062" s="1289"/>
      <c r="X2062" s="1289"/>
      <c r="Y2062" s="1289"/>
      <c r="Z2062" s="1289"/>
      <c r="AA2062" s="1289"/>
      <c r="AB2062" s="1289"/>
      <c r="AC2062" s="1289"/>
      <c r="AD2062" s="1289"/>
      <c r="AE2062" s="1289"/>
      <c r="AF2062" s="1289"/>
      <c r="AG2062" s="1289"/>
      <c r="AH2062" s="1289"/>
    </row>
    <row r="2063" spans="1:34" s="1290" customFormat="1" ht="33.75" x14ac:dyDescent="0.2">
      <c r="A2063" s="1287" t="s">
        <v>4395</v>
      </c>
      <c r="B2063" s="1288" t="s">
        <v>4463</v>
      </c>
      <c r="C2063" s="1288" t="s">
        <v>13395</v>
      </c>
      <c r="D2063" s="1298" t="s">
        <v>10816</v>
      </c>
      <c r="E2063" s="1298" t="s">
        <v>4464</v>
      </c>
      <c r="F2063" s="1298" t="s">
        <v>4552</v>
      </c>
      <c r="G2063" s="1314" t="s">
        <v>1955</v>
      </c>
      <c r="H2063" s="1298" t="s">
        <v>2694</v>
      </c>
      <c r="I2063" s="1298" t="s">
        <v>1622</v>
      </c>
      <c r="J2063" s="1287" t="s">
        <v>4553</v>
      </c>
      <c r="K2063" s="1289"/>
      <c r="L2063" s="1289"/>
      <c r="M2063" s="1289"/>
      <c r="N2063" s="1289"/>
      <c r="O2063" s="1289"/>
      <c r="P2063" s="1289"/>
      <c r="Q2063" s="1289"/>
      <c r="R2063" s="1289"/>
      <c r="S2063" s="1289"/>
      <c r="T2063" s="1289"/>
      <c r="U2063" s="1289"/>
      <c r="V2063" s="1289"/>
      <c r="W2063" s="1289"/>
      <c r="X2063" s="1289"/>
      <c r="Y2063" s="1289"/>
      <c r="Z2063" s="1289"/>
      <c r="AA2063" s="1289"/>
      <c r="AB2063" s="1289"/>
      <c r="AC2063" s="1289"/>
      <c r="AD2063" s="1289"/>
      <c r="AE2063" s="1289"/>
      <c r="AF2063" s="1289"/>
      <c r="AG2063" s="1289"/>
      <c r="AH2063" s="1289"/>
    </row>
    <row r="2064" spans="1:34" s="1290" customFormat="1" ht="33.75" x14ac:dyDescent="0.2">
      <c r="A2064" s="1287" t="s">
        <v>4395</v>
      </c>
      <c r="B2064" s="1288" t="s">
        <v>4463</v>
      </c>
      <c r="C2064" s="1288" t="s">
        <v>13395</v>
      </c>
      <c r="D2064" s="1298" t="s">
        <v>10816</v>
      </c>
      <c r="E2064" s="1298" t="s">
        <v>4464</v>
      </c>
      <c r="F2064" s="1298" t="s">
        <v>4554</v>
      </c>
      <c r="G2064" s="1314" t="s">
        <v>4555</v>
      </c>
      <c r="H2064" s="1298" t="s">
        <v>4556</v>
      </c>
      <c r="I2064" s="1298" t="s">
        <v>4557</v>
      </c>
      <c r="J2064" s="1287" t="s">
        <v>4558</v>
      </c>
      <c r="K2064" s="1289"/>
      <c r="L2064" s="1289"/>
      <c r="M2064" s="1289"/>
      <c r="N2064" s="1289"/>
      <c r="O2064" s="1289"/>
      <c r="P2064" s="1289"/>
      <c r="Q2064" s="1289"/>
      <c r="R2064" s="1289"/>
      <c r="S2064" s="1289"/>
      <c r="T2064" s="1289"/>
      <c r="U2064" s="1289"/>
      <c r="V2064" s="1289"/>
      <c r="W2064" s="1289"/>
      <c r="X2064" s="1289"/>
      <c r="Y2064" s="1289"/>
      <c r="Z2064" s="1289"/>
      <c r="AA2064" s="1289"/>
      <c r="AB2064" s="1289"/>
      <c r="AC2064" s="1289"/>
      <c r="AD2064" s="1289"/>
      <c r="AE2064" s="1289"/>
      <c r="AF2064" s="1289"/>
      <c r="AG2064" s="1289"/>
      <c r="AH2064" s="1289"/>
    </row>
    <row r="2065" spans="1:34" s="1290" customFormat="1" ht="33.75" x14ac:dyDescent="0.2">
      <c r="A2065" s="1287" t="s">
        <v>4395</v>
      </c>
      <c r="B2065" s="1288" t="s">
        <v>4463</v>
      </c>
      <c r="C2065" s="1288" t="s">
        <v>13395</v>
      </c>
      <c r="D2065" s="1298" t="s">
        <v>10816</v>
      </c>
      <c r="E2065" s="1298" t="s">
        <v>4464</v>
      </c>
      <c r="F2065" s="1298" t="s">
        <v>4559</v>
      </c>
      <c r="G2065" s="1314" t="s">
        <v>4560</v>
      </c>
      <c r="H2065" s="1298" t="s">
        <v>1457</v>
      </c>
      <c r="I2065" s="1298" t="s">
        <v>1717</v>
      </c>
      <c r="J2065" s="1287" t="s">
        <v>4561</v>
      </c>
      <c r="K2065" s="1289"/>
      <c r="L2065" s="1289"/>
      <c r="M2065" s="1289"/>
      <c r="N2065" s="1289"/>
      <c r="O2065" s="1289"/>
      <c r="P2065" s="1289"/>
      <c r="Q2065" s="1289"/>
      <c r="R2065" s="1289"/>
      <c r="S2065" s="1289"/>
      <c r="T2065" s="1289"/>
      <c r="U2065" s="1289"/>
      <c r="V2065" s="1289"/>
      <c r="W2065" s="1289"/>
      <c r="X2065" s="1289"/>
      <c r="Y2065" s="1289"/>
      <c r="Z2065" s="1289"/>
      <c r="AA2065" s="1289"/>
      <c r="AB2065" s="1289"/>
      <c r="AC2065" s="1289"/>
      <c r="AD2065" s="1289"/>
      <c r="AE2065" s="1289"/>
      <c r="AF2065" s="1289"/>
      <c r="AG2065" s="1289"/>
      <c r="AH2065" s="1289"/>
    </row>
    <row r="2066" spans="1:34" s="1297" customFormat="1" ht="33.75" x14ac:dyDescent="0.15">
      <c r="A2066" s="1287" t="s">
        <v>4395</v>
      </c>
      <c r="B2066" s="1288" t="s">
        <v>4463</v>
      </c>
      <c r="C2066" s="1288" t="s">
        <v>13395</v>
      </c>
      <c r="D2066" s="1298" t="s">
        <v>10816</v>
      </c>
      <c r="E2066" s="1298" t="s">
        <v>4464</v>
      </c>
      <c r="F2066" s="1298" t="s">
        <v>4562</v>
      </c>
      <c r="G2066" s="1314" t="s">
        <v>2800</v>
      </c>
      <c r="H2066" s="1298" t="s">
        <v>2936</v>
      </c>
      <c r="I2066" s="1298" t="s">
        <v>1622</v>
      </c>
      <c r="J2066" s="1287" t="s">
        <v>4563</v>
      </c>
    </row>
    <row r="2067" spans="1:34" s="1290" customFormat="1" ht="33.75" x14ac:dyDescent="0.2">
      <c r="A2067" s="1287" t="s">
        <v>4395</v>
      </c>
      <c r="B2067" s="1288" t="s">
        <v>4463</v>
      </c>
      <c r="C2067" s="1288" t="s">
        <v>13395</v>
      </c>
      <c r="D2067" s="1298" t="s">
        <v>10816</v>
      </c>
      <c r="E2067" s="1298" t="s">
        <v>4464</v>
      </c>
      <c r="F2067" s="1298" t="s">
        <v>4564</v>
      </c>
      <c r="G2067" s="1314" t="s">
        <v>4565</v>
      </c>
      <c r="H2067" s="1298" t="s">
        <v>1696</v>
      </c>
      <c r="I2067" s="1298" t="s">
        <v>1697</v>
      </c>
      <c r="J2067" s="1287" t="s">
        <v>4566</v>
      </c>
      <c r="K2067" s="1289"/>
      <c r="L2067" s="1289"/>
      <c r="M2067" s="1289"/>
      <c r="N2067" s="1289"/>
      <c r="O2067" s="1289"/>
      <c r="P2067" s="1289"/>
      <c r="Q2067" s="1289"/>
      <c r="R2067" s="1289"/>
      <c r="S2067" s="1289"/>
      <c r="T2067" s="1289"/>
      <c r="U2067" s="1289"/>
      <c r="V2067" s="1289"/>
      <c r="W2067" s="1289"/>
      <c r="X2067" s="1289"/>
      <c r="Y2067" s="1289"/>
      <c r="Z2067" s="1289"/>
      <c r="AA2067" s="1289"/>
      <c r="AB2067" s="1289"/>
      <c r="AC2067" s="1289"/>
      <c r="AD2067" s="1289"/>
      <c r="AE2067" s="1289"/>
      <c r="AF2067" s="1289"/>
      <c r="AG2067" s="1289"/>
      <c r="AH2067" s="1289"/>
    </row>
    <row r="2068" spans="1:34" s="1290" customFormat="1" ht="33.75" x14ac:dyDescent="0.2">
      <c r="A2068" s="1287" t="s">
        <v>4395</v>
      </c>
      <c r="B2068" s="1288" t="s">
        <v>4463</v>
      </c>
      <c r="C2068" s="1288" t="s">
        <v>13395</v>
      </c>
      <c r="D2068" s="1298" t="s">
        <v>10816</v>
      </c>
      <c r="E2068" s="1298" t="s">
        <v>4464</v>
      </c>
      <c r="F2068" s="1298" t="s">
        <v>4567</v>
      </c>
      <c r="G2068" s="1314" t="s">
        <v>4568</v>
      </c>
      <c r="H2068" s="1298" t="s">
        <v>4569</v>
      </c>
      <c r="I2068" s="1298" t="s">
        <v>4570</v>
      </c>
      <c r="J2068" s="1287" t="s">
        <v>13427</v>
      </c>
      <c r="K2068" s="1289"/>
      <c r="L2068" s="1289"/>
      <c r="M2068" s="1289"/>
      <c r="N2068" s="1289"/>
      <c r="O2068" s="1289"/>
      <c r="P2068" s="1289"/>
      <c r="Q2068" s="1289"/>
      <c r="R2068" s="1289"/>
      <c r="S2068" s="1289"/>
      <c r="T2068" s="1289"/>
      <c r="U2068" s="1289"/>
      <c r="V2068" s="1289"/>
      <c r="W2068" s="1289"/>
      <c r="X2068" s="1289"/>
      <c r="Y2068" s="1289"/>
      <c r="Z2068" s="1289"/>
      <c r="AA2068" s="1289"/>
      <c r="AB2068" s="1289"/>
      <c r="AC2068" s="1289"/>
      <c r="AD2068" s="1289"/>
      <c r="AE2068" s="1289"/>
      <c r="AF2068" s="1289"/>
      <c r="AG2068" s="1289"/>
      <c r="AH2068" s="1289"/>
    </row>
    <row r="2069" spans="1:34" s="1290" customFormat="1" ht="33.75" x14ac:dyDescent="0.2">
      <c r="A2069" s="1287" t="s">
        <v>4395</v>
      </c>
      <c r="B2069" s="1288" t="s">
        <v>4463</v>
      </c>
      <c r="C2069" s="1288" t="s">
        <v>13395</v>
      </c>
      <c r="D2069" s="1298" t="s">
        <v>10816</v>
      </c>
      <c r="E2069" s="1298" t="s">
        <v>4464</v>
      </c>
      <c r="F2069" s="1298" t="s">
        <v>13428</v>
      </c>
      <c r="G2069" s="1314" t="s">
        <v>4571</v>
      </c>
      <c r="H2069" s="1298" t="s">
        <v>4572</v>
      </c>
      <c r="I2069" s="1298" t="s">
        <v>2144</v>
      </c>
      <c r="J2069" s="1287" t="s">
        <v>4573</v>
      </c>
      <c r="K2069" s="1289"/>
      <c r="L2069" s="1289"/>
      <c r="M2069" s="1289"/>
      <c r="N2069" s="1289"/>
      <c r="O2069" s="1289"/>
      <c r="P2069" s="1289"/>
      <c r="Q2069" s="1289"/>
      <c r="R2069" s="1289"/>
      <c r="S2069" s="1289"/>
      <c r="T2069" s="1289"/>
      <c r="U2069" s="1289"/>
      <c r="V2069" s="1289"/>
      <c r="W2069" s="1289"/>
      <c r="X2069" s="1289"/>
      <c r="Y2069" s="1289"/>
      <c r="Z2069" s="1289"/>
      <c r="AA2069" s="1289"/>
      <c r="AB2069" s="1289"/>
      <c r="AC2069" s="1289"/>
      <c r="AD2069" s="1289"/>
      <c r="AE2069" s="1289"/>
      <c r="AF2069" s="1289"/>
      <c r="AG2069" s="1289"/>
      <c r="AH2069" s="1289"/>
    </row>
    <row r="2070" spans="1:34" s="1290" customFormat="1" ht="33.75" x14ac:dyDescent="0.2">
      <c r="A2070" s="1287" t="s">
        <v>4395</v>
      </c>
      <c r="B2070" s="1288" t="s">
        <v>4463</v>
      </c>
      <c r="C2070" s="1288" t="s">
        <v>13395</v>
      </c>
      <c r="D2070" s="1298" t="s">
        <v>10816</v>
      </c>
      <c r="E2070" s="1298" t="s">
        <v>4464</v>
      </c>
      <c r="F2070" s="1298" t="s">
        <v>4574</v>
      </c>
      <c r="G2070" s="1314" t="s">
        <v>4575</v>
      </c>
      <c r="H2070" s="1298" t="s">
        <v>2856</v>
      </c>
      <c r="I2070" s="1298" t="s">
        <v>1761</v>
      </c>
      <c r="J2070" s="1287" t="s">
        <v>4576</v>
      </c>
      <c r="K2070" s="1289"/>
      <c r="L2070" s="1289"/>
      <c r="M2070" s="1289"/>
      <c r="N2070" s="1289"/>
      <c r="O2070" s="1289"/>
      <c r="P2070" s="1289"/>
      <c r="Q2070" s="1289"/>
      <c r="R2070" s="1289"/>
      <c r="S2070" s="1289"/>
      <c r="T2070" s="1289"/>
      <c r="U2070" s="1289"/>
      <c r="V2070" s="1289"/>
      <c r="W2070" s="1289"/>
      <c r="X2070" s="1289"/>
      <c r="Y2070" s="1289"/>
      <c r="Z2070" s="1289"/>
      <c r="AA2070" s="1289"/>
      <c r="AB2070" s="1289"/>
      <c r="AC2070" s="1289"/>
      <c r="AD2070" s="1289"/>
      <c r="AE2070" s="1289"/>
      <c r="AF2070" s="1289"/>
      <c r="AG2070" s="1289"/>
      <c r="AH2070" s="1289"/>
    </row>
    <row r="2071" spans="1:34" s="1290" customFormat="1" ht="33.75" x14ac:dyDescent="0.2">
      <c r="A2071" s="1287" t="s">
        <v>4395</v>
      </c>
      <c r="B2071" s="1288" t="s">
        <v>4463</v>
      </c>
      <c r="C2071" s="1288" t="s">
        <v>13395</v>
      </c>
      <c r="D2071" s="1298" t="s">
        <v>10816</v>
      </c>
      <c r="E2071" s="1298" t="s">
        <v>4464</v>
      </c>
      <c r="F2071" s="1298" t="s">
        <v>4577</v>
      </c>
      <c r="G2071" s="1314" t="s">
        <v>4578</v>
      </c>
      <c r="H2071" s="1298" t="s">
        <v>1700</v>
      </c>
      <c r="I2071" s="1298" t="s">
        <v>4579</v>
      </c>
      <c r="J2071" s="1287" t="s">
        <v>4580</v>
      </c>
      <c r="K2071" s="1289"/>
      <c r="L2071" s="1289"/>
      <c r="M2071" s="1289"/>
      <c r="N2071" s="1289"/>
      <c r="O2071" s="1289"/>
      <c r="P2071" s="1289"/>
      <c r="Q2071" s="1289"/>
      <c r="R2071" s="1289"/>
      <c r="S2071" s="1289"/>
      <c r="T2071" s="1289"/>
      <c r="U2071" s="1289"/>
      <c r="V2071" s="1289"/>
      <c r="W2071" s="1289"/>
      <c r="X2071" s="1289"/>
      <c r="Y2071" s="1289"/>
      <c r="Z2071" s="1289"/>
      <c r="AA2071" s="1289"/>
      <c r="AB2071" s="1289"/>
      <c r="AC2071" s="1289"/>
      <c r="AD2071" s="1289"/>
      <c r="AE2071" s="1289"/>
      <c r="AF2071" s="1289"/>
      <c r="AG2071" s="1289"/>
      <c r="AH2071" s="1289"/>
    </row>
    <row r="2072" spans="1:34" s="1290" customFormat="1" ht="33.75" x14ac:dyDescent="0.2">
      <c r="A2072" s="1287" t="s">
        <v>4395</v>
      </c>
      <c r="B2072" s="1288" t="s">
        <v>4463</v>
      </c>
      <c r="C2072" s="1288" t="s">
        <v>13395</v>
      </c>
      <c r="D2072" s="1298" t="s">
        <v>10816</v>
      </c>
      <c r="E2072" s="1298" t="s">
        <v>4464</v>
      </c>
      <c r="F2072" s="1298" t="s">
        <v>4581</v>
      </c>
      <c r="G2072" s="1314" t="s">
        <v>4582</v>
      </c>
      <c r="H2072" s="1298" t="s">
        <v>4583</v>
      </c>
      <c r="I2072" s="1298" t="s">
        <v>4584</v>
      </c>
      <c r="J2072" s="1287" t="s">
        <v>4585</v>
      </c>
      <c r="K2072" s="1289"/>
      <c r="L2072" s="1289"/>
      <c r="M2072" s="1289"/>
      <c r="N2072" s="1289"/>
      <c r="O2072" s="1289"/>
      <c r="P2072" s="1289"/>
      <c r="Q2072" s="1289"/>
      <c r="R2072" s="1289"/>
      <c r="S2072" s="1289"/>
      <c r="T2072" s="1289"/>
      <c r="U2072" s="1289"/>
      <c r="V2072" s="1289"/>
      <c r="W2072" s="1289"/>
      <c r="X2072" s="1289"/>
      <c r="Y2072" s="1289"/>
      <c r="Z2072" s="1289"/>
      <c r="AA2072" s="1289"/>
      <c r="AB2072" s="1289"/>
      <c r="AC2072" s="1289"/>
      <c r="AD2072" s="1289"/>
      <c r="AE2072" s="1289"/>
      <c r="AF2072" s="1289"/>
      <c r="AG2072" s="1289"/>
      <c r="AH2072" s="1289"/>
    </row>
    <row r="2073" spans="1:34" s="1290" customFormat="1" ht="33.75" x14ac:dyDescent="0.2">
      <c r="A2073" s="1287" t="s">
        <v>4395</v>
      </c>
      <c r="B2073" s="1288" t="s">
        <v>4463</v>
      </c>
      <c r="C2073" s="1288" t="s">
        <v>13395</v>
      </c>
      <c r="D2073" s="1298" t="s">
        <v>10816</v>
      </c>
      <c r="E2073" s="1298" t="s">
        <v>4464</v>
      </c>
      <c r="F2073" s="1298" t="s">
        <v>4586</v>
      </c>
      <c r="G2073" s="1314" t="s">
        <v>4587</v>
      </c>
      <c r="H2073" s="1298" t="s">
        <v>4588</v>
      </c>
      <c r="I2073" s="1298" t="s">
        <v>4589</v>
      </c>
      <c r="J2073" s="1287" t="s">
        <v>4590</v>
      </c>
      <c r="K2073" s="1289"/>
      <c r="L2073" s="1289"/>
      <c r="M2073" s="1289"/>
      <c r="N2073" s="1289"/>
      <c r="O2073" s="1289"/>
      <c r="P2073" s="1289"/>
      <c r="Q2073" s="1289"/>
      <c r="R2073" s="1289"/>
      <c r="S2073" s="1289"/>
      <c r="T2073" s="1289"/>
      <c r="U2073" s="1289"/>
      <c r="V2073" s="1289"/>
      <c r="W2073" s="1289"/>
      <c r="X2073" s="1289"/>
      <c r="Y2073" s="1289"/>
      <c r="Z2073" s="1289"/>
      <c r="AA2073" s="1289"/>
      <c r="AB2073" s="1289"/>
      <c r="AC2073" s="1289"/>
      <c r="AD2073" s="1289"/>
      <c r="AE2073" s="1289"/>
      <c r="AF2073" s="1289"/>
      <c r="AG2073" s="1289"/>
      <c r="AH2073" s="1289"/>
    </row>
    <row r="2074" spans="1:34" s="1290" customFormat="1" ht="33.75" x14ac:dyDescent="0.2">
      <c r="A2074" s="1287" t="s">
        <v>4395</v>
      </c>
      <c r="B2074" s="1288" t="s">
        <v>4463</v>
      </c>
      <c r="C2074" s="1288" t="s">
        <v>13395</v>
      </c>
      <c r="D2074" s="1298" t="s">
        <v>10816</v>
      </c>
      <c r="E2074" s="1298" t="s">
        <v>4464</v>
      </c>
      <c r="F2074" s="1298" t="s">
        <v>4591</v>
      </c>
      <c r="G2074" s="1314" t="s">
        <v>4592</v>
      </c>
      <c r="H2074" s="1298" t="s">
        <v>4593</v>
      </c>
      <c r="I2074" s="1298" t="s">
        <v>4594</v>
      </c>
      <c r="J2074" s="1287" t="s">
        <v>4595</v>
      </c>
      <c r="K2074" s="1289"/>
      <c r="L2074" s="1289"/>
      <c r="M2074" s="1289"/>
      <c r="N2074" s="1289"/>
      <c r="O2074" s="1289"/>
      <c r="P2074" s="1289"/>
      <c r="Q2074" s="1289"/>
      <c r="R2074" s="1289"/>
      <c r="S2074" s="1289"/>
      <c r="T2074" s="1289"/>
      <c r="U2074" s="1289"/>
      <c r="V2074" s="1289"/>
      <c r="W2074" s="1289"/>
      <c r="X2074" s="1289"/>
      <c r="Y2074" s="1289"/>
      <c r="Z2074" s="1289"/>
      <c r="AA2074" s="1289"/>
      <c r="AB2074" s="1289"/>
      <c r="AC2074" s="1289"/>
      <c r="AD2074" s="1289"/>
      <c r="AE2074" s="1289"/>
      <c r="AF2074" s="1289"/>
      <c r="AG2074" s="1289"/>
      <c r="AH2074" s="1289"/>
    </row>
    <row r="2075" spans="1:34" s="1290" customFormat="1" ht="33.75" x14ac:dyDescent="0.2">
      <c r="A2075" s="1287" t="s">
        <v>4395</v>
      </c>
      <c r="B2075" s="1288" t="s">
        <v>4463</v>
      </c>
      <c r="C2075" s="1288" t="s">
        <v>13395</v>
      </c>
      <c r="D2075" s="1298" t="s">
        <v>10816</v>
      </c>
      <c r="E2075" s="1298" t="s">
        <v>4464</v>
      </c>
      <c r="F2075" s="1298" t="s">
        <v>4596</v>
      </c>
      <c r="G2075" s="1314" t="s">
        <v>4597</v>
      </c>
      <c r="H2075" s="1298" t="s">
        <v>1569</v>
      </c>
      <c r="I2075" s="1298" t="s">
        <v>1717</v>
      </c>
      <c r="J2075" s="1287" t="s">
        <v>4598</v>
      </c>
      <c r="K2075" s="1289"/>
      <c r="L2075" s="1289"/>
      <c r="M2075" s="1289"/>
      <c r="N2075" s="1289"/>
      <c r="O2075" s="1289"/>
      <c r="P2075" s="1289"/>
      <c r="Q2075" s="1289"/>
      <c r="R2075" s="1289"/>
      <c r="S2075" s="1289"/>
      <c r="T2075" s="1289"/>
      <c r="U2075" s="1289"/>
      <c r="V2075" s="1289"/>
      <c r="W2075" s="1289"/>
      <c r="X2075" s="1289"/>
      <c r="Y2075" s="1289"/>
      <c r="Z2075" s="1289"/>
      <c r="AA2075" s="1289"/>
      <c r="AB2075" s="1289"/>
      <c r="AC2075" s="1289"/>
      <c r="AD2075" s="1289"/>
      <c r="AE2075" s="1289"/>
      <c r="AF2075" s="1289"/>
      <c r="AG2075" s="1289"/>
      <c r="AH2075" s="1289"/>
    </row>
    <row r="2076" spans="1:34" s="1290" customFormat="1" ht="33.75" x14ac:dyDescent="0.2">
      <c r="A2076" s="1287" t="s">
        <v>4395</v>
      </c>
      <c r="B2076" s="1288" t="s">
        <v>4463</v>
      </c>
      <c r="C2076" s="1288" t="s">
        <v>13395</v>
      </c>
      <c r="D2076" s="1298" t="s">
        <v>10816</v>
      </c>
      <c r="E2076" s="1298" t="s">
        <v>4464</v>
      </c>
      <c r="F2076" s="1298" t="s">
        <v>4599</v>
      </c>
      <c r="G2076" s="1314" t="s">
        <v>3599</v>
      </c>
      <c r="H2076" s="1298" t="s">
        <v>4600</v>
      </c>
      <c r="I2076" s="1298" t="s">
        <v>4601</v>
      </c>
      <c r="J2076" s="1287" t="s">
        <v>4602</v>
      </c>
      <c r="K2076" s="1289"/>
      <c r="L2076" s="1289"/>
      <c r="M2076" s="1289"/>
      <c r="N2076" s="1289"/>
      <c r="O2076" s="1289"/>
      <c r="P2076" s="1289"/>
      <c r="Q2076" s="1289"/>
      <c r="R2076" s="1289"/>
      <c r="S2076" s="1289"/>
      <c r="T2076" s="1289"/>
      <c r="U2076" s="1289"/>
      <c r="V2076" s="1289"/>
      <c r="W2076" s="1289"/>
      <c r="X2076" s="1289"/>
      <c r="Y2076" s="1289"/>
      <c r="Z2076" s="1289"/>
      <c r="AA2076" s="1289"/>
      <c r="AB2076" s="1289"/>
      <c r="AC2076" s="1289"/>
      <c r="AD2076" s="1289"/>
      <c r="AE2076" s="1289"/>
      <c r="AF2076" s="1289"/>
      <c r="AG2076" s="1289"/>
      <c r="AH2076" s="1289"/>
    </row>
    <row r="2077" spans="1:34" s="1290" customFormat="1" ht="33.75" x14ac:dyDescent="0.2">
      <c r="A2077" s="1287" t="s">
        <v>4395</v>
      </c>
      <c r="B2077" s="1288" t="s">
        <v>4463</v>
      </c>
      <c r="C2077" s="1288" t="s">
        <v>13395</v>
      </c>
      <c r="D2077" s="1298" t="s">
        <v>10816</v>
      </c>
      <c r="E2077" s="1298" t="s">
        <v>4464</v>
      </c>
      <c r="F2077" s="1298" t="s">
        <v>4603</v>
      </c>
      <c r="G2077" s="1314" t="s">
        <v>13429</v>
      </c>
      <c r="H2077" s="1298" t="s">
        <v>3781</v>
      </c>
      <c r="I2077" s="1298" t="s">
        <v>1410</v>
      </c>
      <c r="J2077" s="1287" t="s">
        <v>13430</v>
      </c>
      <c r="K2077" s="1289"/>
      <c r="L2077" s="1289"/>
      <c r="M2077" s="1289"/>
      <c r="N2077" s="1289"/>
      <c r="O2077" s="1289"/>
      <c r="P2077" s="1289"/>
      <c r="Q2077" s="1289"/>
      <c r="R2077" s="1289"/>
      <c r="S2077" s="1289"/>
      <c r="T2077" s="1289"/>
      <c r="U2077" s="1289"/>
      <c r="V2077" s="1289"/>
      <c r="W2077" s="1289"/>
      <c r="X2077" s="1289"/>
      <c r="Y2077" s="1289"/>
      <c r="Z2077" s="1289"/>
      <c r="AA2077" s="1289"/>
      <c r="AB2077" s="1289"/>
      <c r="AC2077" s="1289"/>
      <c r="AD2077" s="1289"/>
      <c r="AE2077" s="1289"/>
      <c r="AF2077" s="1289"/>
      <c r="AG2077" s="1289"/>
      <c r="AH2077" s="1289"/>
    </row>
    <row r="2078" spans="1:34" s="1290" customFormat="1" ht="33.75" x14ac:dyDescent="0.2">
      <c r="A2078" s="1287" t="s">
        <v>4395</v>
      </c>
      <c r="B2078" s="1288" t="s">
        <v>4463</v>
      </c>
      <c r="C2078" s="1288" t="s">
        <v>13395</v>
      </c>
      <c r="D2078" s="1298" t="s">
        <v>10816</v>
      </c>
      <c r="E2078" s="1298" t="s">
        <v>4464</v>
      </c>
      <c r="F2078" s="1298" t="s">
        <v>4604</v>
      </c>
      <c r="G2078" s="1314" t="s">
        <v>4605</v>
      </c>
      <c r="H2078" s="1298" t="s">
        <v>2034</v>
      </c>
      <c r="I2078" s="1298" t="s">
        <v>3843</v>
      </c>
      <c r="J2078" s="1287" t="s">
        <v>4606</v>
      </c>
      <c r="K2078" s="1289"/>
      <c r="L2078" s="1289"/>
      <c r="M2078" s="1289"/>
      <c r="N2078" s="1289"/>
      <c r="O2078" s="1289"/>
      <c r="P2078" s="1289"/>
      <c r="Q2078" s="1289"/>
      <c r="R2078" s="1289"/>
      <c r="S2078" s="1289"/>
      <c r="T2078" s="1289"/>
      <c r="U2078" s="1289"/>
      <c r="V2078" s="1289"/>
      <c r="W2078" s="1289"/>
      <c r="X2078" s="1289"/>
      <c r="Y2078" s="1289"/>
      <c r="Z2078" s="1289"/>
      <c r="AA2078" s="1289"/>
      <c r="AB2078" s="1289"/>
      <c r="AC2078" s="1289"/>
      <c r="AD2078" s="1289"/>
      <c r="AE2078" s="1289"/>
      <c r="AF2078" s="1289"/>
      <c r="AG2078" s="1289"/>
      <c r="AH2078" s="1289"/>
    </row>
    <row r="2079" spans="1:34" s="1290" customFormat="1" ht="33.75" x14ac:dyDescent="0.2">
      <c r="A2079" s="1287" t="s">
        <v>4395</v>
      </c>
      <c r="B2079" s="1288" t="s">
        <v>4463</v>
      </c>
      <c r="C2079" s="1288" t="s">
        <v>13395</v>
      </c>
      <c r="D2079" s="1298" t="s">
        <v>10816</v>
      </c>
      <c r="E2079" s="1298" t="s">
        <v>4464</v>
      </c>
      <c r="F2079" s="1298" t="s">
        <v>4607</v>
      </c>
      <c r="G2079" s="1314" t="s">
        <v>4608</v>
      </c>
      <c r="H2079" s="1298" t="s">
        <v>4609</v>
      </c>
      <c r="I2079" s="1298" t="s">
        <v>4610</v>
      </c>
      <c r="J2079" s="1287" t="s">
        <v>13431</v>
      </c>
      <c r="K2079" s="1289"/>
      <c r="L2079" s="1289"/>
      <c r="M2079" s="1289"/>
      <c r="N2079" s="1289"/>
      <c r="O2079" s="1289"/>
      <c r="P2079" s="1289"/>
      <c r="Q2079" s="1289"/>
      <c r="R2079" s="1289"/>
      <c r="S2079" s="1289"/>
      <c r="T2079" s="1289"/>
      <c r="U2079" s="1289"/>
      <c r="V2079" s="1289"/>
      <c r="W2079" s="1289"/>
      <c r="X2079" s="1289"/>
      <c r="Y2079" s="1289"/>
      <c r="Z2079" s="1289"/>
      <c r="AA2079" s="1289"/>
      <c r="AB2079" s="1289"/>
      <c r="AC2079" s="1289"/>
      <c r="AD2079" s="1289"/>
      <c r="AE2079" s="1289"/>
      <c r="AF2079" s="1289"/>
      <c r="AG2079" s="1289"/>
      <c r="AH2079" s="1289"/>
    </row>
    <row r="2080" spans="1:34" s="1290" customFormat="1" ht="33.75" x14ac:dyDescent="0.2">
      <c r="A2080" s="1287" t="s">
        <v>4395</v>
      </c>
      <c r="B2080" s="1288" t="s">
        <v>4463</v>
      </c>
      <c r="C2080" s="1288" t="s">
        <v>13395</v>
      </c>
      <c r="D2080" s="1298" t="s">
        <v>10816</v>
      </c>
      <c r="E2080" s="1298" t="s">
        <v>4464</v>
      </c>
      <c r="F2080" s="1298" t="s">
        <v>4611</v>
      </c>
      <c r="G2080" s="1314" t="s">
        <v>4612</v>
      </c>
      <c r="H2080" s="1298" t="s">
        <v>1421</v>
      </c>
      <c r="I2080" s="1298" t="s">
        <v>1582</v>
      </c>
      <c r="J2080" s="1287" t="s">
        <v>13432</v>
      </c>
      <c r="K2080" s="1289"/>
      <c r="L2080" s="1289"/>
      <c r="M2080" s="1289"/>
      <c r="N2080" s="1289"/>
      <c r="O2080" s="1289"/>
      <c r="P2080" s="1289"/>
      <c r="Q2080" s="1289"/>
      <c r="R2080" s="1289"/>
      <c r="S2080" s="1289"/>
      <c r="T2080" s="1289"/>
      <c r="U2080" s="1289"/>
      <c r="V2080" s="1289"/>
      <c r="W2080" s="1289"/>
      <c r="X2080" s="1289"/>
      <c r="Y2080" s="1289"/>
      <c r="Z2080" s="1289"/>
      <c r="AA2080" s="1289"/>
      <c r="AB2080" s="1289"/>
      <c r="AC2080" s="1289"/>
      <c r="AD2080" s="1289"/>
      <c r="AE2080" s="1289"/>
      <c r="AF2080" s="1289"/>
      <c r="AG2080" s="1289"/>
      <c r="AH2080" s="1289"/>
    </row>
    <row r="2081" spans="1:34" s="1290" customFormat="1" ht="33.75" x14ac:dyDescent="0.2">
      <c r="A2081" s="1287" t="s">
        <v>4395</v>
      </c>
      <c r="B2081" s="1288" t="s">
        <v>4463</v>
      </c>
      <c r="C2081" s="1288" t="s">
        <v>13395</v>
      </c>
      <c r="D2081" s="1298" t="s">
        <v>10816</v>
      </c>
      <c r="E2081" s="1298" t="s">
        <v>4464</v>
      </c>
      <c r="F2081" s="1298" t="s">
        <v>4613</v>
      </c>
      <c r="G2081" s="1314" t="s">
        <v>2989</v>
      </c>
      <c r="H2081" s="1298" t="s">
        <v>2694</v>
      </c>
      <c r="I2081" s="1298" t="s">
        <v>1410</v>
      </c>
      <c r="J2081" s="1287" t="s">
        <v>4614</v>
      </c>
      <c r="K2081" s="1289"/>
      <c r="L2081" s="1289"/>
      <c r="M2081" s="1289"/>
      <c r="N2081" s="1289"/>
      <c r="O2081" s="1289"/>
      <c r="P2081" s="1289"/>
      <c r="Q2081" s="1289"/>
      <c r="R2081" s="1289"/>
      <c r="S2081" s="1289"/>
      <c r="T2081" s="1289"/>
      <c r="U2081" s="1289"/>
      <c r="V2081" s="1289"/>
      <c r="W2081" s="1289"/>
      <c r="X2081" s="1289"/>
      <c r="Y2081" s="1289"/>
      <c r="Z2081" s="1289"/>
      <c r="AA2081" s="1289"/>
      <c r="AB2081" s="1289"/>
      <c r="AC2081" s="1289"/>
      <c r="AD2081" s="1289"/>
      <c r="AE2081" s="1289"/>
      <c r="AF2081" s="1289"/>
      <c r="AG2081" s="1289"/>
      <c r="AH2081" s="1289"/>
    </row>
    <row r="2082" spans="1:34" s="1290" customFormat="1" ht="33.75" x14ac:dyDescent="0.2">
      <c r="A2082" s="1287" t="s">
        <v>4395</v>
      </c>
      <c r="B2082" s="1288" t="s">
        <v>4463</v>
      </c>
      <c r="C2082" s="1288" t="s">
        <v>13395</v>
      </c>
      <c r="D2082" s="1298" t="s">
        <v>10816</v>
      </c>
      <c r="E2082" s="1298" t="s">
        <v>4464</v>
      </c>
      <c r="F2082" s="1298" t="s">
        <v>4615</v>
      </c>
      <c r="G2082" s="1314" t="s">
        <v>4616</v>
      </c>
      <c r="H2082" s="1314" t="s">
        <v>2694</v>
      </c>
      <c r="I2082" s="1298" t="s">
        <v>1422</v>
      </c>
      <c r="J2082" s="1287" t="s">
        <v>4617</v>
      </c>
      <c r="K2082" s="1289"/>
      <c r="L2082" s="1289"/>
      <c r="M2082" s="1289"/>
      <c r="N2082" s="1289"/>
      <c r="O2082" s="1289"/>
      <c r="P2082" s="1289"/>
      <c r="Q2082" s="1289"/>
      <c r="R2082" s="1289"/>
      <c r="S2082" s="1289"/>
      <c r="T2082" s="1289"/>
      <c r="U2082" s="1289"/>
      <c r="V2082" s="1289"/>
      <c r="W2082" s="1289"/>
      <c r="X2082" s="1289"/>
      <c r="Y2082" s="1289"/>
      <c r="Z2082" s="1289"/>
      <c r="AA2082" s="1289"/>
      <c r="AB2082" s="1289"/>
      <c r="AC2082" s="1289"/>
      <c r="AD2082" s="1289"/>
      <c r="AE2082" s="1289"/>
      <c r="AF2082" s="1289"/>
      <c r="AG2082" s="1289"/>
      <c r="AH2082" s="1289"/>
    </row>
    <row r="2083" spans="1:34" s="1290" customFormat="1" ht="33.75" x14ac:dyDescent="0.2">
      <c r="A2083" s="1287" t="s">
        <v>4395</v>
      </c>
      <c r="B2083" s="1288" t="s">
        <v>4463</v>
      </c>
      <c r="C2083" s="1288" t="s">
        <v>13395</v>
      </c>
      <c r="D2083" s="1298" t="s">
        <v>10816</v>
      </c>
      <c r="E2083" s="1298" t="s">
        <v>4464</v>
      </c>
      <c r="F2083" s="1298" t="s">
        <v>4618</v>
      </c>
      <c r="G2083" s="1314" t="s">
        <v>4619</v>
      </c>
      <c r="H2083" s="1298" t="s">
        <v>4620</v>
      </c>
      <c r="I2083" s="1298" t="s">
        <v>4621</v>
      </c>
      <c r="J2083" s="1287" t="s">
        <v>4622</v>
      </c>
      <c r="K2083" s="1289"/>
      <c r="L2083" s="1289"/>
      <c r="M2083" s="1289"/>
      <c r="N2083" s="1289"/>
      <c r="O2083" s="1289"/>
      <c r="P2083" s="1289"/>
      <c r="Q2083" s="1289"/>
      <c r="R2083" s="1289"/>
      <c r="S2083" s="1289"/>
      <c r="T2083" s="1289"/>
      <c r="U2083" s="1289"/>
      <c r="V2083" s="1289"/>
      <c r="W2083" s="1289"/>
      <c r="X2083" s="1289"/>
      <c r="Y2083" s="1289"/>
      <c r="Z2083" s="1289"/>
      <c r="AA2083" s="1289"/>
      <c r="AB2083" s="1289"/>
      <c r="AC2083" s="1289"/>
      <c r="AD2083" s="1289"/>
      <c r="AE2083" s="1289"/>
      <c r="AF2083" s="1289"/>
      <c r="AG2083" s="1289"/>
      <c r="AH2083" s="1289"/>
    </row>
    <row r="2084" spans="1:34" s="1290" customFormat="1" ht="33.75" x14ac:dyDescent="0.2">
      <c r="A2084" s="1287" t="s">
        <v>4395</v>
      </c>
      <c r="B2084" s="1288" t="s">
        <v>4463</v>
      </c>
      <c r="C2084" s="1288" t="s">
        <v>13395</v>
      </c>
      <c r="D2084" s="1298" t="s">
        <v>10816</v>
      </c>
      <c r="E2084" s="1298" t="s">
        <v>4464</v>
      </c>
      <c r="F2084" s="1298" t="s">
        <v>4623</v>
      </c>
      <c r="G2084" s="1314" t="s">
        <v>4624</v>
      </c>
      <c r="H2084" s="1298" t="s">
        <v>4625</v>
      </c>
      <c r="I2084" s="1298" t="s">
        <v>4626</v>
      </c>
      <c r="J2084" s="1287" t="s">
        <v>13433</v>
      </c>
      <c r="K2084" s="1289"/>
      <c r="L2084" s="1289"/>
      <c r="M2084" s="1289"/>
      <c r="N2084" s="1289"/>
      <c r="O2084" s="1289"/>
      <c r="P2084" s="1289"/>
      <c r="Q2084" s="1289"/>
      <c r="R2084" s="1289"/>
      <c r="S2084" s="1289"/>
      <c r="T2084" s="1289"/>
      <c r="U2084" s="1289"/>
      <c r="V2084" s="1289"/>
      <c r="W2084" s="1289"/>
      <c r="X2084" s="1289"/>
      <c r="Y2084" s="1289"/>
      <c r="Z2084" s="1289"/>
      <c r="AA2084" s="1289"/>
      <c r="AB2084" s="1289"/>
      <c r="AC2084" s="1289"/>
      <c r="AD2084" s="1289"/>
      <c r="AE2084" s="1289"/>
      <c r="AF2084" s="1289"/>
      <c r="AG2084" s="1289"/>
      <c r="AH2084" s="1289"/>
    </row>
    <row r="2085" spans="1:34" s="1290" customFormat="1" ht="33.75" x14ac:dyDescent="0.2">
      <c r="A2085" s="1287" t="s">
        <v>4395</v>
      </c>
      <c r="B2085" s="1288" t="s">
        <v>4463</v>
      </c>
      <c r="C2085" s="1288" t="s">
        <v>13395</v>
      </c>
      <c r="D2085" s="1298" t="s">
        <v>10816</v>
      </c>
      <c r="E2085" s="1298" t="s">
        <v>4464</v>
      </c>
      <c r="F2085" s="1298" t="s">
        <v>4627</v>
      </c>
      <c r="G2085" s="1314" t="s">
        <v>4628</v>
      </c>
      <c r="H2085" s="1298" t="s">
        <v>3038</v>
      </c>
      <c r="I2085" s="1298" t="s">
        <v>3039</v>
      </c>
      <c r="J2085" s="1287" t="s">
        <v>4629</v>
      </c>
      <c r="K2085" s="1289"/>
      <c r="L2085" s="1289"/>
      <c r="M2085" s="1289"/>
      <c r="N2085" s="1289"/>
      <c r="O2085" s="1289"/>
      <c r="P2085" s="1289"/>
      <c r="Q2085" s="1289"/>
      <c r="R2085" s="1289"/>
      <c r="S2085" s="1289"/>
      <c r="T2085" s="1289"/>
      <c r="U2085" s="1289"/>
      <c r="V2085" s="1289"/>
      <c r="W2085" s="1289"/>
      <c r="X2085" s="1289"/>
      <c r="Y2085" s="1289"/>
      <c r="Z2085" s="1289"/>
      <c r="AA2085" s="1289"/>
      <c r="AB2085" s="1289"/>
      <c r="AC2085" s="1289"/>
      <c r="AD2085" s="1289"/>
      <c r="AE2085" s="1289"/>
      <c r="AF2085" s="1289"/>
      <c r="AG2085" s="1289"/>
      <c r="AH2085" s="1289"/>
    </row>
    <row r="2086" spans="1:34" s="1290" customFormat="1" ht="33.75" x14ac:dyDescent="0.2">
      <c r="A2086" s="1287" t="s">
        <v>4395</v>
      </c>
      <c r="B2086" s="1288" t="s">
        <v>4463</v>
      </c>
      <c r="C2086" s="1288" t="s">
        <v>13395</v>
      </c>
      <c r="D2086" s="1298" t="s">
        <v>10816</v>
      </c>
      <c r="E2086" s="1298" t="s">
        <v>4464</v>
      </c>
      <c r="F2086" s="1298" t="s">
        <v>4630</v>
      </c>
      <c r="G2086" s="1314" t="s">
        <v>3804</v>
      </c>
      <c r="H2086" s="1298" t="s">
        <v>4631</v>
      </c>
      <c r="I2086" s="1298" t="s">
        <v>4632</v>
      </c>
      <c r="J2086" s="1287" t="s">
        <v>4633</v>
      </c>
      <c r="K2086" s="1289"/>
      <c r="L2086" s="1289"/>
      <c r="M2086" s="1289"/>
      <c r="N2086" s="1289"/>
      <c r="O2086" s="1289"/>
      <c r="P2086" s="1289"/>
      <c r="Q2086" s="1289"/>
      <c r="R2086" s="1289"/>
      <c r="S2086" s="1289"/>
      <c r="T2086" s="1289"/>
      <c r="U2086" s="1289"/>
      <c r="V2086" s="1289"/>
      <c r="W2086" s="1289"/>
      <c r="X2086" s="1289"/>
      <c r="Y2086" s="1289"/>
      <c r="Z2086" s="1289"/>
      <c r="AA2086" s="1289"/>
      <c r="AB2086" s="1289"/>
      <c r="AC2086" s="1289"/>
      <c r="AD2086" s="1289"/>
      <c r="AE2086" s="1289"/>
      <c r="AF2086" s="1289"/>
      <c r="AG2086" s="1289"/>
      <c r="AH2086" s="1289"/>
    </row>
    <row r="2087" spans="1:34" s="1290" customFormat="1" ht="33.75" x14ac:dyDescent="0.2">
      <c r="A2087" s="1287" t="s">
        <v>4395</v>
      </c>
      <c r="B2087" s="1288" t="s">
        <v>4463</v>
      </c>
      <c r="C2087" s="1288" t="s">
        <v>13395</v>
      </c>
      <c r="D2087" s="1298" t="s">
        <v>10816</v>
      </c>
      <c r="E2087" s="1298" t="s">
        <v>4464</v>
      </c>
      <c r="F2087" s="1298" t="s">
        <v>4634</v>
      </c>
      <c r="G2087" s="1298" t="s">
        <v>4635</v>
      </c>
      <c r="H2087" s="1298" t="s">
        <v>4636</v>
      </c>
      <c r="I2087" s="1298" t="s">
        <v>4637</v>
      </c>
      <c r="J2087" s="1287" t="s">
        <v>13434</v>
      </c>
      <c r="K2087" s="1289"/>
      <c r="L2087" s="1289"/>
      <c r="M2087" s="1289"/>
      <c r="N2087" s="1289"/>
      <c r="O2087" s="1289"/>
      <c r="P2087" s="1289"/>
      <c r="Q2087" s="1289"/>
      <c r="R2087" s="1289"/>
      <c r="S2087" s="1289"/>
      <c r="T2087" s="1289"/>
      <c r="U2087" s="1289"/>
      <c r="V2087" s="1289"/>
      <c r="W2087" s="1289"/>
      <c r="X2087" s="1289"/>
      <c r="Y2087" s="1289"/>
      <c r="Z2087" s="1289"/>
      <c r="AA2087" s="1289"/>
      <c r="AB2087" s="1289"/>
      <c r="AC2087" s="1289"/>
      <c r="AD2087" s="1289"/>
      <c r="AE2087" s="1289"/>
      <c r="AF2087" s="1289"/>
      <c r="AG2087" s="1289"/>
      <c r="AH2087" s="1289"/>
    </row>
    <row r="2088" spans="1:34" s="1290" customFormat="1" ht="33.75" x14ac:dyDescent="0.2">
      <c r="A2088" s="1287" t="s">
        <v>4395</v>
      </c>
      <c r="B2088" s="1288" t="s">
        <v>4463</v>
      </c>
      <c r="C2088" s="1288" t="s">
        <v>13395</v>
      </c>
      <c r="D2088" s="1298" t="s">
        <v>10816</v>
      </c>
      <c r="E2088" s="1298" t="s">
        <v>4464</v>
      </c>
      <c r="F2088" s="1298" t="s">
        <v>4638</v>
      </c>
      <c r="G2088" s="1298" t="s">
        <v>4639</v>
      </c>
      <c r="H2088" s="1298" t="s">
        <v>1696</v>
      </c>
      <c r="I2088" s="1298" t="s">
        <v>1710</v>
      </c>
      <c r="J2088" s="1287" t="s">
        <v>4640</v>
      </c>
      <c r="K2088" s="1289"/>
      <c r="L2088" s="1289"/>
      <c r="M2088" s="1289"/>
      <c r="N2088" s="1289"/>
      <c r="O2088" s="1289"/>
      <c r="P2088" s="1289"/>
      <c r="Q2088" s="1289"/>
      <c r="R2088" s="1289"/>
      <c r="S2088" s="1289"/>
      <c r="T2088" s="1289"/>
      <c r="U2088" s="1289"/>
      <c r="V2088" s="1289"/>
      <c r="W2088" s="1289"/>
      <c r="X2088" s="1289"/>
      <c r="Y2088" s="1289"/>
      <c r="Z2088" s="1289"/>
      <c r="AA2088" s="1289"/>
      <c r="AB2088" s="1289"/>
      <c r="AC2088" s="1289"/>
      <c r="AD2088" s="1289"/>
      <c r="AE2088" s="1289"/>
      <c r="AF2088" s="1289"/>
      <c r="AG2088" s="1289"/>
      <c r="AH2088" s="1289"/>
    </row>
    <row r="2089" spans="1:34" s="1290" customFormat="1" ht="33.75" x14ac:dyDescent="0.2">
      <c r="A2089" s="1317" t="s">
        <v>4395</v>
      </c>
      <c r="B2089" s="1318" t="s">
        <v>4463</v>
      </c>
      <c r="C2089" s="1288" t="s">
        <v>13395</v>
      </c>
      <c r="D2089" s="1314" t="s">
        <v>10816</v>
      </c>
      <c r="E2089" s="1314" t="s">
        <v>4464</v>
      </c>
      <c r="F2089" s="1314" t="s">
        <v>4465</v>
      </c>
      <c r="G2089" s="1298" t="s">
        <v>4466</v>
      </c>
      <c r="H2089" s="1298" t="s">
        <v>1453</v>
      </c>
      <c r="I2089" s="1298" t="s">
        <v>2515</v>
      </c>
      <c r="J2089" s="1287" t="s">
        <v>4467</v>
      </c>
      <c r="K2089" s="1289"/>
      <c r="L2089" s="1289"/>
      <c r="M2089" s="1289"/>
      <c r="N2089" s="1289"/>
      <c r="O2089" s="1289"/>
      <c r="P2089" s="1289"/>
      <c r="Q2089" s="1289"/>
      <c r="R2089" s="1289"/>
      <c r="S2089" s="1289"/>
      <c r="T2089" s="1289"/>
      <c r="U2089" s="1289"/>
      <c r="V2089" s="1289"/>
      <c r="W2089" s="1289"/>
      <c r="X2089" s="1289"/>
      <c r="Y2089" s="1289"/>
      <c r="Z2089" s="1289"/>
      <c r="AA2089" s="1289"/>
      <c r="AB2089" s="1289"/>
      <c r="AC2089" s="1289"/>
      <c r="AD2089" s="1289"/>
      <c r="AE2089" s="1289"/>
      <c r="AF2089" s="1289"/>
      <c r="AG2089" s="1289"/>
      <c r="AH2089" s="1289"/>
    </row>
    <row r="2090" spans="1:34" s="1290" customFormat="1" ht="41.25" customHeight="1" x14ac:dyDescent="0.2">
      <c r="A2090" s="1312" t="s">
        <v>10841</v>
      </c>
      <c r="B2090" s="1301"/>
      <c r="C2090" s="1301" t="s">
        <v>13395</v>
      </c>
      <c r="D2090" s="1295" t="s">
        <v>13435</v>
      </c>
      <c r="E2090" s="1302"/>
      <c r="F2090" s="1302"/>
      <c r="G2090" s="1302"/>
      <c r="H2090" s="1302"/>
      <c r="I2090" s="1302"/>
      <c r="J2090" s="1319"/>
      <c r="K2090" s="1289"/>
      <c r="L2090" s="1289"/>
      <c r="M2090" s="1289"/>
      <c r="N2090" s="1289"/>
      <c r="O2090" s="1289"/>
      <c r="P2090" s="1289"/>
      <c r="Q2090" s="1289"/>
      <c r="R2090" s="1289"/>
      <c r="S2090" s="1289"/>
      <c r="T2090" s="1289"/>
      <c r="U2090" s="1289"/>
      <c r="V2090" s="1289"/>
      <c r="W2090" s="1289"/>
      <c r="X2090" s="1289"/>
      <c r="Y2090" s="1289"/>
      <c r="Z2090" s="1289"/>
      <c r="AA2090" s="1289"/>
      <c r="AB2090" s="1289"/>
      <c r="AC2090" s="1289"/>
      <c r="AD2090" s="1289"/>
      <c r="AE2090" s="1289"/>
      <c r="AF2090" s="1289"/>
      <c r="AG2090" s="1289"/>
      <c r="AH2090" s="1289"/>
    </row>
    <row r="2091" spans="1:34" s="1290" customFormat="1" ht="45" x14ac:dyDescent="0.2">
      <c r="A2091" s="1287" t="s">
        <v>8614</v>
      </c>
      <c r="B2091" s="1288">
        <v>2900103</v>
      </c>
      <c r="C2091" s="1288" t="s">
        <v>11551</v>
      </c>
      <c r="D2091" s="1288" t="s">
        <v>9834</v>
      </c>
      <c r="E2091" s="1288" t="s">
        <v>214</v>
      </c>
      <c r="F2091" s="1288" t="s">
        <v>11552</v>
      </c>
      <c r="G2091" s="1288" t="s">
        <v>13436</v>
      </c>
      <c r="H2091" s="1288" t="s">
        <v>1932</v>
      </c>
      <c r="I2091" s="1288" t="s">
        <v>13437</v>
      </c>
      <c r="J2091" s="1288" t="s">
        <v>13438</v>
      </c>
      <c r="K2091" s="1289"/>
      <c r="L2091" s="1289"/>
      <c r="M2091" s="1289"/>
      <c r="N2091" s="1289"/>
      <c r="O2091" s="1289"/>
      <c r="P2091" s="1289"/>
      <c r="Q2091" s="1289"/>
      <c r="R2091" s="1289"/>
      <c r="S2091" s="1289"/>
      <c r="T2091" s="1289"/>
      <c r="U2091" s="1289"/>
      <c r="V2091" s="1289"/>
      <c r="W2091" s="1289"/>
      <c r="X2091" s="1289"/>
      <c r="Y2091" s="1289"/>
      <c r="Z2091" s="1289"/>
      <c r="AA2091" s="1289"/>
      <c r="AB2091" s="1289"/>
      <c r="AC2091" s="1289"/>
      <c r="AD2091" s="1289"/>
      <c r="AE2091" s="1289"/>
      <c r="AF2091" s="1289"/>
      <c r="AG2091" s="1289"/>
      <c r="AH2091" s="1289"/>
    </row>
    <row r="2092" spans="1:34" s="1290" customFormat="1" ht="45" x14ac:dyDescent="0.2">
      <c r="A2092" s="1287" t="s">
        <v>8614</v>
      </c>
      <c r="B2092" s="1288">
        <v>2900103</v>
      </c>
      <c r="C2092" s="1288" t="s">
        <v>11551</v>
      </c>
      <c r="D2092" s="1288" t="s">
        <v>9834</v>
      </c>
      <c r="E2092" s="1288" t="s">
        <v>214</v>
      </c>
      <c r="F2092" s="1288" t="s">
        <v>11553</v>
      </c>
      <c r="G2092" s="1288" t="s">
        <v>13436</v>
      </c>
      <c r="H2092" s="1288" t="s">
        <v>1932</v>
      </c>
      <c r="I2092" s="1288" t="s">
        <v>13437</v>
      </c>
      <c r="J2092" s="1288" t="s">
        <v>13439</v>
      </c>
      <c r="K2092" s="1289"/>
      <c r="L2092" s="1289"/>
      <c r="M2092" s="1289"/>
      <c r="N2092" s="1289"/>
      <c r="O2092" s="1289"/>
      <c r="P2092" s="1289"/>
      <c r="Q2092" s="1289"/>
      <c r="R2092" s="1289"/>
      <c r="S2092" s="1289"/>
      <c r="T2092" s="1289"/>
      <c r="U2092" s="1289"/>
      <c r="V2092" s="1289"/>
      <c r="W2092" s="1289"/>
      <c r="X2092" s="1289"/>
      <c r="Y2092" s="1289"/>
      <c r="Z2092" s="1289"/>
      <c r="AA2092" s="1289"/>
      <c r="AB2092" s="1289"/>
      <c r="AC2092" s="1289"/>
      <c r="AD2092" s="1289"/>
      <c r="AE2092" s="1289"/>
      <c r="AF2092" s="1289"/>
      <c r="AG2092" s="1289"/>
      <c r="AH2092" s="1289"/>
    </row>
    <row r="2093" spans="1:34" s="1290" customFormat="1" ht="45" x14ac:dyDescent="0.2">
      <c r="A2093" s="1287" t="s">
        <v>8614</v>
      </c>
      <c r="B2093" s="1288">
        <v>2900103</v>
      </c>
      <c r="C2093" s="1288" t="s">
        <v>11551</v>
      </c>
      <c r="D2093" s="1288" t="s">
        <v>9834</v>
      </c>
      <c r="E2093" s="1288" t="s">
        <v>214</v>
      </c>
      <c r="F2093" s="1288" t="s">
        <v>11554</v>
      </c>
      <c r="G2093" s="1288" t="s">
        <v>13436</v>
      </c>
      <c r="H2093" s="1288" t="s">
        <v>1932</v>
      </c>
      <c r="I2093" s="1288" t="s">
        <v>13437</v>
      </c>
      <c r="J2093" s="1288" t="s">
        <v>13440</v>
      </c>
      <c r="K2093" s="1289"/>
      <c r="L2093" s="1289"/>
      <c r="M2093" s="1289"/>
      <c r="N2093" s="1289"/>
      <c r="O2093" s="1289"/>
      <c r="P2093" s="1289"/>
      <c r="Q2093" s="1289"/>
      <c r="R2093" s="1289"/>
      <c r="S2093" s="1289"/>
      <c r="T2093" s="1289"/>
      <c r="U2093" s="1289"/>
      <c r="V2093" s="1289"/>
      <c r="W2093" s="1289"/>
      <c r="X2093" s="1289"/>
      <c r="Y2093" s="1289"/>
      <c r="Z2093" s="1289"/>
      <c r="AA2093" s="1289"/>
      <c r="AB2093" s="1289"/>
      <c r="AC2093" s="1289"/>
      <c r="AD2093" s="1289"/>
      <c r="AE2093" s="1289"/>
      <c r="AF2093" s="1289"/>
      <c r="AG2093" s="1289"/>
      <c r="AH2093" s="1289"/>
    </row>
    <row r="2094" spans="1:34" s="1290" customFormat="1" ht="45" x14ac:dyDescent="0.2">
      <c r="A2094" s="1287" t="s">
        <v>8614</v>
      </c>
      <c r="B2094" s="1288">
        <v>2900101</v>
      </c>
      <c r="C2094" s="1288" t="s">
        <v>11551</v>
      </c>
      <c r="D2094" s="1288" t="s">
        <v>9834</v>
      </c>
      <c r="E2094" s="1288" t="s">
        <v>1388</v>
      </c>
      <c r="F2094" s="1288" t="s">
        <v>11552</v>
      </c>
      <c r="G2094" s="1288" t="s">
        <v>13441</v>
      </c>
      <c r="H2094" s="1288" t="s">
        <v>3400</v>
      </c>
      <c r="I2094" s="1288" t="s">
        <v>13442</v>
      </c>
      <c r="J2094" s="1288" t="s">
        <v>13443</v>
      </c>
      <c r="K2094" s="1289"/>
      <c r="L2094" s="1289"/>
      <c r="M2094" s="1289"/>
      <c r="N2094" s="1289"/>
      <c r="O2094" s="1289"/>
      <c r="P2094" s="1289"/>
      <c r="Q2094" s="1289"/>
      <c r="R2094" s="1289"/>
      <c r="S2094" s="1289"/>
      <c r="T2094" s="1289"/>
      <c r="U2094" s="1289"/>
      <c r="V2094" s="1289"/>
      <c r="W2094" s="1289"/>
      <c r="X2094" s="1289"/>
      <c r="Y2094" s="1289"/>
      <c r="Z2094" s="1289"/>
      <c r="AA2094" s="1289"/>
      <c r="AB2094" s="1289"/>
      <c r="AC2094" s="1289"/>
      <c r="AD2094" s="1289"/>
      <c r="AE2094" s="1289"/>
      <c r="AF2094" s="1289"/>
      <c r="AG2094" s="1289"/>
      <c r="AH2094" s="1289"/>
    </row>
    <row r="2095" spans="1:34" s="1290" customFormat="1" ht="45" x14ac:dyDescent="0.2">
      <c r="A2095" s="1287" t="s">
        <v>8614</v>
      </c>
      <c r="B2095" s="1288">
        <v>2900101</v>
      </c>
      <c r="C2095" s="1288" t="s">
        <v>11551</v>
      </c>
      <c r="D2095" s="1288" t="s">
        <v>9834</v>
      </c>
      <c r="E2095" s="1288" t="s">
        <v>1388</v>
      </c>
      <c r="F2095" s="1288" t="s">
        <v>11555</v>
      </c>
      <c r="G2095" s="1288" t="s">
        <v>13441</v>
      </c>
      <c r="H2095" s="1288" t="s">
        <v>3400</v>
      </c>
      <c r="I2095" s="1288" t="s">
        <v>13442</v>
      </c>
      <c r="J2095" s="1288" t="s">
        <v>13444</v>
      </c>
      <c r="K2095" s="1289"/>
      <c r="L2095" s="1289"/>
      <c r="M2095" s="1289"/>
      <c r="N2095" s="1289"/>
      <c r="O2095" s="1289"/>
      <c r="P2095" s="1289"/>
      <c r="Q2095" s="1289"/>
      <c r="R2095" s="1289"/>
      <c r="S2095" s="1289"/>
      <c r="T2095" s="1289"/>
      <c r="U2095" s="1289"/>
      <c r="V2095" s="1289"/>
      <c r="W2095" s="1289"/>
      <c r="X2095" s="1289"/>
      <c r="Y2095" s="1289"/>
      <c r="Z2095" s="1289"/>
      <c r="AA2095" s="1289"/>
      <c r="AB2095" s="1289"/>
      <c r="AC2095" s="1289"/>
      <c r="AD2095" s="1289"/>
      <c r="AE2095" s="1289"/>
      <c r="AF2095" s="1289"/>
      <c r="AG2095" s="1289"/>
      <c r="AH2095" s="1289"/>
    </row>
    <row r="2096" spans="1:34" s="1290" customFormat="1" ht="45" x14ac:dyDescent="0.2">
      <c r="A2096" s="1287" t="s">
        <v>8614</v>
      </c>
      <c r="B2096" s="1288">
        <v>2900101</v>
      </c>
      <c r="C2096" s="1288" t="s">
        <v>11551</v>
      </c>
      <c r="D2096" s="1288" t="s">
        <v>9834</v>
      </c>
      <c r="E2096" s="1288" t="s">
        <v>1388</v>
      </c>
      <c r="F2096" s="1288" t="s">
        <v>11556</v>
      </c>
      <c r="G2096" s="1288" t="s">
        <v>13445</v>
      </c>
      <c r="H2096" s="1288" t="s">
        <v>4529</v>
      </c>
      <c r="I2096" s="1288" t="s">
        <v>13446</v>
      </c>
      <c r="J2096" s="1288" t="s">
        <v>13447</v>
      </c>
      <c r="K2096" s="1289"/>
      <c r="L2096" s="1289"/>
      <c r="M2096" s="1289"/>
      <c r="N2096" s="1289"/>
      <c r="O2096" s="1289"/>
      <c r="P2096" s="1289"/>
      <c r="Q2096" s="1289"/>
      <c r="R2096" s="1289"/>
      <c r="S2096" s="1289"/>
      <c r="T2096" s="1289"/>
      <c r="U2096" s="1289"/>
      <c r="V2096" s="1289"/>
      <c r="W2096" s="1289"/>
      <c r="X2096" s="1289"/>
      <c r="Y2096" s="1289"/>
      <c r="Z2096" s="1289"/>
      <c r="AA2096" s="1289"/>
      <c r="AB2096" s="1289"/>
      <c r="AC2096" s="1289"/>
      <c r="AD2096" s="1289"/>
      <c r="AE2096" s="1289"/>
      <c r="AF2096" s="1289"/>
      <c r="AG2096" s="1289"/>
      <c r="AH2096" s="1289"/>
    </row>
    <row r="2097" spans="1:34" s="1290" customFormat="1" ht="45" x14ac:dyDescent="0.2">
      <c r="A2097" s="1287" t="s">
        <v>8614</v>
      </c>
      <c r="B2097" s="1288">
        <v>2900101</v>
      </c>
      <c r="C2097" s="1288" t="s">
        <v>11551</v>
      </c>
      <c r="D2097" s="1288" t="s">
        <v>9834</v>
      </c>
      <c r="E2097" s="1288" t="s">
        <v>1388</v>
      </c>
      <c r="F2097" s="1288" t="s">
        <v>11558</v>
      </c>
      <c r="G2097" s="1288" t="s">
        <v>7360</v>
      </c>
      <c r="H2097" s="1288" t="s">
        <v>4313</v>
      </c>
      <c r="I2097" s="1288" t="s">
        <v>2463</v>
      </c>
      <c r="J2097" s="1288" t="s">
        <v>13448</v>
      </c>
      <c r="K2097" s="1289"/>
      <c r="L2097" s="1289"/>
      <c r="M2097" s="1289"/>
      <c r="N2097" s="1289"/>
      <c r="O2097" s="1289"/>
      <c r="P2097" s="1289"/>
      <c r="Q2097" s="1289"/>
      <c r="R2097" s="1289"/>
      <c r="S2097" s="1289"/>
      <c r="T2097" s="1289"/>
      <c r="U2097" s="1289"/>
      <c r="V2097" s="1289"/>
      <c r="W2097" s="1289"/>
      <c r="X2097" s="1289"/>
      <c r="Y2097" s="1289"/>
      <c r="Z2097" s="1289"/>
      <c r="AA2097" s="1289"/>
      <c r="AB2097" s="1289"/>
      <c r="AC2097" s="1289"/>
      <c r="AD2097" s="1289"/>
      <c r="AE2097" s="1289"/>
      <c r="AF2097" s="1289"/>
      <c r="AG2097" s="1289"/>
      <c r="AH2097" s="1289"/>
    </row>
    <row r="2098" spans="1:34" s="1290" customFormat="1" ht="45" x14ac:dyDescent="0.2">
      <c r="A2098" s="1287" t="s">
        <v>8614</v>
      </c>
      <c r="B2098" s="1288">
        <v>2900101</v>
      </c>
      <c r="C2098" s="1288" t="s">
        <v>11551</v>
      </c>
      <c r="D2098" s="1288" t="s">
        <v>9834</v>
      </c>
      <c r="E2098" s="1288" t="s">
        <v>1388</v>
      </c>
      <c r="F2098" s="1288" t="s">
        <v>11559</v>
      </c>
      <c r="G2098" s="1288" t="s">
        <v>13445</v>
      </c>
      <c r="H2098" s="1288" t="s">
        <v>4529</v>
      </c>
      <c r="I2098" s="1288" t="s">
        <v>13446</v>
      </c>
      <c r="J2098" s="1288" t="s">
        <v>13447</v>
      </c>
      <c r="K2098" s="1289"/>
      <c r="L2098" s="1289"/>
      <c r="M2098" s="1289"/>
      <c r="N2098" s="1289"/>
      <c r="O2098" s="1289"/>
      <c r="P2098" s="1289"/>
      <c r="Q2098" s="1289"/>
      <c r="R2098" s="1289"/>
      <c r="S2098" s="1289"/>
      <c r="T2098" s="1289"/>
      <c r="U2098" s="1289"/>
      <c r="V2098" s="1289"/>
      <c r="W2098" s="1289"/>
      <c r="X2098" s="1289"/>
      <c r="Y2098" s="1289"/>
      <c r="Z2098" s="1289"/>
      <c r="AA2098" s="1289"/>
      <c r="AB2098" s="1289"/>
      <c r="AC2098" s="1289"/>
      <c r="AD2098" s="1289"/>
      <c r="AE2098" s="1289"/>
      <c r="AF2098" s="1289"/>
      <c r="AG2098" s="1289"/>
      <c r="AH2098" s="1289"/>
    </row>
    <row r="2099" spans="1:34" s="1290" customFormat="1" ht="45" x14ac:dyDescent="0.2">
      <c r="A2099" s="1287" t="s">
        <v>8614</v>
      </c>
      <c r="B2099" s="1288">
        <v>2900101</v>
      </c>
      <c r="C2099" s="1288" t="s">
        <v>11551</v>
      </c>
      <c r="D2099" s="1288" t="s">
        <v>9834</v>
      </c>
      <c r="E2099" s="1288" t="s">
        <v>1388</v>
      </c>
      <c r="F2099" s="1288" t="s">
        <v>11560</v>
      </c>
      <c r="G2099" s="1288" t="s">
        <v>13449</v>
      </c>
      <c r="H2099" s="1288" t="s">
        <v>3038</v>
      </c>
      <c r="I2099" s="1288" t="s">
        <v>2676</v>
      </c>
      <c r="J2099" s="1288" t="s">
        <v>13450</v>
      </c>
      <c r="K2099" s="1289"/>
      <c r="L2099" s="1289"/>
      <c r="M2099" s="1289"/>
      <c r="N2099" s="1289"/>
      <c r="O2099" s="1289"/>
      <c r="P2099" s="1289"/>
      <c r="Q2099" s="1289"/>
      <c r="R2099" s="1289"/>
      <c r="S2099" s="1289"/>
      <c r="T2099" s="1289"/>
      <c r="U2099" s="1289"/>
      <c r="V2099" s="1289"/>
      <c r="W2099" s="1289"/>
      <c r="X2099" s="1289"/>
      <c r="Y2099" s="1289"/>
      <c r="Z2099" s="1289"/>
      <c r="AA2099" s="1289"/>
      <c r="AB2099" s="1289"/>
      <c r="AC2099" s="1289"/>
      <c r="AD2099" s="1289"/>
      <c r="AE2099" s="1289"/>
      <c r="AF2099" s="1289"/>
      <c r="AG2099" s="1289"/>
      <c r="AH2099" s="1289"/>
    </row>
    <row r="2100" spans="1:34" s="1290" customFormat="1" ht="45" x14ac:dyDescent="0.2">
      <c r="A2100" s="1287" t="s">
        <v>8614</v>
      </c>
      <c r="B2100" s="1288">
        <v>2900101</v>
      </c>
      <c r="C2100" s="1288" t="s">
        <v>11551</v>
      </c>
      <c r="D2100" s="1288" t="s">
        <v>9834</v>
      </c>
      <c r="E2100" s="1288" t="s">
        <v>1388</v>
      </c>
      <c r="F2100" s="1288" t="s">
        <v>11563</v>
      </c>
      <c r="G2100" s="1288" t="s">
        <v>12160</v>
      </c>
      <c r="H2100" s="1288" t="s">
        <v>13451</v>
      </c>
      <c r="I2100" s="1288" t="s">
        <v>13452</v>
      </c>
      <c r="J2100" s="1288" t="s">
        <v>13453</v>
      </c>
      <c r="K2100" s="1289"/>
      <c r="L2100" s="1289"/>
      <c r="M2100" s="1289"/>
      <c r="N2100" s="1289"/>
      <c r="O2100" s="1289"/>
      <c r="P2100" s="1289"/>
      <c r="Q2100" s="1289"/>
      <c r="R2100" s="1289"/>
      <c r="S2100" s="1289"/>
      <c r="T2100" s="1289"/>
      <c r="U2100" s="1289"/>
      <c r="V2100" s="1289"/>
      <c r="W2100" s="1289"/>
      <c r="X2100" s="1289"/>
      <c r="Y2100" s="1289"/>
      <c r="Z2100" s="1289"/>
      <c r="AA2100" s="1289"/>
      <c r="AB2100" s="1289"/>
      <c r="AC2100" s="1289"/>
      <c r="AD2100" s="1289"/>
      <c r="AE2100" s="1289"/>
      <c r="AF2100" s="1289"/>
      <c r="AG2100" s="1289"/>
      <c r="AH2100" s="1289"/>
    </row>
    <row r="2101" spans="1:34" s="1290" customFormat="1" ht="45" x14ac:dyDescent="0.2">
      <c r="A2101" s="1287" t="s">
        <v>8614</v>
      </c>
      <c r="B2101" s="1288">
        <v>2900101</v>
      </c>
      <c r="C2101" s="1288" t="s">
        <v>11551</v>
      </c>
      <c r="D2101" s="1288" t="s">
        <v>9834</v>
      </c>
      <c r="E2101" s="1288" t="s">
        <v>1388</v>
      </c>
      <c r="F2101" s="1288" t="s">
        <v>11564</v>
      </c>
      <c r="G2101" s="1288" t="s">
        <v>13445</v>
      </c>
      <c r="H2101" s="1288" t="s">
        <v>4529</v>
      </c>
      <c r="I2101" s="1288" t="s">
        <v>13446</v>
      </c>
      <c r="J2101" s="1288" t="s">
        <v>13447</v>
      </c>
      <c r="K2101" s="1289"/>
      <c r="L2101" s="1289"/>
      <c r="M2101" s="1289"/>
      <c r="N2101" s="1289"/>
      <c r="O2101" s="1289"/>
      <c r="P2101" s="1289"/>
      <c r="Q2101" s="1289"/>
      <c r="R2101" s="1289"/>
      <c r="S2101" s="1289"/>
      <c r="T2101" s="1289"/>
      <c r="U2101" s="1289"/>
      <c r="V2101" s="1289"/>
      <c r="W2101" s="1289"/>
      <c r="X2101" s="1289"/>
      <c r="Y2101" s="1289"/>
      <c r="Z2101" s="1289"/>
      <c r="AA2101" s="1289"/>
      <c r="AB2101" s="1289"/>
      <c r="AC2101" s="1289"/>
      <c r="AD2101" s="1289"/>
      <c r="AE2101" s="1289"/>
      <c r="AF2101" s="1289"/>
      <c r="AG2101" s="1289"/>
      <c r="AH2101" s="1289"/>
    </row>
    <row r="2102" spans="1:34" s="1290" customFormat="1" ht="45" x14ac:dyDescent="0.2">
      <c r="A2102" s="1287" t="s">
        <v>8614</v>
      </c>
      <c r="B2102" s="1288">
        <v>2900101</v>
      </c>
      <c r="C2102" s="1288" t="s">
        <v>11551</v>
      </c>
      <c r="D2102" s="1288" t="s">
        <v>9834</v>
      </c>
      <c r="E2102" s="1288" t="s">
        <v>1388</v>
      </c>
      <c r="F2102" s="1288" t="s">
        <v>11565</v>
      </c>
      <c r="G2102" s="1288" t="s">
        <v>13445</v>
      </c>
      <c r="H2102" s="1288" t="s">
        <v>4529</v>
      </c>
      <c r="I2102" s="1288" t="s">
        <v>13446</v>
      </c>
      <c r="J2102" s="1288" t="s">
        <v>13447</v>
      </c>
      <c r="K2102" s="1289"/>
      <c r="L2102" s="1289"/>
      <c r="M2102" s="1289"/>
      <c r="N2102" s="1289"/>
      <c r="O2102" s="1289"/>
      <c r="P2102" s="1289"/>
      <c r="Q2102" s="1289"/>
      <c r="R2102" s="1289"/>
      <c r="S2102" s="1289"/>
      <c r="T2102" s="1289"/>
      <c r="U2102" s="1289"/>
      <c r="V2102" s="1289"/>
      <c r="W2102" s="1289"/>
      <c r="X2102" s="1289"/>
      <c r="Y2102" s="1289"/>
      <c r="Z2102" s="1289"/>
      <c r="AA2102" s="1289"/>
      <c r="AB2102" s="1289"/>
      <c r="AC2102" s="1289"/>
      <c r="AD2102" s="1289"/>
      <c r="AE2102" s="1289"/>
      <c r="AF2102" s="1289"/>
      <c r="AG2102" s="1289"/>
      <c r="AH2102" s="1289"/>
    </row>
    <row r="2103" spans="1:34" s="1290" customFormat="1" ht="45" x14ac:dyDescent="0.2">
      <c r="A2103" s="1287" t="s">
        <v>8614</v>
      </c>
      <c r="B2103" s="1288">
        <v>2900101</v>
      </c>
      <c r="C2103" s="1288" t="s">
        <v>11551</v>
      </c>
      <c r="D2103" s="1288" t="s">
        <v>9834</v>
      </c>
      <c r="E2103" s="1288" t="s">
        <v>1388</v>
      </c>
      <c r="F2103" s="1288" t="s">
        <v>11566</v>
      </c>
      <c r="G2103" s="1288" t="s">
        <v>13445</v>
      </c>
      <c r="H2103" s="1288" t="s">
        <v>4529</v>
      </c>
      <c r="I2103" s="1288" t="s">
        <v>13446</v>
      </c>
      <c r="J2103" s="1288" t="s">
        <v>13447</v>
      </c>
      <c r="K2103" s="1289"/>
      <c r="L2103" s="1289"/>
      <c r="M2103" s="1289"/>
      <c r="N2103" s="1289"/>
      <c r="O2103" s="1289"/>
      <c r="P2103" s="1289"/>
      <c r="Q2103" s="1289"/>
      <c r="R2103" s="1289"/>
      <c r="S2103" s="1289"/>
      <c r="T2103" s="1289"/>
      <c r="U2103" s="1289"/>
      <c r="V2103" s="1289"/>
      <c r="W2103" s="1289"/>
      <c r="X2103" s="1289"/>
      <c r="Y2103" s="1289"/>
      <c r="Z2103" s="1289"/>
      <c r="AA2103" s="1289"/>
      <c r="AB2103" s="1289"/>
      <c r="AC2103" s="1289"/>
      <c r="AD2103" s="1289"/>
      <c r="AE2103" s="1289"/>
      <c r="AF2103" s="1289"/>
      <c r="AG2103" s="1289"/>
      <c r="AH2103" s="1289"/>
    </row>
    <row r="2104" spans="1:34" s="1290" customFormat="1" ht="45" x14ac:dyDescent="0.2">
      <c r="A2104" s="1287" t="s">
        <v>8614</v>
      </c>
      <c r="B2104" s="1288">
        <v>2900101</v>
      </c>
      <c r="C2104" s="1288" t="s">
        <v>11551</v>
      </c>
      <c r="D2104" s="1288" t="s">
        <v>9834</v>
      </c>
      <c r="E2104" s="1288" t="s">
        <v>1388</v>
      </c>
      <c r="F2104" s="1288" t="s">
        <v>11567</v>
      </c>
      <c r="G2104" s="1288" t="s">
        <v>13454</v>
      </c>
      <c r="H2104" s="1288" t="s">
        <v>3680</v>
      </c>
      <c r="I2104" s="1288" t="s">
        <v>2606</v>
      </c>
      <c r="J2104" s="1288" t="s">
        <v>13455</v>
      </c>
      <c r="K2104" s="1289"/>
      <c r="L2104" s="1289"/>
      <c r="M2104" s="1289"/>
      <c r="N2104" s="1289"/>
      <c r="O2104" s="1289"/>
      <c r="P2104" s="1289"/>
      <c r="Q2104" s="1289"/>
      <c r="R2104" s="1289"/>
      <c r="S2104" s="1289"/>
      <c r="T2104" s="1289"/>
      <c r="U2104" s="1289"/>
      <c r="V2104" s="1289"/>
      <c r="W2104" s="1289"/>
      <c r="X2104" s="1289"/>
      <c r="Y2104" s="1289"/>
      <c r="Z2104" s="1289"/>
      <c r="AA2104" s="1289"/>
      <c r="AB2104" s="1289"/>
      <c r="AC2104" s="1289"/>
      <c r="AD2104" s="1289"/>
      <c r="AE2104" s="1289"/>
      <c r="AF2104" s="1289"/>
      <c r="AG2104" s="1289"/>
      <c r="AH2104" s="1289"/>
    </row>
    <row r="2105" spans="1:34" s="1290" customFormat="1" ht="45" x14ac:dyDescent="0.2">
      <c r="A2105" s="1287" t="s">
        <v>8614</v>
      </c>
      <c r="B2105" s="1288">
        <v>2900101</v>
      </c>
      <c r="C2105" s="1288" t="s">
        <v>11551</v>
      </c>
      <c r="D2105" s="1288" t="s">
        <v>9834</v>
      </c>
      <c r="E2105" s="1288" t="s">
        <v>1388</v>
      </c>
      <c r="F2105" s="1288" t="s">
        <v>11568</v>
      </c>
      <c r="G2105" s="1288" t="s">
        <v>13445</v>
      </c>
      <c r="H2105" s="1288" t="s">
        <v>4529</v>
      </c>
      <c r="I2105" s="1288" t="s">
        <v>13446</v>
      </c>
      <c r="J2105" s="1288" t="s">
        <v>13447</v>
      </c>
      <c r="K2105" s="1289"/>
      <c r="L2105" s="1289"/>
      <c r="M2105" s="1289"/>
      <c r="N2105" s="1289"/>
      <c r="O2105" s="1289"/>
      <c r="P2105" s="1289"/>
      <c r="Q2105" s="1289"/>
      <c r="R2105" s="1289"/>
      <c r="S2105" s="1289"/>
      <c r="T2105" s="1289"/>
      <c r="U2105" s="1289"/>
      <c r="V2105" s="1289"/>
      <c r="W2105" s="1289"/>
      <c r="X2105" s="1289"/>
      <c r="Y2105" s="1289"/>
      <c r="Z2105" s="1289"/>
      <c r="AA2105" s="1289"/>
      <c r="AB2105" s="1289"/>
      <c r="AC2105" s="1289"/>
      <c r="AD2105" s="1289"/>
      <c r="AE2105" s="1289"/>
      <c r="AF2105" s="1289"/>
      <c r="AG2105" s="1289"/>
      <c r="AH2105" s="1289"/>
    </row>
    <row r="2106" spans="1:34" s="1290" customFormat="1" ht="45" x14ac:dyDescent="0.2">
      <c r="A2106" s="1287" t="s">
        <v>8614</v>
      </c>
      <c r="B2106" s="1288">
        <v>2900101</v>
      </c>
      <c r="C2106" s="1288" t="s">
        <v>11551</v>
      </c>
      <c r="D2106" s="1288" t="s">
        <v>9834</v>
      </c>
      <c r="E2106" s="1288" t="s">
        <v>1388</v>
      </c>
      <c r="F2106" s="1288" t="s">
        <v>11569</v>
      </c>
      <c r="G2106" s="1288" t="s">
        <v>13445</v>
      </c>
      <c r="H2106" s="1288" t="s">
        <v>4529</v>
      </c>
      <c r="I2106" s="1288" t="s">
        <v>13446</v>
      </c>
      <c r="J2106" s="1288" t="s">
        <v>13447</v>
      </c>
      <c r="K2106" s="1289"/>
      <c r="L2106" s="1289"/>
      <c r="M2106" s="1289"/>
      <c r="N2106" s="1289"/>
      <c r="O2106" s="1289"/>
      <c r="P2106" s="1289"/>
      <c r="Q2106" s="1289"/>
      <c r="R2106" s="1289"/>
      <c r="S2106" s="1289"/>
      <c r="T2106" s="1289"/>
      <c r="U2106" s="1289"/>
      <c r="V2106" s="1289"/>
      <c r="W2106" s="1289"/>
      <c r="X2106" s="1289"/>
      <c r="Y2106" s="1289"/>
      <c r="Z2106" s="1289"/>
      <c r="AA2106" s="1289"/>
      <c r="AB2106" s="1289"/>
      <c r="AC2106" s="1289"/>
      <c r="AD2106" s="1289"/>
      <c r="AE2106" s="1289"/>
      <c r="AF2106" s="1289"/>
      <c r="AG2106" s="1289"/>
      <c r="AH2106" s="1289"/>
    </row>
    <row r="2107" spans="1:34" s="1290" customFormat="1" ht="45" x14ac:dyDescent="0.2">
      <c r="A2107" s="1287" t="s">
        <v>8614</v>
      </c>
      <c r="B2107" s="1288">
        <v>2900101</v>
      </c>
      <c r="C2107" s="1288" t="s">
        <v>11551</v>
      </c>
      <c r="D2107" s="1288" t="s">
        <v>9834</v>
      </c>
      <c r="E2107" s="1288" t="s">
        <v>1388</v>
      </c>
      <c r="F2107" s="1288" t="s">
        <v>11570</v>
      </c>
      <c r="G2107" s="1288" t="s">
        <v>13445</v>
      </c>
      <c r="H2107" s="1288" t="s">
        <v>4529</v>
      </c>
      <c r="I2107" s="1288" t="s">
        <v>13446</v>
      </c>
      <c r="J2107" s="1288" t="s">
        <v>13447</v>
      </c>
      <c r="K2107" s="1289"/>
      <c r="L2107" s="1289"/>
      <c r="M2107" s="1289"/>
      <c r="N2107" s="1289"/>
      <c r="O2107" s="1289"/>
      <c r="P2107" s="1289"/>
      <c r="Q2107" s="1289"/>
      <c r="R2107" s="1289"/>
      <c r="S2107" s="1289"/>
      <c r="T2107" s="1289"/>
      <c r="U2107" s="1289"/>
      <c r="V2107" s="1289"/>
      <c r="W2107" s="1289"/>
      <c r="X2107" s="1289"/>
      <c r="Y2107" s="1289"/>
      <c r="Z2107" s="1289"/>
      <c r="AA2107" s="1289"/>
      <c r="AB2107" s="1289"/>
      <c r="AC2107" s="1289"/>
      <c r="AD2107" s="1289"/>
      <c r="AE2107" s="1289"/>
      <c r="AF2107" s="1289"/>
      <c r="AG2107" s="1289"/>
      <c r="AH2107" s="1289"/>
    </row>
    <row r="2108" spans="1:34" s="1290" customFormat="1" ht="45" x14ac:dyDescent="0.2">
      <c r="A2108" s="1287" t="s">
        <v>8614</v>
      </c>
      <c r="B2108" s="1288">
        <v>2900101</v>
      </c>
      <c r="C2108" s="1288" t="s">
        <v>11551</v>
      </c>
      <c r="D2108" s="1288" t="s">
        <v>9834</v>
      </c>
      <c r="E2108" s="1288" t="s">
        <v>1388</v>
      </c>
      <c r="F2108" s="1288" t="s">
        <v>11571</v>
      </c>
      <c r="G2108" s="1288" t="s">
        <v>13445</v>
      </c>
      <c r="H2108" s="1288" t="s">
        <v>4529</v>
      </c>
      <c r="I2108" s="1288" t="s">
        <v>13446</v>
      </c>
      <c r="J2108" s="1288" t="s">
        <v>13447</v>
      </c>
      <c r="K2108" s="1289"/>
      <c r="L2108" s="1289"/>
      <c r="M2108" s="1289"/>
      <c r="N2108" s="1289"/>
      <c r="O2108" s="1289"/>
      <c r="P2108" s="1289"/>
      <c r="Q2108" s="1289"/>
      <c r="R2108" s="1289"/>
      <c r="S2108" s="1289"/>
      <c r="T2108" s="1289"/>
      <c r="U2108" s="1289"/>
      <c r="V2108" s="1289"/>
      <c r="W2108" s="1289"/>
      <c r="X2108" s="1289"/>
      <c r="Y2108" s="1289"/>
      <c r="Z2108" s="1289"/>
      <c r="AA2108" s="1289"/>
      <c r="AB2108" s="1289"/>
      <c r="AC2108" s="1289"/>
      <c r="AD2108" s="1289"/>
      <c r="AE2108" s="1289"/>
      <c r="AF2108" s="1289"/>
      <c r="AG2108" s="1289"/>
      <c r="AH2108" s="1289"/>
    </row>
    <row r="2109" spans="1:34" s="1290" customFormat="1" ht="45" x14ac:dyDescent="0.2">
      <c r="A2109" s="1287" t="s">
        <v>8614</v>
      </c>
      <c r="B2109" s="1288">
        <v>2900101</v>
      </c>
      <c r="C2109" s="1288" t="s">
        <v>11551</v>
      </c>
      <c r="D2109" s="1288" t="s">
        <v>9834</v>
      </c>
      <c r="E2109" s="1288" t="s">
        <v>1388</v>
      </c>
      <c r="F2109" s="1288" t="s">
        <v>11572</v>
      </c>
      <c r="G2109" s="1288" t="s">
        <v>13445</v>
      </c>
      <c r="H2109" s="1288" t="s">
        <v>4529</v>
      </c>
      <c r="I2109" s="1288" t="s">
        <v>13446</v>
      </c>
      <c r="J2109" s="1288" t="s">
        <v>13447</v>
      </c>
      <c r="K2109" s="1289"/>
      <c r="L2109" s="1289"/>
      <c r="M2109" s="1289"/>
      <c r="N2109" s="1289"/>
      <c r="O2109" s="1289"/>
      <c r="P2109" s="1289"/>
      <c r="Q2109" s="1289"/>
      <c r="R2109" s="1289"/>
      <c r="S2109" s="1289"/>
      <c r="T2109" s="1289"/>
      <c r="U2109" s="1289"/>
      <c r="V2109" s="1289"/>
      <c r="W2109" s="1289"/>
      <c r="X2109" s="1289"/>
      <c r="Y2109" s="1289"/>
      <c r="Z2109" s="1289"/>
      <c r="AA2109" s="1289"/>
      <c r="AB2109" s="1289"/>
      <c r="AC2109" s="1289"/>
      <c r="AD2109" s="1289"/>
      <c r="AE2109" s="1289"/>
      <c r="AF2109" s="1289"/>
      <c r="AG2109" s="1289"/>
      <c r="AH2109" s="1289"/>
    </row>
    <row r="2110" spans="1:34" s="1290" customFormat="1" ht="45" x14ac:dyDescent="0.2">
      <c r="A2110" s="1287" t="s">
        <v>8614</v>
      </c>
      <c r="B2110" s="1288">
        <v>2900101</v>
      </c>
      <c r="C2110" s="1288" t="s">
        <v>11551</v>
      </c>
      <c r="D2110" s="1288" t="s">
        <v>9834</v>
      </c>
      <c r="E2110" s="1288" t="s">
        <v>1388</v>
      </c>
      <c r="F2110" s="1288" t="s">
        <v>11573</v>
      </c>
      <c r="G2110" s="1288" t="s">
        <v>13445</v>
      </c>
      <c r="H2110" s="1288" t="s">
        <v>4529</v>
      </c>
      <c r="I2110" s="1288" t="s">
        <v>13446</v>
      </c>
      <c r="J2110" s="1288" t="s">
        <v>13447</v>
      </c>
      <c r="K2110" s="1289"/>
      <c r="L2110" s="1289"/>
      <c r="M2110" s="1289"/>
      <c r="N2110" s="1289"/>
      <c r="O2110" s="1289"/>
      <c r="P2110" s="1289"/>
      <c r="Q2110" s="1289"/>
      <c r="R2110" s="1289"/>
      <c r="S2110" s="1289"/>
      <c r="T2110" s="1289"/>
      <c r="U2110" s="1289"/>
      <c r="V2110" s="1289"/>
      <c r="W2110" s="1289"/>
      <c r="X2110" s="1289"/>
      <c r="Y2110" s="1289"/>
      <c r="Z2110" s="1289"/>
      <c r="AA2110" s="1289"/>
      <c r="AB2110" s="1289"/>
      <c r="AC2110" s="1289"/>
      <c r="AD2110" s="1289"/>
      <c r="AE2110" s="1289"/>
      <c r="AF2110" s="1289"/>
      <c r="AG2110" s="1289"/>
      <c r="AH2110" s="1289"/>
    </row>
    <row r="2111" spans="1:34" s="1290" customFormat="1" ht="45" x14ac:dyDescent="0.2">
      <c r="A2111" s="1287" t="s">
        <v>8614</v>
      </c>
      <c r="B2111" s="1288">
        <v>2900101</v>
      </c>
      <c r="C2111" s="1288" t="s">
        <v>11551</v>
      </c>
      <c r="D2111" s="1288" t="s">
        <v>9834</v>
      </c>
      <c r="E2111" s="1288" t="s">
        <v>1388</v>
      </c>
      <c r="F2111" s="1288" t="s">
        <v>13456</v>
      </c>
      <c r="G2111" s="1288" t="s">
        <v>13445</v>
      </c>
      <c r="H2111" s="1288" t="s">
        <v>4529</v>
      </c>
      <c r="I2111" s="1288" t="s">
        <v>13446</v>
      </c>
      <c r="J2111" s="1288" t="s">
        <v>13447</v>
      </c>
      <c r="K2111" s="1289"/>
      <c r="L2111" s="1289"/>
      <c r="M2111" s="1289"/>
      <c r="N2111" s="1289"/>
      <c r="O2111" s="1289"/>
      <c r="P2111" s="1289"/>
      <c r="Q2111" s="1289"/>
      <c r="R2111" s="1289"/>
      <c r="S2111" s="1289"/>
      <c r="T2111" s="1289"/>
      <c r="U2111" s="1289"/>
      <c r="V2111" s="1289"/>
      <c r="W2111" s="1289"/>
      <c r="X2111" s="1289"/>
      <c r="Y2111" s="1289"/>
      <c r="Z2111" s="1289"/>
      <c r="AA2111" s="1289"/>
      <c r="AB2111" s="1289"/>
      <c r="AC2111" s="1289"/>
      <c r="AD2111" s="1289"/>
      <c r="AE2111" s="1289"/>
      <c r="AF2111" s="1289"/>
      <c r="AG2111" s="1289"/>
      <c r="AH2111" s="1289"/>
    </row>
    <row r="2112" spans="1:34" s="1290" customFormat="1" ht="45" x14ac:dyDescent="0.2">
      <c r="A2112" s="1287" t="s">
        <v>8614</v>
      </c>
      <c r="B2112" s="1288">
        <v>2900101</v>
      </c>
      <c r="C2112" s="1288" t="s">
        <v>11551</v>
      </c>
      <c r="D2112" s="1288" t="s">
        <v>9834</v>
      </c>
      <c r="E2112" s="1288" t="s">
        <v>1388</v>
      </c>
      <c r="F2112" s="1288" t="s">
        <v>11574</v>
      </c>
      <c r="G2112" s="1288" t="s">
        <v>1970</v>
      </c>
      <c r="H2112" s="1288" t="s">
        <v>1901</v>
      </c>
      <c r="I2112" s="1288" t="s">
        <v>1622</v>
      </c>
      <c r="J2112" s="1288" t="s">
        <v>13457</v>
      </c>
      <c r="K2112" s="1289"/>
      <c r="L2112" s="1289"/>
      <c r="M2112" s="1289"/>
      <c r="N2112" s="1289"/>
      <c r="O2112" s="1289"/>
      <c r="P2112" s="1289"/>
      <c r="Q2112" s="1289"/>
      <c r="R2112" s="1289"/>
      <c r="S2112" s="1289"/>
      <c r="T2112" s="1289"/>
      <c r="U2112" s="1289"/>
      <c r="V2112" s="1289"/>
      <c r="W2112" s="1289"/>
      <c r="X2112" s="1289"/>
      <c r="Y2112" s="1289"/>
      <c r="Z2112" s="1289"/>
      <c r="AA2112" s="1289"/>
      <c r="AB2112" s="1289"/>
      <c r="AC2112" s="1289"/>
      <c r="AD2112" s="1289"/>
      <c r="AE2112" s="1289"/>
      <c r="AF2112" s="1289"/>
      <c r="AG2112" s="1289"/>
      <c r="AH2112" s="1289"/>
    </row>
    <row r="2113" spans="1:34" s="1290" customFormat="1" ht="45" x14ac:dyDescent="0.2">
      <c r="A2113" s="1287" t="s">
        <v>8614</v>
      </c>
      <c r="B2113" s="1288">
        <v>2900101</v>
      </c>
      <c r="C2113" s="1288" t="s">
        <v>11551</v>
      </c>
      <c r="D2113" s="1288" t="s">
        <v>9834</v>
      </c>
      <c r="E2113" s="1288" t="s">
        <v>1388</v>
      </c>
      <c r="F2113" s="1288" t="s">
        <v>11553</v>
      </c>
      <c r="G2113" s="1288" t="s">
        <v>13458</v>
      </c>
      <c r="H2113" s="1288" t="s">
        <v>13459</v>
      </c>
      <c r="I2113" s="1288" t="s">
        <v>13460</v>
      </c>
      <c r="J2113" s="1288" t="s">
        <v>13461</v>
      </c>
      <c r="K2113" s="1289"/>
      <c r="L2113" s="1289"/>
      <c r="M2113" s="1289"/>
      <c r="N2113" s="1289"/>
      <c r="O2113" s="1289"/>
      <c r="P2113" s="1289"/>
      <c r="Q2113" s="1289"/>
      <c r="R2113" s="1289"/>
      <c r="S2113" s="1289"/>
      <c r="T2113" s="1289"/>
      <c r="U2113" s="1289"/>
      <c r="V2113" s="1289"/>
      <c r="W2113" s="1289"/>
      <c r="X2113" s="1289"/>
      <c r="Y2113" s="1289"/>
      <c r="Z2113" s="1289"/>
      <c r="AA2113" s="1289"/>
      <c r="AB2113" s="1289"/>
      <c r="AC2113" s="1289"/>
      <c r="AD2113" s="1289"/>
      <c r="AE2113" s="1289"/>
      <c r="AF2113" s="1289"/>
      <c r="AG2113" s="1289"/>
      <c r="AH2113" s="1289"/>
    </row>
    <row r="2114" spans="1:34" s="1290" customFormat="1" ht="45" x14ac:dyDescent="0.2">
      <c r="A2114" s="1287" t="s">
        <v>8614</v>
      </c>
      <c r="B2114" s="1288">
        <v>2900101</v>
      </c>
      <c r="C2114" s="1288" t="s">
        <v>11551</v>
      </c>
      <c r="D2114" s="1288" t="s">
        <v>9834</v>
      </c>
      <c r="E2114" s="1288" t="s">
        <v>1388</v>
      </c>
      <c r="F2114" s="1288" t="s">
        <v>11575</v>
      </c>
      <c r="G2114" s="1288" t="s">
        <v>3612</v>
      </c>
      <c r="H2114" s="1288" t="s">
        <v>3755</v>
      </c>
      <c r="I2114" s="1288" t="s">
        <v>2620</v>
      </c>
      <c r="J2114" s="1288" t="s">
        <v>13462</v>
      </c>
      <c r="K2114" s="1289"/>
      <c r="L2114" s="1289"/>
      <c r="M2114" s="1289"/>
      <c r="N2114" s="1289"/>
      <c r="O2114" s="1289"/>
      <c r="P2114" s="1289"/>
      <c r="Q2114" s="1289"/>
      <c r="R2114" s="1289"/>
      <c r="S2114" s="1289"/>
      <c r="T2114" s="1289"/>
      <c r="U2114" s="1289"/>
      <c r="V2114" s="1289"/>
      <c r="W2114" s="1289"/>
      <c r="X2114" s="1289"/>
      <c r="Y2114" s="1289"/>
      <c r="Z2114" s="1289"/>
      <c r="AA2114" s="1289"/>
      <c r="AB2114" s="1289"/>
      <c r="AC2114" s="1289"/>
      <c r="AD2114" s="1289"/>
      <c r="AE2114" s="1289"/>
      <c r="AF2114" s="1289"/>
      <c r="AG2114" s="1289"/>
      <c r="AH2114" s="1289"/>
    </row>
    <row r="2115" spans="1:34" s="1290" customFormat="1" ht="45" x14ac:dyDescent="0.2">
      <c r="A2115" s="1287" t="s">
        <v>8614</v>
      </c>
      <c r="B2115" s="1288">
        <v>2900101</v>
      </c>
      <c r="C2115" s="1288" t="s">
        <v>11551</v>
      </c>
      <c r="D2115" s="1288" t="s">
        <v>9834</v>
      </c>
      <c r="E2115" s="1288" t="s">
        <v>1388</v>
      </c>
      <c r="F2115" s="1288" t="s">
        <v>13463</v>
      </c>
      <c r="G2115" s="1288" t="s">
        <v>13464</v>
      </c>
      <c r="H2115" s="1288" t="s">
        <v>8681</v>
      </c>
      <c r="I2115" s="1288" t="s">
        <v>3559</v>
      </c>
      <c r="J2115" s="1288" t="s">
        <v>13465</v>
      </c>
      <c r="K2115" s="1289"/>
      <c r="L2115" s="1289"/>
      <c r="M2115" s="1289"/>
      <c r="N2115" s="1289"/>
      <c r="O2115" s="1289"/>
      <c r="P2115" s="1289"/>
      <c r="Q2115" s="1289"/>
      <c r="R2115" s="1289"/>
      <c r="S2115" s="1289"/>
      <c r="T2115" s="1289"/>
      <c r="U2115" s="1289"/>
      <c r="V2115" s="1289"/>
      <c r="W2115" s="1289"/>
      <c r="X2115" s="1289"/>
      <c r="Y2115" s="1289"/>
      <c r="Z2115" s="1289"/>
      <c r="AA2115" s="1289"/>
      <c r="AB2115" s="1289"/>
      <c r="AC2115" s="1289"/>
      <c r="AD2115" s="1289"/>
      <c r="AE2115" s="1289"/>
      <c r="AF2115" s="1289"/>
      <c r="AG2115" s="1289"/>
      <c r="AH2115" s="1289"/>
    </row>
    <row r="2116" spans="1:34" s="1290" customFormat="1" ht="45" x14ac:dyDescent="0.2">
      <c r="A2116" s="1287" t="s">
        <v>8614</v>
      </c>
      <c r="B2116" s="1288">
        <v>2900101</v>
      </c>
      <c r="C2116" s="1288" t="s">
        <v>11551</v>
      </c>
      <c r="D2116" s="1288" t="s">
        <v>9834</v>
      </c>
      <c r="E2116" s="1288" t="s">
        <v>1388</v>
      </c>
      <c r="F2116" s="1288" t="s">
        <v>11554</v>
      </c>
      <c r="G2116" s="1288" t="s">
        <v>13466</v>
      </c>
      <c r="H2116" s="1288" t="s">
        <v>8687</v>
      </c>
      <c r="I2116" s="1288" t="s">
        <v>13467</v>
      </c>
      <c r="J2116" s="1288" t="s">
        <v>13468</v>
      </c>
      <c r="K2116" s="1289"/>
      <c r="L2116" s="1289"/>
      <c r="M2116" s="1289"/>
      <c r="N2116" s="1289"/>
      <c r="O2116" s="1289"/>
      <c r="P2116" s="1289"/>
      <c r="Q2116" s="1289"/>
      <c r="R2116" s="1289"/>
      <c r="S2116" s="1289"/>
      <c r="T2116" s="1289"/>
      <c r="U2116" s="1289"/>
      <c r="V2116" s="1289"/>
      <c r="W2116" s="1289"/>
      <c r="X2116" s="1289"/>
      <c r="Y2116" s="1289"/>
      <c r="Z2116" s="1289"/>
      <c r="AA2116" s="1289"/>
      <c r="AB2116" s="1289"/>
      <c r="AC2116" s="1289"/>
      <c r="AD2116" s="1289"/>
      <c r="AE2116" s="1289"/>
      <c r="AF2116" s="1289"/>
      <c r="AG2116" s="1289"/>
      <c r="AH2116" s="1289"/>
    </row>
    <row r="2117" spans="1:34" s="1290" customFormat="1" ht="45" x14ac:dyDescent="0.2">
      <c r="A2117" s="1287" t="s">
        <v>8614</v>
      </c>
      <c r="B2117" s="1288">
        <v>2900101</v>
      </c>
      <c r="C2117" s="1288" t="s">
        <v>11551</v>
      </c>
      <c r="D2117" s="1288" t="s">
        <v>9834</v>
      </c>
      <c r="E2117" s="1288" t="s">
        <v>1388</v>
      </c>
      <c r="F2117" s="1288" t="s">
        <v>11576</v>
      </c>
      <c r="G2117" s="1288" t="s">
        <v>13469</v>
      </c>
      <c r="H2117" s="1288" t="s">
        <v>2601</v>
      </c>
      <c r="I2117" s="1288" t="s">
        <v>13470</v>
      </c>
      <c r="J2117" s="1288" t="s">
        <v>13471</v>
      </c>
      <c r="K2117" s="1289"/>
      <c r="L2117" s="1289"/>
      <c r="M2117" s="1289"/>
      <c r="N2117" s="1289"/>
      <c r="O2117" s="1289"/>
      <c r="P2117" s="1289"/>
      <c r="Q2117" s="1289"/>
      <c r="R2117" s="1289"/>
      <c r="S2117" s="1289"/>
      <c r="T2117" s="1289"/>
      <c r="U2117" s="1289"/>
      <c r="V2117" s="1289"/>
      <c r="W2117" s="1289"/>
      <c r="X2117" s="1289"/>
      <c r="Y2117" s="1289"/>
      <c r="Z2117" s="1289"/>
      <c r="AA2117" s="1289"/>
      <c r="AB2117" s="1289"/>
      <c r="AC2117" s="1289"/>
      <c r="AD2117" s="1289"/>
      <c r="AE2117" s="1289"/>
      <c r="AF2117" s="1289"/>
      <c r="AG2117" s="1289"/>
      <c r="AH2117" s="1289"/>
    </row>
    <row r="2118" spans="1:34" s="1290" customFormat="1" ht="45" x14ac:dyDescent="0.2">
      <c r="A2118" s="1287" t="s">
        <v>8614</v>
      </c>
      <c r="B2118" s="1288">
        <v>2900101</v>
      </c>
      <c r="C2118" s="1288" t="s">
        <v>11551</v>
      </c>
      <c r="D2118" s="1288" t="s">
        <v>9834</v>
      </c>
      <c r="E2118" s="1288" t="s">
        <v>1388</v>
      </c>
      <c r="F2118" s="1288" t="s">
        <v>11577</v>
      </c>
      <c r="G2118" s="1288" t="s">
        <v>13472</v>
      </c>
      <c r="H2118" s="1288" t="s">
        <v>13473</v>
      </c>
      <c r="I2118" s="1288" t="s">
        <v>1410</v>
      </c>
      <c r="J2118" s="1288" t="s">
        <v>13474</v>
      </c>
      <c r="K2118" s="1289"/>
      <c r="L2118" s="1289"/>
      <c r="M2118" s="1289"/>
      <c r="N2118" s="1289"/>
      <c r="O2118" s="1289"/>
      <c r="P2118" s="1289"/>
      <c r="Q2118" s="1289"/>
      <c r="R2118" s="1289"/>
      <c r="S2118" s="1289"/>
      <c r="T2118" s="1289"/>
      <c r="U2118" s="1289"/>
      <c r="V2118" s="1289"/>
      <c r="W2118" s="1289"/>
      <c r="X2118" s="1289"/>
      <c r="Y2118" s="1289"/>
      <c r="Z2118" s="1289"/>
      <c r="AA2118" s="1289"/>
      <c r="AB2118" s="1289"/>
      <c r="AC2118" s="1289"/>
      <c r="AD2118" s="1289"/>
      <c r="AE2118" s="1289"/>
      <c r="AF2118" s="1289"/>
      <c r="AG2118" s="1289"/>
      <c r="AH2118" s="1289"/>
    </row>
    <row r="2119" spans="1:34" s="1290" customFormat="1" ht="45" x14ac:dyDescent="0.2">
      <c r="A2119" s="1287" t="s">
        <v>8614</v>
      </c>
      <c r="B2119" s="1288">
        <v>2900101</v>
      </c>
      <c r="C2119" s="1288" t="s">
        <v>11551</v>
      </c>
      <c r="D2119" s="1288" t="s">
        <v>9834</v>
      </c>
      <c r="E2119" s="1288" t="s">
        <v>1388</v>
      </c>
      <c r="F2119" s="1288" t="s">
        <v>11578</v>
      </c>
      <c r="G2119" s="1288" t="s">
        <v>4690</v>
      </c>
      <c r="H2119" s="1288" t="s">
        <v>13475</v>
      </c>
      <c r="I2119" s="1288" t="s">
        <v>13476</v>
      </c>
      <c r="J2119" s="1288" t="s">
        <v>13477</v>
      </c>
      <c r="K2119" s="1289"/>
      <c r="L2119" s="1289"/>
      <c r="M2119" s="1289"/>
      <c r="N2119" s="1289"/>
      <c r="O2119" s="1289"/>
      <c r="P2119" s="1289"/>
      <c r="Q2119" s="1289"/>
      <c r="R2119" s="1289"/>
      <c r="S2119" s="1289"/>
      <c r="T2119" s="1289"/>
      <c r="U2119" s="1289"/>
      <c r="V2119" s="1289"/>
      <c r="W2119" s="1289"/>
      <c r="X2119" s="1289"/>
      <c r="Y2119" s="1289"/>
      <c r="Z2119" s="1289"/>
      <c r="AA2119" s="1289"/>
      <c r="AB2119" s="1289"/>
      <c r="AC2119" s="1289"/>
      <c r="AD2119" s="1289"/>
      <c r="AE2119" s="1289"/>
      <c r="AF2119" s="1289"/>
      <c r="AG2119" s="1289"/>
      <c r="AH2119" s="1289"/>
    </row>
    <row r="2120" spans="1:34" s="1290" customFormat="1" ht="45" x14ac:dyDescent="0.2">
      <c r="A2120" s="1287" t="s">
        <v>8614</v>
      </c>
      <c r="B2120" s="1288">
        <v>2900101</v>
      </c>
      <c r="C2120" s="1288" t="s">
        <v>11551</v>
      </c>
      <c r="D2120" s="1288" t="s">
        <v>9834</v>
      </c>
      <c r="E2120" s="1288" t="s">
        <v>1388</v>
      </c>
      <c r="F2120" s="1288" t="s">
        <v>11579</v>
      </c>
      <c r="G2120" s="1288" t="s">
        <v>13478</v>
      </c>
      <c r="H2120" s="1288" t="s">
        <v>13479</v>
      </c>
      <c r="I2120" s="1288" t="s">
        <v>13480</v>
      </c>
      <c r="J2120" s="1288" t="s">
        <v>13481</v>
      </c>
      <c r="K2120" s="1289"/>
      <c r="L2120" s="1289"/>
      <c r="M2120" s="1289"/>
      <c r="N2120" s="1289"/>
      <c r="O2120" s="1289"/>
      <c r="P2120" s="1289"/>
      <c r="Q2120" s="1289"/>
      <c r="R2120" s="1289"/>
      <c r="S2120" s="1289"/>
      <c r="T2120" s="1289"/>
      <c r="U2120" s="1289"/>
      <c r="V2120" s="1289"/>
      <c r="W2120" s="1289"/>
      <c r="X2120" s="1289"/>
      <c r="Y2120" s="1289"/>
      <c r="Z2120" s="1289"/>
      <c r="AA2120" s="1289"/>
      <c r="AB2120" s="1289"/>
      <c r="AC2120" s="1289"/>
      <c r="AD2120" s="1289"/>
      <c r="AE2120" s="1289"/>
      <c r="AF2120" s="1289"/>
      <c r="AG2120" s="1289"/>
      <c r="AH2120" s="1289"/>
    </row>
    <row r="2121" spans="1:34" s="1290" customFormat="1" ht="45" x14ac:dyDescent="0.2">
      <c r="A2121" s="1287" t="s">
        <v>8614</v>
      </c>
      <c r="B2121" s="1288">
        <v>2900104</v>
      </c>
      <c r="C2121" s="1288" t="s">
        <v>11551</v>
      </c>
      <c r="D2121" s="1288" t="s">
        <v>9834</v>
      </c>
      <c r="E2121" s="1288" t="s">
        <v>1388</v>
      </c>
      <c r="F2121" s="1288" t="s">
        <v>11580</v>
      </c>
      <c r="G2121" s="1288" t="s">
        <v>13445</v>
      </c>
      <c r="H2121" s="1288" t="s">
        <v>4529</v>
      </c>
      <c r="I2121" s="1288" t="s">
        <v>13446</v>
      </c>
      <c r="J2121" s="1288" t="s">
        <v>13447</v>
      </c>
      <c r="K2121" s="1289"/>
      <c r="L2121" s="1289"/>
      <c r="M2121" s="1289"/>
      <c r="N2121" s="1289"/>
      <c r="O2121" s="1289"/>
      <c r="P2121" s="1289"/>
      <c r="Q2121" s="1289"/>
      <c r="R2121" s="1289"/>
      <c r="S2121" s="1289"/>
      <c r="T2121" s="1289"/>
      <c r="U2121" s="1289"/>
      <c r="V2121" s="1289"/>
      <c r="W2121" s="1289"/>
      <c r="X2121" s="1289"/>
      <c r="Y2121" s="1289"/>
      <c r="Z2121" s="1289"/>
      <c r="AA2121" s="1289"/>
      <c r="AB2121" s="1289"/>
      <c r="AC2121" s="1289"/>
      <c r="AD2121" s="1289"/>
      <c r="AE2121" s="1289"/>
      <c r="AF2121" s="1289"/>
      <c r="AG2121" s="1289"/>
      <c r="AH2121" s="1289"/>
    </row>
    <row r="2122" spans="1:34" s="1290" customFormat="1" ht="45" x14ac:dyDescent="0.2">
      <c r="A2122" s="1287" t="s">
        <v>8614</v>
      </c>
      <c r="B2122" s="1288">
        <v>2900104</v>
      </c>
      <c r="C2122" s="1288" t="s">
        <v>11551</v>
      </c>
      <c r="D2122" s="1288" t="s">
        <v>9834</v>
      </c>
      <c r="E2122" s="1288" t="s">
        <v>1388</v>
      </c>
      <c r="F2122" s="1288" t="s">
        <v>11581</v>
      </c>
      <c r="G2122" s="1288" t="s">
        <v>13445</v>
      </c>
      <c r="H2122" s="1288" t="s">
        <v>4529</v>
      </c>
      <c r="I2122" s="1288" t="s">
        <v>13446</v>
      </c>
      <c r="J2122" s="1288" t="s">
        <v>13447</v>
      </c>
      <c r="K2122" s="1289"/>
      <c r="L2122" s="1289"/>
      <c r="M2122" s="1289"/>
      <c r="N2122" s="1289"/>
      <c r="O2122" s="1289"/>
      <c r="P2122" s="1289"/>
      <c r="Q2122" s="1289"/>
      <c r="R2122" s="1289"/>
      <c r="S2122" s="1289"/>
      <c r="T2122" s="1289"/>
      <c r="U2122" s="1289"/>
      <c r="V2122" s="1289"/>
      <c r="W2122" s="1289"/>
      <c r="X2122" s="1289"/>
      <c r="Y2122" s="1289"/>
      <c r="Z2122" s="1289"/>
      <c r="AA2122" s="1289"/>
      <c r="AB2122" s="1289"/>
      <c r="AC2122" s="1289"/>
      <c r="AD2122" s="1289"/>
      <c r="AE2122" s="1289"/>
      <c r="AF2122" s="1289"/>
      <c r="AG2122" s="1289"/>
      <c r="AH2122" s="1289"/>
    </row>
    <row r="2123" spans="1:34" s="1290" customFormat="1" ht="26.25" customHeight="1" x14ac:dyDescent="0.2">
      <c r="A2123" s="1287" t="s">
        <v>8614</v>
      </c>
      <c r="B2123" s="1288">
        <v>2900104</v>
      </c>
      <c r="C2123" s="1288" t="s">
        <v>11551</v>
      </c>
      <c r="D2123" s="1288" t="s">
        <v>9834</v>
      </c>
      <c r="E2123" s="1288" t="s">
        <v>1629</v>
      </c>
      <c r="F2123" s="1288" t="s">
        <v>11582</v>
      </c>
      <c r="G2123" s="1288" t="s">
        <v>13482</v>
      </c>
      <c r="H2123" s="1288" t="s">
        <v>13483</v>
      </c>
      <c r="I2123" s="1288" t="s">
        <v>13484</v>
      </c>
      <c r="J2123" s="1288" t="s">
        <v>13485</v>
      </c>
      <c r="K2123" s="1289"/>
      <c r="L2123" s="1289"/>
      <c r="M2123" s="1289"/>
      <c r="N2123" s="1289"/>
      <c r="O2123" s="1289"/>
      <c r="P2123" s="1289"/>
      <c r="Q2123" s="1289"/>
      <c r="R2123" s="1289"/>
      <c r="S2123" s="1289"/>
      <c r="T2123" s="1289"/>
      <c r="U2123" s="1289"/>
      <c r="V2123" s="1289"/>
      <c r="W2123" s="1289"/>
      <c r="X2123" s="1289"/>
      <c r="Y2123" s="1289"/>
      <c r="Z2123" s="1289"/>
      <c r="AA2123" s="1289"/>
      <c r="AB2123" s="1289"/>
      <c r="AC2123" s="1289"/>
      <c r="AD2123" s="1289"/>
      <c r="AE2123" s="1289"/>
      <c r="AF2123" s="1289"/>
      <c r="AG2123" s="1289"/>
      <c r="AH2123" s="1289"/>
    </row>
    <row r="2124" spans="1:34" s="1290" customFormat="1" ht="45" x14ac:dyDescent="0.2">
      <c r="A2124" s="1287" t="s">
        <v>8614</v>
      </c>
      <c r="B2124" s="1288">
        <v>2900104</v>
      </c>
      <c r="C2124" s="1288" t="s">
        <v>11551</v>
      </c>
      <c r="D2124" s="1288" t="s">
        <v>9834</v>
      </c>
      <c r="E2124" s="1288" t="s">
        <v>1629</v>
      </c>
      <c r="F2124" s="1288" t="s">
        <v>11583</v>
      </c>
      <c r="G2124" s="1288" t="s">
        <v>13486</v>
      </c>
      <c r="H2124" s="1288" t="s">
        <v>13473</v>
      </c>
      <c r="I2124" s="1288" t="s">
        <v>1410</v>
      </c>
      <c r="J2124" s="1288" t="s">
        <v>13487</v>
      </c>
      <c r="K2124" s="1289"/>
      <c r="L2124" s="1289"/>
      <c r="M2124" s="1289"/>
      <c r="N2124" s="1289"/>
      <c r="O2124" s="1289"/>
      <c r="P2124" s="1289"/>
      <c r="Q2124" s="1289"/>
      <c r="R2124" s="1289"/>
      <c r="S2124" s="1289"/>
      <c r="T2124" s="1289"/>
      <c r="U2124" s="1289"/>
      <c r="V2124" s="1289"/>
      <c r="W2124" s="1289"/>
      <c r="X2124" s="1289"/>
      <c r="Y2124" s="1289"/>
      <c r="Z2124" s="1289"/>
      <c r="AA2124" s="1289"/>
      <c r="AB2124" s="1289"/>
      <c r="AC2124" s="1289"/>
      <c r="AD2124" s="1289"/>
      <c r="AE2124" s="1289"/>
      <c r="AF2124" s="1289"/>
      <c r="AG2124" s="1289"/>
      <c r="AH2124" s="1289"/>
    </row>
    <row r="2125" spans="1:34" s="1290" customFormat="1" ht="45" x14ac:dyDescent="0.2">
      <c r="A2125" s="1287" t="s">
        <v>8614</v>
      </c>
      <c r="B2125" s="1288">
        <v>2900104</v>
      </c>
      <c r="C2125" s="1288" t="s">
        <v>11551</v>
      </c>
      <c r="D2125" s="1288" t="s">
        <v>9834</v>
      </c>
      <c r="E2125" s="1288" t="s">
        <v>1629</v>
      </c>
      <c r="F2125" s="1288" t="s">
        <v>11584</v>
      </c>
      <c r="G2125" s="1288" t="s">
        <v>13488</v>
      </c>
      <c r="H2125" s="1288" t="s">
        <v>1673</v>
      </c>
      <c r="I2125" s="1288" t="s">
        <v>1717</v>
      </c>
      <c r="J2125" s="1288" t="s">
        <v>13489</v>
      </c>
      <c r="K2125" s="1289"/>
      <c r="L2125" s="1289"/>
      <c r="M2125" s="1289"/>
      <c r="N2125" s="1289"/>
      <c r="O2125" s="1289"/>
      <c r="P2125" s="1289"/>
      <c r="Q2125" s="1289"/>
      <c r="R2125" s="1289"/>
      <c r="S2125" s="1289"/>
      <c r="T2125" s="1289"/>
      <c r="U2125" s="1289"/>
      <c r="V2125" s="1289"/>
      <c r="W2125" s="1289"/>
      <c r="X2125" s="1289"/>
      <c r="Y2125" s="1289"/>
      <c r="Z2125" s="1289"/>
      <c r="AA2125" s="1289"/>
      <c r="AB2125" s="1289"/>
      <c r="AC2125" s="1289"/>
      <c r="AD2125" s="1289"/>
      <c r="AE2125" s="1289"/>
      <c r="AF2125" s="1289"/>
      <c r="AG2125" s="1289"/>
      <c r="AH2125" s="1289"/>
    </row>
    <row r="2126" spans="1:34" s="1290" customFormat="1" ht="45" x14ac:dyDescent="0.2">
      <c r="A2126" s="1287" t="s">
        <v>8614</v>
      </c>
      <c r="B2126" s="1288">
        <v>2900104</v>
      </c>
      <c r="C2126" s="1288" t="s">
        <v>11551</v>
      </c>
      <c r="D2126" s="1288" t="s">
        <v>9834</v>
      </c>
      <c r="E2126" s="1288" t="s">
        <v>1629</v>
      </c>
      <c r="F2126" s="1288" t="s">
        <v>11585</v>
      </c>
      <c r="G2126" s="1288" t="s">
        <v>4935</v>
      </c>
      <c r="H2126" s="1288" t="s">
        <v>2735</v>
      </c>
      <c r="I2126" s="1288" t="s">
        <v>13490</v>
      </c>
      <c r="J2126" s="1288" t="s">
        <v>13491</v>
      </c>
      <c r="K2126" s="1289"/>
      <c r="L2126" s="1289"/>
      <c r="M2126" s="1289"/>
      <c r="N2126" s="1289"/>
      <c r="O2126" s="1289"/>
      <c r="P2126" s="1289"/>
      <c r="Q2126" s="1289"/>
      <c r="R2126" s="1289"/>
      <c r="S2126" s="1289"/>
      <c r="T2126" s="1289"/>
      <c r="U2126" s="1289"/>
      <c r="V2126" s="1289"/>
      <c r="W2126" s="1289"/>
      <c r="X2126" s="1289"/>
      <c r="Y2126" s="1289"/>
      <c r="Z2126" s="1289"/>
      <c r="AA2126" s="1289"/>
      <c r="AB2126" s="1289"/>
      <c r="AC2126" s="1289"/>
      <c r="AD2126" s="1289"/>
      <c r="AE2126" s="1289"/>
      <c r="AF2126" s="1289"/>
      <c r="AG2126" s="1289"/>
      <c r="AH2126" s="1289"/>
    </row>
    <row r="2127" spans="1:34" s="1290" customFormat="1" ht="45" x14ac:dyDescent="0.2">
      <c r="A2127" s="1287" t="s">
        <v>8614</v>
      </c>
      <c r="B2127" s="1288">
        <v>2900104</v>
      </c>
      <c r="C2127" s="1288" t="s">
        <v>11551</v>
      </c>
      <c r="D2127" s="1288" t="s">
        <v>9834</v>
      </c>
      <c r="E2127" s="1288" t="s">
        <v>1629</v>
      </c>
      <c r="F2127" s="1288" t="s">
        <v>11586</v>
      </c>
      <c r="G2127" s="1288" t="s">
        <v>13191</v>
      </c>
      <c r="H2127" s="1288" t="s">
        <v>1466</v>
      </c>
      <c r="I2127" s="1288" t="s">
        <v>13492</v>
      </c>
      <c r="J2127" s="1288" t="s">
        <v>13493</v>
      </c>
      <c r="K2127" s="1289"/>
      <c r="L2127" s="1289"/>
      <c r="M2127" s="1289"/>
      <c r="N2127" s="1289"/>
      <c r="O2127" s="1289"/>
      <c r="P2127" s="1289"/>
      <c r="Q2127" s="1289"/>
      <c r="R2127" s="1289"/>
      <c r="S2127" s="1289"/>
      <c r="T2127" s="1289"/>
      <c r="U2127" s="1289"/>
      <c r="V2127" s="1289"/>
      <c r="W2127" s="1289"/>
      <c r="X2127" s="1289"/>
      <c r="Y2127" s="1289"/>
      <c r="Z2127" s="1289"/>
      <c r="AA2127" s="1289"/>
      <c r="AB2127" s="1289"/>
      <c r="AC2127" s="1289"/>
      <c r="AD2127" s="1289"/>
      <c r="AE2127" s="1289"/>
      <c r="AF2127" s="1289"/>
      <c r="AG2127" s="1289"/>
      <c r="AH2127" s="1289"/>
    </row>
    <row r="2128" spans="1:34" s="1290" customFormat="1" ht="45" x14ac:dyDescent="0.2">
      <c r="A2128" s="1287" t="s">
        <v>8614</v>
      </c>
      <c r="B2128" s="1288">
        <v>2900104</v>
      </c>
      <c r="C2128" s="1288" t="s">
        <v>11551</v>
      </c>
      <c r="D2128" s="1288" t="s">
        <v>9834</v>
      </c>
      <c r="E2128" s="1288" t="s">
        <v>1629</v>
      </c>
      <c r="F2128" s="1288" t="s">
        <v>11587</v>
      </c>
      <c r="G2128" s="1288" t="s">
        <v>13494</v>
      </c>
      <c r="H2128" s="1288" t="s">
        <v>1471</v>
      </c>
      <c r="I2128" s="1288" t="s">
        <v>13495</v>
      </c>
      <c r="J2128" s="1288" t="s">
        <v>13496</v>
      </c>
      <c r="K2128" s="1289"/>
      <c r="L2128" s="1289"/>
      <c r="M2128" s="1289"/>
      <c r="N2128" s="1289"/>
      <c r="O2128" s="1289"/>
      <c r="P2128" s="1289"/>
      <c r="Q2128" s="1289"/>
      <c r="R2128" s="1289"/>
      <c r="S2128" s="1289"/>
      <c r="T2128" s="1289"/>
      <c r="U2128" s="1289"/>
      <c r="V2128" s="1289"/>
      <c r="W2128" s="1289"/>
      <c r="X2128" s="1289"/>
      <c r="Y2128" s="1289"/>
      <c r="Z2128" s="1289"/>
      <c r="AA2128" s="1289"/>
      <c r="AB2128" s="1289"/>
      <c r="AC2128" s="1289"/>
      <c r="AD2128" s="1289"/>
      <c r="AE2128" s="1289"/>
      <c r="AF2128" s="1289"/>
      <c r="AG2128" s="1289"/>
      <c r="AH2128" s="1289"/>
    </row>
    <row r="2129" spans="1:34" s="1290" customFormat="1" ht="45" x14ac:dyDescent="0.2">
      <c r="A2129" s="1287" t="s">
        <v>8614</v>
      </c>
      <c r="B2129" s="1288">
        <v>2900104</v>
      </c>
      <c r="C2129" s="1288" t="s">
        <v>11551</v>
      </c>
      <c r="D2129" s="1288" t="s">
        <v>9834</v>
      </c>
      <c r="E2129" s="1288" t="s">
        <v>1629</v>
      </c>
      <c r="F2129" s="1288" t="s">
        <v>11588</v>
      </c>
      <c r="G2129" s="1288" t="s">
        <v>3608</v>
      </c>
      <c r="H2129" s="1288" t="s">
        <v>8222</v>
      </c>
      <c r="I2129" s="1288" t="s">
        <v>13497</v>
      </c>
      <c r="J2129" s="1288" t="s">
        <v>13498</v>
      </c>
      <c r="K2129" s="1289"/>
      <c r="L2129" s="1289"/>
      <c r="M2129" s="1289"/>
      <c r="N2129" s="1289"/>
      <c r="O2129" s="1289"/>
      <c r="P2129" s="1289"/>
      <c r="Q2129" s="1289"/>
      <c r="R2129" s="1289"/>
      <c r="S2129" s="1289"/>
      <c r="T2129" s="1289"/>
      <c r="U2129" s="1289"/>
      <c r="V2129" s="1289"/>
      <c r="W2129" s="1289"/>
      <c r="X2129" s="1289"/>
      <c r="Y2129" s="1289"/>
      <c r="Z2129" s="1289"/>
      <c r="AA2129" s="1289"/>
      <c r="AB2129" s="1289"/>
      <c r="AC2129" s="1289"/>
      <c r="AD2129" s="1289"/>
      <c r="AE2129" s="1289"/>
      <c r="AF2129" s="1289"/>
      <c r="AG2129" s="1289"/>
      <c r="AH2129" s="1289"/>
    </row>
    <row r="2130" spans="1:34" s="1290" customFormat="1" ht="45" x14ac:dyDescent="0.2">
      <c r="A2130" s="1287" t="s">
        <v>8614</v>
      </c>
      <c r="B2130" s="1288">
        <v>2900104</v>
      </c>
      <c r="C2130" s="1288" t="s">
        <v>11551</v>
      </c>
      <c r="D2130" s="1288" t="s">
        <v>9834</v>
      </c>
      <c r="E2130" s="1288" t="s">
        <v>1629</v>
      </c>
      <c r="F2130" s="1288" t="s">
        <v>11589</v>
      </c>
      <c r="G2130" s="1288" t="s">
        <v>13499</v>
      </c>
      <c r="H2130" s="1288" t="s">
        <v>13500</v>
      </c>
      <c r="I2130" s="1288" t="s">
        <v>2206</v>
      </c>
      <c r="J2130" s="1288" t="s">
        <v>13501</v>
      </c>
      <c r="K2130" s="1289"/>
      <c r="L2130" s="1289"/>
      <c r="M2130" s="1289"/>
      <c r="N2130" s="1289"/>
      <c r="O2130" s="1289"/>
      <c r="P2130" s="1289"/>
      <c r="Q2130" s="1289"/>
      <c r="R2130" s="1289"/>
      <c r="S2130" s="1289"/>
      <c r="T2130" s="1289"/>
      <c r="U2130" s="1289"/>
      <c r="V2130" s="1289"/>
      <c r="W2130" s="1289"/>
      <c r="X2130" s="1289"/>
      <c r="Y2130" s="1289"/>
      <c r="Z2130" s="1289"/>
      <c r="AA2130" s="1289"/>
      <c r="AB2130" s="1289"/>
      <c r="AC2130" s="1289"/>
      <c r="AD2130" s="1289"/>
      <c r="AE2130" s="1289"/>
      <c r="AF2130" s="1289"/>
      <c r="AG2130" s="1289"/>
      <c r="AH2130" s="1289"/>
    </row>
    <row r="2131" spans="1:34" s="1290" customFormat="1" ht="45" x14ac:dyDescent="0.2">
      <c r="A2131" s="1287" t="s">
        <v>8614</v>
      </c>
      <c r="B2131" s="1288">
        <v>2900104</v>
      </c>
      <c r="C2131" s="1288" t="s">
        <v>11551</v>
      </c>
      <c r="D2131" s="1288" t="s">
        <v>9834</v>
      </c>
      <c r="E2131" s="1288" t="s">
        <v>1629</v>
      </c>
      <c r="F2131" s="1288" t="s">
        <v>11590</v>
      </c>
      <c r="G2131" s="1288" t="s">
        <v>13502</v>
      </c>
      <c r="H2131" s="1288" t="s">
        <v>1720</v>
      </c>
      <c r="I2131" s="1288" t="s">
        <v>3579</v>
      </c>
      <c r="J2131" s="1288" t="s">
        <v>13503</v>
      </c>
      <c r="K2131" s="1289"/>
      <c r="L2131" s="1289"/>
      <c r="M2131" s="1289"/>
      <c r="N2131" s="1289"/>
      <c r="O2131" s="1289"/>
      <c r="P2131" s="1289"/>
      <c r="Q2131" s="1289"/>
      <c r="R2131" s="1289"/>
      <c r="S2131" s="1289"/>
      <c r="T2131" s="1289"/>
      <c r="U2131" s="1289"/>
      <c r="V2131" s="1289"/>
      <c r="W2131" s="1289"/>
      <c r="X2131" s="1289"/>
      <c r="Y2131" s="1289"/>
      <c r="Z2131" s="1289"/>
      <c r="AA2131" s="1289"/>
      <c r="AB2131" s="1289"/>
      <c r="AC2131" s="1289"/>
      <c r="AD2131" s="1289"/>
      <c r="AE2131" s="1289"/>
      <c r="AF2131" s="1289"/>
      <c r="AG2131" s="1289"/>
      <c r="AH2131" s="1289"/>
    </row>
    <row r="2132" spans="1:34" s="1290" customFormat="1" ht="45" x14ac:dyDescent="0.2">
      <c r="A2132" s="1287" t="s">
        <v>8614</v>
      </c>
      <c r="B2132" s="1288">
        <v>2900104</v>
      </c>
      <c r="C2132" s="1288" t="s">
        <v>11551</v>
      </c>
      <c r="D2132" s="1288" t="s">
        <v>9834</v>
      </c>
      <c r="E2132" s="1288" t="s">
        <v>1629</v>
      </c>
      <c r="F2132" s="1288" t="s">
        <v>11591</v>
      </c>
      <c r="G2132" s="1288" t="s">
        <v>3264</v>
      </c>
      <c r="H2132" s="1288" t="s">
        <v>4609</v>
      </c>
      <c r="I2132" s="1288" t="s">
        <v>13504</v>
      </c>
      <c r="J2132" s="1288" t="s">
        <v>13505</v>
      </c>
      <c r="K2132" s="1289"/>
      <c r="L2132" s="1289"/>
      <c r="M2132" s="1289"/>
      <c r="N2132" s="1289"/>
      <c r="O2132" s="1289"/>
      <c r="P2132" s="1289"/>
      <c r="Q2132" s="1289"/>
      <c r="R2132" s="1289"/>
      <c r="S2132" s="1289"/>
      <c r="T2132" s="1289"/>
      <c r="U2132" s="1289"/>
      <c r="V2132" s="1289"/>
      <c r="W2132" s="1289"/>
      <c r="X2132" s="1289"/>
      <c r="Y2132" s="1289"/>
      <c r="Z2132" s="1289"/>
      <c r="AA2132" s="1289"/>
      <c r="AB2132" s="1289"/>
      <c r="AC2132" s="1289"/>
      <c r="AD2132" s="1289"/>
      <c r="AE2132" s="1289"/>
      <c r="AF2132" s="1289"/>
      <c r="AG2132" s="1289"/>
      <c r="AH2132" s="1289"/>
    </row>
    <row r="2133" spans="1:34" s="1290" customFormat="1" ht="45" x14ac:dyDescent="0.2">
      <c r="A2133" s="1287" t="s">
        <v>8614</v>
      </c>
      <c r="B2133" s="1288">
        <v>2900104</v>
      </c>
      <c r="C2133" s="1288" t="s">
        <v>11551</v>
      </c>
      <c r="D2133" s="1288" t="s">
        <v>9834</v>
      </c>
      <c r="E2133" s="1288" t="s">
        <v>1629</v>
      </c>
      <c r="F2133" s="1288" t="s">
        <v>11592</v>
      </c>
      <c r="G2133" s="1288" t="s">
        <v>13506</v>
      </c>
      <c r="H2133" s="1288" t="s">
        <v>4631</v>
      </c>
      <c r="I2133" s="1288" t="s">
        <v>4919</v>
      </c>
      <c r="J2133" s="1288" t="s">
        <v>13507</v>
      </c>
      <c r="K2133" s="1289"/>
      <c r="L2133" s="1289"/>
      <c r="M2133" s="1289"/>
      <c r="N2133" s="1289"/>
      <c r="O2133" s="1289"/>
      <c r="P2133" s="1289"/>
      <c r="Q2133" s="1289"/>
      <c r="R2133" s="1289"/>
      <c r="S2133" s="1289"/>
      <c r="T2133" s="1289"/>
      <c r="U2133" s="1289"/>
      <c r="V2133" s="1289"/>
      <c r="W2133" s="1289"/>
      <c r="X2133" s="1289"/>
      <c r="Y2133" s="1289"/>
      <c r="Z2133" s="1289"/>
      <c r="AA2133" s="1289"/>
      <c r="AB2133" s="1289"/>
      <c r="AC2133" s="1289"/>
      <c r="AD2133" s="1289"/>
      <c r="AE2133" s="1289"/>
      <c r="AF2133" s="1289"/>
      <c r="AG2133" s="1289"/>
      <c r="AH2133" s="1289"/>
    </row>
    <row r="2134" spans="1:34" s="1290" customFormat="1" ht="45" x14ac:dyDescent="0.2">
      <c r="A2134" s="1287" t="s">
        <v>8614</v>
      </c>
      <c r="B2134" s="1288">
        <v>2900104</v>
      </c>
      <c r="C2134" s="1288" t="s">
        <v>11551</v>
      </c>
      <c r="D2134" s="1288" t="s">
        <v>9834</v>
      </c>
      <c r="E2134" s="1288" t="s">
        <v>1629</v>
      </c>
      <c r="F2134" s="1288" t="s">
        <v>11593</v>
      </c>
      <c r="G2134" s="1288" t="s">
        <v>13508</v>
      </c>
      <c r="H2134" s="1288" t="s">
        <v>4631</v>
      </c>
      <c r="I2134" s="1288" t="s">
        <v>4919</v>
      </c>
      <c r="J2134" s="1288" t="s">
        <v>13509</v>
      </c>
      <c r="K2134" s="1289"/>
      <c r="L2134" s="1289"/>
      <c r="M2134" s="1289"/>
      <c r="N2134" s="1289"/>
      <c r="O2134" s="1289"/>
      <c r="P2134" s="1289"/>
      <c r="Q2134" s="1289"/>
      <c r="R2134" s="1289"/>
      <c r="S2134" s="1289"/>
      <c r="T2134" s="1289"/>
      <c r="U2134" s="1289"/>
      <c r="V2134" s="1289"/>
      <c r="W2134" s="1289"/>
      <c r="X2134" s="1289"/>
      <c r="Y2134" s="1289"/>
      <c r="Z2134" s="1289"/>
      <c r="AA2134" s="1289"/>
      <c r="AB2134" s="1289"/>
      <c r="AC2134" s="1289"/>
      <c r="AD2134" s="1289"/>
      <c r="AE2134" s="1289"/>
      <c r="AF2134" s="1289"/>
      <c r="AG2134" s="1289"/>
      <c r="AH2134" s="1289"/>
    </row>
    <row r="2135" spans="1:34" s="1290" customFormat="1" ht="45" x14ac:dyDescent="0.2">
      <c r="A2135" s="1287" t="s">
        <v>8614</v>
      </c>
      <c r="B2135" s="1288">
        <v>2900104</v>
      </c>
      <c r="C2135" s="1288" t="s">
        <v>11551</v>
      </c>
      <c r="D2135" s="1288" t="s">
        <v>9834</v>
      </c>
      <c r="E2135" s="1288" t="s">
        <v>1629</v>
      </c>
      <c r="F2135" s="1288" t="s">
        <v>11594</v>
      </c>
      <c r="G2135" s="1288" t="s">
        <v>13510</v>
      </c>
      <c r="H2135" s="1288" t="s">
        <v>8681</v>
      </c>
      <c r="I2135" s="1288" t="s">
        <v>3559</v>
      </c>
      <c r="J2135" s="1288" t="s">
        <v>13511</v>
      </c>
      <c r="K2135" s="1289"/>
      <c r="L2135" s="1289"/>
      <c r="M2135" s="1289"/>
      <c r="N2135" s="1289"/>
      <c r="O2135" s="1289"/>
      <c r="P2135" s="1289"/>
      <c r="Q2135" s="1289"/>
      <c r="R2135" s="1289"/>
      <c r="S2135" s="1289"/>
      <c r="T2135" s="1289"/>
      <c r="U2135" s="1289"/>
      <c r="V2135" s="1289"/>
      <c r="W2135" s="1289"/>
      <c r="X2135" s="1289"/>
      <c r="Y2135" s="1289"/>
      <c r="Z2135" s="1289"/>
      <c r="AA2135" s="1289"/>
      <c r="AB2135" s="1289"/>
      <c r="AC2135" s="1289"/>
      <c r="AD2135" s="1289"/>
      <c r="AE2135" s="1289"/>
      <c r="AF2135" s="1289"/>
      <c r="AG2135" s="1289"/>
      <c r="AH2135" s="1289"/>
    </row>
    <row r="2136" spans="1:34" s="1290" customFormat="1" ht="45" x14ac:dyDescent="0.2">
      <c r="A2136" s="1287" t="s">
        <v>8614</v>
      </c>
      <c r="B2136" s="1288">
        <v>2900104</v>
      </c>
      <c r="C2136" s="1288" t="s">
        <v>11551</v>
      </c>
      <c r="D2136" s="1288" t="s">
        <v>9834</v>
      </c>
      <c r="E2136" s="1288" t="s">
        <v>1629</v>
      </c>
      <c r="F2136" s="1288" t="s">
        <v>11595</v>
      </c>
      <c r="G2136" s="1288" t="s">
        <v>13512</v>
      </c>
      <c r="H2136" s="1288" t="s">
        <v>13513</v>
      </c>
      <c r="I2136" s="1288" t="s">
        <v>13514</v>
      </c>
      <c r="J2136" s="1288" t="s">
        <v>13515</v>
      </c>
      <c r="K2136" s="1289"/>
      <c r="L2136" s="1289"/>
      <c r="M2136" s="1289"/>
      <c r="N2136" s="1289"/>
      <c r="O2136" s="1289"/>
      <c r="P2136" s="1289"/>
      <c r="Q2136" s="1289"/>
      <c r="R2136" s="1289"/>
      <c r="S2136" s="1289"/>
      <c r="T2136" s="1289"/>
      <c r="U2136" s="1289"/>
      <c r="V2136" s="1289"/>
      <c r="W2136" s="1289"/>
      <c r="X2136" s="1289"/>
      <c r="Y2136" s="1289"/>
      <c r="Z2136" s="1289"/>
      <c r="AA2136" s="1289"/>
      <c r="AB2136" s="1289"/>
      <c r="AC2136" s="1289"/>
      <c r="AD2136" s="1289"/>
      <c r="AE2136" s="1289"/>
      <c r="AF2136" s="1289"/>
      <c r="AG2136" s="1289"/>
      <c r="AH2136" s="1289"/>
    </row>
    <row r="2137" spans="1:34" s="1290" customFormat="1" ht="45" x14ac:dyDescent="0.2">
      <c r="A2137" s="1287" t="s">
        <v>8614</v>
      </c>
      <c r="B2137" s="1288">
        <v>2900104</v>
      </c>
      <c r="C2137" s="1288" t="s">
        <v>11551</v>
      </c>
      <c r="D2137" s="1288" t="s">
        <v>9834</v>
      </c>
      <c r="E2137" s="1288" t="s">
        <v>1629</v>
      </c>
      <c r="F2137" s="1288" t="s">
        <v>11596</v>
      </c>
      <c r="G2137" s="1288" t="s">
        <v>5364</v>
      </c>
      <c r="H2137" s="1288" t="s">
        <v>2571</v>
      </c>
      <c r="I2137" s="1288" t="s">
        <v>1472</v>
      </c>
      <c r="J2137" s="1288" t="s">
        <v>13516</v>
      </c>
      <c r="K2137" s="1289"/>
      <c r="L2137" s="1289"/>
      <c r="M2137" s="1289"/>
      <c r="N2137" s="1289"/>
      <c r="O2137" s="1289"/>
      <c r="P2137" s="1289"/>
      <c r="Q2137" s="1289"/>
      <c r="R2137" s="1289"/>
      <c r="S2137" s="1289"/>
      <c r="T2137" s="1289"/>
      <c r="U2137" s="1289"/>
      <c r="V2137" s="1289"/>
      <c r="W2137" s="1289"/>
      <c r="X2137" s="1289"/>
      <c r="Y2137" s="1289"/>
      <c r="Z2137" s="1289"/>
      <c r="AA2137" s="1289"/>
      <c r="AB2137" s="1289"/>
      <c r="AC2137" s="1289"/>
      <c r="AD2137" s="1289"/>
      <c r="AE2137" s="1289"/>
      <c r="AF2137" s="1289"/>
      <c r="AG2137" s="1289"/>
      <c r="AH2137" s="1289"/>
    </row>
    <row r="2138" spans="1:34" s="1290" customFormat="1" ht="45" x14ac:dyDescent="0.2">
      <c r="A2138" s="1287" t="s">
        <v>8614</v>
      </c>
      <c r="B2138" s="1288">
        <v>2900104</v>
      </c>
      <c r="C2138" s="1288" t="s">
        <v>11551</v>
      </c>
      <c r="D2138" s="1288" t="s">
        <v>9834</v>
      </c>
      <c r="E2138" s="1288" t="s">
        <v>1629</v>
      </c>
      <c r="F2138" s="1288" t="s">
        <v>11597</v>
      </c>
      <c r="G2138" s="1288" t="s">
        <v>13517</v>
      </c>
      <c r="H2138" s="1288" t="s">
        <v>4896</v>
      </c>
      <c r="I2138" s="1288" t="s">
        <v>9266</v>
      </c>
      <c r="J2138" s="1288" t="s">
        <v>13518</v>
      </c>
      <c r="K2138" s="1289"/>
      <c r="L2138" s="1289"/>
      <c r="M2138" s="1289"/>
      <c r="N2138" s="1289"/>
      <c r="O2138" s="1289"/>
      <c r="P2138" s="1289"/>
      <c r="Q2138" s="1289"/>
      <c r="R2138" s="1289"/>
      <c r="S2138" s="1289"/>
      <c r="T2138" s="1289"/>
      <c r="U2138" s="1289"/>
      <c r="V2138" s="1289"/>
      <c r="W2138" s="1289"/>
      <c r="X2138" s="1289"/>
      <c r="Y2138" s="1289"/>
      <c r="Z2138" s="1289"/>
      <c r="AA2138" s="1289"/>
      <c r="AB2138" s="1289"/>
      <c r="AC2138" s="1289"/>
      <c r="AD2138" s="1289"/>
      <c r="AE2138" s="1289"/>
      <c r="AF2138" s="1289"/>
      <c r="AG2138" s="1289"/>
      <c r="AH2138" s="1289"/>
    </row>
    <row r="2139" spans="1:34" s="1290" customFormat="1" ht="45" x14ac:dyDescent="0.2">
      <c r="A2139" s="1287" t="s">
        <v>8614</v>
      </c>
      <c r="B2139" s="1288">
        <v>2900104</v>
      </c>
      <c r="C2139" s="1288" t="s">
        <v>11551</v>
      </c>
      <c r="D2139" s="1288" t="s">
        <v>9834</v>
      </c>
      <c r="E2139" s="1288" t="s">
        <v>1629</v>
      </c>
      <c r="F2139" s="1288" t="s">
        <v>11598</v>
      </c>
      <c r="G2139" s="1288" t="s">
        <v>13519</v>
      </c>
      <c r="H2139" s="1288" t="s">
        <v>1890</v>
      </c>
      <c r="I2139" s="1288" t="s">
        <v>8747</v>
      </c>
      <c r="J2139" s="1288" t="s">
        <v>13520</v>
      </c>
      <c r="K2139" s="1289"/>
      <c r="L2139" s="1289"/>
      <c r="M2139" s="1289"/>
      <c r="N2139" s="1289"/>
      <c r="O2139" s="1289"/>
      <c r="P2139" s="1289"/>
      <c r="Q2139" s="1289"/>
      <c r="R2139" s="1289"/>
      <c r="S2139" s="1289"/>
      <c r="T2139" s="1289"/>
      <c r="U2139" s="1289"/>
      <c r="V2139" s="1289"/>
      <c r="W2139" s="1289"/>
      <c r="X2139" s="1289"/>
      <c r="Y2139" s="1289"/>
      <c r="Z2139" s="1289"/>
      <c r="AA2139" s="1289"/>
      <c r="AB2139" s="1289"/>
      <c r="AC2139" s="1289"/>
      <c r="AD2139" s="1289"/>
      <c r="AE2139" s="1289"/>
      <c r="AF2139" s="1289"/>
      <c r="AG2139" s="1289"/>
      <c r="AH2139" s="1289"/>
    </row>
    <row r="2140" spans="1:34" s="1290" customFormat="1" ht="45" x14ac:dyDescent="0.2">
      <c r="A2140" s="1287" t="s">
        <v>8614</v>
      </c>
      <c r="B2140" s="1288">
        <v>2900104</v>
      </c>
      <c r="C2140" s="1288" t="s">
        <v>11551</v>
      </c>
      <c r="D2140" s="1288" t="s">
        <v>9834</v>
      </c>
      <c r="E2140" s="1288" t="s">
        <v>1629</v>
      </c>
      <c r="F2140" s="1288" t="s">
        <v>11599</v>
      </c>
      <c r="G2140" s="1288" t="s">
        <v>13521</v>
      </c>
      <c r="H2140" s="1288" t="s">
        <v>1471</v>
      </c>
      <c r="I2140" s="1288" t="s">
        <v>2593</v>
      </c>
      <c r="J2140" s="1288" t="s">
        <v>13522</v>
      </c>
      <c r="K2140" s="1289"/>
      <c r="L2140" s="1289"/>
      <c r="M2140" s="1289"/>
      <c r="N2140" s="1289"/>
      <c r="O2140" s="1289"/>
      <c r="P2140" s="1289"/>
      <c r="Q2140" s="1289"/>
      <c r="R2140" s="1289"/>
      <c r="S2140" s="1289"/>
      <c r="T2140" s="1289"/>
      <c r="U2140" s="1289"/>
      <c r="V2140" s="1289"/>
      <c r="W2140" s="1289"/>
      <c r="X2140" s="1289"/>
      <c r="Y2140" s="1289"/>
      <c r="Z2140" s="1289"/>
      <c r="AA2140" s="1289"/>
      <c r="AB2140" s="1289"/>
      <c r="AC2140" s="1289"/>
      <c r="AD2140" s="1289"/>
      <c r="AE2140" s="1289"/>
      <c r="AF2140" s="1289"/>
      <c r="AG2140" s="1289"/>
      <c r="AH2140" s="1289"/>
    </row>
    <row r="2141" spans="1:34" s="1290" customFormat="1" ht="45" x14ac:dyDescent="0.2">
      <c r="A2141" s="1287" t="s">
        <v>8614</v>
      </c>
      <c r="B2141" s="1288">
        <v>2900104</v>
      </c>
      <c r="C2141" s="1288" t="s">
        <v>11551</v>
      </c>
      <c r="D2141" s="1288" t="s">
        <v>9834</v>
      </c>
      <c r="E2141" s="1288" t="s">
        <v>1629</v>
      </c>
      <c r="F2141" s="1288" t="s">
        <v>11600</v>
      </c>
      <c r="G2141" s="1288"/>
      <c r="H2141" s="1288"/>
      <c r="I2141" s="1288"/>
      <c r="J2141" s="1288" t="s">
        <v>13523</v>
      </c>
      <c r="K2141" s="1289"/>
      <c r="L2141" s="1289"/>
      <c r="M2141" s="1289"/>
      <c r="N2141" s="1289"/>
      <c r="O2141" s="1289"/>
      <c r="P2141" s="1289"/>
      <c r="Q2141" s="1289"/>
      <c r="R2141" s="1289"/>
      <c r="S2141" s="1289"/>
      <c r="T2141" s="1289"/>
      <c r="U2141" s="1289"/>
      <c r="V2141" s="1289"/>
      <c r="W2141" s="1289"/>
      <c r="X2141" s="1289"/>
      <c r="Y2141" s="1289"/>
      <c r="Z2141" s="1289"/>
      <c r="AA2141" s="1289"/>
      <c r="AB2141" s="1289"/>
      <c r="AC2141" s="1289"/>
      <c r="AD2141" s="1289"/>
      <c r="AE2141" s="1289"/>
      <c r="AF2141" s="1289"/>
      <c r="AG2141" s="1289"/>
      <c r="AH2141" s="1289"/>
    </row>
    <row r="2142" spans="1:34" s="1290" customFormat="1" ht="45" x14ac:dyDescent="0.2">
      <c r="A2142" s="1287" t="s">
        <v>8614</v>
      </c>
      <c r="B2142" s="1288">
        <v>2900104</v>
      </c>
      <c r="C2142" s="1288" t="s">
        <v>11551</v>
      </c>
      <c r="D2142" s="1288" t="s">
        <v>9834</v>
      </c>
      <c r="E2142" s="1288" t="s">
        <v>1629</v>
      </c>
      <c r="F2142" s="1288" t="s">
        <v>11601</v>
      </c>
      <c r="G2142" s="1288" t="s">
        <v>6568</v>
      </c>
      <c r="H2142" s="1288" t="s">
        <v>1621</v>
      </c>
      <c r="I2142" s="1288" t="s">
        <v>13497</v>
      </c>
      <c r="J2142" s="1288" t="s">
        <v>13524</v>
      </c>
      <c r="K2142" s="1289"/>
      <c r="L2142" s="1289"/>
      <c r="M2142" s="1289"/>
      <c r="N2142" s="1289"/>
      <c r="O2142" s="1289"/>
      <c r="P2142" s="1289"/>
      <c r="Q2142" s="1289"/>
      <c r="R2142" s="1289"/>
      <c r="S2142" s="1289"/>
      <c r="T2142" s="1289"/>
      <c r="U2142" s="1289"/>
      <c r="V2142" s="1289"/>
      <c r="W2142" s="1289"/>
      <c r="X2142" s="1289"/>
      <c r="Y2142" s="1289"/>
      <c r="Z2142" s="1289"/>
      <c r="AA2142" s="1289"/>
      <c r="AB2142" s="1289"/>
      <c r="AC2142" s="1289"/>
      <c r="AD2142" s="1289"/>
      <c r="AE2142" s="1289"/>
      <c r="AF2142" s="1289"/>
      <c r="AG2142" s="1289"/>
      <c r="AH2142" s="1289"/>
    </row>
    <row r="2143" spans="1:34" s="1290" customFormat="1" ht="45" x14ac:dyDescent="0.2">
      <c r="A2143" s="1287" t="s">
        <v>8614</v>
      </c>
      <c r="B2143" s="1288">
        <v>2900104</v>
      </c>
      <c r="C2143" s="1288" t="s">
        <v>11551</v>
      </c>
      <c r="D2143" s="1288" t="s">
        <v>9834</v>
      </c>
      <c r="E2143" s="1288" t="s">
        <v>1629</v>
      </c>
      <c r="F2143" s="1288" t="s">
        <v>11602</v>
      </c>
      <c r="G2143" s="1288" t="s">
        <v>3685</v>
      </c>
      <c r="H2143" s="1288" t="s">
        <v>2706</v>
      </c>
      <c r="I2143" s="1288" t="s">
        <v>13525</v>
      </c>
      <c r="J2143" s="1288" t="s">
        <v>13526</v>
      </c>
      <c r="K2143" s="1289"/>
      <c r="L2143" s="1289"/>
      <c r="M2143" s="1289"/>
      <c r="N2143" s="1289"/>
      <c r="O2143" s="1289"/>
      <c r="P2143" s="1289"/>
      <c r="Q2143" s="1289"/>
      <c r="R2143" s="1289"/>
      <c r="S2143" s="1289"/>
      <c r="T2143" s="1289"/>
      <c r="U2143" s="1289"/>
      <c r="V2143" s="1289"/>
      <c r="W2143" s="1289"/>
      <c r="X2143" s="1289"/>
      <c r="Y2143" s="1289"/>
      <c r="Z2143" s="1289"/>
      <c r="AA2143" s="1289"/>
      <c r="AB2143" s="1289"/>
      <c r="AC2143" s="1289"/>
      <c r="AD2143" s="1289"/>
      <c r="AE2143" s="1289"/>
      <c r="AF2143" s="1289"/>
      <c r="AG2143" s="1289"/>
      <c r="AH2143" s="1289"/>
    </row>
    <row r="2144" spans="1:34" s="1290" customFormat="1" ht="45" x14ac:dyDescent="0.2">
      <c r="A2144" s="1287" t="s">
        <v>8614</v>
      </c>
      <c r="B2144" s="1288">
        <v>2900104</v>
      </c>
      <c r="C2144" s="1288" t="s">
        <v>11551</v>
      </c>
      <c r="D2144" s="1288" t="s">
        <v>9834</v>
      </c>
      <c r="E2144" s="1288" t="s">
        <v>1629</v>
      </c>
      <c r="F2144" s="1288" t="s">
        <v>11603</v>
      </c>
      <c r="G2144" s="1288" t="s">
        <v>4735</v>
      </c>
      <c r="H2144" s="1288" t="s">
        <v>5118</v>
      </c>
      <c r="I2144" s="1288" t="s">
        <v>4246</v>
      </c>
      <c r="J2144" s="1288" t="s">
        <v>13527</v>
      </c>
      <c r="K2144" s="1289"/>
      <c r="L2144" s="1289"/>
      <c r="M2144" s="1289"/>
      <c r="N2144" s="1289"/>
      <c r="O2144" s="1289"/>
      <c r="P2144" s="1289"/>
      <c r="Q2144" s="1289"/>
      <c r="R2144" s="1289"/>
      <c r="S2144" s="1289"/>
      <c r="T2144" s="1289"/>
      <c r="U2144" s="1289"/>
      <c r="V2144" s="1289"/>
      <c r="W2144" s="1289"/>
      <c r="X2144" s="1289"/>
      <c r="Y2144" s="1289"/>
      <c r="Z2144" s="1289"/>
      <c r="AA2144" s="1289"/>
      <c r="AB2144" s="1289"/>
      <c r="AC2144" s="1289"/>
      <c r="AD2144" s="1289"/>
      <c r="AE2144" s="1289"/>
      <c r="AF2144" s="1289"/>
      <c r="AG2144" s="1289"/>
      <c r="AH2144" s="1289"/>
    </row>
    <row r="2145" spans="1:34" s="1290" customFormat="1" ht="45" x14ac:dyDescent="0.2">
      <c r="A2145" s="1287" t="s">
        <v>8614</v>
      </c>
      <c r="B2145" s="1288">
        <v>2900104</v>
      </c>
      <c r="C2145" s="1288" t="s">
        <v>11551</v>
      </c>
      <c r="D2145" s="1292" t="s">
        <v>9834</v>
      </c>
      <c r="E2145" s="1288" t="s">
        <v>1629</v>
      </c>
      <c r="F2145" s="1288" t="s">
        <v>11604</v>
      </c>
      <c r="G2145" s="1288" t="s">
        <v>3747</v>
      </c>
      <c r="H2145" s="1288" t="s">
        <v>13528</v>
      </c>
      <c r="I2145" s="1288" t="s">
        <v>1570</v>
      </c>
      <c r="J2145" s="1288" t="s">
        <v>13529</v>
      </c>
      <c r="K2145" s="1289"/>
      <c r="L2145" s="1289"/>
      <c r="M2145" s="1289"/>
      <c r="N2145" s="1289"/>
      <c r="O2145" s="1289"/>
      <c r="P2145" s="1289"/>
      <c r="Q2145" s="1289"/>
      <c r="R2145" s="1289"/>
      <c r="S2145" s="1289"/>
      <c r="T2145" s="1289"/>
      <c r="U2145" s="1289"/>
      <c r="V2145" s="1289"/>
      <c r="W2145" s="1289"/>
      <c r="X2145" s="1289"/>
      <c r="Y2145" s="1289"/>
      <c r="Z2145" s="1289"/>
      <c r="AA2145" s="1289"/>
      <c r="AB2145" s="1289"/>
      <c r="AC2145" s="1289"/>
      <c r="AD2145" s="1289"/>
      <c r="AE2145" s="1289"/>
      <c r="AF2145" s="1289"/>
      <c r="AG2145" s="1289"/>
      <c r="AH2145" s="1289"/>
    </row>
    <row r="2146" spans="1:34" s="1290" customFormat="1" ht="45" x14ac:dyDescent="0.2">
      <c r="A2146" s="1287" t="s">
        <v>8614</v>
      </c>
      <c r="B2146" s="1288">
        <v>2900104</v>
      </c>
      <c r="C2146" s="1288" t="s">
        <v>11551</v>
      </c>
      <c r="D2146" s="1288" t="s">
        <v>9834</v>
      </c>
      <c r="E2146" s="1288" t="s">
        <v>1629</v>
      </c>
      <c r="F2146" s="1288" t="s">
        <v>11605</v>
      </c>
      <c r="G2146" s="1288" t="s">
        <v>5062</v>
      </c>
      <c r="H2146" s="1288" t="s">
        <v>1684</v>
      </c>
      <c r="I2146" s="1288" t="s">
        <v>4637</v>
      </c>
      <c r="J2146" s="1288" t="s">
        <v>13530</v>
      </c>
      <c r="K2146" s="1289"/>
      <c r="L2146" s="1289"/>
      <c r="M2146" s="1289"/>
      <c r="N2146" s="1289"/>
      <c r="O2146" s="1289"/>
      <c r="P2146" s="1289"/>
      <c r="Q2146" s="1289"/>
      <c r="R2146" s="1289"/>
      <c r="S2146" s="1289"/>
      <c r="T2146" s="1289"/>
      <c r="U2146" s="1289"/>
      <c r="V2146" s="1289"/>
      <c r="W2146" s="1289"/>
      <c r="X2146" s="1289"/>
      <c r="Y2146" s="1289"/>
      <c r="Z2146" s="1289"/>
      <c r="AA2146" s="1289"/>
      <c r="AB2146" s="1289"/>
      <c r="AC2146" s="1289"/>
      <c r="AD2146" s="1289"/>
      <c r="AE2146" s="1289"/>
      <c r="AF2146" s="1289"/>
      <c r="AG2146" s="1289"/>
      <c r="AH2146" s="1289"/>
    </row>
    <row r="2147" spans="1:34" s="1290" customFormat="1" ht="45" x14ac:dyDescent="0.2">
      <c r="A2147" s="1287" t="s">
        <v>8614</v>
      </c>
      <c r="B2147" s="1288">
        <v>2900104</v>
      </c>
      <c r="C2147" s="1288" t="s">
        <v>11551</v>
      </c>
      <c r="D2147" s="1288" t="s">
        <v>9834</v>
      </c>
      <c r="E2147" s="1288" t="s">
        <v>1629</v>
      </c>
      <c r="F2147" s="1288" t="s">
        <v>11606</v>
      </c>
      <c r="G2147" s="1288" t="s">
        <v>13531</v>
      </c>
      <c r="H2147" s="1288" t="s">
        <v>1929</v>
      </c>
      <c r="I2147" s="1288" t="s">
        <v>2190</v>
      </c>
      <c r="J2147" s="1288" t="s">
        <v>13532</v>
      </c>
      <c r="K2147" s="1289"/>
      <c r="L2147" s="1289"/>
      <c r="M2147" s="1289"/>
      <c r="N2147" s="1289"/>
      <c r="O2147" s="1289"/>
      <c r="P2147" s="1289"/>
      <c r="Q2147" s="1289"/>
      <c r="R2147" s="1289"/>
      <c r="S2147" s="1289"/>
      <c r="T2147" s="1289"/>
      <c r="U2147" s="1289"/>
      <c r="V2147" s="1289"/>
      <c r="W2147" s="1289"/>
      <c r="X2147" s="1289"/>
      <c r="Y2147" s="1289"/>
      <c r="Z2147" s="1289"/>
      <c r="AA2147" s="1289"/>
      <c r="AB2147" s="1289"/>
      <c r="AC2147" s="1289"/>
      <c r="AD2147" s="1289"/>
      <c r="AE2147" s="1289"/>
      <c r="AF2147" s="1289"/>
      <c r="AG2147" s="1289"/>
      <c r="AH2147" s="1289"/>
    </row>
    <row r="2148" spans="1:34" s="1290" customFormat="1" ht="45" x14ac:dyDescent="0.2">
      <c r="A2148" s="1287" t="s">
        <v>8614</v>
      </c>
      <c r="B2148" s="1288">
        <v>2900104</v>
      </c>
      <c r="C2148" s="1288" t="s">
        <v>11551</v>
      </c>
      <c r="D2148" s="1288" t="s">
        <v>9834</v>
      </c>
      <c r="E2148" s="1288" t="s">
        <v>1629</v>
      </c>
      <c r="F2148" s="1288" t="s">
        <v>11607</v>
      </c>
      <c r="G2148" s="1288" t="s">
        <v>13533</v>
      </c>
      <c r="H2148" s="1288" t="s">
        <v>3778</v>
      </c>
      <c r="I2148" s="1288" t="s">
        <v>5798</v>
      </c>
      <c r="J2148" s="1288" t="s">
        <v>13534</v>
      </c>
      <c r="K2148" s="1289"/>
      <c r="L2148" s="1289"/>
      <c r="M2148" s="1289"/>
      <c r="N2148" s="1289"/>
      <c r="O2148" s="1289"/>
      <c r="P2148" s="1289"/>
      <c r="Q2148" s="1289"/>
      <c r="R2148" s="1289"/>
      <c r="S2148" s="1289"/>
      <c r="T2148" s="1289"/>
      <c r="U2148" s="1289"/>
      <c r="V2148" s="1289"/>
      <c r="W2148" s="1289"/>
      <c r="X2148" s="1289"/>
      <c r="Y2148" s="1289"/>
      <c r="Z2148" s="1289"/>
      <c r="AA2148" s="1289"/>
      <c r="AB2148" s="1289"/>
      <c r="AC2148" s="1289"/>
      <c r="AD2148" s="1289"/>
      <c r="AE2148" s="1289"/>
      <c r="AF2148" s="1289"/>
      <c r="AG2148" s="1289"/>
      <c r="AH2148" s="1289"/>
    </row>
    <row r="2149" spans="1:34" s="1290" customFormat="1" ht="45" x14ac:dyDescent="0.2">
      <c r="A2149" s="1287" t="s">
        <v>8614</v>
      </c>
      <c r="B2149" s="1288">
        <v>2900104</v>
      </c>
      <c r="C2149" s="1288" t="s">
        <v>11551</v>
      </c>
      <c r="D2149" s="1288" t="s">
        <v>9834</v>
      </c>
      <c r="E2149" s="1288" t="s">
        <v>1629</v>
      </c>
      <c r="F2149" s="1288" t="s">
        <v>11608</v>
      </c>
      <c r="G2149" s="1288" t="s">
        <v>4518</v>
      </c>
      <c r="H2149" s="1288" t="s">
        <v>1648</v>
      </c>
      <c r="I2149" s="1288" t="s">
        <v>1721</v>
      </c>
      <c r="J2149" s="1288" t="s">
        <v>13535</v>
      </c>
      <c r="K2149" s="1289"/>
      <c r="L2149" s="1289"/>
      <c r="M2149" s="1289"/>
      <c r="N2149" s="1289"/>
      <c r="O2149" s="1289"/>
      <c r="P2149" s="1289"/>
      <c r="Q2149" s="1289"/>
      <c r="R2149" s="1289"/>
      <c r="S2149" s="1289"/>
      <c r="T2149" s="1289"/>
      <c r="U2149" s="1289"/>
      <c r="V2149" s="1289"/>
      <c r="W2149" s="1289"/>
      <c r="X2149" s="1289"/>
      <c r="Y2149" s="1289"/>
      <c r="Z2149" s="1289"/>
      <c r="AA2149" s="1289"/>
      <c r="AB2149" s="1289"/>
      <c r="AC2149" s="1289"/>
      <c r="AD2149" s="1289"/>
      <c r="AE2149" s="1289"/>
      <c r="AF2149" s="1289"/>
      <c r="AG2149" s="1289"/>
      <c r="AH2149" s="1289"/>
    </row>
    <row r="2150" spans="1:34" s="1290" customFormat="1" ht="45" x14ac:dyDescent="0.2">
      <c r="A2150" s="1287" t="s">
        <v>8614</v>
      </c>
      <c r="B2150" s="1288">
        <v>2900104</v>
      </c>
      <c r="C2150" s="1288" t="s">
        <v>11551</v>
      </c>
      <c r="D2150" s="1288" t="s">
        <v>9834</v>
      </c>
      <c r="E2150" s="1288" t="s">
        <v>1629</v>
      </c>
      <c r="F2150" s="1288" t="s">
        <v>13536</v>
      </c>
      <c r="G2150" s="1288" t="s">
        <v>13537</v>
      </c>
      <c r="H2150" s="1288" t="s">
        <v>1421</v>
      </c>
      <c r="I2150" s="1288" t="s">
        <v>2823</v>
      </c>
      <c r="J2150" s="1288" t="s">
        <v>13538</v>
      </c>
      <c r="K2150" s="1289"/>
      <c r="L2150" s="1289"/>
      <c r="M2150" s="1289"/>
      <c r="N2150" s="1289"/>
      <c r="O2150" s="1289"/>
      <c r="P2150" s="1289"/>
      <c r="Q2150" s="1289"/>
      <c r="R2150" s="1289"/>
      <c r="S2150" s="1289"/>
      <c r="T2150" s="1289"/>
      <c r="U2150" s="1289"/>
      <c r="V2150" s="1289"/>
      <c r="W2150" s="1289"/>
      <c r="X2150" s="1289"/>
      <c r="Y2150" s="1289"/>
      <c r="Z2150" s="1289"/>
      <c r="AA2150" s="1289"/>
      <c r="AB2150" s="1289"/>
      <c r="AC2150" s="1289"/>
      <c r="AD2150" s="1289"/>
      <c r="AE2150" s="1289"/>
      <c r="AF2150" s="1289"/>
      <c r="AG2150" s="1289"/>
      <c r="AH2150" s="1289"/>
    </row>
    <row r="2151" spans="1:34" s="1290" customFormat="1" ht="45" x14ac:dyDescent="0.2">
      <c r="A2151" s="1287" t="s">
        <v>8614</v>
      </c>
      <c r="B2151" s="1288">
        <v>2900104</v>
      </c>
      <c r="C2151" s="1288" t="s">
        <v>11551</v>
      </c>
      <c r="D2151" s="1288" t="s">
        <v>9834</v>
      </c>
      <c r="E2151" s="1288" t="s">
        <v>1629</v>
      </c>
      <c r="F2151" s="1288" t="s">
        <v>11609</v>
      </c>
      <c r="G2151" s="1288" t="s">
        <v>13539</v>
      </c>
      <c r="H2151" s="1288" t="s">
        <v>2153</v>
      </c>
      <c r="I2151" s="1288" t="s">
        <v>13540</v>
      </c>
      <c r="J2151" s="1288" t="s">
        <v>13541</v>
      </c>
      <c r="K2151" s="1289"/>
      <c r="L2151" s="1289"/>
      <c r="M2151" s="1289"/>
      <c r="N2151" s="1289"/>
      <c r="O2151" s="1289"/>
      <c r="P2151" s="1289"/>
      <c r="Q2151" s="1289"/>
      <c r="R2151" s="1289"/>
      <c r="S2151" s="1289"/>
      <c r="T2151" s="1289"/>
      <c r="U2151" s="1289"/>
      <c r="V2151" s="1289"/>
      <c r="W2151" s="1289"/>
      <c r="X2151" s="1289"/>
      <c r="Y2151" s="1289"/>
      <c r="Z2151" s="1289"/>
      <c r="AA2151" s="1289"/>
      <c r="AB2151" s="1289"/>
      <c r="AC2151" s="1289"/>
      <c r="AD2151" s="1289"/>
      <c r="AE2151" s="1289"/>
      <c r="AF2151" s="1289"/>
      <c r="AG2151" s="1289"/>
      <c r="AH2151" s="1289"/>
    </row>
    <row r="2152" spans="1:34" s="1290" customFormat="1" ht="45" x14ac:dyDescent="0.2">
      <c r="A2152" s="1287" t="s">
        <v>8614</v>
      </c>
      <c r="B2152" s="1288">
        <v>2900104</v>
      </c>
      <c r="C2152" s="1288" t="s">
        <v>11551</v>
      </c>
      <c r="D2152" s="1288" t="s">
        <v>9834</v>
      </c>
      <c r="E2152" s="1288" t="s">
        <v>1629</v>
      </c>
      <c r="F2152" s="1288" t="s">
        <v>11610</v>
      </c>
      <c r="G2152" s="1288"/>
      <c r="H2152" s="1288"/>
      <c r="I2152" s="1288"/>
      <c r="J2152" s="1288" t="s">
        <v>13542</v>
      </c>
      <c r="K2152" s="1289"/>
      <c r="L2152" s="1289"/>
      <c r="M2152" s="1289"/>
      <c r="N2152" s="1289"/>
      <c r="O2152" s="1289"/>
      <c r="P2152" s="1289"/>
      <c r="Q2152" s="1289"/>
      <c r="R2152" s="1289"/>
      <c r="S2152" s="1289"/>
      <c r="T2152" s="1289"/>
      <c r="U2152" s="1289"/>
      <c r="V2152" s="1289"/>
      <c r="W2152" s="1289"/>
      <c r="X2152" s="1289"/>
      <c r="Y2152" s="1289"/>
      <c r="Z2152" s="1289"/>
      <c r="AA2152" s="1289"/>
      <c r="AB2152" s="1289"/>
      <c r="AC2152" s="1289"/>
      <c r="AD2152" s="1289"/>
      <c r="AE2152" s="1289"/>
      <c r="AF2152" s="1289"/>
      <c r="AG2152" s="1289"/>
      <c r="AH2152" s="1289"/>
    </row>
    <row r="2153" spans="1:34" s="1290" customFormat="1" ht="45" x14ac:dyDescent="0.2">
      <c r="A2153" s="1287" t="s">
        <v>8614</v>
      </c>
      <c r="B2153" s="1288">
        <v>2900104</v>
      </c>
      <c r="C2153" s="1288" t="s">
        <v>11551</v>
      </c>
      <c r="D2153" s="1288" t="s">
        <v>9834</v>
      </c>
      <c r="E2153" s="1288" t="s">
        <v>1629</v>
      </c>
      <c r="F2153" s="1288" t="s">
        <v>11611</v>
      </c>
      <c r="G2153" s="1288" t="s">
        <v>13543</v>
      </c>
      <c r="H2153" s="1288" t="s">
        <v>13483</v>
      </c>
      <c r="I2153" s="1288" t="s">
        <v>13484</v>
      </c>
      <c r="J2153" s="1288" t="s">
        <v>13485</v>
      </c>
      <c r="K2153" s="1289"/>
      <c r="L2153" s="1289"/>
      <c r="M2153" s="1289"/>
      <c r="N2153" s="1289"/>
      <c r="O2153" s="1289"/>
      <c r="P2153" s="1289"/>
      <c r="Q2153" s="1289"/>
      <c r="R2153" s="1289"/>
      <c r="S2153" s="1289"/>
      <c r="T2153" s="1289"/>
      <c r="U2153" s="1289"/>
      <c r="V2153" s="1289"/>
      <c r="W2153" s="1289"/>
      <c r="X2153" s="1289"/>
      <c r="Y2153" s="1289"/>
      <c r="Z2153" s="1289"/>
      <c r="AA2153" s="1289"/>
      <c r="AB2153" s="1289"/>
      <c r="AC2153" s="1289"/>
      <c r="AD2153" s="1289"/>
      <c r="AE2153" s="1289"/>
      <c r="AF2153" s="1289"/>
      <c r="AG2153" s="1289"/>
      <c r="AH2153" s="1289"/>
    </row>
    <row r="2154" spans="1:34" s="1290" customFormat="1" ht="45" x14ac:dyDescent="0.2">
      <c r="A2154" s="1287" t="s">
        <v>8614</v>
      </c>
      <c r="B2154" s="1288">
        <v>2900104</v>
      </c>
      <c r="C2154" s="1288" t="s">
        <v>11551</v>
      </c>
      <c r="D2154" s="1288" t="s">
        <v>9834</v>
      </c>
      <c r="E2154" s="1288" t="s">
        <v>1629</v>
      </c>
      <c r="F2154" s="1288" t="s">
        <v>11612</v>
      </c>
      <c r="G2154" s="1288" t="s">
        <v>13544</v>
      </c>
      <c r="H2154" s="1288" t="s">
        <v>13545</v>
      </c>
      <c r="I2154" s="1288" t="s">
        <v>4519</v>
      </c>
      <c r="J2154" s="1288" t="s">
        <v>13546</v>
      </c>
      <c r="K2154" s="1289"/>
      <c r="L2154" s="1289"/>
      <c r="M2154" s="1289"/>
      <c r="N2154" s="1289"/>
      <c r="O2154" s="1289"/>
      <c r="P2154" s="1289"/>
      <c r="Q2154" s="1289"/>
      <c r="R2154" s="1289"/>
      <c r="S2154" s="1289"/>
      <c r="T2154" s="1289"/>
      <c r="U2154" s="1289"/>
      <c r="V2154" s="1289"/>
      <c r="W2154" s="1289"/>
      <c r="X2154" s="1289"/>
      <c r="Y2154" s="1289"/>
      <c r="Z2154" s="1289"/>
      <c r="AA2154" s="1289"/>
      <c r="AB2154" s="1289"/>
      <c r="AC2154" s="1289"/>
      <c r="AD2154" s="1289"/>
      <c r="AE2154" s="1289"/>
      <c r="AF2154" s="1289"/>
      <c r="AG2154" s="1289"/>
      <c r="AH2154" s="1289"/>
    </row>
    <row r="2155" spans="1:34" s="1290" customFormat="1" ht="45" x14ac:dyDescent="0.2">
      <c r="A2155" s="1287" t="s">
        <v>8614</v>
      </c>
      <c r="B2155" s="1288">
        <v>2900104</v>
      </c>
      <c r="C2155" s="1288" t="s">
        <v>11551</v>
      </c>
      <c r="D2155" s="1288" t="s">
        <v>9834</v>
      </c>
      <c r="E2155" s="1288" t="s">
        <v>1629</v>
      </c>
      <c r="F2155" s="1288" t="s">
        <v>11613</v>
      </c>
      <c r="G2155" s="1288" t="s">
        <v>13547</v>
      </c>
      <c r="H2155" s="1288" t="s">
        <v>3583</v>
      </c>
      <c r="I2155" s="1288" t="s">
        <v>2519</v>
      </c>
      <c r="J2155" s="1288" t="s">
        <v>13548</v>
      </c>
      <c r="K2155" s="1289"/>
      <c r="L2155" s="1289"/>
      <c r="M2155" s="1289"/>
      <c r="N2155" s="1289"/>
      <c r="O2155" s="1289"/>
      <c r="P2155" s="1289"/>
      <c r="Q2155" s="1289"/>
      <c r="R2155" s="1289"/>
      <c r="S2155" s="1289"/>
      <c r="T2155" s="1289"/>
      <c r="U2155" s="1289"/>
      <c r="V2155" s="1289"/>
      <c r="W2155" s="1289"/>
      <c r="X2155" s="1289"/>
      <c r="Y2155" s="1289"/>
      <c r="Z2155" s="1289"/>
      <c r="AA2155" s="1289"/>
      <c r="AB2155" s="1289"/>
      <c r="AC2155" s="1289"/>
      <c r="AD2155" s="1289"/>
      <c r="AE2155" s="1289"/>
      <c r="AF2155" s="1289"/>
      <c r="AG2155" s="1289"/>
      <c r="AH2155" s="1289"/>
    </row>
    <row r="2156" spans="1:34" s="1290" customFormat="1" ht="45" x14ac:dyDescent="0.2">
      <c r="A2156" s="1287" t="s">
        <v>8614</v>
      </c>
      <c r="B2156" s="1288">
        <v>2900102</v>
      </c>
      <c r="C2156" s="1288" t="s">
        <v>11551</v>
      </c>
      <c r="D2156" s="1288" t="s">
        <v>9834</v>
      </c>
      <c r="E2156" s="1288" t="s">
        <v>1667</v>
      </c>
      <c r="F2156" s="1288" t="s">
        <v>11555</v>
      </c>
      <c r="G2156" s="1288" t="s">
        <v>13549</v>
      </c>
      <c r="H2156" s="1288" t="s">
        <v>13550</v>
      </c>
      <c r="I2156" s="1288" t="s">
        <v>13551</v>
      </c>
      <c r="J2156" s="1288" t="s">
        <v>13552</v>
      </c>
      <c r="K2156" s="1289"/>
      <c r="L2156" s="1289"/>
      <c r="M2156" s="1289"/>
      <c r="N2156" s="1289"/>
      <c r="O2156" s="1289"/>
      <c r="P2156" s="1289"/>
      <c r="Q2156" s="1289"/>
      <c r="R2156" s="1289"/>
      <c r="S2156" s="1289"/>
      <c r="T2156" s="1289"/>
      <c r="U2156" s="1289"/>
      <c r="V2156" s="1289"/>
      <c r="W2156" s="1289"/>
      <c r="X2156" s="1289"/>
      <c r="Y2156" s="1289"/>
      <c r="Z2156" s="1289"/>
      <c r="AA2156" s="1289"/>
      <c r="AB2156" s="1289"/>
      <c r="AC2156" s="1289"/>
      <c r="AD2156" s="1289"/>
      <c r="AE2156" s="1289"/>
      <c r="AF2156" s="1289"/>
      <c r="AG2156" s="1289"/>
      <c r="AH2156" s="1289"/>
    </row>
    <row r="2157" spans="1:34" s="1290" customFormat="1" ht="45" x14ac:dyDescent="0.2">
      <c r="A2157" s="1287" t="s">
        <v>8614</v>
      </c>
      <c r="B2157" s="1288">
        <v>2900102</v>
      </c>
      <c r="C2157" s="1288" t="s">
        <v>11551</v>
      </c>
      <c r="D2157" s="1288" t="s">
        <v>9834</v>
      </c>
      <c r="E2157" s="1288" t="s">
        <v>1667</v>
      </c>
      <c r="F2157" s="1288" t="s">
        <v>11556</v>
      </c>
      <c r="G2157" s="1288" t="s">
        <v>13454</v>
      </c>
      <c r="H2157" s="1288" t="s">
        <v>13553</v>
      </c>
      <c r="I2157" s="1288" t="s">
        <v>13554</v>
      </c>
      <c r="J2157" s="1288" t="s">
        <v>13555</v>
      </c>
      <c r="K2157" s="1289"/>
      <c r="L2157" s="1289"/>
      <c r="M2157" s="1289"/>
      <c r="N2157" s="1289"/>
      <c r="O2157" s="1289"/>
      <c r="P2157" s="1289"/>
      <c r="Q2157" s="1289"/>
      <c r="R2157" s="1289"/>
      <c r="S2157" s="1289"/>
      <c r="T2157" s="1289"/>
      <c r="U2157" s="1289"/>
      <c r="V2157" s="1289"/>
      <c r="W2157" s="1289"/>
      <c r="X2157" s="1289"/>
      <c r="Y2157" s="1289"/>
      <c r="Z2157" s="1289"/>
      <c r="AA2157" s="1289"/>
      <c r="AB2157" s="1289"/>
      <c r="AC2157" s="1289"/>
      <c r="AD2157" s="1289"/>
      <c r="AE2157" s="1289"/>
      <c r="AF2157" s="1289"/>
      <c r="AG2157" s="1289"/>
      <c r="AH2157" s="1289"/>
    </row>
    <row r="2158" spans="1:34" s="1290" customFormat="1" ht="45" x14ac:dyDescent="0.2">
      <c r="A2158" s="1287" t="s">
        <v>8614</v>
      </c>
      <c r="B2158" s="1288">
        <v>2900102</v>
      </c>
      <c r="C2158" s="1288" t="s">
        <v>11551</v>
      </c>
      <c r="D2158" s="1288" t="s">
        <v>9834</v>
      </c>
      <c r="E2158" s="1288" t="s">
        <v>1667</v>
      </c>
      <c r="F2158" s="1288" t="s">
        <v>11557</v>
      </c>
      <c r="G2158" s="1288" t="s">
        <v>13556</v>
      </c>
      <c r="H2158" s="1288" t="s">
        <v>4828</v>
      </c>
      <c r="I2158" s="1288" t="s">
        <v>1422</v>
      </c>
      <c r="J2158" s="1288" t="s">
        <v>13557</v>
      </c>
      <c r="K2158" s="1289"/>
      <c r="L2158" s="1289"/>
      <c r="M2158" s="1289"/>
      <c r="N2158" s="1289"/>
      <c r="O2158" s="1289"/>
      <c r="P2158" s="1289"/>
      <c r="Q2158" s="1289"/>
      <c r="R2158" s="1289"/>
      <c r="S2158" s="1289"/>
      <c r="T2158" s="1289"/>
      <c r="U2158" s="1289"/>
      <c r="V2158" s="1289"/>
      <c r="W2158" s="1289"/>
      <c r="X2158" s="1289"/>
      <c r="Y2158" s="1289"/>
      <c r="Z2158" s="1289"/>
      <c r="AA2158" s="1289"/>
      <c r="AB2158" s="1289"/>
      <c r="AC2158" s="1289"/>
      <c r="AD2158" s="1289"/>
      <c r="AE2158" s="1289"/>
      <c r="AF2158" s="1289"/>
      <c r="AG2158" s="1289"/>
      <c r="AH2158" s="1289"/>
    </row>
    <row r="2159" spans="1:34" s="1290" customFormat="1" ht="45" x14ac:dyDescent="0.2">
      <c r="A2159" s="1287" t="s">
        <v>8614</v>
      </c>
      <c r="B2159" s="1288">
        <v>2900102</v>
      </c>
      <c r="C2159" s="1288" t="s">
        <v>11551</v>
      </c>
      <c r="D2159" s="1288" t="s">
        <v>9834</v>
      </c>
      <c r="E2159" s="1288" t="s">
        <v>1667</v>
      </c>
      <c r="F2159" s="1288" t="s">
        <v>11558</v>
      </c>
      <c r="G2159" s="1288" t="s">
        <v>5062</v>
      </c>
      <c r="H2159" s="1288" t="s">
        <v>13558</v>
      </c>
      <c r="I2159" s="1288" t="s">
        <v>13559</v>
      </c>
      <c r="J2159" s="1288" t="s">
        <v>13557</v>
      </c>
      <c r="K2159" s="1289"/>
      <c r="L2159" s="1289"/>
      <c r="M2159" s="1289"/>
      <c r="N2159" s="1289"/>
      <c r="O2159" s="1289"/>
      <c r="P2159" s="1289"/>
      <c r="Q2159" s="1289"/>
      <c r="R2159" s="1289"/>
      <c r="S2159" s="1289"/>
      <c r="T2159" s="1289"/>
      <c r="U2159" s="1289"/>
      <c r="V2159" s="1289"/>
      <c r="W2159" s="1289"/>
      <c r="X2159" s="1289"/>
      <c r="Y2159" s="1289"/>
      <c r="Z2159" s="1289"/>
      <c r="AA2159" s="1289"/>
      <c r="AB2159" s="1289"/>
      <c r="AC2159" s="1289"/>
      <c r="AD2159" s="1289"/>
      <c r="AE2159" s="1289"/>
      <c r="AF2159" s="1289"/>
      <c r="AG2159" s="1289"/>
      <c r="AH2159" s="1289"/>
    </row>
    <row r="2160" spans="1:34" s="1290" customFormat="1" ht="45" x14ac:dyDescent="0.2">
      <c r="A2160" s="1287" t="s">
        <v>8614</v>
      </c>
      <c r="B2160" s="1288">
        <v>2900102</v>
      </c>
      <c r="C2160" s="1288" t="s">
        <v>11551</v>
      </c>
      <c r="D2160" s="1288" t="s">
        <v>9834</v>
      </c>
      <c r="E2160" s="1288" t="s">
        <v>1667</v>
      </c>
      <c r="F2160" s="1288" t="s">
        <v>11560</v>
      </c>
      <c r="G2160" s="1288" t="s">
        <v>13449</v>
      </c>
      <c r="H2160" s="1288" t="s">
        <v>13560</v>
      </c>
      <c r="I2160" s="1288" t="s">
        <v>2676</v>
      </c>
      <c r="J2160" s="1288" t="s">
        <v>13561</v>
      </c>
      <c r="K2160" s="1289"/>
      <c r="L2160" s="1289"/>
      <c r="M2160" s="1289"/>
      <c r="N2160" s="1289"/>
      <c r="O2160" s="1289"/>
      <c r="P2160" s="1289"/>
      <c r="Q2160" s="1289"/>
      <c r="R2160" s="1289"/>
      <c r="S2160" s="1289"/>
      <c r="T2160" s="1289"/>
      <c r="U2160" s="1289"/>
      <c r="V2160" s="1289"/>
      <c r="W2160" s="1289"/>
      <c r="X2160" s="1289"/>
      <c r="Y2160" s="1289"/>
      <c r="Z2160" s="1289"/>
      <c r="AA2160" s="1289"/>
      <c r="AB2160" s="1289"/>
      <c r="AC2160" s="1289"/>
      <c r="AD2160" s="1289"/>
      <c r="AE2160" s="1289"/>
      <c r="AF2160" s="1289"/>
      <c r="AG2160" s="1289"/>
      <c r="AH2160" s="1289"/>
    </row>
    <row r="2161" spans="1:34" s="1290" customFormat="1" ht="45" x14ac:dyDescent="0.2">
      <c r="A2161" s="1287" t="s">
        <v>8614</v>
      </c>
      <c r="B2161" s="1288">
        <v>2900102</v>
      </c>
      <c r="C2161" s="1288" t="s">
        <v>11551</v>
      </c>
      <c r="D2161" s="1288" t="s">
        <v>9834</v>
      </c>
      <c r="E2161" s="1288" t="s">
        <v>1667</v>
      </c>
      <c r="F2161" s="1288" t="s">
        <v>11561</v>
      </c>
      <c r="G2161" s="1288" t="s">
        <v>13562</v>
      </c>
      <c r="H2161" s="1288" t="s">
        <v>13459</v>
      </c>
      <c r="I2161" s="1288" t="s">
        <v>13460</v>
      </c>
      <c r="J2161" s="1288" t="s">
        <v>13563</v>
      </c>
      <c r="K2161" s="1289"/>
      <c r="L2161" s="1289"/>
      <c r="M2161" s="1289"/>
      <c r="N2161" s="1289"/>
      <c r="O2161" s="1289"/>
      <c r="P2161" s="1289"/>
      <c r="Q2161" s="1289"/>
      <c r="R2161" s="1289"/>
      <c r="S2161" s="1289"/>
      <c r="T2161" s="1289"/>
      <c r="U2161" s="1289"/>
      <c r="V2161" s="1289"/>
      <c r="W2161" s="1289"/>
      <c r="X2161" s="1289"/>
      <c r="Y2161" s="1289"/>
      <c r="Z2161" s="1289"/>
      <c r="AA2161" s="1289"/>
      <c r="AB2161" s="1289"/>
      <c r="AC2161" s="1289"/>
      <c r="AD2161" s="1289"/>
      <c r="AE2161" s="1289"/>
      <c r="AF2161" s="1289"/>
      <c r="AG2161" s="1289"/>
      <c r="AH2161" s="1289"/>
    </row>
    <row r="2162" spans="1:34" s="1290" customFormat="1" ht="45" x14ac:dyDescent="0.2">
      <c r="A2162" s="1287" t="s">
        <v>8614</v>
      </c>
      <c r="B2162" s="1288">
        <v>2900102</v>
      </c>
      <c r="C2162" s="1288" t="s">
        <v>11551</v>
      </c>
      <c r="D2162" s="1288" t="s">
        <v>9834</v>
      </c>
      <c r="E2162" s="1288" t="s">
        <v>1667</v>
      </c>
      <c r="F2162" s="1288" t="s">
        <v>11562</v>
      </c>
      <c r="G2162" s="1288" t="s">
        <v>13564</v>
      </c>
      <c r="H2162" s="1288" t="s">
        <v>2471</v>
      </c>
      <c r="I2162" s="1288" t="s">
        <v>1717</v>
      </c>
      <c r="J2162" s="1288" t="s">
        <v>13565</v>
      </c>
      <c r="K2162" s="1289"/>
      <c r="L2162" s="1289"/>
      <c r="M2162" s="1289"/>
      <c r="N2162" s="1289"/>
      <c r="O2162" s="1289"/>
      <c r="P2162" s="1289"/>
      <c r="Q2162" s="1289"/>
      <c r="R2162" s="1289"/>
      <c r="S2162" s="1289"/>
      <c r="T2162" s="1289"/>
      <c r="U2162" s="1289"/>
      <c r="V2162" s="1289"/>
      <c r="W2162" s="1289"/>
      <c r="X2162" s="1289"/>
      <c r="Y2162" s="1289"/>
      <c r="Z2162" s="1289"/>
      <c r="AA2162" s="1289"/>
      <c r="AB2162" s="1289"/>
      <c r="AC2162" s="1289"/>
      <c r="AD2162" s="1289"/>
      <c r="AE2162" s="1289"/>
      <c r="AF2162" s="1289"/>
      <c r="AG2162" s="1289"/>
      <c r="AH2162" s="1289"/>
    </row>
    <row r="2163" spans="1:34" s="1290" customFormat="1" ht="45" x14ac:dyDescent="0.2">
      <c r="A2163" s="1287" t="s">
        <v>8614</v>
      </c>
      <c r="B2163" s="1288">
        <v>2900102</v>
      </c>
      <c r="C2163" s="1288" t="s">
        <v>11551</v>
      </c>
      <c r="D2163" s="1288" t="s">
        <v>9834</v>
      </c>
      <c r="E2163" s="1288" t="s">
        <v>1667</v>
      </c>
      <c r="F2163" s="1288" t="s">
        <v>11553</v>
      </c>
      <c r="G2163" s="1288" t="s">
        <v>13458</v>
      </c>
      <c r="H2163" s="1288" t="s">
        <v>13459</v>
      </c>
      <c r="I2163" s="1288" t="s">
        <v>13460</v>
      </c>
      <c r="J2163" s="1288" t="s">
        <v>13461</v>
      </c>
      <c r="K2163" s="1289"/>
      <c r="L2163" s="1289"/>
      <c r="M2163" s="1289"/>
      <c r="N2163" s="1289"/>
      <c r="O2163" s="1289"/>
      <c r="P2163" s="1289"/>
      <c r="Q2163" s="1289"/>
      <c r="R2163" s="1289"/>
      <c r="S2163" s="1289"/>
      <c r="T2163" s="1289"/>
      <c r="U2163" s="1289"/>
      <c r="V2163" s="1289"/>
      <c r="W2163" s="1289"/>
      <c r="X2163" s="1289"/>
      <c r="Y2163" s="1289"/>
      <c r="Z2163" s="1289"/>
      <c r="AA2163" s="1289"/>
      <c r="AB2163" s="1289"/>
      <c r="AC2163" s="1289"/>
      <c r="AD2163" s="1289"/>
      <c r="AE2163" s="1289"/>
      <c r="AF2163" s="1289"/>
      <c r="AG2163" s="1289"/>
      <c r="AH2163" s="1289"/>
    </row>
    <row r="2164" spans="1:34" s="1290" customFormat="1" ht="45" x14ac:dyDescent="0.2">
      <c r="A2164" s="1287" t="s">
        <v>8614</v>
      </c>
      <c r="B2164" s="1288">
        <v>2900102</v>
      </c>
      <c r="C2164" s="1288" t="s">
        <v>11551</v>
      </c>
      <c r="D2164" s="1288" t="s">
        <v>9834</v>
      </c>
      <c r="E2164" s="1288" t="s">
        <v>1667</v>
      </c>
      <c r="F2164" s="1288" t="s">
        <v>11575</v>
      </c>
      <c r="G2164" s="1288" t="s">
        <v>3612</v>
      </c>
      <c r="H2164" s="1288" t="s">
        <v>3755</v>
      </c>
      <c r="I2164" s="1288" t="s">
        <v>2620</v>
      </c>
      <c r="J2164" s="1288" t="s">
        <v>13462</v>
      </c>
      <c r="K2164" s="1289"/>
      <c r="L2164" s="1289"/>
      <c r="M2164" s="1289"/>
      <c r="N2164" s="1289"/>
      <c r="O2164" s="1289"/>
      <c r="P2164" s="1289"/>
      <c r="Q2164" s="1289"/>
      <c r="R2164" s="1289"/>
      <c r="S2164" s="1289"/>
      <c r="T2164" s="1289"/>
      <c r="U2164" s="1289"/>
      <c r="V2164" s="1289"/>
      <c r="W2164" s="1289"/>
      <c r="X2164" s="1289"/>
      <c r="Y2164" s="1289"/>
      <c r="Z2164" s="1289"/>
      <c r="AA2164" s="1289"/>
      <c r="AB2164" s="1289"/>
      <c r="AC2164" s="1289"/>
      <c r="AD2164" s="1289"/>
      <c r="AE2164" s="1289"/>
      <c r="AF2164" s="1289"/>
      <c r="AG2164" s="1289"/>
      <c r="AH2164" s="1289"/>
    </row>
    <row r="2165" spans="1:34" s="1290" customFormat="1" ht="45" x14ac:dyDescent="0.2">
      <c r="A2165" s="1287" t="s">
        <v>8614</v>
      </c>
      <c r="B2165" s="1288">
        <v>2900102</v>
      </c>
      <c r="C2165" s="1288" t="s">
        <v>11551</v>
      </c>
      <c r="D2165" s="1288" t="s">
        <v>9834</v>
      </c>
      <c r="E2165" s="1288" t="s">
        <v>1667</v>
      </c>
      <c r="F2165" s="1288" t="s">
        <v>11554</v>
      </c>
      <c r="G2165" s="1288" t="s">
        <v>13466</v>
      </c>
      <c r="H2165" s="1288" t="s">
        <v>8687</v>
      </c>
      <c r="I2165" s="1288" t="s">
        <v>13467</v>
      </c>
      <c r="J2165" s="1288" t="s">
        <v>13468</v>
      </c>
      <c r="K2165" s="1289"/>
      <c r="L2165" s="1289"/>
      <c r="M2165" s="1289"/>
      <c r="N2165" s="1289"/>
      <c r="O2165" s="1289"/>
      <c r="P2165" s="1289"/>
      <c r="Q2165" s="1289"/>
      <c r="R2165" s="1289"/>
      <c r="S2165" s="1289"/>
      <c r="T2165" s="1289"/>
      <c r="U2165" s="1289"/>
      <c r="V2165" s="1289"/>
      <c r="W2165" s="1289"/>
      <c r="X2165" s="1289"/>
      <c r="Y2165" s="1289"/>
      <c r="Z2165" s="1289"/>
      <c r="AA2165" s="1289"/>
      <c r="AB2165" s="1289"/>
      <c r="AC2165" s="1289"/>
      <c r="AD2165" s="1289"/>
      <c r="AE2165" s="1289"/>
      <c r="AF2165" s="1289"/>
      <c r="AG2165" s="1289"/>
      <c r="AH2165" s="1289"/>
    </row>
    <row r="2166" spans="1:34" s="1297" customFormat="1" ht="45" customHeight="1" x14ac:dyDescent="0.15">
      <c r="A2166" s="1301" t="s">
        <v>10841</v>
      </c>
      <c r="B2166" s="1301"/>
      <c r="C2166" s="1301" t="s">
        <v>11551</v>
      </c>
      <c r="D2166" s="1301" t="s">
        <v>13566</v>
      </c>
      <c r="E2166" s="1301"/>
      <c r="F2166" s="1301"/>
      <c r="G2166" s="1301"/>
      <c r="H2166" s="1301"/>
      <c r="I2166" s="1301"/>
      <c r="J2166" s="1320"/>
    </row>
    <row r="2167" spans="1:34" s="1300" customFormat="1" ht="33.75" x14ac:dyDescent="0.2">
      <c r="A2167" s="1287" t="s">
        <v>3068</v>
      </c>
      <c r="B2167" s="1288">
        <v>11032</v>
      </c>
      <c r="C2167" s="1288" t="s">
        <v>13567</v>
      </c>
      <c r="D2167" s="1298" t="s">
        <v>3073</v>
      </c>
      <c r="E2167" s="1298" t="s">
        <v>1406</v>
      </c>
      <c r="F2167" s="1298" t="s">
        <v>3074</v>
      </c>
      <c r="G2167" s="1298" t="s">
        <v>6287</v>
      </c>
      <c r="H2167" s="1298" t="s">
        <v>12606</v>
      </c>
      <c r="I2167" s="1298" t="s">
        <v>13568</v>
      </c>
      <c r="J2167" s="1298" t="s">
        <v>13569</v>
      </c>
      <c r="K2167" s="1299"/>
      <c r="L2167" s="1299"/>
      <c r="M2167" s="1299"/>
      <c r="N2167" s="1299"/>
      <c r="O2167" s="1299"/>
      <c r="P2167" s="1299"/>
      <c r="Q2167" s="1299"/>
      <c r="R2167" s="1299"/>
      <c r="S2167" s="1299"/>
      <c r="T2167" s="1299"/>
      <c r="U2167" s="1299"/>
      <c r="V2167" s="1299"/>
      <c r="W2167" s="1299"/>
      <c r="X2167" s="1299"/>
      <c r="Y2167" s="1299"/>
      <c r="Z2167" s="1299"/>
      <c r="AA2167" s="1299"/>
      <c r="AB2167" s="1299"/>
      <c r="AC2167" s="1299"/>
      <c r="AD2167" s="1299"/>
      <c r="AE2167" s="1299"/>
      <c r="AF2167" s="1299"/>
      <c r="AG2167" s="1299"/>
      <c r="AH2167" s="1299"/>
    </row>
    <row r="2168" spans="1:34" s="1300" customFormat="1" ht="33.75" x14ac:dyDescent="0.2">
      <c r="A2168" s="1287" t="s">
        <v>3068</v>
      </c>
      <c r="B2168" s="1288">
        <v>11010</v>
      </c>
      <c r="C2168" s="1288" t="s">
        <v>13567</v>
      </c>
      <c r="D2168" s="1298" t="s">
        <v>3073</v>
      </c>
      <c r="E2168" s="1298" t="s">
        <v>1412</v>
      </c>
      <c r="F2168" s="1298" t="s">
        <v>3074</v>
      </c>
      <c r="G2168" s="1298" t="s">
        <v>13570</v>
      </c>
      <c r="H2168" s="1298" t="s">
        <v>3778</v>
      </c>
      <c r="I2168" s="1298" t="s">
        <v>2717</v>
      </c>
      <c r="J2168" s="1298" t="s">
        <v>13571</v>
      </c>
      <c r="K2168" s="1299"/>
      <c r="L2168" s="1299"/>
      <c r="M2168" s="1299"/>
      <c r="N2168" s="1299"/>
      <c r="O2168" s="1299"/>
      <c r="P2168" s="1299"/>
      <c r="Q2168" s="1299"/>
      <c r="R2168" s="1299"/>
      <c r="S2168" s="1299"/>
      <c r="T2168" s="1299"/>
      <c r="U2168" s="1299"/>
      <c r="V2168" s="1299"/>
      <c r="W2168" s="1299"/>
      <c r="X2168" s="1299"/>
      <c r="Y2168" s="1299"/>
      <c r="Z2168" s="1299"/>
      <c r="AA2168" s="1299"/>
      <c r="AB2168" s="1299"/>
      <c r="AC2168" s="1299"/>
      <c r="AD2168" s="1299"/>
      <c r="AE2168" s="1299"/>
      <c r="AF2168" s="1299"/>
      <c r="AG2168" s="1299"/>
      <c r="AH2168" s="1299"/>
    </row>
    <row r="2169" spans="1:34" s="1300" customFormat="1" ht="33.75" x14ac:dyDescent="0.2">
      <c r="A2169" s="1287" t="s">
        <v>3068</v>
      </c>
      <c r="B2169" s="1288"/>
      <c r="C2169" s="1288" t="s">
        <v>13567</v>
      </c>
      <c r="D2169" s="1298" t="s">
        <v>3073</v>
      </c>
      <c r="E2169" s="1298" t="s">
        <v>197</v>
      </c>
      <c r="F2169" s="1298" t="s">
        <v>3074</v>
      </c>
      <c r="G2169" s="1298" t="s">
        <v>13572</v>
      </c>
      <c r="H2169" s="1298" t="s">
        <v>13573</v>
      </c>
      <c r="I2169" s="1298" t="s">
        <v>13574</v>
      </c>
      <c r="J2169" s="1298" t="s">
        <v>13575</v>
      </c>
      <c r="K2169" s="1299"/>
      <c r="L2169" s="1299"/>
      <c r="M2169" s="1299"/>
      <c r="N2169" s="1299"/>
      <c r="O2169" s="1299"/>
      <c r="P2169" s="1299"/>
      <c r="Q2169" s="1299"/>
      <c r="R2169" s="1299"/>
      <c r="S2169" s="1299"/>
      <c r="T2169" s="1299"/>
      <c r="U2169" s="1299"/>
      <c r="V2169" s="1299"/>
      <c r="W2169" s="1299"/>
      <c r="X2169" s="1299"/>
      <c r="Y2169" s="1299"/>
      <c r="Z2169" s="1299"/>
      <c r="AA2169" s="1299"/>
      <c r="AB2169" s="1299"/>
      <c r="AC2169" s="1299"/>
      <c r="AD2169" s="1299"/>
      <c r="AE2169" s="1299"/>
      <c r="AF2169" s="1299"/>
      <c r="AG2169" s="1299"/>
      <c r="AH2169" s="1299"/>
    </row>
    <row r="2170" spans="1:34" s="1300" customFormat="1" ht="33.75" x14ac:dyDescent="0.2">
      <c r="A2170" s="1287" t="s">
        <v>3068</v>
      </c>
      <c r="B2170" s="1288"/>
      <c r="C2170" s="1288" t="s">
        <v>13567</v>
      </c>
      <c r="D2170" s="1298" t="s">
        <v>3073</v>
      </c>
      <c r="E2170" s="1298" t="s">
        <v>3075</v>
      </c>
      <c r="F2170" s="1298" t="s">
        <v>3074</v>
      </c>
      <c r="G2170" s="1298" t="s">
        <v>13576</v>
      </c>
      <c r="H2170" s="1298" t="s">
        <v>13577</v>
      </c>
      <c r="I2170" s="1298" t="s">
        <v>13568</v>
      </c>
      <c r="J2170" s="1298" t="s">
        <v>13578</v>
      </c>
      <c r="K2170" s="1299"/>
      <c r="L2170" s="1299"/>
      <c r="M2170" s="1299"/>
      <c r="N2170" s="1299"/>
      <c r="O2170" s="1299"/>
      <c r="P2170" s="1299"/>
      <c r="Q2170" s="1299"/>
      <c r="R2170" s="1299"/>
      <c r="S2170" s="1299"/>
      <c r="T2170" s="1299"/>
      <c r="U2170" s="1299"/>
      <c r="V2170" s="1299"/>
      <c r="W2170" s="1299"/>
      <c r="X2170" s="1299"/>
      <c r="Y2170" s="1299"/>
      <c r="Z2170" s="1299"/>
      <c r="AA2170" s="1299"/>
      <c r="AB2170" s="1299"/>
      <c r="AC2170" s="1299"/>
      <c r="AD2170" s="1299"/>
      <c r="AE2170" s="1299"/>
      <c r="AF2170" s="1299"/>
      <c r="AG2170" s="1299"/>
      <c r="AH2170" s="1299"/>
    </row>
    <row r="2171" spans="1:34" s="1300" customFormat="1" ht="33.75" x14ac:dyDescent="0.2">
      <c r="A2171" s="1287" t="s">
        <v>3068</v>
      </c>
      <c r="B2171" s="1288"/>
      <c r="C2171" s="1288" t="s">
        <v>13567</v>
      </c>
      <c r="D2171" s="1298" t="s">
        <v>3073</v>
      </c>
      <c r="E2171" s="1298" t="s">
        <v>3076</v>
      </c>
      <c r="F2171" s="1298" t="s">
        <v>3074</v>
      </c>
      <c r="G2171" s="1298" t="s">
        <v>13579</v>
      </c>
      <c r="H2171" s="1298" t="s">
        <v>4191</v>
      </c>
      <c r="I2171" s="1298" t="s">
        <v>1784</v>
      </c>
      <c r="J2171" s="1298" t="s">
        <v>13580</v>
      </c>
      <c r="K2171" s="1299"/>
      <c r="L2171" s="1299"/>
      <c r="M2171" s="1299"/>
      <c r="N2171" s="1299"/>
      <c r="O2171" s="1299"/>
      <c r="P2171" s="1299"/>
      <c r="Q2171" s="1299"/>
      <c r="R2171" s="1299"/>
      <c r="S2171" s="1299"/>
      <c r="T2171" s="1299"/>
      <c r="U2171" s="1299"/>
      <c r="V2171" s="1299"/>
      <c r="W2171" s="1299"/>
      <c r="X2171" s="1299"/>
      <c r="Y2171" s="1299"/>
      <c r="Z2171" s="1299"/>
      <c r="AA2171" s="1299"/>
      <c r="AB2171" s="1299"/>
      <c r="AC2171" s="1299"/>
      <c r="AD2171" s="1299"/>
      <c r="AE2171" s="1299"/>
      <c r="AF2171" s="1299"/>
      <c r="AG2171" s="1299"/>
      <c r="AH2171" s="1299"/>
    </row>
    <row r="2172" spans="1:34" s="1300" customFormat="1" ht="33.75" x14ac:dyDescent="0.2">
      <c r="A2172" s="1287" t="s">
        <v>3068</v>
      </c>
      <c r="B2172" s="1288"/>
      <c r="C2172" s="1288" t="s">
        <v>13567</v>
      </c>
      <c r="D2172" s="1298" t="s">
        <v>3073</v>
      </c>
      <c r="E2172" s="1298" t="s">
        <v>3077</v>
      </c>
      <c r="F2172" s="1298" t="s">
        <v>3074</v>
      </c>
      <c r="G2172" s="1298" t="s">
        <v>13581</v>
      </c>
      <c r="H2172" s="1298" t="s">
        <v>13582</v>
      </c>
      <c r="I2172" s="1298" t="s">
        <v>13583</v>
      </c>
      <c r="J2172" s="1298" t="s">
        <v>13584</v>
      </c>
      <c r="K2172" s="1299"/>
      <c r="L2172" s="1299"/>
      <c r="M2172" s="1299"/>
      <c r="N2172" s="1299"/>
      <c r="O2172" s="1299"/>
      <c r="P2172" s="1299"/>
      <c r="Q2172" s="1299"/>
      <c r="R2172" s="1299"/>
      <c r="S2172" s="1299"/>
      <c r="T2172" s="1299"/>
      <c r="U2172" s="1299"/>
      <c r="V2172" s="1299"/>
      <c r="W2172" s="1299"/>
      <c r="X2172" s="1299"/>
      <c r="Y2172" s="1299"/>
      <c r="Z2172" s="1299"/>
      <c r="AA2172" s="1299"/>
      <c r="AB2172" s="1299"/>
      <c r="AC2172" s="1299"/>
      <c r="AD2172" s="1299"/>
      <c r="AE2172" s="1299"/>
      <c r="AF2172" s="1299"/>
      <c r="AG2172" s="1299"/>
      <c r="AH2172" s="1299"/>
    </row>
    <row r="2173" spans="1:34" s="1300" customFormat="1" ht="33.75" x14ac:dyDescent="0.2">
      <c r="A2173" s="1287" t="s">
        <v>3068</v>
      </c>
      <c r="B2173" s="1288"/>
      <c r="C2173" s="1288" t="s">
        <v>13567</v>
      </c>
      <c r="D2173" s="1298" t="s">
        <v>3073</v>
      </c>
      <c r="E2173" s="1298" t="s">
        <v>1300</v>
      </c>
      <c r="F2173" s="1298" t="s">
        <v>3074</v>
      </c>
      <c r="G2173" s="1298" t="s">
        <v>13585</v>
      </c>
      <c r="H2173" s="1298" t="s">
        <v>1632</v>
      </c>
      <c r="I2173" s="1298" t="s">
        <v>13586</v>
      </c>
      <c r="J2173" s="1298" t="s">
        <v>13587</v>
      </c>
      <c r="K2173" s="1299"/>
      <c r="L2173" s="1299"/>
      <c r="M2173" s="1299"/>
      <c r="N2173" s="1299"/>
      <c r="O2173" s="1299"/>
      <c r="P2173" s="1299"/>
      <c r="Q2173" s="1299"/>
      <c r="R2173" s="1299"/>
      <c r="S2173" s="1299"/>
      <c r="T2173" s="1299"/>
      <c r="U2173" s="1299"/>
      <c r="V2173" s="1299"/>
      <c r="W2173" s="1299"/>
      <c r="X2173" s="1299"/>
      <c r="Y2173" s="1299"/>
      <c r="Z2173" s="1299"/>
      <c r="AA2173" s="1299"/>
      <c r="AB2173" s="1299"/>
      <c r="AC2173" s="1299"/>
      <c r="AD2173" s="1299"/>
      <c r="AE2173" s="1299"/>
      <c r="AF2173" s="1299"/>
      <c r="AG2173" s="1299"/>
      <c r="AH2173" s="1299"/>
    </row>
    <row r="2174" spans="1:34" s="1300" customFormat="1" ht="33.75" x14ac:dyDescent="0.2">
      <c r="A2174" s="1287" t="s">
        <v>3068</v>
      </c>
      <c r="B2174" s="1288"/>
      <c r="C2174" s="1288" t="s">
        <v>13567</v>
      </c>
      <c r="D2174" s="1298" t="s">
        <v>3073</v>
      </c>
      <c r="E2174" s="1298" t="s">
        <v>74</v>
      </c>
      <c r="F2174" s="1298" t="s">
        <v>3074</v>
      </c>
      <c r="G2174" s="1298" t="s">
        <v>13588</v>
      </c>
      <c r="H2174" s="1298" t="s">
        <v>3718</v>
      </c>
      <c r="I2174" s="1298" t="s">
        <v>2206</v>
      </c>
      <c r="J2174" s="1298" t="s">
        <v>13589</v>
      </c>
      <c r="K2174" s="1299"/>
      <c r="L2174" s="1299"/>
      <c r="M2174" s="1299"/>
      <c r="N2174" s="1299"/>
      <c r="O2174" s="1299"/>
      <c r="P2174" s="1299"/>
      <c r="Q2174" s="1299"/>
      <c r="R2174" s="1299"/>
      <c r="S2174" s="1299"/>
      <c r="T2174" s="1299"/>
      <c r="U2174" s="1299"/>
      <c r="V2174" s="1299"/>
      <c r="W2174" s="1299"/>
      <c r="X2174" s="1299"/>
      <c r="Y2174" s="1299"/>
      <c r="Z2174" s="1299"/>
      <c r="AA2174" s="1299"/>
      <c r="AB2174" s="1299"/>
      <c r="AC2174" s="1299"/>
      <c r="AD2174" s="1299"/>
      <c r="AE2174" s="1299"/>
      <c r="AF2174" s="1299"/>
      <c r="AG2174" s="1299"/>
      <c r="AH2174" s="1299"/>
    </row>
    <row r="2175" spans="1:34" s="1300" customFormat="1" ht="33.75" x14ac:dyDescent="0.2">
      <c r="A2175" s="1287" t="s">
        <v>3068</v>
      </c>
      <c r="B2175" s="1288"/>
      <c r="C2175" s="1288" t="s">
        <v>13567</v>
      </c>
      <c r="D2175" s="1298" t="s">
        <v>3073</v>
      </c>
      <c r="E2175" s="1298" t="s">
        <v>3078</v>
      </c>
      <c r="F2175" s="1298" t="s">
        <v>3079</v>
      </c>
      <c r="G2175" s="1298" t="s">
        <v>13590</v>
      </c>
      <c r="H2175" s="1298" t="s">
        <v>13591</v>
      </c>
      <c r="I2175" s="1298" t="s">
        <v>13592</v>
      </c>
      <c r="J2175" s="1298" t="s">
        <v>3080</v>
      </c>
      <c r="K2175" s="1299"/>
      <c r="L2175" s="1299"/>
      <c r="M2175" s="1299"/>
      <c r="N2175" s="1299"/>
      <c r="O2175" s="1299"/>
      <c r="P2175" s="1299"/>
      <c r="Q2175" s="1299"/>
      <c r="R2175" s="1299"/>
      <c r="S2175" s="1299"/>
      <c r="T2175" s="1299"/>
      <c r="U2175" s="1299"/>
      <c r="V2175" s="1299"/>
      <c r="W2175" s="1299"/>
      <c r="X2175" s="1299"/>
      <c r="Y2175" s="1299"/>
      <c r="Z2175" s="1299"/>
      <c r="AA2175" s="1299"/>
      <c r="AB2175" s="1299"/>
      <c r="AC2175" s="1299"/>
      <c r="AD2175" s="1299"/>
      <c r="AE2175" s="1299"/>
      <c r="AF2175" s="1299"/>
      <c r="AG2175" s="1299"/>
      <c r="AH2175" s="1299"/>
    </row>
    <row r="2176" spans="1:34" s="1300" customFormat="1" ht="33.75" x14ac:dyDescent="0.2">
      <c r="A2176" s="1287" t="s">
        <v>3068</v>
      </c>
      <c r="B2176" s="1288"/>
      <c r="C2176" s="1288" t="s">
        <v>13567</v>
      </c>
      <c r="D2176" s="1298" t="s">
        <v>3073</v>
      </c>
      <c r="E2176" s="1298" t="s">
        <v>3081</v>
      </c>
      <c r="F2176" s="1298" t="s">
        <v>3082</v>
      </c>
      <c r="G2176" s="1298" t="s">
        <v>13593</v>
      </c>
      <c r="H2176" s="1298" t="s">
        <v>2680</v>
      </c>
      <c r="I2176" s="1298" t="s">
        <v>13594</v>
      </c>
      <c r="J2176" s="1298" t="s">
        <v>3083</v>
      </c>
      <c r="K2176" s="1299"/>
      <c r="L2176" s="1299"/>
      <c r="M2176" s="1299"/>
      <c r="N2176" s="1299"/>
      <c r="O2176" s="1299"/>
      <c r="P2176" s="1299"/>
      <c r="Q2176" s="1299"/>
      <c r="R2176" s="1299"/>
      <c r="S2176" s="1299"/>
      <c r="T2176" s="1299"/>
      <c r="U2176" s="1299"/>
      <c r="V2176" s="1299"/>
      <c r="W2176" s="1299"/>
      <c r="X2176" s="1299"/>
      <c r="Y2176" s="1299"/>
      <c r="Z2176" s="1299"/>
      <c r="AA2176" s="1299"/>
      <c r="AB2176" s="1299"/>
      <c r="AC2176" s="1299"/>
      <c r="AD2176" s="1299"/>
      <c r="AE2176" s="1299"/>
      <c r="AF2176" s="1299"/>
      <c r="AG2176" s="1299"/>
      <c r="AH2176" s="1299"/>
    </row>
    <row r="2177" spans="1:34" s="1300" customFormat="1" ht="33.75" x14ac:dyDescent="0.2">
      <c r="A2177" s="1287" t="s">
        <v>3068</v>
      </c>
      <c r="B2177" s="1288"/>
      <c r="C2177" s="1288" t="s">
        <v>13567</v>
      </c>
      <c r="D2177" s="1298" t="s">
        <v>3073</v>
      </c>
      <c r="E2177" s="1298" t="s">
        <v>3084</v>
      </c>
      <c r="F2177" s="1298" t="s">
        <v>3085</v>
      </c>
      <c r="G2177" s="1298" t="s">
        <v>2445</v>
      </c>
      <c r="H2177" s="1298" t="s">
        <v>1751</v>
      </c>
      <c r="I2177" s="1298" t="s">
        <v>2587</v>
      </c>
      <c r="J2177" s="1298" t="s">
        <v>3086</v>
      </c>
      <c r="K2177" s="1299"/>
      <c r="L2177" s="1299"/>
      <c r="M2177" s="1299"/>
      <c r="N2177" s="1299"/>
      <c r="O2177" s="1299"/>
      <c r="P2177" s="1299"/>
      <c r="Q2177" s="1299"/>
      <c r="R2177" s="1299"/>
      <c r="S2177" s="1299"/>
      <c r="T2177" s="1299"/>
      <c r="U2177" s="1299"/>
      <c r="V2177" s="1299"/>
      <c r="W2177" s="1299"/>
      <c r="X2177" s="1299"/>
      <c r="Y2177" s="1299"/>
      <c r="Z2177" s="1299"/>
      <c r="AA2177" s="1299"/>
      <c r="AB2177" s="1299"/>
      <c r="AC2177" s="1299"/>
      <c r="AD2177" s="1299"/>
      <c r="AE2177" s="1299"/>
      <c r="AF2177" s="1299"/>
      <c r="AG2177" s="1299"/>
      <c r="AH2177" s="1299"/>
    </row>
    <row r="2178" spans="1:34" s="1300" customFormat="1" ht="33.75" x14ac:dyDescent="0.2">
      <c r="A2178" s="1287" t="s">
        <v>3068</v>
      </c>
      <c r="B2178" s="1288"/>
      <c r="C2178" s="1288" t="s">
        <v>13567</v>
      </c>
      <c r="D2178" s="1298" t="s">
        <v>3073</v>
      </c>
      <c r="E2178" s="1298" t="s">
        <v>3087</v>
      </c>
      <c r="F2178" s="1298" t="s">
        <v>3088</v>
      </c>
      <c r="G2178" s="1298"/>
      <c r="H2178" s="1298"/>
      <c r="I2178" s="1298"/>
      <c r="J2178" s="1298" t="s">
        <v>3089</v>
      </c>
      <c r="K2178" s="1299"/>
      <c r="L2178" s="1299"/>
      <c r="M2178" s="1299"/>
      <c r="N2178" s="1299"/>
      <c r="O2178" s="1299"/>
      <c r="P2178" s="1299"/>
      <c r="Q2178" s="1299"/>
      <c r="R2178" s="1299"/>
      <c r="S2178" s="1299"/>
      <c r="T2178" s="1299"/>
      <c r="U2178" s="1299"/>
      <c r="V2178" s="1299"/>
      <c r="W2178" s="1299"/>
      <c r="X2178" s="1299"/>
      <c r="Y2178" s="1299"/>
      <c r="Z2178" s="1299"/>
      <c r="AA2178" s="1299"/>
      <c r="AB2178" s="1299"/>
      <c r="AC2178" s="1299"/>
      <c r="AD2178" s="1299"/>
      <c r="AE2178" s="1299"/>
      <c r="AF2178" s="1299"/>
      <c r="AG2178" s="1299"/>
      <c r="AH2178" s="1299"/>
    </row>
    <row r="2179" spans="1:34" s="1300" customFormat="1" ht="33.75" x14ac:dyDescent="0.2">
      <c r="A2179" s="1287" t="s">
        <v>3068</v>
      </c>
      <c r="B2179" s="1288"/>
      <c r="C2179" s="1288" t="s">
        <v>13567</v>
      </c>
      <c r="D2179" s="1298" t="s">
        <v>3073</v>
      </c>
      <c r="E2179" s="1298" t="s">
        <v>3090</v>
      </c>
      <c r="F2179" s="1298" t="s">
        <v>3091</v>
      </c>
      <c r="G2179" s="1298" t="s">
        <v>13595</v>
      </c>
      <c r="H2179" s="1298" t="s">
        <v>13596</v>
      </c>
      <c r="I2179" s="1298" t="s">
        <v>12514</v>
      </c>
      <c r="J2179" s="1298" t="s">
        <v>3092</v>
      </c>
      <c r="K2179" s="1299"/>
      <c r="L2179" s="1299"/>
      <c r="M2179" s="1299"/>
      <c r="N2179" s="1299"/>
      <c r="O2179" s="1299"/>
      <c r="P2179" s="1299"/>
      <c r="Q2179" s="1299"/>
      <c r="R2179" s="1299"/>
      <c r="S2179" s="1299"/>
      <c r="T2179" s="1299"/>
      <c r="U2179" s="1299"/>
      <c r="V2179" s="1299"/>
      <c r="W2179" s="1299"/>
      <c r="X2179" s="1299"/>
      <c r="Y2179" s="1299"/>
      <c r="Z2179" s="1299"/>
      <c r="AA2179" s="1299"/>
      <c r="AB2179" s="1299"/>
      <c r="AC2179" s="1299"/>
      <c r="AD2179" s="1299"/>
      <c r="AE2179" s="1299"/>
      <c r="AF2179" s="1299"/>
      <c r="AG2179" s="1299"/>
      <c r="AH2179" s="1299"/>
    </row>
    <row r="2180" spans="1:34" s="1300" customFormat="1" ht="33.75" x14ac:dyDescent="0.2">
      <c r="A2180" s="1287" t="s">
        <v>3068</v>
      </c>
      <c r="B2180" s="1288"/>
      <c r="C2180" s="1288" t="s">
        <v>13567</v>
      </c>
      <c r="D2180" s="1298" t="s">
        <v>3073</v>
      </c>
      <c r="E2180" s="1298" t="s">
        <v>3093</v>
      </c>
      <c r="F2180" s="1298" t="s">
        <v>3094</v>
      </c>
      <c r="G2180" s="1298" t="s">
        <v>2445</v>
      </c>
      <c r="H2180" s="1298" t="s">
        <v>5358</v>
      </c>
      <c r="I2180" s="1298" t="s">
        <v>13597</v>
      </c>
      <c r="J2180" s="1298" t="s">
        <v>3095</v>
      </c>
      <c r="K2180" s="1299"/>
      <c r="L2180" s="1299"/>
      <c r="M2180" s="1299"/>
      <c r="N2180" s="1299"/>
      <c r="O2180" s="1299"/>
      <c r="P2180" s="1299"/>
      <c r="Q2180" s="1299"/>
      <c r="R2180" s="1299"/>
      <c r="S2180" s="1299"/>
      <c r="T2180" s="1299"/>
      <c r="U2180" s="1299"/>
      <c r="V2180" s="1299"/>
      <c r="W2180" s="1299"/>
      <c r="X2180" s="1299"/>
      <c r="Y2180" s="1299"/>
      <c r="Z2180" s="1299"/>
      <c r="AA2180" s="1299"/>
      <c r="AB2180" s="1299"/>
      <c r="AC2180" s="1299"/>
      <c r="AD2180" s="1299"/>
      <c r="AE2180" s="1299"/>
      <c r="AF2180" s="1299"/>
      <c r="AG2180" s="1299"/>
      <c r="AH2180" s="1299"/>
    </row>
    <row r="2181" spans="1:34" s="1300" customFormat="1" ht="33.75" x14ac:dyDescent="0.2">
      <c r="A2181" s="1287" t="s">
        <v>3068</v>
      </c>
      <c r="B2181" s="1288"/>
      <c r="C2181" s="1288" t="s">
        <v>13567</v>
      </c>
      <c r="D2181" s="1298" t="s">
        <v>3073</v>
      </c>
      <c r="E2181" s="1298" t="s">
        <v>3096</v>
      </c>
      <c r="F2181" s="1298" t="s">
        <v>3097</v>
      </c>
      <c r="G2181" s="1298" t="s">
        <v>13598</v>
      </c>
      <c r="H2181" s="1298" t="s">
        <v>13599</v>
      </c>
      <c r="I2181" s="1298" t="s">
        <v>2206</v>
      </c>
      <c r="J2181" s="1298" t="s">
        <v>3098</v>
      </c>
      <c r="K2181" s="1299"/>
      <c r="L2181" s="1299"/>
      <c r="M2181" s="1299"/>
      <c r="N2181" s="1299"/>
      <c r="O2181" s="1299"/>
      <c r="P2181" s="1299"/>
      <c r="Q2181" s="1299"/>
      <c r="R2181" s="1299"/>
      <c r="S2181" s="1299"/>
      <c r="T2181" s="1299"/>
      <c r="U2181" s="1299"/>
      <c r="V2181" s="1299"/>
      <c r="W2181" s="1299"/>
      <c r="X2181" s="1299"/>
      <c r="Y2181" s="1299"/>
      <c r="Z2181" s="1299"/>
      <c r="AA2181" s="1299"/>
      <c r="AB2181" s="1299"/>
      <c r="AC2181" s="1299"/>
      <c r="AD2181" s="1299"/>
      <c r="AE2181" s="1299"/>
      <c r="AF2181" s="1299"/>
      <c r="AG2181" s="1299"/>
      <c r="AH2181" s="1299"/>
    </row>
    <row r="2182" spans="1:34" s="1300" customFormat="1" ht="33.75" x14ac:dyDescent="0.2">
      <c r="A2182" s="1287" t="s">
        <v>3068</v>
      </c>
      <c r="B2182" s="1288"/>
      <c r="C2182" s="1288" t="s">
        <v>13567</v>
      </c>
      <c r="D2182" s="1298" t="s">
        <v>3073</v>
      </c>
      <c r="E2182" s="1298" t="s">
        <v>3099</v>
      </c>
      <c r="F2182" s="1298" t="s">
        <v>3100</v>
      </c>
      <c r="G2182" s="1298" t="s">
        <v>13600</v>
      </c>
      <c r="H2182" s="1298" t="s">
        <v>2535</v>
      </c>
      <c r="I2182" s="1298" t="s">
        <v>13601</v>
      </c>
      <c r="J2182" s="1298" t="s">
        <v>3101</v>
      </c>
      <c r="K2182" s="1299"/>
      <c r="L2182" s="1299"/>
      <c r="M2182" s="1299"/>
      <c r="N2182" s="1299"/>
      <c r="O2182" s="1299"/>
      <c r="P2182" s="1299"/>
      <c r="Q2182" s="1299"/>
      <c r="R2182" s="1299"/>
      <c r="S2182" s="1299"/>
      <c r="T2182" s="1299"/>
      <c r="U2182" s="1299"/>
      <c r="V2182" s="1299"/>
      <c r="W2182" s="1299"/>
      <c r="X2182" s="1299"/>
      <c r="Y2182" s="1299"/>
      <c r="Z2182" s="1299"/>
      <c r="AA2182" s="1299"/>
      <c r="AB2182" s="1299"/>
      <c r="AC2182" s="1299"/>
      <c r="AD2182" s="1299"/>
      <c r="AE2182" s="1299"/>
      <c r="AF2182" s="1299"/>
      <c r="AG2182" s="1299"/>
      <c r="AH2182" s="1299"/>
    </row>
    <row r="2183" spans="1:34" s="1300" customFormat="1" ht="33.75" x14ac:dyDescent="0.2">
      <c r="A2183" s="1287" t="s">
        <v>3068</v>
      </c>
      <c r="B2183" s="1288"/>
      <c r="C2183" s="1288" t="s">
        <v>13567</v>
      </c>
      <c r="D2183" s="1298" t="s">
        <v>3073</v>
      </c>
      <c r="E2183" s="1298" t="s">
        <v>3102</v>
      </c>
      <c r="F2183" s="1298" t="s">
        <v>3103</v>
      </c>
      <c r="G2183" s="1298" t="s">
        <v>13602</v>
      </c>
      <c r="H2183" s="1298" t="s">
        <v>8677</v>
      </c>
      <c r="I2183" s="1298" t="s">
        <v>13603</v>
      </c>
      <c r="J2183" s="1298" t="s">
        <v>3104</v>
      </c>
      <c r="K2183" s="1299"/>
      <c r="L2183" s="1299"/>
      <c r="M2183" s="1299"/>
      <c r="N2183" s="1299"/>
      <c r="O2183" s="1299"/>
      <c r="P2183" s="1299"/>
      <c r="Q2183" s="1299"/>
      <c r="R2183" s="1299"/>
      <c r="S2183" s="1299"/>
      <c r="T2183" s="1299"/>
      <c r="U2183" s="1299"/>
      <c r="V2183" s="1299"/>
      <c r="W2183" s="1299"/>
      <c r="X2183" s="1299"/>
      <c r="Y2183" s="1299"/>
      <c r="Z2183" s="1299"/>
      <c r="AA2183" s="1299"/>
      <c r="AB2183" s="1299"/>
      <c r="AC2183" s="1299"/>
      <c r="AD2183" s="1299"/>
      <c r="AE2183" s="1299"/>
      <c r="AF2183" s="1299"/>
      <c r="AG2183" s="1299"/>
      <c r="AH2183" s="1299"/>
    </row>
    <row r="2184" spans="1:34" s="1300" customFormat="1" ht="33.75" x14ac:dyDescent="0.2">
      <c r="A2184" s="1287" t="s">
        <v>3068</v>
      </c>
      <c r="B2184" s="1288"/>
      <c r="C2184" s="1288" t="s">
        <v>13567</v>
      </c>
      <c r="D2184" s="1298" t="s">
        <v>3073</v>
      </c>
      <c r="E2184" s="1298" t="s">
        <v>3105</v>
      </c>
      <c r="F2184" s="1298" t="s">
        <v>3106</v>
      </c>
      <c r="G2184" s="1298" t="s">
        <v>13604</v>
      </c>
      <c r="H2184" s="1298" t="s">
        <v>2153</v>
      </c>
      <c r="I2184" s="1298" t="s">
        <v>2676</v>
      </c>
      <c r="J2184" s="1298" t="s">
        <v>3107</v>
      </c>
      <c r="K2184" s="1299"/>
      <c r="L2184" s="1299"/>
      <c r="M2184" s="1299"/>
      <c r="N2184" s="1299"/>
      <c r="O2184" s="1299"/>
      <c r="P2184" s="1299"/>
      <c r="Q2184" s="1299"/>
      <c r="R2184" s="1299"/>
      <c r="S2184" s="1299"/>
      <c r="T2184" s="1299"/>
      <c r="U2184" s="1299"/>
      <c r="V2184" s="1299"/>
      <c r="W2184" s="1299"/>
      <c r="X2184" s="1299"/>
      <c r="Y2184" s="1299"/>
      <c r="Z2184" s="1299"/>
      <c r="AA2184" s="1299"/>
      <c r="AB2184" s="1299"/>
      <c r="AC2184" s="1299"/>
      <c r="AD2184" s="1299"/>
      <c r="AE2184" s="1299"/>
      <c r="AF2184" s="1299"/>
      <c r="AG2184" s="1299"/>
      <c r="AH2184" s="1299"/>
    </row>
    <row r="2185" spans="1:34" s="1300" customFormat="1" ht="33.75" x14ac:dyDescent="0.2">
      <c r="A2185" s="1287" t="s">
        <v>3068</v>
      </c>
      <c r="B2185" s="1288"/>
      <c r="C2185" s="1288" t="s">
        <v>13567</v>
      </c>
      <c r="D2185" s="1298" t="s">
        <v>3073</v>
      </c>
      <c r="E2185" s="1298" t="s">
        <v>3108</v>
      </c>
      <c r="F2185" s="1298" t="s">
        <v>3109</v>
      </c>
      <c r="G2185" s="1298" t="s">
        <v>13605</v>
      </c>
      <c r="H2185" s="1298" t="s">
        <v>13606</v>
      </c>
      <c r="I2185" s="1298" t="s">
        <v>1582</v>
      </c>
      <c r="J2185" s="1298" t="s">
        <v>3095</v>
      </c>
      <c r="K2185" s="1299"/>
      <c r="L2185" s="1299"/>
      <c r="M2185" s="1299"/>
      <c r="N2185" s="1299"/>
      <c r="O2185" s="1299"/>
      <c r="P2185" s="1299"/>
      <c r="Q2185" s="1299"/>
      <c r="R2185" s="1299"/>
      <c r="S2185" s="1299"/>
      <c r="T2185" s="1299"/>
      <c r="U2185" s="1299"/>
      <c r="V2185" s="1299"/>
      <c r="W2185" s="1299"/>
      <c r="X2185" s="1299"/>
      <c r="Y2185" s="1299"/>
      <c r="Z2185" s="1299"/>
      <c r="AA2185" s="1299"/>
      <c r="AB2185" s="1299"/>
      <c r="AC2185" s="1299"/>
      <c r="AD2185" s="1299"/>
      <c r="AE2185" s="1299"/>
      <c r="AF2185" s="1299"/>
      <c r="AG2185" s="1299"/>
      <c r="AH2185" s="1299"/>
    </row>
    <row r="2186" spans="1:34" s="1300" customFormat="1" ht="33.75" x14ac:dyDescent="0.2">
      <c r="A2186" s="1287" t="s">
        <v>3068</v>
      </c>
      <c r="B2186" s="1288"/>
      <c r="C2186" s="1288" t="s">
        <v>13567</v>
      </c>
      <c r="D2186" s="1298" t="s">
        <v>3073</v>
      </c>
      <c r="E2186" s="1298" t="s">
        <v>3110</v>
      </c>
      <c r="F2186" s="1298" t="s">
        <v>3111</v>
      </c>
      <c r="G2186" s="1298" t="s">
        <v>13607</v>
      </c>
      <c r="H2186" s="1298" t="s">
        <v>13608</v>
      </c>
      <c r="I2186" s="1298" t="s">
        <v>1883</v>
      </c>
      <c r="J2186" s="1298" t="s">
        <v>3112</v>
      </c>
      <c r="K2186" s="1299"/>
      <c r="L2186" s="1299"/>
      <c r="M2186" s="1299"/>
      <c r="N2186" s="1299"/>
      <c r="O2186" s="1299"/>
      <c r="P2186" s="1299"/>
      <c r="Q2186" s="1299"/>
      <c r="R2186" s="1299"/>
      <c r="S2186" s="1299"/>
      <c r="T2186" s="1299"/>
      <c r="U2186" s="1299"/>
      <c r="V2186" s="1299"/>
      <c r="W2186" s="1299"/>
      <c r="X2186" s="1299"/>
      <c r="Y2186" s="1299"/>
      <c r="Z2186" s="1299"/>
      <c r="AA2186" s="1299"/>
      <c r="AB2186" s="1299"/>
      <c r="AC2186" s="1299"/>
      <c r="AD2186" s="1299"/>
      <c r="AE2186" s="1299"/>
      <c r="AF2186" s="1299"/>
      <c r="AG2186" s="1299"/>
      <c r="AH2186" s="1299"/>
    </row>
    <row r="2187" spans="1:34" s="1300" customFormat="1" ht="33.75" x14ac:dyDescent="0.2">
      <c r="A2187" s="1287" t="s">
        <v>3068</v>
      </c>
      <c r="B2187" s="1288"/>
      <c r="C2187" s="1288" t="s">
        <v>13567</v>
      </c>
      <c r="D2187" s="1298" t="s">
        <v>3073</v>
      </c>
      <c r="E2187" s="1298" t="s">
        <v>3114</v>
      </c>
      <c r="F2187" s="1298" t="s">
        <v>3115</v>
      </c>
      <c r="G2187" s="1298" t="s">
        <v>2445</v>
      </c>
      <c r="H2187" s="1298" t="s">
        <v>2725</v>
      </c>
      <c r="I2187" s="1298" t="s">
        <v>4498</v>
      </c>
      <c r="J2187" s="1298" t="s">
        <v>3116</v>
      </c>
      <c r="K2187" s="1299"/>
      <c r="L2187" s="1299"/>
      <c r="M2187" s="1299"/>
      <c r="N2187" s="1299"/>
      <c r="O2187" s="1299"/>
      <c r="P2187" s="1299"/>
      <c r="Q2187" s="1299"/>
      <c r="R2187" s="1299"/>
      <c r="S2187" s="1299"/>
      <c r="T2187" s="1299"/>
      <c r="U2187" s="1299"/>
      <c r="V2187" s="1299"/>
      <c r="W2187" s="1299"/>
      <c r="X2187" s="1299"/>
      <c r="Y2187" s="1299"/>
      <c r="Z2187" s="1299"/>
      <c r="AA2187" s="1299"/>
      <c r="AB2187" s="1299"/>
      <c r="AC2187" s="1299"/>
      <c r="AD2187" s="1299"/>
      <c r="AE2187" s="1299"/>
      <c r="AF2187" s="1299"/>
      <c r="AG2187" s="1299"/>
      <c r="AH2187" s="1299"/>
    </row>
    <row r="2188" spans="1:34" s="1300" customFormat="1" ht="33.75" x14ac:dyDescent="0.2">
      <c r="A2188" s="1287" t="s">
        <v>3068</v>
      </c>
      <c r="B2188" s="1288"/>
      <c r="C2188" s="1288" t="s">
        <v>13567</v>
      </c>
      <c r="D2188" s="1298" t="s">
        <v>3073</v>
      </c>
      <c r="E2188" s="1298" t="s">
        <v>3117</v>
      </c>
      <c r="F2188" s="1298" t="s">
        <v>3118</v>
      </c>
      <c r="G2188" s="1298" t="s">
        <v>13609</v>
      </c>
      <c r="H2188" s="1298" t="s">
        <v>6838</v>
      </c>
      <c r="I2188" s="1298" t="s">
        <v>5211</v>
      </c>
      <c r="J2188" s="1298" t="s">
        <v>3119</v>
      </c>
      <c r="K2188" s="1299"/>
      <c r="L2188" s="1299"/>
      <c r="M2188" s="1299"/>
      <c r="N2188" s="1299"/>
      <c r="O2188" s="1299"/>
      <c r="P2188" s="1299"/>
      <c r="Q2188" s="1299"/>
      <c r="R2188" s="1299"/>
      <c r="S2188" s="1299"/>
      <c r="T2188" s="1299"/>
      <c r="U2188" s="1299"/>
      <c r="V2188" s="1299"/>
      <c r="W2188" s="1299"/>
      <c r="X2188" s="1299"/>
      <c r="Y2188" s="1299"/>
      <c r="Z2188" s="1299"/>
      <c r="AA2188" s="1299"/>
      <c r="AB2188" s="1299"/>
      <c r="AC2188" s="1299"/>
      <c r="AD2188" s="1299"/>
      <c r="AE2188" s="1299"/>
      <c r="AF2188" s="1299"/>
      <c r="AG2188" s="1299"/>
      <c r="AH2188" s="1299"/>
    </row>
    <row r="2189" spans="1:34" s="1300" customFormat="1" ht="33.75" x14ac:dyDescent="0.2">
      <c r="A2189" s="1287" t="s">
        <v>3068</v>
      </c>
      <c r="B2189" s="1288"/>
      <c r="C2189" s="1288" t="s">
        <v>13567</v>
      </c>
      <c r="D2189" s="1298" t="s">
        <v>3073</v>
      </c>
      <c r="E2189" s="1298" t="s">
        <v>3120</v>
      </c>
      <c r="F2189" s="1298" t="s">
        <v>3121</v>
      </c>
      <c r="G2189" s="1298" t="s">
        <v>13610</v>
      </c>
      <c r="H2189" s="1298" t="s">
        <v>13611</v>
      </c>
      <c r="I2189" s="1298" t="s">
        <v>2756</v>
      </c>
      <c r="J2189" s="1298" t="s">
        <v>3122</v>
      </c>
      <c r="K2189" s="1299"/>
      <c r="L2189" s="1299"/>
      <c r="M2189" s="1299"/>
      <c r="N2189" s="1299"/>
      <c r="O2189" s="1299"/>
      <c r="P2189" s="1299"/>
      <c r="Q2189" s="1299"/>
      <c r="R2189" s="1299"/>
      <c r="S2189" s="1299"/>
      <c r="T2189" s="1299"/>
      <c r="U2189" s="1299"/>
      <c r="V2189" s="1299"/>
      <c r="W2189" s="1299"/>
      <c r="X2189" s="1299"/>
      <c r="Y2189" s="1299"/>
      <c r="Z2189" s="1299"/>
      <c r="AA2189" s="1299"/>
      <c r="AB2189" s="1299"/>
      <c r="AC2189" s="1299"/>
      <c r="AD2189" s="1299"/>
      <c r="AE2189" s="1299"/>
      <c r="AF2189" s="1299"/>
      <c r="AG2189" s="1299"/>
      <c r="AH2189" s="1299"/>
    </row>
    <row r="2190" spans="1:34" s="1300" customFormat="1" ht="33.75" x14ac:dyDescent="0.2">
      <c r="A2190" s="1287" t="s">
        <v>3068</v>
      </c>
      <c r="B2190" s="1288"/>
      <c r="C2190" s="1288" t="s">
        <v>13567</v>
      </c>
      <c r="D2190" s="1298" t="s">
        <v>3073</v>
      </c>
      <c r="E2190" s="1298" t="s">
        <v>3123</v>
      </c>
      <c r="F2190" s="1298" t="s">
        <v>3124</v>
      </c>
      <c r="G2190" s="1298" t="s">
        <v>13612</v>
      </c>
      <c r="H2190" s="1298" t="s">
        <v>5367</v>
      </c>
      <c r="I2190" s="1298" t="s">
        <v>13613</v>
      </c>
      <c r="J2190" s="1298" t="s">
        <v>3125</v>
      </c>
      <c r="K2190" s="1299"/>
      <c r="L2190" s="1299"/>
      <c r="M2190" s="1299"/>
      <c r="N2190" s="1299"/>
      <c r="O2190" s="1299"/>
      <c r="P2190" s="1299"/>
      <c r="Q2190" s="1299"/>
      <c r="R2190" s="1299"/>
      <c r="S2190" s="1299"/>
      <c r="T2190" s="1299"/>
      <c r="U2190" s="1299"/>
      <c r="V2190" s="1299"/>
      <c r="W2190" s="1299"/>
      <c r="X2190" s="1299"/>
      <c r="Y2190" s="1299"/>
      <c r="Z2190" s="1299"/>
      <c r="AA2190" s="1299"/>
      <c r="AB2190" s="1299"/>
      <c r="AC2190" s="1299"/>
      <c r="AD2190" s="1299"/>
      <c r="AE2190" s="1299"/>
      <c r="AF2190" s="1299"/>
      <c r="AG2190" s="1299"/>
      <c r="AH2190" s="1299"/>
    </row>
    <row r="2191" spans="1:34" s="1300" customFormat="1" ht="33.75" x14ac:dyDescent="0.2">
      <c r="A2191" s="1287" t="s">
        <v>3068</v>
      </c>
      <c r="B2191" s="1288"/>
      <c r="C2191" s="1288" t="s">
        <v>13567</v>
      </c>
      <c r="D2191" s="1298" t="s">
        <v>3073</v>
      </c>
      <c r="E2191" s="1298" t="s">
        <v>3126</v>
      </c>
      <c r="F2191" s="1298" t="s">
        <v>3127</v>
      </c>
      <c r="G2191" s="1298" t="s">
        <v>13614</v>
      </c>
      <c r="H2191" s="1298" t="s">
        <v>2735</v>
      </c>
      <c r="I2191" s="1298" t="s">
        <v>6753</v>
      </c>
      <c r="J2191" s="1298" t="s">
        <v>3128</v>
      </c>
      <c r="K2191" s="1299"/>
      <c r="L2191" s="1299"/>
      <c r="M2191" s="1299"/>
      <c r="N2191" s="1299"/>
      <c r="O2191" s="1299"/>
      <c r="P2191" s="1299"/>
      <c r="Q2191" s="1299"/>
      <c r="R2191" s="1299"/>
      <c r="S2191" s="1299"/>
      <c r="T2191" s="1299"/>
      <c r="U2191" s="1299"/>
      <c r="V2191" s="1299"/>
      <c r="W2191" s="1299"/>
      <c r="X2191" s="1299"/>
      <c r="Y2191" s="1299"/>
      <c r="Z2191" s="1299"/>
      <c r="AA2191" s="1299"/>
      <c r="AB2191" s="1299"/>
      <c r="AC2191" s="1299"/>
      <c r="AD2191" s="1299"/>
      <c r="AE2191" s="1299"/>
      <c r="AF2191" s="1299"/>
      <c r="AG2191" s="1299"/>
      <c r="AH2191" s="1299"/>
    </row>
    <row r="2192" spans="1:34" s="1300" customFormat="1" ht="33.75" x14ac:dyDescent="0.2">
      <c r="A2192" s="1287" t="s">
        <v>3068</v>
      </c>
      <c r="B2192" s="1288"/>
      <c r="C2192" s="1288" t="s">
        <v>13567</v>
      </c>
      <c r="D2192" s="1298" t="s">
        <v>3073</v>
      </c>
      <c r="E2192" s="1298"/>
      <c r="F2192" s="1298" t="s">
        <v>3129</v>
      </c>
      <c r="G2192" s="1298" t="s">
        <v>13607</v>
      </c>
      <c r="H2192" s="1298" t="s">
        <v>13608</v>
      </c>
      <c r="I2192" s="1298" t="s">
        <v>1883</v>
      </c>
      <c r="J2192" s="1298" t="s">
        <v>3132</v>
      </c>
      <c r="K2192" s="1299"/>
      <c r="L2192" s="1299"/>
      <c r="M2192" s="1299"/>
      <c r="N2192" s="1299"/>
      <c r="O2192" s="1299"/>
      <c r="P2192" s="1299"/>
      <c r="Q2192" s="1299"/>
      <c r="R2192" s="1299"/>
      <c r="S2192" s="1299"/>
      <c r="T2192" s="1299"/>
      <c r="U2192" s="1299"/>
      <c r="V2192" s="1299"/>
      <c r="W2192" s="1299"/>
      <c r="X2192" s="1299"/>
      <c r="Y2192" s="1299"/>
      <c r="Z2192" s="1299"/>
      <c r="AA2192" s="1299"/>
      <c r="AB2192" s="1299"/>
      <c r="AC2192" s="1299"/>
      <c r="AD2192" s="1299"/>
      <c r="AE2192" s="1299"/>
      <c r="AF2192" s="1299"/>
      <c r="AG2192" s="1299"/>
      <c r="AH2192" s="1299"/>
    </row>
    <row r="2193" spans="1:34" s="1300" customFormat="1" ht="33.75" x14ac:dyDescent="0.2">
      <c r="A2193" s="1287" t="s">
        <v>3068</v>
      </c>
      <c r="B2193" s="1288"/>
      <c r="C2193" s="1288" t="s">
        <v>13567</v>
      </c>
      <c r="D2193" s="1298" t="s">
        <v>3073</v>
      </c>
      <c r="E2193" s="1298" t="s">
        <v>3130</v>
      </c>
      <c r="F2193" s="1298" t="s">
        <v>3131</v>
      </c>
      <c r="G2193" s="1298" t="s">
        <v>13615</v>
      </c>
      <c r="H2193" s="1298" t="s">
        <v>2610</v>
      </c>
      <c r="I2193" s="1298" t="s">
        <v>8392</v>
      </c>
      <c r="J2193" s="1298" t="s">
        <v>3135</v>
      </c>
      <c r="K2193" s="1299"/>
      <c r="L2193" s="1299"/>
      <c r="M2193" s="1299"/>
      <c r="N2193" s="1299"/>
      <c r="O2193" s="1299"/>
      <c r="P2193" s="1299"/>
      <c r="Q2193" s="1299"/>
      <c r="R2193" s="1299"/>
      <c r="S2193" s="1299"/>
      <c r="T2193" s="1299"/>
      <c r="U2193" s="1299"/>
      <c r="V2193" s="1299"/>
      <c r="W2193" s="1299"/>
      <c r="X2193" s="1299"/>
      <c r="Y2193" s="1299"/>
      <c r="Z2193" s="1299"/>
      <c r="AA2193" s="1299"/>
      <c r="AB2193" s="1299"/>
      <c r="AC2193" s="1299"/>
      <c r="AD2193" s="1299"/>
      <c r="AE2193" s="1299"/>
      <c r="AF2193" s="1299"/>
      <c r="AG2193" s="1299"/>
      <c r="AH2193" s="1299"/>
    </row>
    <row r="2194" spans="1:34" s="1300" customFormat="1" ht="33.75" x14ac:dyDescent="0.2">
      <c r="A2194" s="1287" t="s">
        <v>3068</v>
      </c>
      <c r="B2194" s="1288"/>
      <c r="C2194" s="1288" t="s">
        <v>13567</v>
      </c>
      <c r="D2194" s="1298" t="s">
        <v>3073</v>
      </c>
      <c r="E2194" s="1298" t="s">
        <v>3133</v>
      </c>
      <c r="F2194" s="1298" t="s">
        <v>3134</v>
      </c>
      <c r="G2194" s="1298" t="s">
        <v>13616</v>
      </c>
      <c r="H2194" s="1298" t="s">
        <v>13617</v>
      </c>
      <c r="I2194" s="1298" t="s">
        <v>5050</v>
      </c>
      <c r="J2194" s="1298" t="s">
        <v>3138</v>
      </c>
      <c r="K2194" s="1299"/>
      <c r="L2194" s="1299"/>
      <c r="M2194" s="1299"/>
      <c r="N2194" s="1299"/>
      <c r="O2194" s="1299"/>
      <c r="P2194" s="1299"/>
      <c r="Q2194" s="1299"/>
      <c r="R2194" s="1299"/>
      <c r="S2194" s="1299"/>
      <c r="T2194" s="1299"/>
      <c r="U2194" s="1299"/>
      <c r="V2194" s="1299"/>
      <c r="W2194" s="1299"/>
      <c r="X2194" s="1299"/>
      <c r="Y2194" s="1299"/>
      <c r="Z2194" s="1299"/>
      <c r="AA2194" s="1299"/>
      <c r="AB2194" s="1299"/>
      <c r="AC2194" s="1299"/>
      <c r="AD2194" s="1299"/>
      <c r="AE2194" s="1299"/>
      <c r="AF2194" s="1299"/>
      <c r="AG2194" s="1299"/>
      <c r="AH2194" s="1299"/>
    </row>
    <row r="2195" spans="1:34" s="1300" customFormat="1" ht="33.75" x14ac:dyDescent="0.2">
      <c r="A2195" s="1287" t="s">
        <v>3068</v>
      </c>
      <c r="B2195" s="1288"/>
      <c r="C2195" s="1288" t="s">
        <v>13567</v>
      </c>
      <c r="D2195" s="1298" t="s">
        <v>3073</v>
      </c>
      <c r="E2195" s="1298" t="s">
        <v>3136</v>
      </c>
      <c r="F2195" s="1298" t="s">
        <v>3137</v>
      </c>
      <c r="G2195" s="1298" t="s">
        <v>13618</v>
      </c>
      <c r="H2195" s="1298" t="s">
        <v>12526</v>
      </c>
      <c r="I2195" s="1298" t="s">
        <v>13619</v>
      </c>
      <c r="J2195" s="1298" t="s">
        <v>3141</v>
      </c>
      <c r="K2195" s="1299"/>
      <c r="L2195" s="1299"/>
      <c r="M2195" s="1299"/>
      <c r="N2195" s="1299"/>
      <c r="O2195" s="1299"/>
      <c r="P2195" s="1299"/>
      <c r="Q2195" s="1299"/>
      <c r="R2195" s="1299"/>
      <c r="S2195" s="1299"/>
      <c r="T2195" s="1299"/>
      <c r="U2195" s="1299"/>
      <c r="V2195" s="1299"/>
      <c r="W2195" s="1299"/>
      <c r="X2195" s="1299"/>
      <c r="Y2195" s="1299"/>
      <c r="Z2195" s="1299"/>
      <c r="AA2195" s="1299"/>
      <c r="AB2195" s="1299"/>
      <c r="AC2195" s="1299"/>
      <c r="AD2195" s="1299"/>
      <c r="AE2195" s="1299"/>
      <c r="AF2195" s="1299"/>
      <c r="AG2195" s="1299"/>
      <c r="AH2195" s="1299"/>
    </row>
    <row r="2196" spans="1:34" s="1300" customFormat="1" ht="33.75" x14ac:dyDescent="0.2">
      <c r="A2196" s="1287" t="s">
        <v>3068</v>
      </c>
      <c r="B2196" s="1288"/>
      <c r="C2196" s="1288" t="s">
        <v>13567</v>
      </c>
      <c r="D2196" s="1298" t="s">
        <v>3073</v>
      </c>
      <c r="E2196" s="1298" t="s">
        <v>3139</v>
      </c>
      <c r="F2196" s="1298" t="s">
        <v>3140</v>
      </c>
      <c r="G2196" s="1298" t="s">
        <v>13620</v>
      </c>
      <c r="H2196" s="1298" t="s">
        <v>13621</v>
      </c>
      <c r="I2196" s="1298" t="s">
        <v>13622</v>
      </c>
      <c r="J2196" s="1298" t="s">
        <v>3144</v>
      </c>
      <c r="K2196" s="1299"/>
      <c r="L2196" s="1299"/>
      <c r="M2196" s="1299"/>
      <c r="N2196" s="1299"/>
      <c r="O2196" s="1299"/>
      <c r="P2196" s="1299"/>
      <c r="Q2196" s="1299"/>
      <c r="R2196" s="1299"/>
      <c r="S2196" s="1299"/>
      <c r="T2196" s="1299"/>
      <c r="U2196" s="1299"/>
      <c r="V2196" s="1299"/>
      <c r="W2196" s="1299"/>
      <c r="X2196" s="1299"/>
      <c r="Y2196" s="1299"/>
      <c r="Z2196" s="1299"/>
      <c r="AA2196" s="1299"/>
      <c r="AB2196" s="1299"/>
      <c r="AC2196" s="1299"/>
      <c r="AD2196" s="1299"/>
      <c r="AE2196" s="1299"/>
      <c r="AF2196" s="1299"/>
      <c r="AG2196" s="1299"/>
      <c r="AH2196" s="1299"/>
    </row>
    <row r="2197" spans="1:34" s="1300" customFormat="1" ht="33.75" x14ac:dyDescent="0.2">
      <c r="A2197" s="1287" t="s">
        <v>3068</v>
      </c>
      <c r="B2197" s="1288"/>
      <c r="C2197" s="1288" t="s">
        <v>13567</v>
      </c>
      <c r="D2197" s="1298" t="s">
        <v>3073</v>
      </c>
      <c r="E2197" s="1298" t="s">
        <v>3142</v>
      </c>
      <c r="F2197" s="1298" t="s">
        <v>3143</v>
      </c>
      <c r="G2197" s="1298" t="s">
        <v>13623</v>
      </c>
      <c r="H2197" s="1298" t="s">
        <v>6808</v>
      </c>
      <c r="I2197" s="1298" t="s">
        <v>13624</v>
      </c>
      <c r="J2197" s="1298" t="s">
        <v>3147</v>
      </c>
      <c r="K2197" s="1299"/>
      <c r="L2197" s="1299"/>
      <c r="M2197" s="1299"/>
      <c r="N2197" s="1299"/>
      <c r="O2197" s="1299"/>
      <c r="P2197" s="1299"/>
      <c r="Q2197" s="1299"/>
      <c r="R2197" s="1299"/>
      <c r="S2197" s="1299"/>
      <c r="T2197" s="1299"/>
      <c r="U2197" s="1299"/>
      <c r="V2197" s="1299"/>
      <c r="W2197" s="1299"/>
      <c r="X2197" s="1299"/>
      <c r="Y2197" s="1299"/>
      <c r="Z2197" s="1299"/>
      <c r="AA2197" s="1299"/>
      <c r="AB2197" s="1299"/>
      <c r="AC2197" s="1299"/>
      <c r="AD2197" s="1299"/>
      <c r="AE2197" s="1299"/>
      <c r="AF2197" s="1299"/>
      <c r="AG2197" s="1299"/>
      <c r="AH2197" s="1299"/>
    </row>
    <row r="2198" spans="1:34" s="1300" customFormat="1" ht="33.75" x14ac:dyDescent="0.2">
      <c r="A2198" s="1287" t="s">
        <v>3068</v>
      </c>
      <c r="B2198" s="1288"/>
      <c r="C2198" s="1288" t="s">
        <v>13567</v>
      </c>
      <c r="D2198" s="1298" t="s">
        <v>3073</v>
      </c>
      <c r="E2198" s="1298" t="s">
        <v>3145</v>
      </c>
      <c r="F2198" s="1298" t="s">
        <v>3146</v>
      </c>
      <c r="G2198" s="1298" t="s">
        <v>13625</v>
      </c>
      <c r="H2198" s="1298" t="s">
        <v>6838</v>
      </c>
      <c r="I2198" s="1298" t="s">
        <v>13626</v>
      </c>
      <c r="J2198" s="1298" t="s">
        <v>3150</v>
      </c>
      <c r="K2198" s="1299"/>
      <c r="L2198" s="1299"/>
      <c r="M2198" s="1299"/>
      <c r="N2198" s="1299"/>
      <c r="O2198" s="1299"/>
      <c r="P2198" s="1299"/>
      <c r="Q2198" s="1299"/>
      <c r="R2198" s="1299"/>
      <c r="S2198" s="1299"/>
      <c r="T2198" s="1299"/>
      <c r="U2198" s="1299"/>
      <c r="V2198" s="1299"/>
      <c r="W2198" s="1299"/>
      <c r="X2198" s="1299"/>
      <c r="Y2198" s="1299"/>
      <c r="Z2198" s="1299"/>
      <c r="AA2198" s="1299"/>
      <c r="AB2198" s="1299"/>
      <c r="AC2198" s="1299"/>
      <c r="AD2198" s="1299"/>
      <c r="AE2198" s="1299"/>
      <c r="AF2198" s="1299"/>
      <c r="AG2198" s="1299"/>
      <c r="AH2198" s="1299"/>
    </row>
    <row r="2199" spans="1:34" s="1300" customFormat="1" ht="33.75" x14ac:dyDescent="0.2">
      <c r="A2199" s="1287" t="s">
        <v>3068</v>
      </c>
      <c r="B2199" s="1288"/>
      <c r="C2199" s="1288" t="s">
        <v>13567</v>
      </c>
      <c r="D2199" s="1298" t="s">
        <v>3073</v>
      </c>
      <c r="E2199" s="1298" t="s">
        <v>3148</v>
      </c>
      <c r="F2199" s="1298" t="s">
        <v>3149</v>
      </c>
      <c r="G2199" s="1298" t="s">
        <v>13625</v>
      </c>
      <c r="H2199" s="1298" t="s">
        <v>6838</v>
      </c>
      <c r="I2199" s="1298" t="s">
        <v>13626</v>
      </c>
      <c r="J2199" s="1298" t="s">
        <v>3150</v>
      </c>
      <c r="K2199" s="1299"/>
      <c r="L2199" s="1299"/>
      <c r="M2199" s="1299"/>
      <c r="N2199" s="1299"/>
      <c r="O2199" s="1299"/>
      <c r="P2199" s="1299"/>
      <c r="Q2199" s="1299"/>
      <c r="R2199" s="1299"/>
      <c r="S2199" s="1299"/>
      <c r="T2199" s="1299"/>
      <c r="U2199" s="1299"/>
      <c r="V2199" s="1299"/>
      <c r="W2199" s="1299"/>
      <c r="X2199" s="1299"/>
      <c r="Y2199" s="1299"/>
      <c r="Z2199" s="1299"/>
      <c r="AA2199" s="1299"/>
      <c r="AB2199" s="1299"/>
      <c r="AC2199" s="1299"/>
      <c r="AD2199" s="1299"/>
      <c r="AE2199" s="1299"/>
      <c r="AF2199" s="1299"/>
      <c r="AG2199" s="1299"/>
      <c r="AH2199" s="1299"/>
    </row>
    <row r="2200" spans="1:34" s="1300" customFormat="1" ht="33.75" x14ac:dyDescent="0.2">
      <c r="A2200" s="1287" t="s">
        <v>3068</v>
      </c>
      <c r="B2200" s="1288"/>
      <c r="C2200" s="1288" t="s">
        <v>13567</v>
      </c>
      <c r="D2200" s="1298" t="s">
        <v>3073</v>
      </c>
      <c r="E2200" s="1298" t="s">
        <v>3151</v>
      </c>
      <c r="F2200" s="1298" t="s">
        <v>13627</v>
      </c>
      <c r="G2200" s="1298" t="s">
        <v>13628</v>
      </c>
      <c r="H2200" s="1298" t="s">
        <v>1673</v>
      </c>
      <c r="I2200" s="1298" t="s">
        <v>1622</v>
      </c>
      <c r="J2200" s="1298" t="s">
        <v>3152</v>
      </c>
      <c r="K2200" s="1299"/>
      <c r="L2200" s="1299"/>
      <c r="M2200" s="1299"/>
      <c r="N2200" s="1299"/>
      <c r="O2200" s="1299"/>
      <c r="P2200" s="1299"/>
      <c r="Q2200" s="1299"/>
      <c r="R2200" s="1299"/>
      <c r="S2200" s="1299"/>
      <c r="T2200" s="1299"/>
      <c r="U2200" s="1299"/>
      <c r="V2200" s="1299"/>
      <c r="W2200" s="1299"/>
      <c r="X2200" s="1299"/>
      <c r="Y2200" s="1299"/>
      <c r="Z2200" s="1299"/>
      <c r="AA2200" s="1299"/>
      <c r="AB2200" s="1299"/>
      <c r="AC2200" s="1299"/>
      <c r="AD2200" s="1299"/>
      <c r="AE2200" s="1299"/>
      <c r="AF2200" s="1299"/>
      <c r="AG2200" s="1299"/>
      <c r="AH2200" s="1299"/>
    </row>
    <row r="2201" spans="1:34" s="1300" customFormat="1" ht="33.75" x14ac:dyDescent="0.2">
      <c r="A2201" s="1287" t="s">
        <v>3068</v>
      </c>
      <c r="B2201" s="1288"/>
      <c r="C2201" s="1288" t="s">
        <v>13567</v>
      </c>
      <c r="D2201" s="1298" t="s">
        <v>3073</v>
      </c>
      <c r="E2201" s="1298" t="s">
        <v>3153</v>
      </c>
      <c r="F2201" s="1298" t="s">
        <v>3154</v>
      </c>
      <c r="G2201" s="1298" t="s">
        <v>13629</v>
      </c>
      <c r="H2201" s="1298" t="s">
        <v>3660</v>
      </c>
      <c r="I2201" s="1298" t="s">
        <v>13630</v>
      </c>
      <c r="J2201" s="1298" t="s">
        <v>3095</v>
      </c>
      <c r="K2201" s="1299"/>
      <c r="L2201" s="1299"/>
      <c r="M2201" s="1299"/>
      <c r="N2201" s="1299"/>
      <c r="O2201" s="1299"/>
      <c r="P2201" s="1299"/>
      <c r="Q2201" s="1299"/>
      <c r="R2201" s="1299"/>
      <c r="S2201" s="1299"/>
      <c r="T2201" s="1299"/>
      <c r="U2201" s="1299"/>
      <c r="V2201" s="1299"/>
      <c r="W2201" s="1299"/>
      <c r="X2201" s="1299"/>
      <c r="Y2201" s="1299"/>
      <c r="Z2201" s="1299"/>
      <c r="AA2201" s="1299"/>
      <c r="AB2201" s="1299"/>
      <c r="AC2201" s="1299"/>
      <c r="AD2201" s="1299"/>
      <c r="AE2201" s="1299"/>
      <c r="AF2201" s="1299"/>
      <c r="AG2201" s="1299"/>
      <c r="AH2201" s="1299"/>
    </row>
    <row r="2202" spans="1:34" s="1300" customFormat="1" ht="33.75" x14ac:dyDescent="0.2">
      <c r="A2202" s="1287" t="s">
        <v>3068</v>
      </c>
      <c r="B2202" s="1288"/>
      <c r="C2202" s="1288" t="s">
        <v>13567</v>
      </c>
      <c r="D2202" s="1298" t="s">
        <v>3073</v>
      </c>
      <c r="E2202" s="1298" t="s">
        <v>3155</v>
      </c>
      <c r="F2202" s="1298" t="s">
        <v>3156</v>
      </c>
      <c r="G2202" s="1298" t="s">
        <v>2445</v>
      </c>
      <c r="H2202" s="1298" t="s">
        <v>5358</v>
      </c>
      <c r="I2202" s="1298" t="s">
        <v>13597</v>
      </c>
      <c r="J2202" s="1298" t="s">
        <v>3095</v>
      </c>
      <c r="K2202" s="1299"/>
      <c r="L2202" s="1299"/>
      <c r="M2202" s="1299"/>
      <c r="N2202" s="1299"/>
      <c r="O2202" s="1299"/>
      <c r="P2202" s="1299"/>
      <c r="Q2202" s="1299"/>
      <c r="R2202" s="1299"/>
      <c r="S2202" s="1299"/>
      <c r="T2202" s="1299"/>
      <c r="U2202" s="1299"/>
      <c r="V2202" s="1299"/>
      <c r="W2202" s="1299"/>
      <c r="X2202" s="1299"/>
      <c r="Y2202" s="1299"/>
      <c r="Z2202" s="1299"/>
      <c r="AA2202" s="1299"/>
      <c r="AB2202" s="1299"/>
      <c r="AC2202" s="1299"/>
      <c r="AD2202" s="1299"/>
      <c r="AE2202" s="1299"/>
      <c r="AF2202" s="1299"/>
      <c r="AG2202" s="1299"/>
      <c r="AH2202" s="1299"/>
    </row>
    <row r="2203" spans="1:34" s="1300" customFormat="1" ht="33.75" x14ac:dyDescent="0.2">
      <c r="A2203" s="1287" t="s">
        <v>3068</v>
      </c>
      <c r="B2203" s="1288"/>
      <c r="C2203" s="1288" t="s">
        <v>13567</v>
      </c>
      <c r="D2203" s="1298" t="s">
        <v>3073</v>
      </c>
      <c r="E2203" s="1298" t="s">
        <v>3157</v>
      </c>
      <c r="F2203" s="1298" t="s">
        <v>3158</v>
      </c>
      <c r="G2203" s="1298" t="s">
        <v>13631</v>
      </c>
      <c r="H2203" s="1298" t="s">
        <v>1790</v>
      </c>
      <c r="I2203" s="1298" t="s">
        <v>2676</v>
      </c>
      <c r="J2203" s="1298" t="s">
        <v>3159</v>
      </c>
      <c r="K2203" s="1299"/>
      <c r="L2203" s="1299"/>
      <c r="M2203" s="1299"/>
      <c r="N2203" s="1299"/>
      <c r="O2203" s="1299"/>
      <c r="P2203" s="1299"/>
      <c r="Q2203" s="1299"/>
      <c r="R2203" s="1299"/>
      <c r="S2203" s="1299"/>
      <c r="T2203" s="1299"/>
      <c r="U2203" s="1299"/>
      <c r="V2203" s="1299"/>
      <c r="W2203" s="1299"/>
      <c r="X2203" s="1299"/>
      <c r="Y2203" s="1299"/>
      <c r="Z2203" s="1299"/>
      <c r="AA2203" s="1299"/>
      <c r="AB2203" s="1299"/>
      <c r="AC2203" s="1299"/>
      <c r="AD2203" s="1299"/>
      <c r="AE2203" s="1299"/>
      <c r="AF2203" s="1299"/>
      <c r="AG2203" s="1299"/>
      <c r="AH2203" s="1299"/>
    </row>
    <row r="2204" spans="1:34" s="1300" customFormat="1" ht="33.75" x14ac:dyDescent="0.2">
      <c r="A2204" s="1287" t="s">
        <v>3068</v>
      </c>
      <c r="B2204" s="1288"/>
      <c r="C2204" s="1288" t="s">
        <v>13567</v>
      </c>
      <c r="D2204" s="1298" t="s">
        <v>3073</v>
      </c>
      <c r="E2204" s="1298" t="s">
        <v>3160</v>
      </c>
      <c r="F2204" s="1298" t="s">
        <v>3161</v>
      </c>
      <c r="G2204" s="1298" t="s">
        <v>13632</v>
      </c>
      <c r="H2204" s="1298" t="s">
        <v>1442</v>
      </c>
      <c r="I2204" s="1298" t="s">
        <v>2144</v>
      </c>
      <c r="J2204" s="1298" t="s">
        <v>3162</v>
      </c>
      <c r="K2204" s="1299"/>
      <c r="L2204" s="1299"/>
      <c r="M2204" s="1299"/>
      <c r="N2204" s="1299"/>
      <c r="O2204" s="1299"/>
      <c r="P2204" s="1299"/>
      <c r="Q2204" s="1299"/>
      <c r="R2204" s="1299"/>
      <c r="S2204" s="1299"/>
      <c r="T2204" s="1299"/>
      <c r="U2204" s="1299"/>
      <c r="V2204" s="1299"/>
      <c r="W2204" s="1299"/>
      <c r="X2204" s="1299"/>
      <c r="Y2204" s="1299"/>
      <c r="Z2204" s="1299"/>
      <c r="AA2204" s="1299"/>
      <c r="AB2204" s="1299"/>
      <c r="AC2204" s="1299"/>
      <c r="AD2204" s="1299"/>
      <c r="AE2204" s="1299"/>
      <c r="AF2204" s="1299"/>
      <c r="AG2204" s="1299"/>
      <c r="AH2204" s="1299"/>
    </row>
    <row r="2205" spans="1:34" s="1300" customFormat="1" ht="33.75" x14ac:dyDescent="0.2">
      <c r="A2205" s="1287" t="s">
        <v>3068</v>
      </c>
      <c r="B2205" s="1288"/>
      <c r="C2205" s="1288" t="s">
        <v>13567</v>
      </c>
      <c r="D2205" s="1298" t="s">
        <v>3073</v>
      </c>
      <c r="E2205" s="1298" t="s">
        <v>3163</v>
      </c>
      <c r="F2205" s="1298" t="s">
        <v>3164</v>
      </c>
      <c r="G2205" s="1298" t="s">
        <v>13633</v>
      </c>
      <c r="H2205" s="1298" t="s">
        <v>13634</v>
      </c>
      <c r="I2205" s="1298" t="s">
        <v>12414</v>
      </c>
      <c r="J2205" s="1298" t="s">
        <v>3165</v>
      </c>
      <c r="K2205" s="1299"/>
      <c r="L2205" s="1299"/>
      <c r="M2205" s="1299"/>
      <c r="N2205" s="1299"/>
      <c r="O2205" s="1299"/>
      <c r="P2205" s="1299"/>
      <c r="Q2205" s="1299"/>
      <c r="R2205" s="1299"/>
      <c r="S2205" s="1299"/>
      <c r="T2205" s="1299"/>
      <c r="U2205" s="1299"/>
      <c r="V2205" s="1299"/>
      <c r="W2205" s="1299"/>
      <c r="X2205" s="1299"/>
      <c r="Y2205" s="1299"/>
      <c r="Z2205" s="1299"/>
      <c r="AA2205" s="1299"/>
      <c r="AB2205" s="1299"/>
      <c r="AC2205" s="1299"/>
      <c r="AD2205" s="1299"/>
      <c r="AE2205" s="1299"/>
      <c r="AF2205" s="1299"/>
      <c r="AG2205" s="1299"/>
      <c r="AH2205" s="1299"/>
    </row>
    <row r="2206" spans="1:34" s="1300" customFormat="1" ht="33.75" x14ac:dyDescent="0.2">
      <c r="A2206" s="1287" t="s">
        <v>3068</v>
      </c>
      <c r="B2206" s="1288"/>
      <c r="C2206" s="1288" t="s">
        <v>13567</v>
      </c>
      <c r="D2206" s="1298" t="s">
        <v>3073</v>
      </c>
      <c r="E2206" s="1298" t="s">
        <v>3166</v>
      </c>
      <c r="F2206" s="1298" t="s">
        <v>3167</v>
      </c>
      <c r="G2206" s="1298" t="s">
        <v>13635</v>
      </c>
      <c r="H2206" s="1298" t="s">
        <v>13636</v>
      </c>
      <c r="I2206" s="1298" t="s">
        <v>13637</v>
      </c>
      <c r="J2206" s="1298" t="s">
        <v>3168</v>
      </c>
      <c r="K2206" s="1299"/>
      <c r="L2206" s="1299"/>
      <c r="M2206" s="1299"/>
      <c r="N2206" s="1299"/>
      <c r="O2206" s="1299"/>
      <c r="P2206" s="1299"/>
      <c r="Q2206" s="1299"/>
      <c r="R2206" s="1299"/>
      <c r="S2206" s="1299"/>
      <c r="T2206" s="1299"/>
      <c r="U2206" s="1299"/>
      <c r="V2206" s="1299"/>
      <c r="W2206" s="1299"/>
      <c r="X2206" s="1299"/>
      <c r="Y2206" s="1299"/>
      <c r="Z2206" s="1299"/>
      <c r="AA2206" s="1299"/>
      <c r="AB2206" s="1299"/>
      <c r="AC2206" s="1299"/>
      <c r="AD2206" s="1299"/>
      <c r="AE2206" s="1299"/>
      <c r="AF2206" s="1299"/>
      <c r="AG2206" s="1299"/>
      <c r="AH2206" s="1299"/>
    </row>
    <row r="2207" spans="1:34" s="1300" customFormat="1" ht="33.75" x14ac:dyDescent="0.2">
      <c r="A2207" s="1287" t="s">
        <v>3068</v>
      </c>
      <c r="B2207" s="1288"/>
      <c r="C2207" s="1288" t="s">
        <v>13567</v>
      </c>
      <c r="D2207" s="1298" t="s">
        <v>3073</v>
      </c>
      <c r="E2207" s="1298" t="s">
        <v>3169</v>
      </c>
      <c r="F2207" s="1298" t="s">
        <v>3170</v>
      </c>
      <c r="G2207" s="1298" t="s">
        <v>13638</v>
      </c>
      <c r="H2207" s="1298" t="s">
        <v>13639</v>
      </c>
      <c r="I2207" s="1298" t="s">
        <v>2519</v>
      </c>
      <c r="J2207" s="1298" t="s">
        <v>3171</v>
      </c>
      <c r="K2207" s="1299"/>
      <c r="L2207" s="1299"/>
      <c r="M2207" s="1299"/>
      <c r="N2207" s="1299"/>
      <c r="O2207" s="1299"/>
      <c r="P2207" s="1299"/>
      <c r="Q2207" s="1299"/>
      <c r="R2207" s="1299"/>
      <c r="S2207" s="1299"/>
      <c r="T2207" s="1299"/>
      <c r="U2207" s="1299"/>
      <c r="V2207" s="1299"/>
      <c r="W2207" s="1299"/>
      <c r="X2207" s="1299"/>
      <c r="Y2207" s="1299"/>
      <c r="Z2207" s="1299"/>
      <c r="AA2207" s="1299"/>
      <c r="AB2207" s="1299"/>
      <c r="AC2207" s="1299"/>
      <c r="AD2207" s="1299"/>
      <c r="AE2207" s="1299"/>
      <c r="AF2207" s="1299"/>
      <c r="AG2207" s="1299"/>
      <c r="AH2207" s="1299"/>
    </row>
    <row r="2208" spans="1:34" s="1300" customFormat="1" ht="33.75" x14ac:dyDescent="0.2">
      <c r="A2208" s="1287" t="s">
        <v>3068</v>
      </c>
      <c r="B2208" s="1288"/>
      <c r="C2208" s="1288" t="s">
        <v>13567</v>
      </c>
      <c r="D2208" s="1298" t="s">
        <v>3073</v>
      </c>
      <c r="E2208" s="1298" t="s">
        <v>3172</v>
      </c>
      <c r="F2208" s="1298" t="s">
        <v>3173</v>
      </c>
      <c r="G2208" s="1298" t="s">
        <v>13640</v>
      </c>
      <c r="H2208" s="1298" t="s">
        <v>12506</v>
      </c>
      <c r="I2208" s="1298" t="s">
        <v>5264</v>
      </c>
      <c r="J2208" s="1298" t="s">
        <v>3174</v>
      </c>
      <c r="K2208" s="1299"/>
      <c r="L2208" s="1299"/>
      <c r="M2208" s="1299"/>
      <c r="N2208" s="1299"/>
      <c r="O2208" s="1299"/>
      <c r="P2208" s="1299"/>
      <c r="Q2208" s="1299"/>
      <c r="R2208" s="1299"/>
      <c r="S2208" s="1299"/>
      <c r="T2208" s="1299"/>
      <c r="U2208" s="1299"/>
      <c r="V2208" s="1299"/>
      <c r="W2208" s="1299"/>
      <c r="X2208" s="1299"/>
      <c r="Y2208" s="1299"/>
      <c r="Z2208" s="1299"/>
      <c r="AA2208" s="1299"/>
      <c r="AB2208" s="1299"/>
      <c r="AC2208" s="1299"/>
      <c r="AD2208" s="1299"/>
      <c r="AE2208" s="1299"/>
      <c r="AF2208" s="1299"/>
      <c r="AG2208" s="1299"/>
      <c r="AH2208" s="1299"/>
    </row>
    <row r="2209" spans="1:34" s="1300" customFormat="1" ht="33.75" x14ac:dyDescent="0.2">
      <c r="A2209" s="1287" t="s">
        <v>3068</v>
      </c>
      <c r="B2209" s="1288"/>
      <c r="C2209" s="1288" t="s">
        <v>13567</v>
      </c>
      <c r="D2209" s="1298" t="s">
        <v>3073</v>
      </c>
      <c r="E2209" s="1298" t="s">
        <v>3175</v>
      </c>
      <c r="F2209" s="1298" t="s">
        <v>3176</v>
      </c>
      <c r="G2209" s="1298" t="s">
        <v>13544</v>
      </c>
      <c r="H2209" s="1298" t="s">
        <v>13641</v>
      </c>
      <c r="I2209" s="1298" t="s">
        <v>13642</v>
      </c>
      <c r="J2209" s="1298" t="s">
        <v>3177</v>
      </c>
      <c r="K2209" s="1299"/>
      <c r="L2209" s="1299"/>
      <c r="M2209" s="1299"/>
      <c r="N2209" s="1299"/>
      <c r="O2209" s="1299"/>
      <c r="P2209" s="1299"/>
      <c r="Q2209" s="1299"/>
      <c r="R2209" s="1299"/>
      <c r="S2209" s="1299"/>
      <c r="T2209" s="1299"/>
      <c r="U2209" s="1299"/>
      <c r="V2209" s="1299"/>
      <c r="W2209" s="1299"/>
      <c r="X2209" s="1299"/>
      <c r="Y2209" s="1299"/>
      <c r="Z2209" s="1299"/>
      <c r="AA2209" s="1299"/>
      <c r="AB2209" s="1299"/>
      <c r="AC2209" s="1299"/>
      <c r="AD2209" s="1299"/>
      <c r="AE2209" s="1299"/>
      <c r="AF2209" s="1299"/>
      <c r="AG2209" s="1299"/>
      <c r="AH2209" s="1299"/>
    </row>
    <row r="2210" spans="1:34" s="1300" customFormat="1" ht="33.75" x14ac:dyDescent="0.2">
      <c r="A2210" s="1287" t="s">
        <v>3068</v>
      </c>
      <c r="B2210" s="1288"/>
      <c r="C2210" s="1288" t="s">
        <v>13567</v>
      </c>
      <c r="D2210" s="1298" t="s">
        <v>3073</v>
      </c>
      <c r="E2210" s="1298" t="s">
        <v>3178</v>
      </c>
      <c r="F2210" s="1298" t="s">
        <v>3179</v>
      </c>
      <c r="G2210" s="1298" t="s">
        <v>13631</v>
      </c>
      <c r="H2210" s="1298" t="s">
        <v>1790</v>
      </c>
      <c r="I2210" s="1298" t="s">
        <v>2676</v>
      </c>
      <c r="J2210" s="1298" t="s">
        <v>3180</v>
      </c>
      <c r="K2210" s="1299"/>
      <c r="L2210" s="1299"/>
      <c r="M2210" s="1299"/>
      <c r="N2210" s="1299"/>
      <c r="O2210" s="1299"/>
      <c r="P2210" s="1299"/>
      <c r="Q2210" s="1299"/>
      <c r="R2210" s="1299"/>
      <c r="S2210" s="1299"/>
      <c r="T2210" s="1299"/>
      <c r="U2210" s="1299"/>
      <c r="V2210" s="1299"/>
      <c r="W2210" s="1299"/>
      <c r="X2210" s="1299"/>
      <c r="Y2210" s="1299"/>
      <c r="Z2210" s="1299"/>
      <c r="AA2210" s="1299"/>
      <c r="AB2210" s="1299"/>
      <c r="AC2210" s="1299"/>
      <c r="AD2210" s="1299"/>
      <c r="AE2210" s="1299"/>
      <c r="AF2210" s="1299"/>
      <c r="AG2210" s="1299"/>
      <c r="AH2210" s="1299"/>
    </row>
    <row r="2211" spans="1:34" s="1300" customFormat="1" ht="33.75" x14ac:dyDescent="0.2">
      <c r="A2211" s="1287" t="s">
        <v>3068</v>
      </c>
      <c r="B2211" s="1288"/>
      <c r="C2211" s="1288" t="s">
        <v>13567</v>
      </c>
      <c r="D2211" s="1298" t="s">
        <v>3073</v>
      </c>
      <c r="E2211" s="1298" t="s">
        <v>3181</v>
      </c>
      <c r="F2211" s="1298" t="s">
        <v>13643</v>
      </c>
      <c r="G2211" s="1298" t="s">
        <v>13644</v>
      </c>
      <c r="H2211" s="1298" t="s">
        <v>4556</v>
      </c>
      <c r="I2211" s="1298" t="s">
        <v>13645</v>
      </c>
      <c r="J2211" s="1298" t="s">
        <v>3182</v>
      </c>
      <c r="K2211" s="1299"/>
      <c r="L2211" s="1299"/>
      <c r="M2211" s="1299"/>
      <c r="N2211" s="1299"/>
      <c r="O2211" s="1299"/>
      <c r="P2211" s="1299"/>
      <c r="Q2211" s="1299"/>
      <c r="R2211" s="1299"/>
      <c r="S2211" s="1299"/>
      <c r="T2211" s="1299"/>
      <c r="U2211" s="1299"/>
      <c r="V2211" s="1299"/>
      <c r="W2211" s="1299"/>
      <c r="X2211" s="1299"/>
      <c r="Y2211" s="1299"/>
      <c r="Z2211" s="1299"/>
      <c r="AA2211" s="1299"/>
      <c r="AB2211" s="1299"/>
      <c r="AC2211" s="1299"/>
      <c r="AD2211" s="1299"/>
      <c r="AE2211" s="1299"/>
      <c r="AF2211" s="1299"/>
      <c r="AG2211" s="1299"/>
      <c r="AH2211" s="1299"/>
    </row>
    <row r="2212" spans="1:34" s="1300" customFormat="1" ht="33.75" x14ac:dyDescent="0.2">
      <c r="A2212" s="1287" t="s">
        <v>3068</v>
      </c>
      <c r="B2212" s="1288"/>
      <c r="C2212" s="1288" t="s">
        <v>13567</v>
      </c>
      <c r="D2212" s="1298" t="s">
        <v>3073</v>
      </c>
      <c r="E2212" s="1298" t="s">
        <v>3183</v>
      </c>
      <c r="F2212" s="1298" t="s">
        <v>3184</v>
      </c>
      <c r="G2212" s="1298" t="s">
        <v>4501</v>
      </c>
      <c r="H2212" s="1298" t="s">
        <v>1776</v>
      </c>
      <c r="I2212" s="1298" t="s">
        <v>1721</v>
      </c>
      <c r="J2212" s="1298" t="s">
        <v>3185</v>
      </c>
      <c r="K2212" s="1299"/>
      <c r="L2212" s="1299"/>
      <c r="M2212" s="1299"/>
      <c r="N2212" s="1299"/>
      <c r="O2212" s="1299"/>
      <c r="P2212" s="1299"/>
      <c r="Q2212" s="1299"/>
      <c r="R2212" s="1299"/>
      <c r="S2212" s="1299"/>
      <c r="T2212" s="1299"/>
      <c r="U2212" s="1299"/>
      <c r="V2212" s="1299"/>
      <c r="W2212" s="1299"/>
      <c r="X2212" s="1299"/>
      <c r="Y2212" s="1299"/>
      <c r="Z2212" s="1299"/>
      <c r="AA2212" s="1299"/>
      <c r="AB2212" s="1299"/>
      <c r="AC2212" s="1299"/>
      <c r="AD2212" s="1299"/>
      <c r="AE2212" s="1299"/>
      <c r="AF2212" s="1299"/>
      <c r="AG2212" s="1299"/>
      <c r="AH2212" s="1299"/>
    </row>
    <row r="2213" spans="1:34" s="1300" customFormat="1" ht="33.75" x14ac:dyDescent="0.2">
      <c r="A2213" s="1287" t="s">
        <v>3068</v>
      </c>
      <c r="B2213" s="1288"/>
      <c r="C2213" s="1288" t="s">
        <v>13567</v>
      </c>
      <c r="D2213" s="1298" t="s">
        <v>3073</v>
      </c>
      <c r="E2213" s="1298" t="s">
        <v>3186</v>
      </c>
      <c r="F2213" s="1298" t="s">
        <v>3187</v>
      </c>
      <c r="G2213" s="1298" t="s">
        <v>2445</v>
      </c>
      <c r="H2213" s="1298" t="s">
        <v>1457</v>
      </c>
      <c r="I2213" s="1298" t="s">
        <v>13646</v>
      </c>
      <c r="J2213" s="1298" t="s">
        <v>3188</v>
      </c>
      <c r="K2213" s="1299"/>
      <c r="L2213" s="1299"/>
      <c r="M2213" s="1299"/>
      <c r="N2213" s="1299"/>
      <c r="O2213" s="1299"/>
      <c r="P2213" s="1299"/>
      <c r="Q2213" s="1299"/>
      <c r="R2213" s="1299"/>
      <c r="S2213" s="1299"/>
      <c r="T2213" s="1299"/>
      <c r="U2213" s="1299"/>
      <c r="V2213" s="1299"/>
      <c r="W2213" s="1299"/>
      <c r="X2213" s="1299"/>
      <c r="Y2213" s="1299"/>
      <c r="Z2213" s="1299"/>
      <c r="AA2213" s="1299"/>
      <c r="AB2213" s="1299"/>
      <c r="AC2213" s="1299"/>
      <c r="AD2213" s="1299"/>
      <c r="AE2213" s="1299"/>
      <c r="AF2213" s="1299"/>
      <c r="AG2213" s="1299"/>
      <c r="AH2213" s="1299"/>
    </row>
    <row r="2214" spans="1:34" s="1300" customFormat="1" ht="33.75" x14ac:dyDescent="0.2">
      <c r="A2214" s="1287" t="s">
        <v>3068</v>
      </c>
      <c r="B2214" s="1288"/>
      <c r="C2214" s="1288" t="s">
        <v>13567</v>
      </c>
      <c r="D2214" s="1298" t="s">
        <v>3073</v>
      </c>
      <c r="E2214" s="1298" t="s">
        <v>3189</v>
      </c>
      <c r="F2214" s="1298" t="s">
        <v>3190</v>
      </c>
      <c r="G2214" s="1298" t="s">
        <v>13647</v>
      </c>
      <c r="H2214" s="1298" t="s">
        <v>13648</v>
      </c>
      <c r="I2214" s="1298" t="s">
        <v>13649</v>
      </c>
      <c r="J2214" s="1298" t="s">
        <v>3191</v>
      </c>
      <c r="K2214" s="1299"/>
      <c r="L2214" s="1299"/>
      <c r="M2214" s="1299"/>
      <c r="N2214" s="1299"/>
      <c r="O2214" s="1299"/>
      <c r="P2214" s="1299"/>
      <c r="Q2214" s="1299"/>
      <c r="R2214" s="1299"/>
      <c r="S2214" s="1299"/>
      <c r="T2214" s="1299"/>
      <c r="U2214" s="1299"/>
      <c r="V2214" s="1299"/>
      <c r="W2214" s="1299"/>
      <c r="X2214" s="1299"/>
      <c r="Y2214" s="1299"/>
      <c r="Z2214" s="1299"/>
      <c r="AA2214" s="1299"/>
      <c r="AB2214" s="1299"/>
      <c r="AC2214" s="1299"/>
      <c r="AD2214" s="1299"/>
      <c r="AE2214" s="1299"/>
      <c r="AF2214" s="1299"/>
      <c r="AG2214" s="1299"/>
      <c r="AH2214" s="1299"/>
    </row>
    <row r="2215" spans="1:34" s="1300" customFormat="1" ht="33.75" x14ac:dyDescent="0.2">
      <c r="A2215" s="1287" t="s">
        <v>3068</v>
      </c>
      <c r="B2215" s="1288"/>
      <c r="C2215" s="1288" t="s">
        <v>13567</v>
      </c>
      <c r="D2215" s="1298" t="s">
        <v>3073</v>
      </c>
      <c r="E2215" s="1298" t="s">
        <v>3192</v>
      </c>
      <c r="F2215" s="1298" t="s">
        <v>3193</v>
      </c>
      <c r="G2215" s="1298" t="s">
        <v>13612</v>
      </c>
      <c r="H2215" s="1298" t="s">
        <v>5367</v>
      </c>
      <c r="I2215" s="1298" t="s">
        <v>13613</v>
      </c>
      <c r="J2215" s="1298" t="s">
        <v>3194</v>
      </c>
      <c r="K2215" s="1299"/>
      <c r="L2215" s="1299"/>
      <c r="M2215" s="1299"/>
      <c r="N2215" s="1299"/>
      <c r="O2215" s="1299"/>
      <c r="P2215" s="1299"/>
      <c r="Q2215" s="1299"/>
      <c r="R2215" s="1299"/>
      <c r="S2215" s="1299"/>
      <c r="T2215" s="1299"/>
      <c r="U2215" s="1299"/>
      <c r="V2215" s="1299"/>
      <c r="W2215" s="1299"/>
      <c r="X2215" s="1299"/>
      <c r="Y2215" s="1299"/>
      <c r="Z2215" s="1299"/>
      <c r="AA2215" s="1299"/>
      <c r="AB2215" s="1299"/>
      <c r="AC2215" s="1299"/>
      <c r="AD2215" s="1299"/>
      <c r="AE2215" s="1299"/>
      <c r="AF2215" s="1299"/>
      <c r="AG2215" s="1299"/>
      <c r="AH2215" s="1299"/>
    </row>
    <row r="2216" spans="1:34" s="1300" customFormat="1" ht="33.75" x14ac:dyDescent="0.2">
      <c r="A2216" s="1287" t="s">
        <v>3068</v>
      </c>
      <c r="B2216" s="1288"/>
      <c r="C2216" s="1288" t="s">
        <v>13567</v>
      </c>
      <c r="D2216" s="1298" t="s">
        <v>3073</v>
      </c>
      <c r="E2216" s="1298" t="s">
        <v>3195</v>
      </c>
      <c r="F2216" s="1298" t="s">
        <v>3196</v>
      </c>
      <c r="G2216" s="1298" t="s">
        <v>13650</v>
      </c>
      <c r="H2216" s="1298" t="s">
        <v>6470</v>
      </c>
      <c r="I2216" s="1298" t="s">
        <v>2676</v>
      </c>
      <c r="J2216" s="1298" t="s">
        <v>3197</v>
      </c>
      <c r="K2216" s="1299"/>
      <c r="L2216" s="1299"/>
      <c r="M2216" s="1299"/>
      <c r="N2216" s="1299"/>
      <c r="O2216" s="1299"/>
      <c r="P2216" s="1299"/>
      <c r="Q2216" s="1299"/>
      <c r="R2216" s="1299"/>
      <c r="S2216" s="1299"/>
      <c r="T2216" s="1299"/>
      <c r="U2216" s="1299"/>
      <c r="V2216" s="1299"/>
      <c r="W2216" s="1299"/>
      <c r="X2216" s="1299"/>
      <c r="Y2216" s="1299"/>
      <c r="Z2216" s="1299"/>
      <c r="AA2216" s="1299"/>
      <c r="AB2216" s="1299"/>
      <c r="AC2216" s="1299"/>
      <c r="AD2216" s="1299"/>
      <c r="AE2216" s="1299"/>
      <c r="AF2216" s="1299"/>
      <c r="AG2216" s="1299"/>
      <c r="AH2216" s="1299"/>
    </row>
    <row r="2217" spans="1:34" s="1300" customFormat="1" ht="33.75" x14ac:dyDescent="0.2">
      <c r="A2217" s="1287" t="s">
        <v>3068</v>
      </c>
      <c r="B2217" s="1288"/>
      <c r="C2217" s="1288" t="s">
        <v>13567</v>
      </c>
      <c r="D2217" s="1298" t="s">
        <v>3073</v>
      </c>
      <c r="E2217" s="1298" t="s">
        <v>3198</v>
      </c>
      <c r="F2217" s="1298" t="s">
        <v>3199</v>
      </c>
      <c r="G2217" s="1298" t="s">
        <v>13651</v>
      </c>
      <c r="H2217" s="1298" t="s">
        <v>2592</v>
      </c>
      <c r="I2217" s="1298" t="s">
        <v>13652</v>
      </c>
      <c r="J2217" s="1298" t="s">
        <v>3200</v>
      </c>
      <c r="K2217" s="1299"/>
      <c r="L2217" s="1299"/>
      <c r="M2217" s="1299"/>
      <c r="N2217" s="1299"/>
      <c r="O2217" s="1299"/>
      <c r="P2217" s="1299"/>
      <c r="Q2217" s="1299"/>
      <c r="R2217" s="1299"/>
      <c r="S2217" s="1299"/>
      <c r="T2217" s="1299"/>
      <c r="U2217" s="1299"/>
      <c r="V2217" s="1299"/>
      <c r="W2217" s="1299"/>
      <c r="X2217" s="1299"/>
      <c r="Y2217" s="1299"/>
      <c r="Z2217" s="1299"/>
      <c r="AA2217" s="1299"/>
      <c r="AB2217" s="1299"/>
      <c r="AC2217" s="1299"/>
      <c r="AD2217" s="1299"/>
      <c r="AE2217" s="1299"/>
      <c r="AF2217" s="1299"/>
      <c r="AG2217" s="1299"/>
      <c r="AH2217" s="1299"/>
    </row>
    <row r="2218" spans="1:34" s="1300" customFormat="1" ht="33.75" x14ac:dyDescent="0.2">
      <c r="A2218" s="1287" t="s">
        <v>3068</v>
      </c>
      <c r="B2218" s="1288"/>
      <c r="C2218" s="1288" t="s">
        <v>13567</v>
      </c>
      <c r="D2218" s="1298" t="s">
        <v>3073</v>
      </c>
      <c r="E2218" s="1298" t="s">
        <v>3201</v>
      </c>
      <c r="F2218" s="1298" t="s">
        <v>3202</v>
      </c>
      <c r="G2218" s="1298" t="s">
        <v>13653</v>
      </c>
      <c r="H2218" s="1298" t="s">
        <v>1632</v>
      </c>
      <c r="I2218" s="1298" t="s">
        <v>3019</v>
      </c>
      <c r="J2218" s="1298" t="s">
        <v>3203</v>
      </c>
      <c r="K2218" s="1299"/>
      <c r="L2218" s="1299"/>
      <c r="M2218" s="1299"/>
      <c r="N2218" s="1299"/>
      <c r="O2218" s="1299"/>
      <c r="P2218" s="1299"/>
      <c r="Q2218" s="1299"/>
      <c r="R2218" s="1299"/>
      <c r="S2218" s="1299"/>
      <c r="T2218" s="1299"/>
      <c r="U2218" s="1299"/>
      <c r="V2218" s="1299"/>
      <c r="W2218" s="1299"/>
      <c r="X2218" s="1299"/>
      <c r="Y2218" s="1299"/>
      <c r="Z2218" s="1299"/>
      <c r="AA2218" s="1299"/>
      <c r="AB2218" s="1299"/>
      <c r="AC2218" s="1299"/>
      <c r="AD2218" s="1299"/>
      <c r="AE2218" s="1299"/>
      <c r="AF2218" s="1299"/>
      <c r="AG2218" s="1299"/>
      <c r="AH2218" s="1299"/>
    </row>
    <row r="2219" spans="1:34" s="1300" customFormat="1" ht="33.75" x14ac:dyDescent="0.2">
      <c r="A2219" s="1287" t="s">
        <v>3068</v>
      </c>
      <c r="B2219" s="1288"/>
      <c r="C2219" s="1288" t="s">
        <v>13567</v>
      </c>
      <c r="D2219" s="1298" t="s">
        <v>3073</v>
      </c>
      <c r="E2219" s="1298" t="s">
        <v>3204</v>
      </c>
      <c r="F2219" s="1298" t="s">
        <v>3205</v>
      </c>
      <c r="G2219" s="1298" t="s">
        <v>13610</v>
      </c>
      <c r="H2219" s="1298" t="s">
        <v>8318</v>
      </c>
      <c r="I2219" s="1298" t="s">
        <v>13654</v>
      </c>
      <c r="J2219" s="1298" t="s">
        <v>3206</v>
      </c>
      <c r="K2219" s="1299"/>
      <c r="L2219" s="1299"/>
      <c r="M2219" s="1299"/>
      <c r="N2219" s="1299"/>
      <c r="O2219" s="1299"/>
      <c r="P2219" s="1299"/>
      <c r="Q2219" s="1299"/>
      <c r="R2219" s="1299"/>
      <c r="S2219" s="1299"/>
      <c r="T2219" s="1299"/>
      <c r="U2219" s="1299"/>
      <c r="V2219" s="1299"/>
      <c r="W2219" s="1299"/>
      <c r="X2219" s="1299"/>
      <c r="Y2219" s="1299"/>
      <c r="Z2219" s="1299"/>
      <c r="AA2219" s="1299"/>
      <c r="AB2219" s="1299"/>
      <c r="AC2219" s="1299"/>
      <c r="AD2219" s="1299"/>
      <c r="AE2219" s="1299"/>
      <c r="AF2219" s="1299"/>
      <c r="AG2219" s="1299"/>
      <c r="AH2219" s="1299"/>
    </row>
    <row r="2220" spans="1:34" s="1300" customFormat="1" ht="33.75" x14ac:dyDescent="0.2">
      <c r="A2220" s="1287" t="s">
        <v>3068</v>
      </c>
      <c r="B2220" s="1288"/>
      <c r="C2220" s="1288" t="s">
        <v>13567</v>
      </c>
      <c r="D2220" s="1298" t="s">
        <v>3073</v>
      </c>
      <c r="E2220" s="1298" t="s">
        <v>3207</v>
      </c>
      <c r="F2220" s="1298" t="s">
        <v>3208</v>
      </c>
      <c r="G2220" s="1298" t="s">
        <v>13585</v>
      </c>
      <c r="H2220" s="1298" t="s">
        <v>3765</v>
      </c>
      <c r="I2220" s="1298" t="s">
        <v>2206</v>
      </c>
      <c r="J2220" s="1298" t="s">
        <v>3209</v>
      </c>
      <c r="K2220" s="1299"/>
      <c r="L2220" s="1299"/>
      <c r="M2220" s="1299"/>
      <c r="N2220" s="1299"/>
      <c r="O2220" s="1299"/>
      <c r="P2220" s="1299"/>
      <c r="Q2220" s="1299"/>
      <c r="R2220" s="1299"/>
      <c r="S2220" s="1299"/>
      <c r="T2220" s="1299"/>
      <c r="U2220" s="1299"/>
      <c r="V2220" s="1299"/>
      <c r="W2220" s="1299"/>
      <c r="X2220" s="1299"/>
      <c r="Y2220" s="1299"/>
      <c r="Z2220" s="1299"/>
      <c r="AA2220" s="1299"/>
      <c r="AB2220" s="1299"/>
      <c r="AC2220" s="1299"/>
      <c r="AD2220" s="1299"/>
      <c r="AE2220" s="1299"/>
      <c r="AF2220" s="1299"/>
      <c r="AG2220" s="1299"/>
      <c r="AH2220" s="1299"/>
    </row>
    <row r="2221" spans="1:34" s="1300" customFormat="1" ht="33.75" x14ac:dyDescent="0.2">
      <c r="A2221" s="1287" t="s">
        <v>3068</v>
      </c>
      <c r="B2221" s="1288"/>
      <c r="C2221" s="1288" t="s">
        <v>13567</v>
      </c>
      <c r="D2221" s="1298" t="s">
        <v>3073</v>
      </c>
      <c r="E2221" s="1298" t="s">
        <v>3210</v>
      </c>
      <c r="F2221" s="1298" t="s">
        <v>3211</v>
      </c>
      <c r="G2221" s="1298" t="s">
        <v>13614</v>
      </c>
      <c r="H2221" s="1298" t="s">
        <v>13655</v>
      </c>
      <c r="I2221" s="1298" t="s">
        <v>13656</v>
      </c>
      <c r="J2221" s="1298" t="s">
        <v>3212</v>
      </c>
      <c r="K2221" s="1299"/>
      <c r="L2221" s="1299"/>
      <c r="M2221" s="1299"/>
      <c r="N2221" s="1299"/>
      <c r="O2221" s="1299"/>
      <c r="P2221" s="1299"/>
      <c r="Q2221" s="1299"/>
      <c r="R2221" s="1299"/>
      <c r="S2221" s="1299"/>
      <c r="T2221" s="1299"/>
      <c r="U2221" s="1299"/>
      <c r="V2221" s="1299"/>
      <c r="W2221" s="1299"/>
      <c r="X2221" s="1299"/>
      <c r="Y2221" s="1299"/>
      <c r="Z2221" s="1299"/>
      <c r="AA2221" s="1299"/>
      <c r="AB2221" s="1299"/>
      <c r="AC2221" s="1299"/>
      <c r="AD2221" s="1299"/>
      <c r="AE2221" s="1299"/>
      <c r="AF2221" s="1299"/>
      <c r="AG2221" s="1299"/>
      <c r="AH2221" s="1299"/>
    </row>
    <row r="2222" spans="1:34" s="1300" customFormat="1" ht="33.75" x14ac:dyDescent="0.2">
      <c r="A2222" s="1287" t="s">
        <v>3068</v>
      </c>
      <c r="B2222" s="1288"/>
      <c r="C2222" s="1288" t="s">
        <v>13567</v>
      </c>
      <c r="D2222" s="1298" t="s">
        <v>3073</v>
      </c>
      <c r="E2222" s="1298" t="s">
        <v>3213</v>
      </c>
      <c r="F2222" s="1298" t="s">
        <v>3214</v>
      </c>
      <c r="G2222" s="1298" t="s">
        <v>13657</v>
      </c>
      <c r="H2222" s="1298" t="s">
        <v>5118</v>
      </c>
      <c r="I2222" s="1298" t="s">
        <v>8909</v>
      </c>
      <c r="J2222" s="1298" t="s">
        <v>3215</v>
      </c>
      <c r="K2222" s="1299"/>
      <c r="L2222" s="1299"/>
      <c r="M2222" s="1299"/>
      <c r="N2222" s="1299"/>
      <c r="O2222" s="1299"/>
      <c r="P2222" s="1299"/>
      <c r="Q2222" s="1299"/>
      <c r="R2222" s="1299"/>
      <c r="S2222" s="1299"/>
      <c r="T2222" s="1299"/>
      <c r="U2222" s="1299"/>
      <c r="V2222" s="1299"/>
      <c r="W2222" s="1299"/>
      <c r="X2222" s="1299"/>
      <c r="Y2222" s="1299"/>
      <c r="Z2222" s="1299"/>
      <c r="AA2222" s="1299"/>
      <c r="AB2222" s="1299"/>
      <c r="AC2222" s="1299"/>
      <c r="AD2222" s="1299"/>
      <c r="AE2222" s="1299"/>
      <c r="AF2222" s="1299"/>
      <c r="AG2222" s="1299"/>
      <c r="AH2222" s="1299"/>
    </row>
    <row r="2223" spans="1:34" s="1300" customFormat="1" ht="33.75" x14ac:dyDescent="0.2">
      <c r="A2223" s="1287" t="s">
        <v>3068</v>
      </c>
      <c r="B2223" s="1288"/>
      <c r="C2223" s="1288" t="s">
        <v>13567</v>
      </c>
      <c r="D2223" s="1298" t="s">
        <v>3073</v>
      </c>
      <c r="E2223" s="1298" t="s">
        <v>3216</v>
      </c>
      <c r="F2223" s="1298" t="s">
        <v>3217</v>
      </c>
      <c r="G2223" s="1298" t="s">
        <v>13658</v>
      </c>
      <c r="H2223" s="1298" t="s">
        <v>13659</v>
      </c>
      <c r="I2223" s="1298" t="s">
        <v>2005</v>
      </c>
      <c r="J2223" s="1298" t="s">
        <v>3218</v>
      </c>
      <c r="K2223" s="1299"/>
      <c r="L2223" s="1299"/>
      <c r="M2223" s="1299"/>
      <c r="N2223" s="1299"/>
      <c r="O2223" s="1299"/>
      <c r="P2223" s="1299"/>
      <c r="Q2223" s="1299"/>
      <c r="R2223" s="1299"/>
      <c r="S2223" s="1299"/>
      <c r="T2223" s="1299"/>
      <c r="U2223" s="1299"/>
      <c r="V2223" s="1299"/>
      <c r="W2223" s="1299"/>
      <c r="X2223" s="1299"/>
      <c r="Y2223" s="1299"/>
      <c r="Z2223" s="1299"/>
      <c r="AA2223" s="1299"/>
      <c r="AB2223" s="1299"/>
      <c r="AC2223" s="1299"/>
      <c r="AD2223" s="1299"/>
      <c r="AE2223" s="1299"/>
      <c r="AF2223" s="1299"/>
      <c r="AG2223" s="1299"/>
      <c r="AH2223" s="1299"/>
    </row>
    <row r="2224" spans="1:34" s="1300" customFormat="1" ht="33.75" x14ac:dyDescent="0.2">
      <c r="A2224" s="1287" t="s">
        <v>3068</v>
      </c>
      <c r="B2224" s="1288"/>
      <c r="C2224" s="1288" t="s">
        <v>13567</v>
      </c>
      <c r="D2224" s="1298" t="s">
        <v>3073</v>
      </c>
      <c r="E2224" s="1298" t="s">
        <v>3219</v>
      </c>
      <c r="F2224" s="1298" t="s">
        <v>3220</v>
      </c>
      <c r="G2224" s="1298" t="s">
        <v>4223</v>
      </c>
      <c r="H2224" s="1298" t="s">
        <v>1720</v>
      </c>
      <c r="I2224" s="1298" t="s">
        <v>13660</v>
      </c>
      <c r="J2224" s="1298" t="s">
        <v>3221</v>
      </c>
      <c r="K2224" s="1299"/>
      <c r="L2224" s="1299"/>
      <c r="M2224" s="1299"/>
      <c r="N2224" s="1299"/>
      <c r="O2224" s="1299"/>
      <c r="P2224" s="1299"/>
      <c r="Q2224" s="1299"/>
      <c r="R2224" s="1299"/>
      <c r="S2224" s="1299"/>
      <c r="T2224" s="1299"/>
      <c r="U2224" s="1299"/>
      <c r="V2224" s="1299"/>
      <c r="W2224" s="1299"/>
      <c r="X2224" s="1299"/>
      <c r="Y2224" s="1299"/>
      <c r="Z2224" s="1299"/>
      <c r="AA2224" s="1299"/>
      <c r="AB2224" s="1299"/>
      <c r="AC2224" s="1299"/>
      <c r="AD2224" s="1299"/>
      <c r="AE2224" s="1299"/>
      <c r="AF2224" s="1299"/>
      <c r="AG2224" s="1299"/>
      <c r="AH2224" s="1299"/>
    </row>
    <row r="2225" spans="1:34" s="1300" customFormat="1" ht="33.75" x14ac:dyDescent="0.2">
      <c r="A2225" s="1287" t="s">
        <v>3068</v>
      </c>
      <c r="B2225" s="1288"/>
      <c r="C2225" s="1288" t="s">
        <v>13567</v>
      </c>
      <c r="D2225" s="1298" t="s">
        <v>3073</v>
      </c>
      <c r="E2225" s="1298" t="s">
        <v>3222</v>
      </c>
      <c r="F2225" s="1298" t="s">
        <v>3223</v>
      </c>
      <c r="G2225" s="1298" t="s">
        <v>13661</v>
      </c>
      <c r="H2225" s="1298" t="s">
        <v>13662</v>
      </c>
      <c r="I2225" s="1298" t="s">
        <v>13663</v>
      </c>
      <c r="J2225" s="1298" t="s">
        <v>3224</v>
      </c>
      <c r="K2225" s="1299"/>
      <c r="L2225" s="1299"/>
      <c r="M2225" s="1299"/>
      <c r="N2225" s="1299"/>
      <c r="O2225" s="1299"/>
      <c r="P2225" s="1299"/>
      <c r="Q2225" s="1299"/>
      <c r="R2225" s="1299"/>
      <c r="S2225" s="1299"/>
      <c r="T2225" s="1299"/>
      <c r="U2225" s="1299"/>
      <c r="V2225" s="1299"/>
      <c r="W2225" s="1299"/>
      <c r="X2225" s="1299"/>
      <c r="Y2225" s="1299"/>
      <c r="Z2225" s="1299"/>
      <c r="AA2225" s="1299"/>
      <c r="AB2225" s="1299"/>
      <c r="AC2225" s="1299"/>
      <c r="AD2225" s="1299"/>
      <c r="AE2225" s="1299"/>
      <c r="AF2225" s="1299"/>
      <c r="AG2225" s="1299"/>
      <c r="AH2225" s="1299"/>
    </row>
    <row r="2226" spans="1:34" s="1303" customFormat="1" ht="41.25" customHeight="1" x14ac:dyDescent="0.15">
      <c r="A2226" s="1312" t="s">
        <v>10841</v>
      </c>
      <c r="B2226" s="1301"/>
      <c r="C2226" s="1301" t="s">
        <v>13567</v>
      </c>
      <c r="D2226" s="1295" t="s">
        <v>13664</v>
      </c>
      <c r="E2226" s="1302"/>
      <c r="F2226" s="1302"/>
      <c r="G2226" s="1302"/>
      <c r="H2226" s="1302"/>
      <c r="I2226" s="1302"/>
      <c r="J2226" s="1302"/>
    </row>
    <row r="2227" spans="1:34" s="1290" customFormat="1" ht="33.75" x14ac:dyDescent="0.2">
      <c r="A2227" s="1287" t="s">
        <v>7961</v>
      </c>
      <c r="B2227" s="1288">
        <v>16002</v>
      </c>
      <c r="C2227" s="1288" t="s">
        <v>8432</v>
      </c>
      <c r="D2227" s="1288" t="s">
        <v>8433</v>
      </c>
      <c r="E2227" s="1288" t="s">
        <v>8434</v>
      </c>
      <c r="F2227" s="1288" t="s">
        <v>8435</v>
      </c>
      <c r="G2227" s="1288" t="s">
        <v>8436</v>
      </c>
      <c r="H2227" s="1288" t="s">
        <v>7510</v>
      </c>
      <c r="I2227" s="1288" t="s">
        <v>8437</v>
      </c>
      <c r="J2227" s="1288" t="s">
        <v>8438</v>
      </c>
      <c r="K2227" s="1289"/>
      <c r="L2227" s="1289"/>
      <c r="M2227" s="1289"/>
      <c r="N2227" s="1289"/>
      <c r="O2227" s="1289"/>
      <c r="P2227" s="1289"/>
      <c r="Q2227" s="1289"/>
      <c r="R2227" s="1289"/>
      <c r="S2227" s="1289"/>
      <c r="T2227" s="1289"/>
      <c r="U2227" s="1289"/>
      <c r="V2227" s="1289"/>
      <c r="W2227" s="1289"/>
      <c r="X2227" s="1289"/>
      <c r="Y2227" s="1289"/>
      <c r="Z2227" s="1289"/>
      <c r="AA2227" s="1289"/>
      <c r="AB2227" s="1289"/>
      <c r="AC2227" s="1289"/>
      <c r="AD2227" s="1289"/>
      <c r="AE2227" s="1289"/>
      <c r="AF2227" s="1289"/>
      <c r="AG2227" s="1289"/>
      <c r="AH2227" s="1289"/>
    </row>
    <row r="2228" spans="1:34" s="1290" customFormat="1" ht="33.75" x14ac:dyDescent="0.2">
      <c r="A2228" s="1287" t="s">
        <v>7961</v>
      </c>
      <c r="B2228" s="1287">
        <v>16065</v>
      </c>
      <c r="C2228" s="1288" t="s">
        <v>8432</v>
      </c>
      <c r="D2228" s="1288" t="s">
        <v>8433</v>
      </c>
      <c r="E2228" s="1288" t="s">
        <v>8439</v>
      </c>
      <c r="F2228" s="1288" t="s">
        <v>8440</v>
      </c>
      <c r="G2228" s="1288" t="s">
        <v>8436</v>
      </c>
      <c r="H2228" s="1288" t="s">
        <v>7510</v>
      </c>
      <c r="I2228" s="1288" t="s">
        <v>8437</v>
      </c>
      <c r="J2228" s="1288" t="s">
        <v>8438</v>
      </c>
      <c r="K2228" s="1289"/>
      <c r="L2228" s="1289"/>
      <c r="M2228" s="1289"/>
      <c r="N2228" s="1289"/>
      <c r="O2228" s="1289"/>
      <c r="P2228" s="1289"/>
      <c r="Q2228" s="1289"/>
      <c r="R2228" s="1289"/>
      <c r="S2228" s="1289"/>
      <c r="T2228" s="1289"/>
      <c r="U2228" s="1289"/>
      <c r="V2228" s="1289"/>
      <c r="W2228" s="1289"/>
      <c r="X2228" s="1289"/>
      <c r="Y2228" s="1289"/>
      <c r="Z2228" s="1289"/>
      <c r="AA2228" s="1289"/>
      <c r="AB2228" s="1289"/>
      <c r="AC2228" s="1289"/>
      <c r="AD2228" s="1289"/>
      <c r="AE2228" s="1289"/>
      <c r="AF2228" s="1289"/>
      <c r="AG2228" s="1289"/>
      <c r="AH2228" s="1289"/>
    </row>
    <row r="2229" spans="1:34" s="1290" customFormat="1" ht="33.75" x14ac:dyDescent="0.2">
      <c r="A2229" s="1287" t="s">
        <v>7961</v>
      </c>
      <c r="B2229" s="1287">
        <v>16169</v>
      </c>
      <c r="C2229" s="1288" t="s">
        <v>8432</v>
      </c>
      <c r="D2229" s="1288" t="s">
        <v>8433</v>
      </c>
      <c r="E2229" s="1288" t="s">
        <v>8441</v>
      </c>
      <c r="F2229" s="1288" t="s">
        <v>8440</v>
      </c>
      <c r="G2229" s="1288" t="s">
        <v>8436</v>
      </c>
      <c r="H2229" s="1288" t="s">
        <v>7510</v>
      </c>
      <c r="I2229" s="1288" t="s">
        <v>8437</v>
      </c>
      <c r="J2229" s="1288" t="s">
        <v>8438</v>
      </c>
      <c r="K2229" s="1289"/>
      <c r="L2229" s="1289"/>
      <c r="M2229" s="1289"/>
      <c r="N2229" s="1289"/>
      <c r="O2229" s="1289"/>
      <c r="P2229" s="1289"/>
      <c r="Q2229" s="1289"/>
      <c r="R2229" s="1289"/>
      <c r="S2229" s="1289"/>
      <c r="T2229" s="1289"/>
      <c r="U2229" s="1289"/>
      <c r="V2229" s="1289"/>
      <c r="W2229" s="1289"/>
      <c r="X2229" s="1289"/>
      <c r="Y2229" s="1289"/>
      <c r="Z2229" s="1289"/>
      <c r="AA2229" s="1289"/>
      <c r="AB2229" s="1289"/>
      <c r="AC2229" s="1289"/>
      <c r="AD2229" s="1289"/>
      <c r="AE2229" s="1289"/>
      <c r="AF2229" s="1289"/>
      <c r="AG2229" s="1289"/>
      <c r="AH2229" s="1289"/>
    </row>
    <row r="2230" spans="1:34" s="1290" customFormat="1" ht="33.75" x14ac:dyDescent="0.2">
      <c r="A2230" s="1287" t="s">
        <v>7961</v>
      </c>
      <c r="B2230" s="1287">
        <v>16039</v>
      </c>
      <c r="C2230" s="1288" t="s">
        <v>8432</v>
      </c>
      <c r="D2230" s="1288" t="s">
        <v>8433</v>
      </c>
      <c r="E2230" s="1288" t="s">
        <v>8442</v>
      </c>
      <c r="F2230" s="1288" t="s">
        <v>8440</v>
      </c>
      <c r="G2230" s="1288" t="s">
        <v>8436</v>
      </c>
      <c r="H2230" s="1288" t="s">
        <v>7510</v>
      </c>
      <c r="I2230" s="1288" t="s">
        <v>8437</v>
      </c>
      <c r="J2230" s="1288" t="s">
        <v>8438</v>
      </c>
      <c r="K2230" s="1289"/>
      <c r="L2230" s="1289"/>
      <c r="M2230" s="1289"/>
      <c r="N2230" s="1289"/>
      <c r="O2230" s="1289"/>
      <c r="P2230" s="1289"/>
      <c r="Q2230" s="1289"/>
      <c r="R2230" s="1289"/>
      <c r="S2230" s="1289"/>
      <c r="T2230" s="1289"/>
      <c r="U2230" s="1289"/>
      <c r="V2230" s="1289"/>
      <c r="W2230" s="1289"/>
      <c r="X2230" s="1289"/>
      <c r="Y2230" s="1289"/>
      <c r="Z2230" s="1289"/>
      <c r="AA2230" s="1289"/>
      <c r="AB2230" s="1289"/>
      <c r="AC2230" s="1289"/>
      <c r="AD2230" s="1289"/>
      <c r="AE2230" s="1289"/>
      <c r="AF2230" s="1289"/>
      <c r="AG2230" s="1289"/>
      <c r="AH2230" s="1289"/>
    </row>
    <row r="2231" spans="1:34" s="1290" customFormat="1" ht="33.75" x14ac:dyDescent="0.2">
      <c r="A2231" s="1287" t="s">
        <v>7961</v>
      </c>
      <c r="B2231" s="1287">
        <v>16038</v>
      </c>
      <c r="C2231" s="1288" t="s">
        <v>8432</v>
      </c>
      <c r="D2231" s="1288" t="s">
        <v>8433</v>
      </c>
      <c r="E2231" s="1288" t="s">
        <v>8443</v>
      </c>
      <c r="F2231" s="1288" t="s">
        <v>8440</v>
      </c>
      <c r="G2231" s="1288" t="s">
        <v>8436</v>
      </c>
      <c r="H2231" s="1288" t="s">
        <v>7510</v>
      </c>
      <c r="I2231" s="1288" t="s">
        <v>8437</v>
      </c>
      <c r="J2231" s="1288" t="s">
        <v>8438</v>
      </c>
      <c r="K2231" s="1289"/>
      <c r="L2231" s="1289"/>
      <c r="M2231" s="1289"/>
      <c r="N2231" s="1289"/>
      <c r="O2231" s="1289"/>
      <c r="P2231" s="1289"/>
      <c r="Q2231" s="1289"/>
      <c r="R2231" s="1289"/>
      <c r="S2231" s="1289"/>
      <c r="T2231" s="1289"/>
      <c r="U2231" s="1289"/>
      <c r="V2231" s="1289"/>
      <c r="W2231" s="1289"/>
      <c r="X2231" s="1289"/>
      <c r="Y2231" s="1289"/>
      <c r="Z2231" s="1289"/>
      <c r="AA2231" s="1289"/>
      <c r="AB2231" s="1289"/>
      <c r="AC2231" s="1289"/>
      <c r="AD2231" s="1289"/>
      <c r="AE2231" s="1289"/>
      <c r="AF2231" s="1289"/>
      <c r="AG2231" s="1289"/>
      <c r="AH2231" s="1289"/>
    </row>
    <row r="2232" spans="1:34" s="1289" customFormat="1" ht="39.75" customHeight="1" x14ac:dyDescent="0.2">
      <c r="A2232" s="1321"/>
      <c r="B2232" s="1321"/>
      <c r="C2232" s="1322" t="s">
        <v>8432</v>
      </c>
      <c r="D2232" s="1295" t="s">
        <v>13665</v>
      </c>
      <c r="E2232" s="1305"/>
      <c r="F2232" s="1305"/>
      <c r="G2232" s="1305"/>
      <c r="H2232" s="1305"/>
      <c r="I2232" s="1305"/>
      <c r="J2232" s="1305"/>
    </row>
    <row r="2233" spans="1:34" s="1300" customFormat="1" ht="33.75" x14ac:dyDescent="0.2">
      <c r="A2233" s="1287" t="s">
        <v>3377</v>
      </c>
      <c r="B2233" s="1288">
        <v>10018</v>
      </c>
      <c r="C2233" s="1292" t="s">
        <v>13666</v>
      </c>
      <c r="D2233" s="1293" t="s">
        <v>3387</v>
      </c>
      <c r="E2233" s="1298" t="s">
        <v>3388</v>
      </c>
      <c r="F2233" s="1298" t="s">
        <v>3389</v>
      </c>
      <c r="G2233" s="1298" t="s">
        <v>3390</v>
      </c>
      <c r="H2233" s="1298" t="s">
        <v>2205</v>
      </c>
      <c r="I2233" s="1298" t="s">
        <v>3391</v>
      </c>
      <c r="J2233" s="1298" t="s">
        <v>3392</v>
      </c>
      <c r="K2233" s="1299"/>
      <c r="L2233" s="1299"/>
      <c r="M2233" s="1299"/>
      <c r="N2233" s="1299"/>
      <c r="O2233" s="1299"/>
      <c r="P2233" s="1299"/>
      <c r="Q2233" s="1299"/>
      <c r="R2233" s="1299"/>
      <c r="S2233" s="1299"/>
      <c r="T2233" s="1299"/>
      <c r="U2233" s="1299"/>
      <c r="V2233" s="1299"/>
      <c r="W2233" s="1299"/>
      <c r="X2233" s="1299"/>
      <c r="Y2233" s="1299"/>
      <c r="Z2233" s="1299"/>
      <c r="AA2233" s="1299"/>
      <c r="AB2233" s="1299"/>
      <c r="AC2233" s="1299"/>
      <c r="AD2233" s="1299"/>
      <c r="AE2233" s="1299"/>
      <c r="AF2233" s="1299"/>
      <c r="AG2233" s="1299"/>
      <c r="AH2233" s="1299"/>
    </row>
    <row r="2234" spans="1:34" s="1300" customFormat="1" ht="33.75" x14ac:dyDescent="0.2">
      <c r="A2234" s="1287" t="s">
        <v>3377</v>
      </c>
      <c r="B2234" s="1288">
        <v>10022</v>
      </c>
      <c r="C2234" s="1292" t="s">
        <v>13666</v>
      </c>
      <c r="D2234" s="1293" t="s">
        <v>3387</v>
      </c>
      <c r="E2234" s="1298" t="s">
        <v>2204</v>
      </c>
      <c r="F2234" s="1298" t="s">
        <v>3389</v>
      </c>
      <c r="G2234" s="1298" t="s">
        <v>3393</v>
      </c>
      <c r="H2234" s="1298" t="s">
        <v>2740</v>
      </c>
      <c r="I2234" s="1298" t="s">
        <v>3394</v>
      </c>
      <c r="J2234" s="1298" t="s">
        <v>3395</v>
      </c>
      <c r="K2234" s="1299"/>
      <c r="L2234" s="1299"/>
      <c r="M2234" s="1299"/>
      <c r="N2234" s="1299"/>
      <c r="O2234" s="1299"/>
      <c r="P2234" s="1299"/>
      <c r="Q2234" s="1299"/>
      <c r="R2234" s="1299"/>
      <c r="S2234" s="1299"/>
      <c r="T2234" s="1299"/>
      <c r="U2234" s="1299"/>
      <c r="V2234" s="1299"/>
      <c r="W2234" s="1299"/>
      <c r="X2234" s="1299"/>
      <c r="Y2234" s="1299"/>
      <c r="Z2234" s="1299"/>
      <c r="AA2234" s="1299"/>
      <c r="AB2234" s="1299"/>
      <c r="AC2234" s="1299"/>
      <c r="AD2234" s="1299"/>
      <c r="AE2234" s="1299"/>
      <c r="AF2234" s="1299"/>
      <c r="AG2234" s="1299"/>
      <c r="AH2234" s="1299"/>
    </row>
    <row r="2235" spans="1:34" s="1300" customFormat="1" ht="33.75" x14ac:dyDescent="0.2">
      <c r="A2235" s="1287" t="s">
        <v>3377</v>
      </c>
      <c r="B2235" s="1288">
        <v>10003</v>
      </c>
      <c r="C2235" s="1292" t="s">
        <v>13666</v>
      </c>
      <c r="D2235" s="1293" t="s">
        <v>3387</v>
      </c>
      <c r="E2235" s="1298" t="s">
        <v>2211</v>
      </c>
      <c r="F2235" s="1298" t="s">
        <v>3396</v>
      </c>
      <c r="G2235" s="1298" t="s">
        <v>3390</v>
      </c>
      <c r="H2235" s="1298" t="s">
        <v>2205</v>
      </c>
      <c r="I2235" s="1298" t="s">
        <v>3391</v>
      </c>
      <c r="J2235" s="1298" t="s">
        <v>3392</v>
      </c>
      <c r="K2235" s="1299"/>
      <c r="L2235" s="1299"/>
      <c r="M2235" s="1299"/>
      <c r="N2235" s="1299"/>
      <c r="O2235" s="1299"/>
      <c r="P2235" s="1299"/>
      <c r="Q2235" s="1299"/>
      <c r="R2235" s="1299"/>
      <c r="S2235" s="1299"/>
      <c r="T2235" s="1299"/>
      <c r="U2235" s="1299"/>
      <c r="V2235" s="1299"/>
      <c r="W2235" s="1299"/>
      <c r="X2235" s="1299"/>
      <c r="Y2235" s="1299"/>
      <c r="Z2235" s="1299"/>
      <c r="AA2235" s="1299"/>
      <c r="AB2235" s="1299"/>
      <c r="AC2235" s="1299"/>
      <c r="AD2235" s="1299"/>
      <c r="AE2235" s="1299"/>
      <c r="AF2235" s="1299"/>
      <c r="AG2235" s="1299"/>
      <c r="AH2235" s="1299"/>
    </row>
    <row r="2236" spans="1:34" s="1300" customFormat="1" ht="33.75" x14ac:dyDescent="0.2">
      <c r="A2236" s="1287" t="s">
        <v>3377</v>
      </c>
      <c r="B2236" s="1288">
        <v>10037</v>
      </c>
      <c r="C2236" s="1292" t="s">
        <v>13666</v>
      </c>
      <c r="D2236" s="1293" t="s">
        <v>3387</v>
      </c>
      <c r="E2236" s="1298" t="s">
        <v>3397</v>
      </c>
      <c r="F2236" s="1298" t="s">
        <v>3398</v>
      </c>
      <c r="G2236" s="1298" t="s">
        <v>3399</v>
      </c>
      <c r="H2236" s="1298" t="s">
        <v>3400</v>
      </c>
      <c r="I2236" s="1298" t="s">
        <v>3401</v>
      </c>
      <c r="J2236" s="1298" t="s">
        <v>3402</v>
      </c>
      <c r="K2236" s="1299"/>
      <c r="L2236" s="1299"/>
      <c r="M2236" s="1299"/>
      <c r="N2236" s="1299"/>
      <c r="O2236" s="1299"/>
      <c r="P2236" s="1299"/>
      <c r="Q2236" s="1299"/>
      <c r="R2236" s="1299"/>
      <c r="S2236" s="1299"/>
      <c r="T2236" s="1299"/>
      <c r="U2236" s="1299"/>
      <c r="V2236" s="1299"/>
      <c r="W2236" s="1299"/>
      <c r="X2236" s="1299"/>
      <c r="Y2236" s="1299"/>
      <c r="Z2236" s="1299"/>
      <c r="AA2236" s="1299"/>
      <c r="AB2236" s="1299"/>
      <c r="AC2236" s="1299"/>
      <c r="AD2236" s="1299"/>
      <c r="AE2236" s="1299"/>
      <c r="AF2236" s="1299"/>
      <c r="AG2236" s="1299"/>
      <c r="AH2236" s="1299"/>
    </row>
    <row r="2237" spans="1:34" s="1300" customFormat="1" ht="33.75" x14ac:dyDescent="0.2">
      <c r="A2237" s="1287" t="s">
        <v>3377</v>
      </c>
      <c r="B2237" s="1288">
        <v>10035</v>
      </c>
      <c r="C2237" s="1292" t="s">
        <v>13666</v>
      </c>
      <c r="D2237" s="1293" t="s">
        <v>3387</v>
      </c>
      <c r="E2237" s="1298" t="s">
        <v>2192</v>
      </c>
      <c r="F2237" s="1298" t="s">
        <v>3403</v>
      </c>
      <c r="G2237" s="1298" t="s">
        <v>3404</v>
      </c>
      <c r="H2237" s="1298" t="s">
        <v>3405</v>
      </c>
      <c r="I2237" s="1298" t="s">
        <v>3406</v>
      </c>
      <c r="J2237" s="1298" t="s">
        <v>3407</v>
      </c>
      <c r="K2237" s="1299"/>
      <c r="L2237" s="1299"/>
      <c r="M2237" s="1299"/>
      <c r="N2237" s="1299"/>
      <c r="O2237" s="1299"/>
      <c r="P2237" s="1299"/>
      <c r="Q2237" s="1299"/>
      <c r="R2237" s="1299"/>
      <c r="S2237" s="1299"/>
      <c r="T2237" s="1299"/>
      <c r="U2237" s="1299"/>
      <c r="V2237" s="1299"/>
      <c r="W2237" s="1299"/>
      <c r="X2237" s="1299"/>
      <c r="Y2237" s="1299"/>
      <c r="Z2237" s="1299"/>
      <c r="AA2237" s="1299"/>
      <c r="AB2237" s="1299"/>
      <c r="AC2237" s="1299"/>
      <c r="AD2237" s="1299"/>
      <c r="AE2237" s="1299"/>
      <c r="AF2237" s="1299"/>
      <c r="AG2237" s="1299"/>
      <c r="AH2237" s="1299"/>
    </row>
    <row r="2238" spans="1:34" s="1300" customFormat="1" ht="33.75" x14ac:dyDescent="0.2">
      <c r="A2238" s="1287" t="s">
        <v>3377</v>
      </c>
      <c r="B2238" s="1288">
        <v>10036</v>
      </c>
      <c r="C2238" s="1292" t="s">
        <v>13666</v>
      </c>
      <c r="D2238" s="1293" t="s">
        <v>3387</v>
      </c>
      <c r="E2238" s="1298" t="s">
        <v>3408</v>
      </c>
      <c r="F2238" s="1298" t="s">
        <v>3403</v>
      </c>
      <c r="G2238" s="1298" t="s">
        <v>3409</v>
      </c>
      <c r="H2238" s="1298" t="s">
        <v>1621</v>
      </c>
      <c r="I2238" s="1298" t="s">
        <v>3410</v>
      </c>
      <c r="J2238" s="1298" t="s">
        <v>3411</v>
      </c>
      <c r="K2238" s="1299"/>
      <c r="L2238" s="1299"/>
      <c r="M2238" s="1299"/>
      <c r="N2238" s="1299"/>
      <c r="O2238" s="1299"/>
      <c r="P2238" s="1299"/>
      <c r="Q2238" s="1299"/>
      <c r="R2238" s="1299"/>
      <c r="S2238" s="1299"/>
      <c r="T2238" s="1299"/>
      <c r="U2238" s="1299"/>
      <c r="V2238" s="1299"/>
      <c r="W2238" s="1299"/>
      <c r="X2238" s="1299"/>
      <c r="Y2238" s="1299"/>
      <c r="Z2238" s="1299"/>
      <c r="AA2238" s="1299"/>
      <c r="AB2238" s="1299"/>
      <c r="AC2238" s="1299"/>
      <c r="AD2238" s="1299"/>
      <c r="AE2238" s="1299"/>
      <c r="AF2238" s="1299"/>
      <c r="AG2238" s="1299"/>
      <c r="AH2238" s="1299"/>
    </row>
    <row r="2239" spans="1:34" s="1300" customFormat="1" ht="33.75" x14ac:dyDescent="0.2">
      <c r="A2239" s="1287" t="s">
        <v>3377</v>
      </c>
      <c r="B2239" s="1288">
        <v>10020</v>
      </c>
      <c r="C2239" s="1292" t="s">
        <v>13666</v>
      </c>
      <c r="D2239" s="1293" t="s">
        <v>3387</v>
      </c>
      <c r="E2239" s="1298" t="s">
        <v>2943</v>
      </c>
      <c r="F2239" s="1298" t="s">
        <v>3412</v>
      </c>
      <c r="G2239" s="1298" t="s">
        <v>3413</v>
      </c>
      <c r="H2239" s="1298" t="s">
        <v>3414</v>
      </c>
      <c r="I2239" s="1298" t="s">
        <v>2819</v>
      </c>
      <c r="J2239" s="1298" t="s">
        <v>3415</v>
      </c>
      <c r="K2239" s="1299"/>
      <c r="L2239" s="1299"/>
      <c r="M2239" s="1299"/>
      <c r="N2239" s="1299"/>
      <c r="O2239" s="1299"/>
      <c r="P2239" s="1299"/>
      <c r="Q2239" s="1299"/>
      <c r="R2239" s="1299"/>
      <c r="S2239" s="1299"/>
      <c r="T2239" s="1299"/>
      <c r="U2239" s="1299"/>
      <c r="V2239" s="1299"/>
      <c r="W2239" s="1299"/>
      <c r="X2239" s="1299"/>
      <c r="Y2239" s="1299"/>
      <c r="Z2239" s="1299"/>
      <c r="AA2239" s="1299"/>
      <c r="AB2239" s="1299"/>
      <c r="AC2239" s="1299"/>
      <c r="AD2239" s="1299"/>
      <c r="AE2239" s="1299"/>
      <c r="AF2239" s="1299"/>
      <c r="AG2239" s="1299"/>
      <c r="AH2239" s="1299"/>
    </row>
    <row r="2240" spans="1:34" s="1300" customFormat="1" ht="33.75" x14ac:dyDescent="0.2">
      <c r="A2240" s="1287" t="s">
        <v>3377</v>
      </c>
      <c r="B2240" s="1288">
        <v>10010</v>
      </c>
      <c r="C2240" s="1292" t="s">
        <v>13666</v>
      </c>
      <c r="D2240" s="1293" t="s">
        <v>3387</v>
      </c>
      <c r="E2240" s="1298" t="s">
        <v>1510</v>
      </c>
      <c r="F2240" s="1298" t="s">
        <v>3389</v>
      </c>
      <c r="G2240" s="1298" t="s">
        <v>3390</v>
      </c>
      <c r="H2240" s="1298" t="s">
        <v>2205</v>
      </c>
      <c r="I2240" s="1298" t="s">
        <v>3391</v>
      </c>
      <c r="J2240" s="1298" t="s">
        <v>3392</v>
      </c>
      <c r="K2240" s="1299"/>
      <c r="L2240" s="1299"/>
      <c r="M2240" s="1299"/>
      <c r="N2240" s="1299"/>
      <c r="O2240" s="1299"/>
      <c r="P2240" s="1299"/>
      <c r="Q2240" s="1299"/>
      <c r="R2240" s="1299"/>
      <c r="S2240" s="1299"/>
      <c r="T2240" s="1299"/>
      <c r="U2240" s="1299"/>
      <c r="V2240" s="1299"/>
      <c r="W2240" s="1299"/>
      <c r="X2240" s="1299"/>
      <c r="Y2240" s="1299"/>
      <c r="Z2240" s="1299"/>
      <c r="AA2240" s="1299"/>
      <c r="AB2240" s="1299"/>
      <c r="AC2240" s="1299"/>
      <c r="AD2240" s="1299"/>
      <c r="AE2240" s="1299"/>
      <c r="AF2240" s="1299"/>
      <c r="AG2240" s="1299"/>
      <c r="AH2240" s="1299"/>
    </row>
    <row r="2241" spans="1:34" s="1300" customFormat="1" ht="33.75" x14ac:dyDescent="0.2">
      <c r="A2241" s="1287" t="s">
        <v>3377</v>
      </c>
      <c r="B2241" s="1288">
        <v>10032</v>
      </c>
      <c r="C2241" s="1292" t="s">
        <v>13666</v>
      </c>
      <c r="D2241" s="1293" t="s">
        <v>3387</v>
      </c>
      <c r="E2241" s="1298" t="s">
        <v>1511</v>
      </c>
      <c r="F2241" s="1298" t="s">
        <v>3403</v>
      </c>
      <c r="G2241" s="1298" t="s">
        <v>3409</v>
      </c>
      <c r="H2241" s="1298" t="s">
        <v>1621</v>
      </c>
      <c r="I2241" s="1298" t="s">
        <v>3410</v>
      </c>
      <c r="J2241" s="1298" t="s">
        <v>3411</v>
      </c>
      <c r="K2241" s="1299"/>
      <c r="L2241" s="1299"/>
      <c r="M2241" s="1299"/>
      <c r="N2241" s="1299"/>
      <c r="O2241" s="1299"/>
      <c r="P2241" s="1299"/>
      <c r="Q2241" s="1299"/>
      <c r="R2241" s="1299"/>
      <c r="S2241" s="1299"/>
      <c r="T2241" s="1299"/>
      <c r="U2241" s="1299"/>
      <c r="V2241" s="1299"/>
      <c r="W2241" s="1299"/>
      <c r="X2241" s="1299"/>
      <c r="Y2241" s="1299"/>
      <c r="Z2241" s="1299"/>
      <c r="AA2241" s="1299"/>
      <c r="AB2241" s="1299"/>
      <c r="AC2241" s="1299"/>
      <c r="AD2241" s="1299"/>
      <c r="AE2241" s="1299"/>
      <c r="AF2241" s="1299"/>
      <c r="AG2241" s="1299"/>
      <c r="AH2241" s="1299"/>
    </row>
    <row r="2242" spans="1:34" s="1300" customFormat="1" ht="33.75" x14ac:dyDescent="0.2">
      <c r="A2242" s="1287" t="s">
        <v>3377</v>
      </c>
      <c r="B2242" s="1288">
        <v>10033</v>
      </c>
      <c r="C2242" s="1292" t="s">
        <v>13666</v>
      </c>
      <c r="D2242" s="1293" t="s">
        <v>3387</v>
      </c>
      <c r="E2242" s="1298" t="s">
        <v>3416</v>
      </c>
      <c r="F2242" s="1298" t="s">
        <v>3389</v>
      </c>
      <c r="G2242" s="1298" t="s">
        <v>3390</v>
      </c>
      <c r="H2242" s="1298" t="s">
        <v>2205</v>
      </c>
      <c r="I2242" s="1298" t="s">
        <v>3391</v>
      </c>
      <c r="J2242" s="1298" t="s">
        <v>3392</v>
      </c>
      <c r="K2242" s="1299"/>
      <c r="L2242" s="1299"/>
      <c r="M2242" s="1299"/>
      <c r="N2242" s="1299"/>
      <c r="O2242" s="1299"/>
      <c r="P2242" s="1299"/>
      <c r="Q2242" s="1299"/>
      <c r="R2242" s="1299"/>
      <c r="S2242" s="1299"/>
      <c r="T2242" s="1299"/>
      <c r="U2242" s="1299"/>
      <c r="V2242" s="1299"/>
      <c r="W2242" s="1299"/>
      <c r="X2242" s="1299"/>
      <c r="Y2242" s="1299"/>
      <c r="Z2242" s="1299"/>
      <c r="AA2242" s="1299"/>
      <c r="AB2242" s="1299"/>
      <c r="AC2242" s="1299"/>
      <c r="AD2242" s="1299"/>
      <c r="AE2242" s="1299"/>
      <c r="AF2242" s="1299"/>
      <c r="AG2242" s="1299"/>
      <c r="AH2242" s="1299"/>
    </row>
    <row r="2243" spans="1:34" s="1300" customFormat="1" ht="33.75" x14ac:dyDescent="0.2">
      <c r="A2243" s="1287" t="s">
        <v>3377</v>
      </c>
      <c r="B2243" s="1288">
        <v>10002</v>
      </c>
      <c r="C2243" s="1292" t="s">
        <v>13666</v>
      </c>
      <c r="D2243" s="1293" t="s">
        <v>3387</v>
      </c>
      <c r="E2243" s="1298" t="s">
        <v>3417</v>
      </c>
      <c r="F2243" s="1298" t="s">
        <v>3403</v>
      </c>
      <c r="G2243" s="1298" t="s">
        <v>3409</v>
      </c>
      <c r="H2243" s="1298" t="s">
        <v>1621</v>
      </c>
      <c r="I2243" s="1298" t="s">
        <v>3410</v>
      </c>
      <c r="J2243" s="1298" t="s">
        <v>3411</v>
      </c>
      <c r="K2243" s="1299"/>
      <c r="L2243" s="1299"/>
      <c r="M2243" s="1299"/>
      <c r="N2243" s="1299"/>
      <c r="O2243" s="1299"/>
      <c r="P2243" s="1299"/>
      <c r="Q2243" s="1299"/>
      <c r="R2243" s="1299"/>
      <c r="S2243" s="1299"/>
      <c r="T2243" s="1299"/>
      <c r="U2243" s="1299"/>
      <c r="V2243" s="1299"/>
      <c r="W2243" s="1299"/>
      <c r="X2243" s="1299"/>
      <c r="Y2243" s="1299"/>
      <c r="Z2243" s="1299"/>
      <c r="AA2243" s="1299"/>
      <c r="AB2243" s="1299"/>
      <c r="AC2243" s="1299"/>
      <c r="AD2243" s="1299"/>
      <c r="AE2243" s="1299"/>
      <c r="AF2243" s="1299"/>
      <c r="AG2243" s="1299"/>
      <c r="AH2243" s="1299"/>
    </row>
    <row r="2244" spans="1:34" s="1300" customFormat="1" ht="33.75" x14ac:dyDescent="0.2">
      <c r="A2244" s="1287" t="s">
        <v>3377</v>
      </c>
      <c r="B2244" s="1288">
        <v>10011</v>
      </c>
      <c r="C2244" s="1292" t="s">
        <v>13666</v>
      </c>
      <c r="D2244" s="1293" t="s">
        <v>3387</v>
      </c>
      <c r="E2244" s="1298" t="s">
        <v>3418</v>
      </c>
      <c r="F2244" s="1298" t="s">
        <v>3389</v>
      </c>
      <c r="G2244" s="1298" t="s">
        <v>3390</v>
      </c>
      <c r="H2244" s="1298" t="s">
        <v>2205</v>
      </c>
      <c r="I2244" s="1298" t="s">
        <v>3391</v>
      </c>
      <c r="J2244" s="1298" t="s">
        <v>3392</v>
      </c>
      <c r="K2244" s="1299"/>
      <c r="L2244" s="1299"/>
      <c r="M2244" s="1299"/>
      <c r="N2244" s="1299"/>
      <c r="O2244" s="1299"/>
      <c r="P2244" s="1299"/>
      <c r="Q2244" s="1299"/>
      <c r="R2244" s="1299"/>
      <c r="S2244" s="1299"/>
      <c r="T2244" s="1299"/>
      <c r="U2244" s="1299"/>
      <c r="V2244" s="1299"/>
      <c r="W2244" s="1299"/>
      <c r="X2244" s="1299"/>
      <c r="Y2244" s="1299"/>
      <c r="Z2244" s="1299"/>
      <c r="AA2244" s="1299"/>
      <c r="AB2244" s="1299"/>
      <c r="AC2244" s="1299"/>
      <c r="AD2244" s="1299"/>
      <c r="AE2244" s="1299"/>
      <c r="AF2244" s="1299"/>
      <c r="AG2244" s="1299"/>
      <c r="AH2244" s="1299"/>
    </row>
    <row r="2245" spans="1:34" s="1300" customFormat="1" ht="33.75" x14ac:dyDescent="0.2">
      <c r="A2245" s="1287" t="s">
        <v>3377</v>
      </c>
      <c r="B2245" s="1288">
        <v>10011</v>
      </c>
      <c r="C2245" s="1292" t="s">
        <v>13666</v>
      </c>
      <c r="D2245" s="1293" t="s">
        <v>3387</v>
      </c>
      <c r="E2245" s="1298" t="s">
        <v>3419</v>
      </c>
      <c r="F2245" s="1298" t="s">
        <v>3389</v>
      </c>
      <c r="G2245" s="1298" t="s">
        <v>3390</v>
      </c>
      <c r="H2245" s="1298" t="s">
        <v>2205</v>
      </c>
      <c r="I2245" s="1298" t="s">
        <v>3391</v>
      </c>
      <c r="J2245" s="1298" t="s">
        <v>3392</v>
      </c>
      <c r="K2245" s="1299"/>
      <c r="L2245" s="1299"/>
      <c r="M2245" s="1299"/>
      <c r="N2245" s="1299"/>
      <c r="O2245" s="1299"/>
      <c r="P2245" s="1299"/>
      <c r="Q2245" s="1299"/>
      <c r="R2245" s="1299"/>
      <c r="S2245" s="1299"/>
      <c r="T2245" s="1299"/>
      <c r="U2245" s="1299"/>
      <c r="V2245" s="1299"/>
      <c r="W2245" s="1299"/>
      <c r="X2245" s="1299"/>
      <c r="Y2245" s="1299"/>
      <c r="Z2245" s="1299"/>
      <c r="AA2245" s="1299"/>
      <c r="AB2245" s="1299"/>
      <c r="AC2245" s="1299"/>
      <c r="AD2245" s="1299"/>
      <c r="AE2245" s="1299"/>
      <c r="AF2245" s="1299"/>
      <c r="AG2245" s="1299"/>
      <c r="AH2245" s="1299"/>
    </row>
    <row r="2246" spans="1:34" s="1300" customFormat="1" ht="33.75" x14ac:dyDescent="0.2">
      <c r="A2246" s="1287" t="s">
        <v>3377</v>
      </c>
      <c r="B2246" s="1288">
        <v>10011</v>
      </c>
      <c r="C2246" s="1292" t="s">
        <v>13666</v>
      </c>
      <c r="D2246" s="1293" t="s">
        <v>3387</v>
      </c>
      <c r="E2246" s="1298" t="s">
        <v>3420</v>
      </c>
      <c r="F2246" s="1298" t="s">
        <v>3389</v>
      </c>
      <c r="G2246" s="1298" t="s">
        <v>3390</v>
      </c>
      <c r="H2246" s="1298" t="s">
        <v>2205</v>
      </c>
      <c r="I2246" s="1298" t="s">
        <v>3391</v>
      </c>
      <c r="J2246" s="1298" t="s">
        <v>3392</v>
      </c>
      <c r="K2246" s="1299"/>
      <c r="L2246" s="1299"/>
      <c r="M2246" s="1299"/>
      <c r="N2246" s="1299"/>
      <c r="O2246" s="1299"/>
      <c r="P2246" s="1299"/>
      <c r="Q2246" s="1299"/>
      <c r="R2246" s="1299"/>
      <c r="S2246" s="1299"/>
      <c r="T2246" s="1299"/>
      <c r="U2246" s="1299"/>
      <c r="V2246" s="1299"/>
      <c r="W2246" s="1299"/>
      <c r="X2246" s="1299"/>
      <c r="Y2246" s="1299"/>
      <c r="Z2246" s="1299"/>
      <c r="AA2246" s="1299"/>
      <c r="AB2246" s="1299"/>
      <c r="AC2246" s="1299"/>
      <c r="AD2246" s="1299"/>
      <c r="AE2246" s="1299"/>
      <c r="AF2246" s="1299"/>
      <c r="AG2246" s="1299"/>
      <c r="AH2246" s="1299"/>
    </row>
    <row r="2247" spans="1:34" s="1300" customFormat="1" ht="45" x14ac:dyDescent="0.2">
      <c r="A2247" s="1287" t="s">
        <v>3377</v>
      </c>
      <c r="B2247" s="1288">
        <v>10014</v>
      </c>
      <c r="C2247" s="1292" t="s">
        <v>13667</v>
      </c>
      <c r="D2247" s="1293" t="s">
        <v>3421</v>
      </c>
      <c r="E2247" s="1298" t="s">
        <v>1510</v>
      </c>
      <c r="F2247" s="1298" t="s">
        <v>3422</v>
      </c>
      <c r="G2247" s="1298" t="s">
        <v>3423</v>
      </c>
      <c r="H2247" s="1298" t="s">
        <v>3424</v>
      </c>
      <c r="I2247" s="1298" t="s">
        <v>3425</v>
      </c>
      <c r="J2247" s="1298" t="s">
        <v>3426</v>
      </c>
      <c r="K2247" s="1299"/>
      <c r="L2247" s="1299"/>
      <c r="M2247" s="1299"/>
      <c r="N2247" s="1299"/>
      <c r="O2247" s="1299"/>
      <c r="P2247" s="1299"/>
      <c r="Q2247" s="1299"/>
      <c r="R2247" s="1299"/>
      <c r="S2247" s="1299"/>
      <c r="T2247" s="1299"/>
      <c r="U2247" s="1299"/>
      <c r="V2247" s="1299"/>
      <c r="W2247" s="1299"/>
      <c r="X2247" s="1299"/>
      <c r="Y2247" s="1299"/>
      <c r="Z2247" s="1299"/>
      <c r="AA2247" s="1299"/>
      <c r="AB2247" s="1299"/>
      <c r="AC2247" s="1299"/>
      <c r="AD2247" s="1299"/>
      <c r="AE2247" s="1299"/>
      <c r="AF2247" s="1299"/>
      <c r="AG2247" s="1299"/>
      <c r="AH2247" s="1299"/>
    </row>
    <row r="2248" spans="1:34" s="1300" customFormat="1" ht="45" x14ac:dyDescent="0.2">
      <c r="A2248" s="1287" t="s">
        <v>3377</v>
      </c>
      <c r="B2248" s="1288">
        <v>10026</v>
      </c>
      <c r="C2248" s="1292" t="s">
        <v>13667</v>
      </c>
      <c r="D2248" s="1293" t="s">
        <v>3421</v>
      </c>
      <c r="E2248" s="1298" t="s">
        <v>3427</v>
      </c>
      <c r="F2248" s="1298" t="s">
        <v>3422</v>
      </c>
      <c r="G2248" s="1298" t="s">
        <v>3423</v>
      </c>
      <c r="H2248" s="1298" t="s">
        <v>3424</v>
      </c>
      <c r="I2248" s="1298" t="s">
        <v>3425</v>
      </c>
      <c r="J2248" s="1298" t="s">
        <v>3426</v>
      </c>
      <c r="K2248" s="1299"/>
      <c r="L2248" s="1299"/>
      <c r="M2248" s="1299"/>
      <c r="N2248" s="1299"/>
      <c r="O2248" s="1299"/>
      <c r="P2248" s="1299"/>
      <c r="Q2248" s="1299"/>
      <c r="R2248" s="1299"/>
      <c r="S2248" s="1299"/>
      <c r="T2248" s="1299"/>
      <c r="U2248" s="1299"/>
      <c r="V2248" s="1299"/>
      <c r="W2248" s="1299"/>
      <c r="X2248" s="1299"/>
      <c r="Y2248" s="1299"/>
      <c r="Z2248" s="1299"/>
      <c r="AA2248" s="1299"/>
      <c r="AB2248" s="1299"/>
      <c r="AC2248" s="1299"/>
      <c r="AD2248" s="1299"/>
      <c r="AE2248" s="1299"/>
      <c r="AF2248" s="1299"/>
      <c r="AG2248" s="1299"/>
      <c r="AH2248" s="1299"/>
    </row>
    <row r="2249" spans="1:34" s="1300" customFormat="1" ht="45" x14ac:dyDescent="0.2">
      <c r="A2249" s="1287" t="s">
        <v>3377</v>
      </c>
      <c r="B2249" s="1288">
        <v>10005</v>
      </c>
      <c r="C2249" s="1292" t="s">
        <v>13667</v>
      </c>
      <c r="D2249" s="1293" t="s">
        <v>3421</v>
      </c>
      <c r="E2249" s="1298" t="s">
        <v>197</v>
      </c>
      <c r="F2249" s="1298" t="s">
        <v>3422</v>
      </c>
      <c r="G2249" s="1298" t="s">
        <v>3423</v>
      </c>
      <c r="H2249" s="1298" t="s">
        <v>3424</v>
      </c>
      <c r="I2249" s="1298" t="s">
        <v>3425</v>
      </c>
      <c r="J2249" s="1298" t="s">
        <v>3426</v>
      </c>
      <c r="K2249" s="1299"/>
      <c r="L2249" s="1299"/>
      <c r="M2249" s="1299"/>
      <c r="N2249" s="1299"/>
      <c r="O2249" s="1299"/>
      <c r="P2249" s="1299"/>
      <c r="Q2249" s="1299"/>
      <c r="R2249" s="1299"/>
      <c r="S2249" s="1299"/>
      <c r="T2249" s="1299"/>
      <c r="U2249" s="1299"/>
      <c r="V2249" s="1299"/>
      <c r="W2249" s="1299"/>
      <c r="X2249" s="1299"/>
      <c r="Y2249" s="1299"/>
      <c r="Z2249" s="1299"/>
      <c r="AA2249" s="1299"/>
      <c r="AB2249" s="1299"/>
      <c r="AC2249" s="1299"/>
      <c r="AD2249" s="1299"/>
      <c r="AE2249" s="1299"/>
      <c r="AF2249" s="1299"/>
      <c r="AG2249" s="1299"/>
      <c r="AH2249" s="1299"/>
    </row>
    <row r="2250" spans="1:34" s="1300" customFormat="1" ht="45" x14ac:dyDescent="0.2">
      <c r="A2250" s="1287" t="s">
        <v>3377</v>
      </c>
      <c r="B2250" s="1288">
        <v>10004</v>
      </c>
      <c r="C2250" s="1292" t="s">
        <v>13667</v>
      </c>
      <c r="D2250" s="1293" t="s">
        <v>3421</v>
      </c>
      <c r="E2250" s="1298" t="s">
        <v>1412</v>
      </c>
      <c r="F2250" s="1298" t="s">
        <v>3422</v>
      </c>
      <c r="G2250" s="1298" t="s">
        <v>3423</v>
      </c>
      <c r="H2250" s="1298" t="s">
        <v>3424</v>
      </c>
      <c r="I2250" s="1298" t="s">
        <v>3425</v>
      </c>
      <c r="J2250" s="1298" t="s">
        <v>3426</v>
      </c>
      <c r="K2250" s="1299"/>
      <c r="L2250" s="1299"/>
      <c r="M2250" s="1299"/>
      <c r="N2250" s="1299"/>
      <c r="O2250" s="1299"/>
      <c r="P2250" s="1299"/>
      <c r="Q2250" s="1299"/>
      <c r="R2250" s="1299"/>
      <c r="S2250" s="1299"/>
      <c r="T2250" s="1299"/>
      <c r="U2250" s="1299"/>
      <c r="V2250" s="1299"/>
      <c r="W2250" s="1299"/>
      <c r="X2250" s="1299"/>
      <c r="Y2250" s="1299"/>
      <c r="Z2250" s="1299"/>
      <c r="AA2250" s="1299"/>
      <c r="AB2250" s="1299"/>
      <c r="AC2250" s="1299"/>
      <c r="AD2250" s="1299"/>
      <c r="AE2250" s="1299"/>
      <c r="AF2250" s="1299"/>
      <c r="AG2250" s="1299"/>
      <c r="AH2250" s="1299"/>
    </row>
    <row r="2251" spans="1:34" s="1300" customFormat="1" ht="45" x14ac:dyDescent="0.2">
      <c r="A2251" s="1287" t="s">
        <v>3377</v>
      </c>
      <c r="B2251" s="1288">
        <v>10030</v>
      </c>
      <c r="C2251" s="1292" t="s">
        <v>13667</v>
      </c>
      <c r="D2251" s="1293" t="s">
        <v>3421</v>
      </c>
      <c r="E2251" s="1298" t="s">
        <v>3428</v>
      </c>
      <c r="F2251" s="1298" t="s">
        <v>3429</v>
      </c>
      <c r="G2251" s="1298" t="s">
        <v>3423</v>
      </c>
      <c r="H2251" s="1298" t="s">
        <v>3424</v>
      </c>
      <c r="I2251" s="1298" t="s">
        <v>3425</v>
      </c>
      <c r="J2251" s="1298" t="s">
        <v>3426</v>
      </c>
      <c r="K2251" s="1299"/>
      <c r="L2251" s="1299"/>
      <c r="M2251" s="1299"/>
      <c r="N2251" s="1299"/>
      <c r="O2251" s="1299"/>
      <c r="P2251" s="1299"/>
      <c r="Q2251" s="1299"/>
      <c r="R2251" s="1299"/>
      <c r="S2251" s="1299"/>
      <c r="T2251" s="1299"/>
      <c r="U2251" s="1299"/>
      <c r="V2251" s="1299"/>
      <c r="W2251" s="1299"/>
      <c r="X2251" s="1299"/>
      <c r="Y2251" s="1299"/>
      <c r="Z2251" s="1299"/>
      <c r="AA2251" s="1299"/>
      <c r="AB2251" s="1299"/>
      <c r="AC2251" s="1299"/>
      <c r="AD2251" s="1299"/>
      <c r="AE2251" s="1299"/>
      <c r="AF2251" s="1299"/>
      <c r="AG2251" s="1299"/>
      <c r="AH2251" s="1299"/>
    </row>
    <row r="2252" spans="1:34" s="1300" customFormat="1" ht="45" x14ac:dyDescent="0.2">
      <c r="A2252" s="1287" t="s">
        <v>3377</v>
      </c>
      <c r="B2252" s="1288">
        <v>10028</v>
      </c>
      <c r="C2252" s="1292" t="s">
        <v>13667</v>
      </c>
      <c r="D2252" s="1293" t="s">
        <v>3421</v>
      </c>
      <c r="E2252" s="1298" t="s">
        <v>3430</v>
      </c>
      <c r="F2252" s="1298" t="s">
        <v>3431</v>
      </c>
      <c r="G2252" s="1298" t="s">
        <v>3423</v>
      </c>
      <c r="H2252" s="1298" t="s">
        <v>3424</v>
      </c>
      <c r="I2252" s="1298" t="s">
        <v>3425</v>
      </c>
      <c r="J2252" s="1298" t="s">
        <v>3426</v>
      </c>
      <c r="K2252" s="1299"/>
      <c r="L2252" s="1299"/>
      <c r="M2252" s="1299"/>
      <c r="N2252" s="1299"/>
      <c r="O2252" s="1299"/>
      <c r="P2252" s="1299"/>
      <c r="Q2252" s="1299"/>
      <c r="R2252" s="1299"/>
      <c r="S2252" s="1299"/>
      <c r="T2252" s="1299"/>
      <c r="U2252" s="1299"/>
      <c r="V2252" s="1299"/>
      <c r="W2252" s="1299"/>
      <c r="X2252" s="1299"/>
      <c r="Y2252" s="1299"/>
      <c r="Z2252" s="1299"/>
      <c r="AA2252" s="1299"/>
      <c r="AB2252" s="1299"/>
      <c r="AC2252" s="1299"/>
      <c r="AD2252" s="1299"/>
      <c r="AE2252" s="1299"/>
      <c r="AF2252" s="1299"/>
      <c r="AG2252" s="1299"/>
      <c r="AH2252" s="1299"/>
    </row>
    <row r="2253" spans="1:34" s="1300" customFormat="1" ht="45" x14ac:dyDescent="0.2">
      <c r="A2253" s="1287" t="s">
        <v>3377</v>
      </c>
      <c r="B2253" s="1288"/>
      <c r="C2253" s="1292" t="s">
        <v>13667</v>
      </c>
      <c r="D2253" s="1293" t="s">
        <v>3421</v>
      </c>
      <c r="E2253" s="1298" t="s">
        <v>3432</v>
      </c>
      <c r="F2253" s="1298" t="s">
        <v>3433</v>
      </c>
      <c r="G2253" s="1298" t="s">
        <v>3423</v>
      </c>
      <c r="H2253" s="1298" t="s">
        <v>3424</v>
      </c>
      <c r="I2253" s="1298" t="s">
        <v>3425</v>
      </c>
      <c r="J2253" s="1298" t="s">
        <v>3426</v>
      </c>
      <c r="K2253" s="1299"/>
      <c r="L2253" s="1299"/>
      <c r="M2253" s="1299"/>
      <c r="N2253" s="1299"/>
      <c r="O2253" s="1299"/>
      <c r="P2253" s="1299"/>
      <c r="Q2253" s="1299"/>
      <c r="R2253" s="1299"/>
      <c r="S2253" s="1299"/>
      <c r="T2253" s="1299"/>
      <c r="U2253" s="1299"/>
      <c r="V2253" s="1299"/>
      <c r="W2253" s="1299"/>
      <c r="X2253" s="1299"/>
      <c r="Y2253" s="1299"/>
      <c r="Z2253" s="1299"/>
      <c r="AA2253" s="1299"/>
      <c r="AB2253" s="1299"/>
      <c r="AC2253" s="1299"/>
      <c r="AD2253" s="1299"/>
      <c r="AE2253" s="1299"/>
      <c r="AF2253" s="1299"/>
      <c r="AG2253" s="1299"/>
      <c r="AH2253" s="1299"/>
    </row>
    <row r="2254" spans="1:34" s="1300" customFormat="1" ht="45" x14ac:dyDescent="0.2">
      <c r="A2254" s="1287" t="s">
        <v>3377</v>
      </c>
      <c r="B2254" s="1288"/>
      <c r="C2254" s="1292" t="s">
        <v>13667</v>
      </c>
      <c r="D2254" s="1293" t="s">
        <v>3421</v>
      </c>
      <c r="E2254" s="1298" t="s">
        <v>3434</v>
      </c>
      <c r="F2254" s="1298" t="s">
        <v>3435</v>
      </c>
      <c r="G2254" s="1298" t="s">
        <v>3423</v>
      </c>
      <c r="H2254" s="1298" t="s">
        <v>3424</v>
      </c>
      <c r="I2254" s="1298" t="s">
        <v>3425</v>
      </c>
      <c r="J2254" s="1298" t="s">
        <v>3426</v>
      </c>
      <c r="K2254" s="1299"/>
      <c r="L2254" s="1299"/>
      <c r="M2254" s="1299"/>
      <c r="N2254" s="1299"/>
      <c r="O2254" s="1299"/>
      <c r="P2254" s="1299"/>
      <c r="Q2254" s="1299"/>
      <c r="R2254" s="1299"/>
      <c r="S2254" s="1299"/>
      <c r="T2254" s="1299"/>
      <c r="U2254" s="1299"/>
      <c r="V2254" s="1299"/>
      <c r="W2254" s="1299"/>
      <c r="X2254" s="1299"/>
      <c r="Y2254" s="1299"/>
      <c r="Z2254" s="1299"/>
      <c r="AA2254" s="1299"/>
      <c r="AB2254" s="1299"/>
      <c r="AC2254" s="1299"/>
      <c r="AD2254" s="1299"/>
      <c r="AE2254" s="1299"/>
      <c r="AF2254" s="1299"/>
      <c r="AG2254" s="1299"/>
      <c r="AH2254" s="1299"/>
    </row>
    <row r="2255" spans="1:34" s="1300" customFormat="1" ht="45" x14ac:dyDescent="0.2">
      <c r="A2255" s="1287" t="s">
        <v>3377</v>
      </c>
      <c r="B2255" s="1288">
        <v>10016</v>
      </c>
      <c r="C2255" s="1292" t="s">
        <v>13667</v>
      </c>
      <c r="D2255" s="1293" t="s">
        <v>3421</v>
      </c>
      <c r="E2255" s="1298" t="s">
        <v>3436</v>
      </c>
      <c r="F2255" s="1298" t="s">
        <v>3437</v>
      </c>
      <c r="G2255" s="1298" t="s">
        <v>3423</v>
      </c>
      <c r="H2255" s="1298" t="s">
        <v>3424</v>
      </c>
      <c r="I2255" s="1298" t="s">
        <v>3425</v>
      </c>
      <c r="J2255" s="1298" t="s">
        <v>3426</v>
      </c>
      <c r="K2255" s="1299"/>
      <c r="L2255" s="1299"/>
      <c r="M2255" s="1299"/>
      <c r="N2255" s="1299"/>
      <c r="O2255" s="1299"/>
      <c r="P2255" s="1299"/>
      <c r="Q2255" s="1299"/>
      <c r="R2255" s="1299"/>
      <c r="S2255" s="1299"/>
      <c r="T2255" s="1299"/>
      <c r="U2255" s="1299"/>
      <c r="V2255" s="1299"/>
      <c r="W2255" s="1299"/>
      <c r="X2255" s="1299"/>
      <c r="Y2255" s="1299"/>
      <c r="Z2255" s="1299"/>
      <c r="AA2255" s="1299"/>
      <c r="AB2255" s="1299"/>
      <c r="AC2255" s="1299"/>
      <c r="AD2255" s="1299"/>
      <c r="AE2255" s="1299"/>
      <c r="AF2255" s="1299"/>
      <c r="AG2255" s="1299"/>
      <c r="AH2255" s="1299"/>
    </row>
    <row r="2256" spans="1:34" s="1300" customFormat="1" ht="45" x14ac:dyDescent="0.2">
      <c r="A2256" s="1287" t="s">
        <v>3377</v>
      </c>
      <c r="B2256" s="1288">
        <v>10027</v>
      </c>
      <c r="C2256" s="1292" t="s">
        <v>13667</v>
      </c>
      <c r="D2256" s="1293" t="s">
        <v>3421</v>
      </c>
      <c r="E2256" s="1298" t="s">
        <v>3438</v>
      </c>
      <c r="F2256" s="1298" t="s">
        <v>3439</v>
      </c>
      <c r="G2256" s="1298" t="s">
        <v>3423</v>
      </c>
      <c r="H2256" s="1298" t="s">
        <v>3424</v>
      </c>
      <c r="I2256" s="1298" t="s">
        <v>3425</v>
      </c>
      <c r="J2256" s="1298" t="s">
        <v>3426</v>
      </c>
      <c r="K2256" s="1299"/>
      <c r="L2256" s="1299"/>
      <c r="M2256" s="1299"/>
      <c r="N2256" s="1299"/>
      <c r="O2256" s="1299"/>
      <c r="P2256" s="1299"/>
      <c r="Q2256" s="1299"/>
      <c r="R2256" s="1299"/>
      <c r="S2256" s="1299"/>
      <c r="T2256" s="1299"/>
      <c r="U2256" s="1299"/>
      <c r="V2256" s="1299"/>
      <c r="W2256" s="1299"/>
      <c r="X2256" s="1299"/>
      <c r="Y2256" s="1299"/>
      <c r="Z2256" s="1299"/>
      <c r="AA2256" s="1299"/>
      <c r="AB2256" s="1299"/>
      <c r="AC2256" s="1299"/>
      <c r="AD2256" s="1299"/>
      <c r="AE2256" s="1299"/>
      <c r="AF2256" s="1299"/>
      <c r="AG2256" s="1299"/>
      <c r="AH2256" s="1299"/>
    </row>
    <row r="2257" spans="1:34" s="1300" customFormat="1" ht="45" x14ac:dyDescent="0.2">
      <c r="A2257" s="1287" t="s">
        <v>3377</v>
      </c>
      <c r="B2257" s="1288">
        <v>10027</v>
      </c>
      <c r="C2257" s="1292" t="s">
        <v>13667</v>
      </c>
      <c r="D2257" s="1293" t="s">
        <v>3421</v>
      </c>
      <c r="E2257" s="1298" t="s">
        <v>3440</v>
      </c>
      <c r="F2257" s="1298" t="s">
        <v>3441</v>
      </c>
      <c r="G2257" s="1298" t="s">
        <v>3423</v>
      </c>
      <c r="H2257" s="1298" t="s">
        <v>3424</v>
      </c>
      <c r="I2257" s="1298" t="s">
        <v>3425</v>
      </c>
      <c r="J2257" s="1298" t="s">
        <v>3426</v>
      </c>
      <c r="K2257" s="1299"/>
      <c r="L2257" s="1299"/>
      <c r="M2257" s="1299"/>
      <c r="N2257" s="1299"/>
      <c r="O2257" s="1299"/>
      <c r="P2257" s="1299"/>
      <c r="Q2257" s="1299"/>
      <c r="R2257" s="1299"/>
      <c r="S2257" s="1299"/>
      <c r="T2257" s="1299"/>
      <c r="U2257" s="1299"/>
      <c r="V2257" s="1299"/>
      <c r="W2257" s="1299"/>
      <c r="X2257" s="1299"/>
      <c r="Y2257" s="1299"/>
      <c r="Z2257" s="1299"/>
      <c r="AA2257" s="1299"/>
      <c r="AB2257" s="1299"/>
      <c r="AC2257" s="1299"/>
      <c r="AD2257" s="1299"/>
      <c r="AE2257" s="1299"/>
      <c r="AF2257" s="1299"/>
      <c r="AG2257" s="1299"/>
      <c r="AH2257" s="1299"/>
    </row>
    <row r="2258" spans="1:34" s="1300" customFormat="1" ht="45" x14ac:dyDescent="0.2">
      <c r="A2258" s="1287" t="s">
        <v>3377</v>
      </c>
      <c r="B2258" s="1288">
        <v>10027</v>
      </c>
      <c r="C2258" s="1292" t="s">
        <v>13667</v>
      </c>
      <c r="D2258" s="1293" t="s">
        <v>3421</v>
      </c>
      <c r="E2258" s="1298" t="s">
        <v>3442</v>
      </c>
      <c r="F2258" s="1298" t="s">
        <v>3443</v>
      </c>
      <c r="G2258" s="1298" t="s">
        <v>3423</v>
      </c>
      <c r="H2258" s="1298" t="s">
        <v>3424</v>
      </c>
      <c r="I2258" s="1298" t="s">
        <v>3425</v>
      </c>
      <c r="J2258" s="1298" t="s">
        <v>3426</v>
      </c>
      <c r="K2258" s="1299"/>
      <c r="L2258" s="1299"/>
      <c r="M2258" s="1299"/>
      <c r="N2258" s="1299"/>
      <c r="O2258" s="1299"/>
      <c r="P2258" s="1299"/>
      <c r="Q2258" s="1299"/>
      <c r="R2258" s="1299"/>
      <c r="S2258" s="1299"/>
      <c r="T2258" s="1299"/>
      <c r="U2258" s="1299"/>
      <c r="V2258" s="1299"/>
      <c r="W2258" s="1299"/>
      <c r="X2258" s="1299"/>
      <c r="Y2258" s="1299"/>
      <c r="Z2258" s="1299"/>
      <c r="AA2258" s="1299"/>
      <c r="AB2258" s="1299"/>
      <c r="AC2258" s="1299"/>
      <c r="AD2258" s="1299"/>
      <c r="AE2258" s="1299"/>
      <c r="AF2258" s="1299"/>
      <c r="AG2258" s="1299"/>
      <c r="AH2258" s="1299"/>
    </row>
    <row r="2259" spans="1:34" s="1300" customFormat="1" ht="45" x14ac:dyDescent="0.2">
      <c r="A2259" s="1287" t="s">
        <v>3377</v>
      </c>
      <c r="B2259" s="1288">
        <v>10027</v>
      </c>
      <c r="C2259" s="1292" t="s">
        <v>13667</v>
      </c>
      <c r="D2259" s="1293" t="s">
        <v>3421</v>
      </c>
      <c r="E2259" s="1298" t="s">
        <v>3444</v>
      </c>
      <c r="F2259" s="1298" t="s">
        <v>3445</v>
      </c>
      <c r="G2259" s="1298" t="s">
        <v>3423</v>
      </c>
      <c r="H2259" s="1298" t="s">
        <v>3424</v>
      </c>
      <c r="I2259" s="1298" t="s">
        <v>3425</v>
      </c>
      <c r="J2259" s="1298" t="s">
        <v>3426</v>
      </c>
      <c r="K2259" s="1299"/>
      <c r="L2259" s="1299"/>
      <c r="M2259" s="1299"/>
      <c r="N2259" s="1299"/>
      <c r="O2259" s="1299"/>
      <c r="P2259" s="1299"/>
      <c r="Q2259" s="1299"/>
      <c r="R2259" s="1299"/>
      <c r="S2259" s="1299"/>
      <c r="T2259" s="1299"/>
      <c r="U2259" s="1299"/>
      <c r="V2259" s="1299"/>
      <c r="W2259" s="1299"/>
      <c r="X2259" s="1299"/>
      <c r="Y2259" s="1299"/>
      <c r="Z2259" s="1299"/>
      <c r="AA2259" s="1299"/>
      <c r="AB2259" s="1299"/>
      <c r="AC2259" s="1299"/>
      <c r="AD2259" s="1299"/>
      <c r="AE2259" s="1299"/>
      <c r="AF2259" s="1299"/>
      <c r="AG2259" s="1299"/>
      <c r="AH2259" s="1299"/>
    </row>
    <row r="2260" spans="1:34" s="1300" customFormat="1" ht="45" x14ac:dyDescent="0.2">
      <c r="A2260" s="1287" t="s">
        <v>3377</v>
      </c>
      <c r="B2260" s="1288">
        <v>10027</v>
      </c>
      <c r="C2260" s="1292" t="s">
        <v>13667</v>
      </c>
      <c r="D2260" s="1293" t="s">
        <v>3421</v>
      </c>
      <c r="E2260" s="1298" t="s">
        <v>3446</v>
      </c>
      <c r="F2260" s="1298" t="s">
        <v>3447</v>
      </c>
      <c r="G2260" s="1298" t="s">
        <v>3423</v>
      </c>
      <c r="H2260" s="1298" t="s">
        <v>3424</v>
      </c>
      <c r="I2260" s="1298" t="s">
        <v>3425</v>
      </c>
      <c r="J2260" s="1298" t="s">
        <v>3426</v>
      </c>
      <c r="K2260" s="1299"/>
      <c r="L2260" s="1299"/>
      <c r="M2260" s="1299"/>
      <c r="N2260" s="1299"/>
      <c r="O2260" s="1299"/>
      <c r="P2260" s="1299"/>
      <c r="Q2260" s="1299"/>
      <c r="R2260" s="1299"/>
      <c r="S2260" s="1299"/>
      <c r="T2260" s="1299"/>
      <c r="U2260" s="1299"/>
      <c r="V2260" s="1299"/>
      <c r="W2260" s="1299"/>
      <c r="X2260" s="1299"/>
      <c r="Y2260" s="1299"/>
      <c r="Z2260" s="1299"/>
      <c r="AA2260" s="1299"/>
      <c r="AB2260" s="1299"/>
      <c r="AC2260" s="1299"/>
      <c r="AD2260" s="1299"/>
      <c r="AE2260" s="1299"/>
      <c r="AF2260" s="1299"/>
      <c r="AG2260" s="1299"/>
      <c r="AH2260" s="1299"/>
    </row>
    <row r="2261" spans="1:34" s="1300" customFormat="1" ht="45" x14ac:dyDescent="0.2">
      <c r="A2261" s="1287" t="s">
        <v>3377</v>
      </c>
      <c r="B2261" s="1288">
        <v>10027</v>
      </c>
      <c r="C2261" s="1292" t="s">
        <v>13667</v>
      </c>
      <c r="D2261" s="1293" t="s">
        <v>3421</v>
      </c>
      <c r="E2261" s="1298" t="s">
        <v>3448</v>
      </c>
      <c r="F2261" s="1298" t="s">
        <v>3449</v>
      </c>
      <c r="G2261" s="1298" t="s">
        <v>3423</v>
      </c>
      <c r="H2261" s="1298" t="s">
        <v>3424</v>
      </c>
      <c r="I2261" s="1298" t="s">
        <v>3425</v>
      </c>
      <c r="J2261" s="1298" t="s">
        <v>3426</v>
      </c>
      <c r="K2261" s="1299"/>
      <c r="L2261" s="1299"/>
      <c r="M2261" s="1299"/>
      <c r="N2261" s="1299"/>
      <c r="O2261" s="1299"/>
      <c r="P2261" s="1299"/>
      <c r="Q2261" s="1299"/>
      <c r="R2261" s="1299"/>
      <c r="S2261" s="1299"/>
      <c r="T2261" s="1299"/>
      <c r="U2261" s="1299"/>
      <c r="V2261" s="1299"/>
      <c r="W2261" s="1299"/>
      <c r="X2261" s="1299"/>
      <c r="Y2261" s="1299"/>
      <c r="Z2261" s="1299"/>
      <c r="AA2261" s="1299"/>
      <c r="AB2261" s="1299"/>
      <c r="AC2261" s="1299"/>
      <c r="AD2261" s="1299"/>
      <c r="AE2261" s="1299"/>
      <c r="AF2261" s="1299"/>
      <c r="AG2261" s="1299"/>
      <c r="AH2261" s="1299"/>
    </row>
    <row r="2262" spans="1:34" s="1300" customFormat="1" ht="45" x14ac:dyDescent="0.2">
      <c r="A2262" s="1287" t="s">
        <v>3377</v>
      </c>
      <c r="B2262" s="1288">
        <v>10027</v>
      </c>
      <c r="C2262" s="1292" t="s">
        <v>13667</v>
      </c>
      <c r="D2262" s="1293" t="s">
        <v>3421</v>
      </c>
      <c r="E2262" s="1298" t="s">
        <v>3450</v>
      </c>
      <c r="F2262" s="1298" t="s">
        <v>3451</v>
      </c>
      <c r="G2262" s="1298" t="s">
        <v>3423</v>
      </c>
      <c r="H2262" s="1298" t="s">
        <v>3424</v>
      </c>
      <c r="I2262" s="1298" t="s">
        <v>3425</v>
      </c>
      <c r="J2262" s="1298" t="s">
        <v>3452</v>
      </c>
      <c r="K2262" s="1299"/>
      <c r="L2262" s="1299"/>
      <c r="M2262" s="1299"/>
      <c r="N2262" s="1299"/>
      <c r="O2262" s="1299"/>
      <c r="P2262" s="1299"/>
      <c r="Q2262" s="1299"/>
      <c r="R2262" s="1299"/>
      <c r="S2262" s="1299"/>
      <c r="T2262" s="1299"/>
      <c r="U2262" s="1299"/>
      <c r="V2262" s="1299"/>
      <c r="W2262" s="1299"/>
      <c r="X2262" s="1299"/>
      <c r="Y2262" s="1299"/>
      <c r="Z2262" s="1299"/>
      <c r="AA2262" s="1299"/>
      <c r="AB2262" s="1299"/>
      <c r="AC2262" s="1299"/>
      <c r="AD2262" s="1299"/>
      <c r="AE2262" s="1299"/>
      <c r="AF2262" s="1299"/>
      <c r="AG2262" s="1299"/>
      <c r="AH2262" s="1299"/>
    </row>
    <row r="2263" spans="1:34" s="1300" customFormat="1" ht="45" x14ac:dyDescent="0.2">
      <c r="A2263" s="1287" t="s">
        <v>3377</v>
      </c>
      <c r="B2263" s="1288">
        <v>10027</v>
      </c>
      <c r="C2263" s="1292" t="s">
        <v>13667</v>
      </c>
      <c r="D2263" s="1293" t="s">
        <v>3421</v>
      </c>
      <c r="E2263" s="1298" t="s">
        <v>3453</v>
      </c>
      <c r="F2263" s="1298" t="s">
        <v>3454</v>
      </c>
      <c r="G2263" s="1298" t="s">
        <v>3423</v>
      </c>
      <c r="H2263" s="1298" t="s">
        <v>3424</v>
      </c>
      <c r="I2263" s="1298" t="s">
        <v>3425</v>
      </c>
      <c r="J2263" s="1298" t="s">
        <v>3452</v>
      </c>
      <c r="K2263" s="1299"/>
      <c r="L2263" s="1299"/>
      <c r="M2263" s="1299"/>
      <c r="N2263" s="1299"/>
      <c r="O2263" s="1299"/>
      <c r="P2263" s="1299"/>
      <c r="Q2263" s="1299"/>
      <c r="R2263" s="1299"/>
      <c r="S2263" s="1299"/>
      <c r="T2263" s="1299"/>
      <c r="U2263" s="1299"/>
      <c r="V2263" s="1299"/>
      <c r="W2263" s="1299"/>
      <c r="X2263" s="1299"/>
      <c r="Y2263" s="1299"/>
      <c r="Z2263" s="1299"/>
      <c r="AA2263" s="1299"/>
      <c r="AB2263" s="1299"/>
      <c r="AC2263" s="1299"/>
      <c r="AD2263" s="1299"/>
      <c r="AE2263" s="1299"/>
      <c r="AF2263" s="1299"/>
      <c r="AG2263" s="1299"/>
      <c r="AH2263" s="1299"/>
    </row>
    <row r="2264" spans="1:34" s="1300" customFormat="1" ht="45" x14ac:dyDescent="0.2">
      <c r="A2264" s="1287" t="s">
        <v>3377</v>
      </c>
      <c r="B2264" s="1288">
        <v>10027</v>
      </c>
      <c r="C2264" s="1292" t="s">
        <v>13667</v>
      </c>
      <c r="D2264" s="1293" t="s">
        <v>3421</v>
      </c>
      <c r="E2264" s="1298" t="s">
        <v>3455</v>
      </c>
      <c r="F2264" s="1298" t="s">
        <v>3456</v>
      </c>
      <c r="G2264" s="1298" t="s">
        <v>3423</v>
      </c>
      <c r="H2264" s="1298" t="s">
        <v>3424</v>
      </c>
      <c r="I2264" s="1298" t="s">
        <v>3425</v>
      </c>
      <c r="J2264" s="1298" t="s">
        <v>3452</v>
      </c>
      <c r="K2264" s="1299"/>
      <c r="L2264" s="1299"/>
      <c r="M2264" s="1299"/>
      <c r="N2264" s="1299"/>
      <c r="O2264" s="1299"/>
      <c r="P2264" s="1299"/>
      <c r="Q2264" s="1299"/>
      <c r="R2264" s="1299"/>
      <c r="S2264" s="1299"/>
      <c r="T2264" s="1299"/>
      <c r="U2264" s="1299"/>
      <c r="V2264" s="1299"/>
      <c r="W2264" s="1299"/>
      <c r="X2264" s="1299"/>
      <c r="Y2264" s="1299"/>
      <c r="Z2264" s="1299"/>
      <c r="AA2264" s="1299"/>
      <c r="AB2264" s="1299"/>
      <c r="AC2264" s="1299"/>
      <c r="AD2264" s="1299"/>
      <c r="AE2264" s="1299"/>
      <c r="AF2264" s="1299"/>
      <c r="AG2264" s="1299"/>
      <c r="AH2264" s="1299"/>
    </row>
    <row r="2265" spans="1:34" s="1300" customFormat="1" ht="45" x14ac:dyDescent="0.2">
      <c r="A2265" s="1287" t="s">
        <v>3377</v>
      </c>
      <c r="B2265" s="1288">
        <v>10027</v>
      </c>
      <c r="C2265" s="1292" t="s">
        <v>13667</v>
      </c>
      <c r="D2265" s="1293" t="s">
        <v>3421</v>
      </c>
      <c r="E2265" s="1298" t="s">
        <v>3457</v>
      </c>
      <c r="F2265" s="1298" t="s">
        <v>3458</v>
      </c>
      <c r="G2265" s="1298" t="s">
        <v>3423</v>
      </c>
      <c r="H2265" s="1298" t="s">
        <v>3424</v>
      </c>
      <c r="I2265" s="1298" t="s">
        <v>3425</v>
      </c>
      <c r="J2265" s="1298" t="s">
        <v>3452</v>
      </c>
      <c r="K2265" s="1299"/>
      <c r="L2265" s="1299"/>
      <c r="M2265" s="1299"/>
      <c r="N2265" s="1299"/>
      <c r="O2265" s="1299"/>
      <c r="P2265" s="1299"/>
      <c r="Q2265" s="1299"/>
      <c r="R2265" s="1299"/>
      <c r="S2265" s="1299"/>
      <c r="T2265" s="1299"/>
      <c r="U2265" s="1299"/>
      <c r="V2265" s="1299"/>
      <c r="W2265" s="1299"/>
      <c r="X2265" s="1299"/>
      <c r="Y2265" s="1299"/>
      <c r="Z2265" s="1299"/>
      <c r="AA2265" s="1299"/>
      <c r="AB2265" s="1299"/>
      <c r="AC2265" s="1299"/>
      <c r="AD2265" s="1299"/>
      <c r="AE2265" s="1299"/>
      <c r="AF2265" s="1299"/>
      <c r="AG2265" s="1299"/>
      <c r="AH2265" s="1299"/>
    </row>
    <row r="2266" spans="1:34" s="1300" customFormat="1" ht="45" x14ac:dyDescent="0.2">
      <c r="A2266" s="1287" t="s">
        <v>3377</v>
      </c>
      <c r="B2266" s="1288">
        <v>10027</v>
      </c>
      <c r="C2266" s="1292" t="s">
        <v>13667</v>
      </c>
      <c r="D2266" s="1293" t="s">
        <v>3421</v>
      </c>
      <c r="E2266" s="1298" t="s">
        <v>3459</v>
      </c>
      <c r="F2266" s="1298" t="s">
        <v>3460</v>
      </c>
      <c r="G2266" s="1298" t="s">
        <v>3423</v>
      </c>
      <c r="H2266" s="1298" t="s">
        <v>3424</v>
      </c>
      <c r="I2266" s="1298" t="s">
        <v>3425</v>
      </c>
      <c r="J2266" s="1298" t="s">
        <v>3452</v>
      </c>
      <c r="K2266" s="1299"/>
      <c r="L2266" s="1299"/>
      <c r="M2266" s="1299"/>
      <c r="N2266" s="1299"/>
      <c r="O2266" s="1299"/>
      <c r="P2266" s="1299"/>
      <c r="Q2266" s="1299"/>
      <c r="R2266" s="1299"/>
      <c r="S2266" s="1299"/>
      <c r="T2266" s="1299"/>
      <c r="U2266" s="1299"/>
      <c r="V2266" s="1299"/>
      <c r="W2266" s="1299"/>
      <c r="X2266" s="1299"/>
      <c r="Y2266" s="1299"/>
      <c r="Z2266" s="1299"/>
      <c r="AA2266" s="1299"/>
      <c r="AB2266" s="1299"/>
      <c r="AC2266" s="1299"/>
      <c r="AD2266" s="1299"/>
      <c r="AE2266" s="1299"/>
      <c r="AF2266" s="1299"/>
      <c r="AG2266" s="1299"/>
      <c r="AH2266" s="1299"/>
    </row>
    <row r="2267" spans="1:34" s="1300" customFormat="1" ht="45" x14ac:dyDescent="0.2">
      <c r="A2267" s="1287" t="s">
        <v>3377</v>
      </c>
      <c r="B2267" s="1288">
        <v>10027</v>
      </c>
      <c r="C2267" s="1292" t="s">
        <v>13667</v>
      </c>
      <c r="D2267" s="1293" t="s">
        <v>3421</v>
      </c>
      <c r="E2267" s="1298" t="s">
        <v>3461</v>
      </c>
      <c r="F2267" s="1298" t="s">
        <v>3462</v>
      </c>
      <c r="G2267" s="1298" t="s">
        <v>3423</v>
      </c>
      <c r="H2267" s="1298" t="s">
        <v>3424</v>
      </c>
      <c r="I2267" s="1298" t="s">
        <v>3425</v>
      </c>
      <c r="J2267" s="1298" t="s">
        <v>3452</v>
      </c>
      <c r="K2267" s="1299"/>
      <c r="L2267" s="1299"/>
      <c r="M2267" s="1299"/>
      <c r="N2267" s="1299"/>
      <c r="O2267" s="1299"/>
      <c r="P2267" s="1299"/>
      <c r="Q2267" s="1299"/>
      <c r="R2267" s="1299"/>
      <c r="S2267" s="1299"/>
      <c r="T2267" s="1299"/>
      <c r="U2267" s="1299"/>
      <c r="V2267" s="1299"/>
      <c r="W2267" s="1299"/>
      <c r="X2267" s="1299"/>
      <c r="Y2267" s="1299"/>
      <c r="Z2267" s="1299"/>
      <c r="AA2267" s="1299"/>
      <c r="AB2267" s="1299"/>
      <c r="AC2267" s="1299"/>
      <c r="AD2267" s="1299"/>
      <c r="AE2267" s="1299"/>
      <c r="AF2267" s="1299"/>
      <c r="AG2267" s="1299"/>
      <c r="AH2267" s="1299"/>
    </row>
    <row r="2268" spans="1:34" s="1300" customFormat="1" ht="45" x14ac:dyDescent="0.2">
      <c r="A2268" s="1287" t="s">
        <v>3377</v>
      </c>
      <c r="B2268" s="1288">
        <v>10027</v>
      </c>
      <c r="C2268" s="1292" t="s">
        <v>13667</v>
      </c>
      <c r="D2268" s="1293" t="s">
        <v>3421</v>
      </c>
      <c r="E2268" s="1298" t="s">
        <v>3463</v>
      </c>
      <c r="F2268" s="1298" t="s">
        <v>3464</v>
      </c>
      <c r="G2268" s="1298" t="s">
        <v>3423</v>
      </c>
      <c r="H2268" s="1298" t="s">
        <v>3424</v>
      </c>
      <c r="I2268" s="1298" t="s">
        <v>3425</v>
      </c>
      <c r="J2268" s="1298" t="s">
        <v>3452</v>
      </c>
      <c r="K2268" s="1299"/>
      <c r="L2268" s="1299"/>
      <c r="M2268" s="1299"/>
      <c r="N2268" s="1299"/>
      <c r="O2268" s="1299"/>
      <c r="P2268" s="1299"/>
      <c r="Q2268" s="1299"/>
      <c r="R2268" s="1299"/>
      <c r="S2268" s="1299"/>
      <c r="T2268" s="1299"/>
      <c r="U2268" s="1299"/>
      <c r="V2268" s="1299"/>
      <c r="W2268" s="1299"/>
      <c r="X2268" s="1299"/>
      <c r="Y2268" s="1299"/>
      <c r="Z2268" s="1299"/>
      <c r="AA2268" s="1299"/>
      <c r="AB2268" s="1299"/>
      <c r="AC2268" s="1299"/>
      <c r="AD2268" s="1299"/>
      <c r="AE2268" s="1299"/>
      <c r="AF2268" s="1299"/>
      <c r="AG2268" s="1299"/>
      <c r="AH2268" s="1299"/>
    </row>
    <row r="2269" spans="1:34" s="1300" customFormat="1" ht="45" x14ac:dyDescent="0.2">
      <c r="A2269" s="1287" t="s">
        <v>3377</v>
      </c>
      <c r="B2269" s="1288">
        <v>10027</v>
      </c>
      <c r="C2269" s="1292" t="s">
        <v>13667</v>
      </c>
      <c r="D2269" s="1293" t="s">
        <v>3421</v>
      </c>
      <c r="E2269" s="1298" t="s">
        <v>3465</v>
      </c>
      <c r="F2269" s="1298" t="s">
        <v>3466</v>
      </c>
      <c r="G2269" s="1298" t="s">
        <v>3423</v>
      </c>
      <c r="H2269" s="1298" t="s">
        <v>3424</v>
      </c>
      <c r="I2269" s="1298" t="s">
        <v>3425</v>
      </c>
      <c r="J2269" s="1298" t="s">
        <v>3452</v>
      </c>
      <c r="K2269" s="1299"/>
      <c r="L2269" s="1299"/>
      <c r="M2269" s="1299"/>
      <c r="N2269" s="1299"/>
      <c r="O2269" s="1299"/>
      <c r="P2269" s="1299"/>
      <c r="Q2269" s="1299"/>
      <c r="R2269" s="1299"/>
      <c r="S2269" s="1299"/>
      <c r="T2269" s="1299"/>
      <c r="U2269" s="1299"/>
      <c r="V2269" s="1299"/>
      <c r="W2269" s="1299"/>
      <c r="X2269" s="1299"/>
      <c r="Y2269" s="1299"/>
      <c r="Z2269" s="1299"/>
      <c r="AA2269" s="1299"/>
      <c r="AB2269" s="1299"/>
      <c r="AC2269" s="1299"/>
      <c r="AD2269" s="1299"/>
      <c r="AE2269" s="1299"/>
      <c r="AF2269" s="1299"/>
      <c r="AG2269" s="1299"/>
      <c r="AH2269" s="1299"/>
    </row>
    <row r="2270" spans="1:34" s="1300" customFormat="1" ht="45" x14ac:dyDescent="0.2">
      <c r="A2270" s="1287" t="s">
        <v>3377</v>
      </c>
      <c r="B2270" s="1288">
        <v>10027</v>
      </c>
      <c r="C2270" s="1292" t="s">
        <v>13667</v>
      </c>
      <c r="D2270" s="1293" t="s">
        <v>3421</v>
      </c>
      <c r="E2270" s="1298" t="s">
        <v>3467</v>
      </c>
      <c r="F2270" s="1298" t="s">
        <v>3468</v>
      </c>
      <c r="G2270" s="1298" t="s">
        <v>3423</v>
      </c>
      <c r="H2270" s="1298" t="s">
        <v>3424</v>
      </c>
      <c r="I2270" s="1298" t="s">
        <v>3425</v>
      </c>
      <c r="J2270" s="1298" t="s">
        <v>3452</v>
      </c>
      <c r="K2270" s="1299"/>
      <c r="L2270" s="1299"/>
      <c r="M2270" s="1299"/>
      <c r="N2270" s="1299"/>
      <c r="O2270" s="1299"/>
      <c r="P2270" s="1299"/>
      <c r="Q2270" s="1299"/>
      <c r="R2270" s="1299"/>
      <c r="S2270" s="1299"/>
      <c r="T2270" s="1299"/>
      <c r="U2270" s="1299"/>
      <c r="V2270" s="1299"/>
      <c r="W2270" s="1299"/>
      <c r="X2270" s="1299"/>
      <c r="Y2270" s="1299"/>
      <c r="Z2270" s="1299"/>
      <c r="AA2270" s="1299"/>
      <c r="AB2270" s="1299"/>
      <c r="AC2270" s="1299"/>
      <c r="AD2270" s="1299"/>
      <c r="AE2270" s="1299"/>
      <c r="AF2270" s="1299"/>
      <c r="AG2270" s="1299"/>
      <c r="AH2270" s="1299"/>
    </row>
    <row r="2271" spans="1:34" s="1300" customFormat="1" ht="45" x14ac:dyDescent="0.2">
      <c r="A2271" s="1287" t="s">
        <v>3377</v>
      </c>
      <c r="B2271" s="1288">
        <v>10027</v>
      </c>
      <c r="C2271" s="1292" t="s">
        <v>13667</v>
      </c>
      <c r="D2271" s="1293" t="s">
        <v>3421</v>
      </c>
      <c r="E2271" s="1298" t="s">
        <v>3469</v>
      </c>
      <c r="F2271" s="1298" t="s">
        <v>3470</v>
      </c>
      <c r="G2271" s="1298" t="s">
        <v>3423</v>
      </c>
      <c r="H2271" s="1298" t="s">
        <v>3424</v>
      </c>
      <c r="I2271" s="1298" t="s">
        <v>3425</v>
      </c>
      <c r="J2271" s="1298" t="s">
        <v>3452</v>
      </c>
      <c r="K2271" s="1299"/>
      <c r="L2271" s="1299"/>
      <c r="M2271" s="1299"/>
      <c r="N2271" s="1299"/>
      <c r="O2271" s="1299"/>
      <c r="P2271" s="1299"/>
      <c r="Q2271" s="1299"/>
      <c r="R2271" s="1299"/>
      <c r="S2271" s="1299"/>
      <c r="T2271" s="1299"/>
      <c r="U2271" s="1299"/>
      <c r="V2271" s="1299"/>
      <c r="W2271" s="1299"/>
      <c r="X2271" s="1299"/>
      <c r="Y2271" s="1299"/>
      <c r="Z2271" s="1299"/>
      <c r="AA2271" s="1299"/>
      <c r="AB2271" s="1299"/>
      <c r="AC2271" s="1299"/>
      <c r="AD2271" s="1299"/>
      <c r="AE2271" s="1299"/>
      <c r="AF2271" s="1299"/>
      <c r="AG2271" s="1299"/>
      <c r="AH2271" s="1299"/>
    </row>
    <row r="2272" spans="1:34" s="1300" customFormat="1" ht="45" x14ac:dyDescent="0.2">
      <c r="A2272" s="1287" t="s">
        <v>3377</v>
      </c>
      <c r="B2272" s="1288">
        <v>10027</v>
      </c>
      <c r="C2272" s="1292" t="s">
        <v>13667</v>
      </c>
      <c r="D2272" s="1293" t="s">
        <v>3421</v>
      </c>
      <c r="E2272" s="1298" t="s">
        <v>3471</v>
      </c>
      <c r="F2272" s="1298" t="s">
        <v>3472</v>
      </c>
      <c r="G2272" s="1298" t="s">
        <v>3423</v>
      </c>
      <c r="H2272" s="1298" t="s">
        <v>3424</v>
      </c>
      <c r="I2272" s="1298" t="s">
        <v>3425</v>
      </c>
      <c r="J2272" s="1298" t="s">
        <v>3452</v>
      </c>
      <c r="K2272" s="1299"/>
      <c r="L2272" s="1299"/>
      <c r="M2272" s="1299"/>
      <c r="N2272" s="1299"/>
      <c r="O2272" s="1299"/>
      <c r="P2272" s="1299"/>
      <c r="Q2272" s="1299"/>
      <c r="R2272" s="1299"/>
      <c r="S2272" s="1299"/>
      <c r="T2272" s="1299"/>
      <c r="U2272" s="1299"/>
      <c r="V2272" s="1299"/>
      <c r="W2272" s="1299"/>
      <c r="X2272" s="1299"/>
      <c r="Y2272" s="1299"/>
      <c r="Z2272" s="1299"/>
      <c r="AA2272" s="1299"/>
      <c r="AB2272" s="1299"/>
      <c r="AC2272" s="1299"/>
      <c r="AD2272" s="1299"/>
      <c r="AE2272" s="1299"/>
      <c r="AF2272" s="1299"/>
      <c r="AG2272" s="1299"/>
      <c r="AH2272" s="1299"/>
    </row>
    <row r="2273" spans="1:34" s="1300" customFormat="1" ht="45" x14ac:dyDescent="0.2">
      <c r="A2273" s="1287" t="s">
        <v>3377</v>
      </c>
      <c r="B2273" s="1288">
        <v>10027</v>
      </c>
      <c r="C2273" s="1292" t="s">
        <v>13667</v>
      </c>
      <c r="D2273" s="1293" t="s">
        <v>3421</v>
      </c>
      <c r="E2273" s="1298" t="s">
        <v>3473</v>
      </c>
      <c r="F2273" s="1298" t="s">
        <v>3474</v>
      </c>
      <c r="G2273" s="1298" t="s">
        <v>3423</v>
      </c>
      <c r="H2273" s="1298" t="s">
        <v>3424</v>
      </c>
      <c r="I2273" s="1298" t="s">
        <v>3425</v>
      </c>
      <c r="J2273" s="1298" t="s">
        <v>3452</v>
      </c>
      <c r="K2273" s="1299"/>
      <c r="L2273" s="1299"/>
      <c r="M2273" s="1299"/>
      <c r="N2273" s="1299"/>
      <c r="O2273" s="1299"/>
      <c r="P2273" s="1299"/>
      <c r="Q2273" s="1299"/>
      <c r="R2273" s="1299"/>
      <c r="S2273" s="1299"/>
      <c r="T2273" s="1299"/>
      <c r="U2273" s="1299"/>
      <c r="V2273" s="1299"/>
      <c r="W2273" s="1299"/>
      <c r="X2273" s="1299"/>
      <c r="Y2273" s="1299"/>
      <c r="Z2273" s="1299"/>
      <c r="AA2273" s="1299"/>
      <c r="AB2273" s="1299"/>
      <c r="AC2273" s="1299"/>
      <c r="AD2273" s="1299"/>
      <c r="AE2273" s="1299"/>
      <c r="AF2273" s="1299"/>
      <c r="AG2273" s="1299"/>
      <c r="AH2273" s="1299"/>
    </row>
    <row r="2274" spans="1:34" s="1300" customFormat="1" ht="45" x14ac:dyDescent="0.2">
      <c r="A2274" s="1287" t="s">
        <v>3377</v>
      </c>
      <c r="B2274" s="1288">
        <v>10027</v>
      </c>
      <c r="C2274" s="1292" t="s">
        <v>13667</v>
      </c>
      <c r="D2274" s="1293" t="s">
        <v>3421</v>
      </c>
      <c r="E2274" s="1298" t="s">
        <v>3475</v>
      </c>
      <c r="F2274" s="1298" t="s">
        <v>3476</v>
      </c>
      <c r="G2274" s="1298" t="s">
        <v>3423</v>
      </c>
      <c r="H2274" s="1298" t="s">
        <v>3424</v>
      </c>
      <c r="I2274" s="1298" t="s">
        <v>3425</v>
      </c>
      <c r="J2274" s="1298" t="s">
        <v>3452</v>
      </c>
      <c r="K2274" s="1299"/>
      <c r="L2274" s="1299"/>
      <c r="M2274" s="1299"/>
      <c r="N2274" s="1299"/>
      <c r="O2274" s="1299"/>
      <c r="P2274" s="1299"/>
      <c r="Q2274" s="1299"/>
      <c r="R2274" s="1299"/>
      <c r="S2274" s="1299"/>
      <c r="T2274" s="1299"/>
      <c r="U2274" s="1299"/>
      <c r="V2274" s="1299"/>
      <c r="W2274" s="1299"/>
      <c r="X2274" s="1299"/>
      <c r="Y2274" s="1299"/>
      <c r="Z2274" s="1299"/>
      <c r="AA2274" s="1299"/>
      <c r="AB2274" s="1299"/>
      <c r="AC2274" s="1299"/>
      <c r="AD2274" s="1299"/>
      <c r="AE2274" s="1299"/>
      <c r="AF2274" s="1299"/>
      <c r="AG2274" s="1299"/>
      <c r="AH2274" s="1299"/>
    </row>
    <row r="2275" spans="1:34" s="1300" customFormat="1" ht="45" x14ac:dyDescent="0.2">
      <c r="A2275" s="1287" t="s">
        <v>3377</v>
      </c>
      <c r="B2275" s="1288">
        <v>10027</v>
      </c>
      <c r="C2275" s="1292" t="s">
        <v>13667</v>
      </c>
      <c r="D2275" s="1293" t="s">
        <v>3421</v>
      </c>
      <c r="E2275" s="1298" t="s">
        <v>3477</v>
      </c>
      <c r="F2275" s="1298" t="s">
        <v>3478</v>
      </c>
      <c r="G2275" s="1298" t="s">
        <v>3423</v>
      </c>
      <c r="H2275" s="1298" t="s">
        <v>3424</v>
      </c>
      <c r="I2275" s="1298" t="s">
        <v>3425</v>
      </c>
      <c r="J2275" s="1298" t="s">
        <v>3452</v>
      </c>
      <c r="K2275" s="1299"/>
      <c r="L2275" s="1299"/>
      <c r="M2275" s="1299"/>
      <c r="N2275" s="1299"/>
      <c r="O2275" s="1299"/>
      <c r="P2275" s="1299"/>
      <c r="Q2275" s="1299"/>
      <c r="R2275" s="1299"/>
      <c r="S2275" s="1299"/>
      <c r="T2275" s="1299"/>
      <c r="U2275" s="1299"/>
      <c r="V2275" s="1299"/>
      <c r="W2275" s="1299"/>
      <c r="X2275" s="1299"/>
      <c r="Y2275" s="1299"/>
      <c r="Z2275" s="1299"/>
      <c r="AA2275" s="1299"/>
      <c r="AB2275" s="1299"/>
      <c r="AC2275" s="1299"/>
      <c r="AD2275" s="1299"/>
      <c r="AE2275" s="1299"/>
      <c r="AF2275" s="1299"/>
      <c r="AG2275" s="1299"/>
      <c r="AH2275" s="1299"/>
    </row>
    <row r="2276" spans="1:34" s="1300" customFormat="1" ht="45" x14ac:dyDescent="0.2">
      <c r="A2276" s="1287" t="s">
        <v>3377</v>
      </c>
      <c r="B2276" s="1288">
        <v>10027</v>
      </c>
      <c r="C2276" s="1292" t="s">
        <v>13667</v>
      </c>
      <c r="D2276" s="1293" t="s">
        <v>3421</v>
      </c>
      <c r="E2276" s="1298" t="s">
        <v>3479</v>
      </c>
      <c r="F2276" s="1298" t="s">
        <v>3480</v>
      </c>
      <c r="G2276" s="1298" t="s">
        <v>3423</v>
      </c>
      <c r="H2276" s="1298" t="s">
        <v>3424</v>
      </c>
      <c r="I2276" s="1298" t="s">
        <v>3425</v>
      </c>
      <c r="J2276" s="1298" t="s">
        <v>3452</v>
      </c>
      <c r="K2276" s="1299"/>
      <c r="L2276" s="1299"/>
      <c r="M2276" s="1299"/>
      <c r="N2276" s="1299"/>
      <c r="O2276" s="1299"/>
      <c r="P2276" s="1299"/>
      <c r="Q2276" s="1299"/>
      <c r="R2276" s="1299"/>
      <c r="S2276" s="1299"/>
      <c r="T2276" s="1299"/>
      <c r="U2276" s="1299"/>
      <c r="V2276" s="1299"/>
      <c r="W2276" s="1299"/>
      <c r="X2276" s="1299"/>
      <c r="Y2276" s="1299"/>
      <c r="Z2276" s="1299"/>
      <c r="AA2276" s="1299"/>
      <c r="AB2276" s="1299"/>
      <c r="AC2276" s="1299"/>
      <c r="AD2276" s="1299"/>
      <c r="AE2276" s="1299"/>
      <c r="AF2276" s="1299"/>
      <c r="AG2276" s="1299"/>
      <c r="AH2276" s="1299"/>
    </row>
    <row r="2277" spans="1:34" s="1300" customFormat="1" ht="45" x14ac:dyDescent="0.2">
      <c r="A2277" s="1287" t="s">
        <v>3377</v>
      </c>
      <c r="B2277" s="1288">
        <v>10027</v>
      </c>
      <c r="C2277" s="1292" t="s">
        <v>13667</v>
      </c>
      <c r="D2277" s="1293" t="s">
        <v>3421</v>
      </c>
      <c r="E2277" s="1298" t="s">
        <v>3481</v>
      </c>
      <c r="F2277" s="1298" t="s">
        <v>3482</v>
      </c>
      <c r="G2277" s="1298" t="s">
        <v>3423</v>
      </c>
      <c r="H2277" s="1298" t="s">
        <v>3424</v>
      </c>
      <c r="I2277" s="1298" t="s">
        <v>3425</v>
      </c>
      <c r="J2277" s="1298" t="s">
        <v>3452</v>
      </c>
      <c r="K2277" s="1299"/>
      <c r="L2277" s="1299"/>
      <c r="M2277" s="1299"/>
      <c r="N2277" s="1299"/>
      <c r="O2277" s="1299"/>
      <c r="P2277" s="1299"/>
      <c r="Q2277" s="1299"/>
      <c r="R2277" s="1299"/>
      <c r="S2277" s="1299"/>
      <c r="T2277" s="1299"/>
      <c r="U2277" s="1299"/>
      <c r="V2277" s="1299"/>
      <c r="W2277" s="1299"/>
      <c r="X2277" s="1299"/>
      <c r="Y2277" s="1299"/>
      <c r="Z2277" s="1299"/>
      <c r="AA2277" s="1299"/>
      <c r="AB2277" s="1299"/>
      <c r="AC2277" s="1299"/>
      <c r="AD2277" s="1299"/>
      <c r="AE2277" s="1299"/>
      <c r="AF2277" s="1299"/>
      <c r="AG2277" s="1299"/>
      <c r="AH2277" s="1299"/>
    </row>
    <row r="2278" spans="1:34" s="1300" customFormat="1" ht="45" x14ac:dyDescent="0.2">
      <c r="A2278" s="1287" t="s">
        <v>3377</v>
      </c>
      <c r="B2278" s="1288">
        <v>10027</v>
      </c>
      <c r="C2278" s="1292" t="s">
        <v>13667</v>
      </c>
      <c r="D2278" s="1293" t="s">
        <v>3421</v>
      </c>
      <c r="E2278" s="1298" t="s">
        <v>3483</v>
      </c>
      <c r="F2278" s="1298" t="s">
        <v>3484</v>
      </c>
      <c r="G2278" s="1298" t="s">
        <v>3423</v>
      </c>
      <c r="H2278" s="1298" t="s">
        <v>3424</v>
      </c>
      <c r="I2278" s="1298" t="s">
        <v>3425</v>
      </c>
      <c r="J2278" s="1298" t="s">
        <v>3452</v>
      </c>
      <c r="K2278" s="1299"/>
      <c r="L2278" s="1299"/>
      <c r="M2278" s="1299"/>
      <c r="N2278" s="1299"/>
      <c r="O2278" s="1299"/>
      <c r="P2278" s="1299"/>
      <c r="Q2278" s="1299"/>
      <c r="R2278" s="1299"/>
      <c r="S2278" s="1299"/>
      <c r="T2278" s="1299"/>
      <c r="U2278" s="1299"/>
      <c r="V2278" s="1299"/>
      <c r="W2278" s="1299"/>
      <c r="X2278" s="1299"/>
      <c r="Y2278" s="1299"/>
      <c r="Z2278" s="1299"/>
      <c r="AA2278" s="1299"/>
      <c r="AB2278" s="1299"/>
      <c r="AC2278" s="1299"/>
      <c r="AD2278" s="1299"/>
      <c r="AE2278" s="1299"/>
      <c r="AF2278" s="1299"/>
      <c r="AG2278" s="1299"/>
      <c r="AH2278" s="1299"/>
    </row>
    <row r="2279" spans="1:34" s="1300" customFormat="1" ht="45" x14ac:dyDescent="0.2">
      <c r="A2279" s="1287" t="s">
        <v>3377</v>
      </c>
      <c r="B2279" s="1288">
        <v>10027</v>
      </c>
      <c r="C2279" s="1292" t="s">
        <v>13667</v>
      </c>
      <c r="D2279" s="1293" t="s">
        <v>3421</v>
      </c>
      <c r="E2279" s="1298" t="s">
        <v>3485</v>
      </c>
      <c r="F2279" s="1298" t="s">
        <v>3486</v>
      </c>
      <c r="G2279" s="1298" t="s">
        <v>3423</v>
      </c>
      <c r="H2279" s="1298" t="s">
        <v>3424</v>
      </c>
      <c r="I2279" s="1298" t="s">
        <v>3425</v>
      </c>
      <c r="J2279" s="1298" t="s">
        <v>3452</v>
      </c>
      <c r="K2279" s="1299"/>
      <c r="L2279" s="1299"/>
      <c r="M2279" s="1299"/>
      <c r="N2279" s="1299"/>
      <c r="O2279" s="1299"/>
      <c r="P2279" s="1299"/>
      <c r="Q2279" s="1299"/>
      <c r="R2279" s="1299"/>
      <c r="S2279" s="1299"/>
      <c r="T2279" s="1299"/>
      <c r="U2279" s="1299"/>
      <c r="V2279" s="1299"/>
      <c r="W2279" s="1299"/>
      <c r="X2279" s="1299"/>
      <c r="Y2279" s="1299"/>
      <c r="Z2279" s="1299"/>
      <c r="AA2279" s="1299"/>
      <c r="AB2279" s="1299"/>
      <c r="AC2279" s="1299"/>
      <c r="AD2279" s="1299"/>
      <c r="AE2279" s="1299"/>
      <c r="AF2279" s="1299"/>
      <c r="AG2279" s="1299"/>
      <c r="AH2279" s="1299"/>
    </row>
    <row r="2280" spans="1:34" s="1300" customFormat="1" ht="45" x14ac:dyDescent="0.2">
      <c r="A2280" s="1287" t="s">
        <v>3377</v>
      </c>
      <c r="B2280" s="1288">
        <v>10027</v>
      </c>
      <c r="C2280" s="1292" t="s">
        <v>13667</v>
      </c>
      <c r="D2280" s="1293" t="s">
        <v>3421</v>
      </c>
      <c r="E2280" s="1298" t="s">
        <v>3487</v>
      </c>
      <c r="F2280" s="1298" t="s">
        <v>3488</v>
      </c>
      <c r="G2280" s="1298" t="s">
        <v>3423</v>
      </c>
      <c r="H2280" s="1298" t="s">
        <v>3424</v>
      </c>
      <c r="I2280" s="1298" t="s">
        <v>3425</v>
      </c>
      <c r="J2280" s="1298" t="s">
        <v>3452</v>
      </c>
      <c r="K2280" s="1299"/>
      <c r="L2280" s="1299"/>
      <c r="M2280" s="1299"/>
      <c r="N2280" s="1299"/>
      <c r="O2280" s="1299"/>
      <c r="P2280" s="1299"/>
      <c r="Q2280" s="1299"/>
      <c r="R2280" s="1299"/>
      <c r="S2280" s="1299"/>
      <c r="T2280" s="1299"/>
      <c r="U2280" s="1299"/>
      <c r="V2280" s="1299"/>
      <c r="W2280" s="1299"/>
      <c r="X2280" s="1299"/>
      <c r="Y2280" s="1299"/>
      <c r="Z2280" s="1299"/>
      <c r="AA2280" s="1299"/>
      <c r="AB2280" s="1299"/>
      <c r="AC2280" s="1299"/>
      <c r="AD2280" s="1299"/>
      <c r="AE2280" s="1299"/>
      <c r="AF2280" s="1299"/>
      <c r="AG2280" s="1299"/>
      <c r="AH2280" s="1299"/>
    </row>
    <row r="2281" spans="1:34" s="1300" customFormat="1" ht="45" x14ac:dyDescent="0.2">
      <c r="A2281" s="1287" t="s">
        <v>3377</v>
      </c>
      <c r="B2281" s="1288">
        <v>10027</v>
      </c>
      <c r="C2281" s="1292" t="s">
        <v>13667</v>
      </c>
      <c r="D2281" s="1293" t="s">
        <v>3421</v>
      </c>
      <c r="E2281" s="1298" t="s">
        <v>3489</v>
      </c>
      <c r="F2281" s="1298" t="s">
        <v>3490</v>
      </c>
      <c r="G2281" s="1298" t="s">
        <v>3423</v>
      </c>
      <c r="H2281" s="1298" t="s">
        <v>3424</v>
      </c>
      <c r="I2281" s="1298" t="s">
        <v>3425</v>
      </c>
      <c r="J2281" s="1298" t="s">
        <v>3452</v>
      </c>
      <c r="K2281" s="1299"/>
      <c r="L2281" s="1299"/>
      <c r="M2281" s="1299"/>
      <c r="N2281" s="1299"/>
      <c r="O2281" s="1299"/>
      <c r="P2281" s="1299"/>
      <c r="Q2281" s="1299"/>
      <c r="R2281" s="1299"/>
      <c r="S2281" s="1299"/>
      <c r="T2281" s="1299"/>
      <c r="U2281" s="1299"/>
      <c r="V2281" s="1299"/>
      <c r="W2281" s="1299"/>
      <c r="X2281" s="1299"/>
      <c r="Y2281" s="1299"/>
      <c r="Z2281" s="1299"/>
      <c r="AA2281" s="1299"/>
      <c r="AB2281" s="1299"/>
      <c r="AC2281" s="1299"/>
      <c r="AD2281" s="1299"/>
      <c r="AE2281" s="1299"/>
      <c r="AF2281" s="1299"/>
      <c r="AG2281" s="1299"/>
      <c r="AH2281" s="1299"/>
    </row>
    <row r="2282" spans="1:34" s="1300" customFormat="1" ht="45" x14ac:dyDescent="0.2">
      <c r="A2282" s="1287" t="s">
        <v>3377</v>
      </c>
      <c r="B2282" s="1288">
        <v>10027</v>
      </c>
      <c r="C2282" s="1292" t="s">
        <v>13667</v>
      </c>
      <c r="D2282" s="1293" t="s">
        <v>3421</v>
      </c>
      <c r="E2282" s="1298" t="s">
        <v>3491</v>
      </c>
      <c r="F2282" s="1298" t="s">
        <v>3492</v>
      </c>
      <c r="G2282" s="1298" t="s">
        <v>3423</v>
      </c>
      <c r="H2282" s="1298" t="s">
        <v>3424</v>
      </c>
      <c r="I2282" s="1298" t="s">
        <v>3425</v>
      </c>
      <c r="J2282" s="1298" t="s">
        <v>3452</v>
      </c>
      <c r="K2282" s="1299"/>
      <c r="L2282" s="1299"/>
      <c r="M2282" s="1299"/>
      <c r="N2282" s="1299"/>
      <c r="O2282" s="1299"/>
      <c r="P2282" s="1299"/>
      <c r="Q2282" s="1299"/>
      <c r="R2282" s="1299"/>
      <c r="S2282" s="1299"/>
      <c r="T2282" s="1299"/>
      <c r="U2282" s="1299"/>
      <c r="V2282" s="1299"/>
      <c r="W2282" s="1299"/>
      <c r="X2282" s="1299"/>
      <c r="Y2282" s="1299"/>
      <c r="Z2282" s="1299"/>
      <c r="AA2282" s="1299"/>
      <c r="AB2282" s="1299"/>
      <c r="AC2282" s="1299"/>
      <c r="AD2282" s="1299"/>
      <c r="AE2282" s="1299"/>
      <c r="AF2282" s="1299"/>
      <c r="AG2282" s="1299"/>
      <c r="AH2282" s="1299"/>
    </row>
    <row r="2283" spans="1:34" s="1300" customFormat="1" ht="45" x14ac:dyDescent="0.2">
      <c r="A2283" s="1287" t="s">
        <v>3377</v>
      </c>
      <c r="B2283" s="1288">
        <v>10027</v>
      </c>
      <c r="C2283" s="1292" t="s">
        <v>13667</v>
      </c>
      <c r="D2283" s="1293" t="s">
        <v>3421</v>
      </c>
      <c r="E2283" s="1298" t="s">
        <v>3493</v>
      </c>
      <c r="F2283" s="1298" t="s">
        <v>3494</v>
      </c>
      <c r="G2283" s="1298" t="s">
        <v>3423</v>
      </c>
      <c r="H2283" s="1298" t="s">
        <v>3424</v>
      </c>
      <c r="I2283" s="1298" t="s">
        <v>3425</v>
      </c>
      <c r="J2283" s="1298" t="s">
        <v>3452</v>
      </c>
      <c r="K2283" s="1299"/>
      <c r="L2283" s="1299"/>
      <c r="M2283" s="1299"/>
      <c r="N2283" s="1299"/>
      <c r="O2283" s="1299"/>
      <c r="P2283" s="1299"/>
      <c r="Q2283" s="1299"/>
      <c r="R2283" s="1299"/>
      <c r="S2283" s="1299"/>
      <c r="T2283" s="1299"/>
      <c r="U2283" s="1299"/>
      <c r="V2283" s="1299"/>
      <c r="W2283" s="1299"/>
      <c r="X2283" s="1299"/>
      <c r="Y2283" s="1299"/>
      <c r="Z2283" s="1299"/>
      <c r="AA2283" s="1299"/>
      <c r="AB2283" s="1299"/>
      <c r="AC2283" s="1299"/>
      <c r="AD2283" s="1299"/>
      <c r="AE2283" s="1299"/>
      <c r="AF2283" s="1299"/>
      <c r="AG2283" s="1299"/>
      <c r="AH2283" s="1299"/>
    </row>
    <row r="2284" spans="1:34" s="1300" customFormat="1" ht="45" x14ac:dyDescent="0.2">
      <c r="A2284" s="1287" t="s">
        <v>3377</v>
      </c>
      <c r="B2284" s="1288">
        <v>10027</v>
      </c>
      <c r="C2284" s="1292" t="s">
        <v>13667</v>
      </c>
      <c r="D2284" s="1293" t="s">
        <v>3421</v>
      </c>
      <c r="E2284" s="1298" t="s">
        <v>3495</v>
      </c>
      <c r="F2284" s="1298" t="s">
        <v>3496</v>
      </c>
      <c r="G2284" s="1298" t="s">
        <v>3423</v>
      </c>
      <c r="H2284" s="1298" t="s">
        <v>3424</v>
      </c>
      <c r="I2284" s="1298" t="s">
        <v>3425</v>
      </c>
      <c r="J2284" s="1298" t="s">
        <v>3452</v>
      </c>
      <c r="K2284" s="1299"/>
      <c r="L2284" s="1299"/>
      <c r="M2284" s="1299"/>
      <c r="N2284" s="1299"/>
      <c r="O2284" s="1299"/>
      <c r="P2284" s="1299"/>
      <c r="Q2284" s="1299"/>
      <c r="R2284" s="1299"/>
      <c r="S2284" s="1299"/>
      <c r="T2284" s="1299"/>
      <c r="U2284" s="1299"/>
      <c r="V2284" s="1299"/>
      <c r="W2284" s="1299"/>
      <c r="X2284" s="1299"/>
      <c r="Y2284" s="1299"/>
      <c r="Z2284" s="1299"/>
      <c r="AA2284" s="1299"/>
      <c r="AB2284" s="1299"/>
      <c r="AC2284" s="1299"/>
      <c r="AD2284" s="1299"/>
      <c r="AE2284" s="1299"/>
      <c r="AF2284" s="1299"/>
      <c r="AG2284" s="1299"/>
      <c r="AH2284" s="1299"/>
    </row>
    <row r="2285" spans="1:34" s="1300" customFormat="1" ht="45" x14ac:dyDescent="0.2">
      <c r="A2285" s="1287" t="s">
        <v>3377</v>
      </c>
      <c r="B2285" s="1288">
        <v>10027</v>
      </c>
      <c r="C2285" s="1292" t="s">
        <v>13667</v>
      </c>
      <c r="D2285" s="1293" t="s">
        <v>3421</v>
      </c>
      <c r="E2285" s="1298" t="s">
        <v>3497</v>
      </c>
      <c r="F2285" s="1298" t="s">
        <v>3498</v>
      </c>
      <c r="G2285" s="1298" t="s">
        <v>3423</v>
      </c>
      <c r="H2285" s="1298" t="s">
        <v>3424</v>
      </c>
      <c r="I2285" s="1298" t="s">
        <v>3425</v>
      </c>
      <c r="J2285" s="1298" t="s">
        <v>3452</v>
      </c>
      <c r="K2285" s="1299"/>
      <c r="L2285" s="1299"/>
      <c r="M2285" s="1299"/>
      <c r="N2285" s="1299"/>
      <c r="O2285" s="1299"/>
      <c r="P2285" s="1299"/>
      <c r="Q2285" s="1299"/>
      <c r="R2285" s="1299"/>
      <c r="S2285" s="1299"/>
      <c r="T2285" s="1299"/>
      <c r="U2285" s="1299"/>
      <c r="V2285" s="1299"/>
      <c r="W2285" s="1299"/>
      <c r="X2285" s="1299"/>
      <c r="Y2285" s="1299"/>
      <c r="Z2285" s="1299"/>
      <c r="AA2285" s="1299"/>
      <c r="AB2285" s="1299"/>
      <c r="AC2285" s="1299"/>
      <c r="AD2285" s="1299"/>
      <c r="AE2285" s="1299"/>
      <c r="AF2285" s="1299"/>
      <c r="AG2285" s="1299"/>
      <c r="AH2285" s="1299"/>
    </row>
    <row r="2286" spans="1:34" s="1300" customFormat="1" ht="45" x14ac:dyDescent="0.2">
      <c r="A2286" s="1287" t="s">
        <v>3377</v>
      </c>
      <c r="B2286" s="1288">
        <v>10027</v>
      </c>
      <c r="C2286" s="1292" t="s">
        <v>13667</v>
      </c>
      <c r="D2286" s="1293" t="s">
        <v>3421</v>
      </c>
      <c r="E2286" s="1298" t="s">
        <v>3499</v>
      </c>
      <c r="F2286" s="1298" t="s">
        <v>3500</v>
      </c>
      <c r="G2286" s="1298" t="s">
        <v>3423</v>
      </c>
      <c r="H2286" s="1298" t="s">
        <v>3424</v>
      </c>
      <c r="I2286" s="1298" t="s">
        <v>3425</v>
      </c>
      <c r="J2286" s="1298" t="s">
        <v>3452</v>
      </c>
      <c r="K2286" s="1299"/>
      <c r="L2286" s="1299"/>
      <c r="M2286" s="1299"/>
      <c r="N2286" s="1299"/>
      <c r="O2286" s="1299"/>
      <c r="P2286" s="1299"/>
      <c r="Q2286" s="1299"/>
      <c r="R2286" s="1299"/>
      <c r="S2286" s="1299"/>
      <c r="T2286" s="1299"/>
      <c r="U2286" s="1299"/>
      <c r="V2286" s="1299"/>
      <c r="W2286" s="1299"/>
      <c r="X2286" s="1299"/>
      <c r="Y2286" s="1299"/>
      <c r="Z2286" s="1299"/>
      <c r="AA2286" s="1299"/>
      <c r="AB2286" s="1299"/>
      <c r="AC2286" s="1299"/>
      <c r="AD2286" s="1299"/>
      <c r="AE2286" s="1299"/>
      <c r="AF2286" s="1299"/>
      <c r="AG2286" s="1299"/>
      <c r="AH2286" s="1299"/>
    </row>
    <row r="2287" spans="1:34" s="1300" customFormat="1" ht="45" x14ac:dyDescent="0.2">
      <c r="A2287" s="1287" t="s">
        <v>3377</v>
      </c>
      <c r="B2287" s="1288">
        <v>10027</v>
      </c>
      <c r="C2287" s="1292" t="s">
        <v>13667</v>
      </c>
      <c r="D2287" s="1293" t="s">
        <v>3421</v>
      </c>
      <c r="E2287" s="1298" t="s">
        <v>3501</v>
      </c>
      <c r="F2287" s="1298" t="s">
        <v>3502</v>
      </c>
      <c r="G2287" s="1298" t="s">
        <v>3423</v>
      </c>
      <c r="H2287" s="1298" t="s">
        <v>3424</v>
      </c>
      <c r="I2287" s="1298" t="s">
        <v>3425</v>
      </c>
      <c r="J2287" s="1298" t="s">
        <v>3452</v>
      </c>
      <c r="K2287" s="1299"/>
      <c r="L2287" s="1299"/>
      <c r="M2287" s="1299"/>
      <c r="N2287" s="1299"/>
      <c r="O2287" s="1299"/>
      <c r="P2287" s="1299"/>
      <c r="Q2287" s="1299"/>
      <c r="R2287" s="1299"/>
      <c r="S2287" s="1299"/>
      <c r="T2287" s="1299"/>
      <c r="U2287" s="1299"/>
      <c r="V2287" s="1299"/>
      <c r="W2287" s="1299"/>
      <c r="X2287" s="1299"/>
      <c r="Y2287" s="1299"/>
      <c r="Z2287" s="1299"/>
      <c r="AA2287" s="1299"/>
      <c r="AB2287" s="1299"/>
      <c r="AC2287" s="1299"/>
      <c r="AD2287" s="1299"/>
      <c r="AE2287" s="1299"/>
      <c r="AF2287" s="1299"/>
      <c r="AG2287" s="1299"/>
      <c r="AH2287" s="1299"/>
    </row>
    <row r="2288" spans="1:34" s="1300" customFormat="1" ht="45" x14ac:dyDescent="0.2">
      <c r="A2288" s="1287" t="s">
        <v>3377</v>
      </c>
      <c r="B2288" s="1288">
        <v>10027</v>
      </c>
      <c r="C2288" s="1292" t="s">
        <v>13667</v>
      </c>
      <c r="D2288" s="1293" t="s">
        <v>3421</v>
      </c>
      <c r="E2288" s="1298" t="s">
        <v>3503</v>
      </c>
      <c r="F2288" s="1298" t="s">
        <v>3504</v>
      </c>
      <c r="G2288" s="1298" t="s">
        <v>3423</v>
      </c>
      <c r="H2288" s="1298" t="s">
        <v>3424</v>
      </c>
      <c r="I2288" s="1298" t="s">
        <v>3425</v>
      </c>
      <c r="J2288" s="1298" t="s">
        <v>3452</v>
      </c>
      <c r="K2288" s="1299"/>
      <c r="L2288" s="1299"/>
      <c r="M2288" s="1299"/>
      <c r="N2288" s="1299"/>
      <c r="O2288" s="1299"/>
      <c r="P2288" s="1299"/>
      <c r="Q2288" s="1299"/>
      <c r="R2288" s="1299"/>
      <c r="S2288" s="1299"/>
      <c r="T2288" s="1299"/>
      <c r="U2288" s="1299"/>
      <c r="V2288" s="1299"/>
      <c r="W2288" s="1299"/>
      <c r="X2288" s="1299"/>
      <c r="Y2288" s="1299"/>
      <c r="Z2288" s="1299"/>
      <c r="AA2288" s="1299"/>
      <c r="AB2288" s="1299"/>
      <c r="AC2288" s="1299"/>
      <c r="AD2288" s="1299"/>
      <c r="AE2288" s="1299"/>
      <c r="AF2288" s="1299"/>
      <c r="AG2288" s="1299"/>
      <c r="AH2288" s="1299"/>
    </row>
    <row r="2289" spans="1:34" s="1300" customFormat="1" ht="45" x14ac:dyDescent="0.2">
      <c r="A2289" s="1287" t="s">
        <v>3377</v>
      </c>
      <c r="B2289" s="1288">
        <v>10027</v>
      </c>
      <c r="C2289" s="1292" t="s">
        <v>13667</v>
      </c>
      <c r="D2289" s="1293" t="s">
        <v>3421</v>
      </c>
      <c r="E2289" s="1298" t="s">
        <v>3505</v>
      </c>
      <c r="F2289" s="1298" t="s">
        <v>3506</v>
      </c>
      <c r="G2289" s="1298" t="s">
        <v>3423</v>
      </c>
      <c r="H2289" s="1298" t="s">
        <v>3424</v>
      </c>
      <c r="I2289" s="1298" t="s">
        <v>3425</v>
      </c>
      <c r="J2289" s="1298" t="s">
        <v>3452</v>
      </c>
      <c r="K2289" s="1299"/>
      <c r="L2289" s="1299"/>
      <c r="M2289" s="1299"/>
      <c r="N2289" s="1299"/>
      <c r="O2289" s="1299"/>
      <c r="P2289" s="1299"/>
      <c r="Q2289" s="1299"/>
      <c r="R2289" s="1299"/>
      <c r="S2289" s="1299"/>
      <c r="T2289" s="1299"/>
      <c r="U2289" s="1299"/>
      <c r="V2289" s="1299"/>
      <c r="W2289" s="1299"/>
      <c r="X2289" s="1299"/>
      <c r="Y2289" s="1299"/>
      <c r="Z2289" s="1299"/>
      <c r="AA2289" s="1299"/>
      <c r="AB2289" s="1299"/>
      <c r="AC2289" s="1299"/>
      <c r="AD2289" s="1299"/>
      <c r="AE2289" s="1299"/>
      <c r="AF2289" s="1299"/>
      <c r="AG2289" s="1299"/>
      <c r="AH2289" s="1299"/>
    </row>
    <row r="2290" spans="1:34" s="1300" customFormat="1" ht="45" x14ac:dyDescent="0.2">
      <c r="A2290" s="1287" t="s">
        <v>3377</v>
      </c>
      <c r="B2290" s="1288">
        <v>10027</v>
      </c>
      <c r="C2290" s="1292" t="s">
        <v>13667</v>
      </c>
      <c r="D2290" s="1293" t="s">
        <v>3421</v>
      </c>
      <c r="E2290" s="1298" t="s">
        <v>3507</v>
      </c>
      <c r="F2290" s="1298" t="s">
        <v>3508</v>
      </c>
      <c r="G2290" s="1298" t="s">
        <v>3423</v>
      </c>
      <c r="H2290" s="1298" t="s">
        <v>3424</v>
      </c>
      <c r="I2290" s="1298" t="s">
        <v>3425</v>
      </c>
      <c r="J2290" s="1298" t="s">
        <v>3452</v>
      </c>
      <c r="K2290" s="1299"/>
      <c r="L2290" s="1299"/>
      <c r="M2290" s="1299"/>
      <c r="N2290" s="1299"/>
      <c r="O2290" s="1299"/>
      <c r="P2290" s="1299"/>
      <c r="Q2290" s="1299"/>
      <c r="R2290" s="1299"/>
      <c r="S2290" s="1299"/>
      <c r="T2290" s="1299"/>
      <c r="U2290" s="1299"/>
      <c r="V2290" s="1299"/>
      <c r="W2290" s="1299"/>
      <c r="X2290" s="1299"/>
      <c r="Y2290" s="1299"/>
      <c r="Z2290" s="1299"/>
      <c r="AA2290" s="1299"/>
      <c r="AB2290" s="1299"/>
      <c r="AC2290" s="1299"/>
      <c r="AD2290" s="1299"/>
      <c r="AE2290" s="1299"/>
      <c r="AF2290" s="1299"/>
      <c r="AG2290" s="1299"/>
      <c r="AH2290" s="1299"/>
    </row>
    <row r="2291" spans="1:34" s="1300" customFormat="1" ht="45" x14ac:dyDescent="0.2">
      <c r="A2291" s="1287" t="s">
        <v>3377</v>
      </c>
      <c r="B2291" s="1288">
        <v>10027</v>
      </c>
      <c r="C2291" s="1292" t="s">
        <v>13667</v>
      </c>
      <c r="D2291" s="1293" t="s">
        <v>3421</v>
      </c>
      <c r="E2291" s="1298" t="s">
        <v>3509</v>
      </c>
      <c r="F2291" s="1298" t="s">
        <v>3510</v>
      </c>
      <c r="G2291" s="1298" t="s">
        <v>3423</v>
      </c>
      <c r="H2291" s="1298" t="s">
        <v>3424</v>
      </c>
      <c r="I2291" s="1298" t="s">
        <v>3425</v>
      </c>
      <c r="J2291" s="1298" t="s">
        <v>3452</v>
      </c>
      <c r="K2291" s="1299"/>
      <c r="L2291" s="1299"/>
      <c r="M2291" s="1299"/>
      <c r="N2291" s="1299"/>
      <c r="O2291" s="1299"/>
      <c r="P2291" s="1299"/>
      <c r="Q2291" s="1299"/>
      <c r="R2291" s="1299"/>
      <c r="S2291" s="1299"/>
      <c r="T2291" s="1299"/>
      <c r="U2291" s="1299"/>
      <c r="V2291" s="1299"/>
      <c r="W2291" s="1299"/>
      <c r="X2291" s="1299"/>
      <c r="Y2291" s="1299"/>
      <c r="Z2291" s="1299"/>
      <c r="AA2291" s="1299"/>
      <c r="AB2291" s="1299"/>
      <c r="AC2291" s="1299"/>
      <c r="AD2291" s="1299"/>
      <c r="AE2291" s="1299"/>
      <c r="AF2291" s="1299"/>
      <c r="AG2291" s="1299"/>
      <c r="AH2291" s="1299"/>
    </row>
    <row r="2292" spans="1:34" s="1300" customFormat="1" ht="45" x14ac:dyDescent="0.2">
      <c r="A2292" s="1287" t="s">
        <v>3377</v>
      </c>
      <c r="B2292" s="1288">
        <v>10027</v>
      </c>
      <c r="C2292" s="1292" t="s">
        <v>13667</v>
      </c>
      <c r="D2292" s="1293" t="s">
        <v>3421</v>
      </c>
      <c r="E2292" s="1298" t="s">
        <v>3511</v>
      </c>
      <c r="F2292" s="1298" t="s">
        <v>3512</v>
      </c>
      <c r="G2292" s="1298" t="s">
        <v>3423</v>
      </c>
      <c r="H2292" s="1298" t="s">
        <v>3424</v>
      </c>
      <c r="I2292" s="1298" t="s">
        <v>3425</v>
      </c>
      <c r="J2292" s="1298" t="s">
        <v>3452</v>
      </c>
      <c r="K2292" s="1299"/>
      <c r="L2292" s="1299"/>
      <c r="M2292" s="1299"/>
      <c r="N2292" s="1299"/>
      <c r="O2292" s="1299"/>
      <c r="P2292" s="1299"/>
      <c r="Q2292" s="1299"/>
      <c r="R2292" s="1299"/>
      <c r="S2292" s="1299"/>
      <c r="T2292" s="1299"/>
      <c r="U2292" s="1299"/>
      <c r="V2292" s="1299"/>
      <c r="W2292" s="1299"/>
      <c r="X2292" s="1299"/>
      <c r="Y2292" s="1299"/>
      <c r="Z2292" s="1299"/>
      <c r="AA2292" s="1299"/>
      <c r="AB2292" s="1299"/>
      <c r="AC2292" s="1299"/>
      <c r="AD2292" s="1299"/>
      <c r="AE2292" s="1299"/>
      <c r="AF2292" s="1299"/>
      <c r="AG2292" s="1299"/>
      <c r="AH2292" s="1299"/>
    </row>
    <row r="2293" spans="1:34" s="1300" customFormat="1" ht="45" x14ac:dyDescent="0.2">
      <c r="A2293" s="1287" t="s">
        <v>3377</v>
      </c>
      <c r="B2293" s="1288">
        <v>10027</v>
      </c>
      <c r="C2293" s="1292" t="s">
        <v>13667</v>
      </c>
      <c r="D2293" s="1293" t="s">
        <v>3421</v>
      </c>
      <c r="E2293" s="1298" t="s">
        <v>3513</v>
      </c>
      <c r="F2293" s="1298" t="s">
        <v>3514</v>
      </c>
      <c r="G2293" s="1298" t="s">
        <v>3423</v>
      </c>
      <c r="H2293" s="1298" t="s">
        <v>3424</v>
      </c>
      <c r="I2293" s="1298" t="s">
        <v>3425</v>
      </c>
      <c r="J2293" s="1298" t="s">
        <v>3452</v>
      </c>
      <c r="K2293" s="1299"/>
      <c r="L2293" s="1299"/>
      <c r="M2293" s="1299"/>
      <c r="N2293" s="1299"/>
      <c r="O2293" s="1299"/>
      <c r="P2293" s="1299"/>
      <c r="Q2293" s="1299"/>
      <c r="R2293" s="1299"/>
      <c r="S2293" s="1299"/>
      <c r="T2293" s="1299"/>
      <c r="U2293" s="1299"/>
      <c r="V2293" s="1299"/>
      <c r="W2293" s="1299"/>
      <c r="X2293" s="1299"/>
      <c r="Y2293" s="1299"/>
      <c r="Z2293" s="1299"/>
      <c r="AA2293" s="1299"/>
      <c r="AB2293" s="1299"/>
      <c r="AC2293" s="1299"/>
      <c r="AD2293" s="1299"/>
      <c r="AE2293" s="1299"/>
      <c r="AF2293" s="1299"/>
      <c r="AG2293" s="1299"/>
      <c r="AH2293" s="1299"/>
    </row>
    <row r="2294" spans="1:34" s="1300" customFormat="1" ht="45" x14ac:dyDescent="0.2">
      <c r="A2294" s="1287" t="s">
        <v>3377</v>
      </c>
      <c r="B2294" s="1288">
        <v>10027</v>
      </c>
      <c r="C2294" s="1292" t="s">
        <v>13667</v>
      </c>
      <c r="D2294" s="1293" t="s">
        <v>3421</v>
      </c>
      <c r="E2294" s="1298" t="s">
        <v>3515</v>
      </c>
      <c r="F2294" s="1298" t="s">
        <v>3516</v>
      </c>
      <c r="G2294" s="1298" t="s">
        <v>3423</v>
      </c>
      <c r="H2294" s="1298" t="s">
        <v>3424</v>
      </c>
      <c r="I2294" s="1298" t="s">
        <v>3425</v>
      </c>
      <c r="J2294" s="1298" t="s">
        <v>3452</v>
      </c>
      <c r="K2294" s="1299"/>
      <c r="L2294" s="1299"/>
      <c r="M2294" s="1299"/>
      <c r="N2294" s="1299"/>
      <c r="O2294" s="1299"/>
      <c r="P2294" s="1299"/>
      <c r="Q2294" s="1299"/>
      <c r="R2294" s="1299"/>
      <c r="S2294" s="1299"/>
      <c r="T2294" s="1299"/>
      <c r="U2294" s="1299"/>
      <c r="V2294" s="1299"/>
      <c r="W2294" s="1299"/>
      <c r="X2294" s="1299"/>
      <c r="Y2294" s="1299"/>
      <c r="Z2294" s="1299"/>
      <c r="AA2294" s="1299"/>
      <c r="AB2294" s="1299"/>
      <c r="AC2294" s="1299"/>
      <c r="AD2294" s="1299"/>
      <c r="AE2294" s="1299"/>
      <c r="AF2294" s="1299"/>
      <c r="AG2294" s="1299"/>
      <c r="AH2294" s="1299"/>
    </row>
    <row r="2295" spans="1:34" s="1300" customFormat="1" ht="45" x14ac:dyDescent="0.2">
      <c r="A2295" s="1287" t="s">
        <v>3377</v>
      </c>
      <c r="B2295" s="1288">
        <v>10027</v>
      </c>
      <c r="C2295" s="1292" t="s">
        <v>13667</v>
      </c>
      <c r="D2295" s="1293" t="s">
        <v>3421</v>
      </c>
      <c r="E2295" s="1298" t="s">
        <v>3517</v>
      </c>
      <c r="F2295" s="1298" t="s">
        <v>3518</v>
      </c>
      <c r="G2295" s="1298" t="s">
        <v>3423</v>
      </c>
      <c r="H2295" s="1298" t="s">
        <v>3424</v>
      </c>
      <c r="I2295" s="1298" t="s">
        <v>3425</v>
      </c>
      <c r="J2295" s="1298" t="s">
        <v>3452</v>
      </c>
      <c r="K2295" s="1299"/>
      <c r="L2295" s="1299"/>
      <c r="M2295" s="1299"/>
      <c r="N2295" s="1299"/>
      <c r="O2295" s="1299"/>
      <c r="P2295" s="1299"/>
      <c r="Q2295" s="1299"/>
      <c r="R2295" s="1299"/>
      <c r="S2295" s="1299"/>
      <c r="T2295" s="1299"/>
      <c r="U2295" s="1299"/>
      <c r="V2295" s="1299"/>
      <c r="W2295" s="1299"/>
      <c r="X2295" s="1299"/>
      <c r="Y2295" s="1299"/>
      <c r="Z2295" s="1299"/>
      <c r="AA2295" s="1299"/>
      <c r="AB2295" s="1299"/>
      <c r="AC2295" s="1299"/>
      <c r="AD2295" s="1299"/>
      <c r="AE2295" s="1299"/>
      <c r="AF2295" s="1299"/>
      <c r="AG2295" s="1299"/>
      <c r="AH2295" s="1299"/>
    </row>
    <row r="2296" spans="1:34" s="1300" customFormat="1" ht="45" x14ac:dyDescent="0.2">
      <c r="A2296" s="1287" t="s">
        <v>3377</v>
      </c>
      <c r="B2296" s="1288">
        <v>10027</v>
      </c>
      <c r="C2296" s="1292" t="s">
        <v>13667</v>
      </c>
      <c r="D2296" s="1293" t="s">
        <v>3421</v>
      </c>
      <c r="E2296" s="1298" t="s">
        <v>3519</v>
      </c>
      <c r="F2296" s="1298" t="s">
        <v>3520</v>
      </c>
      <c r="G2296" s="1298" t="s">
        <v>3423</v>
      </c>
      <c r="H2296" s="1298" t="s">
        <v>3424</v>
      </c>
      <c r="I2296" s="1298" t="s">
        <v>3425</v>
      </c>
      <c r="J2296" s="1298" t="s">
        <v>3452</v>
      </c>
      <c r="K2296" s="1299"/>
      <c r="L2296" s="1299"/>
      <c r="M2296" s="1299"/>
      <c r="N2296" s="1299"/>
      <c r="O2296" s="1299"/>
      <c r="P2296" s="1299"/>
      <c r="Q2296" s="1299"/>
      <c r="R2296" s="1299"/>
      <c r="S2296" s="1299"/>
      <c r="T2296" s="1299"/>
      <c r="U2296" s="1299"/>
      <c r="V2296" s="1299"/>
      <c r="W2296" s="1299"/>
      <c r="X2296" s="1299"/>
      <c r="Y2296" s="1299"/>
      <c r="Z2296" s="1299"/>
      <c r="AA2296" s="1299"/>
      <c r="AB2296" s="1299"/>
      <c r="AC2296" s="1299"/>
      <c r="AD2296" s="1299"/>
      <c r="AE2296" s="1299"/>
      <c r="AF2296" s="1299"/>
      <c r="AG2296" s="1299"/>
      <c r="AH2296" s="1299"/>
    </row>
    <row r="2297" spans="1:34" s="1300" customFormat="1" ht="45" x14ac:dyDescent="0.2">
      <c r="A2297" s="1287" t="s">
        <v>3377</v>
      </c>
      <c r="B2297" s="1288">
        <v>10027</v>
      </c>
      <c r="C2297" s="1292" t="s">
        <v>13667</v>
      </c>
      <c r="D2297" s="1293" t="s">
        <v>3421</v>
      </c>
      <c r="E2297" s="1298" t="s">
        <v>3521</v>
      </c>
      <c r="F2297" s="1298" t="s">
        <v>3522</v>
      </c>
      <c r="G2297" s="1298" t="s">
        <v>3423</v>
      </c>
      <c r="H2297" s="1298" t="s">
        <v>3424</v>
      </c>
      <c r="I2297" s="1298" t="s">
        <v>3425</v>
      </c>
      <c r="J2297" s="1298" t="s">
        <v>3452</v>
      </c>
      <c r="K2297" s="1299"/>
      <c r="L2297" s="1299"/>
      <c r="M2297" s="1299"/>
      <c r="N2297" s="1299"/>
      <c r="O2297" s="1299"/>
      <c r="P2297" s="1299"/>
      <c r="Q2297" s="1299"/>
      <c r="R2297" s="1299"/>
      <c r="S2297" s="1299"/>
      <c r="T2297" s="1299"/>
      <c r="U2297" s="1299"/>
      <c r="V2297" s="1299"/>
      <c r="W2297" s="1299"/>
      <c r="X2297" s="1299"/>
      <c r="Y2297" s="1299"/>
      <c r="Z2297" s="1299"/>
      <c r="AA2297" s="1299"/>
      <c r="AB2297" s="1299"/>
      <c r="AC2297" s="1299"/>
      <c r="AD2297" s="1299"/>
      <c r="AE2297" s="1299"/>
      <c r="AF2297" s="1299"/>
      <c r="AG2297" s="1299"/>
      <c r="AH2297" s="1299"/>
    </row>
    <row r="2298" spans="1:34" s="1300" customFormat="1" ht="45" x14ac:dyDescent="0.2">
      <c r="A2298" s="1287" t="s">
        <v>3377</v>
      </c>
      <c r="B2298" s="1288">
        <v>10027</v>
      </c>
      <c r="C2298" s="1292" t="s">
        <v>13667</v>
      </c>
      <c r="D2298" s="1293" t="s">
        <v>3421</v>
      </c>
      <c r="E2298" s="1298" t="s">
        <v>3523</v>
      </c>
      <c r="F2298" s="1298" t="s">
        <v>3524</v>
      </c>
      <c r="G2298" s="1298" t="s">
        <v>3423</v>
      </c>
      <c r="H2298" s="1298" t="s">
        <v>3424</v>
      </c>
      <c r="I2298" s="1298" t="s">
        <v>3425</v>
      </c>
      <c r="J2298" s="1298" t="s">
        <v>3452</v>
      </c>
      <c r="K2298" s="1299"/>
      <c r="L2298" s="1299"/>
      <c r="M2298" s="1299"/>
      <c r="N2298" s="1299"/>
      <c r="O2298" s="1299"/>
      <c r="P2298" s="1299"/>
      <c r="Q2298" s="1299"/>
      <c r="R2298" s="1299"/>
      <c r="S2298" s="1299"/>
      <c r="T2298" s="1299"/>
      <c r="U2298" s="1299"/>
      <c r="V2298" s="1299"/>
      <c r="W2298" s="1299"/>
      <c r="X2298" s="1299"/>
      <c r="Y2298" s="1299"/>
      <c r="Z2298" s="1299"/>
      <c r="AA2298" s="1299"/>
      <c r="AB2298" s="1299"/>
      <c r="AC2298" s="1299"/>
      <c r="AD2298" s="1299"/>
      <c r="AE2298" s="1299"/>
      <c r="AF2298" s="1299"/>
      <c r="AG2298" s="1299"/>
      <c r="AH2298" s="1299"/>
    </row>
    <row r="2299" spans="1:34" s="1303" customFormat="1" ht="52.5" x14ac:dyDescent="0.15">
      <c r="A2299" s="1312" t="s">
        <v>10841</v>
      </c>
      <c r="B2299" s="1301"/>
      <c r="C2299" s="1295" t="s">
        <v>13667</v>
      </c>
      <c r="D2299" s="1295" t="s">
        <v>13668</v>
      </c>
      <c r="E2299" s="1302"/>
      <c r="F2299" s="1302"/>
      <c r="G2299" s="1302"/>
      <c r="H2299" s="1302"/>
      <c r="I2299" s="1302"/>
      <c r="J2299" s="1302"/>
    </row>
    <row r="2300" spans="1:34" s="1300" customFormat="1" ht="45" x14ac:dyDescent="0.2">
      <c r="A2300" s="1287" t="s">
        <v>3827</v>
      </c>
      <c r="B2300" s="1288" t="s">
        <v>3838</v>
      </c>
      <c r="C2300" s="1288" t="s">
        <v>10815</v>
      </c>
      <c r="D2300" s="1298" t="s">
        <v>3839</v>
      </c>
      <c r="E2300" s="1298" t="s">
        <v>1667</v>
      </c>
      <c r="F2300" s="1298" t="s">
        <v>3840</v>
      </c>
      <c r="G2300" s="1298" t="s">
        <v>3841</v>
      </c>
      <c r="H2300" s="1298" t="s">
        <v>3842</v>
      </c>
      <c r="I2300" s="1298" t="s">
        <v>3843</v>
      </c>
      <c r="J2300" s="1298" t="s">
        <v>3844</v>
      </c>
      <c r="K2300" s="1299"/>
      <c r="L2300" s="1299"/>
      <c r="M2300" s="1299"/>
      <c r="N2300" s="1299"/>
      <c r="O2300" s="1299"/>
      <c r="P2300" s="1299"/>
      <c r="Q2300" s="1299"/>
      <c r="R2300" s="1299"/>
      <c r="S2300" s="1299"/>
      <c r="T2300" s="1299"/>
      <c r="U2300" s="1299"/>
      <c r="V2300" s="1299"/>
      <c r="W2300" s="1299"/>
      <c r="X2300" s="1299"/>
      <c r="Y2300" s="1299"/>
      <c r="Z2300" s="1299"/>
      <c r="AA2300" s="1299"/>
      <c r="AB2300" s="1299"/>
      <c r="AC2300" s="1299"/>
      <c r="AD2300" s="1299"/>
      <c r="AE2300" s="1299"/>
      <c r="AF2300" s="1299"/>
      <c r="AG2300" s="1299"/>
      <c r="AH2300" s="1299"/>
    </row>
    <row r="2301" spans="1:34" s="1300" customFormat="1" ht="45" x14ac:dyDescent="0.2">
      <c r="A2301" s="1287" t="s">
        <v>3827</v>
      </c>
      <c r="B2301" s="1288" t="s">
        <v>3838</v>
      </c>
      <c r="C2301" s="1288" t="s">
        <v>10815</v>
      </c>
      <c r="D2301" s="1298" t="s">
        <v>3839</v>
      </c>
      <c r="E2301" s="1298" t="s">
        <v>214</v>
      </c>
      <c r="F2301" s="1298" t="s">
        <v>3840</v>
      </c>
      <c r="G2301" s="1298" t="s">
        <v>3841</v>
      </c>
      <c r="H2301" s="1298" t="s">
        <v>3842</v>
      </c>
      <c r="I2301" s="1298" t="s">
        <v>3843</v>
      </c>
      <c r="J2301" s="1298" t="s">
        <v>3844</v>
      </c>
      <c r="K2301" s="1299"/>
      <c r="L2301" s="1299"/>
      <c r="M2301" s="1299"/>
      <c r="N2301" s="1299"/>
      <c r="O2301" s="1299"/>
      <c r="P2301" s="1299"/>
      <c r="Q2301" s="1299"/>
      <c r="R2301" s="1299"/>
      <c r="S2301" s="1299"/>
      <c r="T2301" s="1299"/>
      <c r="U2301" s="1299"/>
      <c r="V2301" s="1299"/>
      <c r="W2301" s="1299"/>
      <c r="X2301" s="1299"/>
      <c r="Y2301" s="1299"/>
      <c r="Z2301" s="1299"/>
      <c r="AA2301" s="1299"/>
      <c r="AB2301" s="1299"/>
      <c r="AC2301" s="1299"/>
      <c r="AD2301" s="1299"/>
      <c r="AE2301" s="1299"/>
      <c r="AF2301" s="1299"/>
      <c r="AG2301" s="1299"/>
      <c r="AH2301" s="1299"/>
    </row>
    <row r="2302" spans="1:34" s="1300" customFormat="1" ht="45" x14ac:dyDescent="0.2">
      <c r="A2302" s="1287" t="s">
        <v>3827</v>
      </c>
      <c r="B2302" s="1288" t="s">
        <v>3838</v>
      </c>
      <c r="C2302" s="1288" t="s">
        <v>10815</v>
      </c>
      <c r="D2302" s="1298" t="s">
        <v>3839</v>
      </c>
      <c r="E2302" s="1298" t="s">
        <v>214</v>
      </c>
      <c r="F2302" s="1298" t="s">
        <v>3846</v>
      </c>
      <c r="G2302" s="1298" t="s">
        <v>3841</v>
      </c>
      <c r="H2302" s="1298" t="s">
        <v>3842</v>
      </c>
      <c r="I2302" s="1298" t="s">
        <v>3843</v>
      </c>
      <c r="J2302" s="1298" t="s">
        <v>3847</v>
      </c>
      <c r="K2302" s="1299"/>
      <c r="L2302" s="1299"/>
      <c r="M2302" s="1299"/>
      <c r="N2302" s="1299"/>
      <c r="O2302" s="1299"/>
      <c r="P2302" s="1299"/>
      <c r="Q2302" s="1299"/>
      <c r="R2302" s="1299"/>
      <c r="S2302" s="1299"/>
      <c r="T2302" s="1299"/>
      <c r="U2302" s="1299"/>
      <c r="V2302" s="1299"/>
      <c r="W2302" s="1299"/>
      <c r="X2302" s="1299"/>
      <c r="Y2302" s="1299"/>
      <c r="Z2302" s="1299"/>
      <c r="AA2302" s="1299"/>
      <c r="AB2302" s="1299"/>
      <c r="AC2302" s="1299"/>
      <c r="AD2302" s="1299"/>
      <c r="AE2302" s="1299"/>
      <c r="AF2302" s="1299"/>
      <c r="AG2302" s="1299"/>
      <c r="AH2302" s="1299"/>
    </row>
    <row r="2303" spans="1:34" s="1300" customFormat="1" ht="45" x14ac:dyDescent="0.2">
      <c r="A2303" s="1287" t="s">
        <v>3827</v>
      </c>
      <c r="B2303" s="1288" t="s">
        <v>3838</v>
      </c>
      <c r="C2303" s="1288" t="s">
        <v>10815</v>
      </c>
      <c r="D2303" s="1298" t="s">
        <v>3839</v>
      </c>
      <c r="E2303" s="1298" t="s">
        <v>214</v>
      </c>
      <c r="F2303" s="1298" t="s">
        <v>3848</v>
      </c>
      <c r="G2303" s="1298" t="s">
        <v>3841</v>
      </c>
      <c r="H2303" s="1298" t="s">
        <v>3842</v>
      </c>
      <c r="I2303" s="1298" t="s">
        <v>3843</v>
      </c>
      <c r="J2303" s="1298" t="s">
        <v>3847</v>
      </c>
      <c r="K2303" s="1299"/>
      <c r="L2303" s="1299"/>
      <c r="M2303" s="1299"/>
      <c r="N2303" s="1299"/>
      <c r="O2303" s="1299"/>
      <c r="P2303" s="1299"/>
      <c r="Q2303" s="1299"/>
      <c r="R2303" s="1299"/>
      <c r="S2303" s="1299"/>
      <c r="T2303" s="1299"/>
      <c r="U2303" s="1299"/>
      <c r="V2303" s="1299"/>
      <c r="W2303" s="1299"/>
      <c r="X2303" s="1299"/>
      <c r="Y2303" s="1299"/>
      <c r="Z2303" s="1299"/>
      <c r="AA2303" s="1299"/>
      <c r="AB2303" s="1299"/>
      <c r="AC2303" s="1299"/>
      <c r="AD2303" s="1299"/>
      <c r="AE2303" s="1299"/>
      <c r="AF2303" s="1299"/>
      <c r="AG2303" s="1299"/>
      <c r="AH2303" s="1299"/>
    </row>
    <row r="2304" spans="1:34" s="1300" customFormat="1" ht="45" x14ac:dyDescent="0.2">
      <c r="A2304" s="1287" t="s">
        <v>3827</v>
      </c>
      <c r="B2304" s="1288" t="s">
        <v>3838</v>
      </c>
      <c r="C2304" s="1288" t="s">
        <v>10815</v>
      </c>
      <c r="D2304" s="1298" t="s">
        <v>3839</v>
      </c>
      <c r="E2304" s="1298" t="s">
        <v>214</v>
      </c>
      <c r="F2304" s="1298" t="s">
        <v>3849</v>
      </c>
      <c r="G2304" s="1298" t="s">
        <v>3841</v>
      </c>
      <c r="H2304" s="1298" t="s">
        <v>3842</v>
      </c>
      <c r="I2304" s="1298" t="s">
        <v>3843</v>
      </c>
      <c r="J2304" s="1298" t="s">
        <v>3847</v>
      </c>
      <c r="K2304" s="1299"/>
      <c r="L2304" s="1299"/>
      <c r="M2304" s="1299"/>
      <c r="N2304" s="1299"/>
      <c r="O2304" s="1299"/>
      <c r="P2304" s="1299"/>
      <c r="Q2304" s="1299"/>
      <c r="R2304" s="1299"/>
      <c r="S2304" s="1299"/>
      <c r="T2304" s="1299"/>
      <c r="U2304" s="1299"/>
      <c r="V2304" s="1299"/>
      <c r="W2304" s="1299"/>
      <c r="X2304" s="1299"/>
      <c r="Y2304" s="1299"/>
      <c r="Z2304" s="1299"/>
      <c r="AA2304" s="1299"/>
      <c r="AB2304" s="1299"/>
      <c r="AC2304" s="1299"/>
      <c r="AD2304" s="1299"/>
      <c r="AE2304" s="1299"/>
      <c r="AF2304" s="1299"/>
      <c r="AG2304" s="1299"/>
      <c r="AH2304" s="1299"/>
    </row>
    <row r="2305" spans="1:34" s="1300" customFormat="1" ht="45" x14ac:dyDescent="0.2">
      <c r="A2305" s="1287" t="s">
        <v>3827</v>
      </c>
      <c r="B2305" s="1288" t="s">
        <v>3850</v>
      </c>
      <c r="C2305" s="1288" t="s">
        <v>10815</v>
      </c>
      <c r="D2305" s="1298" t="s">
        <v>3839</v>
      </c>
      <c r="E2305" s="1298" t="s">
        <v>1629</v>
      </c>
      <c r="F2305" s="1298" t="s">
        <v>3851</v>
      </c>
      <c r="G2305" s="1298" t="s">
        <v>3841</v>
      </c>
      <c r="H2305" s="1298" t="s">
        <v>3842</v>
      </c>
      <c r="I2305" s="1298" t="s">
        <v>3843</v>
      </c>
      <c r="J2305" s="1298" t="s">
        <v>3847</v>
      </c>
      <c r="K2305" s="1299"/>
      <c r="L2305" s="1299"/>
      <c r="M2305" s="1299"/>
      <c r="N2305" s="1299"/>
      <c r="O2305" s="1299"/>
      <c r="P2305" s="1299"/>
      <c r="Q2305" s="1299"/>
      <c r="R2305" s="1299"/>
      <c r="S2305" s="1299"/>
      <c r="T2305" s="1299"/>
      <c r="U2305" s="1299"/>
      <c r="V2305" s="1299"/>
      <c r="W2305" s="1299"/>
      <c r="X2305" s="1299"/>
      <c r="Y2305" s="1299"/>
      <c r="Z2305" s="1299"/>
      <c r="AA2305" s="1299"/>
      <c r="AB2305" s="1299"/>
      <c r="AC2305" s="1299"/>
      <c r="AD2305" s="1299"/>
      <c r="AE2305" s="1299"/>
      <c r="AF2305" s="1299"/>
      <c r="AG2305" s="1299"/>
      <c r="AH2305" s="1299"/>
    </row>
    <row r="2306" spans="1:34" s="1300" customFormat="1" ht="45" x14ac:dyDescent="0.2">
      <c r="A2306" s="1287" t="s">
        <v>3827</v>
      </c>
      <c r="B2306" s="1288" t="s">
        <v>3850</v>
      </c>
      <c r="C2306" s="1288" t="s">
        <v>10815</v>
      </c>
      <c r="D2306" s="1298" t="s">
        <v>3839</v>
      </c>
      <c r="E2306" s="1298" t="s">
        <v>1629</v>
      </c>
      <c r="F2306" s="1298" t="s">
        <v>3852</v>
      </c>
      <c r="G2306" s="1298" t="s">
        <v>3841</v>
      </c>
      <c r="H2306" s="1298" t="s">
        <v>3842</v>
      </c>
      <c r="I2306" s="1298" t="s">
        <v>3843</v>
      </c>
      <c r="J2306" s="1298" t="s">
        <v>3847</v>
      </c>
      <c r="K2306" s="1299"/>
      <c r="L2306" s="1299"/>
      <c r="M2306" s="1299"/>
      <c r="N2306" s="1299"/>
      <c r="O2306" s="1299"/>
      <c r="P2306" s="1299"/>
      <c r="Q2306" s="1299"/>
      <c r="R2306" s="1299"/>
      <c r="S2306" s="1299"/>
      <c r="T2306" s="1299"/>
      <c r="U2306" s="1299"/>
      <c r="V2306" s="1299"/>
      <c r="W2306" s="1299"/>
      <c r="X2306" s="1299"/>
      <c r="Y2306" s="1299"/>
      <c r="Z2306" s="1299"/>
      <c r="AA2306" s="1299"/>
      <c r="AB2306" s="1299"/>
      <c r="AC2306" s="1299"/>
      <c r="AD2306" s="1299"/>
      <c r="AE2306" s="1299"/>
      <c r="AF2306" s="1299"/>
      <c r="AG2306" s="1299"/>
      <c r="AH2306" s="1299"/>
    </row>
    <row r="2307" spans="1:34" s="1300" customFormat="1" ht="45" x14ac:dyDescent="0.2">
      <c r="A2307" s="1287" t="s">
        <v>3827</v>
      </c>
      <c r="B2307" s="1288" t="s">
        <v>3850</v>
      </c>
      <c r="C2307" s="1288" t="s">
        <v>10815</v>
      </c>
      <c r="D2307" s="1298" t="s">
        <v>3839</v>
      </c>
      <c r="E2307" s="1298" t="s">
        <v>1629</v>
      </c>
      <c r="F2307" s="1298" t="s">
        <v>3853</v>
      </c>
      <c r="G2307" s="1298" t="s">
        <v>3841</v>
      </c>
      <c r="H2307" s="1298" t="s">
        <v>3842</v>
      </c>
      <c r="I2307" s="1298" t="s">
        <v>3843</v>
      </c>
      <c r="J2307" s="1298" t="s">
        <v>3847</v>
      </c>
      <c r="K2307" s="1299"/>
      <c r="L2307" s="1299"/>
      <c r="M2307" s="1299"/>
      <c r="N2307" s="1299"/>
      <c r="O2307" s="1299"/>
      <c r="P2307" s="1299"/>
      <c r="Q2307" s="1299"/>
      <c r="R2307" s="1299"/>
      <c r="S2307" s="1299"/>
      <c r="T2307" s="1299"/>
      <c r="U2307" s="1299"/>
      <c r="V2307" s="1299"/>
      <c r="W2307" s="1299"/>
      <c r="X2307" s="1299"/>
      <c r="Y2307" s="1299"/>
      <c r="Z2307" s="1299"/>
      <c r="AA2307" s="1299"/>
      <c r="AB2307" s="1299"/>
      <c r="AC2307" s="1299"/>
      <c r="AD2307" s="1299"/>
      <c r="AE2307" s="1299"/>
      <c r="AF2307" s="1299"/>
      <c r="AG2307" s="1299"/>
      <c r="AH2307" s="1299"/>
    </row>
    <row r="2308" spans="1:34" s="1300" customFormat="1" ht="45" x14ac:dyDescent="0.2">
      <c r="A2308" s="1287" t="s">
        <v>3827</v>
      </c>
      <c r="B2308" s="1288" t="s">
        <v>3850</v>
      </c>
      <c r="C2308" s="1288" t="s">
        <v>10815</v>
      </c>
      <c r="D2308" s="1298" t="s">
        <v>3839</v>
      </c>
      <c r="E2308" s="1298" t="s">
        <v>1629</v>
      </c>
      <c r="F2308" s="1298" t="s">
        <v>3854</v>
      </c>
      <c r="G2308" s="1298" t="s">
        <v>3841</v>
      </c>
      <c r="H2308" s="1298" t="s">
        <v>3842</v>
      </c>
      <c r="I2308" s="1298" t="s">
        <v>3843</v>
      </c>
      <c r="J2308" s="1298" t="s">
        <v>3847</v>
      </c>
      <c r="K2308" s="1299"/>
      <c r="L2308" s="1299"/>
      <c r="M2308" s="1299"/>
      <c r="N2308" s="1299"/>
      <c r="O2308" s="1299"/>
      <c r="P2308" s="1299"/>
      <c r="Q2308" s="1299"/>
      <c r="R2308" s="1299"/>
      <c r="S2308" s="1299"/>
      <c r="T2308" s="1299"/>
      <c r="U2308" s="1299"/>
      <c r="V2308" s="1299"/>
      <c r="W2308" s="1299"/>
      <c r="X2308" s="1299"/>
      <c r="Y2308" s="1299"/>
      <c r="Z2308" s="1299"/>
      <c r="AA2308" s="1299"/>
      <c r="AB2308" s="1299"/>
      <c r="AC2308" s="1299"/>
      <c r="AD2308" s="1299"/>
      <c r="AE2308" s="1299"/>
      <c r="AF2308" s="1299"/>
      <c r="AG2308" s="1299"/>
      <c r="AH2308" s="1299"/>
    </row>
    <row r="2309" spans="1:34" s="1300" customFormat="1" ht="45" x14ac:dyDescent="0.2">
      <c r="A2309" s="1287" t="s">
        <v>3827</v>
      </c>
      <c r="B2309" s="1288" t="s">
        <v>3850</v>
      </c>
      <c r="C2309" s="1288" t="s">
        <v>10815</v>
      </c>
      <c r="D2309" s="1298" t="s">
        <v>3839</v>
      </c>
      <c r="E2309" s="1298" t="s">
        <v>1629</v>
      </c>
      <c r="F2309" s="1298" t="s">
        <v>3855</v>
      </c>
      <c r="G2309" s="1298" t="s">
        <v>3841</v>
      </c>
      <c r="H2309" s="1298" t="s">
        <v>3842</v>
      </c>
      <c r="I2309" s="1298" t="s">
        <v>3843</v>
      </c>
      <c r="J2309" s="1298" t="s">
        <v>3847</v>
      </c>
      <c r="K2309" s="1299"/>
      <c r="L2309" s="1299"/>
      <c r="M2309" s="1299"/>
      <c r="N2309" s="1299"/>
      <c r="O2309" s="1299"/>
      <c r="P2309" s="1299"/>
      <c r="Q2309" s="1299"/>
      <c r="R2309" s="1299"/>
      <c r="S2309" s="1299"/>
      <c r="T2309" s="1299"/>
      <c r="U2309" s="1299"/>
      <c r="V2309" s="1299"/>
      <c r="W2309" s="1299"/>
      <c r="X2309" s="1299"/>
      <c r="Y2309" s="1299"/>
      <c r="Z2309" s="1299"/>
      <c r="AA2309" s="1299"/>
      <c r="AB2309" s="1299"/>
      <c r="AC2309" s="1299"/>
      <c r="AD2309" s="1299"/>
      <c r="AE2309" s="1299"/>
      <c r="AF2309" s="1299"/>
      <c r="AG2309" s="1299"/>
      <c r="AH2309" s="1299"/>
    </row>
    <row r="2310" spans="1:34" s="1300" customFormat="1" ht="45" x14ac:dyDescent="0.2">
      <c r="A2310" s="1287" t="s">
        <v>3827</v>
      </c>
      <c r="B2310" s="1288" t="s">
        <v>3850</v>
      </c>
      <c r="C2310" s="1288" t="s">
        <v>10815</v>
      </c>
      <c r="D2310" s="1298" t="s">
        <v>3839</v>
      </c>
      <c r="E2310" s="1298" t="s">
        <v>1629</v>
      </c>
      <c r="F2310" s="1298" t="s">
        <v>3856</v>
      </c>
      <c r="G2310" s="1298" t="s">
        <v>3841</v>
      </c>
      <c r="H2310" s="1298" t="s">
        <v>3842</v>
      </c>
      <c r="I2310" s="1298" t="s">
        <v>3843</v>
      </c>
      <c r="J2310" s="1298" t="s">
        <v>3847</v>
      </c>
      <c r="K2310" s="1299"/>
      <c r="L2310" s="1299"/>
      <c r="M2310" s="1299"/>
      <c r="N2310" s="1299"/>
      <c r="O2310" s="1299"/>
      <c r="P2310" s="1299"/>
      <c r="Q2310" s="1299"/>
      <c r="R2310" s="1299"/>
      <c r="S2310" s="1299"/>
      <c r="T2310" s="1299"/>
      <c r="U2310" s="1299"/>
      <c r="V2310" s="1299"/>
      <c r="W2310" s="1299"/>
      <c r="X2310" s="1299"/>
      <c r="Y2310" s="1299"/>
      <c r="Z2310" s="1299"/>
      <c r="AA2310" s="1299"/>
      <c r="AB2310" s="1299"/>
      <c r="AC2310" s="1299"/>
      <c r="AD2310" s="1299"/>
      <c r="AE2310" s="1299"/>
      <c r="AF2310" s="1299"/>
      <c r="AG2310" s="1299"/>
      <c r="AH2310" s="1299"/>
    </row>
    <row r="2311" spans="1:34" s="1300" customFormat="1" ht="45" x14ac:dyDescent="0.2">
      <c r="A2311" s="1287" t="s">
        <v>3827</v>
      </c>
      <c r="B2311" s="1288" t="s">
        <v>3850</v>
      </c>
      <c r="C2311" s="1288" t="s">
        <v>10815</v>
      </c>
      <c r="D2311" s="1298" t="s">
        <v>3839</v>
      </c>
      <c r="E2311" s="1298" t="s">
        <v>1629</v>
      </c>
      <c r="F2311" s="1298" t="s">
        <v>3857</v>
      </c>
      <c r="G2311" s="1298" t="s">
        <v>3841</v>
      </c>
      <c r="H2311" s="1298" t="s">
        <v>3842</v>
      </c>
      <c r="I2311" s="1298" t="s">
        <v>3843</v>
      </c>
      <c r="J2311" s="1298" t="s">
        <v>3847</v>
      </c>
      <c r="K2311" s="1299"/>
      <c r="L2311" s="1299"/>
      <c r="M2311" s="1299"/>
      <c r="N2311" s="1299"/>
      <c r="O2311" s="1299"/>
      <c r="P2311" s="1299"/>
      <c r="Q2311" s="1299"/>
      <c r="R2311" s="1299"/>
      <c r="S2311" s="1299"/>
      <c r="T2311" s="1299"/>
      <c r="U2311" s="1299"/>
      <c r="V2311" s="1299"/>
      <c r="W2311" s="1299"/>
      <c r="X2311" s="1299"/>
      <c r="Y2311" s="1299"/>
      <c r="Z2311" s="1299"/>
      <c r="AA2311" s="1299"/>
      <c r="AB2311" s="1299"/>
      <c r="AC2311" s="1299"/>
      <c r="AD2311" s="1299"/>
      <c r="AE2311" s="1299"/>
      <c r="AF2311" s="1299"/>
      <c r="AG2311" s="1299"/>
      <c r="AH2311" s="1299"/>
    </row>
    <row r="2312" spans="1:34" s="1300" customFormat="1" ht="45" x14ac:dyDescent="0.2">
      <c r="A2312" s="1287" t="s">
        <v>3827</v>
      </c>
      <c r="B2312" s="1288" t="s">
        <v>3850</v>
      </c>
      <c r="C2312" s="1288" t="s">
        <v>10815</v>
      </c>
      <c r="D2312" s="1298" t="s">
        <v>3839</v>
      </c>
      <c r="E2312" s="1298" t="s">
        <v>1629</v>
      </c>
      <c r="F2312" s="1298" t="s">
        <v>3858</v>
      </c>
      <c r="G2312" s="1298" t="s">
        <v>3841</v>
      </c>
      <c r="H2312" s="1298" t="s">
        <v>3842</v>
      </c>
      <c r="I2312" s="1298" t="s">
        <v>3843</v>
      </c>
      <c r="J2312" s="1298" t="s">
        <v>3847</v>
      </c>
      <c r="K2312" s="1299"/>
      <c r="L2312" s="1299"/>
      <c r="M2312" s="1299"/>
      <c r="N2312" s="1299"/>
      <c r="O2312" s="1299"/>
      <c r="P2312" s="1299"/>
      <c r="Q2312" s="1299"/>
      <c r="R2312" s="1299"/>
      <c r="S2312" s="1299"/>
      <c r="T2312" s="1299"/>
      <c r="U2312" s="1299"/>
      <c r="V2312" s="1299"/>
      <c r="W2312" s="1299"/>
      <c r="X2312" s="1299"/>
      <c r="Y2312" s="1299"/>
      <c r="Z2312" s="1299"/>
      <c r="AA2312" s="1299"/>
      <c r="AB2312" s="1299"/>
      <c r="AC2312" s="1299"/>
      <c r="AD2312" s="1299"/>
      <c r="AE2312" s="1299"/>
      <c r="AF2312" s="1299"/>
      <c r="AG2312" s="1299"/>
      <c r="AH2312" s="1299"/>
    </row>
    <row r="2313" spans="1:34" s="1300" customFormat="1" ht="45" x14ac:dyDescent="0.2">
      <c r="A2313" s="1287" t="s">
        <v>3827</v>
      </c>
      <c r="B2313" s="1288" t="s">
        <v>3850</v>
      </c>
      <c r="C2313" s="1288" t="s">
        <v>10815</v>
      </c>
      <c r="D2313" s="1298" t="s">
        <v>3839</v>
      </c>
      <c r="E2313" s="1298" t="s">
        <v>1629</v>
      </c>
      <c r="F2313" s="1298" t="s">
        <v>3859</v>
      </c>
      <c r="G2313" s="1298" t="s">
        <v>3841</v>
      </c>
      <c r="H2313" s="1298" t="s">
        <v>3842</v>
      </c>
      <c r="I2313" s="1298" t="s">
        <v>3843</v>
      </c>
      <c r="J2313" s="1298" t="s">
        <v>3847</v>
      </c>
      <c r="K2313" s="1299"/>
      <c r="L2313" s="1299"/>
      <c r="M2313" s="1299"/>
      <c r="N2313" s="1299"/>
      <c r="O2313" s="1299"/>
      <c r="P2313" s="1299"/>
      <c r="Q2313" s="1299"/>
      <c r="R2313" s="1299"/>
      <c r="S2313" s="1299"/>
      <c r="T2313" s="1299"/>
      <c r="U2313" s="1299"/>
      <c r="V2313" s="1299"/>
      <c r="W2313" s="1299"/>
      <c r="X2313" s="1299"/>
      <c r="Y2313" s="1299"/>
      <c r="Z2313" s="1299"/>
      <c r="AA2313" s="1299"/>
      <c r="AB2313" s="1299"/>
      <c r="AC2313" s="1299"/>
      <c r="AD2313" s="1299"/>
      <c r="AE2313" s="1299"/>
      <c r="AF2313" s="1299"/>
      <c r="AG2313" s="1299"/>
      <c r="AH2313" s="1299"/>
    </row>
    <row r="2314" spans="1:34" s="1300" customFormat="1" ht="45" x14ac:dyDescent="0.2">
      <c r="A2314" s="1287" t="s">
        <v>3827</v>
      </c>
      <c r="B2314" s="1288" t="s">
        <v>3850</v>
      </c>
      <c r="C2314" s="1288" t="s">
        <v>10815</v>
      </c>
      <c r="D2314" s="1298" t="s">
        <v>3839</v>
      </c>
      <c r="E2314" s="1298" t="s">
        <v>1629</v>
      </c>
      <c r="F2314" s="1298" t="s">
        <v>3860</v>
      </c>
      <c r="G2314" s="1298" t="s">
        <v>3841</v>
      </c>
      <c r="H2314" s="1298" t="s">
        <v>3842</v>
      </c>
      <c r="I2314" s="1298" t="s">
        <v>3843</v>
      </c>
      <c r="J2314" s="1298" t="s">
        <v>3847</v>
      </c>
      <c r="K2314" s="1299"/>
      <c r="L2314" s="1299"/>
      <c r="M2314" s="1299"/>
      <c r="N2314" s="1299"/>
      <c r="O2314" s="1299"/>
      <c r="P2314" s="1299"/>
      <c r="Q2314" s="1299"/>
      <c r="R2314" s="1299"/>
      <c r="S2314" s="1299"/>
      <c r="T2314" s="1299"/>
      <c r="U2314" s="1299"/>
      <c r="V2314" s="1299"/>
      <c r="W2314" s="1299"/>
      <c r="X2314" s="1299"/>
      <c r="Y2314" s="1299"/>
      <c r="Z2314" s="1299"/>
      <c r="AA2314" s="1299"/>
      <c r="AB2314" s="1299"/>
      <c r="AC2314" s="1299"/>
      <c r="AD2314" s="1299"/>
      <c r="AE2314" s="1299"/>
      <c r="AF2314" s="1299"/>
      <c r="AG2314" s="1299"/>
      <c r="AH2314" s="1299"/>
    </row>
    <row r="2315" spans="1:34" s="1300" customFormat="1" ht="45" x14ac:dyDescent="0.2">
      <c r="A2315" s="1287" t="s">
        <v>3827</v>
      </c>
      <c r="B2315" s="1288" t="s">
        <v>3850</v>
      </c>
      <c r="C2315" s="1288" t="s">
        <v>10815</v>
      </c>
      <c r="D2315" s="1298" t="s">
        <v>3839</v>
      </c>
      <c r="E2315" s="1298" t="s">
        <v>1629</v>
      </c>
      <c r="F2315" s="1298" t="s">
        <v>3861</v>
      </c>
      <c r="G2315" s="1298" t="s">
        <v>3841</v>
      </c>
      <c r="H2315" s="1298" t="s">
        <v>3842</v>
      </c>
      <c r="I2315" s="1298" t="s">
        <v>3843</v>
      </c>
      <c r="J2315" s="1298" t="s">
        <v>3847</v>
      </c>
      <c r="K2315" s="1299"/>
      <c r="L2315" s="1299"/>
      <c r="M2315" s="1299"/>
      <c r="N2315" s="1299"/>
      <c r="O2315" s="1299"/>
      <c r="P2315" s="1299"/>
      <c r="Q2315" s="1299"/>
      <c r="R2315" s="1299"/>
      <c r="S2315" s="1299"/>
      <c r="T2315" s="1299"/>
      <c r="U2315" s="1299"/>
      <c r="V2315" s="1299"/>
      <c r="W2315" s="1299"/>
      <c r="X2315" s="1299"/>
      <c r="Y2315" s="1299"/>
      <c r="Z2315" s="1299"/>
      <c r="AA2315" s="1299"/>
      <c r="AB2315" s="1299"/>
      <c r="AC2315" s="1299"/>
      <c r="AD2315" s="1299"/>
      <c r="AE2315" s="1299"/>
      <c r="AF2315" s="1299"/>
      <c r="AG2315" s="1299"/>
      <c r="AH2315" s="1299"/>
    </row>
    <row r="2316" spans="1:34" s="1300" customFormat="1" ht="45" x14ac:dyDescent="0.2">
      <c r="A2316" s="1287" t="s">
        <v>3827</v>
      </c>
      <c r="B2316" s="1288" t="s">
        <v>3850</v>
      </c>
      <c r="C2316" s="1288" t="s">
        <v>10815</v>
      </c>
      <c r="D2316" s="1298" t="s">
        <v>3839</v>
      </c>
      <c r="E2316" s="1298" t="s">
        <v>1629</v>
      </c>
      <c r="F2316" s="1298" t="s">
        <v>3862</v>
      </c>
      <c r="G2316" s="1298" t="s">
        <v>3841</v>
      </c>
      <c r="H2316" s="1298" t="s">
        <v>3842</v>
      </c>
      <c r="I2316" s="1298" t="s">
        <v>3843</v>
      </c>
      <c r="J2316" s="1298" t="s">
        <v>3847</v>
      </c>
      <c r="K2316" s="1299"/>
      <c r="L2316" s="1299"/>
      <c r="M2316" s="1299"/>
      <c r="N2316" s="1299"/>
      <c r="O2316" s="1299"/>
      <c r="P2316" s="1299"/>
      <c r="Q2316" s="1299"/>
      <c r="R2316" s="1299"/>
      <c r="S2316" s="1299"/>
      <c r="T2316" s="1299"/>
      <c r="U2316" s="1299"/>
      <c r="V2316" s="1299"/>
      <c r="W2316" s="1299"/>
      <c r="X2316" s="1299"/>
      <c r="Y2316" s="1299"/>
      <c r="Z2316" s="1299"/>
      <c r="AA2316" s="1299"/>
      <c r="AB2316" s="1299"/>
      <c r="AC2316" s="1299"/>
      <c r="AD2316" s="1299"/>
      <c r="AE2316" s="1299"/>
      <c r="AF2316" s="1299"/>
      <c r="AG2316" s="1299"/>
      <c r="AH2316" s="1299"/>
    </row>
    <row r="2317" spans="1:34" s="1300" customFormat="1" ht="45" x14ac:dyDescent="0.2">
      <c r="A2317" s="1287" t="s">
        <v>3827</v>
      </c>
      <c r="B2317" s="1288" t="s">
        <v>3850</v>
      </c>
      <c r="C2317" s="1288" t="s">
        <v>10815</v>
      </c>
      <c r="D2317" s="1298" t="s">
        <v>3839</v>
      </c>
      <c r="E2317" s="1298" t="s">
        <v>1629</v>
      </c>
      <c r="F2317" s="1298" t="s">
        <v>3863</v>
      </c>
      <c r="G2317" s="1298" t="s">
        <v>3841</v>
      </c>
      <c r="H2317" s="1298" t="s">
        <v>3842</v>
      </c>
      <c r="I2317" s="1298" t="s">
        <v>3843</v>
      </c>
      <c r="J2317" s="1298" t="s">
        <v>3847</v>
      </c>
      <c r="K2317" s="1299"/>
      <c r="L2317" s="1299"/>
      <c r="M2317" s="1299"/>
      <c r="N2317" s="1299"/>
      <c r="O2317" s="1299"/>
      <c r="P2317" s="1299"/>
      <c r="Q2317" s="1299"/>
      <c r="R2317" s="1299"/>
      <c r="S2317" s="1299"/>
      <c r="T2317" s="1299"/>
      <c r="U2317" s="1299"/>
      <c r="V2317" s="1299"/>
      <c r="W2317" s="1299"/>
      <c r="X2317" s="1299"/>
      <c r="Y2317" s="1299"/>
      <c r="Z2317" s="1299"/>
      <c r="AA2317" s="1299"/>
      <c r="AB2317" s="1299"/>
      <c r="AC2317" s="1299"/>
      <c r="AD2317" s="1299"/>
      <c r="AE2317" s="1299"/>
      <c r="AF2317" s="1299"/>
      <c r="AG2317" s="1299"/>
      <c r="AH2317" s="1299"/>
    </row>
    <row r="2318" spans="1:34" s="1300" customFormat="1" ht="45" x14ac:dyDescent="0.2">
      <c r="A2318" s="1287" t="s">
        <v>3827</v>
      </c>
      <c r="B2318" s="1288" t="s">
        <v>3850</v>
      </c>
      <c r="C2318" s="1288" t="s">
        <v>10815</v>
      </c>
      <c r="D2318" s="1298" t="s">
        <v>3839</v>
      </c>
      <c r="E2318" s="1298" t="s">
        <v>1629</v>
      </c>
      <c r="F2318" s="1298" t="s">
        <v>3864</v>
      </c>
      <c r="G2318" s="1298" t="s">
        <v>3841</v>
      </c>
      <c r="H2318" s="1298" t="s">
        <v>3842</v>
      </c>
      <c r="I2318" s="1298" t="s">
        <v>3843</v>
      </c>
      <c r="J2318" s="1298" t="s">
        <v>3847</v>
      </c>
      <c r="K2318" s="1299"/>
      <c r="L2318" s="1299"/>
      <c r="M2318" s="1299"/>
      <c r="N2318" s="1299"/>
      <c r="O2318" s="1299"/>
      <c r="P2318" s="1299"/>
      <c r="Q2318" s="1299"/>
      <c r="R2318" s="1299"/>
      <c r="S2318" s="1299"/>
      <c r="T2318" s="1299"/>
      <c r="U2318" s="1299"/>
      <c r="V2318" s="1299"/>
      <c r="W2318" s="1299"/>
      <c r="X2318" s="1299"/>
      <c r="Y2318" s="1299"/>
      <c r="Z2318" s="1299"/>
      <c r="AA2318" s="1299"/>
      <c r="AB2318" s="1299"/>
      <c r="AC2318" s="1299"/>
      <c r="AD2318" s="1299"/>
      <c r="AE2318" s="1299"/>
      <c r="AF2318" s="1299"/>
      <c r="AG2318" s="1299"/>
      <c r="AH2318" s="1299"/>
    </row>
    <row r="2319" spans="1:34" s="1300" customFormat="1" ht="45" x14ac:dyDescent="0.2">
      <c r="A2319" s="1287" t="s">
        <v>3827</v>
      </c>
      <c r="B2319" s="1288" t="s">
        <v>3850</v>
      </c>
      <c r="C2319" s="1288" t="s">
        <v>10815</v>
      </c>
      <c r="D2319" s="1298" t="s">
        <v>3839</v>
      </c>
      <c r="E2319" s="1298" t="s">
        <v>1629</v>
      </c>
      <c r="F2319" s="1298" t="s">
        <v>3865</v>
      </c>
      <c r="G2319" s="1298" t="s">
        <v>3841</v>
      </c>
      <c r="H2319" s="1298" t="s">
        <v>3842</v>
      </c>
      <c r="I2319" s="1298" t="s">
        <v>3843</v>
      </c>
      <c r="J2319" s="1298" t="s">
        <v>3847</v>
      </c>
      <c r="K2319" s="1299"/>
      <c r="L2319" s="1299"/>
      <c r="M2319" s="1299"/>
      <c r="N2319" s="1299"/>
      <c r="O2319" s="1299"/>
      <c r="P2319" s="1299"/>
      <c r="Q2319" s="1299"/>
      <c r="R2319" s="1299"/>
      <c r="S2319" s="1299"/>
      <c r="T2319" s="1299"/>
      <c r="U2319" s="1299"/>
      <c r="V2319" s="1299"/>
      <c r="W2319" s="1299"/>
      <c r="X2319" s="1299"/>
      <c r="Y2319" s="1299"/>
      <c r="Z2319" s="1299"/>
      <c r="AA2319" s="1299"/>
      <c r="AB2319" s="1299"/>
      <c r="AC2319" s="1299"/>
      <c r="AD2319" s="1299"/>
      <c r="AE2319" s="1299"/>
      <c r="AF2319" s="1299"/>
      <c r="AG2319" s="1299"/>
      <c r="AH2319" s="1299"/>
    </row>
    <row r="2320" spans="1:34" s="1300" customFormat="1" ht="45" x14ac:dyDescent="0.2">
      <c r="A2320" s="1287" t="s">
        <v>3827</v>
      </c>
      <c r="B2320" s="1288" t="s">
        <v>3850</v>
      </c>
      <c r="C2320" s="1288" t="s">
        <v>10815</v>
      </c>
      <c r="D2320" s="1298" t="s">
        <v>3839</v>
      </c>
      <c r="E2320" s="1298" t="s">
        <v>1629</v>
      </c>
      <c r="F2320" s="1298" t="s">
        <v>3866</v>
      </c>
      <c r="G2320" s="1298" t="s">
        <v>3841</v>
      </c>
      <c r="H2320" s="1298" t="s">
        <v>3842</v>
      </c>
      <c r="I2320" s="1298" t="s">
        <v>3843</v>
      </c>
      <c r="J2320" s="1298" t="s">
        <v>3847</v>
      </c>
      <c r="K2320" s="1299"/>
      <c r="L2320" s="1299"/>
      <c r="M2320" s="1299"/>
      <c r="N2320" s="1299"/>
      <c r="O2320" s="1299"/>
      <c r="P2320" s="1299"/>
      <c r="Q2320" s="1299"/>
      <c r="R2320" s="1299"/>
      <c r="S2320" s="1299"/>
      <c r="T2320" s="1299"/>
      <c r="U2320" s="1299"/>
      <c r="V2320" s="1299"/>
      <c r="W2320" s="1299"/>
      <c r="X2320" s="1299"/>
      <c r="Y2320" s="1299"/>
      <c r="Z2320" s="1299"/>
      <c r="AA2320" s="1299"/>
      <c r="AB2320" s="1299"/>
      <c r="AC2320" s="1299"/>
      <c r="AD2320" s="1299"/>
      <c r="AE2320" s="1299"/>
      <c r="AF2320" s="1299"/>
      <c r="AG2320" s="1299"/>
      <c r="AH2320" s="1299"/>
    </row>
    <row r="2321" spans="1:34" s="1300" customFormat="1" ht="45" x14ac:dyDescent="0.2">
      <c r="A2321" s="1287" t="s">
        <v>3827</v>
      </c>
      <c r="B2321" s="1288" t="s">
        <v>3850</v>
      </c>
      <c r="C2321" s="1288" t="s">
        <v>10815</v>
      </c>
      <c r="D2321" s="1298" t="s">
        <v>3839</v>
      </c>
      <c r="E2321" s="1298" t="s">
        <v>1629</v>
      </c>
      <c r="F2321" s="1298" t="s">
        <v>3867</v>
      </c>
      <c r="G2321" s="1298" t="s">
        <v>3841</v>
      </c>
      <c r="H2321" s="1298" t="s">
        <v>3842</v>
      </c>
      <c r="I2321" s="1298" t="s">
        <v>3843</v>
      </c>
      <c r="J2321" s="1298" t="s">
        <v>3847</v>
      </c>
      <c r="K2321" s="1299"/>
      <c r="L2321" s="1299"/>
      <c r="M2321" s="1299"/>
      <c r="N2321" s="1299"/>
      <c r="O2321" s="1299"/>
      <c r="P2321" s="1299"/>
      <c r="Q2321" s="1299"/>
      <c r="R2321" s="1299"/>
      <c r="S2321" s="1299"/>
      <c r="T2321" s="1299"/>
      <c r="U2321" s="1299"/>
      <c r="V2321" s="1299"/>
      <c r="W2321" s="1299"/>
      <c r="X2321" s="1299"/>
      <c r="Y2321" s="1299"/>
      <c r="Z2321" s="1299"/>
      <c r="AA2321" s="1299"/>
      <c r="AB2321" s="1299"/>
      <c r="AC2321" s="1299"/>
      <c r="AD2321" s="1299"/>
      <c r="AE2321" s="1299"/>
      <c r="AF2321" s="1299"/>
      <c r="AG2321" s="1299"/>
      <c r="AH2321" s="1299"/>
    </row>
    <row r="2322" spans="1:34" s="1300" customFormat="1" ht="45" x14ac:dyDescent="0.2">
      <c r="A2322" s="1287" t="s">
        <v>3827</v>
      </c>
      <c r="B2322" s="1288" t="s">
        <v>3850</v>
      </c>
      <c r="C2322" s="1288" t="s">
        <v>10815</v>
      </c>
      <c r="D2322" s="1298" t="s">
        <v>3839</v>
      </c>
      <c r="E2322" s="1298" t="s">
        <v>1629</v>
      </c>
      <c r="F2322" s="1298" t="s">
        <v>3868</v>
      </c>
      <c r="G2322" s="1298" t="s">
        <v>3841</v>
      </c>
      <c r="H2322" s="1298" t="s">
        <v>3842</v>
      </c>
      <c r="I2322" s="1298" t="s">
        <v>3843</v>
      </c>
      <c r="J2322" s="1298" t="s">
        <v>3847</v>
      </c>
      <c r="K2322" s="1299"/>
      <c r="L2322" s="1299"/>
      <c r="M2322" s="1299"/>
      <c r="N2322" s="1299"/>
      <c r="O2322" s="1299"/>
      <c r="P2322" s="1299"/>
      <c r="Q2322" s="1299"/>
      <c r="R2322" s="1299"/>
      <c r="S2322" s="1299"/>
      <c r="T2322" s="1299"/>
      <c r="U2322" s="1299"/>
      <c r="V2322" s="1299"/>
      <c r="W2322" s="1299"/>
      <c r="X2322" s="1299"/>
      <c r="Y2322" s="1299"/>
      <c r="Z2322" s="1299"/>
      <c r="AA2322" s="1299"/>
      <c r="AB2322" s="1299"/>
      <c r="AC2322" s="1299"/>
      <c r="AD2322" s="1299"/>
      <c r="AE2322" s="1299"/>
      <c r="AF2322" s="1299"/>
      <c r="AG2322" s="1299"/>
      <c r="AH2322" s="1299"/>
    </row>
    <row r="2323" spans="1:34" s="1300" customFormat="1" ht="45" x14ac:dyDescent="0.2">
      <c r="A2323" s="1287" t="s">
        <v>3827</v>
      </c>
      <c r="B2323" s="1288" t="s">
        <v>3850</v>
      </c>
      <c r="C2323" s="1288" t="s">
        <v>10815</v>
      </c>
      <c r="D2323" s="1298" t="s">
        <v>3839</v>
      </c>
      <c r="E2323" s="1298" t="s">
        <v>1629</v>
      </c>
      <c r="F2323" s="1298" t="s">
        <v>3869</v>
      </c>
      <c r="G2323" s="1298" t="s">
        <v>3841</v>
      </c>
      <c r="H2323" s="1298" t="s">
        <v>3842</v>
      </c>
      <c r="I2323" s="1298" t="s">
        <v>3843</v>
      </c>
      <c r="J2323" s="1298" t="s">
        <v>3847</v>
      </c>
      <c r="K2323" s="1299"/>
      <c r="L2323" s="1299"/>
      <c r="M2323" s="1299"/>
      <c r="N2323" s="1299"/>
      <c r="O2323" s="1299"/>
      <c r="P2323" s="1299"/>
      <c r="Q2323" s="1299"/>
      <c r="R2323" s="1299"/>
      <c r="S2323" s="1299"/>
      <c r="T2323" s="1299"/>
      <c r="U2323" s="1299"/>
      <c r="V2323" s="1299"/>
      <c r="W2323" s="1299"/>
      <c r="X2323" s="1299"/>
      <c r="Y2323" s="1299"/>
      <c r="Z2323" s="1299"/>
      <c r="AA2323" s="1299"/>
      <c r="AB2323" s="1299"/>
      <c r="AC2323" s="1299"/>
      <c r="AD2323" s="1299"/>
      <c r="AE2323" s="1299"/>
      <c r="AF2323" s="1299"/>
      <c r="AG2323" s="1299"/>
      <c r="AH2323" s="1299"/>
    </row>
    <row r="2324" spans="1:34" s="1300" customFormat="1" ht="45" x14ac:dyDescent="0.2">
      <c r="A2324" s="1287" t="s">
        <v>3827</v>
      </c>
      <c r="B2324" s="1288" t="s">
        <v>3850</v>
      </c>
      <c r="C2324" s="1288" t="s">
        <v>10815</v>
      </c>
      <c r="D2324" s="1298" t="s">
        <v>3839</v>
      </c>
      <c r="E2324" s="1298" t="s">
        <v>1629</v>
      </c>
      <c r="F2324" s="1298" t="s">
        <v>3870</v>
      </c>
      <c r="G2324" s="1298" t="s">
        <v>3841</v>
      </c>
      <c r="H2324" s="1298" t="s">
        <v>3842</v>
      </c>
      <c r="I2324" s="1298" t="s">
        <v>3843</v>
      </c>
      <c r="J2324" s="1298" t="s">
        <v>3847</v>
      </c>
      <c r="K2324" s="1299"/>
      <c r="L2324" s="1299"/>
      <c r="M2324" s="1299"/>
      <c r="N2324" s="1299"/>
      <c r="O2324" s="1299"/>
      <c r="P2324" s="1299"/>
      <c r="Q2324" s="1299"/>
      <c r="R2324" s="1299"/>
      <c r="S2324" s="1299"/>
      <c r="T2324" s="1299"/>
      <c r="U2324" s="1299"/>
      <c r="V2324" s="1299"/>
      <c r="W2324" s="1299"/>
      <c r="X2324" s="1299"/>
      <c r="Y2324" s="1299"/>
      <c r="Z2324" s="1299"/>
      <c r="AA2324" s="1299"/>
      <c r="AB2324" s="1299"/>
      <c r="AC2324" s="1299"/>
      <c r="AD2324" s="1299"/>
      <c r="AE2324" s="1299"/>
      <c r="AF2324" s="1299"/>
      <c r="AG2324" s="1299"/>
      <c r="AH2324" s="1299"/>
    </row>
    <row r="2325" spans="1:34" s="1300" customFormat="1" ht="45" x14ac:dyDescent="0.2">
      <c r="A2325" s="1287" t="s">
        <v>3827</v>
      </c>
      <c r="B2325" s="1288" t="s">
        <v>3850</v>
      </c>
      <c r="C2325" s="1288" t="s">
        <v>10815</v>
      </c>
      <c r="D2325" s="1298" t="s">
        <v>3839</v>
      </c>
      <c r="E2325" s="1298" t="s">
        <v>1629</v>
      </c>
      <c r="F2325" s="1298" t="s">
        <v>3871</v>
      </c>
      <c r="G2325" s="1298" t="s">
        <v>3841</v>
      </c>
      <c r="H2325" s="1298" t="s">
        <v>3842</v>
      </c>
      <c r="I2325" s="1298" t="s">
        <v>3843</v>
      </c>
      <c r="J2325" s="1298" t="s">
        <v>3847</v>
      </c>
      <c r="K2325" s="1299"/>
      <c r="L2325" s="1299"/>
      <c r="M2325" s="1299"/>
      <c r="N2325" s="1299"/>
      <c r="O2325" s="1299"/>
      <c r="P2325" s="1299"/>
      <c r="Q2325" s="1299"/>
      <c r="R2325" s="1299"/>
      <c r="S2325" s="1299"/>
      <c r="T2325" s="1299"/>
      <c r="U2325" s="1299"/>
      <c r="V2325" s="1299"/>
      <c r="W2325" s="1299"/>
      <c r="X2325" s="1299"/>
      <c r="Y2325" s="1299"/>
      <c r="Z2325" s="1299"/>
      <c r="AA2325" s="1299"/>
      <c r="AB2325" s="1299"/>
      <c r="AC2325" s="1299"/>
      <c r="AD2325" s="1299"/>
      <c r="AE2325" s="1299"/>
      <c r="AF2325" s="1299"/>
      <c r="AG2325" s="1299"/>
      <c r="AH2325" s="1299"/>
    </row>
    <row r="2326" spans="1:34" s="1300" customFormat="1" ht="45" x14ac:dyDescent="0.2">
      <c r="A2326" s="1287" t="s">
        <v>3827</v>
      </c>
      <c r="B2326" s="1288" t="s">
        <v>3850</v>
      </c>
      <c r="C2326" s="1288" t="s">
        <v>10815</v>
      </c>
      <c r="D2326" s="1298" t="s">
        <v>3839</v>
      </c>
      <c r="E2326" s="1298" t="s">
        <v>1629</v>
      </c>
      <c r="F2326" s="1298" t="s">
        <v>3872</v>
      </c>
      <c r="G2326" s="1298" t="s">
        <v>3841</v>
      </c>
      <c r="H2326" s="1298" t="s">
        <v>3842</v>
      </c>
      <c r="I2326" s="1298" t="s">
        <v>3843</v>
      </c>
      <c r="J2326" s="1298" t="s">
        <v>3847</v>
      </c>
      <c r="K2326" s="1299"/>
      <c r="L2326" s="1299"/>
      <c r="M2326" s="1299"/>
      <c r="N2326" s="1299"/>
      <c r="O2326" s="1299"/>
      <c r="P2326" s="1299"/>
      <c r="Q2326" s="1299"/>
      <c r="R2326" s="1299"/>
      <c r="S2326" s="1299"/>
      <c r="T2326" s="1299"/>
      <c r="U2326" s="1299"/>
      <c r="V2326" s="1299"/>
      <c r="W2326" s="1299"/>
      <c r="X2326" s="1299"/>
      <c r="Y2326" s="1299"/>
      <c r="Z2326" s="1299"/>
      <c r="AA2326" s="1299"/>
      <c r="AB2326" s="1299"/>
      <c r="AC2326" s="1299"/>
      <c r="AD2326" s="1299"/>
      <c r="AE2326" s="1299"/>
      <c r="AF2326" s="1299"/>
      <c r="AG2326" s="1299"/>
      <c r="AH2326" s="1299"/>
    </row>
    <row r="2327" spans="1:34" s="1300" customFormat="1" ht="45" x14ac:dyDescent="0.2">
      <c r="A2327" s="1287" t="s">
        <v>3827</v>
      </c>
      <c r="B2327" s="1288" t="s">
        <v>3850</v>
      </c>
      <c r="C2327" s="1288" t="s">
        <v>10815</v>
      </c>
      <c r="D2327" s="1298" t="s">
        <v>3839</v>
      </c>
      <c r="E2327" s="1298" t="s">
        <v>1629</v>
      </c>
      <c r="F2327" s="1298" t="s">
        <v>3873</v>
      </c>
      <c r="G2327" s="1298" t="s">
        <v>3841</v>
      </c>
      <c r="H2327" s="1298" t="s">
        <v>3842</v>
      </c>
      <c r="I2327" s="1298" t="s">
        <v>3843</v>
      </c>
      <c r="J2327" s="1298" t="s">
        <v>3847</v>
      </c>
      <c r="K2327" s="1299"/>
      <c r="L2327" s="1299"/>
      <c r="M2327" s="1299"/>
      <c r="N2327" s="1299"/>
      <c r="O2327" s="1299"/>
      <c r="P2327" s="1299"/>
      <c r="Q2327" s="1299"/>
      <c r="R2327" s="1299"/>
      <c r="S2327" s="1299"/>
      <c r="T2327" s="1299"/>
      <c r="U2327" s="1299"/>
      <c r="V2327" s="1299"/>
      <c r="W2327" s="1299"/>
      <c r="X2327" s="1299"/>
      <c r="Y2327" s="1299"/>
      <c r="Z2327" s="1299"/>
      <c r="AA2327" s="1299"/>
      <c r="AB2327" s="1299"/>
      <c r="AC2327" s="1299"/>
      <c r="AD2327" s="1299"/>
      <c r="AE2327" s="1299"/>
      <c r="AF2327" s="1299"/>
      <c r="AG2327" s="1299"/>
      <c r="AH2327" s="1299"/>
    </row>
    <row r="2328" spans="1:34" s="1300" customFormat="1" ht="45" x14ac:dyDescent="0.2">
      <c r="A2328" s="1287" t="s">
        <v>3827</v>
      </c>
      <c r="B2328" s="1288" t="s">
        <v>3850</v>
      </c>
      <c r="C2328" s="1288" t="s">
        <v>10815</v>
      </c>
      <c r="D2328" s="1298" t="s">
        <v>3839</v>
      </c>
      <c r="E2328" s="1298" t="s">
        <v>1629</v>
      </c>
      <c r="F2328" s="1298" t="s">
        <v>3874</v>
      </c>
      <c r="G2328" s="1298" t="s">
        <v>3841</v>
      </c>
      <c r="H2328" s="1298" t="s">
        <v>3842</v>
      </c>
      <c r="I2328" s="1298" t="s">
        <v>3843</v>
      </c>
      <c r="J2328" s="1298" t="s">
        <v>3847</v>
      </c>
      <c r="K2328" s="1299"/>
      <c r="L2328" s="1299"/>
      <c r="M2328" s="1299"/>
      <c r="N2328" s="1299"/>
      <c r="O2328" s="1299"/>
      <c r="P2328" s="1299"/>
      <c r="Q2328" s="1299"/>
      <c r="R2328" s="1299"/>
      <c r="S2328" s="1299"/>
      <c r="T2328" s="1299"/>
      <c r="U2328" s="1299"/>
      <c r="V2328" s="1299"/>
      <c r="W2328" s="1299"/>
      <c r="X2328" s="1299"/>
      <c r="Y2328" s="1299"/>
      <c r="Z2328" s="1299"/>
      <c r="AA2328" s="1299"/>
      <c r="AB2328" s="1299"/>
      <c r="AC2328" s="1299"/>
      <c r="AD2328" s="1299"/>
      <c r="AE2328" s="1299"/>
      <c r="AF2328" s="1299"/>
      <c r="AG2328" s="1299"/>
      <c r="AH2328" s="1299"/>
    </row>
    <row r="2329" spans="1:34" s="1300" customFormat="1" ht="45" x14ac:dyDescent="0.2">
      <c r="A2329" s="1287" t="s">
        <v>3827</v>
      </c>
      <c r="B2329" s="1288" t="s">
        <v>3850</v>
      </c>
      <c r="C2329" s="1288" t="s">
        <v>10815</v>
      </c>
      <c r="D2329" s="1298" t="s">
        <v>3839</v>
      </c>
      <c r="E2329" s="1298" t="s">
        <v>1629</v>
      </c>
      <c r="F2329" s="1298" t="s">
        <v>3875</v>
      </c>
      <c r="G2329" s="1298" t="s">
        <v>3841</v>
      </c>
      <c r="H2329" s="1298" t="s">
        <v>3842</v>
      </c>
      <c r="I2329" s="1298" t="s">
        <v>3843</v>
      </c>
      <c r="J2329" s="1298" t="s">
        <v>3847</v>
      </c>
      <c r="K2329" s="1299"/>
      <c r="L2329" s="1299"/>
      <c r="M2329" s="1299"/>
      <c r="N2329" s="1299"/>
      <c r="O2329" s="1299"/>
      <c r="P2329" s="1299"/>
      <c r="Q2329" s="1299"/>
      <c r="R2329" s="1299"/>
      <c r="S2329" s="1299"/>
      <c r="T2329" s="1299"/>
      <c r="U2329" s="1299"/>
      <c r="V2329" s="1299"/>
      <c r="W2329" s="1299"/>
      <c r="X2329" s="1299"/>
      <c r="Y2329" s="1299"/>
      <c r="Z2329" s="1299"/>
      <c r="AA2329" s="1299"/>
      <c r="AB2329" s="1299"/>
      <c r="AC2329" s="1299"/>
      <c r="AD2329" s="1299"/>
      <c r="AE2329" s="1299"/>
      <c r="AF2329" s="1299"/>
      <c r="AG2329" s="1299"/>
      <c r="AH2329" s="1299"/>
    </row>
    <row r="2330" spans="1:34" s="1300" customFormat="1" ht="45" x14ac:dyDescent="0.2">
      <c r="A2330" s="1287" t="s">
        <v>3827</v>
      </c>
      <c r="B2330" s="1288" t="s">
        <v>3850</v>
      </c>
      <c r="C2330" s="1288" t="s">
        <v>10815</v>
      </c>
      <c r="D2330" s="1298" t="s">
        <v>3839</v>
      </c>
      <c r="E2330" s="1298" t="s">
        <v>1629</v>
      </c>
      <c r="F2330" s="1298" t="s">
        <v>3876</v>
      </c>
      <c r="G2330" s="1298" t="s">
        <v>3841</v>
      </c>
      <c r="H2330" s="1298" t="s">
        <v>3842</v>
      </c>
      <c r="I2330" s="1298" t="s">
        <v>3843</v>
      </c>
      <c r="J2330" s="1298" t="s">
        <v>3847</v>
      </c>
      <c r="K2330" s="1299"/>
      <c r="L2330" s="1299"/>
      <c r="M2330" s="1299"/>
      <c r="N2330" s="1299"/>
      <c r="O2330" s="1299"/>
      <c r="P2330" s="1299"/>
      <c r="Q2330" s="1299"/>
      <c r="R2330" s="1299"/>
      <c r="S2330" s="1299"/>
      <c r="T2330" s="1299"/>
      <c r="U2330" s="1299"/>
      <c r="V2330" s="1299"/>
      <c r="W2330" s="1299"/>
      <c r="X2330" s="1299"/>
      <c r="Y2330" s="1299"/>
      <c r="Z2330" s="1299"/>
      <c r="AA2330" s="1299"/>
      <c r="AB2330" s="1299"/>
      <c r="AC2330" s="1299"/>
      <c r="AD2330" s="1299"/>
      <c r="AE2330" s="1299"/>
      <c r="AF2330" s="1299"/>
      <c r="AG2330" s="1299"/>
      <c r="AH2330" s="1299"/>
    </row>
    <row r="2331" spans="1:34" s="1300" customFormat="1" ht="45" x14ac:dyDescent="0.2">
      <c r="A2331" s="1287" t="s">
        <v>3827</v>
      </c>
      <c r="B2331" s="1288" t="s">
        <v>3850</v>
      </c>
      <c r="C2331" s="1288" t="s">
        <v>10815</v>
      </c>
      <c r="D2331" s="1298" t="s">
        <v>3839</v>
      </c>
      <c r="E2331" s="1298" t="s">
        <v>1629</v>
      </c>
      <c r="F2331" s="1298" t="s">
        <v>3877</v>
      </c>
      <c r="G2331" s="1298" t="s">
        <v>3841</v>
      </c>
      <c r="H2331" s="1298" t="s">
        <v>3842</v>
      </c>
      <c r="I2331" s="1298" t="s">
        <v>3843</v>
      </c>
      <c r="J2331" s="1298" t="s">
        <v>3847</v>
      </c>
      <c r="K2331" s="1299"/>
      <c r="L2331" s="1299"/>
      <c r="M2331" s="1299"/>
      <c r="N2331" s="1299"/>
      <c r="O2331" s="1299"/>
      <c r="P2331" s="1299"/>
      <c r="Q2331" s="1299"/>
      <c r="R2331" s="1299"/>
      <c r="S2331" s="1299"/>
      <c r="T2331" s="1299"/>
      <c r="U2331" s="1299"/>
      <c r="V2331" s="1299"/>
      <c r="W2331" s="1299"/>
      <c r="X2331" s="1299"/>
      <c r="Y2331" s="1299"/>
      <c r="Z2331" s="1299"/>
      <c r="AA2331" s="1299"/>
      <c r="AB2331" s="1299"/>
      <c r="AC2331" s="1299"/>
      <c r="AD2331" s="1299"/>
      <c r="AE2331" s="1299"/>
      <c r="AF2331" s="1299"/>
      <c r="AG2331" s="1299"/>
      <c r="AH2331" s="1299"/>
    </row>
    <row r="2332" spans="1:34" s="1300" customFormat="1" ht="45" x14ac:dyDescent="0.2">
      <c r="A2332" s="1287" t="s">
        <v>3827</v>
      </c>
      <c r="B2332" s="1288" t="s">
        <v>3850</v>
      </c>
      <c r="C2332" s="1288" t="s">
        <v>10815</v>
      </c>
      <c r="D2332" s="1298" t="s">
        <v>3839</v>
      </c>
      <c r="E2332" s="1298" t="s">
        <v>1629</v>
      </c>
      <c r="F2332" s="1298" t="s">
        <v>3878</v>
      </c>
      <c r="G2332" s="1298" t="s">
        <v>3841</v>
      </c>
      <c r="H2332" s="1298" t="s">
        <v>3842</v>
      </c>
      <c r="I2332" s="1298" t="s">
        <v>3843</v>
      </c>
      <c r="J2332" s="1298" t="s">
        <v>3847</v>
      </c>
      <c r="K2332" s="1299"/>
      <c r="L2332" s="1299"/>
      <c r="M2332" s="1299"/>
      <c r="N2332" s="1299"/>
      <c r="O2332" s="1299"/>
      <c r="P2332" s="1299"/>
      <c r="Q2332" s="1299"/>
      <c r="R2332" s="1299"/>
      <c r="S2332" s="1299"/>
      <c r="T2332" s="1299"/>
      <c r="U2332" s="1299"/>
      <c r="V2332" s="1299"/>
      <c r="W2332" s="1299"/>
      <c r="X2332" s="1299"/>
      <c r="Y2332" s="1299"/>
      <c r="Z2332" s="1299"/>
      <c r="AA2332" s="1299"/>
      <c r="AB2332" s="1299"/>
      <c r="AC2332" s="1299"/>
      <c r="AD2332" s="1299"/>
      <c r="AE2332" s="1299"/>
      <c r="AF2332" s="1299"/>
      <c r="AG2332" s="1299"/>
      <c r="AH2332" s="1299"/>
    </row>
    <row r="2333" spans="1:34" s="1300" customFormat="1" ht="45" x14ac:dyDescent="0.2">
      <c r="A2333" s="1287" t="s">
        <v>3827</v>
      </c>
      <c r="B2333" s="1288" t="s">
        <v>3850</v>
      </c>
      <c r="C2333" s="1288" t="s">
        <v>10815</v>
      </c>
      <c r="D2333" s="1298" t="s">
        <v>3839</v>
      </c>
      <c r="E2333" s="1298" t="s">
        <v>1629</v>
      </c>
      <c r="F2333" s="1298" t="s">
        <v>3879</v>
      </c>
      <c r="G2333" s="1298" t="s">
        <v>3841</v>
      </c>
      <c r="H2333" s="1298" t="s">
        <v>3842</v>
      </c>
      <c r="I2333" s="1298" t="s">
        <v>3843</v>
      </c>
      <c r="J2333" s="1298" t="s">
        <v>3847</v>
      </c>
      <c r="K2333" s="1299"/>
      <c r="L2333" s="1299"/>
      <c r="M2333" s="1299"/>
      <c r="N2333" s="1299"/>
      <c r="O2333" s="1299"/>
      <c r="P2333" s="1299"/>
      <c r="Q2333" s="1299"/>
      <c r="R2333" s="1299"/>
      <c r="S2333" s="1299"/>
      <c r="T2333" s="1299"/>
      <c r="U2333" s="1299"/>
      <c r="V2333" s="1299"/>
      <c r="W2333" s="1299"/>
      <c r="X2333" s="1299"/>
      <c r="Y2333" s="1299"/>
      <c r="Z2333" s="1299"/>
      <c r="AA2333" s="1299"/>
      <c r="AB2333" s="1299"/>
      <c r="AC2333" s="1299"/>
      <c r="AD2333" s="1299"/>
      <c r="AE2333" s="1299"/>
      <c r="AF2333" s="1299"/>
      <c r="AG2333" s="1299"/>
      <c r="AH2333" s="1299"/>
    </row>
    <row r="2334" spans="1:34" s="1300" customFormat="1" ht="45" x14ac:dyDescent="0.2">
      <c r="A2334" s="1287" t="s">
        <v>3827</v>
      </c>
      <c r="B2334" s="1288" t="s">
        <v>3850</v>
      </c>
      <c r="C2334" s="1288" t="s">
        <v>10815</v>
      </c>
      <c r="D2334" s="1298" t="s">
        <v>3839</v>
      </c>
      <c r="E2334" s="1298" t="s">
        <v>1629</v>
      </c>
      <c r="F2334" s="1298" t="s">
        <v>3880</v>
      </c>
      <c r="G2334" s="1298" t="s">
        <v>3841</v>
      </c>
      <c r="H2334" s="1298" t="s">
        <v>3842</v>
      </c>
      <c r="I2334" s="1298" t="s">
        <v>3843</v>
      </c>
      <c r="J2334" s="1298" t="s">
        <v>3847</v>
      </c>
      <c r="K2334" s="1299"/>
      <c r="L2334" s="1299"/>
      <c r="M2334" s="1299"/>
      <c r="N2334" s="1299"/>
      <c r="O2334" s="1299"/>
      <c r="P2334" s="1299"/>
      <c r="Q2334" s="1299"/>
      <c r="R2334" s="1299"/>
      <c r="S2334" s="1299"/>
      <c r="T2334" s="1299"/>
      <c r="U2334" s="1299"/>
      <c r="V2334" s="1299"/>
      <c r="W2334" s="1299"/>
      <c r="X2334" s="1299"/>
      <c r="Y2334" s="1299"/>
      <c r="Z2334" s="1299"/>
      <c r="AA2334" s="1299"/>
      <c r="AB2334" s="1299"/>
      <c r="AC2334" s="1299"/>
      <c r="AD2334" s="1299"/>
      <c r="AE2334" s="1299"/>
      <c r="AF2334" s="1299"/>
      <c r="AG2334" s="1299"/>
      <c r="AH2334" s="1299"/>
    </row>
    <row r="2335" spans="1:34" s="1300" customFormat="1" ht="45" x14ac:dyDescent="0.2">
      <c r="A2335" s="1287" t="s">
        <v>3827</v>
      </c>
      <c r="B2335" s="1288" t="s">
        <v>3850</v>
      </c>
      <c r="C2335" s="1288" t="s">
        <v>10815</v>
      </c>
      <c r="D2335" s="1298" t="s">
        <v>3839</v>
      </c>
      <c r="E2335" s="1298" t="s">
        <v>1629</v>
      </c>
      <c r="F2335" s="1298" t="s">
        <v>3881</v>
      </c>
      <c r="G2335" s="1298" t="s">
        <v>3841</v>
      </c>
      <c r="H2335" s="1298" t="s">
        <v>3842</v>
      </c>
      <c r="I2335" s="1298" t="s">
        <v>3843</v>
      </c>
      <c r="J2335" s="1298" t="s">
        <v>3847</v>
      </c>
      <c r="K2335" s="1299"/>
      <c r="L2335" s="1299"/>
      <c r="M2335" s="1299"/>
      <c r="N2335" s="1299"/>
      <c r="O2335" s="1299"/>
      <c r="P2335" s="1299"/>
      <c r="Q2335" s="1299"/>
      <c r="R2335" s="1299"/>
      <c r="S2335" s="1299"/>
      <c r="T2335" s="1299"/>
      <c r="U2335" s="1299"/>
      <c r="V2335" s="1299"/>
      <c r="W2335" s="1299"/>
      <c r="X2335" s="1299"/>
      <c r="Y2335" s="1299"/>
      <c r="Z2335" s="1299"/>
      <c r="AA2335" s="1299"/>
      <c r="AB2335" s="1299"/>
      <c r="AC2335" s="1299"/>
      <c r="AD2335" s="1299"/>
      <c r="AE2335" s="1299"/>
      <c r="AF2335" s="1299"/>
      <c r="AG2335" s="1299"/>
      <c r="AH2335" s="1299"/>
    </row>
    <row r="2336" spans="1:34" s="1300" customFormat="1" ht="45" x14ac:dyDescent="0.2">
      <c r="A2336" s="1287" t="s">
        <v>3827</v>
      </c>
      <c r="B2336" s="1288" t="s">
        <v>3850</v>
      </c>
      <c r="C2336" s="1288" t="s">
        <v>10815</v>
      </c>
      <c r="D2336" s="1298" t="s">
        <v>3839</v>
      </c>
      <c r="E2336" s="1298" t="s">
        <v>1629</v>
      </c>
      <c r="F2336" s="1298" t="s">
        <v>3882</v>
      </c>
      <c r="G2336" s="1298" t="s">
        <v>3841</v>
      </c>
      <c r="H2336" s="1298" t="s">
        <v>3842</v>
      </c>
      <c r="I2336" s="1298" t="s">
        <v>3843</v>
      </c>
      <c r="J2336" s="1298" t="s">
        <v>3847</v>
      </c>
      <c r="K2336" s="1299"/>
      <c r="L2336" s="1299"/>
      <c r="M2336" s="1299"/>
      <c r="N2336" s="1299"/>
      <c r="O2336" s="1299"/>
      <c r="P2336" s="1299"/>
      <c r="Q2336" s="1299"/>
      <c r="R2336" s="1299"/>
      <c r="S2336" s="1299"/>
      <c r="T2336" s="1299"/>
      <c r="U2336" s="1299"/>
      <c r="V2336" s="1299"/>
      <c r="W2336" s="1299"/>
      <c r="X2336" s="1299"/>
      <c r="Y2336" s="1299"/>
      <c r="Z2336" s="1299"/>
      <c r="AA2336" s="1299"/>
      <c r="AB2336" s="1299"/>
      <c r="AC2336" s="1299"/>
      <c r="AD2336" s="1299"/>
      <c r="AE2336" s="1299"/>
      <c r="AF2336" s="1299"/>
      <c r="AG2336" s="1299"/>
      <c r="AH2336" s="1299"/>
    </row>
    <row r="2337" spans="1:34" s="1300" customFormat="1" ht="45" x14ac:dyDescent="0.2">
      <c r="A2337" s="1287" t="s">
        <v>3827</v>
      </c>
      <c r="B2337" s="1288" t="s">
        <v>3850</v>
      </c>
      <c r="C2337" s="1288" t="s">
        <v>10815</v>
      </c>
      <c r="D2337" s="1298" t="s">
        <v>3839</v>
      </c>
      <c r="E2337" s="1298" t="s">
        <v>1629</v>
      </c>
      <c r="F2337" s="1298" t="s">
        <v>3883</v>
      </c>
      <c r="G2337" s="1298" t="s">
        <v>3841</v>
      </c>
      <c r="H2337" s="1298" t="s">
        <v>3842</v>
      </c>
      <c r="I2337" s="1298" t="s">
        <v>3843</v>
      </c>
      <c r="J2337" s="1298" t="s">
        <v>3847</v>
      </c>
      <c r="K2337" s="1299"/>
      <c r="L2337" s="1299"/>
      <c r="M2337" s="1299"/>
      <c r="N2337" s="1299"/>
      <c r="O2337" s="1299"/>
      <c r="P2337" s="1299"/>
      <c r="Q2337" s="1299"/>
      <c r="R2337" s="1299"/>
      <c r="S2337" s="1299"/>
      <c r="T2337" s="1299"/>
      <c r="U2337" s="1299"/>
      <c r="V2337" s="1299"/>
      <c r="W2337" s="1299"/>
      <c r="X2337" s="1299"/>
      <c r="Y2337" s="1299"/>
      <c r="Z2337" s="1299"/>
      <c r="AA2337" s="1299"/>
      <c r="AB2337" s="1299"/>
      <c r="AC2337" s="1299"/>
      <c r="AD2337" s="1299"/>
      <c r="AE2337" s="1299"/>
      <c r="AF2337" s="1299"/>
      <c r="AG2337" s="1299"/>
      <c r="AH2337" s="1299"/>
    </row>
    <row r="2338" spans="1:34" s="1300" customFormat="1" ht="45" x14ac:dyDescent="0.2">
      <c r="A2338" s="1287" t="s">
        <v>3827</v>
      </c>
      <c r="B2338" s="1288" t="s">
        <v>3850</v>
      </c>
      <c r="C2338" s="1288" t="s">
        <v>10815</v>
      </c>
      <c r="D2338" s="1298" t="s">
        <v>3839</v>
      </c>
      <c r="E2338" s="1298" t="s">
        <v>1629</v>
      </c>
      <c r="F2338" s="1298" t="s">
        <v>3884</v>
      </c>
      <c r="G2338" s="1298" t="s">
        <v>3841</v>
      </c>
      <c r="H2338" s="1298" t="s">
        <v>3842</v>
      </c>
      <c r="I2338" s="1298" t="s">
        <v>3843</v>
      </c>
      <c r="J2338" s="1298" t="s">
        <v>3847</v>
      </c>
      <c r="K2338" s="1299"/>
      <c r="L2338" s="1299"/>
      <c r="M2338" s="1299"/>
      <c r="N2338" s="1299"/>
      <c r="O2338" s="1299"/>
      <c r="P2338" s="1299"/>
      <c r="Q2338" s="1299"/>
      <c r="R2338" s="1299"/>
      <c r="S2338" s="1299"/>
      <c r="T2338" s="1299"/>
      <c r="U2338" s="1299"/>
      <c r="V2338" s="1299"/>
      <c r="W2338" s="1299"/>
      <c r="X2338" s="1299"/>
      <c r="Y2338" s="1299"/>
      <c r="Z2338" s="1299"/>
      <c r="AA2338" s="1299"/>
      <c r="AB2338" s="1299"/>
      <c r="AC2338" s="1299"/>
      <c r="AD2338" s="1299"/>
      <c r="AE2338" s="1299"/>
      <c r="AF2338" s="1299"/>
      <c r="AG2338" s="1299"/>
      <c r="AH2338" s="1299"/>
    </row>
    <row r="2339" spans="1:34" s="1300" customFormat="1" ht="45" x14ac:dyDescent="0.2">
      <c r="A2339" s="1287" t="s">
        <v>3827</v>
      </c>
      <c r="B2339" s="1288" t="s">
        <v>3850</v>
      </c>
      <c r="C2339" s="1288" t="s">
        <v>10815</v>
      </c>
      <c r="D2339" s="1298" t="s">
        <v>3839</v>
      </c>
      <c r="E2339" s="1298" t="s">
        <v>1629</v>
      </c>
      <c r="F2339" s="1298" t="s">
        <v>3885</v>
      </c>
      <c r="G2339" s="1298" t="s">
        <v>3841</v>
      </c>
      <c r="H2339" s="1298" t="s">
        <v>3842</v>
      </c>
      <c r="I2339" s="1298" t="s">
        <v>3843</v>
      </c>
      <c r="J2339" s="1298" t="s">
        <v>3847</v>
      </c>
      <c r="K2339" s="1299"/>
      <c r="L2339" s="1299"/>
      <c r="M2339" s="1299"/>
      <c r="N2339" s="1299"/>
      <c r="O2339" s="1299"/>
      <c r="P2339" s="1299"/>
      <c r="Q2339" s="1299"/>
      <c r="R2339" s="1299"/>
      <c r="S2339" s="1299"/>
      <c r="T2339" s="1299"/>
      <c r="U2339" s="1299"/>
      <c r="V2339" s="1299"/>
      <c r="W2339" s="1299"/>
      <c r="X2339" s="1299"/>
      <c r="Y2339" s="1299"/>
      <c r="Z2339" s="1299"/>
      <c r="AA2339" s="1299"/>
      <c r="AB2339" s="1299"/>
      <c r="AC2339" s="1299"/>
      <c r="AD2339" s="1299"/>
      <c r="AE2339" s="1299"/>
      <c r="AF2339" s="1299"/>
      <c r="AG2339" s="1299"/>
      <c r="AH2339" s="1299"/>
    </row>
    <row r="2340" spans="1:34" s="1300" customFormat="1" ht="45" x14ac:dyDescent="0.2">
      <c r="A2340" s="1287" t="s">
        <v>3827</v>
      </c>
      <c r="B2340" s="1288" t="s">
        <v>3850</v>
      </c>
      <c r="C2340" s="1288" t="s">
        <v>10815</v>
      </c>
      <c r="D2340" s="1298" t="s">
        <v>3839</v>
      </c>
      <c r="E2340" s="1298" t="s">
        <v>1629</v>
      </c>
      <c r="F2340" s="1298" t="s">
        <v>3886</v>
      </c>
      <c r="G2340" s="1298" t="s">
        <v>3841</v>
      </c>
      <c r="H2340" s="1298" t="s">
        <v>3842</v>
      </c>
      <c r="I2340" s="1298" t="s">
        <v>3843</v>
      </c>
      <c r="J2340" s="1298" t="s">
        <v>3847</v>
      </c>
      <c r="K2340" s="1299"/>
      <c r="L2340" s="1299"/>
      <c r="M2340" s="1299"/>
      <c r="N2340" s="1299"/>
      <c r="O2340" s="1299"/>
      <c r="P2340" s="1299"/>
      <c r="Q2340" s="1299"/>
      <c r="R2340" s="1299"/>
      <c r="S2340" s="1299"/>
      <c r="T2340" s="1299"/>
      <c r="U2340" s="1299"/>
      <c r="V2340" s="1299"/>
      <c r="W2340" s="1299"/>
      <c r="X2340" s="1299"/>
      <c r="Y2340" s="1299"/>
      <c r="Z2340" s="1299"/>
      <c r="AA2340" s="1299"/>
      <c r="AB2340" s="1299"/>
      <c r="AC2340" s="1299"/>
      <c r="AD2340" s="1299"/>
      <c r="AE2340" s="1299"/>
      <c r="AF2340" s="1299"/>
      <c r="AG2340" s="1299"/>
      <c r="AH2340" s="1299"/>
    </row>
    <row r="2341" spans="1:34" s="1300" customFormat="1" ht="45" x14ac:dyDescent="0.2">
      <c r="A2341" s="1287" t="s">
        <v>3827</v>
      </c>
      <c r="B2341" s="1288" t="s">
        <v>3850</v>
      </c>
      <c r="C2341" s="1288" t="s">
        <v>10815</v>
      </c>
      <c r="D2341" s="1298" t="s">
        <v>3839</v>
      </c>
      <c r="E2341" s="1298" t="s">
        <v>1629</v>
      </c>
      <c r="F2341" s="1298" t="s">
        <v>3887</v>
      </c>
      <c r="G2341" s="1298" t="s">
        <v>3841</v>
      </c>
      <c r="H2341" s="1298" t="s">
        <v>3842</v>
      </c>
      <c r="I2341" s="1298" t="s">
        <v>3843</v>
      </c>
      <c r="J2341" s="1298" t="s">
        <v>3847</v>
      </c>
      <c r="K2341" s="1299"/>
      <c r="L2341" s="1299"/>
      <c r="M2341" s="1299"/>
      <c r="N2341" s="1299"/>
      <c r="O2341" s="1299"/>
      <c r="P2341" s="1299"/>
      <c r="Q2341" s="1299"/>
      <c r="R2341" s="1299"/>
      <c r="S2341" s="1299"/>
      <c r="T2341" s="1299"/>
      <c r="U2341" s="1299"/>
      <c r="V2341" s="1299"/>
      <c r="W2341" s="1299"/>
      <c r="X2341" s="1299"/>
      <c r="Y2341" s="1299"/>
      <c r="Z2341" s="1299"/>
      <c r="AA2341" s="1299"/>
      <c r="AB2341" s="1299"/>
      <c r="AC2341" s="1299"/>
      <c r="AD2341" s="1299"/>
      <c r="AE2341" s="1299"/>
      <c r="AF2341" s="1299"/>
      <c r="AG2341" s="1299"/>
      <c r="AH2341" s="1299"/>
    </row>
    <row r="2342" spans="1:34" s="1300" customFormat="1" ht="45" x14ac:dyDescent="0.2">
      <c r="A2342" s="1287" t="s">
        <v>3827</v>
      </c>
      <c r="B2342" s="1288" t="s">
        <v>3850</v>
      </c>
      <c r="C2342" s="1288" t="s">
        <v>10815</v>
      </c>
      <c r="D2342" s="1298" t="s">
        <v>3839</v>
      </c>
      <c r="E2342" s="1298" t="s">
        <v>1629</v>
      </c>
      <c r="F2342" s="1298" t="s">
        <v>3888</v>
      </c>
      <c r="G2342" s="1298" t="s">
        <v>3841</v>
      </c>
      <c r="H2342" s="1298" t="s">
        <v>3842</v>
      </c>
      <c r="I2342" s="1298" t="s">
        <v>3843</v>
      </c>
      <c r="J2342" s="1298" t="s">
        <v>3847</v>
      </c>
      <c r="K2342" s="1299"/>
      <c r="L2342" s="1299"/>
      <c r="M2342" s="1299"/>
      <c r="N2342" s="1299"/>
      <c r="O2342" s="1299"/>
      <c r="P2342" s="1299"/>
      <c r="Q2342" s="1299"/>
      <c r="R2342" s="1299"/>
      <c r="S2342" s="1299"/>
      <c r="T2342" s="1299"/>
      <c r="U2342" s="1299"/>
      <c r="V2342" s="1299"/>
      <c r="W2342" s="1299"/>
      <c r="X2342" s="1299"/>
      <c r="Y2342" s="1299"/>
      <c r="Z2342" s="1299"/>
      <c r="AA2342" s="1299"/>
      <c r="AB2342" s="1299"/>
      <c r="AC2342" s="1299"/>
      <c r="AD2342" s="1299"/>
      <c r="AE2342" s="1299"/>
      <c r="AF2342" s="1299"/>
      <c r="AG2342" s="1299"/>
      <c r="AH2342" s="1299"/>
    </row>
    <row r="2343" spans="1:34" s="1300" customFormat="1" ht="45" x14ac:dyDescent="0.2">
      <c r="A2343" s="1287" t="s">
        <v>3827</v>
      </c>
      <c r="B2343" s="1288" t="s">
        <v>3850</v>
      </c>
      <c r="C2343" s="1288" t="s">
        <v>10815</v>
      </c>
      <c r="D2343" s="1298" t="s">
        <v>3839</v>
      </c>
      <c r="E2343" s="1298" t="s">
        <v>1629</v>
      </c>
      <c r="F2343" s="1298" t="s">
        <v>3889</v>
      </c>
      <c r="G2343" s="1298" t="s">
        <v>3841</v>
      </c>
      <c r="H2343" s="1298" t="s">
        <v>3842</v>
      </c>
      <c r="I2343" s="1298" t="s">
        <v>3843</v>
      </c>
      <c r="J2343" s="1298" t="s">
        <v>3847</v>
      </c>
      <c r="K2343" s="1299"/>
      <c r="L2343" s="1299"/>
      <c r="M2343" s="1299"/>
      <c r="N2343" s="1299"/>
      <c r="O2343" s="1299"/>
      <c r="P2343" s="1299"/>
      <c r="Q2343" s="1299"/>
      <c r="R2343" s="1299"/>
      <c r="S2343" s="1299"/>
      <c r="T2343" s="1299"/>
      <c r="U2343" s="1299"/>
      <c r="V2343" s="1299"/>
      <c r="W2343" s="1299"/>
      <c r="X2343" s="1299"/>
      <c r="Y2343" s="1299"/>
      <c r="Z2343" s="1299"/>
      <c r="AA2343" s="1299"/>
      <c r="AB2343" s="1299"/>
      <c r="AC2343" s="1299"/>
      <c r="AD2343" s="1299"/>
      <c r="AE2343" s="1299"/>
      <c r="AF2343" s="1299"/>
      <c r="AG2343" s="1299"/>
      <c r="AH2343" s="1299"/>
    </row>
    <row r="2344" spans="1:34" s="1300" customFormat="1" ht="45" x14ac:dyDescent="0.2">
      <c r="A2344" s="1287" t="s">
        <v>3827</v>
      </c>
      <c r="B2344" s="1288" t="s">
        <v>3850</v>
      </c>
      <c r="C2344" s="1288" t="s">
        <v>10815</v>
      </c>
      <c r="D2344" s="1298" t="s">
        <v>3839</v>
      </c>
      <c r="E2344" s="1298" t="s">
        <v>1629</v>
      </c>
      <c r="F2344" s="1298" t="s">
        <v>3890</v>
      </c>
      <c r="G2344" s="1298" t="s">
        <v>3841</v>
      </c>
      <c r="H2344" s="1298" t="s">
        <v>3842</v>
      </c>
      <c r="I2344" s="1298" t="s">
        <v>3843</v>
      </c>
      <c r="J2344" s="1298" t="s">
        <v>3847</v>
      </c>
      <c r="K2344" s="1299"/>
      <c r="L2344" s="1299"/>
      <c r="M2344" s="1299"/>
      <c r="N2344" s="1299"/>
      <c r="O2344" s="1299"/>
      <c r="P2344" s="1299"/>
      <c r="Q2344" s="1299"/>
      <c r="R2344" s="1299"/>
      <c r="S2344" s="1299"/>
      <c r="T2344" s="1299"/>
      <c r="U2344" s="1299"/>
      <c r="V2344" s="1299"/>
      <c r="W2344" s="1299"/>
      <c r="X2344" s="1299"/>
      <c r="Y2344" s="1299"/>
      <c r="Z2344" s="1299"/>
      <c r="AA2344" s="1299"/>
      <c r="AB2344" s="1299"/>
      <c r="AC2344" s="1299"/>
      <c r="AD2344" s="1299"/>
      <c r="AE2344" s="1299"/>
      <c r="AF2344" s="1299"/>
      <c r="AG2344" s="1299"/>
      <c r="AH2344" s="1299"/>
    </row>
    <row r="2345" spans="1:34" s="1300" customFormat="1" ht="45" x14ac:dyDescent="0.2">
      <c r="A2345" s="1287" t="s">
        <v>3827</v>
      </c>
      <c r="B2345" s="1288" t="s">
        <v>3850</v>
      </c>
      <c r="C2345" s="1288" t="s">
        <v>10815</v>
      </c>
      <c r="D2345" s="1298" t="s">
        <v>3839</v>
      </c>
      <c r="E2345" s="1298" t="s">
        <v>1629</v>
      </c>
      <c r="F2345" s="1298" t="s">
        <v>3891</v>
      </c>
      <c r="G2345" s="1298" t="s">
        <v>3841</v>
      </c>
      <c r="H2345" s="1298" t="s">
        <v>3842</v>
      </c>
      <c r="I2345" s="1298" t="s">
        <v>3843</v>
      </c>
      <c r="J2345" s="1298" t="s">
        <v>3847</v>
      </c>
      <c r="K2345" s="1299"/>
      <c r="L2345" s="1299"/>
      <c r="M2345" s="1299"/>
      <c r="N2345" s="1299"/>
      <c r="O2345" s="1299"/>
      <c r="P2345" s="1299"/>
      <c r="Q2345" s="1299"/>
      <c r="R2345" s="1299"/>
      <c r="S2345" s="1299"/>
      <c r="T2345" s="1299"/>
      <c r="U2345" s="1299"/>
      <c r="V2345" s="1299"/>
      <c r="W2345" s="1299"/>
      <c r="X2345" s="1299"/>
      <c r="Y2345" s="1299"/>
      <c r="Z2345" s="1299"/>
      <c r="AA2345" s="1299"/>
      <c r="AB2345" s="1299"/>
      <c r="AC2345" s="1299"/>
      <c r="AD2345" s="1299"/>
      <c r="AE2345" s="1299"/>
      <c r="AF2345" s="1299"/>
      <c r="AG2345" s="1299"/>
      <c r="AH2345" s="1299"/>
    </row>
    <row r="2346" spans="1:34" s="1300" customFormat="1" ht="45" x14ac:dyDescent="0.2">
      <c r="A2346" s="1287" t="s">
        <v>3827</v>
      </c>
      <c r="B2346" s="1288" t="s">
        <v>3850</v>
      </c>
      <c r="C2346" s="1288" t="s">
        <v>10815</v>
      </c>
      <c r="D2346" s="1298" t="s">
        <v>3839</v>
      </c>
      <c r="E2346" s="1298" t="s">
        <v>1629</v>
      </c>
      <c r="F2346" s="1298" t="s">
        <v>3892</v>
      </c>
      <c r="G2346" s="1298" t="s">
        <v>3841</v>
      </c>
      <c r="H2346" s="1298" t="s">
        <v>3842</v>
      </c>
      <c r="I2346" s="1298" t="s">
        <v>3843</v>
      </c>
      <c r="J2346" s="1298" t="s">
        <v>3847</v>
      </c>
      <c r="K2346" s="1299"/>
      <c r="L2346" s="1299"/>
      <c r="M2346" s="1299"/>
      <c r="N2346" s="1299"/>
      <c r="O2346" s="1299"/>
      <c r="P2346" s="1299"/>
      <c r="Q2346" s="1299"/>
      <c r="R2346" s="1299"/>
      <c r="S2346" s="1299"/>
      <c r="T2346" s="1299"/>
      <c r="U2346" s="1299"/>
      <c r="V2346" s="1299"/>
      <c r="W2346" s="1299"/>
      <c r="X2346" s="1299"/>
      <c r="Y2346" s="1299"/>
      <c r="Z2346" s="1299"/>
      <c r="AA2346" s="1299"/>
      <c r="AB2346" s="1299"/>
      <c r="AC2346" s="1299"/>
      <c r="AD2346" s="1299"/>
      <c r="AE2346" s="1299"/>
      <c r="AF2346" s="1299"/>
      <c r="AG2346" s="1299"/>
      <c r="AH2346" s="1299"/>
    </row>
    <row r="2347" spans="1:34" s="1300" customFormat="1" ht="45" x14ac:dyDescent="0.2">
      <c r="A2347" s="1287" t="s">
        <v>3827</v>
      </c>
      <c r="B2347" s="1288" t="s">
        <v>3893</v>
      </c>
      <c r="C2347" s="1288" t="s">
        <v>10815</v>
      </c>
      <c r="D2347" s="1298" t="s">
        <v>3839</v>
      </c>
      <c r="E2347" s="1298" t="s">
        <v>1388</v>
      </c>
      <c r="F2347" s="1298" t="s">
        <v>3894</v>
      </c>
      <c r="G2347" s="1298" t="s">
        <v>3841</v>
      </c>
      <c r="H2347" s="1298" t="s">
        <v>3842</v>
      </c>
      <c r="I2347" s="1298" t="s">
        <v>3843</v>
      </c>
      <c r="J2347" s="1298" t="s">
        <v>3847</v>
      </c>
      <c r="K2347" s="1299"/>
      <c r="L2347" s="1299"/>
      <c r="M2347" s="1299"/>
      <c r="N2347" s="1299"/>
      <c r="O2347" s="1299"/>
      <c r="P2347" s="1299"/>
      <c r="Q2347" s="1299"/>
      <c r="R2347" s="1299"/>
      <c r="S2347" s="1299"/>
      <c r="T2347" s="1299"/>
      <c r="U2347" s="1299"/>
      <c r="V2347" s="1299"/>
      <c r="W2347" s="1299"/>
      <c r="X2347" s="1299"/>
      <c r="Y2347" s="1299"/>
      <c r="Z2347" s="1299"/>
      <c r="AA2347" s="1299"/>
      <c r="AB2347" s="1299"/>
      <c r="AC2347" s="1299"/>
      <c r="AD2347" s="1299"/>
      <c r="AE2347" s="1299"/>
      <c r="AF2347" s="1299"/>
      <c r="AG2347" s="1299"/>
      <c r="AH2347" s="1299"/>
    </row>
    <row r="2348" spans="1:34" s="1300" customFormat="1" ht="45" x14ac:dyDescent="0.2">
      <c r="A2348" s="1287" t="s">
        <v>3827</v>
      </c>
      <c r="B2348" s="1288" t="s">
        <v>3893</v>
      </c>
      <c r="C2348" s="1288" t="s">
        <v>10815</v>
      </c>
      <c r="D2348" s="1298" t="s">
        <v>3839</v>
      </c>
      <c r="E2348" s="1298" t="s">
        <v>1388</v>
      </c>
      <c r="F2348" s="1298" t="s">
        <v>3846</v>
      </c>
      <c r="G2348" s="1298" t="s">
        <v>3841</v>
      </c>
      <c r="H2348" s="1298" t="s">
        <v>3842</v>
      </c>
      <c r="I2348" s="1298" t="s">
        <v>3843</v>
      </c>
      <c r="J2348" s="1298" t="s">
        <v>3847</v>
      </c>
      <c r="K2348" s="1299"/>
      <c r="L2348" s="1299"/>
      <c r="M2348" s="1299"/>
      <c r="N2348" s="1299"/>
      <c r="O2348" s="1299"/>
      <c r="P2348" s="1299"/>
      <c r="Q2348" s="1299"/>
      <c r="R2348" s="1299"/>
      <c r="S2348" s="1299"/>
      <c r="T2348" s="1299"/>
      <c r="U2348" s="1299"/>
      <c r="V2348" s="1299"/>
      <c r="W2348" s="1299"/>
      <c r="X2348" s="1299"/>
      <c r="Y2348" s="1299"/>
      <c r="Z2348" s="1299"/>
      <c r="AA2348" s="1299"/>
      <c r="AB2348" s="1299"/>
      <c r="AC2348" s="1299"/>
      <c r="AD2348" s="1299"/>
      <c r="AE2348" s="1299"/>
      <c r="AF2348" s="1299"/>
      <c r="AG2348" s="1299"/>
      <c r="AH2348" s="1299"/>
    </row>
    <row r="2349" spans="1:34" s="1300" customFormat="1" ht="45" x14ac:dyDescent="0.2">
      <c r="A2349" s="1287" t="s">
        <v>3827</v>
      </c>
      <c r="B2349" s="1288" t="s">
        <v>3893</v>
      </c>
      <c r="C2349" s="1288" t="s">
        <v>10815</v>
      </c>
      <c r="D2349" s="1298" t="s">
        <v>3839</v>
      </c>
      <c r="E2349" s="1298" t="s">
        <v>1388</v>
      </c>
      <c r="F2349" s="1298" t="s">
        <v>3848</v>
      </c>
      <c r="G2349" s="1298" t="s">
        <v>3841</v>
      </c>
      <c r="H2349" s="1298" t="s">
        <v>3842</v>
      </c>
      <c r="I2349" s="1298" t="s">
        <v>3843</v>
      </c>
      <c r="J2349" s="1298" t="s">
        <v>3847</v>
      </c>
      <c r="K2349" s="1299"/>
      <c r="L2349" s="1299"/>
      <c r="M2349" s="1299"/>
      <c r="N2349" s="1299"/>
      <c r="O2349" s="1299"/>
      <c r="P2349" s="1299"/>
      <c r="Q2349" s="1299"/>
      <c r="R2349" s="1299"/>
      <c r="S2349" s="1299"/>
      <c r="T2349" s="1299"/>
      <c r="U2349" s="1299"/>
      <c r="V2349" s="1299"/>
      <c r="W2349" s="1299"/>
      <c r="X2349" s="1299"/>
      <c r="Y2349" s="1299"/>
      <c r="Z2349" s="1299"/>
      <c r="AA2349" s="1299"/>
      <c r="AB2349" s="1299"/>
      <c r="AC2349" s="1299"/>
      <c r="AD2349" s="1299"/>
      <c r="AE2349" s="1299"/>
      <c r="AF2349" s="1299"/>
      <c r="AG2349" s="1299"/>
      <c r="AH2349" s="1299"/>
    </row>
    <row r="2350" spans="1:34" s="1300" customFormat="1" ht="45" x14ac:dyDescent="0.2">
      <c r="A2350" s="1287" t="s">
        <v>3827</v>
      </c>
      <c r="B2350" s="1288" t="s">
        <v>3893</v>
      </c>
      <c r="C2350" s="1288" t="s">
        <v>10815</v>
      </c>
      <c r="D2350" s="1298" t="s">
        <v>3839</v>
      </c>
      <c r="E2350" s="1298" t="s">
        <v>1388</v>
      </c>
      <c r="F2350" s="1298" t="s">
        <v>3895</v>
      </c>
      <c r="G2350" s="1298" t="s">
        <v>3841</v>
      </c>
      <c r="H2350" s="1298" t="s">
        <v>3842</v>
      </c>
      <c r="I2350" s="1298" t="s">
        <v>3843</v>
      </c>
      <c r="J2350" s="1298" t="s">
        <v>3847</v>
      </c>
      <c r="K2350" s="1299"/>
      <c r="L2350" s="1299"/>
      <c r="M2350" s="1299"/>
      <c r="N2350" s="1299"/>
      <c r="O2350" s="1299"/>
      <c r="P2350" s="1299"/>
      <c r="Q2350" s="1299"/>
      <c r="R2350" s="1299"/>
      <c r="S2350" s="1299"/>
      <c r="T2350" s="1299"/>
      <c r="U2350" s="1299"/>
      <c r="V2350" s="1299"/>
      <c r="W2350" s="1299"/>
      <c r="X2350" s="1299"/>
      <c r="Y2350" s="1299"/>
      <c r="Z2350" s="1299"/>
      <c r="AA2350" s="1299"/>
      <c r="AB2350" s="1299"/>
      <c r="AC2350" s="1299"/>
      <c r="AD2350" s="1299"/>
      <c r="AE2350" s="1299"/>
      <c r="AF2350" s="1299"/>
      <c r="AG2350" s="1299"/>
      <c r="AH2350" s="1299"/>
    </row>
    <row r="2351" spans="1:34" s="1300" customFormat="1" ht="45" x14ac:dyDescent="0.2">
      <c r="A2351" s="1287" t="s">
        <v>3827</v>
      </c>
      <c r="B2351" s="1288" t="s">
        <v>3893</v>
      </c>
      <c r="C2351" s="1288" t="s">
        <v>10815</v>
      </c>
      <c r="D2351" s="1298" t="s">
        <v>3839</v>
      </c>
      <c r="E2351" s="1298" t="s">
        <v>1388</v>
      </c>
      <c r="F2351" s="1298" t="s">
        <v>3896</v>
      </c>
      <c r="G2351" s="1298" t="s">
        <v>3841</v>
      </c>
      <c r="H2351" s="1298" t="s">
        <v>3842</v>
      </c>
      <c r="I2351" s="1298" t="s">
        <v>3843</v>
      </c>
      <c r="J2351" s="1298" t="s">
        <v>3847</v>
      </c>
      <c r="K2351" s="1299"/>
      <c r="L2351" s="1299"/>
      <c r="M2351" s="1299"/>
      <c r="N2351" s="1299"/>
      <c r="O2351" s="1299"/>
      <c r="P2351" s="1299"/>
      <c r="Q2351" s="1299"/>
      <c r="R2351" s="1299"/>
      <c r="S2351" s="1299"/>
      <c r="T2351" s="1299"/>
      <c r="U2351" s="1299"/>
      <c r="V2351" s="1299"/>
      <c r="W2351" s="1299"/>
      <c r="X2351" s="1299"/>
      <c r="Y2351" s="1299"/>
      <c r="Z2351" s="1299"/>
      <c r="AA2351" s="1299"/>
      <c r="AB2351" s="1299"/>
      <c r="AC2351" s="1299"/>
      <c r="AD2351" s="1299"/>
      <c r="AE2351" s="1299"/>
      <c r="AF2351" s="1299"/>
      <c r="AG2351" s="1299"/>
      <c r="AH2351" s="1299"/>
    </row>
    <row r="2352" spans="1:34" s="1300" customFormat="1" ht="45" x14ac:dyDescent="0.2">
      <c r="A2352" s="1287" t="s">
        <v>3827</v>
      </c>
      <c r="B2352" s="1288" t="s">
        <v>3893</v>
      </c>
      <c r="C2352" s="1288" t="s">
        <v>10815</v>
      </c>
      <c r="D2352" s="1298" t="s">
        <v>3839</v>
      </c>
      <c r="E2352" s="1298" t="s">
        <v>1388</v>
      </c>
      <c r="F2352" s="1298" t="s">
        <v>3849</v>
      </c>
      <c r="G2352" s="1298" t="s">
        <v>3841</v>
      </c>
      <c r="H2352" s="1298" t="s">
        <v>3842</v>
      </c>
      <c r="I2352" s="1298" t="s">
        <v>3843</v>
      </c>
      <c r="J2352" s="1298" t="s">
        <v>3847</v>
      </c>
      <c r="K2352" s="1299"/>
      <c r="L2352" s="1299"/>
      <c r="M2352" s="1299"/>
      <c r="N2352" s="1299"/>
      <c r="O2352" s="1299"/>
      <c r="P2352" s="1299"/>
      <c r="Q2352" s="1299"/>
      <c r="R2352" s="1299"/>
      <c r="S2352" s="1299"/>
      <c r="T2352" s="1299"/>
      <c r="U2352" s="1299"/>
      <c r="V2352" s="1299"/>
      <c r="W2352" s="1299"/>
      <c r="X2352" s="1299"/>
      <c r="Y2352" s="1299"/>
      <c r="Z2352" s="1299"/>
      <c r="AA2352" s="1299"/>
      <c r="AB2352" s="1299"/>
      <c r="AC2352" s="1299"/>
      <c r="AD2352" s="1299"/>
      <c r="AE2352" s="1299"/>
      <c r="AF2352" s="1299"/>
      <c r="AG2352" s="1299"/>
      <c r="AH2352" s="1299"/>
    </row>
    <row r="2353" spans="1:34" s="1303" customFormat="1" ht="31.5" x14ac:dyDescent="0.15">
      <c r="A2353" s="1312" t="s">
        <v>10841</v>
      </c>
      <c r="B2353" s="1301"/>
      <c r="C2353" s="1301" t="s">
        <v>10815</v>
      </c>
      <c r="D2353" s="1295" t="s">
        <v>13669</v>
      </c>
      <c r="E2353" s="1302"/>
      <c r="F2353" s="1302"/>
      <c r="G2353" s="1302"/>
      <c r="H2353" s="1302"/>
      <c r="I2353" s="1302"/>
      <c r="J2353" s="1302"/>
    </row>
    <row r="2354" spans="1:34" s="1290" customFormat="1" ht="45" x14ac:dyDescent="0.2">
      <c r="A2354" s="1288" t="s">
        <v>7635</v>
      </c>
      <c r="B2354" s="1288" t="s">
        <v>11649</v>
      </c>
      <c r="C2354" s="1288" t="s">
        <v>11650</v>
      </c>
      <c r="D2354" s="1288" t="s">
        <v>9803</v>
      </c>
      <c r="E2354" s="1288" t="s">
        <v>1388</v>
      </c>
      <c r="F2354" s="1288" t="s">
        <v>11651</v>
      </c>
      <c r="G2354" s="1288" t="s">
        <v>13670</v>
      </c>
      <c r="H2354" s="1288" t="s">
        <v>1696</v>
      </c>
      <c r="I2354" s="1288" t="s">
        <v>2435</v>
      </c>
      <c r="J2354" s="1288" t="s">
        <v>13671</v>
      </c>
      <c r="K2354" s="1289"/>
      <c r="L2354" s="1289"/>
      <c r="M2354" s="1289"/>
      <c r="N2354" s="1289"/>
      <c r="O2354" s="1289"/>
      <c r="P2354" s="1289"/>
      <c r="Q2354" s="1289"/>
      <c r="R2354" s="1289"/>
      <c r="S2354" s="1289"/>
      <c r="T2354" s="1289"/>
      <c r="U2354" s="1289"/>
      <c r="V2354" s="1289"/>
      <c r="W2354" s="1289"/>
      <c r="X2354" s="1289"/>
      <c r="Y2354" s="1289"/>
      <c r="Z2354" s="1289"/>
      <c r="AA2354" s="1289"/>
      <c r="AB2354" s="1289"/>
      <c r="AC2354" s="1289"/>
      <c r="AD2354" s="1289"/>
      <c r="AE2354" s="1289"/>
      <c r="AF2354" s="1289"/>
      <c r="AG2354" s="1289"/>
      <c r="AH2354" s="1289"/>
    </row>
    <row r="2355" spans="1:34" s="1290" customFormat="1" ht="45" x14ac:dyDescent="0.2">
      <c r="A2355" s="1288" t="s">
        <v>7635</v>
      </c>
      <c r="B2355" s="1288" t="s">
        <v>11649</v>
      </c>
      <c r="C2355" s="1288" t="s">
        <v>11650</v>
      </c>
      <c r="D2355" s="1288" t="s">
        <v>9803</v>
      </c>
      <c r="E2355" s="1288" t="s">
        <v>1388</v>
      </c>
      <c r="F2355" s="1288" t="s">
        <v>11652</v>
      </c>
      <c r="G2355" s="1288" t="s">
        <v>13670</v>
      </c>
      <c r="H2355" s="1288" t="s">
        <v>1696</v>
      </c>
      <c r="I2355" s="1288" t="s">
        <v>2435</v>
      </c>
      <c r="J2355" s="1323" t="s">
        <v>13672</v>
      </c>
      <c r="K2355" s="1289"/>
      <c r="L2355" s="1289"/>
      <c r="M2355" s="1289"/>
      <c r="N2355" s="1289"/>
      <c r="O2355" s="1289"/>
      <c r="P2355" s="1289"/>
      <c r="Q2355" s="1289"/>
      <c r="R2355" s="1289"/>
      <c r="S2355" s="1289"/>
      <c r="T2355" s="1289"/>
      <c r="U2355" s="1289"/>
      <c r="V2355" s="1289"/>
      <c r="W2355" s="1289"/>
      <c r="X2355" s="1289"/>
      <c r="Y2355" s="1289"/>
      <c r="Z2355" s="1289"/>
      <c r="AA2355" s="1289"/>
      <c r="AB2355" s="1289"/>
      <c r="AC2355" s="1289"/>
      <c r="AD2355" s="1289"/>
      <c r="AE2355" s="1289"/>
      <c r="AF2355" s="1289"/>
      <c r="AG2355" s="1289"/>
      <c r="AH2355" s="1289"/>
    </row>
    <row r="2356" spans="1:34" s="1290" customFormat="1" ht="45" x14ac:dyDescent="0.2">
      <c r="A2356" s="1288" t="s">
        <v>7635</v>
      </c>
      <c r="B2356" s="1288" t="s">
        <v>11649</v>
      </c>
      <c r="C2356" s="1288" t="s">
        <v>11650</v>
      </c>
      <c r="D2356" s="1288" t="s">
        <v>9803</v>
      </c>
      <c r="E2356" s="1288" t="s">
        <v>1388</v>
      </c>
      <c r="F2356" s="1288" t="s">
        <v>11653</v>
      </c>
      <c r="G2356" s="1288" t="s">
        <v>13670</v>
      </c>
      <c r="H2356" s="1288" t="s">
        <v>1696</v>
      </c>
      <c r="I2356" s="1288" t="s">
        <v>2435</v>
      </c>
      <c r="J2356" s="1323" t="s">
        <v>13672</v>
      </c>
      <c r="K2356" s="1289"/>
      <c r="L2356" s="1289"/>
      <c r="M2356" s="1289"/>
      <c r="N2356" s="1289"/>
      <c r="O2356" s="1289"/>
      <c r="P2356" s="1289"/>
      <c r="Q2356" s="1289"/>
      <c r="R2356" s="1289"/>
      <c r="S2356" s="1289"/>
      <c r="T2356" s="1289"/>
      <c r="U2356" s="1289"/>
      <c r="V2356" s="1289"/>
      <c r="W2356" s="1289"/>
      <c r="X2356" s="1289"/>
      <c r="Y2356" s="1289"/>
      <c r="Z2356" s="1289"/>
      <c r="AA2356" s="1289"/>
      <c r="AB2356" s="1289"/>
      <c r="AC2356" s="1289"/>
      <c r="AD2356" s="1289"/>
      <c r="AE2356" s="1289"/>
      <c r="AF2356" s="1289"/>
      <c r="AG2356" s="1289"/>
      <c r="AH2356" s="1289"/>
    </row>
    <row r="2357" spans="1:34" s="1290" customFormat="1" ht="45" x14ac:dyDescent="0.2">
      <c r="A2357" s="1288" t="s">
        <v>7635</v>
      </c>
      <c r="B2357" s="1288" t="s">
        <v>11649</v>
      </c>
      <c r="C2357" s="1288" t="s">
        <v>11650</v>
      </c>
      <c r="D2357" s="1288" t="s">
        <v>9803</v>
      </c>
      <c r="E2357" s="1288" t="s">
        <v>1388</v>
      </c>
      <c r="F2357" s="1288" t="s">
        <v>11654</v>
      </c>
      <c r="G2357" s="1288" t="s">
        <v>13670</v>
      </c>
      <c r="H2357" s="1288" t="s">
        <v>1696</v>
      </c>
      <c r="I2357" s="1288" t="s">
        <v>2435</v>
      </c>
      <c r="J2357" s="1323" t="s">
        <v>13672</v>
      </c>
      <c r="K2357" s="1289"/>
      <c r="L2357" s="1289"/>
      <c r="M2357" s="1289"/>
      <c r="N2357" s="1289"/>
      <c r="O2357" s="1289"/>
      <c r="P2357" s="1289"/>
      <c r="Q2357" s="1289"/>
      <c r="R2357" s="1289"/>
      <c r="S2357" s="1289"/>
      <c r="T2357" s="1289"/>
      <c r="U2357" s="1289"/>
      <c r="V2357" s="1289"/>
      <c r="W2357" s="1289"/>
      <c r="X2357" s="1289"/>
      <c r="Y2357" s="1289"/>
      <c r="Z2357" s="1289"/>
      <c r="AA2357" s="1289"/>
      <c r="AB2357" s="1289"/>
      <c r="AC2357" s="1289"/>
      <c r="AD2357" s="1289"/>
      <c r="AE2357" s="1289"/>
      <c r="AF2357" s="1289"/>
      <c r="AG2357" s="1289"/>
      <c r="AH2357" s="1289"/>
    </row>
    <row r="2358" spans="1:34" s="1290" customFormat="1" ht="45" x14ac:dyDescent="0.2">
      <c r="A2358" s="1288" t="s">
        <v>7635</v>
      </c>
      <c r="B2358" s="1288" t="s">
        <v>11649</v>
      </c>
      <c r="C2358" s="1288" t="s">
        <v>11650</v>
      </c>
      <c r="D2358" s="1288" t="s">
        <v>9803</v>
      </c>
      <c r="E2358" s="1288" t="s">
        <v>1388</v>
      </c>
      <c r="F2358" s="1288" t="s">
        <v>11655</v>
      </c>
      <c r="G2358" s="1288" t="s">
        <v>13670</v>
      </c>
      <c r="H2358" s="1288" t="s">
        <v>1696</v>
      </c>
      <c r="I2358" s="1288" t="s">
        <v>2435</v>
      </c>
      <c r="J2358" s="1323" t="s">
        <v>13672</v>
      </c>
      <c r="K2358" s="1289"/>
      <c r="L2358" s="1289"/>
      <c r="M2358" s="1289"/>
      <c r="N2358" s="1289"/>
      <c r="O2358" s="1289"/>
      <c r="P2358" s="1289"/>
      <c r="Q2358" s="1289"/>
      <c r="R2358" s="1289"/>
      <c r="S2358" s="1289"/>
      <c r="T2358" s="1289"/>
      <c r="U2358" s="1289"/>
      <c r="V2358" s="1289"/>
      <c r="W2358" s="1289"/>
      <c r="X2358" s="1289"/>
      <c r="Y2358" s="1289"/>
      <c r="Z2358" s="1289"/>
      <c r="AA2358" s="1289"/>
      <c r="AB2358" s="1289"/>
      <c r="AC2358" s="1289"/>
      <c r="AD2358" s="1289"/>
      <c r="AE2358" s="1289"/>
      <c r="AF2358" s="1289"/>
      <c r="AG2358" s="1289"/>
      <c r="AH2358" s="1289"/>
    </row>
    <row r="2359" spans="1:34" s="1290" customFormat="1" ht="45" x14ac:dyDescent="0.2">
      <c r="A2359" s="1288" t="s">
        <v>7635</v>
      </c>
      <c r="B2359" s="1288" t="s">
        <v>11649</v>
      </c>
      <c r="C2359" s="1288" t="s">
        <v>11650</v>
      </c>
      <c r="D2359" s="1288" t="s">
        <v>9803</v>
      </c>
      <c r="E2359" s="1288" t="s">
        <v>1388</v>
      </c>
      <c r="F2359" s="1288" t="s">
        <v>11656</v>
      </c>
      <c r="G2359" s="1288" t="s">
        <v>13670</v>
      </c>
      <c r="H2359" s="1288" t="s">
        <v>1696</v>
      </c>
      <c r="I2359" s="1288" t="s">
        <v>2435</v>
      </c>
      <c r="J2359" s="1323" t="s">
        <v>13672</v>
      </c>
      <c r="K2359" s="1289"/>
      <c r="L2359" s="1289"/>
      <c r="M2359" s="1289"/>
      <c r="N2359" s="1289"/>
      <c r="O2359" s="1289"/>
      <c r="P2359" s="1289"/>
      <c r="Q2359" s="1289"/>
      <c r="R2359" s="1289"/>
      <c r="S2359" s="1289"/>
      <c r="T2359" s="1289"/>
      <c r="U2359" s="1289"/>
      <c r="V2359" s="1289"/>
      <c r="W2359" s="1289"/>
      <c r="X2359" s="1289"/>
      <c r="Y2359" s="1289"/>
      <c r="Z2359" s="1289"/>
      <c r="AA2359" s="1289"/>
      <c r="AB2359" s="1289"/>
      <c r="AC2359" s="1289"/>
      <c r="AD2359" s="1289"/>
      <c r="AE2359" s="1289"/>
      <c r="AF2359" s="1289"/>
      <c r="AG2359" s="1289"/>
      <c r="AH2359" s="1289"/>
    </row>
    <row r="2360" spans="1:34" s="1290" customFormat="1" ht="45" x14ac:dyDescent="0.2">
      <c r="A2360" s="1288" t="s">
        <v>7635</v>
      </c>
      <c r="B2360" s="1288" t="s">
        <v>11649</v>
      </c>
      <c r="C2360" s="1288" t="s">
        <v>11650</v>
      </c>
      <c r="D2360" s="1288" t="s">
        <v>9803</v>
      </c>
      <c r="E2360" s="1288" t="s">
        <v>1388</v>
      </c>
      <c r="F2360" s="1288" t="s">
        <v>11657</v>
      </c>
      <c r="G2360" s="1288" t="s">
        <v>13670</v>
      </c>
      <c r="H2360" s="1288" t="s">
        <v>1696</v>
      </c>
      <c r="I2360" s="1288" t="s">
        <v>2435</v>
      </c>
      <c r="J2360" s="1323" t="s">
        <v>13672</v>
      </c>
      <c r="K2360" s="1289"/>
      <c r="L2360" s="1289"/>
      <c r="M2360" s="1289"/>
      <c r="N2360" s="1289"/>
      <c r="O2360" s="1289"/>
      <c r="P2360" s="1289"/>
      <c r="Q2360" s="1289"/>
      <c r="R2360" s="1289"/>
      <c r="S2360" s="1289"/>
      <c r="T2360" s="1289"/>
      <c r="U2360" s="1289"/>
      <c r="V2360" s="1289"/>
      <c r="W2360" s="1289"/>
      <c r="X2360" s="1289"/>
      <c r="Y2360" s="1289"/>
      <c r="Z2360" s="1289"/>
      <c r="AA2360" s="1289"/>
      <c r="AB2360" s="1289"/>
      <c r="AC2360" s="1289"/>
      <c r="AD2360" s="1289"/>
      <c r="AE2360" s="1289"/>
      <c r="AF2360" s="1289"/>
      <c r="AG2360" s="1289"/>
      <c r="AH2360" s="1289"/>
    </row>
    <row r="2361" spans="1:34" s="1290" customFormat="1" ht="45" x14ac:dyDescent="0.2">
      <c r="A2361" s="1288" t="s">
        <v>7635</v>
      </c>
      <c r="B2361" s="1288" t="s">
        <v>11658</v>
      </c>
      <c r="C2361" s="1288" t="s">
        <v>11650</v>
      </c>
      <c r="D2361" s="1288" t="s">
        <v>9803</v>
      </c>
      <c r="E2361" s="1288" t="s">
        <v>1667</v>
      </c>
      <c r="F2361" s="1288" t="s">
        <v>5419</v>
      </c>
      <c r="G2361" s="1288" t="s">
        <v>13673</v>
      </c>
      <c r="H2361" s="1288" t="s">
        <v>2601</v>
      </c>
      <c r="I2361" s="1288" t="s">
        <v>5264</v>
      </c>
      <c r="J2361" s="1323" t="s">
        <v>13672</v>
      </c>
      <c r="K2361" s="1289"/>
      <c r="L2361" s="1289"/>
      <c r="M2361" s="1289"/>
      <c r="N2361" s="1289"/>
      <c r="O2361" s="1289"/>
      <c r="P2361" s="1289"/>
      <c r="Q2361" s="1289"/>
      <c r="R2361" s="1289"/>
      <c r="S2361" s="1289"/>
      <c r="T2361" s="1289"/>
      <c r="U2361" s="1289"/>
      <c r="V2361" s="1289"/>
      <c r="W2361" s="1289"/>
      <c r="X2361" s="1289"/>
      <c r="Y2361" s="1289"/>
      <c r="Z2361" s="1289"/>
      <c r="AA2361" s="1289"/>
      <c r="AB2361" s="1289"/>
      <c r="AC2361" s="1289"/>
      <c r="AD2361" s="1289"/>
      <c r="AE2361" s="1289"/>
      <c r="AF2361" s="1289"/>
      <c r="AG2361" s="1289"/>
      <c r="AH2361" s="1289"/>
    </row>
    <row r="2362" spans="1:34" s="1290" customFormat="1" ht="45" x14ac:dyDescent="0.2">
      <c r="A2362" s="1288" t="s">
        <v>7635</v>
      </c>
      <c r="B2362" s="1288" t="s">
        <v>11659</v>
      </c>
      <c r="C2362" s="1288" t="s">
        <v>11650</v>
      </c>
      <c r="D2362" s="1288" t="s">
        <v>9803</v>
      </c>
      <c r="E2362" s="1288" t="s">
        <v>1629</v>
      </c>
      <c r="F2362" s="1288" t="s">
        <v>11660</v>
      </c>
      <c r="G2362" s="1288" t="s">
        <v>13670</v>
      </c>
      <c r="H2362" s="1288" t="s">
        <v>1696</v>
      </c>
      <c r="I2362" s="1288" t="s">
        <v>2435</v>
      </c>
      <c r="J2362" s="1323" t="s">
        <v>13672</v>
      </c>
      <c r="K2362" s="1289"/>
      <c r="L2362" s="1289"/>
      <c r="M2362" s="1289"/>
      <c r="N2362" s="1289"/>
      <c r="O2362" s="1289"/>
      <c r="P2362" s="1289"/>
      <c r="Q2362" s="1289"/>
      <c r="R2362" s="1289"/>
      <c r="S2362" s="1289"/>
      <c r="T2362" s="1289"/>
      <c r="U2362" s="1289"/>
      <c r="V2362" s="1289"/>
      <c r="W2362" s="1289"/>
      <c r="X2362" s="1289"/>
      <c r="Y2362" s="1289"/>
      <c r="Z2362" s="1289"/>
      <c r="AA2362" s="1289"/>
      <c r="AB2362" s="1289"/>
      <c r="AC2362" s="1289"/>
      <c r="AD2362" s="1289"/>
      <c r="AE2362" s="1289"/>
      <c r="AF2362" s="1289"/>
      <c r="AG2362" s="1289"/>
      <c r="AH2362" s="1289"/>
    </row>
    <row r="2363" spans="1:34" s="1326" customFormat="1" ht="48" customHeight="1" x14ac:dyDescent="0.15">
      <c r="A2363" s="1312" t="s">
        <v>10841</v>
      </c>
      <c r="B2363" s="1324"/>
      <c r="C2363" s="1301" t="s">
        <v>11650</v>
      </c>
      <c r="D2363" s="1295" t="s">
        <v>13674</v>
      </c>
      <c r="E2363" s="1325"/>
      <c r="F2363" s="1325"/>
      <c r="G2363" s="1325"/>
      <c r="H2363" s="1325"/>
      <c r="I2363" s="1325"/>
      <c r="J2363" s="1325"/>
    </row>
    <row r="2364" spans="1:34" s="1290" customFormat="1" ht="33.75" x14ac:dyDescent="0.2">
      <c r="A2364" s="1287" t="s">
        <v>7701</v>
      </c>
      <c r="B2364" s="1288"/>
      <c r="C2364" s="1288" t="s">
        <v>7706</v>
      </c>
      <c r="D2364" s="1288" t="s">
        <v>7707</v>
      </c>
      <c r="E2364" s="1288" t="s">
        <v>2235</v>
      </c>
      <c r="F2364" s="1288" t="s">
        <v>7708</v>
      </c>
      <c r="G2364" s="1288" t="s">
        <v>7709</v>
      </c>
      <c r="H2364" s="1288" t="s">
        <v>4556</v>
      </c>
      <c r="I2364" s="1288" t="s">
        <v>7710</v>
      </c>
      <c r="J2364" s="1288" t="s">
        <v>13675</v>
      </c>
      <c r="K2364" s="1289"/>
      <c r="L2364" s="1289"/>
      <c r="M2364" s="1289"/>
      <c r="N2364" s="1289"/>
      <c r="O2364" s="1289"/>
      <c r="P2364" s="1289"/>
      <c r="Q2364" s="1289"/>
      <c r="R2364" s="1289"/>
      <c r="S2364" s="1289"/>
      <c r="T2364" s="1289"/>
      <c r="U2364" s="1289"/>
      <c r="V2364" s="1289"/>
      <c r="W2364" s="1289"/>
      <c r="X2364" s="1289"/>
      <c r="Y2364" s="1289"/>
      <c r="Z2364" s="1289"/>
      <c r="AA2364" s="1289"/>
      <c r="AB2364" s="1289"/>
      <c r="AC2364" s="1289"/>
      <c r="AD2364" s="1289"/>
      <c r="AE2364" s="1289"/>
      <c r="AF2364" s="1289"/>
      <c r="AG2364" s="1289"/>
      <c r="AH2364" s="1289"/>
    </row>
    <row r="2365" spans="1:34" s="1290" customFormat="1" ht="33.75" x14ac:dyDescent="0.2">
      <c r="A2365" s="1287" t="s">
        <v>7701</v>
      </c>
      <c r="B2365" s="1288"/>
      <c r="C2365" s="1288" t="s">
        <v>7706</v>
      </c>
      <c r="D2365" s="1298" t="s">
        <v>7707</v>
      </c>
      <c r="E2365" s="1298" t="s">
        <v>3417</v>
      </c>
      <c r="F2365" s="1298" t="s">
        <v>7712</v>
      </c>
      <c r="G2365" s="1298" t="s">
        <v>7709</v>
      </c>
      <c r="H2365" s="1298" t="s">
        <v>4556</v>
      </c>
      <c r="I2365" s="1298" t="s">
        <v>7710</v>
      </c>
      <c r="J2365" s="1288" t="s">
        <v>7711</v>
      </c>
      <c r="K2365" s="1289"/>
      <c r="L2365" s="1289"/>
      <c r="M2365" s="1289"/>
      <c r="N2365" s="1289"/>
      <c r="O2365" s="1289"/>
      <c r="P2365" s="1289"/>
      <c r="Q2365" s="1289"/>
      <c r="R2365" s="1289"/>
      <c r="S2365" s="1289"/>
      <c r="T2365" s="1289"/>
      <c r="U2365" s="1289"/>
      <c r="V2365" s="1289"/>
      <c r="W2365" s="1289"/>
      <c r="X2365" s="1289"/>
      <c r="Y2365" s="1289"/>
      <c r="Z2365" s="1289"/>
      <c r="AA2365" s="1289"/>
      <c r="AB2365" s="1289"/>
      <c r="AC2365" s="1289"/>
      <c r="AD2365" s="1289"/>
      <c r="AE2365" s="1289"/>
      <c r="AF2365" s="1289"/>
      <c r="AG2365" s="1289"/>
      <c r="AH2365" s="1289"/>
    </row>
    <row r="2366" spans="1:34" s="1290" customFormat="1" ht="33.75" x14ac:dyDescent="0.2">
      <c r="A2366" s="1287" t="s">
        <v>7701</v>
      </c>
      <c r="B2366" s="1288"/>
      <c r="C2366" s="1288" t="s">
        <v>7706</v>
      </c>
      <c r="D2366" s="1298" t="s">
        <v>7707</v>
      </c>
      <c r="E2366" s="1298" t="s">
        <v>7713</v>
      </c>
      <c r="F2366" s="1298" t="s">
        <v>7712</v>
      </c>
      <c r="G2366" s="1298" t="s">
        <v>7709</v>
      </c>
      <c r="H2366" s="1298" t="s">
        <v>4556</v>
      </c>
      <c r="I2366" s="1298" t="s">
        <v>7710</v>
      </c>
      <c r="J2366" s="1288" t="s">
        <v>7711</v>
      </c>
      <c r="K2366" s="1289"/>
      <c r="L2366" s="1289"/>
      <c r="M2366" s="1289"/>
      <c r="N2366" s="1289"/>
      <c r="O2366" s="1289"/>
      <c r="P2366" s="1289"/>
      <c r="Q2366" s="1289"/>
      <c r="R2366" s="1289"/>
      <c r="S2366" s="1289"/>
      <c r="T2366" s="1289"/>
      <c r="U2366" s="1289"/>
      <c r="V2366" s="1289"/>
      <c r="W2366" s="1289"/>
      <c r="X2366" s="1289"/>
      <c r="Y2366" s="1289"/>
      <c r="Z2366" s="1289"/>
      <c r="AA2366" s="1289"/>
      <c r="AB2366" s="1289"/>
      <c r="AC2366" s="1289"/>
      <c r="AD2366" s="1289"/>
      <c r="AE2366" s="1289"/>
      <c r="AF2366" s="1289"/>
      <c r="AG2366" s="1289"/>
      <c r="AH2366" s="1289"/>
    </row>
    <row r="2367" spans="1:34" s="1297" customFormat="1" ht="36.75" customHeight="1" x14ac:dyDescent="0.15">
      <c r="A2367" s="1312" t="s">
        <v>10841</v>
      </c>
      <c r="B2367" s="1301"/>
      <c r="C2367" s="1301" t="s">
        <v>7706</v>
      </c>
      <c r="D2367" s="1295" t="s">
        <v>13376</v>
      </c>
      <c r="E2367" s="1302"/>
      <c r="F2367" s="1302"/>
      <c r="G2367" s="1302"/>
      <c r="H2367" s="1302"/>
      <c r="I2367" s="1302"/>
      <c r="J2367" s="1301"/>
    </row>
    <row r="2368" spans="1:34" s="1290" customFormat="1" ht="33.75" x14ac:dyDescent="0.2">
      <c r="A2368" s="1287" t="s">
        <v>13676</v>
      </c>
      <c r="B2368" s="1327">
        <v>14043</v>
      </c>
      <c r="C2368" s="1328" t="s">
        <v>13677</v>
      </c>
      <c r="D2368" s="1328" t="s">
        <v>8055</v>
      </c>
      <c r="E2368" s="1328" t="s">
        <v>1406</v>
      </c>
      <c r="F2368" s="1328" t="s">
        <v>8056</v>
      </c>
      <c r="G2368" s="1328" t="s">
        <v>8057</v>
      </c>
      <c r="H2368" s="1328" t="s">
        <v>2207</v>
      </c>
      <c r="I2368" s="1328" t="s">
        <v>8058</v>
      </c>
      <c r="J2368" s="1327" t="s">
        <v>13678</v>
      </c>
      <c r="K2368" s="1289"/>
      <c r="L2368" s="1289"/>
      <c r="M2368" s="1289"/>
      <c r="N2368" s="1289"/>
      <c r="O2368" s="1289"/>
      <c r="P2368" s="1289"/>
      <c r="Q2368" s="1289"/>
      <c r="R2368" s="1289"/>
      <c r="S2368" s="1289"/>
      <c r="T2368" s="1289"/>
      <c r="U2368" s="1289"/>
      <c r="V2368" s="1289"/>
      <c r="W2368" s="1289"/>
      <c r="X2368" s="1289"/>
      <c r="Y2368" s="1289"/>
      <c r="Z2368" s="1289"/>
      <c r="AA2368" s="1289"/>
      <c r="AB2368" s="1289"/>
      <c r="AC2368" s="1289"/>
      <c r="AD2368" s="1289"/>
      <c r="AE2368" s="1289"/>
      <c r="AF2368" s="1289"/>
      <c r="AG2368" s="1289"/>
      <c r="AH2368" s="1289"/>
    </row>
    <row r="2369" spans="1:34" s="1290" customFormat="1" ht="33.75" x14ac:dyDescent="0.2">
      <c r="A2369" s="1287" t="s">
        <v>13676</v>
      </c>
      <c r="B2369" s="1327">
        <v>14010</v>
      </c>
      <c r="C2369" s="1328" t="s">
        <v>13677</v>
      </c>
      <c r="D2369" s="1328" t="s">
        <v>8055</v>
      </c>
      <c r="E2369" s="1329" t="s">
        <v>1412</v>
      </c>
      <c r="F2369" s="1329" t="s">
        <v>8056</v>
      </c>
      <c r="G2369" s="1329" t="s">
        <v>8059</v>
      </c>
      <c r="H2369" s="1329" t="s">
        <v>2130</v>
      </c>
      <c r="I2369" s="1329" t="s">
        <v>8060</v>
      </c>
      <c r="J2369" s="1327">
        <v>89603969000</v>
      </c>
      <c r="K2369" s="1289"/>
      <c r="L2369" s="1289"/>
      <c r="M2369" s="1289"/>
      <c r="N2369" s="1289"/>
      <c r="O2369" s="1289"/>
      <c r="P2369" s="1289"/>
      <c r="Q2369" s="1289"/>
      <c r="R2369" s="1289"/>
      <c r="S2369" s="1289"/>
      <c r="T2369" s="1289"/>
      <c r="U2369" s="1289"/>
      <c r="V2369" s="1289"/>
      <c r="W2369" s="1289"/>
      <c r="X2369" s="1289"/>
      <c r="Y2369" s="1289"/>
      <c r="Z2369" s="1289"/>
      <c r="AA2369" s="1289"/>
      <c r="AB2369" s="1289"/>
      <c r="AC2369" s="1289"/>
      <c r="AD2369" s="1289"/>
      <c r="AE2369" s="1289"/>
      <c r="AF2369" s="1289"/>
      <c r="AG2369" s="1289"/>
      <c r="AH2369" s="1289"/>
    </row>
    <row r="2370" spans="1:34" s="1290" customFormat="1" ht="33.75" x14ac:dyDescent="0.2">
      <c r="A2370" s="1287" t="s">
        <v>13676</v>
      </c>
      <c r="B2370" s="1327">
        <v>14012</v>
      </c>
      <c r="C2370" s="1328" t="s">
        <v>13677</v>
      </c>
      <c r="D2370" s="1328" t="s">
        <v>8055</v>
      </c>
      <c r="E2370" s="1329" t="s">
        <v>2211</v>
      </c>
      <c r="F2370" s="1329" t="s">
        <v>8056</v>
      </c>
      <c r="G2370" s="1329" t="s">
        <v>4729</v>
      </c>
      <c r="H2370" s="1329" t="s">
        <v>2856</v>
      </c>
      <c r="I2370" s="1329" t="s">
        <v>1422</v>
      </c>
      <c r="J2370" s="1327">
        <v>89053511260</v>
      </c>
      <c r="K2370" s="1289"/>
      <c r="L2370" s="1289"/>
      <c r="M2370" s="1289"/>
      <c r="N2370" s="1289"/>
      <c r="O2370" s="1289"/>
      <c r="P2370" s="1289"/>
      <c r="Q2370" s="1289"/>
      <c r="R2370" s="1289"/>
      <c r="S2370" s="1289"/>
      <c r="T2370" s="1289"/>
      <c r="U2370" s="1289"/>
      <c r="V2370" s="1289"/>
      <c r="W2370" s="1289"/>
      <c r="X2370" s="1289"/>
      <c r="Y2370" s="1289"/>
      <c r="Z2370" s="1289"/>
      <c r="AA2370" s="1289"/>
      <c r="AB2370" s="1289"/>
      <c r="AC2370" s="1289"/>
      <c r="AD2370" s="1289"/>
      <c r="AE2370" s="1289"/>
      <c r="AF2370" s="1289"/>
      <c r="AG2370" s="1289"/>
      <c r="AH2370" s="1289"/>
    </row>
    <row r="2371" spans="1:34" s="1290" customFormat="1" ht="33.75" x14ac:dyDescent="0.2">
      <c r="A2371" s="1287" t="s">
        <v>13676</v>
      </c>
      <c r="B2371" s="1327">
        <v>14027</v>
      </c>
      <c r="C2371" s="1328" t="s">
        <v>13677</v>
      </c>
      <c r="D2371" s="1328" t="s">
        <v>8055</v>
      </c>
      <c r="E2371" s="1329" t="s">
        <v>3035</v>
      </c>
      <c r="F2371" s="1329" t="s">
        <v>8056</v>
      </c>
      <c r="G2371" s="1329" t="s">
        <v>8061</v>
      </c>
      <c r="H2371" s="1329" t="s">
        <v>1696</v>
      </c>
      <c r="I2371" s="1329" t="s">
        <v>2587</v>
      </c>
      <c r="J2371" s="1329" t="s">
        <v>8062</v>
      </c>
      <c r="K2371" s="1289"/>
      <c r="L2371" s="1289"/>
      <c r="M2371" s="1289"/>
      <c r="N2371" s="1289"/>
      <c r="O2371" s="1289"/>
      <c r="P2371" s="1289"/>
      <c r="Q2371" s="1289"/>
      <c r="R2371" s="1289"/>
      <c r="S2371" s="1289"/>
      <c r="T2371" s="1289"/>
      <c r="U2371" s="1289"/>
      <c r="V2371" s="1289"/>
      <c r="W2371" s="1289"/>
      <c r="X2371" s="1289"/>
      <c r="Y2371" s="1289"/>
      <c r="Z2371" s="1289"/>
      <c r="AA2371" s="1289"/>
      <c r="AB2371" s="1289"/>
      <c r="AC2371" s="1289"/>
      <c r="AD2371" s="1289"/>
      <c r="AE2371" s="1289"/>
      <c r="AF2371" s="1289"/>
      <c r="AG2371" s="1289"/>
      <c r="AH2371" s="1289"/>
    </row>
    <row r="2372" spans="1:34" s="1290" customFormat="1" ht="33.75" x14ac:dyDescent="0.2">
      <c r="A2372" s="1287" t="s">
        <v>13676</v>
      </c>
      <c r="B2372" s="1327">
        <v>14053</v>
      </c>
      <c r="C2372" s="1328" t="s">
        <v>13677</v>
      </c>
      <c r="D2372" s="1328" t="s">
        <v>8055</v>
      </c>
      <c r="E2372" s="1329" t="s">
        <v>8063</v>
      </c>
      <c r="F2372" s="1329" t="s">
        <v>8064</v>
      </c>
      <c r="G2372" s="1329" t="s">
        <v>2792</v>
      </c>
      <c r="H2372" s="1329" t="s">
        <v>1901</v>
      </c>
      <c r="I2372" s="1329" t="s">
        <v>1446</v>
      </c>
      <c r="J2372" s="1329" t="s">
        <v>8065</v>
      </c>
      <c r="K2372" s="1289"/>
      <c r="L2372" s="1289"/>
      <c r="M2372" s="1289"/>
      <c r="N2372" s="1289"/>
      <c r="O2372" s="1289"/>
      <c r="P2372" s="1289"/>
      <c r="Q2372" s="1289"/>
      <c r="R2372" s="1289"/>
      <c r="S2372" s="1289"/>
      <c r="T2372" s="1289"/>
      <c r="U2372" s="1289"/>
      <c r="V2372" s="1289"/>
      <c r="W2372" s="1289"/>
      <c r="X2372" s="1289"/>
      <c r="Y2372" s="1289"/>
      <c r="Z2372" s="1289"/>
      <c r="AA2372" s="1289"/>
      <c r="AB2372" s="1289"/>
      <c r="AC2372" s="1289"/>
      <c r="AD2372" s="1289"/>
      <c r="AE2372" s="1289"/>
      <c r="AF2372" s="1289"/>
      <c r="AG2372" s="1289"/>
      <c r="AH2372" s="1289"/>
    </row>
    <row r="2373" spans="1:34" s="1290" customFormat="1" ht="33.75" x14ac:dyDescent="0.2">
      <c r="A2373" s="1287" t="s">
        <v>13676</v>
      </c>
      <c r="B2373" s="1327">
        <v>14053</v>
      </c>
      <c r="C2373" s="1328" t="s">
        <v>13677</v>
      </c>
      <c r="D2373" s="1328" t="s">
        <v>8055</v>
      </c>
      <c r="E2373" s="1329" t="s">
        <v>8066</v>
      </c>
      <c r="F2373" s="1329" t="s">
        <v>8067</v>
      </c>
      <c r="G2373" s="1329" t="s">
        <v>8068</v>
      </c>
      <c r="H2373" s="1329" t="s">
        <v>5872</v>
      </c>
      <c r="I2373" s="1329" t="s">
        <v>3243</v>
      </c>
      <c r="J2373" s="1327" t="s">
        <v>8069</v>
      </c>
      <c r="K2373" s="1289"/>
      <c r="L2373" s="1289"/>
      <c r="M2373" s="1289"/>
      <c r="N2373" s="1289"/>
      <c r="O2373" s="1289"/>
      <c r="P2373" s="1289"/>
      <c r="Q2373" s="1289"/>
      <c r="R2373" s="1289"/>
      <c r="S2373" s="1289"/>
      <c r="T2373" s="1289"/>
      <c r="U2373" s="1289"/>
      <c r="V2373" s="1289"/>
      <c r="W2373" s="1289"/>
      <c r="X2373" s="1289"/>
      <c r="Y2373" s="1289"/>
      <c r="Z2373" s="1289"/>
      <c r="AA2373" s="1289"/>
      <c r="AB2373" s="1289"/>
      <c r="AC2373" s="1289"/>
      <c r="AD2373" s="1289"/>
      <c r="AE2373" s="1289"/>
      <c r="AF2373" s="1289"/>
      <c r="AG2373" s="1289"/>
      <c r="AH2373" s="1289"/>
    </row>
    <row r="2374" spans="1:34" s="1290" customFormat="1" ht="33.75" x14ac:dyDescent="0.2">
      <c r="A2374" s="1287" t="s">
        <v>13676</v>
      </c>
      <c r="B2374" s="1327">
        <v>14011</v>
      </c>
      <c r="C2374" s="1328" t="s">
        <v>13677</v>
      </c>
      <c r="D2374" s="1328" t="s">
        <v>8055</v>
      </c>
      <c r="E2374" s="1330" t="s">
        <v>13679</v>
      </c>
      <c r="F2374" s="1330" t="s">
        <v>8070</v>
      </c>
      <c r="G2374" s="1329" t="s">
        <v>6013</v>
      </c>
      <c r="H2374" s="1329" t="s">
        <v>8071</v>
      </c>
      <c r="I2374" s="1329" t="s">
        <v>2000</v>
      </c>
      <c r="J2374" s="1327">
        <v>89603840289</v>
      </c>
      <c r="K2374" s="1289"/>
      <c r="L2374" s="1289"/>
      <c r="M2374" s="1289"/>
      <c r="N2374" s="1289"/>
      <c r="O2374" s="1289"/>
      <c r="P2374" s="1289"/>
      <c r="Q2374" s="1289"/>
      <c r="R2374" s="1289"/>
      <c r="S2374" s="1289"/>
      <c r="T2374" s="1289"/>
      <c r="U2374" s="1289"/>
      <c r="V2374" s="1289"/>
      <c r="W2374" s="1289"/>
      <c r="X2374" s="1289"/>
      <c r="Y2374" s="1289"/>
      <c r="Z2374" s="1289"/>
      <c r="AA2374" s="1289"/>
      <c r="AB2374" s="1289"/>
      <c r="AC2374" s="1289"/>
      <c r="AD2374" s="1289"/>
      <c r="AE2374" s="1289"/>
      <c r="AF2374" s="1289"/>
      <c r="AG2374" s="1289"/>
      <c r="AH2374" s="1289"/>
    </row>
    <row r="2375" spans="1:34" s="1290" customFormat="1" ht="33.75" x14ac:dyDescent="0.2">
      <c r="A2375" s="1287" t="s">
        <v>13676</v>
      </c>
      <c r="B2375" s="1327">
        <v>14011</v>
      </c>
      <c r="C2375" s="1328" t="s">
        <v>13677</v>
      </c>
      <c r="D2375" s="1328" t="s">
        <v>8055</v>
      </c>
      <c r="E2375" s="1330" t="s">
        <v>8072</v>
      </c>
      <c r="F2375" s="1330" t="s">
        <v>8073</v>
      </c>
      <c r="G2375" s="1329" t="s">
        <v>4283</v>
      </c>
      <c r="H2375" s="1329" t="s">
        <v>8074</v>
      </c>
      <c r="I2375" s="1329" t="s">
        <v>6515</v>
      </c>
      <c r="J2375" s="1327">
        <v>89373429221</v>
      </c>
      <c r="K2375" s="1289"/>
      <c r="L2375" s="1289"/>
      <c r="M2375" s="1289"/>
      <c r="N2375" s="1289"/>
      <c r="O2375" s="1289"/>
      <c r="P2375" s="1289"/>
      <c r="Q2375" s="1289"/>
      <c r="R2375" s="1289"/>
      <c r="S2375" s="1289"/>
      <c r="T2375" s="1289"/>
      <c r="U2375" s="1289"/>
      <c r="V2375" s="1289"/>
      <c r="W2375" s="1289"/>
      <c r="X2375" s="1289"/>
      <c r="Y2375" s="1289"/>
      <c r="Z2375" s="1289"/>
      <c r="AA2375" s="1289"/>
      <c r="AB2375" s="1289"/>
      <c r="AC2375" s="1289"/>
      <c r="AD2375" s="1289"/>
      <c r="AE2375" s="1289"/>
      <c r="AF2375" s="1289"/>
      <c r="AG2375" s="1289"/>
      <c r="AH2375" s="1289"/>
    </row>
    <row r="2376" spans="1:34" s="1290" customFormat="1" ht="33.75" x14ac:dyDescent="0.2">
      <c r="A2376" s="1287" t="s">
        <v>13676</v>
      </c>
      <c r="B2376" s="1327">
        <v>14011</v>
      </c>
      <c r="C2376" s="1328" t="s">
        <v>13677</v>
      </c>
      <c r="D2376" s="1328" t="s">
        <v>8055</v>
      </c>
      <c r="E2376" s="1330" t="s">
        <v>8075</v>
      </c>
      <c r="F2376" s="1330" t="s">
        <v>8076</v>
      </c>
      <c r="G2376" s="1329" t="s">
        <v>1739</v>
      </c>
      <c r="H2376" s="1329" t="s">
        <v>1783</v>
      </c>
      <c r="I2376" s="1329" t="s">
        <v>2606</v>
      </c>
      <c r="J2376" s="1327">
        <v>89276368719</v>
      </c>
      <c r="K2376" s="1289"/>
      <c r="L2376" s="1289"/>
      <c r="M2376" s="1289"/>
      <c r="N2376" s="1289"/>
      <c r="O2376" s="1289"/>
      <c r="P2376" s="1289"/>
      <c r="Q2376" s="1289"/>
      <c r="R2376" s="1289"/>
      <c r="S2376" s="1289"/>
      <c r="T2376" s="1289"/>
      <c r="U2376" s="1289"/>
      <c r="V2376" s="1289"/>
      <c r="W2376" s="1289"/>
      <c r="X2376" s="1289"/>
      <c r="Y2376" s="1289"/>
      <c r="Z2376" s="1289"/>
      <c r="AA2376" s="1289"/>
      <c r="AB2376" s="1289"/>
      <c r="AC2376" s="1289"/>
      <c r="AD2376" s="1289"/>
      <c r="AE2376" s="1289"/>
      <c r="AF2376" s="1289"/>
      <c r="AG2376" s="1289"/>
      <c r="AH2376" s="1289"/>
    </row>
    <row r="2377" spans="1:34" s="1290" customFormat="1" ht="33.75" x14ac:dyDescent="0.2">
      <c r="A2377" s="1287" t="s">
        <v>13676</v>
      </c>
      <c r="B2377" s="1327">
        <v>14011</v>
      </c>
      <c r="C2377" s="1328" t="s">
        <v>13677</v>
      </c>
      <c r="D2377" s="1328" t="s">
        <v>8055</v>
      </c>
      <c r="E2377" s="1330" t="s">
        <v>8077</v>
      </c>
      <c r="F2377" s="1330" t="s">
        <v>8078</v>
      </c>
      <c r="G2377" s="1329" t="s">
        <v>8079</v>
      </c>
      <c r="H2377" s="1329" t="s">
        <v>1569</v>
      </c>
      <c r="I2377" s="1329" t="s">
        <v>8080</v>
      </c>
      <c r="J2377" s="1327">
        <v>89173691786</v>
      </c>
      <c r="K2377" s="1289"/>
      <c r="L2377" s="1289"/>
      <c r="M2377" s="1289"/>
      <c r="N2377" s="1289"/>
      <c r="O2377" s="1289"/>
      <c r="P2377" s="1289"/>
      <c r="Q2377" s="1289"/>
      <c r="R2377" s="1289"/>
      <c r="S2377" s="1289"/>
      <c r="T2377" s="1289"/>
      <c r="U2377" s="1289"/>
      <c r="V2377" s="1289"/>
      <c r="W2377" s="1289"/>
      <c r="X2377" s="1289"/>
      <c r="Y2377" s="1289"/>
      <c r="Z2377" s="1289"/>
      <c r="AA2377" s="1289"/>
      <c r="AB2377" s="1289"/>
      <c r="AC2377" s="1289"/>
      <c r="AD2377" s="1289"/>
      <c r="AE2377" s="1289"/>
      <c r="AF2377" s="1289"/>
      <c r="AG2377" s="1289"/>
      <c r="AH2377" s="1289"/>
    </row>
    <row r="2378" spans="1:34" s="1290" customFormat="1" ht="33.75" x14ac:dyDescent="0.2">
      <c r="A2378" s="1287" t="s">
        <v>13676</v>
      </c>
      <c r="B2378" s="1327">
        <v>14011</v>
      </c>
      <c r="C2378" s="1328" t="s">
        <v>13677</v>
      </c>
      <c r="D2378" s="1328" t="s">
        <v>8055</v>
      </c>
      <c r="E2378" s="1330" t="s">
        <v>8081</v>
      </c>
      <c r="F2378" s="1330" t="s">
        <v>8082</v>
      </c>
      <c r="G2378" s="1329" t="s">
        <v>8083</v>
      </c>
      <c r="H2378" s="1329" t="s">
        <v>1876</v>
      </c>
      <c r="I2378" s="1329" t="s">
        <v>8084</v>
      </c>
      <c r="J2378" s="1327">
        <v>89872523648</v>
      </c>
      <c r="K2378" s="1289"/>
      <c r="L2378" s="1289"/>
      <c r="M2378" s="1289"/>
      <c r="N2378" s="1289"/>
      <c r="O2378" s="1289"/>
      <c r="P2378" s="1289"/>
      <c r="Q2378" s="1289"/>
      <c r="R2378" s="1289"/>
      <c r="S2378" s="1289"/>
      <c r="T2378" s="1289"/>
      <c r="U2378" s="1289"/>
      <c r="V2378" s="1289"/>
      <c r="W2378" s="1289"/>
      <c r="X2378" s="1289"/>
      <c r="Y2378" s="1289"/>
      <c r="Z2378" s="1289"/>
      <c r="AA2378" s="1289"/>
      <c r="AB2378" s="1289"/>
      <c r="AC2378" s="1289"/>
      <c r="AD2378" s="1289"/>
      <c r="AE2378" s="1289"/>
      <c r="AF2378" s="1289"/>
      <c r="AG2378" s="1289"/>
      <c r="AH2378" s="1289"/>
    </row>
    <row r="2379" spans="1:34" s="1290" customFormat="1" ht="33.75" x14ac:dyDescent="0.2">
      <c r="A2379" s="1287" t="s">
        <v>13676</v>
      </c>
      <c r="B2379" s="1327">
        <v>14011</v>
      </c>
      <c r="C2379" s="1328" t="s">
        <v>13677</v>
      </c>
      <c r="D2379" s="1328" t="s">
        <v>8055</v>
      </c>
      <c r="E2379" s="1330" t="s">
        <v>8085</v>
      </c>
      <c r="F2379" s="1330" t="s">
        <v>8086</v>
      </c>
      <c r="G2379" s="1298"/>
      <c r="H2379" s="1298"/>
      <c r="I2379" s="1298"/>
      <c r="J2379" s="1327"/>
      <c r="K2379" s="1289"/>
      <c r="L2379" s="1289"/>
      <c r="M2379" s="1289"/>
      <c r="N2379" s="1289"/>
      <c r="O2379" s="1289"/>
      <c r="P2379" s="1289"/>
      <c r="Q2379" s="1289"/>
      <c r="R2379" s="1289"/>
      <c r="S2379" s="1289"/>
      <c r="T2379" s="1289"/>
      <c r="U2379" s="1289"/>
      <c r="V2379" s="1289"/>
      <c r="W2379" s="1289"/>
      <c r="X2379" s="1289"/>
      <c r="Y2379" s="1289"/>
      <c r="Z2379" s="1289"/>
      <c r="AA2379" s="1289"/>
      <c r="AB2379" s="1289"/>
      <c r="AC2379" s="1289"/>
      <c r="AD2379" s="1289"/>
      <c r="AE2379" s="1289"/>
      <c r="AF2379" s="1289"/>
      <c r="AG2379" s="1289"/>
      <c r="AH2379" s="1289"/>
    </row>
    <row r="2380" spans="1:34" s="1290" customFormat="1" ht="33.75" x14ac:dyDescent="0.2">
      <c r="A2380" s="1287" t="s">
        <v>13676</v>
      </c>
      <c r="B2380" s="1327">
        <v>14011</v>
      </c>
      <c r="C2380" s="1328" t="s">
        <v>13677</v>
      </c>
      <c r="D2380" s="1328" t="s">
        <v>8055</v>
      </c>
      <c r="E2380" s="1330" t="s">
        <v>8087</v>
      </c>
      <c r="F2380" s="1330" t="s">
        <v>8088</v>
      </c>
      <c r="G2380" s="1329" t="s">
        <v>8089</v>
      </c>
      <c r="H2380" s="1329" t="s">
        <v>1783</v>
      </c>
      <c r="I2380" s="1329" t="s">
        <v>1922</v>
      </c>
      <c r="J2380" s="1327">
        <v>89876192101</v>
      </c>
      <c r="K2380" s="1289"/>
      <c r="L2380" s="1289"/>
      <c r="M2380" s="1289"/>
      <c r="N2380" s="1289"/>
      <c r="O2380" s="1289"/>
      <c r="P2380" s="1289"/>
      <c r="Q2380" s="1289"/>
      <c r="R2380" s="1289"/>
      <c r="S2380" s="1289"/>
      <c r="T2380" s="1289"/>
      <c r="U2380" s="1289"/>
      <c r="V2380" s="1289"/>
      <c r="W2380" s="1289"/>
      <c r="X2380" s="1289"/>
      <c r="Y2380" s="1289"/>
      <c r="Z2380" s="1289"/>
      <c r="AA2380" s="1289"/>
      <c r="AB2380" s="1289"/>
      <c r="AC2380" s="1289"/>
      <c r="AD2380" s="1289"/>
      <c r="AE2380" s="1289"/>
      <c r="AF2380" s="1289"/>
      <c r="AG2380" s="1289"/>
      <c r="AH2380" s="1289"/>
    </row>
    <row r="2381" spans="1:34" s="1290" customFormat="1" ht="33.75" x14ac:dyDescent="0.2">
      <c r="A2381" s="1287" t="s">
        <v>13676</v>
      </c>
      <c r="B2381" s="1327">
        <v>14011</v>
      </c>
      <c r="C2381" s="1328" t="s">
        <v>13677</v>
      </c>
      <c r="D2381" s="1328" t="s">
        <v>8055</v>
      </c>
      <c r="E2381" s="1330" t="s">
        <v>8090</v>
      </c>
      <c r="F2381" s="1330" t="s">
        <v>8091</v>
      </c>
      <c r="G2381" s="1329" t="s">
        <v>8092</v>
      </c>
      <c r="H2381" s="1329" t="s">
        <v>4284</v>
      </c>
      <c r="I2381" s="1329" t="s">
        <v>4476</v>
      </c>
      <c r="J2381" s="1327">
        <v>89373257792</v>
      </c>
      <c r="K2381" s="1289"/>
      <c r="L2381" s="1289"/>
      <c r="M2381" s="1289"/>
      <c r="N2381" s="1289"/>
      <c r="O2381" s="1289"/>
      <c r="P2381" s="1289"/>
      <c r="Q2381" s="1289"/>
      <c r="R2381" s="1289"/>
      <c r="S2381" s="1289"/>
      <c r="T2381" s="1289"/>
      <c r="U2381" s="1289"/>
      <c r="V2381" s="1289"/>
      <c r="W2381" s="1289"/>
      <c r="X2381" s="1289"/>
      <c r="Y2381" s="1289"/>
      <c r="Z2381" s="1289"/>
      <c r="AA2381" s="1289"/>
      <c r="AB2381" s="1289"/>
      <c r="AC2381" s="1289"/>
      <c r="AD2381" s="1289"/>
      <c r="AE2381" s="1289"/>
      <c r="AF2381" s="1289"/>
      <c r="AG2381" s="1289"/>
      <c r="AH2381" s="1289"/>
    </row>
    <row r="2382" spans="1:34" s="1290" customFormat="1" ht="33.75" x14ac:dyDescent="0.2">
      <c r="A2382" s="1287" t="s">
        <v>13676</v>
      </c>
      <c r="B2382" s="1327">
        <v>14011</v>
      </c>
      <c r="C2382" s="1328" t="s">
        <v>13677</v>
      </c>
      <c r="D2382" s="1328" t="s">
        <v>8055</v>
      </c>
      <c r="E2382" s="1330" t="s">
        <v>8093</v>
      </c>
      <c r="F2382" s="1330" t="s">
        <v>8094</v>
      </c>
      <c r="G2382" s="1329" t="s">
        <v>8095</v>
      </c>
      <c r="H2382" s="1329" t="s">
        <v>8096</v>
      </c>
      <c r="I2382" s="1329" t="s">
        <v>4919</v>
      </c>
      <c r="J2382" s="1327">
        <v>89625296228</v>
      </c>
      <c r="K2382" s="1289"/>
      <c r="L2382" s="1289"/>
      <c r="M2382" s="1289"/>
      <c r="N2382" s="1289"/>
      <c r="O2382" s="1289"/>
      <c r="P2382" s="1289"/>
      <c r="Q2382" s="1289"/>
      <c r="R2382" s="1289"/>
      <c r="S2382" s="1289"/>
      <c r="T2382" s="1289"/>
      <c r="U2382" s="1289"/>
      <c r="V2382" s="1289"/>
      <c r="W2382" s="1289"/>
      <c r="X2382" s="1289"/>
      <c r="Y2382" s="1289"/>
      <c r="Z2382" s="1289"/>
      <c r="AA2382" s="1289"/>
      <c r="AB2382" s="1289"/>
      <c r="AC2382" s="1289"/>
      <c r="AD2382" s="1289"/>
      <c r="AE2382" s="1289"/>
      <c r="AF2382" s="1289"/>
      <c r="AG2382" s="1289"/>
      <c r="AH2382" s="1289"/>
    </row>
    <row r="2383" spans="1:34" s="1290" customFormat="1" ht="33.75" x14ac:dyDescent="0.2">
      <c r="A2383" s="1287" t="s">
        <v>13676</v>
      </c>
      <c r="B2383" s="1327">
        <v>14011</v>
      </c>
      <c r="C2383" s="1328" t="s">
        <v>13677</v>
      </c>
      <c r="D2383" s="1328" t="s">
        <v>8055</v>
      </c>
      <c r="E2383" s="1330" t="s">
        <v>8097</v>
      </c>
      <c r="F2383" s="1330" t="s">
        <v>8098</v>
      </c>
      <c r="G2383" s="1329" t="s">
        <v>8099</v>
      </c>
      <c r="H2383" s="1329" t="s">
        <v>1438</v>
      </c>
      <c r="I2383" s="1329" t="s">
        <v>4156</v>
      </c>
      <c r="J2383" s="1327">
        <v>89373257768</v>
      </c>
      <c r="K2383" s="1289"/>
      <c r="L2383" s="1289"/>
      <c r="M2383" s="1289"/>
      <c r="N2383" s="1289"/>
      <c r="O2383" s="1289"/>
      <c r="P2383" s="1289"/>
      <c r="Q2383" s="1289"/>
      <c r="R2383" s="1289"/>
      <c r="S2383" s="1289"/>
      <c r="T2383" s="1289"/>
      <c r="U2383" s="1289"/>
      <c r="V2383" s="1289"/>
      <c r="W2383" s="1289"/>
      <c r="X2383" s="1289"/>
      <c r="Y2383" s="1289"/>
      <c r="Z2383" s="1289"/>
      <c r="AA2383" s="1289"/>
      <c r="AB2383" s="1289"/>
      <c r="AC2383" s="1289"/>
      <c r="AD2383" s="1289"/>
      <c r="AE2383" s="1289"/>
      <c r="AF2383" s="1289"/>
      <c r="AG2383" s="1289"/>
      <c r="AH2383" s="1289"/>
    </row>
    <row r="2384" spans="1:34" s="1290" customFormat="1" ht="33.75" x14ac:dyDescent="0.2">
      <c r="A2384" s="1287" t="s">
        <v>13676</v>
      </c>
      <c r="B2384" s="1327">
        <v>14011</v>
      </c>
      <c r="C2384" s="1328" t="s">
        <v>13677</v>
      </c>
      <c r="D2384" s="1328" t="s">
        <v>8055</v>
      </c>
      <c r="E2384" s="1330" t="s">
        <v>8100</v>
      </c>
      <c r="F2384" s="1330" t="s">
        <v>8101</v>
      </c>
      <c r="G2384" s="1329" t="s">
        <v>8102</v>
      </c>
      <c r="H2384" s="1329" t="s">
        <v>2386</v>
      </c>
      <c r="I2384" s="1329" t="s">
        <v>1965</v>
      </c>
      <c r="J2384" s="1327">
        <v>89872451892</v>
      </c>
      <c r="K2384" s="1289"/>
      <c r="L2384" s="1289"/>
      <c r="M2384" s="1289"/>
      <c r="N2384" s="1289"/>
      <c r="O2384" s="1289"/>
      <c r="P2384" s="1289"/>
      <c r="Q2384" s="1289"/>
      <c r="R2384" s="1289"/>
      <c r="S2384" s="1289"/>
      <c r="T2384" s="1289"/>
      <c r="U2384" s="1289"/>
      <c r="V2384" s="1289"/>
      <c r="W2384" s="1289"/>
      <c r="X2384" s="1289"/>
      <c r="Y2384" s="1289"/>
      <c r="Z2384" s="1289"/>
      <c r="AA2384" s="1289"/>
      <c r="AB2384" s="1289"/>
      <c r="AC2384" s="1289"/>
      <c r="AD2384" s="1289"/>
      <c r="AE2384" s="1289"/>
      <c r="AF2384" s="1289"/>
      <c r="AG2384" s="1289"/>
      <c r="AH2384" s="1289"/>
    </row>
    <row r="2385" spans="1:34" s="1290" customFormat="1" ht="33.75" x14ac:dyDescent="0.2">
      <c r="A2385" s="1287" t="s">
        <v>13676</v>
      </c>
      <c r="B2385" s="1327">
        <v>14011</v>
      </c>
      <c r="C2385" s="1328" t="s">
        <v>13677</v>
      </c>
      <c r="D2385" s="1328" t="s">
        <v>8055</v>
      </c>
      <c r="E2385" s="1330" t="s">
        <v>6068</v>
      </c>
      <c r="F2385" s="1330" t="s">
        <v>8103</v>
      </c>
      <c r="G2385" s="1329" t="s">
        <v>8104</v>
      </c>
      <c r="H2385" s="1329" t="s">
        <v>8071</v>
      </c>
      <c r="I2385" s="1329" t="s">
        <v>1705</v>
      </c>
      <c r="J2385" s="1327">
        <v>89631406973</v>
      </c>
      <c r="K2385" s="1289"/>
      <c r="L2385" s="1289"/>
      <c r="M2385" s="1289"/>
      <c r="N2385" s="1289"/>
      <c r="O2385" s="1289"/>
      <c r="P2385" s="1289"/>
      <c r="Q2385" s="1289"/>
      <c r="R2385" s="1289"/>
      <c r="S2385" s="1289"/>
      <c r="T2385" s="1289"/>
      <c r="U2385" s="1289"/>
      <c r="V2385" s="1289"/>
      <c r="W2385" s="1289"/>
      <c r="X2385" s="1289"/>
      <c r="Y2385" s="1289"/>
      <c r="Z2385" s="1289"/>
      <c r="AA2385" s="1289"/>
      <c r="AB2385" s="1289"/>
      <c r="AC2385" s="1289"/>
      <c r="AD2385" s="1289"/>
      <c r="AE2385" s="1289"/>
      <c r="AF2385" s="1289"/>
      <c r="AG2385" s="1289"/>
      <c r="AH2385" s="1289"/>
    </row>
    <row r="2386" spans="1:34" s="1290" customFormat="1" ht="33.75" x14ac:dyDescent="0.2">
      <c r="A2386" s="1287" t="s">
        <v>13676</v>
      </c>
      <c r="B2386" s="1327">
        <v>14011</v>
      </c>
      <c r="C2386" s="1328" t="s">
        <v>13677</v>
      </c>
      <c r="D2386" s="1328" t="s">
        <v>8055</v>
      </c>
      <c r="E2386" s="1330" t="s">
        <v>8105</v>
      </c>
      <c r="F2386" s="1330" t="s">
        <v>8106</v>
      </c>
      <c r="G2386" s="1329" t="s">
        <v>8107</v>
      </c>
      <c r="H2386" s="1329" t="s">
        <v>8108</v>
      </c>
      <c r="I2386" s="1329" t="s">
        <v>3705</v>
      </c>
      <c r="J2386" s="1327">
        <v>89177799152</v>
      </c>
      <c r="K2386" s="1289"/>
      <c r="L2386" s="1289"/>
      <c r="M2386" s="1289"/>
      <c r="N2386" s="1289"/>
      <c r="O2386" s="1289"/>
      <c r="P2386" s="1289"/>
      <c r="Q2386" s="1289"/>
      <c r="R2386" s="1289"/>
      <c r="S2386" s="1289"/>
      <c r="T2386" s="1289"/>
      <c r="U2386" s="1289"/>
      <c r="V2386" s="1289"/>
      <c r="W2386" s="1289"/>
      <c r="X2386" s="1289"/>
      <c r="Y2386" s="1289"/>
      <c r="Z2386" s="1289"/>
      <c r="AA2386" s="1289"/>
      <c r="AB2386" s="1289"/>
      <c r="AC2386" s="1289"/>
      <c r="AD2386" s="1289"/>
      <c r="AE2386" s="1289"/>
      <c r="AF2386" s="1289"/>
      <c r="AG2386" s="1289"/>
      <c r="AH2386" s="1289"/>
    </row>
    <row r="2387" spans="1:34" s="1290" customFormat="1" ht="33.75" x14ac:dyDescent="0.2">
      <c r="A2387" s="1287" t="s">
        <v>13676</v>
      </c>
      <c r="B2387" s="1327">
        <v>14011</v>
      </c>
      <c r="C2387" s="1328" t="s">
        <v>13677</v>
      </c>
      <c r="D2387" s="1328" t="s">
        <v>8055</v>
      </c>
      <c r="E2387" s="1330" t="s">
        <v>8109</v>
      </c>
      <c r="F2387" s="1330" t="s">
        <v>8110</v>
      </c>
      <c r="G2387" s="1329" t="s">
        <v>3777</v>
      </c>
      <c r="H2387" s="1329" t="s">
        <v>1457</v>
      </c>
      <c r="I2387" s="1329" t="s">
        <v>2717</v>
      </c>
      <c r="J2387" s="1327">
        <v>89177847228</v>
      </c>
      <c r="K2387" s="1289"/>
      <c r="L2387" s="1289"/>
      <c r="M2387" s="1289"/>
      <c r="N2387" s="1289"/>
      <c r="O2387" s="1289"/>
      <c r="P2387" s="1289"/>
      <c r="Q2387" s="1289"/>
      <c r="R2387" s="1289"/>
      <c r="S2387" s="1289"/>
      <c r="T2387" s="1289"/>
      <c r="U2387" s="1289"/>
      <c r="V2387" s="1289"/>
      <c r="W2387" s="1289"/>
      <c r="X2387" s="1289"/>
      <c r="Y2387" s="1289"/>
      <c r="Z2387" s="1289"/>
      <c r="AA2387" s="1289"/>
      <c r="AB2387" s="1289"/>
      <c r="AC2387" s="1289"/>
      <c r="AD2387" s="1289"/>
      <c r="AE2387" s="1289"/>
      <c r="AF2387" s="1289"/>
      <c r="AG2387" s="1289"/>
      <c r="AH2387" s="1289"/>
    </row>
    <row r="2388" spans="1:34" s="1290" customFormat="1" ht="33.75" x14ac:dyDescent="0.2">
      <c r="A2388" s="1287" t="s">
        <v>13676</v>
      </c>
      <c r="B2388" s="1327">
        <v>14011</v>
      </c>
      <c r="C2388" s="1328" t="s">
        <v>13677</v>
      </c>
      <c r="D2388" s="1328" t="s">
        <v>8055</v>
      </c>
      <c r="E2388" s="1330" t="s">
        <v>8111</v>
      </c>
      <c r="F2388" s="1330" t="s">
        <v>8112</v>
      </c>
      <c r="G2388" s="1329" t="s">
        <v>8107</v>
      </c>
      <c r="H2388" s="1329" t="s">
        <v>8108</v>
      </c>
      <c r="I2388" s="1329" t="s">
        <v>3705</v>
      </c>
      <c r="J2388" s="1327">
        <v>89177799152</v>
      </c>
      <c r="K2388" s="1289"/>
      <c r="L2388" s="1289"/>
      <c r="M2388" s="1289"/>
      <c r="N2388" s="1289"/>
      <c r="O2388" s="1289"/>
      <c r="P2388" s="1289"/>
      <c r="Q2388" s="1289"/>
      <c r="R2388" s="1289"/>
      <c r="S2388" s="1289"/>
      <c r="T2388" s="1289"/>
      <c r="U2388" s="1289"/>
      <c r="V2388" s="1289"/>
      <c r="W2388" s="1289"/>
      <c r="X2388" s="1289"/>
      <c r="Y2388" s="1289"/>
      <c r="Z2388" s="1289"/>
      <c r="AA2388" s="1289"/>
      <c r="AB2388" s="1289"/>
      <c r="AC2388" s="1289"/>
      <c r="AD2388" s="1289"/>
      <c r="AE2388" s="1289"/>
      <c r="AF2388" s="1289"/>
      <c r="AG2388" s="1289"/>
      <c r="AH2388" s="1289"/>
    </row>
    <row r="2389" spans="1:34" s="1290" customFormat="1" ht="33.75" x14ac:dyDescent="0.2">
      <c r="A2389" s="1287" t="s">
        <v>13676</v>
      </c>
      <c r="B2389" s="1327">
        <v>14011</v>
      </c>
      <c r="C2389" s="1328" t="s">
        <v>13677</v>
      </c>
      <c r="D2389" s="1328" t="s">
        <v>8055</v>
      </c>
      <c r="E2389" s="1330" t="s">
        <v>3643</v>
      </c>
      <c r="F2389" s="1330" t="s">
        <v>8113</v>
      </c>
      <c r="G2389" s="1329" t="s">
        <v>8114</v>
      </c>
      <c r="H2389" s="1329" t="s">
        <v>2856</v>
      </c>
      <c r="I2389" s="1329" t="s">
        <v>1761</v>
      </c>
      <c r="J2389" s="1329" t="s">
        <v>13680</v>
      </c>
      <c r="K2389" s="1289"/>
      <c r="L2389" s="1289"/>
      <c r="M2389" s="1289"/>
      <c r="N2389" s="1289"/>
      <c r="O2389" s="1289"/>
      <c r="P2389" s="1289"/>
      <c r="Q2389" s="1289"/>
      <c r="R2389" s="1289"/>
      <c r="S2389" s="1289"/>
      <c r="T2389" s="1289"/>
      <c r="U2389" s="1289"/>
      <c r="V2389" s="1289"/>
      <c r="W2389" s="1289"/>
      <c r="X2389" s="1289"/>
      <c r="Y2389" s="1289"/>
      <c r="Z2389" s="1289"/>
      <c r="AA2389" s="1289"/>
      <c r="AB2389" s="1289"/>
      <c r="AC2389" s="1289"/>
      <c r="AD2389" s="1289"/>
      <c r="AE2389" s="1289"/>
      <c r="AF2389" s="1289"/>
      <c r="AG2389" s="1289"/>
      <c r="AH2389" s="1289"/>
    </row>
    <row r="2390" spans="1:34" s="1290" customFormat="1" ht="33.75" x14ac:dyDescent="0.2">
      <c r="A2390" s="1287" t="s">
        <v>13676</v>
      </c>
      <c r="B2390" s="1327">
        <v>14011</v>
      </c>
      <c r="C2390" s="1328" t="s">
        <v>13677</v>
      </c>
      <c r="D2390" s="1328" t="s">
        <v>8055</v>
      </c>
      <c r="E2390" s="1330" t="s">
        <v>5615</v>
      </c>
      <c r="F2390" s="1330" t="s">
        <v>8115</v>
      </c>
      <c r="G2390" s="1298" t="s">
        <v>8116</v>
      </c>
      <c r="H2390" s="1298" t="s">
        <v>8117</v>
      </c>
      <c r="I2390" s="1298" t="s">
        <v>3766</v>
      </c>
      <c r="J2390" s="1288">
        <v>89279538577</v>
      </c>
      <c r="K2390" s="1289"/>
      <c r="L2390" s="1289"/>
      <c r="M2390" s="1289"/>
      <c r="N2390" s="1289"/>
      <c r="O2390" s="1289"/>
      <c r="P2390" s="1289"/>
      <c r="Q2390" s="1289"/>
      <c r="R2390" s="1289"/>
      <c r="S2390" s="1289"/>
      <c r="T2390" s="1289"/>
      <c r="U2390" s="1289"/>
      <c r="V2390" s="1289"/>
      <c r="W2390" s="1289"/>
      <c r="X2390" s="1289"/>
      <c r="Y2390" s="1289"/>
      <c r="Z2390" s="1289"/>
      <c r="AA2390" s="1289"/>
      <c r="AB2390" s="1289"/>
      <c r="AC2390" s="1289"/>
      <c r="AD2390" s="1289"/>
      <c r="AE2390" s="1289"/>
      <c r="AF2390" s="1289"/>
      <c r="AG2390" s="1289"/>
      <c r="AH2390" s="1289"/>
    </row>
    <row r="2391" spans="1:34" s="1290" customFormat="1" ht="33.75" x14ac:dyDescent="0.2">
      <c r="A2391" s="1287" t="s">
        <v>13676</v>
      </c>
      <c r="B2391" s="1327">
        <v>14011</v>
      </c>
      <c r="C2391" s="1328" t="s">
        <v>13677</v>
      </c>
      <c r="D2391" s="1328" t="s">
        <v>8055</v>
      </c>
      <c r="E2391" s="1330" t="s">
        <v>8118</v>
      </c>
      <c r="F2391" s="1330" t="s">
        <v>8119</v>
      </c>
      <c r="G2391" s="1329" t="s">
        <v>8120</v>
      </c>
      <c r="H2391" s="1329" t="s">
        <v>8121</v>
      </c>
      <c r="I2391" s="1329" t="s">
        <v>8122</v>
      </c>
      <c r="J2391" s="1327">
        <v>89875825771</v>
      </c>
      <c r="K2391" s="1289"/>
      <c r="L2391" s="1289"/>
      <c r="M2391" s="1289"/>
      <c r="N2391" s="1289"/>
      <c r="O2391" s="1289"/>
      <c r="P2391" s="1289"/>
      <c r="Q2391" s="1289"/>
      <c r="R2391" s="1289"/>
      <c r="S2391" s="1289"/>
      <c r="T2391" s="1289"/>
      <c r="U2391" s="1289"/>
      <c r="V2391" s="1289"/>
      <c r="W2391" s="1289"/>
      <c r="X2391" s="1289"/>
      <c r="Y2391" s="1289"/>
      <c r="Z2391" s="1289"/>
      <c r="AA2391" s="1289"/>
      <c r="AB2391" s="1289"/>
      <c r="AC2391" s="1289"/>
      <c r="AD2391" s="1289"/>
      <c r="AE2391" s="1289"/>
      <c r="AF2391" s="1289"/>
      <c r="AG2391" s="1289"/>
      <c r="AH2391" s="1289"/>
    </row>
    <row r="2392" spans="1:34" s="1290" customFormat="1" ht="33.75" x14ac:dyDescent="0.2">
      <c r="A2392" s="1287" t="s">
        <v>13676</v>
      </c>
      <c r="B2392" s="1327">
        <v>14011</v>
      </c>
      <c r="C2392" s="1328" t="s">
        <v>13677</v>
      </c>
      <c r="D2392" s="1328" t="s">
        <v>8055</v>
      </c>
      <c r="E2392" s="1330" t="s">
        <v>8123</v>
      </c>
      <c r="F2392" s="1330" t="s">
        <v>8124</v>
      </c>
      <c r="G2392" s="1298" t="s">
        <v>5371</v>
      </c>
      <c r="H2392" s="1298" t="s">
        <v>6470</v>
      </c>
      <c r="I2392" s="1298" t="s">
        <v>8125</v>
      </c>
      <c r="J2392" s="1288">
        <v>89053082358</v>
      </c>
      <c r="K2392" s="1289"/>
      <c r="L2392" s="1289"/>
      <c r="M2392" s="1289"/>
      <c r="N2392" s="1289"/>
      <c r="O2392" s="1289"/>
      <c r="P2392" s="1289"/>
      <c r="Q2392" s="1289"/>
      <c r="R2392" s="1289"/>
      <c r="S2392" s="1289"/>
      <c r="T2392" s="1289"/>
      <c r="U2392" s="1289"/>
      <c r="V2392" s="1289"/>
      <c r="W2392" s="1289"/>
      <c r="X2392" s="1289"/>
      <c r="Y2392" s="1289"/>
      <c r="Z2392" s="1289"/>
      <c r="AA2392" s="1289"/>
      <c r="AB2392" s="1289"/>
      <c r="AC2392" s="1289"/>
      <c r="AD2392" s="1289"/>
      <c r="AE2392" s="1289"/>
      <c r="AF2392" s="1289"/>
      <c r="AG2392" s="1289"/>
      <c r="AH2392" s="1289"/>
    </row>
    <row r="2393" spans="1:34" s="1290" customFormat="1" ht="33.75" x14ac:dyDescent="0.2">
      <c r="A2393" s="1287" t="s">
        <v>13676</v>
      </c>
      <c r="B2393" s="1327">
        <v>14011</v>
      </c>
      <c r="C2393" s="1328" t="s">
        <v>13677</v>
      </c>
      <c r="D2393" s="1328" t="s">
        <v>8055</v>
      </c>
      <c r="E2393" s="1330" t="s">
        <v>8126</v>
      </c>
      <c r="F2393" s="1330" t="s">
        <v>8127</v>
      </c>
      <c r="G2393" s="1298" t="s">
        <v>8128</v>
      </c>
      <c r="H2393" s="1298" t="s">
        <v>4865</v>
      </c>
      <c r="I2393" s="1298" t="s">
        <v>8129</v>
      </c>
      <c r="J2393" s="1288">
        <v>89177819527</v>
      </c>
      <c r="K2393" s="1289"/>
      <c r="L2393" s="1289"/>
      <c r="M2393" s="1289"/>
      <c r="N2393" s="1289"/>
      <c r="O2393" s="1289"/>
      <c r="P2393" s="1289"/>
      <c r="Q2393" s="1289"/>
      <c r="R2393" s="1289"/>
      <c r="S2393" s="1289"/>
      <c r="T2393" s="1289"/>
      <c r="U2393" s="1289"/>
      <c r="V2393" s="1289"/>
      <c r="W2393" s="1289"/>
      <c r="X2393" s="1289"/>
      <c r="Y2393" s="1289"/>
      <c r="Z2393" s="1289"/>
      <c r="AA2393" s="1289"/>
      <c r="AB2393" s="1289"/>
      <c r="AC2393" s="1289"/>
      <c r="AD2393" s="1289"/>
      <c r="AE2393" s="1289"/>
      <c r="AF2393" s="1289"/>
      <c r="AG2393" s="1289"/>
      <c r="AH2393" s="1289"/>
    </row>
    <row r="2394" spans="1:34" s="1290" customFormat="1" ht="33.75" x14ac:dyDescent="0.2">
      <c r="A2394" s="1287" t="s">
        <v>13676</v>
      </c>
      <c r="B2394" s="1327">
        <v>14011</v>
      </c>
      <c r="C2394" s="1328" t="s">
        <v>13677</v>
      </c>
      <c r="D2394" s="1328" t="s">
        <v>8055</v>
      </c>
      <c r="E2394" s="1330" t="s">
        <v>8130</v>
      </c>
      <c r="F2394" s="1330" t="s">
        <v>8131</v>
      </c>
      <c r="G2394" s="1298" t="s">
        <v>8132</v>
      </c>
      <c r="H2394" s="1298" t="s">
        <v>1466</v>
      </c>
      <c r="I2394" s="1298" t="s">
        <v>1623</v>
      </c>
      <c r="J2394" s="1288">
        <v>89018198172</v>
      </c>
      <c r="K2394" s="1289"/>
      <c r="L2394" s="1289"/>
      <c r="M2394" s="1289"/>
      <c r="N2394" s="1289"/>
      <c r="O2394" s="1289"/>
      <c r="P2394" s="1289"/>
      <c r="Q2394" s="1289"/>
      <c r="R2394" s="1289"/>
      <c r="S2394" s="1289"/>
      <c r="T2394" s="1289"/>
      <c r="U2394" s="1289"/>
      <c r="V2394" s="1289"/>
      <c r="W2394" s="1289"/>
      <c r="X2394" s="1289"/>
      <c r="Y2394" s="1289"/>
      <c r="Z2394" s="1289"/>
      <c r="AA2394" s="1289"/>
      <c r="AB2394" s="1289"/>
      <c r="AC2394" s="1289"/>
      <c r="AD2394" s="1289"/>
      <c r="AE2394" s="1289"/>
      <c r="AF2394" s="1289"/>
      <c r="AG2394" s="1289"/>
      <c r="AH2394" s="1289"/>
    </row>
    <row r="2395" spans="1:34" s="1290" customFormat="1" ht="33.75" x14ac:dyDescent="0.2">
      <c r="A2395" s="1287" t="s">
        <v>13676</v>
      </c>
      <c r="B2395" s="1327">
        <v>14011</v>
      </c>
      <c r="C2395" s="1328" t="s">
        <v>13677</v>
      </c>
      <c r="D2395" s="1328" t="s">
        <v>8055</v>
      </c>
      <c r="E2395" s="1330" t="s">
        <v>8133</v>
      </c>
      <c r="F2395" s="1330" t="s">
        <v>8134</v>
      </c>
      <c r="G2395" s="1329" t="s">
        <v>8135</v>
      </c>
      <c r="H2395" s="1329" t="s">
        <v>1457</v>
      </c>
      <c r="I2395" s="1329" t="s">
        <v>4238</v>
      </c>
      <c r="J2395" s="1329" t="s">
        <v>13681</v>
      </c>
      <c r="K2395" s="1289"/>
      <c r="L2395" s="1289"/>
      <c r="M2395" s="1289"/>
      <c r="N2395" s="1289"/>
      <c r="O2395" s="1289"/>
      <c r="P2395" s="1289"/>
      <c r="Q2395" s="1289"/>
      <c r="R2395" s="1289"/>
      <c r="S2395" s="1289"/>
      <c r="T2395" s="1289"/>
      <c r="U2395" s="1289"/>
      <c r="V2395" s="1289"/>
      <c r="W2395" s="1289"/>
      <c r="X2395" s="1289"/>
      <c r="Y2395" s="1289"/>
      <c r="Z2395" s="1289"/>
      <c r="AA2395" s="1289"/>
      <c r="AB2395" s="1289"/>
      <c r="AC2395" s="1289"/>
      <c r="AD2395" s="1289"/>
      <c r="AE2395" s="1289"/>
      <c r="AF2395" s="1289"/>
      <c r="AG2395" s="1289"/>
      <c r="AH2395" s="1289"/>
    </row>
    <row r="2396" spans="1:34" s="1290" customFormat="1" ht="33.75" x14ac:dyDescent="0.2">
      <c r="A2396" s="1287" t="s">
        <v>13676</v>
      </c>
      <c r="B2396" s="1327">
        <v>14011</v>
      </c>
      <c r="C2396" s="1328" t="s">
        <v>13677</v>
      </c>
      <c r="D2396" s="1328" t="s">
        <v>8055</v>
      </c>
      <c r="E2396" s="1330" t="s">
        <v>8136</v>
      </c>
      <c r="F2396" s="1330" t="s">
        <v>8137</v>
      </c>
      <c r="G2396" s="1298" t="s">
        <v>3599</v>
      </c>
      <c r="H2396" s="1298" t="s">
        <v>2592</v>
      </c>
      <c r="I2396" s="1298" t="s">
        <v>5079</v>
      </c>
      <c r="J2396" s="1288">
        <v>89876071665</v>
      </c>
      <c r="K2396" s="1289"/>
      <c r="L2396" s="1289"/>
      <c r="M2396" s="1289"/>
      <c r="N2396" s="1289"/>
      <c r="O2396" s="1289"/>
      <c r="P2396" s="1289"/>
      <c r="Q2396" s="1289"/>
      <c r="R2396" s="1289"/>
      <c r="S2396" s="1289"/>
      <c r="T2396" s="1289"/>
      <c r="U2396" s="1289"/>
      <c r="V2396" s="1289"/>
      <c r="W2396" s="1289"/>
      <c r="X2396" s="1289"/>
      <c r="Y2396" s="1289"/>
      <c r="Z2396" s="1289"/>
      <c r="AA2396" s="1289"/>
      <c r="AB2396" s="1289"/>
      <c r="AC2396" s="1289"/>
      <c r="AD2396" s="1289"/>
      <c r="AE2396" s="1289"/>
      <c r="AF2396" s="1289"/>
      <c r="AG2396" s="1289"/>
      <c r="AH2396" s="1289"/>
    </row>
    <row r="2397" spans="1:34" s="1290" customFormat="1" ht="33.75" x14ac:dyDescent="0.2">
      <c r="A2397" s="1287" t="s">
        <v>13676</v>
      </c>
      <c r="B2397" s="1327">
        <v>14011</v>
      </c>
      <c r="C2397" s="1328" t="s">
        <v>13677</v>
      </c>
      <c r="D2397" s="1328" t="s">
        <v>8055</v>
      </c>
      <c r="E2397" s="1330" t="s">
        <v>8138</v>
      </c>
      <c r="F2397" s="1330" t="s">
        <v>8139</v>
      </c>
      <c r="G2397" s="1329" t="s">
        <v>7294</v>
      </c>
      <c r="H2397" s="1329" t="s">
        <v>2856</v>
      </c>
      <c r="I2397" s="1329" t="s">
        <v>1671</v>
      </c>
      <c r="J2397" s="1327">
        <v>89177527531</v>
      </c>
      <c r="K2397" s="1289"/>
      <c r="L2397" s="1289"/>
      <c r="M2397" s="1289"/>
      <c r="N2397" s="1289"/>
      <c r="O2397" s="1289"/>
      <c r="P2397" s="1289"/>
      <c r="Q2397" s="1289"/>
      <c r="R2397" s="1289"/>
      <c r="S2397" s="1289"/>
      <c r="T2397" s="1289"/>
      <c r="U2397" s="1289"/>
      <c r="V2397" s="1289"/>
      <c r="W2397" s="1289"/>
      <c r="X2397" s="1289"/>
      <c r="Y2397" s="1289"/>
      <c r="Z2397" s="1289"/>
      <c r="AA2397" s="1289"/>
      <c r="AB2397" s="1289"/>
      <c r="AC2397" s="1289"/>
      <c r="AD2397" s="1289"/>
      <c r="AE2397" s="1289"/>
      <c r="AF2397" s="1289"/>
      <c r="AG2397" s="1289"/>
      <c r="AH2397" s="1289"/>
    </row>
    <row r="2398" spans="1:34" s="1290" customFormat="1" ht="33.75" x14ac:dyDescent="0.2">
      <c r="A2398" s="1287" t="s">
        <v>13676</v>
      </c>
      <c r="B2398" s="1327">
        <v>14011</v>
      </c>
      <c r="C2398" s="1328" t="s">
        <v>13677</v>
      </c>
      <c r="D2398" s="1328" t="s">
        <v>8055</v>
      </c>
      <c r="E2398" s="1330" t="s">
        <v>6707</v>
      </c>
      <c r="F2398" s="1330" t="s">
        <v>8140</v>
      </c>
      <c r="G2398" s="1298" t="s">
        <v>6512</v>
      </c>
      <c r="H2398" s="1298" t="s">
        <v>2601</v>
      </c>
      <c r="I2398" s="1298" t="s">
        <v>1965</v>
      </c>
      <c r="J2398" s="1288">
        <v>89174954355</v>
      </c>
      <c r="K2398" s="1289"/>
      <c r="L2398" s="1289"/>
      <c r="M2398" s="1289"/>
      <c r="N2398" s="1289"/>
      <c r="O2398" s="1289"/>
      <c r="P2398" s="1289"/>
      <c r="Q2398" s="1289"/>
      <c r="R2398" s="1289"/>
      <c r="S2398" s="1289"/>
      <c r="T2398" s="1289"/>
      <c r="U2398" s="1289"/>
      <c r="V2398" s="1289"/>
      <c r="W2398" s="1289"/>
      <c r="X2398" s="1289"/>
      <c r="Y2398" s="1289"/>
      <c r="Z2398" s="1289"/>
      <c r="AA2398" s="1289"/>
      <c r="AB2398" s="1289"/>
      <c r="AC2398" s="1289"/>
      <c r="AD2398" s="1289"/>
      <c r="AE2398" s="1289"/>
      <c r="AF2398" s="1289"/>
      <c r="AG2398" s="1289"/>
      <c r="AH2398" s="1289"/>
    </row>
    <row r="2399" spans="1:34" s="1290" customFormat="1" ht="33.75" x14ac:dyDescent="0.2">
      <c r="A2399" s="1287" t="s">
        <v>13676</v>
      </c>
      <c r="B2399" s="1327">
        <v>14053</v>
      </c>
      <c r="C2399" s="1328" t="s">
        <v>13677</v>
      </c>
      <c r="D2399" s="1328" t="s">
        <v>8055</v>
      </c>
      <c r="E2399" s="1330" t="s">
        <v>8141</v>
      </c>
      <c r="F2399" s="1330" t="s">
        <v>8119</v>
      </c>
      <c r="G2399" s="1298" t="s">
        <v>8142</v>
      </c>
      <c r="H2399" s="1298" t="s">
        <v>8121</v>
      </c>
      <c r="I2399" s="1298" t="s">
        <v>8122</v>
      </c>
      <c r="J2399" s="1288">
        <v>89875825771</v>
      </c>
      <c r="K2399" s="1289"/>
      <c r="L2399" s="1289"/>
      <c r="M2399" s="1289"/>
      <c r="N2399" s="1289"/>
      <c r="O2399" s="1289"/>
      <c r="P2399" s="1289"/>
      <c r="Q2399" s="1289"/>
      <c r="R2399" s="1289"/>
      <c r="S2399" s="1289"/>
      <c r="T2399" s="1289"/>
      <c r="U2399" s="1289"/>
      <c r="V2399" s="1289"/>
      <c r="W2399" s="1289"/>
      <c r="X2399" s="1289"/>
      <c r="Y2399" s="1289"/>
      <c r="Z2399" s="1289"/>
      <c r="AA2399" s="1289"/>
      <c r="AB2399" s="1289"/>
      <c r="AC2399" s="1289"/>
      <c r="AD2399" s="1289"/>
      <c r="AE2399" s="1289"/>
      <c r="AF2399" s="1289"/>
      <c r="AG2399" s="1289"/>
      <c r="AH2399" s="1289"/>
    </row>
    <row r="2400" spans="1:34" s="1290" customFormat="1" ht="33.75" x14ac:dyDescent="0.2">
      <c r="A2400" s="1287" t="s">
        <v>13676</v>
      </c>
      <c r="B2400" s="1327">
        <v>14011</v>
      </c>
      <c r="C2400" s="1328" t="s">
        <v>13677</v>
      </c>
      <c r="D2400" s="1328" t="s">
        <v>8055</v>
      </c>
      <c r="E2400" s="1330" t="s">
        <v>8143</v>
      </c>
      <c r="F2400" s="1330" t="s">
        <v>8144</v>
      </c>
      <c r="G2400" s="1298" t="s">
        <v>8145</v>
      </c>
      <c r="H2400" s="1298" t="s">
        <v>8146</v>
      </c>
      <c r="I2400" s="1298" t="s">
        <v>1811</v>
      </c>
      <c r="J2400" s="1288">
        <v>89870283235</v>
      </c>
      <c r="K2400" s="1289"/>
      <c r="L2400" s="1289"/>
      <c r="M2400" s="1289"/>
      <c r="N2400" s="1289"/>
      <c r="O2400" s="1289"/>
      <c r="P2400" s="1289"/>
      <c r="Q2400" s="1289"/>
      <c r="R2400" s="1289"/>
      <c r="S2400" s="1289"/>
      <c r="T2400" s="1289"/>
      <c r="U2400" s="1289"/>
      <c r="V2400" s="1289"/>
      <c r="W2400" s="1289"/>
      <c r="X2400" s="1289"/>
      <c r="Y2400" s="1289"/>
      <c r="Z2400" s="1289"/>
      <c r="AA2400" s="1289"/>
      <c r="AB2400" s="1289"/>
      <c r="AC2400" s="1289"/>
      <c r="AD2400" s="1289"/>
      <c r="AE2400" s="1289"/>
      <c r="AF2400" s="1289"/>
      <c r="AG2400" s="1289"/>
      <c r="AH2400" s="1289"/>
    </row>
    <row r="2401" spans="1:34" s="1290" customFormat="1" ht="33.75" x14ac:dyDescent="0.2">
      <c r="A2401" s="1287" t="s">
        <v>13676</v>
      </c>
      <c r="B2401" s="1327">
        <v>14011</v>
      </c>
      <c r="C2401" s="1328" t="s">
        <v>13677</v>
      </c>
      <c r="D2401" s="1328" t="s">
        <v>8055</v>
      </c>
      <c r="E2401" s="1330" t="s">
        <v>8147</v>
      </c>
      <c r="F2401" s="1330" t="s">
        <v>8148</v>
      </c>
      <c r="G2401" s="1298" t="s">
        <v>8149</v>
      </c>
      <c r="H2401" s="1298" t="s">
        <v>2394</v>
      </c>
      <c r="I2401" s="1298" t="s">
        <v>8080</v>
      </c>
      <c r="J2401" s="1288">
        <v>89196084019</v>
      </c>
      <c r="K2401" s="1289"/>
      <c r="L2401" s="1289"/>
      <c r="M2401" s="1289"/>
      <c r="N2401" s="1289"/>
      <c r="O2401" s="1289"/>
      <c r="P2401" s="1289"/>
      <c r="Q2401" s="1289"/>
      <c r="R2401" s="1289"/>
      <c r="S2401" s="1289"/>
      <c r="T2401" s="1289"/>
      <c r="U2401" s="1289"/>
      <c r="V2401" s="1289"/>
      <c r="W2401" s="1289"/>
      <c r="X2401" s="1289"/>
      <c r="Y2401" s="1289"/>
      <c r="Z2401" s="1289"/>
      <c r="AA2401" s="1289"/>
      <c r="AB2401" s="1289"/>
      <c r="AC2401" s="1289"/>
      <c r="AD2401" s="1289"/>
      <c r="AE2401" s="1289"/>
      <c r="AF2401" s="1289"/>
      <c r="AG2401" s="1289"/>
      <c r="AH2401" s="1289"/>
    </row>
    <row r="2402" spans="1:34" s="1290" customFormat="1" ht="33.75" x14ac:dyDescent="0.2">
      <c r="A2402" s="1287" t="s">
        <v>13676</v>
      </c>
      <c r="B2402" s="1327">
        <v>14011</v>
      </c>
      <c r="C2402" s="1328" t="s">
        <v>13677</v>
      </c>
      <c r="D2402" s="1328" t="s">
        <v>8055</v>
      </c>
      <c r="E2402" s="1330" t="s">
        <v>8150</v>
      </c>
      <c r="F2402" s="1330" t="s">
        <v>8151</v>
      </c>
      <c r="G2402" s="1298" t="s">
        <v>1955</v>
      </c>
      <c r="H2402" s="1298" t="s">
        <v>2571</v>
      </c>
      <c r="I2402" s="1298" t="s">
        <v>5079</v>
      </c>
      <c r="J2402" s="1331" t="s">
        <v>8152</v>
      </c>
      <c r="K2402" s="1289"/>
      <c r="L2402" s="1289"/>
      <c r="M2402" s="1289"/>
      <c r="N2402" s="1289"/>
      <c r="O2402" s="1289"/>
      <c r="P2402" s="1289"/>
      <c r="Q2402" s="1289"/>
      <c r="R2402" s="1289"/>
      <c r="S2402" s="1289"/>
      <c r="T2402" s="1289"/>
      <c r="U2402" s="1289"/>
      <c r="V2402" s="1289"/>
      <c r="W2402" s="1289"/>
      <c r="X2402" s="1289"/>
      <c r="Y2402" s="1289"/>
      <c r="Z2402" s="1289"/>
      <c r="AA2402" s="1289"/>
      <c r="AB2402" s="1289"/>
      <c r="AC2402" s="1289"/>
      <c r="AD2402" s="1289"/>
      <c r="AE2402" s="1289"/>
      <c r="AF2402" s="1289"/>
      <c r="AG2402" s="1289"/>
      <c r="AH2402" s="1289"/>
    </row>
    <row r="2403" spans="1:34" s="1290" customFormat="1" ht="33.75" x14ac:dyDescent="0.2">
      <c r="A2403" s="1287" t="s">
        <v>13676</v>
      </c>
      <c r="B2403" s="1327">
        <v>14011</v>
      </c>
      <c r="C2403" s="1328" t="s">
        <v>13677</v>
      </c>
      <c r="D2403" s="1328" t="s">
        <v>8055</v>
      </c>
      <c r="E2403" s="1330" t="s">
        <v>8153</v>
      </c>
      <c r="F2403" s="1330" t="s">
        <v>8154</v>
      </c>
      <c r="G2403" s="1298" t="s">
        <v>8155</v>
      </c>
      <c r="H2403" s="1298" t="s">
        <v>2135</v>
      </c>
      <c r="I2403" s="1298" t="s">
        <v>6139</v>
      </c>
      <c r="J2403" s="1288">
        <v>89279322358</v>
      </c>
      <c r="K2403" s="1289"/>
      <c r="L2403" s="1289"/>
      <c r="M2403" s="1289"/>
      <c r="N2403" s="1289"/>
      <c r="O2403" s="1289"/>
      <c r="P2403" s="1289"/>
      <c r="Q2403" s="1289"/>
      <c r="R2403" s="1289"/>
      <c r="S2403" s="1289"/>
      <c r="T2403" s="1289"/>
      <c r="U2403" s="1289"/>
      <c r="V2403" s="1289"/>
      <c r="W2403" s="1289"/>
      <c r="X2403" s="1289"/>
      <c r="Y2403" s="1289"/>
      <c r="Z2403" s="1289"/>
      <c r="AA2403" s="1289"/>
      <c r="AB2403" s="1289"/>
      <c r="AC2403" s="1289"/>
      <c r="AD2403" s="1289"/>
      <c r="AE2403" s="1289"/>
      <c r="AF2403" s="1289"/>
      <c r="AG2403" s="1289"/>
      <c r="AH2403" s="1289"/>
    </row>
    <row r="2404" spans="1:34" s="1290" customFormat="1" ht="33.75" x14ac:dyDescent="0.2">
      <c r="A2404" s="1287" t="s">
        <v>13676</v>
      </c>
      <c r="B2404" s="1327">
        <v>14011</v>
      </c>
      <c r="C2404" s="1328" t="s">
        <v>13677</v>
      </c>
      <c r="D2404" s="1328" t="s">
        <v>8055</v>
      </c>
      <c r="E2404" s="1330" t="s">
        <v>8156</v>
      </c>
      <c r="F2404" s="1330" t="s">
        <v>8157</v>
      </c>
      <c r="G2404" s="1298" t="s">
        <v>13682</v>
      </c>
      <c r="H2404" s="1298" t="s">
        <v>2601</v>
      </c>
      <c r="I2404" s="1298" t="s">
        <v>1761</v>
      </c>
      <c r="J2404" s="1288">
        <v>89279409926</v>
      </c>
      <c r="K2404" s="1289"/>
      <c r="L2404" s="1289"/>
      <c r="M2404" s="1289"/>
      <c r="N2404" s="1289"/>
      <c r="O2404" s="1289"/>
      <c r="P2404" s="1289"/>
      <c r="Q2404" s="1289"/>
      <c r="R2404" s="1289"/>
      <c r="S2404" s="1289"/>
      <c r="T2404" s="1289"/>
      <c r="U2404" s="1289"/>
      <c r="V2404" s="1289"/>
      <c r="W2404" s="1289"/>
      <c r="X2404" s="1289"/>
      <c r="Y2404" s="1289"/>
      <c r="Z2404" s="1289"/>
      <c r="AA2404" s="1289"/>
      <c r="AB2404" s="1289"/>
      <c r="AC2404" s="1289"/>
      <c r="AD2404" s="1289"/>
      <c r="AE2404" s="1289"/>
      <c r="AF2404" s="1289"/>
      <c r="AG2404" s="1289"/>
      <c r="AH2404" s="1289"/>
    </row>
    <row r="2405" spans="1:34" s="1297" customFormat="1" ht="38.25" customHeight="1" x14ac:dyDescent="0.15">
      <c r="A2405" s="1312" t="s">
        <v>10841</v>
      </c>
      <c r="B2405" s="1332"/>
      <c r="C2405" s="1333" t="s">
        <v>13677</v>
      </c>
      <c r="D2405" s="1295" t="s">
        <v>13683</v>
      </c>
      <c r="E2405" s="1334"/>
      <c r="F2405" s="1334"/>
      <c r="G2405" s="1302"/>
      <c r="H2405" s="1302"/>
      <c r="I2405" s="1302"/>
      <c r="J2405" s="1302"/>
    </row>
    <row r="2406" spans="1:34" s="1290" customFormat="1" ht="45" x14ac:dyDescent="0.2">
      <c r="A2406" s="1288" t="s">
        <v>5768</v>
      </c>
      <c r="B2406" s="1288" t="s">
        <v>11661</v>
      </c>
      <c r="C2406" s="1288" t="s">
        <v>11662</v>
      </c>
      <c r="D2406" s="1288" t="s">
        <v>9939</v>
      </c>
      <c r="E2406" s="1288" t="s">
        <v>1388</v>
      </c>
      <c r="F2406" s="1288" t="s">
        <v>11663</v>
      </c>
      <c r="G2406" s="1288" t="s">
        <v>2618</v>
      </c>
      <c r="H2406" s="1288" t="s">
        <v>6083</v>
      </c>
      <c r="I2406" s="1288" t="s">
        <v>13684</v>
      </c>
      <c r="J2406" s="1288" t="s">
        <v>13685</v>
      </c>
      <c r="K2406" s="1289"/>
      <c r="L2406" s="1289"/>
      <c r="M2406" s="1289"/>
      <c r="N2406" s="1289"/>
      <c r="O2406" s="1289"/>
      <c r="P2406" s="1289"/>
      <c r="Q2406" s="1289"/>
      <c r="R2406" s="1289"/>
      <c r="S2406" s="1289"/>
      <c r="T2406" s="1289"/>
      <c r="U2406" s="1289"/>
      <c r="V2406" s="1289"/>
      <c r="W2406" s="1289"/>
      <c r="X2406" s="1289"/>
      <c r="Y2406" s="1289"/>
      <c r="Z2406" s="1289"/>
      <c r="AA2406" s="1289"/>
      <c r="AB2406" s="1289"/>
      <c r="AC2406" s="1289"/>
      <c r="AD2406" s="1289"/>
      <c r="AE2406" s="1289"/>
      <c r="AF2406" s="1289"/>
      <c r="AG2406" s="1289"/>
      <c r="AH2406" s="1289"/>
    </row>
    <row r="2407" spans="1:34" s="1290" customFormat="1" ht="45" x14ac:dyDescent="0.2">
      <c r="A2407" s="1288" t="s">
        <v>5768</v>
      </c>
      <c r="B2407" s="1288" t="s">
        <v>11661</v>
      </c>
      <c r="C2407" s="1288" t="s">
        <v>11662</v>
      </c>
      <c r="D2407" s="1288" t="s">
        <v>9939</v>
      </c>
      <c r="E2407" s="1288" t="s">
        <v>1388</v>
      </c>
      <c r="F2407" s="1288" t="s">
        <v>11664</v>
      </c>
      <c r="G2407" s="1288" t="s">
        <v>2618</v>
      </c>
      <c r="H2407" s="1288" t="s">
        <v>6083</v>
      </c>
      <c r="I2407" s="1288" t="s">
        <v>13684</v>
      </c>
      <c r="J2407" s="1288" t="s">
        <v>13685</v>
      </c>
      <c r="K2407" s="1289"/>
      <c r="L2407" s="1289"/>
      <c r="M2407" s="1289"/>
      <c r="N2407" s="1289"/>
      <c r="O2407" s="1289"/>
      <c r="P2407" s="1289"/>
      <c r="Q2407" s="1289"/>
      <c r="R2407" s="1289"/>
      <c r="S2407" s="1289"/>
      <c r="T2407" s="1289"/>
      <c r="U2407" s="1289"/>
      <c r="V2407" s="1289"/>
      <c r="W2407" s="1289"/>
      <c r="X2407" s="1289"/>
      <c r="Y2407" s="1289"/>
      <c r="Z2407" s="1289"/>
      <c r="AA2407" s="1289"/>
      <c r="AB2407" s="1289"/>
      <c r="AC2407" s="1289"/>
      <c r="AD2407" s="1289"/>
      <c r="AE2407" s="1289"/>
      <c r="AF2407" s="1289"/>
      <c r="AG2407" s="1289"/>
      <c r="AH2407" s="1289"/>
    </row>
    <row r="2408" spans="1:34" s="1290" customFormat="1" ht="45" x14ac:dyDescent="0.2">
      <c r="A2408" s="1288" t="s">
        <v>5768</v>
      </c>
      <c r="B2408" s="1288" t="s">
        <v>11665</v>
      </c>
      <c r="C2408" s="1288" t="s">
        <v>11662</v>
      </c>
      <c r="D2408" s="1288" t="s">
        <v>9939</v>
      </c>
      <c r="E2408" s="1288" t="s">
        <v>214</v>
      </c>
      <c r="F2408" s="1288" t="s">
        <v>11663</v>
      </c>
      <c r="G2408" s="1288" t="s">
        <v>13686</v>
      </c>
      <c r="H2408" s="1288" t="s">
        <v>2730</v>
      </c>
      <c r="I2408" s="1288" t="s">
        <v>13687</v>
      </c>
      <c r="J2408" s="1288" t="s">
        <v>13685</v>
      </c>
      <c r="K2408" s="1289"/>
      <c r="L2408" s="1289"/>
      <c r="M2408" s="1289"/>
      <c r="N2408" s="1289"/>
      <c r="O2408" s="1289"/>
      <c r="P2408" s="1289"/>
      <c r="Q2408" s="1289"/>
      <c r="R2408" s="1289"/>
      <c r="S2408" s="1289"/>
      <c r="T2408" s="1289"/>
      <c r="U2408" s="1289"/>
      <c r="V2408" s="1289"/>
      <c r="W2408" s="1289"/>
      <c r="X2408" s="1289"/>
      <c r="Y2408" s="1289"/>
      <c r="Z2408" s="1289"/>
      <c r="AA2408" s="1289"/>
      <c r="AB2408" s="1289"/>
      <c r="AC2408" s="1289"/>
      <c r="AD2408" s="1289"/>
      <c r="AE2408" s="1289"/>
      <c r="AF2408" s="1289"/>
      <c r="AG2408" s="1289"/>
      <c r="AH2408" s="1289"/>
    </row>
    <row r="2409" spans="1:34" s="1290" customFormat="1" ht="45" x14ac:dyDescent="0.2">
      <c r="A2409" s="1288" t="s">
        <v>5768</v>
      </c>
      <c r="B2409" s="1288" t="s">
        <v>11666</v>
      </c>
      <c r="C2409" s="1288" t="s">
        <v>11662</v>
      </c>
      <c r="D2409" s="1288" t="s">
        <v>9939</v>
      </c>
      <c r="E2409" s="1288" t="s">
        <v>1667</v>
      </c>
      <c r="F2409" s="1288" t="s">
        <v>11663</v>
      </c>
      <c r="G2409" s="1288" t="s">
        <v>13686</v>
      </c>
      <c r="H2409" s="1288" t="s">
        <v>2730</v>
      </c>
      <c r="I2409" s="1288" t="s">
        <v>13687</v>
      </c>
      <c r="J2409" s="1288" t="s">
        <v>13685</v>
      </c>
      <c r="K2409" s="1289"/>
      <c r="L2409" s="1289"/>
      <c r="M2409" s="1289"/>
      <c r="N2409" s="1289"/>
      <c r="O2409" s="1289"/>
      <c r="P2409" s="1289"/>
      <c r="Q2409" s="1289"/>
      <c r="R2409" s="1289"/>
      <c r="S2409" s="1289"/>
      <c r="T2409" s="1289"/>
      <c r="U2409" s="1289"/>
      <c r="V2409" s="1289"/>
      <c r="W2409" s="1289"/>
      <c r="X2409" s="1289"/>
      <c r="Y2409" s="1289"/>
      <c r="Z2409" s="1289"/>
      <c r="AA2409" s="1289"/>
      <c r="AB2409" s="1289"/>
      <c r="AC2409" s="1289"/>
      <c r="AD2409" s="1289"/>
      <c r="AE2409" s="1289"/>
      <c r="AF2409" s="1289"/>
      <c r="AG2409" s="1289"/>
      <c r="AH2409" s="1289"/>
    </row>
    <row r="2410" spans="1:34" s="1290" customFormat="1" ht="45" x14ac:dyDescent="0.2">
      <c r="A2410" s="1288" t="s">
        <v>5768</v>
      </c>
      <c r="B2410" s="1288" t="s">
        <v>11667</v>
      </c>
      <c r="C2410" s="1288" t="s">
        <v>11662</v>
      </c>
      <c r="D2410" s="1288" t="s">
        <v>9939</v>
      </c>
      <c r="E2410" s="1288" t="s">
        <v>1629</v>
      </c>
      <c r="F2410" s="1288" t="s">
        <v>11668</v>
      </c>
      <c r="G2410" s="1288" t="s">
        <v>8333</v>
      </c>
      <c r="H2410" s="1288" t="s">
        <v>2205</v>
      </c>
      <c r="I2410" s="1288" t="s">
        <v>13688</v>
      </c>
      <c r="J2410" s="1288" t="s">
        <v>13685</v>
      </c>
      <c r="K2410" s="1289"/>
      <c r="L2410" s="1289"/>
      <c r="M2410" s="1289"/>
      <c r="N2410" s="1289"/>
      <c r="O2410" s="1289"/>
      <c r="P2410" s="1289"/>
      <c r="Q2410" s="1289"/>
      <c r="R2410" s="1289"/>
      <c r="S2410" s="1289"/>
      <c r="T2410" s="1289"/>
      <c r="U2410" s="1289"/>
      <c r="V2410" s="1289"/>
      <c r="W2410" s="1289"/>
      <c r="X2410" s="1289"/>
      <c r="Y2410" s="1289"/>
      <c r="Z2410" s="1289"/>
      <c r="AA2410" s="1289"/>
      <c r="AB2410" s="1289"/>
      <c r="AC2410" s="1289"/>
      <c r="AD2410" s="1289"/>
      <c r="AE2410" s="1289"/>
      <c r="AF2410" s="1289"/>
      <c r="AG2410" s="1289"/>
      <c r="AH2410" s="1289"/>
    </row>
    <row r="2411" spans="1:34" s="1290" customFormat="1" ht="45" x14ac:dyDescent="0.2">
      <c r="A2411" s="1288" t="s">
        <v>5768</v>
      </c>
      <c r="B2411" s="1288" t="s">
        <v>11667</v>
      </c>
      <c r="C2411" s="1288" t="s">
        <v>11662</v>
      </c>
      <c r="D2411" s="1288" t="s">
        <v>9939</v>
      </c>
      <c r="E2411" s="1288" t="s">
        <v>1629</v>
      </c>
      <c r="F2411" s="1288" t="s">
        <v>11669</v>
      </c>
      <c r="G2411" s="1288" t="s">
        <v>8333</v>
      </c>
      <c r="H2411" s="1288" t="s">
        <v>2205</v>
      </c>
      <c r="I2411" s="1288" t="s">
        <v>13688</v>
      </c>
      <c r="J2411" s="1288" t="s">
        <v>13685</v>
      </c>
      <c r="K2411" s="1289"/>
      <c r="L2411" s="1289"/>
      <c r="M2411" s="1289"/>
      <c r="N2411" s="1289"/>
      <c r="O2411" s="1289"/>
      <c r="P2411" s="1289"/>
      <c r="Q2411" s="1289"/>
      <c r="R2411" s="1289"/>
      <c r="S2411" s="1289"/>
      <c r="T2411" s="1289"/>
      <c r="U2411" s="1289"/>
      <c r="V2411" s="1289"/>
      <c r="W2411" s="1289"/>
      <c r="X2411" s="1289"/>
      <c r="Y2411" s="1289"/>
      <c r="Z2411" s="1289"/>
      <c r="AA2411" s="1289"/>
      <c r="AB2411" s="1289"/>
      <c r="AC2411" s="1289"/>
      <c r="AD2411" s="1289"/>
      <c r="AE2411" s="1289"/>
      <c r="AF2411" s="1289"/>
      <c r="AG2411" s="1289"/>
      <c r="AH2411" s="1289"/>
    </row>
    <row r="2412" spans="1:34" s="1290" customFormat="1" ht="45" x14ac:dyDescent="0.2">
      <c r="A2412" s="1288" t="s">
        <v>5768</v>
      </c>
      <c r="B2412" s="1288" t="s">
        <v>11667</v>
      </c>
      <c r="C2412" s="1288" t="s">
        <v>11662</v>
      </c>
      <c r="D2412" s="1288" t="s">
        <v>9939</v>
      </c>
      <c r="E2412" s="1288" t="s">
        <v>1629</v>
      </c>
      <c r="F2412" s="1288" t="s">
        <v>11670</v>
      </c>
      <c r="G2412" s="1288" t="s">
        <v>8333</v>
      </c>
      <c r="H2412" s="1288" t="s">
        <v>2205</v>
      </c>
      <c r="I2412" s="1288" t="s">
        <v>13688</v>
      </c>
      <c r="J2412" s="1288" t="s">
        <v>13685</v>
      </c>
      <c r="K2412" s="1289"/>
      <c r="L2412" s="1289"/>
      <c r="M2412" s="1289"/>
      <c r="N2412" s="1289"/>
      <c r="O2412" s="1289"/>
      <c r="P2412" s="1289"/>
      <c r="Q2412" s="1289"/>
      <c r="R2412" s="1289"/>
      <c r="S2412" s="1289"/>
      <c r="T2412" s="1289"/>
      <c r="U2412" s="1289"/>
      <c r="V2412" s="1289"/>
      <c r="W2412" s="1289"/>
      <c r="X2412" s="1289"/>
      <c r="Y2412" s="1289"/>
      <c r="Z2412" s="1289"/>
      <c r="AA2412" s="1289"/>
      <c r="AB2412" s="1289"/>
      <c r="AC2412" s="1289"/>
      <c r="AD2412" s="1289"/>
      <c r="AE2412" s="1289"/>
      <c r="AF2412" s="1289"/>
      <c r="AG2412" s="1289"/>
      <c r="AH2412" s="1289"/>
    </row>
    <row r="2413" spans="1:34" s="1290" customFormat="1" ht="45" x14ac:dyDescent="0.2">
      <c r="A2413" s="1288" t="s">
        <v>5768</v>
      </c>
      <c r="B2413" s="1288" t="s">
        <v>11667</v>
      </c>
      <c r="C2413" s="1288" t="s">
        <v>11662</v>
      </c>
      <c r="D2413" s="1288" t="s">
        <v>9939</v>
      </c>
      <c r="E2413" s="1288" t="s">
        <v>1629</v>
      </c>
      <c r="F2413" s="1288" t="s">
        <v>11671</v>
      </c>
      <c r="G2413" s="1288" t="s">
        <v>8333</v>
      </c>
      <c r="H2413" s="1288" t="s">
        <v>2205</v>
      </c>
      <c r="I2413" s="1288" t="s">
        <v>13688</v>
      </c>
      <c r="J2413" s="1288" t="s">
        <v>13685</v>
      </c>
      <c r="K2413" s="1289"/>
      <c r="L2413" s="1289"/>
      <c r="M2413" s="1289"/>
      <c r="N2413" s="1289"/>
      <c r="O2413" s="1289"/>
      <c r="P2413" s="1289"/>
      <c r="Q2413" s="1289"/>
      <c r="R2413" s="1289"/>
      <c r="S2413" s="1289"/>
      <c r="T2413" s="1289"/>
      <c r="U2413" s="1289"/>
      <c r="V2413" s="1289"/>
      <c r="W2413" s="1289"/>
      <c r="X2413" s="1289"/>
      <c r="Y2413" s="1289"/>
      <c r="Z2413" s="1289"/>
      <c r="AA2413" s="1289"/>
      <c r="AB2413" s="1289"/>
      <c r="AC2413" s="1289"/>
      <c r="AD2413" s="1289"/>
      <c r="AE2413" s="1289"/>
      <c r="AF2413" s="1289"/>
      <c r="AG2413" s="1289"/>
      <c r="AH2413" s="1289"/>
    </row>
    <row r="2414" spans="1:34" s="1290" customFormat="1" ht="45" x14ac:dyDescent="0.2">
      <c r="A2414" s="1288" t="s">
        <v>5768</v>
      </c>
      <c r="B2414" s="1288" t="s">
        <v>11667</v>
      </c>
      <c r="C2414" s="1288" t="s">
        <v>11662</v>
      </c>
      <c r="D2414" s="1288" t="s">
        <v>9939</v>
      </c>
      <c r="E2414" s="1288" t="s">
        <v>1629</v>
      </c>
      <c r="F2414" s="1288" t="s">
        <v>11672</v>
      </c>
      <c r="G2414" s="1288" t="s">
        <v>8333</v>
      </c>
      <c r="H2414" s="1288" t="s">
        <v>2205</v>
      </c>
      <c r="I2414" s="1288" t="s">
        <v>13688</v>
      </c>
      <c r="J2414" s="1288" t="s">
        <v>13685</v>
      </c>
      <c r="K2414" s="1289"/>
      <c r="L2414" s="1289"/>
      <c r="M2414" s="1289"/>
      <c r="N2414" s="1289"/>
      <c r="O2414" s="1289"/>
      <c r="P2414" s="1289"/>
      <c r="Q2414" s="1289"/>
      <c r="R2414" s="1289"/>
      <c r="S2414" s="1289"/>
      <c r="T2414" s="1289"/>
      <c r="U2414" s="1289"/>
      <c r="V2414" s="1289"/>
      <c r="W2414" s="1289"/>
      <c r="X2414" s="1289"/>
      <c r="Y2414" s="1289"/>
      <c r="Z2414" s="1289"/>
      <c r="AA2414" s="1289"/>
      <c r="AB2414" s="1289"/>
      <c r="AC2414" s="1289"/>
      <c r="AD2414" s="1289"/>
      <c r="AE2414" s="1289"/>
      <c r="AF2414" s="1289"/>
      <c r="AG2414" s="1289"/>
      <c r="AH2414" s="1289"/>
    </row>
    <row r="2415" spans="1:34" s="1290" customFormat="1" ht="45" x14ac:dyDescent="0.2">
      <c r="A2415" s="1288" t="s">
        <v>5768</v>
      </c>
      <c r="B2415" s="1288" t="s">
        <v>11667</v>
      </c>
      <c r="C2415" s="1288" t="s">
        <v>11662</v>
      </c>
      <c r="D2415" s="1288" t="s">
        <v>9939</v>
      </c>
      <c r="E2415" s="1288" t="s">
        <v>1629</v>
      </c>
      <c r="F2415" s="1288" t="s">
        <v>11673</v>
      </c>
      <c r="G2415" s="1288" t="s">
        <v>8333</v>
      </c>
      <c r="H2415" s="1288" t="s">
        <v>2205</v>
      </c>
      <c r="I2415" s="1288" t="s">
        <v>13688</v>
      </c>
      <c r="J2415" s="1288" t="s">
        <v>13685</v>
      </c>
      <c r="K2415" s="1289"/>
      <c r="L2415" s="1289"/>
      <c r="M2415" s="1289"/>
      <c r="N2415" s="1289"/>
      <c r="O2415" s="1289"/>
      <c r="P2415" s="1289"/>
      <c r="Q2415" s="1289"/>
      <c r="R2415" s="1289"/>
      <c r="S2415" s="1289"/>
      <c r="T2415" s="1289"/>
      <c r="U2415" s="1289"/>
      <c r="V2415" s="1289"/>
      <c r="W2415" s="1289"/>
      <c r="X2415" s="1289"/>
      <c r="Y2415" s="1289"/>
      <c r="Z2415" s="1289"/>
      <c r="AA2415" s="1289"/>
      <c r="AB2415" s="1289"/>
      <c r="AC2415" s="1289"/>
      <c r="AD2415" s="1289"/>
      <c r="AE2415" s="1289"/>
      <c r="AF2415" s="1289"/>
      <c r="AG2415" s="1289"/>
      <c r="AH2415" s="1289"/>
    </row>
    <row r="2416" spans="1:34" s="1290" customFormat="1" ht="45" x14ac:dyDescent="0.2">
      <c r="A2416" s="1288" t="s">
        <v>5768</v>
      </c>
      <c r="B2416" s="1288" t="s">
        <v>11667</v>
      </c>
      <c r="C2416" s="1288" t="s">
        <v>11662</v>
      </c>
      <c r="D2416" s="1288" t="s">
        <v>9939</v>
      </c>
      <c r="E2416" s="1288" t="s">
        <v>1629</v>
      </c>
      <c r="F2416" s="1288" t="s">
        <v>11674</v>
      </c>
      <c r="G2416" s="1288" t="s">
        <v>8333</v>
      </c>
      <c r="H2416" s="1288" t="s">
        <v>2205</v>
      </c>
      <c r="I2416" s="1288" t="s">
        <v>13688</v>
      </c>
      <c r="J2416" s="1288" t="s">
        <v>13685</v>
      </c>
      <c r="K2416" s="1289"/>
      <c r="L2416" s="1289"/>
      <c r="M2416" s="1289"/>
      <c r="N2416" s="1289"/>
      <c r="O2416" s="1289"/>
      <c r="P2416" s="1289"/>
      <c r="Q2416" s="1289"/>
      <c r="R2416" s="1289"/>
      <c r="S2416" s="1289"/>
      <c r="T2416" s="1289"/>
      <c r="U2416" s="1289"/>
      <c r="V2416" s="1289"/>
      <c r="W2416" s="1289"/>
      <c r="X2416" s="1289"/>
      <c r="Y2416" s="1289"/>
      <c r="Z2416" s="1289"/>
      <c r="AA2416" s="1289"/>
      <c r="AB2416" s="1289"/>
      <c r="AC2416" s="1289"/>
      <c r="AD2416" s="1289"/>
      <c r="AE2416" s="1289"/>
      <c r="AF2416" s="1289"/>
      <c r="AG2416" s="1289"/>
      <c r="AH2416" s="1289"/>
    </row>
    <row r="2417" spans="1:34" s="1290" customFormat="1" ht="45" x14ac:dyDescent="0.2">
      <c r="A2417" s="1288" t="s">
        <v>5768</v>
      </c>
      <c r="B2417" s="1288" t="s">
        <v>11667</v>
      </c>
      <c r="C2417" s="1288" t="s">
        <v>11662</v>
      </c>
      <c r="D2417" s="1288" t="s">
        <v>9939</v>
      </c>
      <c r="E2417" s="1288" t="s">
        <v>1629</v>
      </c>
      <c r="F2417" s="1288" t="s">
        <v>11675</v>
      </c>
      <c r="G2417" s="1288" t="s">
        <v>8333</v>
      </c>
      <c r="H2417" s="1288" t="s">
        <v>2205</v>
      </c>
      <c r="I2417" s="1288" t="s">
        <v>13688</v>
      </c>
      <c r="J2417" s="1288" t="s">
        <v>13685</v>
      </c>
      <c r="K2417" s="1289"/>
      <c r="L2417" s="1289"/>
      <c r="M2417" s="1289"/>
      <c r="N2417" s="1289"/>
      <c r="O2417" s="1289"/>
      <c r="P2417" s="1289"/>
      <c r="Q2417" s="1289"/>
      <c r="R2417" s="1289"/>
      <c r="S2417" s="1289"/>
      <c r="T2417" s="1289"/>
      <c r="U2417" s="1289"/>
      <c r="V2417" s="1289"/>
      <c r="W2417" s="1289"/>
      <c r="X2417" s="1289"/>
      <c r="Y2417" s="1289"/>
      <c r="Z2417" s="1289"/>
      <c r="AA2417" s="1289"/>
      <c r="AB2417" s="1289"/>
      <c r="AC2417" s="1289"/>
      <c r="AD2417" s="1289"/>
      <c r="AE2417" s="1289"/>
      <c r="AF2417" s="1289"/>
      <c r="AG2417" s="1289"/>
      <c r="AH2417" s="1289"/>
    </row>
    <row r="2418" spans="1:34" s="1290" customFormat="1" ht="45" x14ac:dyDescent="0.2">
      <c r="A2418" s="1288" t="s">
        <v>5768</v>
      </c>
      <c r="B2418" s="1288" t="s">
        <v>11667</v>
      </c>
      <c r="C2418" s="1288" t="s">
        <v>11662</v>
      </c>
      <c r="D2418" s="1288" t="s">
        <v>9939</v>
      </c>
      <c r="E2418" s="1288" t="s">
        <v>1629</v>
      </c>
      <c r="F2418" s="1288" t="s">
        <v>11676</v>
      </c>
      <c r="G2418" s="1288" t="s">
        <v>8333</v>
      </c>
      <c r="H2418" s="1288" t="s">
        <v>2205</v>
      </c>
      <c r="I2418" s="1288" t="s">
        <v>13688</v>
      </c>
      <c r="J2418" s="1288" t="s">
        <v>13685</v>
      </c>
      <c r="K2418" s="1289"/>
      <c r="L2418" s="1289"/>
      <c r="M2418" s="1289"/>
      <c r="N2418" s="1289"/>
      <c r="O2418" s="1289"/>
      <c r="P2418" s="1289"/>
      <c r="Q2418" s="1289"/>
      <c r="R2418" s="1289"/>
      <c r="S2418" s="1289"/>
      <c r="T2418" s="1289"/>
      <c r="U2418" s="1289"/>
      <c r="V2418" s="1289"/>
      <c r="W2418" s="1289"/>
      <c r="X2418" s="1289"/>
      <c r="Y2418" s="1289"/>
      <c r="Z2418" s="1289"/>
      <c r="AA2418" s="1289"/>
      <c r="AB2418" s="1289"/>
      <c r="AC2418" s="1289"/>
      <c r="AD2418" s="1289"/>
      <c r="AE2418" s="1289"/>
      <c r="AF2418" s="1289"/>
      <c r="AG2418" s="1289"/>
      <c r="AH2418" s="1289"/>
    </row>
    <row r="2419" spans="1:34" s="1290" customFormat="1" ht="45" x14ac:dyDescent="0.2">
      <c r="A2419" s="1288" t="s">
        <v>5768</v>
      </c>
      <c r="B2419" s="1288" t="s">
        <v>11667</v>
      </c>
      <c r="C2419" s="1288" t="s">
        <v>11662</v>
      </c>
      <c r="D2419" s="1288" t="s">
        <v>9939</v>
      </c>
      <c r="E2419" s="1288" t="s">
        <v>1629</v>
      </c>
      <c r="F2419" s="1288" t="s">
        <v>11677</v>
      </c>
      <c r="G2419" s="1288" t="s">
        <v>8333</v>
      </c>
      <c r="H2419" s="1288" t="s">
        <v>2205</v>
      </c>
      <c r="I2419" s="1288" t="s">
        <v>13688</v>
      </c>
      <c r="J2419" s="1288" t="s">
        <v>13685</v>
      </c>
      <c r="K2419" s="1289"/>
      <c r="L2419" s="1289"/>
      <c r="M2419" s="1289"/>
      <c r="N2419" s="1289"/>
      <c r="O2419" s="1289"/>
      <c r="P2419" s="1289"/>
      <c r="Q2419" s="1289"/>
      <c r="R2419" s="1289"/>
      <c r="S2419" s="1289"/>
      <c r="T2419" s="1289"/>
      <c r="U2419" s="1289"/>
      <c r="V2419" s="1289"/>
      <c r="W2419" s="1289"/>
      <c r="X2419" s="1289"/>
      <c r="Y2419" s="1289"/>
      <c r="Z2419" s="1289"/>
      <c r="AA2419" s="1289"/>
      <c r="AB2419" s="1289"/>
      <c r="AC2419" s="1289"/>
      <c r="AD2419" s="1289"/>
      <c r="AE2419" s="1289"/>
      <c r="AF2419" s="1289"/>
      <c r="AG2419" s="1289"/>
      <c r="AH2419" s="1289"/>
    </row>
    <row r="2420" spans="1:34" s="1290" customFormat="1" ht="45" x14ac:dyDescent="0.2">
      <c r="A2420" s="1288" t="s">
        <v>5768</v>
      </c>
      <c r="B2420" s="1288" t="s">
        <v>11667</v>
      </c>
      <c r="C2420" s="1288" t="s">
        <v>11662</v>
      </c>
      <c r="D2420" s="1288" t="s">
        <v>9939</v>
      </c>
      <c r="E2420" s="1288" t="s">
        <v>1629</v>
      </c>
      <c r="F2420" s="1288" t="s">
        <v>11678</v>
      </c>
      <c r="G2420" s="1288" t="s">
        <v>8333</v>
      </c>
      <c r="H2420" s="1288" t="s">
        <v>2205</v>
      </c>
      <c r="I2420" s="1288" t="s">
        <v>13688</v>
      </c>
      <c r="J2420" s="1288" t="s">
        <v>13685</v>
      </c>
      <c r="K2420" s="1289"/>
      <c r="L2420" s="1289"/>
      <c r="M2420" s="1289"/>
      <c r="N2420" s="1289"/>
      <c r="O2420" s="1289"/>
      <c r="P2420" s="1289"/>
      <c r="Q2420" s="1289"/>
      <c r="R2420" s="1289"/>
      <c r="S2420" s="1289"/>
      <c r="T2420" s="1289"/>
      <c r="U2420" s="1289"/>
      <c r="V2420" s="1289"/>
      <c r="W2420" s="1289"/>
      <c r="X2420" s="1289"/>
      <c r="Y2420" s="1289"/>
      <c r="Z2420" s="1289"/>
      <c r="AA2420" s="1289"/>
      <c r="AB2420" s="1289"/>
      <c r="AC2420" s="1289"/>
      <c r="AD2420" s="1289"/>
      <c r="AE2420" s="1289"/>
      <c r="AF2420" s="1289"/>
      <c r="AG2420" s="1289"/>
      <c r="AH2420" s="1289"/>
    </row>
    <row r="2421" spans="1:34" s="1290" customFormat="1" ht="45" x14ac:dyDescent="0.2">
      <c r="A2421" s="1288" t="s">
        <v>5768</v>
      </c>
      <c r="B2421" s="1288" t="s">
        <v>11667</v>
      </c>
      <c r="C2421" s="1288" t="s">
        <v>11662</v>
      </c>
      <c r="D2421" s="1288" t="s">
        <v>9939</v>
      </c>
      <c r="E2421" s="1288" t="s">
        <v>1629</v>
      </c>
      <c r="F2421" s="1288" t="s">
        <v>11679</v>
      </c>
      <c r="G2421" s="1288" t="s">
        <v>8333</v>
      </c>
      <c r="H2421" s="1288" t="s">
        <v>2205</v>
      </c>
      <c r="I2421" s="1288" t="s">
        <v>13688</v>
      </c>
      <c r="J2421" s="1288" t="s">
        <v>13685</v>
      </c>
      <c r="K2421" s="1289"/>
      <c r="L2421" s="1289"/>
      <c r="M2421" s="1289"/>
      <c r="N2421" s="1289"/>
      <c r="O2421" s="1289"/>
      <c r="P2421" s="1289"/>
      <c r="Q2421" s="1289"/>
      <c r="R2421" s="1289"/>
      <c r="S2421" s="1289"/>
      <c r="T2421" s="1289"/>
      <c r="U2421" s="1289"/>
      <c r="V2421" s="1289"/>
      <c r="W2421" s="1289"/>
      <c r="X2421" s="1289"/>
      <c r="Y2421" s="1289"/>
      <c r="Z2421" s="1289"/>
      <c r="AA2421" s="1289"/>
      <c r="AB2421" s="1289"/>
      <c r="AC2421" s="1289"/>
      <c r="AD2421" s="1289"/>
      <c r="AE2421" s="1289"/>
      <c r="AF2421" s="1289"/>
      <c r="AG2421" s="1289"/>
      <c r="AH2421" s="1289"/>
    </row>
    <row r="2422" spans="1:34" s="1290" customFormat="1" ht="45" x14ac:dyDescent="0.2">
      <c r="A2422" s="1288" t="s">
        <v>5768</v>
      </c>
      <c r="B2422" s="1288" t="s">
        <v>11667</v>
      </c>
      <c r="C2422" s="1288" t="s">
        <v>11662</v>
      </c>
      <c r="D2422" s="1288" t="s">
        <v>9939</v>
      </c>
      <c r="E2422" s="1288" t="s">
        <v>1629</v>
      </c>
      <c r="F2422" s="1288" t="s">
        <v>11680</v>
      </c>
      <c r="G2422" s="1288" t="s">
        <v>8333</v>
      </c>
      <c r="H2422" s="1288" t="s">
        <v>2205</v>
      </c>
      <c r="I2422" s="1288" t="s">
        <v>13688</v>
      </c>
      <c r="J2422" s="1288" t="s">
        <v>13685</v>
      </c>
      <c r="K2422" s="1289"/>
      <c r="L2422" s="1289"/>
      <c r="M2422" s="1289"/>
      <c r="N2422" s="1289"/>
      <c r="O2422" s="1289"/>
      <c r="P2422" s="1289"/>
      <c r="Q2422" s="1289"/>
      <c r="R2422" s="1289"/>
      <c r="S2422" s="1289"/>
      <c r="T2422" s="1289"/>
      <c r="U2422" s="1289"/>
      <c r="V2422" s="1289"/>
      <c r="W2422" s="1289"/>
      <c r="X2422" s="1289"/>
      <c r="Y2422" s="1289"/>
      <c r="Z2422" s="1289"/>
      <c r="AA2422" s="1289"/>
      <c r="AB2422" s="1289"/>
      <c r="AC2422" s="1289"/>
      <c r="AD2422" s="1289"/>
      <c r="AE2422" s="1289"/>
      <c r="AF2422" s="1289"/>
      <c r="AG2422" s="1289"/>
      <c r="AH2422" s="1289"/>
    </row>
    <row r="2423" spans="1:34" s="1290" customFormat="1" ht="45" x14ac:dyDescent="0.2">
      <c r="A2423" s="1288" t="s">
        <v>5768</v>
      </c>
      <c r="B2423" s="1288" t="s">
        <v>11667</v>
      </c>
      <c r="C2423" s="1288" t="s">
        <v>11662</v>
      </c>
      <c r="D2423" s="1288" t="s">
        <v>9939</v>
      </c>
      <c r="E2423" s="1288" t="s">
        <v>1629</v>
      </c>
      <c r="F2423" s="1288" t="s">
        <v>11681</v>
      </c>
      <c r="G2423" s="1288" t="s">
        <v>8333</v>
      </c>
      <c r="H2423" s="1288" t="s">
        <v>2205</v>
      </c>
      <c r="I2423" s="1288" t="s">
        <v>13688</v>
      </c>
      <c r="J2423" s="1288" t="s">
        <v>13685</v>
      </c>
      <c r="K2423" s="1289"/>
      <c r="L2423" s="1289"/>
      <c r="M2423" s="1289"/>
      <c r="N2423" s="1289"/>
      <c r="O2423" s="1289"/>
      <c r="P2423" s="1289"/>
      <c r="Q2423" s="1289"/>
      <c r="R2423" s="1289"/>
      <c r="S2423" s="1289"/>
      <c r="T2423" s="1289"/>
      <c r="U2423" s="1289"/>
      <c r="V2423" s="1289"/>
      <c r="W2423" s="1289"/>
      <c r="X2423" s="1289"/>
      <c r="Y2423" s="1289"/>
      <c r="Z2423" s="1289"/>
      <c r="AA2423" s="1289"/>
      <c r="AB2423" s="1289"/>
      <c r="AC2423" s="1289"/>
      <c r="AD2423" s="1289"/>
      <c r="AE2423" s="1289"/>
      <c r="AF2423" s="1289"/>
      <c r="AG2423" s="1289"/>
      <c r="AH2423" s="1289"/>
    </row>
    <row r="2424" spans="1:34" s="1290" customFormat="1" ht="45" x14ac:dyDescent="0.2">
      <c r="A2424" s="1288" t="s">
        <v>5768</v>
      </c>
      <c r="B2424" s="1288" t="s">
        <v>11667</v>
      </c>
      <c r="C2424" s="1288" t="s">
        <v>11662</v>
      </c>
      <c r="D2424" s="1288" t="s">
        <v>9939</v>
      </c>
      <c r="E2424" s="1288" t="s">
        <v>1629</v>
      </c>
      <c r="F2424" s="1288" t="s">
        <v>11682</v>
      </c>
      <c r="G2424" s="1288" t="s">
        <v>8333</v>
      </c>
      <c r="H2424" s="1288" t="s">
        <v>2205</v>
      </c>
      <c r="I2424" s="1288" t="s">
        <v>13688</v>
      </c>
      <c r="J2424" s="1288" t="s">
        <v>13685</v>
      </c>
      <c r="K2424" s="1289"/>
      <c r="L2424" s="1289"/>
      <c r="M2424" s="1289"/>
      <c r="N2424" s="1289"/>
      <c r="O2424" s="1289"/>
      <c r="P2424" s="1289"/>
      <c r="Q2424" s="1289"/>
      <c r="R2424" s="1289"/>
      <c r="S2424" s="1289"/>
      <c r="T2424" s="1289"/>
      <c r="U2424" s="1289"/>
      <c r="V2424" s="1289"/>
      <c r="W2424" s="1289"/>
      <c r="X2424" s="1289"/>
      <c r="Y2424" s="1289"/>
      <c r="Z2424" s="1289"/>
      <c r="AA2424" s="1289"/>
      <c r="AB2424" s="1289"/>
      <c r="AC2424" s="1289"/>
      <c r="AD2424" s="1289"/>
      <c r="AE2424" s="1289"/>
      <c r="AF2424" s="1289"/>
      <c r="AG2424" s="1289"/>
      <c r="AH2424" s="1289"/>
    </row>
    <row r="2425" spans="1:34" s="1290" customFormat="1" ht="45" x14ac:dyDescent="0.2">
      <c r="A2425" s="1288" t="s">
        <v>5768</v>
      </c>
      <c r="B2425" s="1288" t="s">
        <v>11667</v>
      </c>
      <c r="C2425" s="1288" t="s">
        <v>11662</v>
      </c>
      <c r="D2425" s="1288" t="s">
        <v>9939</v>
      </c>
      <c r="E2425" s="1288" t="s">
        <v>1629</v>
      </c>
      <c r="F2425" s="1288" t="s">
        <v>11683</v>
      </c>
      <c r="G2425" s="1288" t="s">
        <v>8333</v>
      </c>
      <c r="H2425" s="1288" t="s">
        <v>2205</v>
      </c>
      <c r="I2425" s="1288" t="s">
        <v>13688</v>
      </c>
      <c r="J2425" s="1288" t="s">
        <v>13685</v>
      </c>
      <c r="K2425" s="1289"/>
      <c r="L2425" s="1289"/>
      <c r="M2425" s="1289"/>
      <c r="N2425" s="1289"/>
      <c r="O2425" s="1289"/>
      <c r="P2425" s="1289"/>
      <c r="Q2425" s="1289"/>
      <c r="R2425" s="1289"/>
      <c r="S2425" s="1289"/>
      <c r="T2425" s="1289"/>
      <c r="U2425" s="1289"/>
      <c r="V2425" s="1289"/>
      <c r="W2425" s="1289"/>
      <c r="X2425" s="1289"/>
      <c r="Y2425" s="1289"/>
      <c r="Z2425" s="1289"/>
      <c r="AA2425" s="1289"/>
      <c r="AB2425" s="1289"/>
      <c r="AC2425" s="1289"/>
      <c r="AD2425" s="1289"/>
      <c r="AE2425" s="1289"/>
      <c r="AF2425" s="1289"/>
      <c r="AG2425" s="1289"/>
      <c r="AH2425" s="1289"/>
    </row>
    <row r="2426" spans="1:34" s="1290" customFormat="1" ht="45" x14ac:dyDescent="0.2">
      <c r="A2426" s="1288" t="s">
        <v>5768</v>
      </c>
      <c r="B2426" s="1288" t="s">
        <v>11667</v>
      </c>
      <c r="C2426" s="1288" t="s">
        <v>11662</v>
      </c>
      <c r="D2426" s="1288" t="s">
        <v>9939</v>
      </c>
      <c r="E2426" s="1288" t="s">
        <v>1629</v>
      </c>
      <c r="F2426" s="1288" t="s">
        <v>11684</v>
      </c>
      <c r="G2426" s="1288" t="s">
        <v>8333</v>
      </c>
      <c r="H2426" s="1288" t="s">
        <v>2205</v>
      </c>
      <c r="I2426" s="1288" t="s">
        <v>13688</v>
      </c>
      <c r="J2426" s="1288" t="s">
        <v>13685</v>
      </c>
      <c r="K2426" s="1289"/>
      <c r="L2426" s="1289"/>
      <c r="M2426" s="1289"/>
      <c r="N2426" s="1289"/>
      <c r="O2426" s="1289"/>
      <c r="P2426" s="1289"/>
      <c r="Q2426" s="1289"/>
      <c r="R2426" s="1289"/>
      <c r="S2426" s="1289"/>
      <c r="T2426" s="1289"/>
      <c r="U2426" s="1289"/>
      <c r="V2426" s="1289"/>
      <c r="W2426" s="1289"/>
      <c r="X2426" s="1289"/>
      <c r="Y2426" s="1289"/>
      <c r="Z2426" s="1289"/>
      <c r="AA2426" s="1289"/>
      <c r="AB2426" s="1289"/>
      <c r="AC2426" s="1289"/>
      <c r="AD2426" s="1289"/>
      <c r="AE2426" s="1289"/>
      <c r="AF2426" s="1289"/>
      <c r="AG2426" s="1289"/>
      <c r="AH2426" s="1289"/>
    </row>
    <row r="2427" spans="1:34" s="1290" customFormat="1" ht="45" x14ac:dyDescent="0.2">
      <c r="A2427" s="1288" t="s">
        <v>5768</v>
      </c>
      <c r="B2427" s="1288" t="s">
        <v>11667</v>
      </c>
      <c r="C2427" s="1288" t="s">
        <v>11662</v>
      </c>
      <c r="D2427" s="1288" t="s">
        <v>9939</v>
      </c>
      <c r="E2427" s="1288" t="s">
        <v>1629</v>
      </c>
      <c r="F2427" s="1288" t="s">
        <v>11685</v>
      </c>
      <c r="G2427" s="1288" t="s">
        <v>8333</v>
      </c>
      <c r="H2427" s="1288" t="s">
        <v>2205</v>
      </c>
      <c r="I2427" s="1288" t="s">
        <v>13688</v>
      </c>
      <c r="J2427" s="1288" t="s">
        <v>13685</v>
      </c>
      <c r="K2427" s="1289"/>
      <c r="L2427" s="1289"/>
      <c r="M2427" s="1289"/>
      <c r="N2427" s="1289"/>
      <c r="O2427" s="1289"/>
      <c r="P2427" s="1289"/>
      <c r="Q2427" s="1289"/>
      <c r="R2427" s="1289"/>
      <c r="S2427" s="1289"/>
      <c r="T2427" s="1289"/>
      <c r="U2427" s="1289"/>
      <c r="V2427" s="1289"/>
      <c r="W2427" s="1289"/>
      <c r="X2427" s="1289"/>
      <c r="Y2427" s="1289"/>
      <c r="Z2427" s="1289"/>
      <c r="AA2427" s="1289"/>
      <c r="AB2427" s="1289"/>
      <c r="AC2427" s="1289"/>
      <c r="AD2427" s="1289"/>
      <c r="AE2427" s="1289"/>
      <c r="AF2427" s="1289"/>
      <c r="AG2427" s="1289"/>
      <c r="AH2427" s="1289"/>
    </row>
    <row r="2428" spans="1:34" s="1290" customFormat="1" ht="45" x14ac:dyDescent="0.2">
      <c r="A2428" s="1288" t="s">
        <v>5768</v>
      </c>
      <c r="B2428" s="1288" t="s">
        <v>11667</v>
      </c>
      <c r="C2428" s="1288" t="s">
        <v>11662</v>
      </c>
      <c r="D2428" s="1288" t="s">
        <v>9939</v>
      </c>
      <c r="E2428" s="1288" t="s">
        <v>1629</v>
      </c>
      <c r="F2428" s="1288" t="s">
        <v>11686</v>
      </c>
      <c r="G2428" s="1288" t="s">
        <v>8333</v>
      </c>
      <c r="H2428" s="1288" t="s">
        <v>2205</v>
      </c>
      <c r="I2428" s="1288" t="s">
        <v>13688</v>
      </c>
      <c r="J2428" s="1288" t="s">
        <v>13685</v>
      </c>
      <c r="K2428" s="1289"/>
      <c r="L2428" s="1289"/>
      <c r="M2428" s="1289"/>
      <c r="N2428" s="1289"/>
      <c r="O2428" s="1289"/>
      <c r="P2428" s="1289"/>
      <c r="Q2428" s="1289"/>
      <c r="R2428" s="1289"/>
      <c r="S2428" s="1289"/>
      <c r="T2428" s="1289"/>
      <c r="U2428" s="1289"/>
      <c r="V2428" s="1289"/>
      <c r="W2428" s="1289"/>
      <c r="X2428" s="1289"/>
      <c r="Y2428" s="1289"/>
      <c r="Z2428" s="1289"/>
      <c r="AA2428" s="1289"/>
      <c r="AB2428" s="1289"/>
      <c r="AC2428" s="1289"/>
      <c r="AD2428" s="1289"/>
      <c r="AE2428" s="1289"/>
      <c r="AF2428" s="1289"/>
      <c r="AG2428" s="1289"/>
      <c r="AH2428" s="1289"/>
    </row>
    <row r="2429" spans="1:34" s="1290" customFormat="1" ht="45" x14ac:dyDescent="0.2">
      <c r="A2429" s="1288" t="s">
        <v>5768</v>
      </c>
      <c r="B2429" s="1288" t="s">
        <v>11667</v>
      </c>
      <c r="C2429" s="1288" t="s">
        <v>11662</v>
      </c>
      <c r="D2429" s="1288" t="s">
        <v>9939</v>
      </c>
      <c r="E2429" s="1288" t="s">
        <v>1629</v>
      </c>
      <c r="F2429" s="1288" t="s">
        <v>11687</v>
      </c>
      <c r="G2429" s="1288" t="s">
        <v>8333</v>
      </c>
      <c r="H2429" s="1288" t="s">
        <v>2205</v>
      </c>
      <c r="I2429" s="1288" t="s">
        <v>13688</v>
      </c>
      <c r="J2429" s="1288" t="s">
        <v>13685</v>
      </c>
      <c r="K2429" s="1289"/>
      <c r="L2429" s="1289"/>
      <c r="M2429" s="1289"/>
      <c r="N2429" s="1289"/>
      <c r="O2429" s="1289"/>
      <c r="P2429" s="1289"/>
      <c r="Q2429" s="1289"/>
      <c r="R2429" s="1289"/>
      <c r="S2429" s="1289"/>
      <c r="T2429" s="1289"/>
      <c r="U2429" s="1289"/>
      <c r="V2429" s="1289"/>
      <c r="W2429" s="1289"/>
      <c r="X2429" s="1289"/>
      <c r="Y2429" s="1289"/>
      <c r="Z2429" s="1289"/>
      <c r="AA2429" s="1289"/>
      <c r="AB2429" s="1289"/>
      <c r="AC2429" s="1289"/>
      <c r="AD2429" s="1289"/>
      <c r="AE2429" s="1289"/>
      <c r="AF2429" s="1289"/>
      <c r="AG2429" s="1289"/>
      <c r="AH2429" s="1289"/>
    </row>
    <row r="2430" spans="1:34" s="1290" customFormat="1" ht="45" x14ac:dyDescent="0.2">
      <c r="A2430" s="1288" t="s">
        <v>5768</v>
      </c>
      <c r="B2430" s="1288" t="s">
        <v>11667</v>
      </c>
      <c r="C2430" s="1288" t="s">
        <v>11662</v>
      </c>
      <c r="D2430" s="1288" t="s">
        <v>9939</v>
      </c>
      <c r="E2430" s="1288" t="s">
        <v>1629</v>
      </c>
      <c r="F2430" s="1288" t="s">
        <v>11688</v>
      </c>
      <c r="G2430" s="1288" t="s">
        <v>8333</v>
      </c>
      <c r="H2430" s="1288" t="s">
        <v>2205</v>
      </c>
      <c r="I2430" s="1288" t="s">
        <v>13688</v>
      </c>
      <c r="J2430" s="1288" t="s">
        <v>13685</v>
      </c>
      <c r="K2430" s="1289"/>
      <c r="L2430" s="1289"/>
      <c r="M2430" s="1289"/>
      <c r="N2430" s="1289"/>
      <c r="O2430" s="1289"/>
      <c r="P2430" s="1289"/>
      <c r="Q2430" s="1289"/>
      <c r="R2430" s="1289"/>
      <c r="S2430" s="1289"/>
      <c r="T2430" s="1289"/>
      <c r="U2430" s="1289"/>
      <c r="V2430" s="1289"/>
      <c r="W2430" s="1289"/>
      <c r="X2430" s="1289"/>
      <c r="Y2430" s="1289"/>
      <c r="Z2430" s="1289"/>
      <c r="AA2430" s="1289"/>
      <c r="AB2430" s="1289"/>
      <c r="AC2430" s="1289"/>
      <c r="AD2430" s="1289"/>
      <c r="AE2430" s="1289"/>
      <c r="AF2430" s="1289"/>
      <c r="AG2430" s="1289"/>
      <c r="AH2430" s="1289"/>
    </row>
    <row r="2431" spans="1:34" s="1290" customFormat="1" ht="45" x14ac:dyDescent="0.2">
      <c r="A2431" s="1288" t="s">
        <v>5768</v>
      </c>
      <c r="B2431" s="1288" t="s">
        <v>11667</v>
      </c>
      <c r="C2431" s="1288" t="s">
        <v>11662</v>
      </c>
      <c r="D2431" s="1288" t="s">
        <v>9939</v>
      </c>
      <c r="E2431" s="1288" t="s">
        <v>1629</v>
      </c>
      <c r="F2431" s="1288" t="s">
        <v>11689</v>
      </c>
      <c r="G2431" s="1288" t="s">
        <v>8333</v>
      </c>
      <c r="H2431" s="1288" t="s">
        <v>2205</v>
      </c>
      <c r="I2431" s="1288" t="s">
        <v>13688</v>
      </c>
      <c r="J2431" s="1288" t="s">
        <v>13685</v>
      </c>
      <c r="K2431" s="1289"/>
      <c r="L2431" s="1289"/>
      <c r="M2431" s="1289"/>
      <c r="N2431" s="1289"/>
      <c r="O2431" s="1289"/>
      <c r="P2431" s="1289"/>
      <c r="Q2431" s="1289"/>
      <c r="R2431" s="1289"/>
      <c r="S2431" s="1289"/>
      <c r="T2431" s="1289"/>
      <c r="U2431" s="1289"/>
      <c r="V2431" s="1289"/>
      <c r="W2431" s="1289"/>
      <c r="X2431" s="1289"/>
      <c r="Y2431" s="1289"/>
      <c r="Z2431" s="1289"/>
      <c r="AA2431" s="1289"/>
      <c r="AB2431" s="1289"/>
      <c r="AC2431" s="1289"/>
      <c r="AD2431" s="1289"/>
      <c r="AE2431" s="1289"/>
      <c r="AF2431" s="1289"/>
      <c r="AG2431" s="1289"/>
      <c r="AH2431" s="1289"/>
    </row>
    <row r="2432" spans="1:34" s="1290" customFormat="1" ht="45" x14ac:dyDescent="0.2">
      <c r="A2432" s="1288" t="s">
        <v>5768</v>
      </c>
      <c r="B2432" s="1288" t="s">
        <v>11667</v>
      </c>
      <c r="C2432" s="1288" t="s">
        <v>11662</v>
      </c>
      <c r="D2432" s="1288" t="s">
        <v>9939</v>
      </c>
      <c r="E2432" s="1288" t="s">
        <v>1629</v>
      </c>
      <c r="F2432" s="1288" t="s">
        <v>11690</v>
      </c>
      <c r="G2432" s="1288" t="s">
        <v>8333</v>
      </c>
      <c r="H2432" s="1288" t="s">
        <v>2205</v>
      </c>
      <c r="I2432" s="1288" t="s">
        <v>13688</v>
      </c>
      <c r="J2432" s="1288" t="s">
        <v>13685</v>
      </c>
      <c r="K2432" s="1289"/>
      <c r="L2432" s="1289"/>
      <c r="M2432" s="1289"/>
      <c r="N2432" s="1289"/>
      <c r="O2432" s="1289"/>
      <c r="P2432" s="1289"/>
      <c r="Q2432" s="1289"/>
      <c r="R2432" s="1289"/>
      <c r="S2432" s="1289"/>
      <c r="T2432" s="1289"/>
      <c r="U2432" s="1289"/>
      <c r="V2432" s="1289"/>
      <c r="W2432" s="1289"/>
      <c r="X2432" s="1289"/>
      <c r="Y2432" s="1289"/>
      <c r="Z2432" s="1289"/>
      <c r="AA2432" s="1289"/>
      <c r="AB2432" s="1289"/>
      <c r="AC2432" s="1289"/>
      <c r="AD2432" s="1289"/>
      <c r="AE2432" s="1289"/>
      <c r="AF2432" s="1289"/>
      <c r="AG2432" s="1289"/>
      <c r="AH2432" s="1289"/>
    </row>
    <row r="2433" spans="1:34" s="1290" customFormat="1" ht="45" x14ac:dyDescent="0.2">
      <c r="A2433" s="1288" t="s">
        <v>5768</v>
      </c>
      <c r="B2433" s="1288" t="s">
        <v>11667</v>
      </c>
      <c r="C2433" s="1288" t="s">
        <v>11662</v>
      </c>
      <c r="D2433" s="1288" t="s">
        <v>9939</v>
      </c>
      <c r="E2433" s="1288" t="s">
        <v>1629</v>
      </c>
      <c r="F2433" s="1288" t="s">
        <v>11691</v>
      </c>
      <c r="G2433" s="1288" t="s">
        <v>8333</v>
      </c>
      <c r="H2433" s="1288" t="s">
        <v>2205</v>
      </c>
      <c r="I2433" s="1288" t="s">
        <v>13688</v>
      </c>
      <c r="J2433" s="1288" t="s">
        <v>13685</v>
      </c>
      <c r="K2433" s="1289"/>
      <c r="L2433" s="1289"/>
      <c r="M2433" s="1289"/>
      <c r="N2433" s="1289"/>
      <c r="O2433" s="1289"/>
      <c r="P2433" s="1289"/>
      <c r="Q2433" s="1289"/>
      <c r="R2433" s="1289"/>
      <c r="S2433" s="1289"/>
      <c r="T2433" s="1289"/>
      <c r="U2433" s="1289"/>
      <c r="V2433" s="1289"/>
      <c r="W2433" s="1289"/>
      <c r="X2433" s="1289"/>
      <c r="Y2433" s="1289"/>
      <c r="Z2433" s="1289"/>
      <c r="AA2433" s="1289"/>
      <c r="AB2433" s="1289"/>
      <c r="AC2433" s="1289"/>
      <c r="AD2433" s="1289"/>
      <c r="AE2433" s="1289"/>
      <c r="AF2433" s="1289"/>
      <c r="AG2433" s="1289"/>
      <c r="AH2433" s="1289"/>
    </row>
    <row r="2434" spans="1:34" s="1290" customFormat="1" ht="45" x14ac:dyDescent="0.2">
      <c r="A2434" s="1288" t="s">
        <v>5768</v>
      </c>
      <c r="B2434" s="1288" t="s">
        <v>11667</v>
      </c>
      <c r="C2434" s="1288" t="s">
        <v>11662</v>
      </c>
      <c r="D2434" s="1288" t="s">
        <v>9939</v>
      </c>
      <c r="E2434" s="1288" t="s">
        <v>1629</v>
      </c>
      <c r="F2434" s="1288" t="s">
        <v>11692</v>
      </c>
      <c r="G2434" s="1288" t="s">
        <v>8333</v>
      </c>
      <c r="H2434" s="1288" t="s">
        <v>2205</v>
      </c>
      <c r="I2434" s="1288" t="s">
        <v>13688</v>
      </c>
      <c r="J2434" s="1288" t="s">
        <v>13685</v>
      </c>
      <c r="K2434" s="1289"/>
      <c r="L2434" s="1289"/>
      <c r="M2434" s="1289"/>
      <c r="N2434" s="1289"/>
      <c r="O2434" s="1289"/>
      <c r="P2434" s="1289"/>
      <c r="Q2434" s="1289"/>
      <c r="R2434" s="1289"/>
      <c r="S2434" s="1289"/>
      <c r="T2434" s="1289"/>
      <c r="U2434" s="1289"/>
      <c r="V2434" s="1289"/>
      <c r="W2434" s="1289"/>
      <c r="X2434" s="1289"/>
      <c r="Y2434" s="1289"/>
      <c r="Z2434" s="1289"/>
      <c r="AA2434" s="1289"/>
      <c r="AB2434" s="1289"/>
      <c r="AC2434" s="1289"/>
      <c r="AD2434" s="1289"/>
      <c r="AE2434" s="1289"/>
      <c r="AF2434" s="1289"/>
      <c r="AG2434" s="1289"/>
      <c r="AH2434" s="1289"/>
    </row>
    <row r="2435" spans="1:34" s="1290" customFormat="1" ht="45" x14ac:dyDescent="0.2">
      <c r="A2435" s="1288" t="s">
        <v>5768</v>
      </c>
      <c r="B2435" s="1288" t="s">
        <v>11667</v>
      </c>
      <c r="C2435" s="1288" t="s">
        <v>11662</v>
      </c>
      <c r="D2435" s="1288" t="s">
        <v>9939</v>
      </c>
      <c r="E2435" s="1288" t="s">
        <v>1629</v>
      </c>
      <c r="F2435" s="1288" t="s">
        <v>11693</v>
      </c>
      <c r="G2435" s="1288" t="s">
        <v>8333</v>
      </c>
      <c r="H2435" s="1288" t="s">
        <v>2205</v>
      </c>
      <c r="I2435" s="1288" t="s">
        <v>13688</v>
      </c>
      <c r="J2435" s="1288" t="s">
        <v>13685</v>
      </c>
      <c r="K2435" s="1289"/>
      <c r="L2435" s="1289"/>
      <c r="M2435" s="1289"/>
      <c r="N2435" s="1289"/>
      <c r="O2435" s="1289"/>
      <c r="P2435" s="1289"/>
      <c r="Q2435" s="1289"/>
      <c r="R2435" s="1289"/>
      <c r="S2435" s="1289"/>
      <c r="T2435" s="1289"/>
      <c r="U2435" s="1289"/>
      <c r="V2435" s="1289"/>
      <c r="W2435" s="1289"/>
      <c r="X2435" s="1289"/>
      <c r="Y2435" s="1289"/>
      <c r="Z2435" s="1289"/>
      <c r="AA2435" s="1289"/>
      <c r="AB2435" s="1289"/>
      <c r="AC2435" s="1289"/>
      <c r="AD2435" s="1289"/>
      <c r="AE2435" s="1289"/>
      <c r="AF2435" s="1289"/>
      <c r="AG2435" s="1289"/>
      <c r="AH2435" s="1289"/>
    </row>
    <row r="2436" spans="1:34" s="1290" customFormat="1" ht="45" x14ac:dyDescent="0.2">
      <c r="A2436" s="1288" t="s">
        <v>5768</v>
      </c>
      <c r="B2436" s="1288" t="s">
        <v>11667</v>
      </c>
      <c r="C2436" s="1288" t="s">
        <v>11662</v>
      </c>
      <c r="D2436" s="1288" t="s">
        <v>9939</v>
      </c>
      <c r="E2436" s="1288" t="s">
        <v>1629</v>
      </c>
      <c r="F2436" s="1288" t="s">
        <v>11694</v>
      </c>
      <c r="G2436" s="1288" t="s">
        <v>8333</v>
      </c>
      <c r="H2436" s="1288" t="s">
        <v>2205</v>
      </c>
      <c r="I2436" s="1288" t="s">
        <v>13688</v>
      </c>
      <c r="J2436" s="1288" t="s">
        <v>13685</v>
      </c>
      <c r="K2436" s="1289"/>
      <c r="L2436" s="1289"/>
      <c r="M2436" s="1289"/>
      <c r="N2436" s="1289"/>
      <c r="O2436" s="1289"/>
      <c r="P2436" s="1289"/>
      <c r="Q2436" s="1289"/>
      <c r="R2436" s="1289"/>
      <c r="S2436" s="1289"/>
      <c r="T2436" s="1289"/>
      <c r="U2436" s="1289"/>
      <c r="V2436" s="1289"/>
      <c r="W2436" s="1289"/>
      <c r="X2436" s="1289"/>
      <c r="Y2436" s="1289"/>
      <c r="Z2436" s="1289"/>
      <c r="AA2436" s="1289"/>
      <c r="AB2436" s="1289"/>
      <c r="AC2436" s="1289"/>
      <c r="AD2436" s="1289"/>
      <c r="AE2436" s="1289"/>
      <c r="AF2436" s="1289"/>
      <c r="AG2436" s="1289"/>
      <c r="AH2436" s="1289"/>
    </row>
    <row r="2437" spans="1:34" s="1290" customFormat="1" ht="45" x14ac:dyDescent="0.2">
      <c r="A2437" s="1288" t="s">
        <v>5768</v>
      </c>
      <c r="B2437" s="1288" t="s">
        <v>11667</v>
      </c>
      <c r="C2437" s="1288" t="s">
        <v>11662</v>
      </c>
      <c r="D2437" s="1288" t="s">
        <v>9939</v>
      </c>
      <c r="E2437" s="1288" t="s">
        <v>1629</v>
      </c>
      <c r="F2437" s="1288" t="s">
        <v>11695</v>
      </c>
      <c r="G2437" s="1288" t="s">
        <v>8333</v>
      </c>
      <c r="H2437" s="1288" t="s">
        <v>2205</v>
      </c>
      <c r="I2437" s="1288" t="s">
        <v>13688</v>
      </c>
      <c r="J2437" s="1288" t="s">
        <v>13685</v>
      </c>
      <c r="K2437" s="1289"/>
      <c r="L2437" s="1289"/>
      <c r="M2437" s="1289"/>
      <c r="N2437" s="1289"/>
      <c r="O2437" s="1289"/>
      <c r="P2437" s="1289"/>
      <c r="Q2437" s="1289"/>
      <c r="R2437" s="1289"/>
      <c r="S2437" s="1289"/>
      <c r="T2437" s="1289"/>
      <c r="U2437" s="1289"/>
      <c r="V2437" s="1289"/>
      <c r="W2437" s="1289"/>
      <c r="X2437" s="1289"/>
      <c r="Y2437" s="1289"/>
      <c r="Z2437" s="1289"/>
      <c r="AA2437" s="1289"/>
      <c r="AB2437" s="1289"/>
      <c r="AC2437" s="1289"/>
      <c r="AD2437" s="1289"/>
      <c r="AE2437" s="1289"/>
      <c r="AF2437" s="1289"/>
      <c r="AG2437" s="1289"/>
      <c r="AH2437" s="1289"/>
    </row>
    <row r="2438" spans="1:34" s="1290" customFormat="1" ht="45" x14ac:dyDescent="0.2">
      <c r="A2438" s="1288" t="s">
        <v>5768</v>
      </c>
      <c r="B2438" s="1288" t="s">
        <v>11667</v>
      </c>
      <c r="C2438" s="1288" t="s">
        <v>11662</v>
      </c>
      <c r="D2438" s="1288" t="s">
        <v>9939</v>
      </c>
      <c r="E2438" s="1288" t="s">
        <v>1629</v>
      </c>
      <c r="F2438" s="1288" t="s">
        <v>11696</v>
      </c>
      <c r="G2438" s="1288" t="s">
        <v>8333</v>
      </c>
      <c r="H2438" s="1288" t="s">
        <v>2205</v>
      </c>
      <c r="I2438" s="1288" t="s">
        <v>13688</v>
      </c>
      <c r="J2438" s="1288" t="s">
        <v>13685</v>
      </c>
      <c r="K2438" s="1289"/>
      <c r="L2438" s="1289"/>
      <c r="M2438" s="1289"/>
      <c r="N2438" s="1289"/>
      <c r="O2438" s="1289"/>
      <c r="P2438" s="1289"/>
      <c r="Q2438" s="1289"/>
      <c r="R2438" s="1289"/>
      <c r="S2438" s="1289"/>
      <c r="T2438" s="1289"/>
      <c r="U2438" s="1289"/>
      <c r="V2438" s="1289"/>
      <c r="W2438" s="1289"/>
      <c r="X2438" s="1289"/>
      <c r="Y2438" s="1289"/>
      <c r="Z2438" s="1289"/>
      <c r="AA2438" s="1289"/>
      <c r="AB2438" s="1289"/>
      <c r="AC2438" s="1289"/>
      <c r="AD2438" s="1289"/>
      <c r="AE2438" s="1289"/>
      <c r="AF2438" s="1289"/>
      <c r="AG2438" s="1289"/>
      <c r="AH2438" s="1289"/>
    </row>
    <row r="2439" spans="1:34" s="1290" customFormat="1" ht="45" x14ac:dyDescent="0.2">
      <c r="A2439" s="1288" t="s">
        <v>5768</v>
      </c>
      <c r="B2439" s="1288" t="s">
        <v>11667</v>
      </c>
      <c r="C2439" s="1288" t="s">
        <v>11662</v>
      </c>
      <c r="D2439" s="1288" t="s">
        <v>9939</v>
      </c>
      <c r="E2439" s="1288" t="s">
        <v>1629</v>
      </c>
      <c r="F2439" s="1288" t="s">
        <v>11697</v>
      </c>
      <c r="G2439" s="1288" t="s">
        <v>8333</v>
      </c>
      <c r="H2439" s="1288" t="s">
        <v>2205</v>
      </c>
      <c r="I2439" s="1288" t="s">
        <v>13688</v>
      </c>
      <c r="J2439" s="1288" t="s">
        <v>13685</v>
      </c>
      <c r="K2439" s="1289"/>
      <c r="L2439" s="1289"/>
      <c r="M2439" s="1289"/>
      <c r="N2439" s="1289"/>
      <c r="O2439" s="1289"/>
      <c r="P2439" s="1289"/>
      <c r="Q2439" s="1289"/>
      <c r="R2439" s="1289"/>
      <c r="S2439" s="1289"/>
      <c r="T2439" s="1289"/>
      <c r="U2439" s="1289"/>
      <c r="V2439" s="1289"/>
      <c r="W2439" s="1289"/>
      <c r="X2439" s="1289"/>
      <c r="Y2439" s="1289"/>
      <c r="Z2439" s="1289"/>
      <c r="AA2439" s="1289"/>
      <c r="AB2439" s="1289"/>
      <c r="AC2439" s="1289"/>
      <c r="AD2439" s="1289"/>
      <c r="AE2439" s="1289"/>
      <c r="AF2439" s="1289"/>
      <c r="AG2439" s="1289"/>
      <c r="AH2439" s="1289"/>
    </row>
    <row r="2440" spans="1:34" s="1290" customFormat="1" ht="45" x14ac:dyDescent="0.2">
      <c r="A2440" s="1288" t="s">
        <v>5768</v>
      </c>
      <c r="B2440" s="1288" t="s">
        <v>11667</v>
      </c>
      <c r="C2440" s="1288" t="s">
        <v>11662</v>
      </c>
      <c r="D2440" s="1288" t="s">
        <v>9939</v>
      </c>
      <c r="E2440" s="1288" t="s">
        <v>1629</v>
      </c>
      <c r="F2440" s="1288" t="s">
        <v>11698</v>
      </c>
      <c r="G2440" s="1288" t="s">
        <v>8333</v>
      </c>
      <c r="H2440" s="1288" t="s">
        <v>2205</v>
      </c>
      <c r="I2440" s="1288" t="s">
        <v>13688</v>
      </c>
      <c r="J2440" s="1288" t="s">
        <v>13685</v>
      </c>
      <c r="K2440" s="1289"/>
      <c r="L2440" s="1289"/>
      <c r="M2440" s="1289"/>
      <c r="N2440" s="1289"/>
      <c r="O2440" s="1289"/>
      <c r="P2440" s="1289"/>
      <c r="Q2440" s="1289"/>
      <c r="R2440" s="1289"/>
      <c r="S2440" s="1289"/>
      <c r="T2440" s="1289"/>
      <c r="U2440" s="1289"/>
      <c r="V2440" s="1289"/>
      <c r="W2440" s="1289"/>
      <c r="X2440" s="1289"/>
      <c r="Y2440" s="1289"/>
      <c r="Z2440" s="1289"/>
      <c r="AA2440" s="1289"/>
      <c r="AB2440" s="1289"/>
      <c r="AC2440" s="1289"/>
      <c r="AD2440" s="1289"/>
      <c r="AE2440" s="1289"/>
      <c r="AF2440" s="1289"/>
      <c r="AG2440" s="1289"/>
      <c r="AH2440" s="1289"/>
    </row>
    <row r="2441" spans="1:34" s="1290" customFormat="1" ht="45" x14ac:dyDescent="0.2">
      <c r="A2441" s="1288" t="s">
        <v>5768</v>
      </c>
      <c r="B2441" s="1288" t="s">
        <v>11667</v>
      </c>
      <c r="C2441" s="1288" t="s">
        <v>11662</v>
      </c>
      <c r="D2441" s="1288" t="s">
        <v>9939</v>
      </c>
      <c r="E2441" s="1288" t="s">
        <v>1629</v>
      </c>
      <c r="F2441" s="1288" t="s">
        <v>11699</v>
      </c>
      <c r="G2441" s="1288" t="s">
        <v>8333</v>
      </c>
      <c r="H2441" s="1288" t="s">
        <v>2205</v>
      </c>
      <c r="I2441" s="1288" t="s">
        <v>13688</v>
      </c>
      <c r="J2441" s="1288" t="s">
        <v>13685</v>
      </c>
      <c r="K2441" s="1289"/>
      <c r="L2441" s="1289"/>
      <c r="M2441" s="1289"/>
      <c r="N2441" s="1289"/>
      <c r="O2441" s="1289"/>
      <c r="P2441" s="1289"/>
      <c r="Q2441" s="1289"/>
      <c r="R2441" s="1289"/>
      <c r="S2441" s="1289"/>
      <c r="T2441" s="1289"/>
      <c r="U2441" s="1289"/>
      <c r="V2441" s="1289"/>
      <c r="W2441" s="1289"/>
      <c r="X2441" s="1289"/>
      <c r="Y2441" s="1289"/>
      <c r="Z2441" s="1289"/>
      <c r="AA2441" s="1289"/>
      <c r="AB2441" s="1289"/>
      <c r="AC2441" s="1289"/>
      <c r="AD2441" s="1289"/>
      <c r="AE2441" s="1289"/>
      <c r="AF2441" s="1289"/>
      <c r="AG2441" s="1289"/>
      <c r="AH2441" s="1289"/>
    </row>
    <row r="2442" spans="1:34" s="1290" customFormat="1" ht="45" x14ac:dyDescent="0.2">
      <c r="A2442" s="1288" t="s">
        <v>5768</v>
      </c>
      <c r="B2442" s="1288" t="s">
        <v>11667</v>
      </c>
      <c r="C2442" s="1288" t="s">
        <v>11662</v>
      </c>
      <c r="D2442" s="1288" t="s">
        <v>9939</v>
      </c>
      <c r="E2442" s="1288" t="s">
        <v>1629</v>
      </c>
      <c r="F2442" s="1288" t="s">
        <v>11700</v>
      </c>
      <c r="G2442" s="1288" t="s">
        <v>8333</v>
      </c>
      <c r="H2442" s="1288" t="s">
        <v>2205</v>
      </c>
      <c r="I2442" s="1288" t="s">
        <v>13688</v>
      </c>
      <c r="J2442" s="1288" t="s">
        <v>13685</v>
      </c>
      <c r="K2442" s="1289"/>
      <c r="L2442" s="1289"/>
      <c r="M2442" s="1289"/>
      <c r="N2442" s="1289"/>
      <c r="O2442" s="1289"/>
      <c r="P2442" s="1289"/>
      <c r="Q2442" s="1289"/>
      <c r="R2442" s="1289"/>
      <c r="S2442" s="1289"/>
      <c r="T2442" s="1289"/>
      <c r="U2442" s="1289"/>
      <c r="V2442" s="1289"/>
      <c r="W2442" s="1289"/>
      <c r="X2442" s="1289"/>
      <c r="Y2442" s="1289"/>
      <c r="Z2442" s="1289"/>
      <c r="AA2442" s="1289"/>
      <c r="AB2442" s="1289"/>
      <c r="AC2442" s="1289"/>
      <c r="AD2442" s="1289"/>
      <c r="AE2442" s="1289"/>
      <c r="AF2442" s="1289"/>
      <c r="AG2442" s="1289"/>
      <c r="AH2442" s="1289"/>
    </row>
    <row r="2443" spans="1:34" s="1290" customFormat="1" ht="45" x14ac:dyDescent="0.2">
      <c r="A2443" s="1288" t="s">
        <v>5768</v>
      </c>
      <c r="B2443" s="1288" t="s">
        <v>11667</v>
      </c>
      <c r="C2443" s="1288" t="s">
        <v>11662</v>
      </c>
      <c r="D2443" s="1288" t="s">
        <v>9939</v>
      </c>
      <c r="E2443" s="1288" t="s">
        <v>1629</v>
      </c>
      <c r="F2443" s="1288" t="s">
        <v>11701</v>
      </c>
      <c r="G2443" s="1288" t="s">
        <v>8333</v>
      </c>
      <c r="H2443" s="1288" t="s">
        <v>2205</v>
      </c>
      <c r="I2443" s="1288" t="s">
        <v>13688</v>
      </c>
      <c r="J2443" s="1288" t="s">
        <v>13685</v>
      </c>
      <c r="K2443" s="1289"/>
      <c r="L2443" s="1289"/>
      <c r="M2443" s="1289"/>
      <c r="N2443" s="1289"/>
      <c r="O2443" s="1289"/>
      <c r="P2443" s="1289"/>
      <c r="Q2443" s="1289"/>
      <c r="R2443" s="1289"/>
      <c r="S2443" s="1289"/>
      <c r="T2443" s="1289"/>
      <c r="U2443" s="1289"/>
      <c r="V2443" s="1289"/>
      <c r="W2443" s="1289"/>
      <c r="X2443" s="1289"/>
      <c r="Y2443" s="1289"/>
      <c r="Z2443" s="1289"/>
      <c r="AA2443" s="1289"/>
      <c r="AB2443" s="1289"/>
      <c r="AC2443" s="1289"/>
      <c r="AD2443" s="1289"/>
      <c r="AE2443" s="1289"/>
      <c r="AF2443" s="1289"/>
      <c r="AG2443" s="1289"/>
      <c r="AH2443" s="1289"/>
    </row>
    <row r="2444" spans="1:34" s="1290" customFormat="1" ht="45" x14ac:dyDescent="0.2">
      <c r="A2444" s="1288" t="s">
        <v>5768</v>
      </c>
      <c r="B2444" s="1288" t="s">
        <v>11667</v>
      </c>
      <c r="C2444" s="1288" t="s">
        <v>11662</v>
      </c>
      <c r="D2444" s="1288" t="s">
        <v>9939</v>
      </c>
      <c r="E2444" s="1288" t="s">
        <v>1629</v>
      </c>
      <c r="F2444" s="1288" t="s">
        <v>11702</v>
      </c>
      <c r="G2444" s="1288" t="s">
        <v>8333</v>
      </c>
      <c r="H2444" s="1288" t="s">
        <v>2205</v>
      </c>
      <c r="I2444" s="1288" t="s">
        <v>13688</v>
      </c>
      <c r="J2444" s="1288" t="s">
        <v>13685</v>
      </c>
      <c r="K2444" s="1289"/>
      <c r="L2444" s="1289"/>
      <c r="M2444" s="1289"/>
      <c r="N2444" s="1289"/>
      <c r="O2444" s="1289"/>
      <c r="P2444" s="1289"/>
      <c r="Q2444" s="1289"/>
      <c r="R2444" s="1289"/>
      <c r="S2444" s="1289"/>
      <c r="T2444" s="1289"/>
      <c r="U2444" s="1289"/>
      <c r="V2444" s="1289"/>
      <c r="W2444" s="1289"/>
      <c r="X2444" s="1289"/>
      <c r="Y2444" s="1289"/>
      <c r="Z2444" s="1289"/>
      <c r="AA2444" s="1289"/>
      <c r="AB2444" s="1289"/>
      <c r="AC2444" s="1289"/>
      <c r="AD2444" s="1289"/>
      <c r="AE2444" s="1289"/>
      <c r="AF2444" s="1289"/>
      <c r="AG2444" s="1289"/>
      <c r="AH2444" s="1289"/>
    </row>
    <row r="2445" spans="1:34" s="1290" customFormat="1" ht="45" x14ac:dyDescent="0.2">
      <c r="A2445" s="1288" t="s">
        <v>5768</v>
      </c>
      <c r="B2445" s="1288" t="s">
        <v>11667</v>
      </c>
      <c r="C2445" s="1288" t="s">
        <v>11662</v>
      </c>
      <c r="D2445" s="1288" t="s">
        <v>9939</v>
      </c>
      <c r="E2445" s="1288" t="s">
        <v>1629</v>
      </c>
      <c r="F2445" s="1288" t="s">
        <v>11703</v>
      </c>
      <c r="G2445" s="1288" t="s">
        <v>8333</v>
      </c>
      <c r="H2445" s="1288" t="s">
        <v>2205</v>
      </c>
      <c r="I2445" s="1288" t="s">
        <v>13688</v>
      </c>
      <c r="J2445" s="1288" t="s">
        <v>13685</v>
      </c>
      <c r="K2445" s="1289"/>
      <c r="L2445" s="1289"/>
      <c r="M2445" s="1289"/>
      <c r="N2445" s="1289"/>
      <c r="O2445" s="1289"/>
      <c r="P2445" s="1289"/>
      <c r="Q2445" s="1289"/>
      <c r="R2445" s="1289"/>
      <c r="S2445" s="1289"/>
      <c r="T2445" s="1289"/>
      <c r="U2445" s="1289"/>
      <c r="V2445" s="1289"/>
      <c r="W2445" s="1289"/>
      <c r="X2445" s="1289"/>
      <c r="Y2445" s="1289"/>
      <c r="Z2445" s="1289"/>
      <c r="AA2445" s="1289"/>
      <c r="AB2445" s="1289"/>
      <c r="AC2445" s="1289"/>
      <c r="AD2445" s="1289"/>
      <c r="AE2445" s="1289"/>
      <c r="AF2445" s="1289"/>
      <c r="AG2445" s="1289"/>
      <c r="AH2445" s="1289"/>
    </row>
    <row r="2446" spans="1:34" s="1290" customFormat="1" ht="45" x14ac:dyDescent="0.2">
      <c r="A2446" s="1288" t="s">
        <v>5768</v>
      </c>
      <c r="B2446" s="1288" t="s">
        <v>11667</v>
      </c>
      <c r="C2446" s="1288" t="s">
        <v>11662</v>
      </c>
      <c r="D2446" s="1288" t="s">
        <v>9939</v>
      </c>
      <c r="E2446" s="1288" t="s">
        <v>1629</v>
      </c>
      <c r="F2446" s="1288" t="s">
        <v>11704</v>
      </c>
      <c r="G2446" s="1288" t="s">
        <v>8333</v>
      </c>
      <c r="H2446" s="1288" t="s">
        <v>2205</v>
      </c>
      <c r="I2446" s="1288" t="s">
        <v>13688</v>
      </c>
      <c r="J2446" s="1288" t="s">
        <v>13685</v>
      </c>
      <c r="K2446" s="1289"/>
      <c r="L2446" s="1289"/>
      <c r="M2446" s="1289"/>
      <c r="N2446" s="1289"/>
      <c r="O2446" s="1289"/>
      <c r="P2446" s="1289"/>
      <c r="Q2446" s="1289"/>
      <c r="R2446" s="1289"/>
      <c r="S2446" s="1289"/>
      <c r="T2446" s="1289"/>
      <c r="U2446" s="1289"/>
      <c r="V2446" s="1289"/>
      <c r="W2446" s="1289"/>
      <c r="X2446" s="1289"/>
      <c r="Y2446" s="1289"/>
      <c r="Z2446" s="1289"/>
      <c r="AA2446" s="1289"/>
      <c r="AB2446" s="1289"/>
      <c r="AC2446" s="1289"/>
      <c r="AD2446" s="1289"/>
      <c r="AE2446" s="1289"/>
      <c r="AF2446" s="1289"/>
      <c r="AG2446" s="1289"/>
      <c r="AH2446" s="1289"/>
    </row>
    <row r="2447" spans="1:34" s="1290" customFormat="1" ht="45" x14ac:dyDescent="0.2">
      <c r="A2447" s="1288" t="s">
        <v>5768</v>
      </c>
      <c r="B2447" s="1288" t="s">
        <v>11667</v>
      </c>
      <c r="C2447" s="1288" t="s">
        <v>11662</v>
      </c>
      <c r="D2447" s="1288" t="s">
        <v>9939</v>
      </c>
      <c r="E2447" s="1288" t="s">
        <v>1629</v>
      </c>
      <c r="F2447" s="1288" t="s">
        <v>11705</v>
      </c>
      <c r="G2447" s="1288" t="s">
        <v>8333</v>
      </c>
      <c r="H2447" s="1288" t="s">
        <v>2205</v>
      </c>
      <c r="I2447" s="1288" t="s">
        <v>13688</v>
      </c>
      <c r="J2447" s="1288" t="s">
        <v>13685</v>
      </c>
      <c r="K2447" s="1289"/>
      <c r="L2447" s="1289"/>
      <c r="M2447" s="1289"/>
      <c r="N2447" s="1289"/>
      <c r="O2447" s="1289"/>
      <c r="P2447" s="1289"/>
      <c r="Q2447" s="1289"/>
      <c r="R2447" s="1289"/>
      <c r="S2447" s="1289"/>
      <c r="T2447" s="1289"/>
      <c r="U2447" s="1289"/>
      <c r="V2447" s="1289"/>
      <c r="W2447" s="1289"/>
      <c r="X2447" s="1289"/>
      <c r="Y2447" s="1289"/>
      <c r="Z2447" s="1289"/>
      <c r="AA2447" s="1289"/>
      <c r="AB2447" s="1289"/>
      <c r="AC2447" s="1289"/>
      <c r="AD2447" s="1289"/>
      <c r="AE2447" s="1289"/>
      <c r="AF2447" s="1289"/>
      <c r="AG2447" s="1289"/>
      <c r="AH2447" s="1289"/>
    </row>
    <row r="2448" spans="1:34" s="1290" customFormat="1" ht="45" x14ac:dyDescent="0.2">
      <c r="A2448" s="1288" t="s">
        <v>5768</v>
      </c>
      <c r="B2448" s="1288" t="s">
        <v>11667</v>
      </c>
      <c r="C2448" s="1288" t="s">
        <v>11662</v>
      </c>
      <c r="D2448" s="1288" t="s">
        <v>9939</v>
      </c>
      <c r="E2448" s="1288" t="s">
        <v>1629</v>
      </c>
      <c r="F2448" s="1288" t="s">
        <v>11706</v>
      </c>
      <c r="G2448" s="1288" t="s">
        <v>8333</v>
      </c>
      <c r="H2448" s="1288" t="s">
        <v>2205</v>
      </c>
      <c r="I2448" s="1288" t="s">
        <v>13688</v>
      </c>
      <c r="J2448" s="1288" t="s">
        <v>13685</v>
      </c>
      <c r="K2448" s="1289"/>
      <c r="L2448" s="1289"/>
      <c r="M2448" s="1289"/>
      <c r="N2448" s="1289"/>
      <c r="O2448" s="1289"/>
      <c r="P2448" s="1289"/>
      <c r="Q2448" s="1289"/>
      <c r="R2448" s="1289"/>
      <c r="S2448" s="1289"/>
      <c r="T2448" s="1289"/>
      <c r="U2448" s="1289"/>
      <c r="V2448" s="1289"/>
      <c r="W2448" s="1289"/>
      <c r="X2448" s="1289"/>
      <c r="Y2448" s="1289"/>
      <c r="Z2448" s="1289"/>
      <c r="AA2448" s="1289"/>
      <c r="AB2448" s="1289"/>
      <c r="AC2448" s="1289"/>
      <c r="AD2448" s="1289"/>
      <c r="AE2448" s="1289"/>
      <c r="AF2448" s="1289"/>
      <c r="AG2448" s="1289"/>
      <c r="AH2448" s="1289"/>
    </row>
    <row r="2449" spans="1:34" s="1290" customFormat="1" ht="45" x14ac:dyDescent="0.2">
      <c r="A2449" s="1288" t="s">
        <v>5768</v>
      </c>
      <c r="B2449" s="1288" t="s">
        <v>11667</v>
      </c>
      <c r="C2449" s="1288" t="s">
        <v>11662</v>
      </c>
      <c r="D2449" s="1288" t="s">
        <v>9939</v>
      </c>
      <c r="E2449" s="1288" t="s">
        <v>1629</v>
      </c>
      <c r="F2449" s="1288" t="s">
        <v>11707</v>
      </c>
      <c r="G2449" s="1288" t="s">
        <v>8333</v>
      </c>
      <c r="H2449" s="1288" t="s">
        <v>2205</v>
      </c>
      <c r="I2449" s="1288" t="s">
        <v>13688</v>
      </c>
      <c r="J2449" s="1288" t="s">
        <v>13685</v>
      </c>
      <c r="K2449" s="1289"/>
      <c r="L2449" s="1289"/>
      <c r="M2449" s="1289"/>
      <c r="N2449" s="1289"/>
      <c r="O2449" s="1289"/>
      <c r="P2449" s="1289"/>
      <c r="Q2449" s="1289"/>
      <c r="R2449" s="1289"/>
      <c r="S2449" s="1289"/>
      <c r="T2449" s="1289"/>
      <c r="U2449" s="1289"/>
      <c r="V2449" s="1289"/>
      <c r="W2449" s="1289"/>
      <c r="X2449" s="1289"/>
      <c r="Y2449" s="1289"/>
      <c r="Z2449" s="1289"/>
      <c r="AA2449" s="1289"/>
      <c r="AB2449" s="1289"/>
      <c r="AC2449" s="1289"/>
      <c r="AD2449" s="1289"/>
      <c r="AE2449" s="1289"/>
      <c r="AF2449" s="1289"/>
      <c r="AG2449" s="1289"/>
      <c r="AH2449" s="1289"/>
    </row>
    <row r="2450" spans="1:34" s="1290" customFormat="1" ht="45" x14ac:dyDescent="0.2">
      <c r="A2450" s="1288" t="s">
        <v>5768</v>
      </c>
      <c r="B2450" s="1288" t="s">
        <v>11667</v>
      </c>
      <c r="C2450" s="1288" t="s">
        <v>11662</v>
      </c>
      <c r="D2450" s="1288" t="s">
        <v>9939</v>
      </c>
      <c r="E2450" s="1288" t="s">
        <v>1629</v>
      </c>
      <c r="F2450" s="1288" t="s">
        <v>11708</v>
      </c>
      <c r="G2450" s="1288" t="s">
        <v>8333</v>
      </c>
      <c r="H2450" s="1288" t="s">
        <v>2205</v>
      </c>
      <c r="I2450" s="1288" t="s">
        <v>13688</v>
      </c>
      <c r="J2450" s="1288" t="s">
        <v>13685</v>
      </c>
      <c r="K2450" s="1289"/>
      <c r="L2450" s="1289"/>
      <c r="M2450" s="1289"/>
      <c r="N2450" s="1289"/>
      <c r="O2450" s="1289"/>
      <c r="P2450" s="1289"/>
      <c r="Q2450" s="1289"/>
      <c r="R2450" s="1289"/>
      <c r="S2450" s="1289"/>
      <c r="T2450" s="1289"/>
      <c r="U2450" s="1289"/>
      <c r="V2450" s="1289"/>
      <c r="W2450" s="1289"/>
      <c r="X2450" s="1289"/>
      <c r="Y2450" s="1289"/>
      <c r="Z2450" s="1289"/>
      <c r="AA2450" s="1289"/>
      <c r="AB2450" s="1289"/>
      <c r="AC2450" s="1289"/>
      <c r="AD2450" s="1289"/>
      <c r="AE2450" s="1289"/>
      <c r="AF2450" s="1289"/>
      <c r="AG2450" s="1289"/>
      <c r="AH2450" s="1289"/>
    </row>
    <row r="2451" spans="1:34" s="1290" customFormat="1" ht="42" customHeight="1" x14ac:dyDescent="0.2">
      <c r="A2451" s="1288" t="s">
        <v>5768</v>
      </c>
      <c r="B2451" s="1288" t="s">
        <v>11667</v>
      </c>
      <c r="C2451" s="1288" t="s">
        <v>11662</v>
      </c>
      <c r="D2451" s="1288" t="s">
        <v>9939</v>
      </c>
      <c r="E2451" s="1288" t="s">
        <v>1629</v>
      </c>
      <c r="F2451" s="1288" t="s">
        <v>11709</v>
      </c>
      <c r="G2451" s="1288" t="s">
        <v>8333</v>
      </c>
      <c r="H2451" s="1288" t="s">
        <v>2205</v>
      </c>
      <c r="I2451" s="1288" t="s">
        <v>13688</v>
      </c>
      <c r="J2451" s="1288" t="s">
        <v>13685</v>
      </c>
      <c r="K2451" s="1289"/>
      <c r="L2451" s="1289"/>
      <c r="M2451" s="1289"/>
      <c r="N2451" s="1289"/>
      <c r="O2451" s="1289"/>
      <c r="P2451" s="1289"/>
      <c r="Q2451" s="1289"/>
      <c r="R2451" s="1289"/>
      <c r="S2451" s="1289"/>
      <c r="T2451" s="1289"/>
      <c r="U2451" s="1289"/>
      <c r="V2451" s="1289"/>
      <c r="W2451" s="1289"/>
      <c r="X2451" s="1289"/>
      <c r="Y2451" s="1289"/>
      <c r="Z2451" s="1289"/>
      <c r="AA2451" s="1289"/>
      <c r="AB2451" s="1289"/>
      <c r="AC2451" s="1289"/>
      <c r="AD2451" s="1289"/>
      <c r="AE2451" s="1289"/>
      <c r="AF2451" s="1289"/>
      <c r="AG2451" s="1289"/>
      <c r="AH2451" s="1289"/>
    </row>
    <row r="2452" spans="1:34" s="1297" customFormat="1" ht="46.5" customHeight="1" x14ac:dyDescent="0.15">
      <c r="A2452" s="1312" t="s">
        <v>10841</v>
      </c>
      <c r="B2452" s="1301"/>
      <c r="C2452" s="1301" t="s">
        <v>11662</v>
      </c>
      <c r="D2452" s="1295" t="s">
        <v>13689</v>
      </c>
      <c r="E2452" s="1302"/>
      <c r="F2452" s="1301"/>
      <c r="G2452" s="1302"/>
      <c r="H2452" s="1302"/>
      <c r="I2452" s="1302"/>
      <c r="J2452" s="1302"/>
    </row>
    <row r="2453" spans="1:34" s="1290" customFormat="1" ht="33.75" x14ac:dyDescent="0.2">
      <c r="A2453" s="1287" t="s">
        <v>4981</v>
      </c>
      <c r="B2453" s="1288">
        <v>2160701</v>
      </c>
      <c r="C2453" s="1288" t="s">
        <v>10820</v>
      </c>
      <c r="D2453" s="1288" t="s">
        <v>10821</v>
      </c>
      <c r="E2453" s="1288" t="s">
        <v>1388</v>
      </c>
      <c r="F2453" s="1288" t="s">
        <v>5840</v>
      </c>
      <c r="G2453" s="1288" t="s">
        <v>5362</v>
      </c>
      <c r="H2453" s="1288" t="s">
        <v>2601</v>
      </c>
      <c r="I2453" s="1288" t="s">
        <v>5841</v>
      </c>
      <c r="J2453" s="1335" t="s">
        <v>5842</v>
      </c>
      <c r="K2453" s="1289"/>
      <c r="L2453" s="1289"/>
      <c r="M2453" s="1289"/>
      <c r="N2453" s="1289"/>
      <c r="O2453" s="1289"/>
      <c r="P2453" s="1289"/>
      <c r="Q2453" s="1289"/>
      <c r="R2453" s="1289"/>
      <c r="S2453" s="1289"/>
      <c r="T2453" s="1289"/>
      <c r="U2453" s="1289"/>
      <c r="V2453" s="1289"/>
      <c r="W2453" s="1289"/>
      <c r="X2453" s="1289"/>
      <c r="Y2453" s="1289"/>
      <c r="Z2453" s="1289"/>
      <c r="AA2453" s="1289"/>
      <c r="AB2453" s="1289"/>
      <c r="AC2453" s="1289"/>
      <c r="AD2453" s="1289"/>
      <c r="AE2453" s="1289"/>
      <c r="AF2453" s="1289"/>
      <c r="AG2453" s="1289"/>
      <c r="AH2453" s="1289"/>
    </row>
    <row r="2454" spans="1:34" s="1290" customFormat="1" ht="33.75" x14ac:dyDescent="0.2">
      <c r="A2454" s="1287" t="s">
        <v>4981</v>
      </c>
      <c r="B2454" s="1288" t="s">
        <v>5843</v>
      </c>
      <c r="C2454" s="1288" t="s">
        <v>10820</v>
      </c>
      <c r="D2454" s="1288" t="s">
        <v>10821</v>
      </c>
      <c r="E2454" s="1288" t="s">
        <v>1388</v>
      </c>
      <c r="F2454" s="1288" t="s">
        <v>5844</v>
      </c>
      <c r="G2454" s="1288" t="s">
        <v>5845</v>
      </c>
      <c r="H2454" s="1336" t="s">
        <v>5846</v>
      </c>
      <c r="I2454" s="1288" t="s">
        <v>5847</v>
      </c>
      <c r="J2454" s="1335" t="s">
        <v>5848</v>
      </c>
      <c r="K2454" s="1289"/>
      <c r="L2454" s="1289"/>
      <c r="M2454" s="1289"/>
      <c r="N2454" s="1289"/>
      <c r="O2454" s="1289"/>
      <c r="P2454" s="1289"/>
      <c r="Q2454" s="1289"/>
      <c r="R2454" s="1289"/>
      <c r="S2454" s="1289"/>
      <c r="T2454" s="1289"/>
      <c r="U2454" s="1289"/>
      <c r="V2454" s="1289"/>
      <c r="W2454" s="1289"/>
      <c r="X2454" s="1289"/>
      <c r="Y2454" s="1289"/>
      <c r="Z2454" s="1289"/>
      <c r="AA2454" s="1289"/>
      <c r="AB2454" s="1289"/>
      <c r="AC2454" s="1289"/>
      <c r="AD2454" s="1289"/>
      <c r="AE2454" s="1289"/>
      <c r="AF2454" s="1289"/>
      <c r="AG2454" s="1289"/>
      <c r="AH2454" s="1289"/>
    </row>
    <row r="2455" spans="1:34" s="1290" customFormat="1" ht="33.75" x14ac:dyDescent="0.2">
      <c r="A2455" s="1287" t="s">
        <v>4981</v>
      </c>
      <c r="B2455" s="1288" t="s">
        <v>5843</v>
      </c>
      <c r="C2455" s="1288" t="s">
        <v>10820</v>
      </c>
      <c r="D2455" s="1288" t="s">
        <v>10821</v>
      </c>
      <c r="E2455" s="1288" t="s">
        <v>1388</v>
      </c>
      <c r="F2455" s="1288" t="s">
        <v>5849</v>
      </c>
      <c r="G2455" s="1288" t="s">
        <v>5850</v>
      </c>
      <c r="H2455" s="1288" t="s">
        <v>5851</v>
      </c>
      <c r="I2455" s="1288" t="s">
        <v>5452</v>
      </c>
      <c r="J2455" s="1335" t="s">
        <v>5852</v>
      </c>
      <c r="K2455" s="1289"/>
      <c r="L2455" s="1289"/>
      <c r="M2455" s="1289"/>
      <c r="N2455" s="1289"/>
      <c r="O2455" s="1289"/>
      <c r="P2455" s="1289"/>
      <c r="Q2455" s="1289"/>
      <c r="R2455" s="1289"/>
      <c r="S2455" s="1289"/>
      <c r="T2455" s="1289"/>
      <c r="U2455" s="1289"/>
      <c r="V2455" s="1289"/>
      <c r="W2455" s="1289"/>
      <c r="X2455" s="1289"/>
      <c r="Y2455" s="1289"/>
      <c r="Z2455" s="1289"/>
      <c r="AA2455" s="1289"/>
      <c r="AB2455" s="1289"/>
      <c r="AC2455" s="1289"/>
      <c r="AD2455" s="1289"/>
      <c r="AE2455" s="1289"/>
      <c r="AF2455" s="1289"/>
      <c r="AG2455" s="1289"/>
      <c r="AH2455" s="1289"/>
    </row>
    <row r="2456" spans="1:34" s="1290" customFormat="1" ht="33.75" x14ac:dyDescent="0.2">
      <c r="A2456" s="1287" t="s">
        <v>4981</v>
      </c>
      <c r="B2456" s="1288" t="s">
        <v>5843</v>
      </c>
      <c r="C2456" s="1288" t="s">
        <v>10820</v>
      </c>
      <c r="D2456" s="1288" t="s">
        <v>10821</v>
      </c>
      <c r="E2456" s="1288" t="s">
        <v>1388</v>
      </c>
      <c r="F2456" s="1288" t="s">
        <v>5853</v>
      </c>
      <c r="G2456" s="1288" t="s">
        <v>5854</v>
      </c>
      <c r="H2456" s="1288" t="s">
        <v>5855</v>
      </c>
      <c r="I2456" s="1288" t="s">
        <v>5856</v>
      </c>
      <c r="J2456" s="1335" t="s">
        <v>5857</v>
      </c>
      <c r="K2456" s="1289"/>
      <c r="L2456" s="1289"/>
      <c r="M2456" s="1289"/>
      <c r="N2456" s="1289"/>
      <c r="O2456" s="1289"/>
      <c r="P2456" s="1289"/>
      <c r="Q2456" s="1289"/>
      <c r="R2456" s="1289"/>
      <c r="S2456" s="1289"/>
      <c r="T2456" s="1289"/>
      <c r="U2456" s="1289"/>
      <c r="V2456" s="1289"/>
      <c r="W2456" s="1289"/>
      <c r="X2456" s="1289"/>
      <c r="Y2456" s="1289"/>
      <c r="Z2456" s="1289"/>
      <c r="AA2456" s="1289"/>
      <c r="AB2456" s="1289"/>
      <c r="AC2456" s="1289"/>
      <c r="AD2456" s="1289"/>
      <c r="AE2456" s="1289"/>
      <c r="AF2456" s="1289"/>
      <c r="AG2456" s="1289"/>
      <c r="AH2456" s="1289"/>
    </row>
    <row r="2457" spans="1:34" s="1290" customFormat="1" ht="33.75" x14ac:dyDescent="0.2">
      <c r="A2457" s="1287" t="s">
        <v>4981</v>
      </c>
      <c r="B2457" s="1288" t="s">
        <v>5843</v>
      </c>
      <c r="C2457" s="1288" t="s">
        <v>10820</v>
      </c>
      <c r="D2457" s="1288" t="s">
        <v>10821</v>
      </c>
      <c r="E2457" s="1288" t="s">
        <v>1388</v>
      </c>
      <c r="F2457" s="1288" t="s">
        <v>5858</v>
      </c>
      <c r="G2457" s="1288" t="s">
        <v>5859</v>
      </c>
      <c r="H2457" s="1288" t="s">
        <v>5860</v>
      </c>
      <c r="I2457" s="1288" t="s">
        <v>5861</v>
      </c>
      <c r="J2457" s="1335" t="s">
        <v>5862</v>
      </c>
      <c r="K2457" s="1289"/>
      <c r="L2457" s="1289"/>
      <c r="M2457" s="1289"/>
      <c r="N2457" s="1289"/>
      <c r="O2457" s="1289"/>
      <c r="P2457" s="1289"/>
      <c r="Q2457" s="1289"/>
      <c r="R2457" s="1289"/>
      <c r="S2457" s="1289"/>
      <c r="T2457" s="1289"/>
      <c r="U2457" s="1289"/>
      <c r="V2457" s="1289"/>
      <c r="W2457" s="1289"/>
      <c r="X2457" s="1289"/>
      <c r="Y2457" s="1289"/>
      <c r="Z2457" s="1289"/>
      <c r="AA2457" s="1289"/>
      <c r="AB2457" s="1289"/>
      <c r="AC2457" s="1289"/>
      <c r="AD2457" s="1289"/>
      <c r="AE2457" s="1289"/>
      <c r="AF2457" s="1289"/>
      <c r="AG2457" s="1289"/>
      <c r="AH2457" s="1289"/>
    </row>
    <row r="2458" spans="1:34" s="1290" customFormat="1" ht="33.75" x14ac:dyDescent="0.2">
      <c r="A2458" s="1287" t="s">
        <v>4981</v>
      </c>
      <c r="B2458" s="1288" t="s">
        <v>5843</v>
      </c>
      <c r="C2458" s="1288" t="s">
        <v>10820</v>
      </c>
      <c r="D2458" s="1288" t="s">
        <v>10821</v>
      </c>
      <c r="E2458" s="1288" t="s">
        <v>1388</v>
      </c>
      <c r="F2458" s="1288" t="s">
        <v>5863</v>
      </c>
      <c r="G2458" s="1288" t="s">
        <v>5864</v>
      </c>
      <c r="H2458" s="1288" t="s">
        <v>5865</v>
      </c>
      <c r="I2458" s="1288" t="s">
        <v>1570</v>
      </c>
      <c r="J2458" s="1335" t="s">
        <v>5866</v>
      </c>
      <c r="K2458" s="1289"/>
      <c r="L2458" s="1289"/>
      <c r="M2458" s="1289"/>
      <c r="N2458" s="1289"/>
      <c r="O2458" s="1289"/>
      <c r="P2458" s="1289"/>
      <c r="Q2458" s="1289"/>
      <c r="R2458" s="1289"/>
      <c r="S2458" s="1289"/>
      <c r="T2458" s="1289"/>
      <c r="U2458" s="1289"/>
      <c r="V2458" s="1289"/>
      <c r="W2458" s="1289"/>
      <c r="X2458" s="1289"/>
      <c r="Y2458" s="1289"/>
      <c r="Z2458" s="1289"/>
      <c r="AA2458" s="1289"/>
      <c r="AB2458" s="1289"/>
      <c r="AC2458" s="1289"/>
      <c r="AD2458" s="1289"/>
      <c r="AE2458" s="1289"/>
      <c r="AF2458" s="1289"/>
      <c r="AG2458" s="1289"/>
      <c r="AH2458" s="1289"/>
    </row>
    <row r="2459" spans="1:34" s="1290" customFormat="1" ht="33.75" x14ac:dyDescent="0.2">
      <c r="A2459" s="1287" t="s">
        <v>4981</v>
      </c>
      <c r="B2459" s="1288" t="s">
        <v>5843</v>
      </c>
      <c r="C2459" s="1288" t="s">
        <v>10820</v>
      </c>
      <c r="D2459" s="1288" t="s">
        <v>10821</v>
      </c>
      <c r="E2459" s="1288" t="s">
        <v>1388</v>
      </c>
      <c r="F2459" s="1288" t="s">
        <v>5867</v>
      </c>
      <c r="G2459" s="1288" t="s">
        <v>5868</v>
      </c>
      <c r="H2459" s="1288" t="s">
        <v>3624</v>
      </c>
      <c r="I2459" s="1288" t="s">
        <v>5869</v>
      </c>
      <c r="J2459" s="1335" t="s">
        <v>5870</v>
      </c>
      <c r="K2459" s="1289"/>
      <c r="L2459" s="1289"/>
      <c r="M2459" s="1289"/>
      <c r="N2459" s="1289"/>
      <c r="O2459" s="1289"/>
      <c r="P2459" s="1289"/>
      <c r="Q2459" s="1289"/>
      <c r="R2459" s="1289"/>
      <c r="S2459" s="1289"/>
      <c r="T2459" s="1289"/>
      <c r="U2459" s="1289"/>
      <c r="V2459" s="1289"/>
      <c r="W2459" s="1289"/>
      <c r="X2459" s="1289"/>
      <c r="Y2459" s="1289"/>
      <c r="Z2459" s="1289"/>
      <c r="AA2459" s="1289"/>
      <c r="AB2459" s="1289"/>
      <c r="AC2459" s="1289"/>
      <c r="AD2459" s="1289"/>
      <c r="AE2459" s="1289"/>
      <c r="AF2459" s="1289"/>
      <c r="AG2459" s="1289"/>
      <c r="AH2459" s="1289"/>
    </row>
    <row r="2460" spans="1:34" s="1290" customFormat="1" ht="33.75" x14ac:dyDescent="0.2">
      <c r="A2460" s="1287" t="s">
        <v>4981</v>
      </c>
      <c r="B2460" s="1288">
        <v>2160702</v>
      </c>
      <c r="C2460" s="1288" t="s">
        <v>10820</v>
      </c>
      <c r="D2460" s="1288" t="s">
        <v>10821</v>
      </c>
      <c r="E2460" s="1288" t="s">
        <v>1667</v>
      </c>
      <c r="F2460" s="1288" t="s">
        <v>5840</v>
      </c>
      <c r="G2460" s="1288" t="s">
        <v>5871</v>
      </c>
      <c r="H2460" s="1288" t="s">
        <v>5872</v>
      </c>
      <c r="I2460" s="1288" t="s">
        <v>5873</v>
      </c>
      <c r="J2460" s="1335" t="s">
        <v>5874</v>
      </c>
      <c r="K2460" s="1289"/>
      <c r="L2460" s="1289"/>
      <c r="M2460" s="1289"/>
      <c r="N2460" s="1289"/>
      <c r="O2460" s="1289"/>
      <c r="P2460" s="1289"/>
      <c r="Q2460" s="1289"/>
      <c r="R2460" s="1289"/>
      <c r="S2460" s="1289"/>
      <c r="T2460" s="1289"/>
      <c r="U2460" s="1289"/>
      <c r="V2460" s="1289"/>
      <c r="W2460" s="1289"/>
      <c r="X2460" s="1289"/>
      <c r="Y2460" s="1289"/>
      <c r="Z2460" s="1289"/>
      <c r="AA2460" s="1289"/>
      <c r="AB2460" s="1289"/>
      <c r="AC2460" s="1289"/>
      <c r="AD2460" s="1289"/>
      <c r="AE2460" s="1289"/>
      <c r="AF2460" s="1289"/>
      <c r="AG2460" s="1289"/>
      <c r="AH2460" s="1289"/>
    </row>
    <row r="2461" spans="1:34" s="1290" customFormat="1" ht="33.75" x14ac:dyDescent="0.2">
      <c r="A2461" s="1287" t="s">
        <v>4981</v>
      </c>
      <c r="B2461" s="1288" t="s">
        <v>5875</v>
      </c>
      <c r="C2461" s="1288" t="s">
        <v>10820</v>
      </c>
      <c r="D2461" s="1288" t="s">
        <v>10821</v>
      </c>
      <c r="E2461" s="1288" t="s">
        <v>214</v>
      </c>
      <c r="F2461" s="1288" t="s">
        <v>5840</v>
      </c>
      <c r="G2461" s="1288" t="s">
        <v>5876</v>
      </c>
      <c r="H2461" s="1288" t="s">
        <v>5877</v>
      </c>
      <c r="I2461" s="1288" t="s">
        <v>5878</v>
      </c>
      <c r="J2461" s="1335" t="s">
        <v>5879</v>
      </c>
      <c r="K2461" s="1289"/>
      <c r="L2461" s="1289"/>
      <c r="M2461" s="1289"/>
      <c r="N2461" s="1289"/>
      <c r="O2461" s="1289"/>
      <c r="P2461" s="1289"/>
      <c r="Q2461" s="1289"/>
      <c r="R2461" s="1289"/>
      <c r="S2461" s="1289"/>
      <c r="T2461" s="1289"/>
      <c r="U2461" s="1289"/>
      <c r="V2461" s="1289"/>
      <c r="W2461" s="1289"/>
      <c r="X2461" s="1289"/>
      <c r="Y2461" s="1289"/>
      <c r="Z2461" s="1289"/>
      <c r="AA2461" s="1289"/>
      <c r="AB2461" s="1289"/>
      <c r="AC2461" s="1289"/>
      <c r="AD2461" s="1289"/>
      <c r="AE2461" s="1289"/>
      <c r="AF2461" s="1289"/>
      <c r="AG2461" s="1289"/>
      <c r="AH2461" s="1289"/>
    </row>
    <row r="2462" spans="1:34" s="1290" customFormat="1" ht="33.75" x14ac:dyDescent="0.2">
      <c r="A2462" s="1287" t="s">
        <v>4981</v>
      </c>
      <c r="B2462" s="1288" t="s">
        <v>5880</v>
      </c>
      <c r="C2462" s="1288" t="s">
        <v>10820</v>
      </c>
      <c r="D2462" s="1288" t="s">
        <v>10821</v>
      </c>
      <c r="E2462" s="1288" t="s">
        <v>1629</v>
      </c>
      <c r="F2462" s="1288" t="s">
        <v>5881</v>
      </c>
      <c r="G2462" s="1288" t="s">
        <v>5882</v>
      </c>
      <c r="H2462" s="1288" t="s">
        <v>5883</v>
      </c>
      <c r="I2462" s="1288" t="s">
        <v>2409</v>
      </c>
      <c r="J2462" s="1335" t="s">
        <v>5884</v>
      </c>
      <c r="K2462" s="1289"/>
      <c r="L2462" s="1289"/>
      <c r="M2462" s="1289"/>
      <c r="N2462" s="1289"/>
      <c r="O2462" s="1289"/>
      <c r="P2462" s="1289"/>
      <c r="Q2462" s="1289"/>
      <c r="R2462" s="1289"/>
      <c r="S2462" s="1289"/>
      <c r="T2462" s="1289"/>
      <c r="U2462" s="1289"/>
      <c r="V2462" s="1289"/>
      <c r="W2462" s="1289"/>
      <c r="X2462" s="1289"/>
      <c r="Y2462" s="1289"/>
      <c r="Z2462" s="1289"/>
      <c r="AA2462" s="1289"/>
      <c r="AB2462" s="1289"/>
      <c r="AC2462" s="1289"/>
      <c r="AD2462" s="1289"/>
      <c r="AE2462" s="1289"/>
      <c r="AF2462" s="1289"/>
      <c r="AG2462" s="1289"/>
      <c r="AH2462" s="1289"/>
    </row>
    <row r="2463" spans="1:34" s="1290" customFormat="1" ht="33.75" x14ac:dyDescent="0.2">
      <c r="A2463" s="1287" t="s">
        <v>4981</v>
      </c>
      <c r="B2463" s="1288" t="s">
        <v>5880</v>
      </c>
      <c r="C2463" s="1288" t="s">
        <v>10820</v>
      </c>
      <c r="D2463" s="1288" t="s">
        <v>10821</v>
      </c>
      <c r="E2463" s="1288" t="s">
        <v>1629</v>
      </c>
      <c r="F2463" s="1288" t="s">
        <v>5885</v>
      </c>
      <c r="G2463" s="1288" t="s">
        <v>5886</v>
      </c>
      <c r="H2463" s="1288" t="s">
        <v>2765</v>
      </c>
      <c r="I2463" s="1288" t="s">
        <v>2766</v>
      </c>
      <c r="J2463" s="1335" t="s">
        <v>5887</v>
      </c>
      <c r="K2463" s="1289"/>
      <c r="L2463" s="1289"/>
      <c r="M2463" s="1289"/>
      <c r="N2463" s="1289"/>
      <c r="O2463" s="1289"/>
      <c r="P2463" s="1289"/>
      <c r="Q2463" s="1289"/>
      <c r="R2463" s="1289"/>
      <c r="S2463" s="1289"/>
      <c r="T2463" s="1289"/>
      <c r="U2463" s="1289"/>
      <c r="V2463" s="1289"/>
      <c r="W2463" s="1289"/>
      <c r="X2463" s="1289"/>
      <c r="Y2463" s="1289"/>
      <c r="Z2463" s="1289"/>
      <c r="AA2463" s="1289"/>
      <c r="AB2463" s="1289"/>
      <c r="AC2463" s="1289"/>
      <c r="AD2463" s="1289"/>
      <c r="AE2463" s="1289"/>
      <c r="AF2463" s="1289"/>
      <c r="AG2463" s="1289"/>
      <c r="AH2463" s="1289"/>
    </row>
    <row r="2464" spans="1:34" s="1290" customFormat="1" ht="33.75" x14ac:dyDescent="0.2">
      <c r="A2464" s="1287" t="s">
        <v>4981</v>
      </c>
      <c r="B2464" s="1288" t="s">
        <v>5880</v>
      </c>
      <c r="C2464" s="1288" t="s">
        <v>10820</v>
      </c>
      <c r="D2464" s="1288" t="s">
        <v>10821</v>
      </c>
      <c r="E2464" s="1288" t="s">
        <v>1629</v>
      </c>
      <c r="F2464" s="1288" t="s">
        <v>5888</v>
      </c>
      <c r="G2464" s="1288" t="s">
        <v>5889</v>
      </c>
      <c r="H2464" s="1288" t="s">
        <v>1442</v>
      </c>
      <c r="I2464" s="1288" t="s">
        <v>1582</v>
      </c>
      <c r="J2464" s="1335" t="s">
        <v>5890</v>
      </c>
      <c r="K2464" s="1289"/>
      <c r="L2464" s="1289"/>
      <c r="M2464" s="1289"/>
      <c r="N2464" s="1289"/>
      <c r="O2464" s="1289"/>
      <c r="P2464" s="1289"/>
      <c r="Q2464" s="1289"/>
      <c r="R2464" s="1289"/>
      <c r="S2464" s="1289"/>
      <c r="T2464" s="1289"/>
      <c r="U2464" s="1289"/>
      <c r="V2464" s="1289"/>
      <c r="W2464" s="1289"/>
      <c r="X2464" s="1289"/>
      <c r="Y2464" s="1289"/>
      <c r="Z2464" s="1289"/>
      <c r="AA2464" s="1289"/>
      <c r="AB2464" s="1289"/>
      <c r="AC2464" s="1289"/>
      <c r="AD2464" s="1289"/>
      <c r="AE2464" s="1289"/>
      <c r="AF2464" s="1289"/>
      <c r="AG2464" s="1289"/>
      <c r="AH2464" s="1289"/>
    </row>
    <row r="2465" spans="1:34" s="1290" customFormat="1" ht="33.75" x14ac:dyDescent="0.2">
      <c r="A2465" s="1287" t="s">
        <v>4981</v>
      </c>
      <c r="B2465" s="1288" t="s">
        <v>5880</v>
      </c>
      <c r="C2465" s="1288" t="s">
        <v>10820</v>
      </c>
      <c r="D2465" s="1288" t="s">
        <v>10821</v>
      </c>
      <c r="E2465" s="1288" t="s">
        <v>1629</v>
      </c>
      <c r="F2465" s="1288" t="s">
        <v>5891</v>
      </c>
      <c r="G2465" s="1288" t="s">
        <v>5892</v>
      </c>
      <c r="H2465" s="1288" t="s">
        <v>1901</v>
      </c>
      <c r="I2465" s="1288" t="s">
        <v>5893</v>
      </c>
      <c r="J2465" s="1335" t="s">
        <v>5894</v>
      </c>
      <c r="K2465" s="1289"/>
      <c r="L2465" s="1289"/>
      <c r="M2465" s="1289"/>
      <c r="N2465" s="1289"/>
      <c r="O2465" s="1289"/>
      <c r="P2465" s="1289"/>
      <c r="Q2465" s="1289"/>
      <c r="R2465" s="1289"/>
      <c r="S2465" s="1289"/>
      <c r="T2465" s="1289"/>
      <c r="U2465" s="1289"/>
      <c r="V2465" s="1289"/>
      <c r="W2465" s="1289"/>
      <c r="X2465" s="1289"/>
      <c r="Y2465" s="1289"/>
      <c r="Z2465" s="1289"/>
      <c r="AA2465" s="1289"/>
      <c r="AB2465" s="1289"/>
      <c r="AC2465" s="1289"/>
      <c r="AD2465" s="1289"/>
      <c r="AE2465" s="1289"/>
      <c r="AF2465" s="1289"/>
      <c r="AG2465" s="1289"/>
      <c r="AH2465" s="1289"/>
    </row>
    <row r="2466" spans="1:34" s="1290" customFormat="1" ht="33.75" x14ac:dyDescent="0.2">
      <c r="A2466" s="1287" t="s">
        <v>4981</v>
      </c>
      <c r="B2466" s="1288" t="s">
        <v>5880</v>
      </c>
      <c r="C2466" s="1288" t="s">
        <v>10820</v>
      </c>
      <c r="D2466" s="1288" t="s">
        <v>10821</v>
      </c>
      <c r="E2466" s="1288" t="s">
        <v>1629</v>
      </c>
      <c r="F2466" s="1288" t="s">
        <v>5895</v>
      </c>
      <c r="G2466" s="1288" t="s">
        <v>5896</v>
      </c>
      <c r="H2466" s="1288" t="s">
        <v>1433</v>
      </c>
      <c r="I2466" s="1288" t="s">
        <v>1434</v>
      </c>
      <c r="J2466" s="1335" t="s">
        <v>5897</v>
      </c>
      <c r="K2466" s="1289"/>
      <c r="L2466" s="1289"/>
      <c r="M2466" s="1289"/>
      <c r="N2466" s="1289"/>
      <c r="O2466" s="1289"/>
      <c r="P2466" s="1289"/>
      <c r="Q2466" s="1289"/>
      <c r="R2466" s="1289"/>
      <c r="S2466" s="1289"/>
      <c r="T2466" s="1289"/>
      <c r="U2466" s="1289"/>
      <c r="V2466" s="1289"/>
      <c r="W2466" s="1289"/>
      <c r="X2466" s="1289"/>
      <c r="Y2466" s="1289"/>
      <c r="Z2466" s="1289"/>
      <c r="AA2466" s="1289"/>
      <c r="AB2466" s="1289"/>
      <c r="AC2466" s="1289"/>
      <c r="AD2466" s="1289"/>
      <c r="AE2466" s="1289"/>
      <c r="AF2466" s="1289"/>
      <c r="AG2466" s="1289"/>
      <c r="AH2466" s="1289"/>
    </row>
    <row r="2467" spans="1:34" s="1290" customFormat="1" ht="33.75" x14ac:dyDescent="0.2">
      <c r="A2467" s="1287" t="s">
        <v>4981</v>
      </c>
      <c r="B2467" s="1288" t="s">
        <v>5880</v>
      </c>
      <c r="C2467" s="1288" t="s">
        <v>10820</v>
      </c>
      <c r="D2467" s="1288" t="s">
        <v>10821</v>
      </c>
      <c r="E2467" s="1288" t="s">
        <v>1629</v>
      </c>
      <c r="F2467" s="1288" t="s">
        <v>5898</v>
      </c>
      <c r="G2467" s="1288" t="s">
        <v>5899</v>
      </c>
      <c r="H2467" s="1288" t="s">
        <v>5900</v>
      </c>
      <c r="I2467" s="1288" t="s">
        <v>5901</v>
      </c>
      <c r="J2467" s="1335" t="s">
        <v>5902</v>
      </c>
      <c r="K2467" s="1289"/>
      <c r="L2467" s="1289"/>
      <c r="M2467" s="1289"/>
      <c r="N2467" s="1289"/>
      <c r="O2467" s="1289"/>
      <c r="P2467" s="1289"/>
      <c r="Q2467" s="1289"/>
      <c r="R2467" s="1289"/>
      <c r="S2467" s="1289"/>
      <c r="T2467" s="1289"/>
      <c r="U2467" s="1289"/>
      <c r="V2467" s="1289"/>
      <c r="W2467" s="1289"/>
      <c r="X2467" s="1289"/>
      <c r="Y2467" s="1289"/>
      <c r="Z2467" s="1289"/>
      <c r="AA2467" s="1289"/>
      <c r="AB2467" s="1289"/>
      <c r="AC2467" s="1289"/>
      <c r="AD2467" s="1289"/>
      <c r="AE2467" s="1289"/>
      <c r="AF2467" s="1289"/>
      <c r="AG2467" s="1289"/>
      <c r="AH2467" s="1289"/>
    </row>
    <row r="2468" spans="1:34" s="1290" customFormat="1" ht="33.75" x14ac:dyDescent="0.2">
      <c r="A2468" s="1287" t="s">
        <v>4981</v>
      </c>
      <c r="B2468" s="1288" t="s">
        <v>5880</v>
      </c>
      <c r="C2468" s="1288" t="s">
        <v>10820</v>
      </c>
      <c r="D2468" s="1288" t="s">
        <v>10821</v>
      </c>
      <c r="E2468" s="1288" t="s">
        <v>1629</v>
      </c>
      <c r="F2468" s="1288" t="s">
        <v>5903</v>
      </c>
      <c r="G2468" s="1288" t="s">
        <v>5904</v>
      </c>
      <c r="H2468" s="1288" t="s">
        <v>3718</v>
      </c>
      <c r="I2468" s="1288" t="s">
        <v>4246</v>
      </c>
      <c r="J2468" s="1335" t="s">
        <v>5905</v>
      </c>
      <c r="K2468" s="1289"/>
      <c r="L2468" s="1289"/>
      <c r="M2468" s="1289"/>
      <c r="N2468" s="1289"/>
      <c r="O2468" s="1289"/>
      <c r="P2468" s="1289"/>
      <c r="Q2468" s="1289"/>
      <c r="R2468" s="1289"/>
      <c r="S2468" s="1289"/>
      <c r="T2468" s="1289"/>
      <c r="U2468" s="1289"/>
      <c r="V2468" s="1289"/>
      <c r="W2468" s="1289"/>
      <c r="X2468" s="1289"/>
      <c r="Y2468" s="1289"/>
      <c r="Z2468" s="1289"/>
      <c r="AA2468" s="1289"/>
      <c r="AB2468" s="1289"/>
      <c r="AC2468" s="1289"/>
      <c r="AD2468" s="1289"/>
      <c r="AE2468" s="1289"/>
      <c r="AF2468" s="1289"/>
      <c r="AG2468" s="1289"/>
      <c r="AH2468" s="1289"/>
    </row>
    <row r="2469" spans="1:34" s="1290" customFormat="1" ht="33.75" x14ac:dyDescent="0.2">
      <c r="A2469" s="1287" t="s">
        <v>4981</v>
      </c>
      <c r="B2469" s="1288" t="s">
        <v>5880</v>
      </c>
      <c r="C2469" s="1288" t="s">
        <v>10820</v>
      </c>
      <c r="D2469" s="1288" t="s">
        <v>10821</v>
      </c>
      <c r="E2469" s="1288" t="s">
        <v>1629</v>
      </c>
      <c r="F2469" s="1288" t="s">
        <v>5906</v>
      </c>
      <c r="G2469" s="1288" t="s">
        <v>5907</v>
      </c>
      <c r="H2469" s="1288" t="s">
        <v>5908</v>
      </c>
      <c r="I2469" s="1288" t="s">
        <v>5909</v>
      </c>
      <c r="J2469" s="1335" t="s">
        <v>5910</v>
      </c>
      <c r="K2469" s="1289"/>
      <c r="L2469" s="1289"/>
      <c r="M2469" s="1289"/>
      <c r="N2469" s="1289"/>
      <c r="O2469" s="1289"/>
      <c r="P2469" s="1289"/>
      <c r="Q2469" s="1289"/>
      <c r="R2469" s="1289"/>
      <c r="S2469" s="1289"/>
      <c r="T2469" s="1289"/>
      <c r="U2469" s="1289"/>
      <c r="V2469" s="1289"/>
      <c r="W2469" s="1289"/>
      <c r="X2469" s="1289"/>
      <c r="Y2469" s="1289"/>
      <c r="Z2469" s="1289"/>
      <c r="AA2469" s="1289"/>
      <c r="AB2469" s="1289"/>
      <c r="AC2469" s="1289"/>
      <c r="AD2469" s="1289"/>
      <c r="AE2469" s="1289"/>
      <c r="AF2469" s="1289"/>
      <c r="AG2469" s="1289"/>
      <c r="AH2469" s="1289"/>
    </row>
    <row r="2470" spans="1:34" s="1290" customFormat="1" ht="33.75" x14ac:dyDescent="0.2">
      <c r="A2470" s="1287" t="s">
        <v>4981</v>
      </c>
      <c r="B2470" s="1288" t="s">
        <v>5880</v>
      </c>
      <c r="C2470" s="1288" t="s">
        <v>10820</v>
      </c>
      <c r="D2470" s="1288" t="s">
        <v>10821</v>
      </c>
      <c r="E2470" s="1288" t="s">
        <v>1629</v>
      </c>
      <c r="F2470" s="1288" t="s">
        <v>5911</v>
      </c>
      <c r="G2470" s="1288" t="s">
        <v>5912</v>
      </c>
      <c r="H2470" s="1288" t="s">
        <v>2205</v>
      </c>
      <c r="I2470" s="1288" t="s">
        <v>5913</v>
      </c>
      <c r="J2470" s="1335" t="s">
        <v>5914</v>
      </c>
      <c r="K2470" s="1289"/>
      <c r="L2470" s="1289"/>
      <c r="M2470" s="1289"/>
      <c r="N2470" s="1289"/>
      <c r="O2470" s="1289"/>
      <c r="P2470" s="1289"/>
      <c r="Q2470" s="1289"/>
      <c r="R2470" s="1289"/>
      <c r="S2470" s="1289"/>
      <c r="T2470" s="1289"/>
      <c r="U2470" s="1289"/>
      <c r="V2470" s="1289"/>
      <c r="W2470" s="1289"/>
      <c r="X2470" s="1289"/>
      <c r="Y2470" s="1289"/>
      <c r="Z2470" s="1289"/>
      <c r="AA2470" s="1289"/>
      <c r="AB2470" s="1289"/>
      <c r="AC2470" s="1289"/>
      <c r="AD2470" s="1289"/>
      <c r="AE2470" s="1289"/>
      <c r="AF2470" s="1289"/>
      <c r="AG2470" s="1289"/>
      <c r="AH2470" s="1289"/>
    </row>
    <row r="2471" spans="1:34" s="1290" customFormat="1" ht="33.75" x14ac:dyDescent="0.2">
      <c r="A2471" s="1287" t="s">
        <v>4981</v>
      </c>
      <c r="B2471" s="1288" t="s">
        <v>5880</v>
      </c>
      <c r="C2471" s="1288" t="s">
        <v>10820</v>
      </c>
      <c r="D2471" s="1288" t="s">
        <v>10821</v>
      </c>
      <c r="E2471" s="1288" t="s">
        <v>1629</v>
      </c>
      <c r="F2471" s="1288" t="s">
        <v>5915</v>
      </c>
      <c r="G2471" s="1288" t="s">
        <v>5916</v>
      </c>
      <c r="H2471" s="1288" t="s">
        <v>5917</v>
      </c>
      <c r="I2471" s="1288" t="s">
        <v>3735</v>
      </c>
      <c r="J2471" s="1335" t="s">
        <v>5918</v>
      </c>
      <c r="K2471" s="1289"/>
      <c r="L2471" s="1289"/>
      <c r="M2471" s="1289"/>
      <c r="N2471" s="1289"/>
      <c r="O2471" s="1289"/>
      <c r="P2471" s="1289"/>
      <c r="Q2471" s="1289"/>
      <c r="R2471" s="1289"/>
      <c r="S2471" s="1289"/>
      <c r="T2471" s="1289"/>
      <c r="U2471" s="1289"/>
      <c r="V2471" s="1289"/>
      <c r="W2471" s="1289"/>
      <c r="X2471" s="1289"/>
      <c r="Y2471" s="1289"/>
      <c r="Z2471" s="1289"/>
      <c r="AA2471" s="1289"/>
      <c r="AB2471" s="1289"/>
      <c r="AC2471" s="1289"/>
      <c r="AD2471" s="1289"/>
      <c r="AE2471" s="1289"/>
      <c r="AF2471" s="1289"/>
      <c r="AG2471" s="1289"/>
      <c r="AH2471" s="1289"/>
    </row>
    <row r="2472" spans="1:34" s="1290" customFormat="1" ht="33.75" x14ac:dyDescent="0.2">
      <c r="A2472" s="1287" t="s">
        <v>4981</v>
      </c>
      <c r="B2472" s="1288" t="s">
        <v>5880</v>
      </c>
      <c r="C2472" s="1288" t="s">
        <v>10820</v>
      </c>
      <c r="D2472" s="1288" t="s">
        <v>10821</v>
      </c>
      <c r="E2472" s="1288" t="s">
        <v>1629</v>
      </c>
      <c r="F2472" s="1288" t="s">
        <v>5919</v>
      </c>
      <c r="G2472" s="1288" t="s">
        <v>3255</v>
      </c>
      <c r="H2472" s="1288" t="s">
        <v>1876</v>
      </c>
      <c r="I2472" s="1288" t="s">
        <v>5901</v>
      </c>
      <c r="J2472" s="1335" t="s">
        <v>5920</v>
      </c>
      <c r="K2472" s="1289"/>
      <c r="L2472" s="1289"/>
      <c r="M2472" s="1289"/>
      <c r="N2472" s="1289"/>
      <c r="O2472" s="1289"/>
      <c r="P2472" s="1289"/>
      <c r="Q2472" s="1289"/>
      <c r="R2472" s="1289"/>
      <c r="S2472" s="1289"/>
      <c r="T2472" s="1289"/>
      <c r="U2472" s="1289"/>
      <c r="V2472" s="1289"/>
      <c r="W2472" s="1289"/>
      <c r="X2472" s="1289"/>
      <c r="Y2472" s="1289"/>
      <c r="Z2472" s="1289"/>
      <c r="AA2472" s="1289"/>
      <c r="AB2472" s="1289"/>
      <c r="AC2472" s="1289"/>
      <c r="AD2472" s="1289"/>
      <c r="AE2472" s="1289"/>
      <c r="AF2472" s="1289"/>
      <c r="AG2472" s="1289"/>
      <c r="AH2472" s="1289"/>
    </row>
    <row r="2473" spans="1:34" s="1290" customFormat="1" ht="33.75" x14ac:dyDescent="0.2">
      <c r="A2473" s="1287" t="s">
        <v>4981</v>
      </c>
      <c r="B2473" s="1288" t="s">
        <v>5880</v>
      </c>
      <c r="C2473" s="1288" t="s">
        <v>10820</v>
      </c>
      <c r="D2473" s="1288" t="s">
        <v>10821</v>
      </c>
      <c r="E2473" s="1288" t="s">
        <v>1629</v>
      </c>
      <c r="F2473" s="1288" t="s">
        <v>5921</v>
      </c>
      <c r="G2473" s="1288" t="s">
        <v>5922</v>
      </c>
      <c r="H2473" s="1288" t="s">
        <v>1569</v>
      </c>
      <c r="I2473" s="1288" t="s">
        <v>1422</v>
      </c>
      <c r="J2473" s="1335" t="s">
        <v>5923</v>
      </c>
      <c r="K2473" s="1289"/>
      <c r="L2473" s="1289"/>
      <c r="M2473" s="1289"/>
      <c r="N2473" s="1289"/>
      <c r="O2473" s="1289"/>
      <c r="P2473" s="1289"/>
      <c r="Q2473" s="1289"/>
      <c r="R2473" s="1289"/>
      <c r="S2473" s="1289"/>
      <c r="T2473" s="1289"/>
      <c r="U2473" s="1289"/>
      <c r="V2473" s="1289"/>
      <c r="W2473" s="1289"/>
      <c r="X2473" s="1289"/>
      <c r="Y2473" s="1289"/>
      <c r="Z2473" s="1289"/>
      <c r="AA2473" s="1289"/>
      <c r="AB2473" s="1289"/>
      <c r="AC2473" s="1289"/>
      <c r="AD2473" s="1289"/>
      <c r="AE2473" s="1289"/>
      <c r="AF2473" s="1289"/>
      <c r="AG2473" s="1289"/>
      <c r="AH2473" s="1289"/>
    </row>
    <row r="2474" spans="1:34" s="1290" customFormat="1" ht="33.75" x14ac:dyDescent="0.2">
      <c r="A2474" s="1287" t="s">
        <v>4981</v>
      </c>
      <c r="B2474" s="1288" t="s">
        <v>5880</v>
      </c>
      <c r="C2474" s="1288" t="s">
        <v>10820</v>
      </c>
      <c r="D2474" s="1288" t="s">
        <v>10821</v>
      </c>
      <c r="E2474" s="1288" t="s">
        <v>1629</v>
      </c>
      <c r="F2474" s="1288" t="s">
        <v>5924</v>
      </c>
      <c r="G2474" s="1288" t="s">
        <v>5925</v>
      </c>
      <c r="H2474" s="1288" t="s">
        <v>3624</v>
      </c>
      <c r="I2474" s="1288" t="s">
        <v>5926</v>
      </c>
      <c r="J2474" s="1335" t="s">
        <v>5927</v>
      </c>
      <c r="K2474" s="1289"/>
      <c r="L2474" s="1289"/>
      <c r="M2474" s="1289"/>
      <c r="N2474" s="1289"/>
      <c r="O2474" s="1289"/>
      <c r="P2474" s="1289"/>
      <c r="Q2474" s="1289"/>
      <c r="R2474" s="1289"/>
      <c r="S2474" s="1289"/>
      <c r="T2474" s="1289"/>
      <c r="U2474" s="1289"/>
      <c r="V2474" s="1289"/>
      <c r="W2474" s="1289"/>
      <c r="X2474" s="1289"/>
      <c r="Y2474" s="1289"/>
      <c r="Z2474" s="1289"/>
      <c r="AA2474" s="1289"/>
      <c r="AB2474" s="1289"/>
      <c r="AC2474" s="1289"/>
      <c r="AD2474" s="1289"/>
      <c r="AE2474" s="1289"/>
      <c r="AF2474" s="1289"/>
      <c r="AG2474" s="1289"/>
      <c r="AH2474" s="1289"/>
    </row>
    <row r="2475" spans="1:34" s="1290" customFormat="1" ht="33.75" x14ac:dyDescent="0.2">
      <c r="A2475" s="1287" t="s">
        <v>4981</v>
      </c>
      <c r="B2475" s="1288" t="s">
        <v>5880</v>
      </c>
      <c r="C2475" s="1288" t="s">
        <v>10820</v>
      </c>
      <c r="D2475" s="1288" t="s">
        <v>10821</v>
      </c>
      <c r="E2475" s="1288" t="s">
        <v>1629</v>
      </c>
      <c r="F2475" s="1288" t="s">
        <v>5928</v>
      </c>
      <c r="G2475" s="1288" t="s">
        <v>5929</v>
      </c>
      <c r="H2475" s="1288" t="s">
        <v>2153</v>
      </c>
      <c r="I2475" s="1288" t="s">
        <v>5930</v>
      </c>
      <c r="J2475" s="1335" t="s">
        <v>5931</v>
      </c>
      <c r="K2475" s="1289"/>
      <c r="L2475" s="1289"/>
      <c r="M2475" s="1289"/>
      <c r="N2475" s="1289"/>
      <c r="O2475" s="1289"/>
      <c r="P2475" s="1289"/>
      <c r="Q2475" s="1289"/>
      <c r="R2475" s="1289"/>
      <c r="S2475" s="1289"/>
      <c r="T2475" s="1289"/>
      <c r="U2475" s="1289"/>
      <c r="V2475" s="1289"/>
      <c r="W2475" s="1289"/>
      <c r="X2475" s="1289"/>
      <c r="Y2475" s="1289"/>
      <c r="Z2475" s="1289"/>
      <c r="AA2475" s="1289"/>
      <c r="AB2475" s="1289"/>
      <c r="AC2475" s="1289"/>
      <c r="AD2475" s="1289"/>
      <c r="AE2475" s="1289"/>
      <c r="AF2475" s="1289"/>
      <c r="AG2475" s="1289"/>
      <c r="AH2475" s="1289"/>
    </row>
    <row r="2476" spans="1:34" s="1290" customFormat="1" ht="33.75" x14ac:dyDescent="0.2">
      <c r="A2476" s="1287" t="s">
        <v>4981</v>
      </c>
      <c r="B2476" s="1288" t="s">
        <v>5880</v>
      </c>
      <c r="C2476" s="1288" t="s">
        <v>10820</v>
      </c>
      <c r="D2476" s="1288" t="s">
        <v>10821</v>
      </c>
      <c r="E2476" s="1288" t="s">
        <v>1629</v>
      </c>
      <c r="F2476" s="1288" t="s">
        <v>5932</v>
      </c>
      <c r="G2476" s="1288" t="s">
        <v>5933</v>
      </c>
      <c r="H2476" s="1288" t="s">
        <v>5540</v>
      </c>
      <c r="I2476" s="1288" t="s">
        <v>1446</v>
      </c>
      <c r="J2476" s="1335" t="s">
        <v>5934</v>
      </c>
      <c r="K2476" s="1289"/>
      <c r="L2476" s="1289"/>
      <c r="M2476" s="1289"/>
      <c r="N2476" s="1289"/>
      <c r="O2476" s="1289"/>
      <c r="P2476" s="1289"/>
      <c r="Q2476" s="1289"/>
      <c r="R2476" s="1289"/>
      <c r="S2476" s="1289"/>
      <c r="T2476" s="1289"/>
      <c r="U2476" s="1289"/>
      <c r="V2476" s="1289"/>
      <c r="W2476" s="1289"/>
      <c r="X2476" s="1289"/>
      <c r="Y2476" s="1289"/>
      <c r="Z2476" s="1289"/>
      <c r="AA2476" s="1289"/>
      <c r="AB2476" s="1289"/>
      <c r="AC2476" s="1289"/>
      <c r="AD2476" s="1289"/>
      <c r="AE2476" s="1289"/>
      <c r="AF2476" s="1289"/>
      <c r="AG2476" s="1289"/>
      <c r="AH2476" s="1289"/>
    </row>
    <row r="2477" spans="1:34" s="1290" customFormat="1" ht="33.75" x14ac:dyDescent="0.2">
      <c r="A2477" s="1287" t="s">
        <v>4981</v>
      </c>
      <c r="B2477" s="1288" t="s">
        <v>5880</v>
      </c>
      <c r="C2477" s="1288" t="s">
        <v>10820</v>
      </c>
      <c r="D2477" s="1288" t="s">
        <v>10821</v>
      </c>
      <c r="E2477" s="1288" t="s">
        <v>1629</v>
      </c>
      <c r="F2477" s="1288" t="s">
        <v>5935</v>
      </c>
      <c r="G2477" s="1288" t="s">
        <v>5936</v>
      </c>
      <c r="H2477" s="1288" t="s">
        <v>5246</v>
      </c>
      <c r="I2477" s="1288" t="s">
        <v>4812</v>
      </c>
      <c r="J2477" s="1335" t="s">
        <v>5937</v>
      </c>
      <c r="K2477" s="1289"/>
      <c r="L2477" s="1289"/>
      <c r="M2477" s="1289"/>
      <c r="N2477" s="1289"/>
      <c r="O2477" s="1289"/>
      <c r="P2477" s="1289"/>
      <c r="Q2477" s="1289"/>
      <c r="R2477" s="1289"/>
      <c r="S2477" s="1289"/>
      <c r="T2477" s="1289"/>
      <c r="U2477" s="1289"/>
      <c r="V2477" s="1289"/>
      <c r="W2477" s="1289"/>
      <c r="X2477" s="1289"/>
      <c r="Y2477" s="1289"/>
      <c r="Z2477" s="1289"/>
      <c r="AA2477" s="1289"/>
      <c r="AB2477" s="1289"/>
      <c r="AC2477" s="1289"/>
      <c r="AD2477" s="1289"/>
      <c r="AE2477" s="1289"/>
      <c r="AF2477" s="1289"/>
      <c r="AG2477" s="1289"/>
      <c r="AH2477" s="1289"/>
    </row>
    <row r="2478" spans="1:34" s="1290" customFormat="1" ht="33.75" x14ac:dyDescent="0.2">
      <c r="A2478" s="1287" t="s">
        <v>4981</v>
      </c>
      <c r="B2478" s="1288" t="s">
        <v>5880</v>
      </c>
      <c r="C2478" s="1288" t="s">
        <v>10820</v>
      </c>
      <c r="D2478" s="1288" t="s">
        <v>10821</v>
      </c>
      <c r="E2478" s="1288" t="s">
        <v>1629</v>
      </c>
      <c r="F2478" s="1288" t="s">
        <v>5938</v>
      </c>
      <c r="G2478" s="1288" t="s">
        <v>5098</v>
      </c>
      <c r="H2478" s="1288" t="s">
        <v>1457</v>
      </c>
      <c r="I2478" s="1288" t="s">
        <v>1965</v>
      </c>
      <c r="J2478" s="1335" t="s">
        <v>5939</v>
      </c>
      <c r="K2478" s="1289"/>
      <c r="L2478" s="1289"/>
      <c r="M2478" s="1289"/>
      <c r="N2478" s="1289"/>
      <c r="O2478" s="1289"/>
      <c r="P2478" s="1289"/>
      <c r="Q2478" s="1289"/>
      <c r="R2478" s="1289"/>
      <c r="S2478" s="1289"/>
      <c r="T2478" s="1289"/>
      <c r="U2478" s="1289"/>
      <c r="V2478" s="1289"/>
      <c r="W2478" s="1289"/>
      <c r="X2478" s="1289"/>
      <c r="Y2478" s="1289"/>
      <c r="Z2478" s="1289"/>
      <c r="AA2478" s="1289"/>
      <c r="AB2478" s="1289"/>
      <c r="AC2478" s="1289"/>
      <c r="AD2478" s="1289"/>
      <c r="AE2478" s="1289"/>
      <c r="AF2478" s="1289"/>
      <c r="AG2478" s="1289"/>
      <c r="AH2478" s="1289"/>
    </row>
    <row r="2479" spans="1:34" s="1290" customFormat="1" ht="33.75" x14ac:dyDescent="0.2">
      <c r="A2479" s="1287" t="s">
        <v>4981</v>
      </c>
      <c r="B2479" s="1288" t="s">
        <v>5880</v>
      </c>
      <c r="C2479" s="1288" t="s">
        <v>10820</v>
      </c>
      <c r="D2479" s="1288" t="s">
        <v>10821</v>
      </c>
      <c r="E2479" s="1288" t="s">
        <v>1629</v>
      </c>
      <c r="F2479" s="1288" t="s">
        <v>5940</v>
      </c>
      <c r="G2479" s="1288" t="s">
        <v>5941</v>
      </c>
      <c r="H2479" s="1288" t="s">
        <v>1772</v>
      </c>
      <c r="I2479" s="1288" t="s">
        <v>5942</v>
      </c>
      <c r="J2479" s="1335" t="s">
        <v>5943</v>
      </c>
      <c r="K2479" s="1289"/>
      <c r="L2479" s="1289"/>
      <c r="M2479" s="1289"/>
      <c r="N2479" s="1289"/>
      <c r="O2479" s="1289"/>
      <c r="P2479" s="1289"/>
      <c r="Q2479" s="1289"/>
      <c r="R2479" s="1289"/>
      <c r="S2479" s="1289"/>
      <c r="T2479" s="1289"/>
      <c r="U2479" s="1289"/>
      <c r="V2479" s="1289"/>
      <c r="W2479" s="1289"/>
      <c r="X2479" s="1289"/>
      <c r="Y2479" s="1289"/>
      <c r="Z2479" s="1289"/>
      <c r="AA2479" s="1289"/>
      <c r="AB2479" s="1289"/>
      <c r="AC2479" s="1289"/>
      <c r="AD2479" s="1289"/>
      <c r="AE2479" s="1289"/>
      <c r="AF2479" s="1289"/>
      <c r="AG2479" s="1289"/>
      <c r="AH2479" s="1289"/>
    </row>
    <row r="2480" spans="1:34" s="1290" customFormat="1" ht="33.75" x14ac:dyDescent="0.2">
      <c r="A2480" s="1287" t="s">
        <v>4981</v>
      </c>
      <c r="B2480" s="1288">
        <v>2160704</v>
      </c>
      <c r="C2480" s="1288" t="s">
        <v>10820</v>
      </c>
      <c r="D2480" s="1288" t="s">
        <v>10821</v>
      </c>
      <c r="E2480" s="1288" t="s">
        <v>1629</v>
      </c>
      <c r="F2480" s="1288" t="s">
        <v>5944</v>
      </c>
      <c r="G2480" s="1288" t="s">
        <v>2693</v>
      </c>
      <c r="H2480" s="1288" t="s">
        <v>1709</v>
      </c>
      <c r="I2480" s="1288" t="s">
        <v>2593</v>
      </c>
      <c r="J2480" s="1335" t="s">
        <v>5945</v>
      </c>
      <c r="K2480" s="1289"/>
      <c r="L2480" s="1289"/>
      <c r="M2480" s="1289"/>
      <c r="N2480" s="1289"/>
      <c r="O2480" s="1289"/>
      <c r="P2480" s="1289"/>
      <c r="Q2480" s="1289"/>
      <c r="R2480" s="1289"/>
      <c r="S2480" s="1289"/>
      <c r="T2480" s="1289"/>
      <c r="U2480" s="1289"/>
      <c r="V2480" s="1289"/>
      <c r="W2480" s="1289"/>
      <c r="X2480" s="1289"/>
      <c r="Y2480" s="1289"/>
      <c r="Z2480" s="1289"/>
      <c r="AA2480" s="1289"/>
      <c r="AB2480" s="1289"/>
      <c r="AC2480" s="1289"/>
      <c r="AD2480" s="1289"/>
      <c r="AE2480" s="1289"/>
      <c r="AF2480" s="1289"/>
      <c r="AG2480" s="1289"/>
      <c r="AH2480" s="1289"/>
    </row>
    <row r="2481" spans="1:34" s="1290" customFormat="1" ht="33.75" x14ac:dyDescent="0.2">
      <c r="A2481" s="1287" t="s">
        <v>4981</v>
      </c>
      <c r="B2481" s="1288" t="s">
        <v>5880</v>
      </c>
      <c r="C2481" s="1288" t="s">
        <v>10820</v>
      </c>
      <c r="D2481" s="1288" t="s">
        <v>10821</v>
      </c>
      <c r="E2481" s="1288" t="s">
        <v>1629</v>
      </c>
      <c r="F2481" s="1288" t="s">
        <v>5946</v>
      </c>
      <c r="G2481" s="1288" t="s">
        <v>5947</v>
      </c>
      <c r="H2481" s="1288" t="s">
        <v>5948</v>
      </c>
      <c r="I2481" s="1288" t="s">
        <v>1913</v>
      </c>
      <c r="J2481" s="1335" t="s">
        <v>5949</v>
      </c>
      <c r="K2481" s="1289"/>
      <c r="L2481" s="1289"/>
      <c r="M2481" s="1289"/>
      <c r="N2481" s="1289"/>
      <c r="O2481" s="1289"/>
      <c r="P2481" s="1289"/>
      <c r="Q2481" s="1289"/>
      <c r="R2481" s="1289"/>
      <c r="S2481" s="1289"/>
      <c r="T2481" s="1289"/>
      <c r="U2481" s="1289"/>
      <c r="V2481" s="1289"/>
      <c r="W2481" s="1289"/>
      <c r="X2481" s="1289"/>
      <c r="Y2481" s="1289"/>
      <c r="Z2481" s="1289"/>
      <c r="AA2481" s="1289"/>
      <c r="AB2481" s="1289"/>
      <c r="AC2481" s="1289"/>
      <c r="AD2481" s="1289"/>
      <c r="AE2481" s="1289"/>
      <c r="AF2481" s="1289"/>
      <c r="AG2481" s="1289"/>
      <c r="AH2481" s="1289"/>
    </row>
    <row r="2482" spans="1:34" s="1290" customFormat="1" ht="33.75" x14ac:dyDescent="0.2">
      <c r="A2482" s="1287" t="s">
        <v>4981</v>
      </c>
      <c r="B2482" s="1288" t="s">
        <v>5880</v>
      </c>
      <c r="C2482" s="1288" t="s">
        <v>10820</v>
      </c>
      <c r="D2482" s="1288" t="s">
        <v>10821</v>
      </c>
      <c r="E2482" s="1288" t="s">
        <v>1629</v>
      </c>
      <c r="F2482" s="1288" t="s">
        <v>5950</v>
      </c>
      <c r="G2482" s="1288" t="s">
        <v>5951</v>
      </c>
      <c r="H2482" s="1288" t="s">
        <v>1466</v>
      </c>
      <c r="I2482" s="1288" t="s">
        <v>1960</v>
      </c>
      <c r="J2482" s="1335" t="s">
        <v>5952</v>
      </c>
      <c r="K2482" s="1289"/>
      <c r="L2482" s="1289"/>
      <c r="M2482" s="1289"/>
      <c r="N2482" s="1289"/>
      <c r="O2482" s="1289"/>
      <c r="P2482" s="1289"/>
      <c r="Q2482" s="1289"/>
      <c r="R2482" s="1289"/>
      <c r="S2482" s="1289"/>
      <c r="T2482" s="1289"/>
      <c r="U2482" s="1289"/>
      <c r="V2482" s="1289"/>
      <c r="W2482" s="1289"/>
      <c r="X2482" s="1289"/>
      <c r="Y2482" s="1289"/>
      <c r="Z2482" s="1289"/>
      <c r="AA2482" s="1289"/>
      <c r="AB2482" s="1289"/>
      <c r="AC2482" s="1289"/>
      <c r="AD2482" s="1289"/>
      <c r="AE2482" s="1289"/>
      <c r="AF2482" s="1289"/>
      <c r="AG2482" s="1289"/>
      <c r="AH2482" s="1289"/>
    </row>
    <row r="2483" spans="1:34" s="1290" customFormat="1" ht="33.75" x14ac:dyDescent="0.2">
      <c r="A2483" s="1287" t="s">
        <v>4981</v>
      </c>
      <c r="B2483" s="1288" t="s">
        <v>5880</v>
      </c>
      <c r="C2483" s="1288" t="s">
        <v>10820</v>
      </c>
      <c r="D2483" s="1288" t="s">
        <v>10821</v>
      </c>
      <c r="E2483" s="1288" t="s">
        <v>1629</v>
      </c>
      <c r="F2483" s="1288" t="s">
        <v>5953</v>
      </c>
      <c r="G2483" s="1288" t="s">
        <v>5933</v>
      </c>
      <c r="H2483" s="1288" t="s">
        <v>3718</v>
      </c>
      <c r="I2483" s="1288" t="s">
        <v>1697</v>
      </c>
      <c r="J2483" s="1335" t="s">
        <v>5954</v>
      </c>
      <c r="K2483" s="1289"/>
      <c r="L2483" s="1289"/>
      <c r="M2483" s="1289"/>
      <c r="N2483" s="1289"/>
      <c r="O2483" s="1289"/>
      <c r="P2483" s="1289"/>
      <c r="Q2483" s="1289"/>
      <c r="R2483" s="1289"/>
      <c r="S2483" s="1289"/>
      <c r="T2483" s="1289"/>
      <c r="U2483" s="1289"/>
      <c r="V2483" s="1289"/>
      <c r="W2483" s="1289"/>
      <c r="X2483" s="1289"/>
      <c r="Y2483" s="1289"/>
      <c r="Z2483" s="1289"/>
      <c r="AA2483" s="1289"/>
      <c r="AB2483" s="1289"/>
      <c r="AC2483" s="1289"/>
      <c r="AD2483" s="1289"/>
      <c r="AE2483" s="1289"/>
      <c r="AF2483" s="1289"/>
      <c r="AG2483" s="1289"/>
      <c r="AH2483" s="1289"/>
    </row>
    <row r="2484" spans="1:34" s="1290" customFormat="1" ht="33.75" x14ac:dyDescent="0.2">
      <c r="A2484" s="1287" t="s">
        <v>4981</v>
      </c>
      <c r="B2484" s="1288" t="s">
        <v>5880</v>
      </c>
      <c r="C2484" s="1288" t="s">
        <v>10820</v>
      </c>
      <c r="D2484" s="1288" t="s">
        <v>10821</v>
      </c>
      <c r="E2484" s="1288" t="s">
        <v>1629</v>
      </c>
      <c r="F2484" s="1288" t="s">
        <v>5955</v>
      </c>
      <c r="G2484" s="1288" t="s">
        <v>5956</v>
      </c>
      <c r="H2484" s="1288" t="s">
        <v>1901</v>
      </c>
      <c r="I2484" s="1288" t="s">
        <v>4589</v>
      </c>
      <c r="J2484" s="1335" t="s">
        <v>5957</v>
      </c>
      <c r="K2484" s="1289"/>
      <c r="L2484" s="1289"/>
      <c r="M2484" s="1289"/>
      <c r="N2484" s="1289"/>
      <c r="O2484" s="1289"/>
      <c r="P2484" s="1289"/>
      <c r="Q2484" s="1289"/>
      <c r="R2484" s="1289"/>
      <c r="S2484" s="1289"/>
      <c r="T2484" s="1289"/>
      <c r="U2484" s="1289"/>
      <c r="V2484" s="1289"/>
      <c r="W2484" s="1289"/>
      <c r="X2484" s="1289"/>
      <c r="Y2484" s="1289"/>
      <c r="Z2484" s="1289"/>
      <c r="AA2484" s="1289"/>
      <c r="AB2484" s="1289"/>
      <c r="AC2484" s="1289"/>
      <c r="AD2484" s="1289"/>
      <c r="AE2484" s="1289"/>
      <c r="AF2484" s="1289"/>
      <c r="AG2484" s="1289"/>
      <c r="AH2484" s="1289"/>
    </row>
    <row r="2485" spans="1:34" s="1290" customFormat="1" ht="33.75" x14ac:dyDescent="0.2">
      <c r="A2485" s="1287" t="s">
        <v>4981</v>
      </c>
      <c r="B2485" s="1307" t="s">
        <v>5880</v>
      </c>
      <c r="C2485" s="1288" t="s">
        <v>10820</v>
      </c>
      <c r="D2485" s="1288" t="s">
        <v>10821</v>
      </c>
      <c r="E2485" s="1307" t="s">
        <v>1629</v>
      </c>
      <c r="F2485" s="1307" t="s">
        <v>13690</v>
      </c>
      <c r="G2485" s="1307" t="s">
        <v>13691</v>
      </c>
      <c r="H2485" s="1307" t="s">
        <v>5958</v>
      </c>
      <c r="I2485" s="1307" t="s">
        <v>3628</v>
      </c>
      <c r="J2485" s="1335" t="s">
        <v>5959</v>
      </c>
      <c r="K2485" s="1289"/>
      <c r="L2485" s="1289"/>
      <c r="M2485" s="1289"/>
      <c r="N2485" s="1289"/>
      <c r="O2485" s="1289"/>
      <c r="P2485" s="1289"/>
      <c r="Q2485" s="1289"/>
      <c r="R2485" s="1289"/>
      <c r="S2485" s="1289"/>
      <c r="T2485" s="1289"/>
      <c r="U2485" s="1289"/>
      <c r="V2485" s="1289"/>
      <c r="W2485" s="1289"/>
      <c r="X2485" s="1289"/>
      <c r="Y2485" s="1289"/>
      <c r="Z2485" s="1289"/>
      <c r="AA2485" s="1289"/>
      <c r="AB2485" s="1289"/>
      <c r="AC2485" s="1289"/>
      <c r="AD2485" s="1289"/>
      <c r="AE2485" s="1289"/>
      <c r="AF2485" s="1289"/>
      <c r="AG2485" s="1289"/>
      <c r="AH2485" s="1289"/>
    </row>
    <row r="2486" spans="1:34" s="1290" customFormat="1" ht="33.75" x14ac:dyDescent="0.2">
      <c r="A2486" s="1287" t="s">
        <v>4981</v>
      </c>
      <c r="B2486" s="1288" t="s">
        <v>5880</v>
      </c>
      <c r="C2486" s="1288" t="s">
        <v>10820</v>
      </c>
      <c r="D2486" s="1288" t="s">
        <v>10821</v>
      </c>
      <c r="E2486" s="1288" t="s">
        <v>1629</v>
      </c>
      <c r="F2486" s="1288" t="s">
        <v>5960</v>
      </c>
      <c r="G2486" s="1288" t="s">
        <v>1750</v>
      </c>
      <c r="H2486" s="1288" t="s">
        <v>1466</v>
      </c>
      <c r="I2486" s="1288" t="s">
        <v>5961</v>
      </c>
      <c r="J2486" s="1335" t="s">
        <v>5962</v>
      </c>
      <c r="K2486" s="1289"/>
      <c r="L2486" s="1289"/>
      <c r="M2486" s="1289"/>
      <c r="N2486" s="1289"/>
      <c r="O2486" s="1289"/>
      <c r="P2486" s="1289"/>
      <c r="Q2486" s="1289"/>
      <c r="R2486" s="1289"/>
      <c r="S2486" s="1289"/>
      <c r="T2486" s="1289"/>
      <c r="U2486" s="1289"/>
      <c r="V2486" s="1289"/>
      <c r="W2486" s="1289"/>
      <c r="X2486" s="1289"/>
      <c r="Y2486" s="1289"/>
      <c r="Z2486" s="1289"/>
      <c r="AA2486" s="1289"/>
      <c r="AB2486" s="1289"/>
      <c r="AC2486" s="1289"/>
      <c r="AD2486" s="1289"/>
      <c r="AE2486" s="1289"/>
      <c r="AF2486" s="1289"/>
      <c r="AG2486" s="1289"/>
      <c r="AH2486" s="1289"/>
    </row>
    <row r="2487" spans="1:34" s="1290" customFormat="1" ht="33.75" x14ac:dyDescent="0.2">
      <c r="A2487" s="1287" t="s">
        <v>4981</v>
      </c>
      <c r="B2487" s="1288" t="s">
        <v>5880</v>
      </c>
      <c r="C2487" s="1288" t="s">
        <v>10820</v>
      </c>
      <c r="D2487" s="1288" t="s">
        <v>10821</v>
      </c>
      <c r="E2487" s="1288" t="s">
        <v>1629</v>
      </c>
      <c r="F2487" s="1288" t="s">
        <v>5963</v>
      </c>
      <c r="G2487" s="1288" t="s">
        <v>5964</v>
      </c>
      <c r="H2487" s="1288" t="s">
        <v>1442</v>
      </c>
      <c r="I2487" s="1288" t="s">
        <v>1410</v>
      </c>
      <c r="J2487" s="1335" t="s">
        <v>5965</v>
      </c>
      <c r="K2487" s="1289"/>
      <c r="L2487" s="1289"/>
      <c r="M2487" s="1289"/>
      <c r="N2487" s="1289"/>
      <c r="O2487" s="1289"/>
      <c r="P2487" s="1289"/>
      <c r="Q2487" s="1289"/>
      <c r="R2487" s="1289"/>
      <c r="S2487" s="1289"/>
      <c r="T2487" s="1289"/>
      <c r="U2487" s="1289"/>
      <c r="V2487" s="1289"/>
      <c r="W2487" s="1289"/>
      <c r="X2487" s="1289"/>
      <c r="Y2487" s="1289"/>
      <c r="Z2487" s="1289"/>
      <c r="AA2487" s="1289"/>
      <c r="AB2487" s="1289"/>
      <c r="AC2487" s="1289"/>
      <c r="AD2487" s="1289"/>
      <c r="AE2487" s="1289"/>
      <c r="AF2487" s="1289"/>
      <c r="AG2487" s="1289"/>
      <c r="AH2487" s="1289"/>
    </row>
    <row r="2488" spans="1:34" s="1290" customFormat="1" ht="33.75" x14ac:dyDescent="0.2">
      <c r="A2488" s="1287" t="s">
        <v>4981</v>
      </c>
      <c r="B2488" s="1288" t="s">
        <v>5880</v>
      </c>
      <c r="C2488" s="1288" t="s">
        <v>10820</v>
      </c>
      <c r="D2488" s="1288" t="s">
        <v>10821</v>
      </c>
      <c r="E2488" s="1288" t="s">
        <v>1629</v>
      </c>
      <c r="F2488" s="1288" t="s">
        <v>5966</v>
      </c>
      <c r="G2488" s="1288" t="s">
        <v>2800</v>
      </c>
      <c r="H2488" s="1288" t="s">
        <v>5865</v>
      </c>
      <c r="I2488" s="1288" t="s">
        <v>1422</v>
      </c>
      <c r="J2488" s="1335" t="s">
        <v>5967</v>
      </c>
      <c r="K2488" s="1289"/>
      <c r="L2488" s="1289"/>
      <c r="M2488" s="1289"/>
      <c r="N2488" s="1289"/>
      <c r="O2488" s="1289"/>
      <c r="P2488" s="1289"/>
      <c r="Q2488" s="1289"/>
      <c r="R2488" s="1289"/>
      <c r="S2488" s="1289"/>
      <c r="T2488" s="1289"/>
      <c r="U2488" s="1289"/>
      <c r="V2488" s="1289"/>
      <c r="W2488" s="1289"/>
      <c r="X2488" s="1289"/>
      <c r="Y2488" s="1289"/>
      <c r="Z2488" s="1289"/>
      <c r="AA2488" s="1289"/>
      <c r="AB2488" s="1289"/>
      <c r="AC2488" s="1289"/>
      <c r="AD2488" s="1289"/>
      <c r="AE2488" s="1289"/>
      <c r="AF2488" s="1289"/>
      <c r="AG2488" s="1289"/>
      <c r="AH2488" s="1289"/>
    </row>
    <row r="2489" spans="1:34" s="1290" customFormat="1" ht="33.75" x14ac:dyDescent="0.2">
      <c r="A2489" s="1287" t="s">
        <v>4981</v>
      </c>
      <c r="B2489" s="1288" t="s">
        <v>5880</v>
      </c>
      <c r="C2489" s="1288" t="s">
        <v>10820</v>
      </c>
      <c r="D2489" s="1288" t="s">
        <v>10821</v>
      </c>
      <c r="E2489" s="1288" t="s">
        <v>1629</v>
      </c>
      <c r="F2489" s="1288" t="s">
        <v>5968</v>
      </c>
      <c r="G2489" s="1288" t="s">
        <v>5969</v>
      </c>
      <c r="H2489" s="1288" t="s">
        <v>1453</v>
      </c>
      <c r="I2489" s="1288" t="s">
        <v>1717</v>
      </c>
      <c r="J2489" s="1335" t="s">
        <v>5970</v>
      </c>
      <c r="K2489" s="1289"/>
      <c r="L2489" s="1289"/>
      <c r="M2489" s="1289"/>
      <c r="N2489" s="1289"/>
      <c r="O2489" s="1289"/>
      <c r="P2489" s="1289"/>
      <c r="Q2489" s="1289"/>
      <c r="R2489" s="1289"/>
      <c r="S2489" s="1289"/>
      <c r="T2489" s="1289"/>
      <c r="U2489" s="1289"/>
      <c r="V2489" s="1289"/>
      <c r="W2489" s="1289"/>
      <c r="X2489" s="1289"/>
      <c r="Y2489" s="1289"/>
      <c r="Z2489" s="1289"/>
      <c r="AA2489" s="1289"/>
      <c r="AB2489" s="1289"/>
      <c r="AC2489" s="1289"/>
      <c r="AD2489" s="1289"/>
      <c r="AE2489" s="1289"/>
      <c r="AF2489" s="1289"/>
      <c r="AG2489" s="1289"/>
      <c r="AH2489" s="1289"/>
    </row>
    <row r="2490" spans="1:34" s="1290" customFormat="1" ht="33.75" x14ac:dyDescent="0.2">
      <c r="A2490" s="1287" t="s">
        <v>4981</v>
      </c>
      <c r="B2490" s="1288" t="s">
        <v>5880</v>
      </c>
      <c r="C2490" s="1288" t="s">
        <v>10820</v>
      </c>
      <c r="D2490" s="1288" t="s">
        <v>10821</v>
      </c>
      <c r="E2490" s="1288" t="s">
        <v>1629</v>
      </c>
      <c r="F2490" s="1288" t="s">
        <v>5971</v>
      </c>
      <c r="G2490" s="1288" t="s">
        <v>5972</v>
      </c>
      <c r="H2490" s="1288" t="s">
        <v>5973</v>
      </c>
      <c r="I2490" s="1288" t="s">
        <v>1623</v>
      </c>
      <c r="J2490" s="1335" t="s">
        <v>5974</v>
      </c>
      <c r="K2490" s="1289"/>
      <c r="L2490" s="1289"/>
      <c r="M2490" s="1289"/>
      <c r="N2490" s="1289"/>
      <c r="O2490" s="1289"/>
      <c r="P2490" s="1289"/>
      <c r="Q2490" s="1289"/>
      <c r="R2490" s="1289"/>
      <c r="S2490" s="1289"/>
      <c r="T2490" s="1289"/>
      <c r="U2490" s="1289"/>
      <c r="V2490" s="1289"/>
      <c r="W2490" s="1289"/>
      <c r="X2490" s="1289"/>
      <c r="Y2490" s="1289"/>
      <c r="Z2490" s="1289"/>
      <c r="AA2490" s="1289"/>
      <c r="AB2490" s="1289"/>
      <c r="AC2490" s="1289"/>
      <c r="AD2490" s="1289"/>
      <c r="AE2490" s="1289"/>
      <c r="AF2490" s="1289"/>
      <c r="AG2490" s="1289"/>
      <c r="AH2490" s="1289"/>
    </row>
    <row r="2491" spans="1:34" s="1290" customFormat="1" ht="33.75" x14ac:dyDescent="0.2">
      <c r="A2491" s="1287" t="s">
        <v>4981</v>
      </c>
      <c r="B2491" s="1288" t="s">
        <v>5880</v>
      </c>
      <c r="C2491" s="1288" t="s">
        <v>10820</v>
      </c>
      <c r="D2491" s="1288" t="s">
        <v>10821</v>
      </c>
      <c r="E2491" s="1288" t="s">
        <v>1629</v>
      </c>
      <c r="F2491" s="1288" t="s">
        <v>5975</v>
      </c>
      <c r="G2491" s="1288" t="s">
        <v>5976</v>
      </c>
      <c r="H2491" s="1288" t="s">
        <v>5977</v>
      </c>
      <c r="I2491" s="1288" t="s">
        <v>1744</v>
      </c>
      <c r="J2491" s="1335" t="s">
        <v>5978</v>
      </c>
      <c r="K2491" s="1289"/>
      <c r="L2491" s="1289"/>
      <c r="M2491" s="1289"/>
      <c r="N2491" s="1289"/>
      <c r="O2491" s="1289"/>
      <c r="P2491" s="1289"/>
      <c r="Q2491" s="1289"/>
      <c r="R2491" s="1289"/>
      <c r="S2491" s="1289"/>
      <c r="T2491" s="1289"/>
      <c r="U2491" s="1289"/>
      <c r="V2491" s="1289"/>
      <c r="W2491" s="1289"/>
      <c r="X2491" s="1289"/>
      <c r="Y2491" s="1289"/>
      <c r="Z2491" s="1289"/>
      <c r="AA2491" s="1289"/>
      <c r="AB2491" s="1289"/>
      <c r="AC2491" s="1289"/>
      <c r="AD2491" s="1289"/>
      <c r="AE2491" s="1289"/>
      <c r="AF2491" s="1289"/>
      <c r="AG2491" s="1289"/>
      <c r="AH2491" s="1289"/>
    </row>
    <row r="2492" spans="1:34" s="1290" customFormat="1" ht="33.75" x14ac:dyDescent="0.2">
      <c r="A2492" s="1287" t="s">
        <v>4981</v>
      </c>
      <c r="B2492" s="1288" t="s">
        <v>5880</v>
      </c>
      <c r="C2492" s="1288" t="s">
        <v>10820</v>
      </c>
      <c r="D2492" s="1288" t="s">
        <v>10821</v>
      </c>
      <c r="E2492" s="1288" t="s">
        <v>1629</v>
      </c>
      <c r="F2492" s="1288" t="s">
        <v>5979</v>
      </c>
      <c r="G2492" s="1288" t="s">
        <v>5980</v>
      </c>
      <c r="H2492" s="1288" t="s">
        <v>4126</v>
      </c>
      <c r="I2492" s="1288" t="s">
        <v>1755</v>
      </c>
      <c r="J2492" s="1335" t="s">
        <v>5981</v>
      </c>
      <c r="K2492" s="1289"/>
      <c r="L2492" s="1289"/>
      <c r="M2492" s="1289"/>
      <c r="N2492" s="1289"/>
      <c r="O2492" s="1289"/>
      <c r="P2492" s="1289"/>
      <c r="Q2492" s="1289"/>
      <c r="R2492" s="1289"/>
      <c r="S2492" s="1289"/>
      <c r="T2492" s="1289"/>
      <c r="U2492" s="1289"/>
      <c r="V2492" s="1289"/>
      <c r="W2492" s="1289"/>
      <c r="X2492" s="1289"/>
      <c r="Y2492" s="1289"/>
      <c r="Z2492" s="1289"/>
      <c r="AA2492" s="1289"/>
      <c r="AB2492" s="1289"/>
      <c r="AC2492" s="1289"/>
      <c r="AD2492" s="1289"/>
      <c r="AE2492" s="1289"/>
      <c r="AF2492" s="1289"/>
      <c r="AG2492" s="1289"/>
      <c r="AH2492" s="1289"/>
    </row>
    <row r="2493" spans="1:34" s="1290" customFormat="1" ht="33.75" x14ac:dyDescent="0.2">
      <c r="A2493" s="1287" t="s">
        <v>4981</v>
      </c>
      <c r="B2493" s="1288" t="s">
        <v>5880</v>
      </c>
      <c r="C2493" s="1288" t="s">
        <v>10820</v>
      </c>
      <c r="D2493" s="1288" t="s">
        <v>10821</v>
      </c>
      <c r="E2493" s="1288" t="s">
        <v>1629</v>
      </c>
      <c r="F2493" s="1288" t="s">
        <v>5982</v>
      </c>
      <c r="G2493" s="1288" t="s">
        <v>5983</v>
      </c>
      <c r="H2493" s="1288" t="s">
        <v>2586</v>
      </c>
      <c r="I2493" s="1288" t="s">
        <v>5984</v>
      </c>
      <c r="J2493" s="1335" t="s">
        <v>5985</v>
      </c>
      <c r="K2493" s="1289"/>
      <c r="L2493" s="1289"/>
      <c r="M2493" s="1289"/>
      <c r="N2493" s="1289"/>
      <c r="O2493" s="1289"/>
      <c r="P2493" s="1289"/>
      <c r="Q2493" s="1289"/>
      <c r="R2493" s="1289"/>
      <c r="S2493" s="1289"/>
      <c r="T2493" s="1289"/>
      <c r="U2493" s="1289"/>
      <c r="V2493" s="1289"/>
      <c r="W2493" s="1289"/>
      <c r="X2493" s="1289"/>
      <c r="Y2493" s="1289"/>
      <c r="Z2493" s="1289"/>
      <c r="AA2493" s="1289"/>
      <c r="AB2493" s="1289"/>
      <c r="AC2493" s="1289"/>
      <c r="AD2493" s="1289"/>
      <c r="AE2493" s="1289"/>
      <c r="AF2493" s="1289"/>
      <c r="AG2493" s="1289"/>
      <c r="AH2493" s="1289"/>
    </row>
    <row r="2494" spans="1:34" s="1290" customFormat="1" ht="33.75" x14ac:dyDescent="0.2">
      <c r="A2494" s="1287" t="s">
        <v>4981</v>
      </c>
      <c r="B2494" s="1288" t="s">
        <v>5880</v>
      </c>
      <c r="C2494" s="1288" t="s">
        <v>10820</v>
      </c>
      <c r="D2494" s="1288" t="s">
        <v>10821</v>
      </c>
      <c r="E2494" s="1288" t="s">
        <v>1629</v>
      </c>
      <c r="F2494" s="1288" t="s">
        <v>5986</v>
      </c>
      <c r="G2494" s="1288" t="s">
        <v>5987</v>
      </c>
      <c r="H2494" s="1288" t="s">
        <v>5988</v>
      </c>
      <c r="I2494" s="1288" t="s">
        <v>5989</v>
      </c>
      <c r="J2494" s="1335" t="s">
        <v>5990</v>
      </c>
      <c r="K2494" s="1289"/>
      <c r="L2494" s="1289"/>
      <c r="M2494" s="1289"/>
      <c r="N2494" s="1289"/>
      <c r="O2494" s="1289"/>
      <c r="P2494" s="1289"/>
      <c r="Q2494" s="1289"/>
      <c r="R2494" s="1289"/>
      <c r="S2494" s="1289"/>
      <c r="T2494" s="1289"/>
      <c r="U2494" s="1289"/>
      <c r="V2494" s="1289"/>
      <c r="W2494" s="1289"/>
      <c r="X2494" s="1289"/>
      <c r="Y2494" s="1289"/>
      <c r="Z2494" s="1289"/>
      <c r="AA2494" s="1289"/>
      <c r="AB2494" s="1289"/>
      <c r="AC2494" s="1289"/>
      <c r="AD2494" s="1289"/>
      <c r="AE2494" s="1289"/>
      <c r="AF2494" s="1289"/>
      <c r="AG2494" s="1289"/>
      <c r="AH2494" s="1289"/>
    </row>
    <row r="2495" spans="1:34" s="1290" customFormat="1" ht="33.75" x14ac:dyDescent="0.2">
      <c r="A2495" s="1287" t="s">
        <v>4981</v>
      </c>
      <c r="B2495" s="1288" t="s">
        <v>5880</v>
      </c>
      <c r="C2495" s="1288" t="s">
        <v>10820</v>
      </c>
      <c r="D2495" s="1288" t="s">
        <v>10821</v>
      </c>
      <c r="E2495" s="1288" t="s">
        <v>1629</v>
      </c>
      <c r="F2495" s="1288" t="s">
        <v>5991</v>
      </c>
      <c r="G2495" s="1288" t="s">
        <v>5992</v>
      </c>
      <c r="H2495" s="1288" t="s">
        <v>5993</v>
      </c>
      <c r="I2495" s="1288" t="s">
        <v>5994</v>
      </c>
      <c r="J2495" s="1335" t="s">
        <v>5995</v>
      </c>
      <c r="K2495" s="1289"/>
      <c r="L2495" s="1289"/>
      <c r="M2495" s="1289"/>
      <c r="N2495" s="1289"/>
      <c r="O2495" s="1289"/>
      <c r="P2495" s="1289"/>
      <c r="Q2495" s="1289"/>
      <c r="R2495" s="1289"/>
      <c r="S2495" s="1289"/>
      <c r="T2495" s="1289"/>
      <c r="U2495" s="1289"/>
      <c r="V2495" s="1289"/>
      <c r="W2495" s="1289"/>
      <c r="X2495" s="1289"/>
      <c r="Y2495" s="1289"/>
      <c r="Z2495" s="1289"/>
      <c r="AA2495" s="1289"/>
      <c r="AB2495" s="1289"/>
      <c r="AC2495" s="1289"/>
      <c r="AD2495" s="1289"/>
      <c r="AE2495" s="1289"/>
      <c r="AF2495" s="1289"/>
      <c r="AG2495" s="1289"/>
      <c r="AH2495" s="1289"/>
    </row>
    <row r="2496" spans="1:34" s="1290" customFormat="1" ht="33.75" x14ac:dyDescent="0.2">
      <c r="A2496" s="1287" t="s">
        <v>4981</v>
      </c>
      <c r="B2496" s="1288" t="s">
        <v>5880</v>
      </c>
      <c r="C2496" s="1288" t="s">
        <v>10820</v>
      </c>
      <c r="D2496" s="1288" t="s">
        <v>10821</v>
      </c>
      <c r="E2496" s="1288" t="s">
        <v>1629</v>
      </c>
      <c r="F2496" s="1288" t="s">
        <v>5996</v>
      </c>
      <c r="G2496" s="1288" t="s">
        <v>5997</v>
      </c>
      <c r="H2496" s="1288" t="s">
        <v>2135</v>
      </c>
      <c r="I2496" s="1288" t="s">
        <v>5998</v>
      </c>
      <c r="J2496" s="1335" t="s">
        <v>5999</v>
      </c>
      <c r="K2496" s="1289"/>
      <c r="L2496" s="1289"/>
      <c r="M2496" s="1289"/>
      <c r="N2496" s="1289"/>
      <c r="O2496" s="1289"/>
      <c r="P2496" s="1289"/>
      <c r="Q2496" s="1289"/>
      <c r="R2496" s="1289"/>
      <c r="S2496" s="1289"/>
      <c r="T2496" s="1289"/>
      <c r="U2496" s="1289"/>
      <c r="V2496" s="1289"/>
      <c r="W2496" s="1289"/>
      <c r="X2496" s="1289"/>
      <c r="Y2496" s="1289"/>
      <c r="Z2496" s="1289"/>
      <c r="AA2496" s="1289"/>
      <c r="AB2496" s="1289"/>
      <c r="AC2496" s="1289"/>
      <c r="AD2496" s="1289"/>
      <c r="AE2496" s="1289"/>
      <c r="AF2496" s="1289"/>
      <c r="AG2496" s="1289"/>
      <c r="AH2496" s="1289"/>
    </row>
    <row r="2497" spans="1:34" s="1290" customFormat="1" ht="33.75" x14ac:dyDescent="0.2">
      <c r="A2497" s="1287" t="s">
        <v>4981</v>
      </c>
      <c r="B2497" s="1288" t="s">
        <v>5880</v>
      </c>
      <c r="C2497" s="1288" t="s">
        <v>10820</v>
      </c>
      <c r="D2497" s="1288" t="s">
        <v>10821</v>
      </c>
      <c r="E2497" s="1288" t="s">
        <v>1629</v>
      </c>
      <c r="F2497" s="1288" t="s">
        <v>6000</v>
      </c>
      <c r="G2497" s="1288" t="s">
        <v>6001</v>
      </c>
      <c r="H2497" s="1288" t="s">
        <v>1783</v>
      </c>
      <c r="I2497" s="1288" t="s">
        <v>3559</v>
      </c>
      <c r="J2497" s="1335" t="s">
        <v>6002</v>
      </c>
      <c r="K2497" s="1289"/>
      <c r="L2497" s="1289"/>
      <c r="M2497" s="1289"/>
      <c r="N2497" s="1289"/>
      <c r="O2497" s="1289"/>
      <c r="P2497" s="1289"/>
      <c r="Q2497" s="1289"/>
      <c r="R2497" s="1289"/>
      <c r="S2497" s="1289"/>
      <c r="T2497" s="1289"/>
      <c r="U2497" s="1289"/>
      <c r="V2497" s="1289"/>
      <c r="W2497" s="1289"/>
      <c r="X2497" s="1289"/>
      <c r="Y2497" s="1289"/>
      <c r="Z2497" s="1289"/>
      <c r="AA2497" s="1289"/>
      <c r="AB2497" s="1289"/>
      <c r="AC2497" s="1289"/>
      <c r="AD2497" s="1289"/>
      <c r="AE2497" s="1289"/>
      <c r="AF2497" s="1289"/>
      <c r="AG2497" s="1289"/>
      <c r="AH2497" s="1289"/>
    </row>
    <row r="2498" spans="1:34" s="1290" customFormat="1" ht="33.75" x14ac:dyDescent="0.2">
      <c r="A2498" s="1287" t="s">
        <v>4981</v>
      </c>
      <c r="B2498" s="1288" t="s">
        <v>5880</v>
      </c>
      <c r="C2498" s="1288" t="s">
        <v>10820</v>
      </c>
      <c r="D2498" s="1288" t="s">
        <v>10821</v>
      </c>
      <c r="E2498" s="1288" t="s">
        <v>1629</v>
      </c>
      <c r="F2498" s="1288" t="s">
        <v>6003</v>
      </c>
      <c r="G2498" s="1288" t="s">
        <v>6004</v>
      </c>
      <c r="H2498" s="1288" t="s">
        <v>6005</v>
      </c>
      <c r="I2498" s="1288" t="s">
        <v>3761</v>
      </c>
      <c r="J2498" s="1335" t="s">
        <v>6006</v>
      </c>
      <c r="K2498" s="1289"/>
      <c r="L2498" s="1289"/>
      <c r="M2498" s="1289"/>
      <c r="N2498" s="1289"/>
      <c r="O2498" s="1289"/>
      <c r="P2498" s="1289"/>
      <c r="Q2498" s="1289"/>
      <c r="R2498" s="1289"/>
      <c r="S2498" s="1289"/>
      <c r="T2498" s="1289"/>
      <c r="U2498" s="1289"/>
      <c r="V2498" s="1289"/>
      <c r="W2498" s="1289"/>
      <c r="X2498" s="1289"/>
      <c r="Y2498" s="1289"/>
      <c r="Z2498" s="1289"/>
      <c r="AA2498" s="1289"/>
      <c r="AB2498" s="1289"/>
      <c r="AC2498" s="1289"/>
      <c r="AD2498" s="1289"/>
      <c r="AE2498" s="1289"/>
      <c r="AF2498" s="1289"/>
      <c r="AG2498" s="1289"/>
      <c r="AH2498" s="1289"/>
    </row>
    <row r="2499" spans="1:34" s="1290" customFormat="1" ht="33.75" x14ac:dyDescent="0.2">
      <c r="A2499" s="1287" t="s">
        <v>4981</v>
      </c>
      <c r="B2499" s="1288" t="s">
        <v>5880</v>
      </c>
      <c r="C2499" s="1288" t="s">
        <v>10820</v>
      </c>
      <c r="D2499" s="1288" t="s">
        <v>10821</v>
      </c>
      <c r="E2499" s="1288" t="s">
        <v>1629</v>
      </c>
      <c r="F2499" s="1288" t="s">
        <v>6007</v>
      </c>
      <c r="G2499" s="1288" t="s">
        <v>6008</v>
      </c>
      <c r="H2499" s="1288" t="s">
        <v>2856</v>
      </c>
      <c r="I2499" s="1288" t="s">
        <v>1677</v>
      </c>
      <c r="J2499" s="1335" t="s">
        <v>6009</v>
      </c>
      <c r="K2499" s="1289"/>
      <c r="L2499" s="1289"/>
      <c r="M2499" s="1289"/>
      <c r="N2499" s="1289"/>
      <c r="O2499" s="1289"/>
      <c r="P2499" s="1289"/>
      <c r="Q2499" s="1289"/>
      <c r="R2499" s="1289"/>
      <c r="S2499" s="1289"/>
      <c r="T2499" s="1289"/>
      <c r="U2499" s="1289"/>
      <c r="V2499" s="1289"/>
      <c r="W2499" s="1289"/>
      <c r="X2499" s="1289"/>
      <c r="Y2499" s="1289"/>
      <c r="Z2499" s="1289"/>
      <c r="AA2499" s="1289"/>
      <c r="AB2499" s="1289"/>
      <c r="AC2499" s="1289"/>
      <c r="AD2499" s="1289"/>
      <c r="AE2499" s="1289"/>
      <c r="AF2499" s="1289"/>
      <c r="AG2499" s="1289"/>
      <c r="AH2499" s="1289"/>
    </row>
    <row r="2500" spans="1:34" s="1290" customFormat="1" ht="33.75" x14ac:dyDescent="0.2">
      <c r="A2500" s="1287" t="s">
        <v>4981</v>
      </c>
      <c r="B2500" s="1288" t="s">
        <v>5880</v>
      </c>
      <c r="C2500" s="1288" t="s">
        <v>10820</v>
      </c>
      <c r="D2500" s="1288" t="s">
        <v>10821</v>
      </c>
      <c r="E2500" s="1288" t="s">
        <v>1629</v>
      </c>
      <c r="F2500" s="1288" t="s">
        <v>6010</v>
      </c>
      <c r="G2500" s="1288" t="s">
        <v>2800</v>
      </c>
      <c r="H2500" s="1288" t="s">
        <v>3742</v>
      </c>
      <c r="I2500" s="1288" t="s">
        <v>4589</v>
      </c>
      <c r="J2500" s="1335" t="s">
        <v>6011</v>
      </c>
      <c r="K2500" s="1289"/>
      <c r="L2500" s="1289"/>
      <c r="M2500" s="1289"/>
      <c r="N2500" s="1289"/>
      <c r="O2500" s="1289"/>
      <c r="P2500" s="1289"/>
      <c r="Q2500" s="1289"/>
      <c r="R2500" s="1289"/>
      <c r="S2500" s="1289"/>
      <c r="T2500" s="1289"/>
      <c r="U2500" s="1289"/>
      <c r="V2500" s="1289"/>
      <c r="W2500" s="1289"/>
      <c r="X2500" s="1289"/>
      <c r="Y2500" s="1289"/>
      <c r="Z2500" s="1289"/>
      <c r="AA2500" s="1289"/>
      <c r="AB2500" s="1289"/>
      <c r="AC2500" s="1289"/>
      <c r="AD2500" s="1289"/>
      <c r="AE2500" s="1289"/>
      <c r="AF2500" s="1289"/>
      <c r="AG2500" s="1289"/>
      <c r="AH2500" s="1289"/>
    </row>
    <row r="2501" spans="1:34" s="1290" customFormat="1" ht="33.75" x14ac:dyDescent="0.2">
      <c r="A2501" s="1287" t="s">
        <v>4981</v>
      </c>
      <c r="B2501" s="1288" t="s">
        <v>5880</v>
      </c>
      <c r="C2501" s="1288" t="s">
        <v>10820</v>
      </c>
      <c r="D2501" s="1288" t="s">
        <v>10821</v>
      </c>
      <c r="E2501" s="1288" t="s">
        <v>1629</v>
      </c>
      <c r="F2501" s="1288" t="s">
        <v>6012</v>
      </c>
      <c r="G2501" s="1288" t="s">
        <v>6013</v>
      </c>
      <c r="H2501" s="1288" t="s">
        <v>4888</v>
      </c>
      <c r="I2501" s="1288" t="s">
        <v>6014</v>
      </c>
      <c r="J2501" s="1335" t="s">
        <v>6015</v>
      </c>
      <c r="K2501" s="1289"/>
      <c r="L2501" s="1289"/>
      <c r="M2501" s="1289"/>
      <c r="N2501" s="1289"/>
      <c r="O2501" s="1289"/>
      <c r="P2501" s="1289"/>
      <c r="Q2501" s="1289"/>
      <c r="R2501" s="1289"/>
      <c r="S2501" s="1289"/>
      <c r="T2501" s="1289"/>
      <c r="U2501" s="1289"/>
      <c r="V2501" s="1289"/>
      <c r="W2501" s="1289"/>
      <c r="X2501" s="1289"/>
      <c r="Y2501" s="1289"/>
      <c r="Z2501" s="1289"/>
      <c r="AA2501" s="1289"/>
      <c r="AB2501" s="1289"/>
      <c r="AC2501" s="1289"/>
      <c r="AD2501" s="1289"/>
      <c r="AE2501" s="1289"/>
      <c r="AF2501" s="1289"/>
      <c r="AG2501" s="1289"/>
      <c r="AH2501" s="1289"/>
    </row>
    <row r="2502" spans="1:34" s="1290" customFormat="1" ht="33.75" x14ac:dyDescent="0.2">
      <c r="A2502" s="1287" t="s">
        <v>4981</v>
      </c>
      <c r="B2502" s="1288" t="s">
        <v>5880</v>
      </c>
      <c r="C2502" s="1288" t="s">
        <v>10820</v>
      </c>
      <c r="D2502" s="1288" t="s">
        <v>10821</v>
      </c>
      <c r="E2502" s="1288" t="s">
        <v>1629</v>
      </c>
      <c r="F2502" s="1288" t="s">
        <v>6016</v>
      </c>
      <c r="G2502" s="1288" t="s">
        <v>6017</v>
      </c>
      <c r="H2502" s="1288" t="s">
        <v>2601</v>
      </c>
      <c r="I2502" s="1288" t="s">
        <v>1729</v>
      </c>
      <c r="J2502" s="1335" t="s">
        <v>6018</v>
      </c>
      <c r="K2502" s="1289"/>
      <c r="L2502" s="1289"/>
      <c r="M2502" s="1289"/>
      <c r="N2502" s="1289"/>
      <c r="O2502" s="1289"/>
      <c r="P2502" s="1289"/>
      <c r="Q2502" s="1289"/>
      <c r="R2502" s="1289"/>
      <c r="S2502" s="1289"/>
      <c r="T2502" s="1289"/>
      <c r="U2502" s="1289"/>
      <c r="V2502" s="1289"/>
      <c r="W2502" s="1289"/>
      <c r="X2502" s="1289"/>
      <c r="Y2502" s="1289"/>
      <c r="Z2502" s="1289"/>
      <c r="AA2502" s="1289"/>
      <c r="AB2502" s="1289"/>
      <c r="AC2502" s="1289"/>
      <c r="AD2502" s="1289"/>
      <c r="AE2502" s="1289"/>
      <c r="AF2502" s="1289"/>
      <c r="AG2502" s="1289"/>
      <c r="AH2502" s="1289"/>
    </row>
    <row r="2503" spans="1:34" s="1297" customFormat="1" ht="37.5" customHeight="1" x14ac:dyDescent="0.15">
      <c r="A2503" s="1312" t="s">
        <v>10841</v>
      </c>
      <c r="B2503" s="1301"/>
      <c r="C2503" s="1301" t="s">
        <v>10820</v>
      </c>
      <c r="D2503" s="1295" t="s">
        <v>13692</v>
      </c>
      <c r="E2503" s="1301"/>
      <c r="F2503" s="1301"/>
      <c r="G2503" s="1301"/>
      <c r="H2503" s="1301"/>
      <c r="I2503" s="1301"/>
      <c r="J2503" s="1337"/>
    </row>
    <row r="2504" spans="1:34" s="1290" customFormat="1" ht="45" x14ac:dyDescent="0.2">
      <c r="A2504" s="1288" t="s">
        <v>6924</v>
      </c>
      <c r="B2504" s="1288" t="s">
        <v>11710</v>
      </c>
      <c r="C2504" s="1288" t="s">
        <v>11711</v>
      </c>
      <c r="D2504" s="1288" t="s">
        <v>9837</v>
      </c>
      <c r="E2504" s="1288" t="s">
        <v>1388</v>
      </c>
      <c r="F2504" s="1288" t="s">
        <v>11712</v>
      </c>
      <c r="G2504" s="1288" t="s">
        <v>13693</v>
      </c>
      <c r="H2504" s="1288" t="s">
        <v>1433</v>
      </c>
      <c r="I2504" s="1288" t="s">
        <v>1570</v>
      </c>
      <c r="J2504" s="1288" t="s">
        <v>13694</v>
      </c>
      <c r="K2504" s="1289"/>
      <c r="L2504" s="1289"/>
      <c r="M2504" s="1289"/>
      <c r="N2504" s="1289"/>
      <c r="O2504" s="1289"/>
      <c r="P2504" s="1289"/>
      <c r="Q2504" s="1289"/>
      <c r="R2504" s="1289"/>
      <c r="S2504" s="1289"/>
      <c r="T2504" s="1289"/>
      <c r="U2504" s="1289"/>
      <c r="V2504" s="1289"/>
      <c r="W2504" s="1289"/>
      <c r="X2504" s="1289"/>
      <c r="Y2504" s="1289"/>
      <c r="Z2504" s="1289"/>
      <c r="AA2504" s="1289"/>
      <c r="AB2504" s="1289"/>
      <c r="AC2504" s="1289"/>
      <c r="AD2504" s="1289"/>
      <c r="AE2504" s="1289"/>
      <c r="AF2504" s="1289"/>
      <c r="AG2504" s="1289"/>
      <c r="AH2504" s="1289"/>
    </row>
    <row r="2505" spans="1:34" s="1290" customFormat="1" ht="45" x14ac:dyDescent="0.2">
      <c r="A2505" s="1288" t="s">
        <v>6924</v>
      </c>
      <c r="B2505" s="1288" t="s">
        <v>11710</v>
      </c>
      <c r="C2505" s="1288" t="s">
        <v>11711</v>
      </c>
      <c r="D2505" s="1288" t="s">
        <v>9837</v>
      </c>
      <c r="E2505" s="1288" t="s">
        <v>1388</v>
      </c>
      <c r="F2505" s="1288" t="s">
        <v>11713</v>
      </c>
      <c r="G2505" s="1288" t="s">
        <v>13695</v>
      </c>
      <c r="H2505" s="1288" t="s">
        <v>13479</v>
      </c>
      <c r="I2505" s="1288" t="s">
        <v>4324</v>
      </c>
      <c r="J2505" s="1288" t="s">
        <v>13696</v>
      </c>
      <c r="K2505" s="1289"/>
      <c r="L2505" s="1289"/>
      <c r="M2505" s="1289"/>
      <c r="N2505" s="1289"/>
      <c r="O2505" s="1289"/>
      <c r="P2505" s="1289"/>
      <c r="Q2505" s="1289"/>
      <c r="R2505" s="1289"/>
      <c r="S2505" s="1289"/>
      <c r="T2505" s="1289"/>
      <c r="U2505" s="1289"/>
      <c r="V2505" s="1289"/>
      <c r="W2505" s="1289"/>
      <c r="X2505" s="1289"/>
      <c r="Y2505" s="1289"/>
      <c r="Z2505" s="1289"/>
      <c r="AA2505" s="1289"/>
      <c r="AB2505" s="1289"/>
      <c r="AC2505" s="1289"/>
      <c r="AD2505" s="1289"/>
      <c r="AE2505" s="1289"/>
      <c r="AF2505" s="1289"/>
      <c r="AG2505" s="1289"/>
      <c r="AH2505" s="1289"/>
    </row>
    <row r="2506" spans="1:34" s="1290" customFormat="1" ht="45" x14ac:dyDescent="0.2">
      <c r="A2506" s="1288" t="s">
        <v>6924</v>
      </c>
      <c r="B2506" s="1288" t="s">
        <v>11710</v>
      </c>
      <c r="C2506" s="1288" t="s">
        <v>11711</v>
      </c>
      <c r="D2506" s="1288" t="s">
        <v>9837</v>
      </c>
      <c r="E2506" s="1288" t="s">
        <v>1388</v>
      </c>
      <c r="F2506" s="1288" t="s">
        <v>11714</v>
      </c>
      <c r="G2506" s="1288" t="s">
        <v>13693</v>
      </c>
      <c r="H2506" s="1288" t="s">
        <v>1433</v>
      </c>
      <c r="I2506" s="1288" t="s">
        <v>1570</v>
      </c>
      <c r="J2506" s="1288" t="s">
        <v>13694</v>
      </c>
      <c r="K2506" s="1289"/>
      <c r="L2506" s="1289"/>
      <c r="M2506" s="1289"/>
      <c r="N2506" s="1289"/>
      <c r="O2506" s="1289"/>
      <c r="P2506" s="1289"/>
      <c r="Q2506" s="1289"/>
      <c r="R2506" s="1289"/>
      <c r="S2506" s="1289"/>
      <c r="T2506" s="1289"/>
      <c r="U2506" s="1289"/>
      <c r="V2506" s="1289"/>
      <c r="W2506" s="1289"/>
      <c r="X2506" s="1289"/>
      <c r="Y2506" s="1289"/>
      <c r="Z2506" s="1289"/>
      <c r="AA2506" s="1289"/>
      <c r="AB2506" s="1289"/>
      <c r="AC2506" s="1289"/>
      <c r="AD2506" s="1289"/>
      <c r="AE2506" s="1289"/>
      <c r="AF2506" s="1289"/>
      <c r="AG2506" s="1289"/>
      <c r="AH2506" s="1289"/>
    </row>
    <row r="2507" spans="1:34" s="1290" customFormat="1" ht="45" x14ac:dyDescent="0.2">
      <c r="A2507" s="1288" t="s">
        <v>6924</v>
      </c>
      <c r="B2507" s="1288" t="s">
        <v>11710</v>
      </c>
      <c r="C2507" s="1288" t="s">
        <v>11711</v>
      </c>
      <c r="D2507" s="1288" t="s">
        <v>9837</v>
      </c>
      <c r="E2507" s="1288" t="s">
        <v>1388</v>
      </c>
      <c r="F2507" s="1288" t="s">
        <v>11715</v>
      </c>
      <c r="G2507" s="1288" t="s">
        <v>13697</v>
      </c>
      <c r="H2507" s="1288" t="s">
        <v>13698</v>
      </c>
      <c r="I2507" s="1288" t="s">
        <v>13699</v>
      </c>
      <c r="J2507" s="1288" t="s">
        <v>13700</v>
      </c>
      <c r="K2507" s="1289"/>
      <c r="L2507" s="1289"/>
      <c r="M2507" s="1289"/>
      <c r="N2507" s="1289"/>
      <c r="O2507" s="1289"/>
      <c r="P2507" s="1289"/>
      <c r="Q2507" s="1289"/>
      <c r="R2507" s="1289"/>
      <c r="S2507" s="1289"/>
      <c r="T2507" s="1289"/>
      <c r="U2507" s="1289"/>
      <c r="V2507" s="1289"/>
      <c r="W2507" s="1289"/>
      <c r="X2507" s="1289"/>
      <c r="Y2507" s="1289"/>
      <c r="Z2507" s="1289"/>
      <c r="AA2507" s="1289"/>
      <c r="AB2507" s="1289"/>
      <c r="AC2507" s="1289"/>
      <c r="AD2507" s="1289"/>
      <c r="AE2507" s="1289"/>
      <c r="AF2507" s="1289"/>
      <c r="AG2507" s="1289"/>
      <c r="AH2507" s="1289"/>
    </row>
    <row r="2508" spans="1:34" s="1290" customFormat="1" ht="45" x14ac:dyDescent="0.2">
      <c r="A2508" s="1288" t="s">
        <v>6924</v>
      </c>
      <c r="B2508" s="1288" t="s">
        <v>11710</v>
      </c>
      <c r="C2508" s="1288" t="s">
        <v>11711</v>
      </c>
      <c r="D2508" s="1288" t="s">
        <v>9837</v>
      </c>
      <c r="E2508" s="1288" t="s">
        <v>1388</v>
      </c>
      <c r="F2508" s="1288" t="s">
        <v>11716</v>
      </c>
      <c r="G2508" s="1288" t="s">
        <v>13697</v>
      </c>
      <c r="H2508" s="1288" t="s">
        <v>13698</v>
      </c>
      <c r="I2508" s="1288" t="s">
        <v>13699</v>
      </c>
      <c r="J2508" s="1288" t="s">
        <v>13700</v>
      </c>
      <c r="K2508" s="1289"/>
      <c r="L2508" s="1289"/>
      <c r="M2508" s="1289"/>
      <c r="N2508" s="1289"/>
      <c r="O2508" s="1289"/>
      <c r="P2508" s="1289"/>
      <c r="Q2508" s="1289"/>
      <c r="R2508" s="1289"/>
      <c r="S2508" s="1289"/>
      <c r="T2508" s="1289"/>
      <c r="U2508" s="1289"/>
      <c r="V2508" s="1289"/>
      <c r="W2508" s="1289"/>
      <c r="X2508" s="1289"/>
      <c r="Y2508" s="1289"/>
      <c r="Z2508" s="1289"/>
      <c r="AA2508" s="1289"/>
      <c r="AB2508" s="1289"/>
      <c r="AC2508" s="1289"/>
      <c r="AD2508" s="1289"/>
      <c r="AE2508" s="1289"/>
      <c r="AF2508" s="1289"/>
      <c r="AG2508" s="1289"/>
      <c r="AH2508" s="1289"/>
    </row>
    <row r="2509" spans="1:34" s="1290" customFormat="1" ht="45" x14ac:dyDescent="0.2">
      <c r="A2509" s="1288" t="s">
        <v>6924</v>
      </c>
      <c r="B2509" s="1288" t="s">
        <v>11710</v>
      </c>
      <c r="C2509" s="1288" t="s">
        <v>11711</v>
      </c>
      <c r="D2509" s="1288" t="s">
        <v>9837</v>
      </c>
      <c r="E2509" s="1288" t="s">
        <v>1388</v>
      </c>
      <c r="F2509" s="1288" t="s">
        <v>11717</v>
      </c>
      <c r="G2509" s="1288" t="s">
        <v>2632</v>
      </c>
      <c r="H2509" s="1288" t="s">
        <v>1442</v>
      </c>
      <c r="I2509" s="1288" t="s">
        <v>1677</v>
      </c>
      <c r="J2509" s="1288" t="s">
        <v>13701</v>
      </c>
      <c r="K2509" s="1289"/>
      <c r="L2509" s="1289"/>
      <c r="M2509" s="1289"/>
      <c r="N2509" s="1289"/>
      <c r="O2509" s="1289"/>
      <c r="P2509" s="1289"/>
      <c r="Q2509" s="1289"/>
      <c r="R2509" s="1289"/>
      <c r="S2509" s="1289"/>
      <c r="T2509" s="1289"/>
      <c r="U2509" s="1289"/>
      <c r="V2509" s="1289"/>
      <c r="W2509" s="1289"/>
      <c r="X2509" s="1289"/>
      <c r="Y2509" s="1289"/>
      <c r="Z2509" s="1289"/>
      <c r="AA2509" s="1289"/>
      <c r="AB2509" s="1289"/>
      <c r="AC2509" s="1289"/>
      <c r="AD2509" s="1289"/>
      <c r="AE2509" s="1289"/>
      <c r="AF2509" s="1289"/>
      <c r="AG2509" s="1289"/>
      <c r="AH2509" s="1289"/>
    </row>
    <row r="2510" spans="1:34" s="1290" customFormat="1" ht="45" x14ac:dyDescent="0.2">
      <c r="A2510" s="1288" t="s">
        <v>6924</v>
      </c>
      <c r="B2510" s="1288" t="s">
        <v>11710</v>
      </c>
      <c r="C2510" s="1288" t="s">
        <v>11711</v>
      </c>
      <c r="D2510" s="1288" t="s">
        <v>9837</v>
      </c>
      <c r="E2510" s="1288" t="s">
        <v>1388</v>
      </c>
      <c r="F2510" s="1288" t="s">
        <v>11718</v>
      </c>
      <c r="G2510" s="1288" t="s">
        <v>13702</v>
      </c>
      <c r="H2510" s="1288" t="s">
        <v>3738</v>
      </c>
      <c r="I2510" s="1288" t="s">
        <v>13703</v>
      </c>
      <c r="J2510" s="1288" t="s">
        <v>13704</v>
      </c>
      <c r="K2510" s="1289"/>
      <c r="L2510" s="1289"/>
      <c r="M2510" s="1289"/>
      <c r="N2510" s="1289"/>
      <c r="O2510" s="1289"/>
      <c r="P2510" s="1289"/>
      <c r="Q2510" s="1289"/>
      <c r="R2510" s="1289"/>
      <c r="S2510" s="1289"/>
      <c r="T2510" s="1289"/>
      <c r="U2510" s="1289"/>
      <c r="V2510" s="1289"/>
      <c r="W2510" s="1289"/>
      <c r="X2510" s="1289"/>
      <c r="Y2510" s="1289"/>
      <c r="Z2510" s="1289"/>
      <c r="AA2510" s="1289"/>
      <c r="AB2510" s="1289"/>
      <c r="AC2510" s="1289"/>
      <c r="AD2510" s="1289"/>
      <c r="AE2510" s="1289"/>
      <c r="AF2510" s="1289"/>
      <c r="AG2510" s="1289"/>
      <c r="AH2510" s="1289"/>
    </row>
    <row r="2511" spans="1:34" s="1290" customFormat="1" ht="45" x14ac:dyDescent="0.2">
      <c r="A2511" s="1288" t="s">
        <v>6924</v>
      </c>
      <c r="B2511" s="1288" t="s">
        <v>11710</v>
      </c>
      <c r="C2511" s="1288" t="s">
        <v>11711</v>
      </c>
      <c r="D2511" s="1288" t="s">
        <v>9837</v>
      </c>
      <c r="E2511" s="1288" t="s">
        <v>1388</v>
      </c>
      <c r="F2511" s="1288" t="s">
        <v>11719</v>
      </c>
      <c r="G2511" s="1288" t="s">
        <v>13705</v>
      </c>
      <c r="H2511" s="1288" t="s">
        <v>2793</v>
      </c>
      <c r="I2511" s="1288" t="s">
        <v>6458</v>
      </c>
      <c r="J2511" s="1288" t="s">
        <v>13706</v>
      </c>
      <c r="K2511" s="1289"/>
      <c r="L2511" s="1289"/>
      <c r="M2511" s="1289"/>
      <c r="N2511" s="1289"/>
      <c r="O2511" s="1289"/>
      <c r="P2511" s="1289"/>
      <c r="Q2511" s="1289"/>
      <c r="R2511" s="1289"/>
      <c r="S2511" s="1289"/>
      <c r="T2511" s="1289"/>
      <c r="U2511" s="1289"/>
      <c r="V2511" s="1289"/>
      <c r="W2511" s="1289"/>
      <c r="X2511" s="1289"/>
      <c r="Y2511" s="1289"/>
      <c r="Z2511" s="1289"/>
      <c r="AA2511" s="1289"/>
      <c r="AB2511" s="1289"/>
      <c r="AC2511" s="1289"/>
      <c r="AD2511" s="1289"/>
      <c r="AE2511" s="1289"/>
      <c r="AF2511" s="1289"/>
      <c r="AG2511" s="1289"/>
      <c r="AH2511" s="1289"/>
    </row>
    <row r="2512" spans="1:34" s="1290" customFormat="1" ht="45" x14ac:dyDescent="0.2">
      <c r="A2512" s="1288" t="s">
        <v>6924</v>
      </c>
      <c r="B2512" s="1288" t="s">
        <v>11720</v>
      </c>
      <c r="C2512" s="1288" t="s">
        <v>11711</v>
      </c>
      <c r="D2512" s="1288" t="s">
        <v>9837</v>
      </c>
      <c r="E2512" s="1288" t="s">
        <v>1667</v>
      </c>
      <c r="F2512" s="1288" t="s">
        <v>11712</v>
      </c>
      <c r="G2512" s="1288" t="s">
        <v>12569</v>
      </c>
      <c r="H2512" s="1288" t="s">
        <v>5279</v>
      </c>
      <c r="I2512" s="1288" t="s">
        <v>13707</v>
      </c>
      <c r="J2512" s="1288" t="s">
        <v>13708</v>
      </c>
      <c r="K2512" s="1289"/>
      <c r="L2512" s="1289"/>
      <c r="M2512" s="1289"/>
      <c r="N2512" s="1289"/>
      <c r="O2512" s="1289"/>
      <c r="P2512" s="1289"/>
      <c r="Q2512" s="1289"/>
      <c r="R2512" s="1289"/>
      <c r="S2512" s="1289"/>
      <c r="T2512" s="1289"/>
      <c r="U2512" s="1289"/>
      <c r="V2512" s="1289"/>
      <c r="W2512" s="1289"/>
      <c r="X2512" s="1289"/>
      <c r="Y2512" s="1289"/>
      <c r="Z2512" s="1289"/>
      <c r="AA2512" s="1289"/>
      <c r="AB2512" s="1289"/>
      <c r="AC2512" s="1289"/>
      <c r="AD2512" s="1289"/>
      <c r="AE2512" s="1289"/>
      <c r="AF2512" s="1289"/>
      <c r="AG2512" s="1289"/>
      <c r="AH2512" s="1289"/>
    </row>
    <row r="2513" spans="1:34" s="1290" customFormat="1" ht="45" x14ac:dyDescent="0.2">
      <c r="A2513" s="1288" t="s">
        <v>6924</v>
      </c>
      <c r="B2513" s="1288" t="s">
        <v>11721</v>
      </c>
      <c r="C2513" s="1288" t="s">
        <v>11711</v>
      </c>
      <c r="D2513" s="1288" t="s">
        <v>9837</v>
      </c>
      <c r="E2513" s="1288" t="s">
        <v>214</v>
      </c>
      <c r="F2513" s="1288" t="s">
        <v>11712</v>
      </c>
      <c r="G2513" s="1288" t="s">
        <v>13709</v>
      </c>
      <c r="H2513" s="1288" t="s">
        <v>1941</v>
      </c>
      <c r="I2513" s="1288" t="s">
        <v>5429</v>
      </c>
      <c r="J2513" s="1288" t="s">
        <v>13710</v>
      </c>
      <c r="K2513" s="1289"/>
      <c r="L2513" s="1289"/>
      <c r="M2513" s="1289"/>
      <c r="N2513" s="1289"/>
      <c r="O2513" s="1289"/>
      <c r="P2513" s="1289"/>
      <c r="Q2513" s="1289"/>
      <c r="R2513" s="1289"/>
      <c r="S2513" s="1289"/>
      <c r="T2513" s="1289"/>
      <c r="U2513" s="1289"/>
      <c r="V2513" s="1289"/>
      <c r="W2513" s="1289"/>
      <c r="X2513" s="1289"/>
      <c r="Y2513" s="1289"/>
      <c r="Z2513" s="1289"/>
      <c r="AA2513" s="1289"/>
      <c r="AB2513" s="1289"/>
      <c r="AC2513" s="1289"/>
      <c r="AD2513" s="1289"/>
      <c r="AE2513" s="1289"/>
      <c r="AF2513" s="1289"/>
      <c r="AG2513" s="1289"/>
      <c r="AH2513" s="1289"/>
    </row>
    <row r="2514" spans="1:34" s="1290" customFormat="1" ht="45" x14ac:dyDescent="0.2">
      <c r="A2514" s="1288" t="s">
        <v>6924</v>
      </c>
      <c r="B2514" s="1288" t="s">
        <v>11722</v>
      </c>
      <c r="C2514" s="1288" t="s">
        <v>11711</v>
      </c>
      <c r="D2514" s="1288" t="s">
        <v>9837</v>
      </c>
      <c r="E2514" s="1288" t="s">
        <v>1629</v>
      </c>
      <c r="F2514" s="1288" t="s">
        <v>11723</v>
      </c>
      <c r="G2514" s="1288" t="s">
        <v>13711</v>
      </c>
      <c r="H2514" s="1288" t="s">
        <v>2592</v>
      </c>
      <c r="I2514" s="1288" t="s">
        <v>13090</v>
      </c>
      <c r="J2514" s="1323" t="s">
        <v>13712</v>
      </c>
      <c r="K2514" s="1289"/>
      <c r="L2514" s="1289"/>
      <c r="M2514" s="1289"/>
      <c r="N2514" s="1289"/>
      <c r="O2514" s="1289"/>
      <c r="P2514" s="1289"/>
      <c r="Q2514" s="1289"/>
      <c r="R2514" s="1289"/>
      <c r="S2514" s="1289"/>
      <c r="T2514" s="1289"/>
      <c r="U2514" s="1289"/>
      <c r="V2514" s="1289"/>
      <c r="W2514" s="1289"/>
      <c r="X2514" s="1289"/>
      <c r="Y2514" s="1289"/>
      <c r="Z2514" s="1289"/>
      <c r="AA2514" s="1289"/>
      <c r="AB2514" s="1289"/>
      <c r="AC2514" s="1289"/>
      <c r="AD2514" s="1289"/>
      <c r="AE2514" s="1289"/>
      <c r="AF2514" s="1289"/>
      <c r="AG2514" s="1289"/>
      <c r="AH2514" s="1289"/>
    </row>
    <row r="2515" spans="1:34" s="1290" customFormat="1" ht="45" x14ac:dyDescent="0.2">
      <c r="A2515" s="1288" t="s">
        <v>6924</v>
      </c>
      <c r="B2515" s="1288" t="s">
        <v>11722</v>
      </c>
      <c r="C2515" s="1288" t="s">
        <v>11711</v>
      </c>
      <c r="D2515" s="1288" t="s">
        <v>9837</v>
      </c>
      <c r="E2515" s="1288" t="s">
        <v>1629</v>
      </c>
      <c r="F2515" s="1288" t="s">
        <v>11724</v>
      </c>
      <c r="G2515" s="1288" t="s">
        <v>13713</v>
      </c>
      <c r="H2515" s="1288" t="s">
        <v>1421</v>
      </c>
      <c r="I2515" s="1288" t="s">
        <v>4156</v>
      </c>
      <c r="J2515" s="1323" t="s">
        <v>13714</v>
      </c>
      <c r="K2515" s="1289"/>
      <c r="L2515" s="1289"/>
      <c r="M2515" s="1289"/>
      <c r="N2515" s="1289"/>
      <c r="O2515" s="1289"/>
      <c r="P2515" s="1289"/>
      <c r="Q2515" s="1289"/>
      <c r="R2515" s="1289"/>
      <c r="S2515" s="1289"/>
      <c r="T2515" s="1289"/>
      <c r="U2515" s="1289"/>
      <c r="V2515" s="1289"/>
      <c r="W2515" s="1289"/>
      <c r="X2515" s="1289"/>
      <c r="Y2515" s="1289"/>
      <c r="Z2515" s="1289"/>
      <c r="AA2515" s="1289"/>
      <c r="AB2515" s="1289"/>
      <c r="AC2515" s="1289"/>
      <c r="AD2515" s="1289"/>
      <c r="AE2515" s="1289"/>
      <c r="AF2515" s="1289"/>
      <c r="AG2515" s="1289"/>
      <c r="AH2515" s="1289"/>
    </row>
    <row r="2516" spans="1:34" s="1290" customFormat="1" ht="45" x14ac:dyDescent="0.2">
      <c r="A2516" s="1288" t="s">
        <v>6924</v>
      </c>
      <c r="B2516" s="1288" t="s">
        <v>11722</v>
      </c>
      <c r="C2516" s="1288" t="s">
        <v>11711</v>
      </c>
      <c r="D2516" s="1288" t="s">
        <v>9837</v>
      </c>
      <c r="E2516" s="1288" t="s">
        <v>1629</v>
      </c>
      <c r="F2516" s="1288" t="s">
        <v>11725</v>
      </c>
      <c r="G2516" s="1338" t="s">
        <v>8832</v>
      </c>
      <c r="H2516" s="1338" t="s">
        <v>13715</v>
      </c>
      <c r="I2516" s="1338" t="s">
        <v>9266</v>
      </c>
      <c r="J2516" s="1338" t="s">
        <v>13716</v>
      </c>
      <c r="K2516" s="1289"/>
      <c r="L2516" s="1289"/>
      <c r="M2516" s="1289"/>
      <c r="N2516" s="1289"/>
      <c r="O2516" s="1289"/>
      <c r="P2516" s="1289"/>
      <c r="Q2516" s="1289"/>
      <c r="R2516" s="1289"/>
      <c r="S2516" s="1289"/>
      <c r="T2516" s="1289"/>
      <c r="U2516" s="1289"/>
      <c r="V2516" s="1289"/>
      <c r="W2516" s="1289"/>
      <c r="X2516" s="1289"/>
      <c r="Y2516" s="1289"/>
      <c r="Z2516" s="1289"/>
      <c r="AA2516" s="1289"/>
      <c r="AB2516" s="1289"/>
      <c r="AC2516" s="1289"/>
      <c r="AD2516" s="1289"/>
      <c r="AE2516" s="1289"/>
      <c r="AF2516" s="1289"/>
      <c r="AG2516" s="1289"/>
      <c r="AH2516" s="1289"/>
    </row>
    <row r="2517" spans="1:34" s="1290" customFormat="1" ht="45" x14ac:dyDescent="0.2">
      <c r="A2517" s="1288" t="s">
        <v>6924</v>
      </c>
      <c r="B2517" s="1288" t="s">
        <v>11722</v>
      </c>
      <c r="C2517" s="1288" t="s">
        <v>11711</v>
      </c>
      <c r="D2517" s="1288" t="s">
        <v>9837</v>
      </c>
      <c r="E2517" s="1288" t="s">
        <v>1629</v>
      </c>
      <c r="F2517" s="1288" t="s">
        <v>11726</v>
      </c>
      <c r="G2517" s="1288" t="s">
        <v>13711</v>
      </c>
      <c r="H2517" s="1288" t="s">
        <v>2592</v>
      </c>
      <c r="I2517" s="1288" t="s">
        <v>13090</v>
      </c>
      <c r="J2517" s="1323" t="s">
        <v>13712</v>
      </c>
      <c r="K2517" s="1289"/>
      <c r="L2517" s="1289"/>
      <c r="M2517" s="1289"/>
      <c r="N2517" s="1289"/>
      <c r="O2517" s="1289"/>
      <c r="P2517" s="1289"/>
      <c r="Q2517" s="1289"/>
      <c r="R2517" s="1289"/>
      <c r="S2517" s="1289"/>
      <c r="T2517" s="1289"/>
      <c r="U2517" s="1289"/>
      <c r="V2517" s="1289"/>
      <c r="W2517" s="1289"/>
      <c r="X2517" s="1289"/>
      <c r="Y2517" s="1289"/>
      <c r="Z2517" s="1289"/>
      <c r="AA2517" s="1289"/>
      <c r="AB2517" s="1289"/>
      <c r="AC2517" s="1289"/>
      <c r="AD2517" s="1289"/>
      <c r="AE2517" s="1289"/>
      <c r="AF2517" s="1289"/>
      <c r="AG2517" s="1289"/>
      <c r="AH2517" s="1289"/>
    </row>
    <row r="2518" spans="1:34" s="1290" customFormat="1" ht="45" x14ac:dyDescent="0.2">
      <c r="A2518" s="1288" t="s">
        <v>6924</v>
      </c>
      <c r="B2518" s="1288" t="s">
        <v>11722</v>
      </c>
      <c r="C2518" s="1288" t="s">
        <v>11711</v>
      </c>
      <c r="D2518" s="1288" t="s">
        <v>9837</v>
      </c>
      <c r="E2518" s="1288" t="s">
        <v>1629</v>
      </c>
      <c r="F2518" s="1288" t="s">
        <v>11727</v>
      </c>
      <c r="G2518" s="1288" t="s">
        <v>13717</v>
      </c>
      <c r="H2518" s="1288" t="s">
        <v>13718</v>
      </c>
      <c r="I2518" s="1288" t="s">
        <v>13719</v>
      </c>
      <c r="J2518" s="1323" t="s">
        <v>13720</v>
      </c>
      <c r="K2518" s="1289"/>
      <c r="L2518" s="1289"/>
      <c r="M2518" s="1289"/>
      <c r="N2518" s="1289"/>
      <c r="O2518" s="1289"/>
      <c r="P2518" s="1289"/>
      <c r="Q2518" s="1289"/>
      <c r="R2518" s="1289"/>
      <c r="S2518" s="1289"/>
      <c r="T2518" s="1289"/>
      <c r="U2518" s="1289"/>
      <c r="V2518" s="1289"/>
      <c r="W2518" s="1289"/>
      <c r="X2518" s="1289"/>
      <c r="Y2518" s="1289"/>
      <c r="Z2518" s="1289"/>
      <c r="AA2518" s="1289"/>
      <c r="AB2518" s="1289"/>
      <c r="AC2518" s="1289"/>
      <c r="AD2518" s="1289"/>
      <c r="AE2518" s="1289"/>
      <c r="AF2518" s="1289"/>
      <c r="AG2518" s="1289"/>
      <c r="AH2518" s="1289"/>
    </row>
    <row r="2519" spans="1:34" s="1290" customFormat="1" ht="45" x14ac:dyDescent="0.2">
      <c r="A2519" s="1288" t="s">
        <v>6924</v>
      </c>
      <c r="B2519" s="1288" t="s">
        <v>11722</v>
      </c>
      <c r="C2519" s="1288" t="s">
        <v>11711</v>
      </c>
      <c r="D2519" s="1288" t="s">
        <v>9837</v>
      </c>
      <c r="E2519" s="1288" t="s">
        <v>1629</v>
      </c>
      <c r="F2519" s="1288" t="s">
        <v>11728</v>
      </c>
      <c r="G2519" s="1288" t="s">
        <v>13721</v>
      </c>
      <c r="H2519" s="1288" t="s">
        <v>1421</v>
      </c>
      <c r="I2519" s="1288" t="s">
        <v>4156</v>
      </c>
      <c r="J2519" s="1323" t="s">
        <v>13722</v>
      </c>
      <c r="K2519" s="1289"/>
      <c r="L2519" s="1289"/>
      <c r="M2519" s="1289"/>
      <c r="N2519" s="1289"/>
      <c r="O2519" s="1289"/>
      <c r="P2519" s="1289"/>
      <c r="Q2519" s="1289"/>
      <c r="R2519" s="1289"/>
      <c r="S2519" s="1289"/>
      <c r="T2519" s="1289"/>
      <c r="U2519" s="1289"/>
      <c r="V2519" s="1289"/>
      <c r="W2519" s="1289"/>
      <c r="X2519" s="1289"/>
      <c r="Y2519" s="1289"/>
      <c r="Z2519" s="1289"/>
      <c r="AA2519" s="1289"/>
      <c r="AB2519" s="1289"/>
      <c r="AC2519" s="1289"/>
      <c r="AD2519" s="1289"/>
      <c r="AE2519" s="1289"/>
      <c r="AF2519" s="1289"/>
      <c r="AG2519" s="1289"/>
      <c r="AH2519" s="1289"/>
    </row>
    <row r="2520" spans="1:34" s="1290" customFormat="1" ht="45" x14ac:dyDescent="0.2">
      <c r="A2520" s="1288" t="s">
        <v>6924</v>
      </c>
      <c r="B2520" s="1288" t="s">
        <v>11722</v>
      </c>
      <c r="C2520" s="1288" t="s">
        <v>11711</v>
      </c>
      <c r="D2520" s="1288" t="s">
        <v>9837</v>
      </c>
      <c r="E2520" s="1288" t="s">
        <v>1629</v>
      </c>
      <c r="F2520" s="1288" t="s">
        <v>11729</v>
      </c>
      <c r="G2520" s="1288" t="s">
        <v>13723</v>
      </c>
      <c r="H2520" s="1288" t="s">
        <v>13724</v>
      </c>
      <c r="I2520" s="1288" t="s">
        <v>3641</v>
      </c>
      <c r="J2520" s="1323" t="s">
        <v>13725</v>
      </c>
      <c r="K2520" s="1289"/>
      <c r="L2520" s="1289"/>
      <c r="M2520" s="1289"/>
      <c r="N2520" s="1289"/>
      <c r="O2520" s="1289"/>
      <c r="P2520" s="1289"/>
      <c r="Q2520" s="1289"/>
      <c r="R2520" s="1289"/>
      <c r="S2520" s="1289"/>
      <c r="T2520" s="1289"/>
      <c r="U2520" s="1289"/>
      <c r="V2520" s="1289"/>
      <c r="W2520" s="1289"/>
      <c r="X2520" s="1289"/>
      <c r="Y2520" s="1289"/>
      <c r="Z2520" s="1289"/>
      <c r="AA2520" s="1289"/>
      <c r="AB2520" s="1289"/>
      <c r="AC2520" s="1289"/>
      <c r="AD2520" s="1289"/>
      <c r="AE2520" s="1289"/>
      <c r="AF2520" s="1289"/>
      <c r="AG2520" s="1289"/>
      <c r="AH2520" s="1289"/>
    </row>
    <row r="2521" spans="1:34" s="1290" customFormat="1" ht="45" x14ac:dyDescent="0.2">
      <c r="A2521" s="1288" t="s">
        <v>6924</v>
      </c>
      <c r="B2521" s="1288" t="s">
        <v>11722</v>
      </c>
      <c r="C2521" s="1288" t="s">
        <v>11711</v>
      </c>
      <c r="D2521" s="1288" t="s">
        <v>9837</v>
      </c>
      <c r="E2521" s="1288" t="s">
        <v>1629</v>
      </c>
      <c r="F2521" s="1288" t="s">
        <v>11730</v>
      </c>
      <c r="G2521" s="1288" t="s">
        <v>4895</v>
      </c>
      <c r="H2521" s="1288" t="s">
        <v>1453</v>
      </c>
      <c r="I2521" s="1288" t="s">
        <v>13726</v>
      </c>
      <c r="J2521" s="1323" t="s">
        <v>13727</v>
      </c>
      <c r="K2521" s="1289"/>
      <c r="L2521" s="1289"/>
      <c r="M2521" s="1289"/>
      <c r="N2521" s="1289"/>
      <c r="O2521" s="1289"/>
      <c r="P2521" s="1289"/>
      <c r="Q2521" s="1289"/>
      <c r="R2521" s="1289"/>
      <c r="S2521" s="1289"/>
      <c r="T2521" s="1289"/>
      <c r="U2521" s="1289"/>
      <c r="V2521" s="1289"/>
      <c r="W2521" s="1289"/>
      <c r="X2521" s="1289"/>
      <c r="Y2521" s="1289"/>
      <c r="Z2521" s="1289"/>
      <c r="AA2521" s="1289"/>
      <c r="AB2521" s="1289"/>
      <c r="AC2521" s="1289"/>
      <c r="AD2521" s="1289"/>
      <c r="AE2521" s="1289"/>
      <c r="AF2521" s="1289"/>
      <c r="AG2521" s="1289"/>
      <c r="AH2521" s="1289"/>
    </row>
    <row r="2522" spans="1:34" s="1290" customFormat="1" ht="45" x14ac:dyDescent="0.2">
      <c r="A2522" s="1288" t="s">
        <v>6924</v>
      </c>
      <c r="B2522" s="1288" t="s">
        <v>11722</v>
      </c>
      <c r="C2522" s="1288" t="s">
        <v>11711</v>
      </c>
      <c r="D2522" s="1288" t="s">
        <v>9837</v>
      </c>
      <c r="E2522" s="1288" t="s">
        <v>1629</v>
      </c>
      <c r="F2522" s="1288" t="s">
        <v>11731</v>
      </c>
      <c r="G2522" s="1288" t="s">
        <v>13728</v>
      </c>
      <c r="H2522" s="1288" t="s">
        <v>3697</v>
      </c>
      <c r="I2522" s="1288" t="s">
        <v>3559</v>
      </c>
      <c r="J2522" s="1323" t="s">
        <v>13729</v>
      </c>
      <c r="K2522" s="1289"/>
      <c r="L2522" s="1289"/>
      <c r="M2522" s="1289"/>
      <c r="N2522" s="1289"/>
      <c r="O2522" s="1289"/>
      <c r="P2522" s="1289"/>
      <c r="Q2522" s="1289"/>
      <c r="R2522" s="1289"/>
      <c r="S2522" s="1289"/>
      <c r="T2522" s="1289"/>
      <c r="U2522" s="1289"/>
      <c r="V2522" s="1289"/>
      <c r="W2522" s="1289"/>
      <c r="X2522" s="1289"/>
      <c r="Y2522" s="1289"/>
      <c r="Z2522" s="1289"/>
      <c r="AA2522" s="1289"/>
      <c r="AB2522" s="1289"/>
      <c r="AC2522" s="1289"/>
      <c r="AD2522" s="1289"/>
      <c r="AE2522" s="1289"/>
      <c r="AF2522" s="1289"/>
      <c r="AG2522" s="1289"/>
      <c r="AH2522" s="1289"/>
    </row>
    <row r="2523" spans="1:34" s="1290" customFormat="1" ht="45" x14ac:dyDescent="0.2">
      <c r="A2523" s="1288" t="s">
        <v>6924</v>
      </c>
      <c r="B2523" s="1288" t="s">
        <v>11722</v>
      </c>
      <c r="C2523" s="1288" t="s">
        <v>11711</v>
      </c>
      <c r="D2523" s="1288" t="s">
        <v>9837</v>
      </c>
      <c r="E2523" s="1288" t="s">
        <v>1629</v>
      </c>
      <c r="F2523" s="1288" t="s">
        <v>11732</v>
      </c>
      <c r="G2523" s="1288" t="s">
        <v>13721</v>
      </c>
      <c r="H2523" s="1288" t="s">
        <v>1421</v>
      </c>
      <c r="I2523" s="1288" t="s">
        <v>4156</v>
      </c>
      <c r="J2523" s="1323" t="s">
        <v>13730</v>
      </c>
      <c r="K2523" s="1289"/>
      <c r="L2523" s="1289"/>
      <c r="M2523" s="1289"/>
      <c r="N2523" s="1289"/>
      <c r="O2523" s="1289"/>
      <c r="P2523" s="1289"/>
      <c r="Q2523" s="1289"/>
      <c r="R2523" s="1289"/>
      <c r="S2523" s="1289"/>
      <c r="T2523" s="1289"/>
      <c r="U2523" s="1289"/>
      <c r="V2523" s="1289"/>
      <c r="W2523" s="1289"/>
      <c r="X2523" s="1289"/>
      <c r="Y2523" s="1289"/>
      <c r="Z2523" s="1289"/>
      <c r="AA2523" s="1289"/>
      <c r="AB2523" s="1289"/>
      <c r="AC2523" s="1289"/>
      <c r="AD2523" s="1289"/>
      <c r="AE2523" s="1289"/>
      <c r="AF2523" s="1289"/>
      <c r="AG2523" s="1289"/>
      <c r="AH2523" s="1289"/>
    </row>
    <row r="2524" spans="1:34" s="1290" customFormat="1" ht="45" x14ac:dyDescent="0.2">
      <c r="A2524" s="1288" t="s">
        <v>6924</v>
      </c>
      <c r="B2524" s="1288" t="s">
        <v>11722</v>
      </c>
      <c r="C2524" s="1288" t="s">
        <v>11711</v>
      </c>
      <c r="D2524" s="1288" t="s">
        <v>9837</v>
      </c>
      <c r="E2524" s="1288" t="s">
        <v>1629</v>
      </c>
      <c r="F2524" s="1288" t="s">
        <v>11733</v>
      </c>
      <c r="G2524" s="1288" t="s">
        <v>13728</v>
      </c>
      <c r="H2524" s="1288" t="s">
        <v>3697</v>
      </c>
      <c r="I2524" s="1288" t="s">
        <v>3559</v>
      </c>
      <c r="J2524" s="1323" t="s">
        <v>13731</v>
      </c>
      <c r="K2524" s="1289"/>
      <c r="L2524" s="1289"/>
      <c r="M2524" s="1289"/>
      <c r="N2524" s="1289"/>
      <c r="O2524" s="1289"/>
      <c r="P2524" s="1289"/>
      <c r="Q2524" s="1289"/>
      <c r="R2524" s="1289"/>
      <c r="S2524" s="1289"/>
      <c r="T2524" s="1289"/>
      <c r="U2524" s="1289"/>
      <c r="V2524" s="1289"/>
      <c r="W2524" s="1289"/>
      <c r="X2524" s="1289"/>
      <c r="Y2524" s="1289"/>
      <c r="Z2524" s="1289"/>
      <c r="AA2524" s="1289"/>
      <c r="AB2524" s="1289"/>
      <c r="AC2524" s="1289"/>
      <c r="AD2524" s="1289"/>
      <c r="AE2524" s="1289"/>
      <c r="AF2524" s="1289"/>
      <c r="AG2524" s="1289"/>
      <c r="AH2524" s="1289"/>
    </row>
    <row r="2525" spans="1:34" s="1290" customFormat="1" ht="45" x14ac:dyDescent="0.2">
      <c r="A2525" s="1288" t="s">
        <v>6924</v>
      </c>
      <c r="B2525" s="1288" t="s">
        <v>11722</v>
      </c>
      <c r="C2525" s="1288" t="s">
        <v>11711</v>
      </c>
      <c r="D2525" s="1288" t="s">
        <v>9837</v>
      </c>
      <c r="E2525" s="1288" t="s">
        <v>1629</v>
      </c>
      <c r="F2525" s="1288" t="s">
        <v>11734</v>
      </c>
      <c r="G2525" s="1288" t="s">
        <v>13732</v>
      </c>
      <c r="H2525" s="1288" t="s">
        <v>2856</v>
      </c>
      <c r="I2525" s="1288" t="s">
        <v>2144</v>
      </c>
      <c r="J2525" s="1323" t="s">
        <v>13733</v>
      </c>
      <c r="K2525" s="1289"/>
      <c r="L2525" s="1289"/>
      <c r="M2525" s="1289"/>
      <c r="N2525" s="1289"/>
      <c r="O2525" s="1289"/>
      <c r="P2525" s="1289"/>
      <c r="Q2525" s="1289"/>
      <c r="R2525" s="1289"/>
      <c r="S2525" s="1289"/>
      <c r="T2525" s="1289"/>
      <c r="U2525" s="1289"/>
      <c r="V2525" s="1289"/>
      <c r="W2525" s="1289"/>
      <c r="X2525" s="1289"/>
      <c r="Y2525" s="1289"/>
      <c r="Z2525" s="1289"/>
      <c r="AA2525" s="1289"/>
      <c r="AB2525" s="1289"/>
      <c r="AC2525" s="1289"/>
      <c r="AD2525" s="1289"/>
      <c r="AE2525" s="1289"/>
      <c r="AF2525" s="1289"/>
      <c r="AG2525" s="1289"/>
      <c r="AH2525" s="1289"/>
    </row>
    <row r="2526" spans="1:34" s="1290" customFormat="1" ht="45" x14ac:dyDescent="0.2">
      <c r="A2526" s="1288" t="s">
        <v>6924</v>
      </c>
      <c r="B2526" s="1288" t="s">
        <v>11722</v>
      </c>
      <c r="C2526" s="1288" t="s">
        <v>11711</v>
      </c>
      <c r="D2526" s="1288" t="s">
        <v>9837</v>
      </c>
      <c r="E2526" s="1288" t="s">
        <v>1629</v>
      </c>
      <c r="F2526" s="1288" t="s">
        <v>11735</v>
      </c>
      <c r="G2526" s="1288" t="s">
        <v>13734</v>
      </c>
      <c r="H2526" s="1288" t="s">
        <v>13606</v>
      </c>
      <c r="I2526" s="1288" t="s">
        <v>13726</v>
      </c>
      <c r="J2526" s="1323" t="s">
        <v>13735</v>
      </c>
      <c r="K2526" s="1289"/>
      <c r="L2526" s="1289"/>
      <c r="M2526" s="1289"/>
      <c r="N2526" s="1289"/>
      <c r="O2526" s="1289"/>
      <c r="P2526" s="1289"/>
      <c r="Q2526" s="1289"/>
      <c r="R2526" s="1289"/>
      <c r="S2526" s="1289"/>
      <c r="T2526" s="1289"/>
      <c r="U2526" s="1289"/>
      <c r="V2526" s="1289"/>
      <c r="W2526" s="1289"/>
      <c r="X2526" s="1289"/>
      <c r="Y2526" s="1289"/>
      <c r="Z2526" s="1289"/>
      <c r="AA2526" s="1289"/>
      <c r="AB2526" s="1289"/>
      <c r="AC2526" s="1289"/>
      <c r="AD2526" s="1289"/>
      <c r="AE2526" s="1289"/>
      <c r="AF2526" s="1289"/>
      <c r="AG2526" s="1289"/>
      <c r="AH2526" s="1289"/>
    </row>
    <row r="2527" spans="1:34" s="1290" customFormat="1" ht="45" x14ac:dyDescent="0.2">
      <c r="A2527" s="1288" t="s">
        <v>6924</v>
      </c>
      <c r="B2527" s="1288" t="s">
        <v>11722</v>
      </c>
      <c r="C2527" s="1288" t="s">
        <v>11711</v>
      </c>
      <c r="D2527" s="1288" t="s">
        <v>9837</v>
      </c>
      <c r="E2527" s="1288" t="s">
        <v>1629</v>
      </c>
      <c r="F2527" s="1288" t="s">
        <v>11736</v>
      </c>
      <c r="G2527" s="1288" t="s">
        <v>13736</v>
      </c>
      <c r="H2527" s="1288" t="s">
        <v>13596</v>
      </c>
      <c r="I2527" s="1288" t="s">
        <v>3628</v>
      </c>
      <c r="J2527" s="1323" t="s">
        <v>13737</v>
      </c>
      <c r="K2527" s="1289"/>
      <c r="L2527" s="1289"/>
      <c r="M2527" s="1289"/>
      <c r="N2527" s="1289"/>
      <c r="O2527" s="1289"/>
      <c r="P2527" s="1289"/>
      <c r="Q2527" s="1289"/>
      <c r="R2527" s="1289"/>
      <c r="S2527" s="1289"/>
      <c r="T2527" s="1289"/>
      <c r="U2527" s="1289"/>
      <c r="V2527" s="1289"/>
      <c r="W2527" s="1289"/>
      <c r="X2527" s="1289"/>
      <c r="Y2527" s="1289"/>
      <c r="Z2527" s="1289"/>
      <c r="AA2527" s="1289"/>
      <c r="AB2527" s="1289"/>
      <c r="AC2527" s="1289"/>
      <c r="AD2527" s="1289"/>
      <c r="AE2527" s="1289"/>
      <c r="AF2527" s="1289"/>
      <c r="AG2527" s="1289"/>
      <c r="AH2527" s="1289"/>
    </row>
    <row r="2528" spans="1:34" s="1290" customFormat="1" ht="45" x14ac:dyDescent="0.2">
      <c r="A2528" s="1288" t="s">
        <v>6924</v>
      </c>
      <c r="B2528" s="1288" t="s">
        <v>11722</v>
      </c>
      <c r="C2528" s="1288" t="s">
        <v>11711</v>
      </c>
      <c r="D2528" s="1288" t="s">
        <v>9837</v>
      </c>
      <c r="E2528" s="1288" t="s">
        <v>1629</v>
      </c>
      <c r="F2528" s="1288" t="s">
        <v>11737</v>
      </c>
      <c r="G2528" s="1288" t="s">
        <v>13738</v>
      </c>
      <c r="H2528" s="1288" t="s">
        <v>12506</v>
      </c>
      <c r="I2528" s="1288" t="s">
        <v>6710</v>
      </c>
      <c r="J2528" s="1323" t="s">
        <v>13739</v>
      </c>
      <c r="K2528" s="1289"/>
      <c r="L2528" s="1289"/>
      <c r="M2528" s="1289"/>
      <c r="N2528" s="1289"/>
      <c r="O2528" s="1289"/>
      <c r="P2528" s="1289"/>
      <c r="Q2528" s="1289"/>
      <c r="R2528" s="1289"/>
      <c r="S2528" s="1289"/>
      <c r="T2528" s="1289"/>
      <c r="U2528" s="1289"/>
      <c r="V2528" s="1289"/>
      <c r="W2528" s="1289"/>
      <c r="X2528" s="1289"/>
      <c r="Y2528" s="1289"/>
      <c r="Z2528" s="1289"/>
      <c r="AA2528" s="1289"/>
      <c r="AB2528" s="1289"/>
      <c r="AC2528" s="1289"/>
      <c r="AD2528" s="1289"/>
      <c r="AE2528" s="1289"/>
      <c r="AF2528" s="1289"/>
      <c r="AG2528" s="1289"/>
      <c r="AH2528" s="1289"/>
    </row>
    <row r="2529" spans="1:34" s="1290" customFormat="1" ht="45" x14ac:dyDescent="0.2">
      <c r="A2529" s="1288" t="s">
        <v>6924</v>
      </c>
      <c r="B2529" s="1288" t="s">
        <v>11722</v>
      </c>
      <c r="C2529" s="1288" t="s">
        <v>11711</v>
      </c>
      <c r="D2529" s="1288" t="s">
        <v>9837</v>
      </c>
      <c r="E2529" s="1288" t="s">
        <v>1629</v>
      </c>
      <c r="F2529" s="1288" t="s">
        <v>11738</v>
      </c>
      <c r="G2529" s="1288" t="s">
        <v>13740</v>
      </c>
      <c r="H2529" s="1288" t="s">
        <v>4609</v>
      </c>
      <c r="I2529" s="1288" t="s">
        <v>13741</v>
      </c>
      <c r="J2529" s="1323" t="s">
        <v>13742</v>
      </c>
      <c r="K2529" s="1289"/>
      <c r="L2529" s="1289"/>
      <c r="M2529" s="1289"/>
      <c r="N2529" s="1289"/>
      <c r="O2529" s="1289"/>
      <c r="P2529" s="1289"/>
      <c r="Q2529" s="1289"/>
      <c r="R2529" s="1289"/>
      <c r="S2529" s="1289"/>
      <c r="T2529" s="1289"/>
      <c r="U2529" s="1289"/>
      <c r="V2529" s="1289"/>
      <c r="W2529" s="1289"/>
      <c r="X2529" s="1289"/>
      <c r="Y2529" s="1289"/>
      <c r="Z2529" s="1289"/>
      <c r="AA2529" s="1289"/>
      <c r="AB2529" s="1289"/>
      <c r="AC2529" s="1289"/>
      <c r="AD2529" s="1289"/>
      <c r="AE2529" s="1289"/>
      <c r="AF2529" s="1289"/>
      <c r="AG2529" s="1289"/>
      <c r="AH2529" s="1289"/>
    </row>
    <row r="2530" spans="1:34" s="1290" customFormat="1" ht="45" x14ac:dyDescent="0.2">
      <c r="A2530" s="1288" t="s">
        <v>6924</v>
      </c>
      <c r="B2530" s="1288" t="s">
        <v>11722</v>
      </c>
      <c r="C2530" s="1288" t="s">
        <v>11711</v>
      </c>
      <c r="D2530" s="1288" t="s">
        <v>9837</v>
      </c>
      <c r="E2530" s="1288" t="s">
        <v>1629</v>
      </c>
      <c r="F2530" s="1288" t="s">
        <v>11739</v>
      </c>
      <c r="G2530" s="1288" t="s">
        <v>4950</v>
      </c>
      <c r="H2530" s="1288" t="s">
        <v>3583</v>
      </c>
      <c r="I2530" s="1288" t="s">
        <v>8909</v>
      </c>
      <c r="J2530" s="1323" t="s">
        <v>13743</v>
      </c>
      <c r="K2530" s="1289"/>
      <c r="L2530" s="1289"/>
      <c r="M2530" s="1289"/>
      <c r="N2530" s="1289"/>
      <c r="O2530" s="1289"/>
      <c r="P2530" s="1289"/>
      <c r="Q2530" s="1289"/>
      <c r="R2530" s="1289"/>
      <c r="S2530" s="1289"/>
      <c r="T2530" s="1289"/>
      <c r="U2530" s="1289"/>
      <c r="V2530" s="1289"/>
      <c r="W2530" s="1289"/>
      <c r="X2530" s="1289"/>
      <c r="Y2530" s="1289"/>
      <c r="Z2530" s="1289"/>
      <c r="AA2530" s="1289"/>
      <c r="AB2530" s="1289"/>
      <c r="AC2530" s="1289"/>
      <c r="AD2530" s="1289"/>
      <c r="AE2530" s="1289"/>
      <c r="AF2530" s="1289"/>
      <c r="AG2530" s="1289"/>
      <c r="AH2530" s="1289"/>
    </row>
    <row r="2531" spans="1:34" s="1290" customFormat="1" ht="45" x14ac:dyDescent="0.2">
      <c r="A2531" s="1288" t="s">
        <v>6924</v>
      </c>
      <c r="B2531" s="1288" t="s">
        <v>11722</v>
      </c>
      <c r="C2531" s="1288" t="s">
        <v>11711</v>
      </c>
      <c r="D2531" s="1288" t="s">
        <v>9837</v>
      </c>
      <c r="E2531" s="1288" t="s">
        <v>1629</v>
      </c>
      <c r="F2531" s="1288" t="s">
        <v>11740</v>
      </c>
      <c r="G2531" s="1288" t="s">
        <v>13740</v>
      </c>
      <c r="H2531" s="1288" t="s">
        <v>4609</v>
      </c>
      <c r="I2531" s="1288" t="s">
        <v>13741</v>
      </c>
      <c r="J2531" s="1323" t="s">
        <v>13744</v>
      </c>
      <c r="K2531" s="1289"/>
      <c r="L2531" s="1289"/>
      <c r="M2531" s="1289"/>
      <c r="N2531" s="1289"/>
      <c r="O2531" s="1289"/>
      <c r="P2531" s="1289"/>
      <c r="Q2531" s="1289"/>
      <c r="R2531" s="1289"/>
      <c r="S2531" s="1289"/>
      <c r="T2531" s="1289"/>
      <c r="U2531" s="1289"/>
      <c r="V2531" s="1289"/>
      <c r="W2531" s="1289"/>
      <c r="X2531" s="1289"/>
      <c r="Y2531" s="1289"/>
      <c r="Z2531" s="1289"/>
      <c r="AA2531" s="1289"/>
      <c r="AB2531" s="1289"/>
      <c r="AC2531" s="1289"/>
      <c r="AD2531" s="1289"/>
      <c r="AE2531" s="1289"/>
      <c r="AF2531" s="1289"/>
      <c r="AG2531" s="1289"/>
      <c r="AH2531" s="1289"/>
    </row>
    <row r="2532" spans="1:34" s="1290" customFormat="1" ht="45" x14ac:dyDescent="0.2">
      <c r="A2532" s="1288" t="s">
        <v>6924</v>
      </c>
      <c r="B2532" s="1288" t="s">
        <v>11722</v>
      </c>
      <c r="C2532" s="1288" t="s">
        <v>11711</v>
      </c>
      <c r="D2532" s="1288" t="s">
        <v>9837</v>
      </c>
      <c r="E2532" s="1288" t="s">
        <v>1629</v>
      </c>
      <c r="F2532" s="1288" t="s">
        <v>11741</v>
      </c>
      <c r="G2532" s="1288" t="s">
        <v>13745</v>
      </c>
      <c r="H2532" s="1288" t="s">
        <v>2135</v>
      </c>
      <c r="I2532" s="1288" t="s">
        <v>13746</v>
      </c>
      <c r="J2532" s="1323" t="s">
        <v>13747</v>
      </c>
      <c r="K2532" s="1289"/>
      <c r="L2532" s="1289"/>
      <c r="M2532" s="1289"/>
      <c r="N2532" s="1289"/>
      <c r="O2532" s="1289"/>
      <c r="P2532" s="1289"/>
      <c r="Q2532" s="1289"/>
      <c r="R2532" s="1289"/>
      <c r="S2532" s="1289"/>
      <c r="T2532" s="1289"/>
      <c r="U2532" s="1289"/>
      <c r="V2532" s="1289"/>
      <c r="W2532" s="1289"/>
      <c r="X2532" s="1289"/>
      <c r="Y2532" s="1289"/>
      <c r="Z2532" s="1289"/>
      <c r="AA2532" s="1289"/>
      <c r="AB2532" s="1289"/>
      <c r="AC2532" s="1289"/>
      <c r="AD2532" s="1289"/>
      <c r="AE2532" s="1289"/>
      <c r="AF2532" s="1289"/>
      <c r="AG2532" s="1289"/>
      <c r="AH2532" s="1289"/>
    </row>
    <row r="2533" spans="1:34" s="1290" customFormat="1" ht="45" x14ac:dyDescent="0.2">
      <c r="A2533" s="1288" t="s">
        <v>6924</v>
      </c>
      <c r="B2533" s="1288" t="s">
        <v>11722</v>
      </c>
      <c r="C2533" s="1288" t="s">
        <v>11711</v>
      </c>
      <c r="D2533" s="1288" t="s">
        <v>9837</v>
      </c>
      <c r="E2533" s="1288" t="s">
        <v>1629</v>
      </c>
      <c r="F2533" s="1288" t="s">
        <v>11742</v>
      </c>
      <c r="G2533" s="1288" t="s">
        <v>13748</v>
      </c>
      <c r="H2533" s="1288" t="s">
        <v>2592</v>
      </c>
      <c r="I2533" s="1288" t="s">
        <v>6839</v>
      </c>
      <c r="J2533" s="1323" t="s">
        <v>13749</v>
      </c>
      <c r="K2533" s="1289"/>
      <c r="L2533" s="1289"/>
      <c r="M2533" s="1289"/>
      <c r="N2533" s="1289"/>
      <c r="O2533" s="1289"/>
      <c r="P2533" s="1289"/>
      <c r="Q2533" s="1289"/>
      <c r="R2533" s="1289"/>
      <c r="S2533" s="1289"/>
      <c r="T2533" s="1289"/>
      <c r="U2533" s="1289"/>
      <c r="V2533" s="1289"/>
      <c r="W2533" s="1289"/>
      <c r="X2533" s="1289"/>
      <c r="Y2533" s="1289"/>
      <c r="Z2533" s="1289"/>
      <c r="AA2533" s="1289"/>
      <c r="AB2533" s="1289"/>
      <c r="AC2533" s="1289"/>
      <c r="AD2533" s="1289"/>
      <c r="AE2533" s="1289"/>
      <c r="AF2533" s="1289"/>
      <c r="AG2533" s="1289"/>
      <c r="AH2533" s="1289"/>
    </row>
    <row r="2534" spans="1:34" s="1290" customFormat="1" ht="45" x14ac:dyDescent="0.2">
      <c r="A2534" s="1288" t="s">
        <v>6924</v>
      </c>
      <c r="B2534" s="1288" t="s">
        <v>11722</v>
      </c>
      <c r="C2534" s="1288" t="s">
        <v>11711</v>
      </c>
      <c r="D2534" s="1288" t="s">
        <v>9837</v>
      </c>
      <c r="E2534" s="1288" t="s">
        <v>1629</v>
      </c>
      <c r="F2534" s="1288" t="s">
        <v>11743</v>
      </c>
      <c r="G2534" s="1288" t="s">
        <v>5166</v>
      </c>
      <c r="H2534" s="1288" t="s">
        <v>1783</v>
      </c>
      <c r="I2534" s="1288" t="s">
        <v>13750</v>
      </c>
      <c r="J2534" s="1323" t="s">
        <v>13751</v>
      </c>
      <c r="K2534" s="1289"/>
      <c r="L2534" s="1289"/>
      <c r="M2534" s="1289"/>
      <c r="N2534" s="1289"/>
      <c r="O2534" s="1289"/>
      <c r="P2534" s="1289"/>
      <c r="Q2534" s="1289"/>
      <c r="R2534" s="1289"/>
      <c r="S2534" s="1289"/>
      <c r="T2534" s="1289"/>
      <c r="U2534" s="1289"/>
      <c r="V2534" s="1289"/>
      <c r="W2534" s="1289"/>
      <c r="X2534" s="1289"/>
      <c r="Y2534" s="1289"/>
      <c r="Z2534" s="1289"/>
      <c r="AA2534" s="1289"/>
      <c r="AB2534" s="1289"/>
      <c r="AC2534" s="1289"/>
      <c r="AD2534" s="1289"/>
      <c r="AE2534" s="1289"/>
      <c r="AF2534" s="1289"/>
      <c r="AG2534" s="1289"/>
      <c r="AH2534" s="1289"/>
    </row>
    <row r="2535" spans="1:34" s="1290" customFormat="1" ht="45" x14ac:dyDescent="0.2">
      <c r="A2535" s="1288" t="s">
        <v>6924</v>
      </c>
      <c r="B2535" s="1288" t="s">
        <v>11722</v>
      </c>
      <c r="C2535" s="1288" t="s">
        <v>11711</v>
      </c>
      <c r="D2535" s="1288" t="s">
        <v>9837</v>
      </c>
      <c r="E2535" s="1288" t="s">
        <v>1629</v>
      </c>
      <c r="F2535" s="1288" t="s">
        <v>11744</v>
      </c>
      <c r="G2535" s="1288" t="s">
        <v>1739</v>
      </c>
      <c r="H2535" s="1288" t="s">
        <v>3583</v>
      </c>
      <c r="I2535" s="1288" t="s">
        <v>5050</v>
      </c>
      <c r="J2535" s="1323" t="s">
        <v>13752</v>
      </c>
      <c r="K2535" s="1289"/>
      <c r="L2535" s="1289"/>
      <c r="M2535" s="1289"/>
      <c r="N2535" s="1289"/>
      <c r="O2535" s="1289"/>
      <c r="P2535" s="1289"/>
      <c r="Q2535" s="1289"/>
      <c r="R2535" s="1289"/>
      <c r="S2535" s="1289"/>
      <c r="T2535" s="1289"/>
      <c r="U2535" s="1289"/>
      <c r="V2535" s="1289"/>
      <c r="W2535" s="1289"/>
      <c r="X2535" s="1289"/>
      <c r="Y2535" s="1289"/>
      <c r="Z2535" s="1289"/>
      <c r="AA2535" s="1289"/>
      <c r="AB2535" s="1289"/>
      <c r="AC2535" s="1289"/>
      <c r="AD2535" s="1289"/>
      <c r="AE2535" s="1289"/>
      <c r="AF2535" s="1289"/>
      <c r="AG2535" s="1289"/>
      <c r="AH2535" s="1289"/>
    </row>
    <row r="2536" spans="1:34" s="1290" customFormat="1" ht="45" x14ac:dyDescent="0.2">
      <c r="A2536" s="1288" t="s">
        <v>6924</v>
      </c>
      <c r="B2536" s="1288" t="s">
        <v>11722</v>
      </c>
      <c r="C2536" s="1288" t="s">
        <v>11711</v>
      </c>
      <c r="D2536" s="1288" t="s">
        <v>9837</v>
      </c>
      <c r="E2536" s="1288" t="s">
        <v>1629</v>
      </c>
      <c r="F2536" s="1288" t="s">
        <v>11745</v>
      </c>
      <c r="G2536" s="1288" t="s">
        <v>5591</v>
      </c>
      <c r="H2536" s="1288" t="s">
        <v>13753</v>
      </c>
      <c r="I2536" s="1288" t="s">
        <v>13754</v>
      </c>
      <c r="J2536" s="1323" t="s">
        <v>13755</v>
      </c>
      <c r="K2536" s="1289"/>
      <c r="L2536" s="1289"/>
      <c r="M2536" s="1289"/>
      <c r="N2536" s="1289"/>
      <c r="O2536" s="1289"/>
      <c r="P2536" s="1289"/>
      <c r="Q2536" s="1289"/>
      <c r="R2536" s="1289"/>
      <c r="S2536" s="1289"/>
      <c r="T2536" s="1289"/>
      <c r="U2536" s="1289"/>
      <c r="V2536" s="1289"/>
      <c r="W2536" s="1289"/>
      <c r="X2536" s="1289"/>
      <c r="Y2536" s="1289"/>
      <c r="Z2536" s="1289"/>
      <c r="AA2536" s="1289"/>
      <c r="AB2536" s="1289"/>
      <c r="AC2536" s="1289"/>
      <c r="AD2536" s="1289"/>
      <c r="AE2536" s="1289"/>
      <c r="AF2536" s="1289"/>
      <c r="AG2536" s="1289"/>
      <c r="AH2536" s="1289"/>
    </row>
    <row r="2537" spans="1:34" s="1290" customFormat="1" ht="45" x14ac:dyDescent="0.2">
      <c r="A2537" s="1288" t="s">
        <v>6924</v>
      </c>
      <c r="B2537" s="1288" t="s">
        <v>11722</v>
      </c>
      <c r="C2537" s="1288" t="s">
        <v>11711</v>
      </c>
      <c r="D2537" s="1288" t="s">
        <v>9837</v>
      </c>
      <c r="E2537" s="1288" t="s">
        <v>1629</v>
      </c>
      <c r="F2537" s="1288" t="s">
        <v>11746</v>
      </c>
      <c r="G2537" s="1288" t="s">
        <v>13721</v>
      </c>
      <c r="H2537" s="1288" t="s">
        <v>1421</v>
      </c>
      <c r="I2537" s="1288" t="s">
        <v>4156</v>
      </c>
      <c r="J2537" s="1323" t="s">
        <v>13756</v>
      </c>
      <c r="K2537" s="1289"/>
      <c r="L2537" s="1289"/>
      <c r="M2537" s="1289"/>
      <c r="N2537" s="1289"/>
      <c r="O2537" s="1289"/>
      <c r="P2537" s="1289"/>
      <c r="Q2537" s="1289"/>
      <c r="R2537" s="1289"/>
      <c r="S2537" s="1289"/>
      <c r="T2537" s="1289"/>
      <c r="U2537" s="1289"/>
      <c r="V2537" s="1289"/>
      <c r="W2537" s="1289"/>
      <c r="X2537" s="1289"/>
      <c r="Y2537" s="1289"/>
      <c r="Z2537" s="1289"/>
      <c r="AA2537" s="1289"/>
      <c r="AB2537" s="1289"/>
      <c r="AC2537" s="1289"/>
      <c r="AD2537" s="1289"/>
      <c r="AE2537" s="1289"/>
      <c r="AF2537" s="1289"/>
      <c r="AG2537" s="1289"/>
      <c r="AH2537" s="1289"/>
    </row>
    <row r="2538" spans="1:34" s="1290" customFormat="1" ht="45" x14ac:dyDescent="0.2">
      <c r="A2538" s="1288" t="s">
        <v>6924</v>
      </c>
      <c r="B2538" s="1288" t="s">
        <v>11722</v>
      </c>
      <c r="C2538" s="1288" t="s">
        <v>11711</v>
      </c>
      <c r="D2538" s="1288" t="s">
        <v>9837</v>
      </c>
      <c r="E2538" s="1288" t="s">
        <v>1629</v>
      </c>
      <c r="F2538" s="1288" t="s">
        <v>11747</v>
      </c>
      <c r="G2538" s="1288" t="s">
        <v>13757</v>
      </c>
      <c r="H2538" s="1288" t="s">
        <v>3578</v>
      </c>
      <c r="I2538" s="1288" t="s">
        <v>2206</v>
      </c>
      <c r="J2538" s="1323" t="s">
        <v>13758</v>
      </c>
      <c r="K2538" s="1289"/>
      <c r="L2538" s="1289"/>
      <c r="M2538" s="1289"/>
      <c r="N2538" s="1289"/>
      <c r="O2538" s="1289"/>
      <c r="P2538" s="1289"/>
      <c r="Q2538" s="1289"/>
      <c r="R2538" s="1289"/>
      <c r="S2538" s="1289"/>
      <c r="T2538" s="1289"/>
      <c r="U2538" s="1289"/>
      <c r="V2538" s="1289"/>
      <c r="W2538" s="1289"/>
      <c r="X2538" s="1289"/>
      <c r="Y2538" s="1289"/>
      <c r="Z2538" s="1289"/>
      <c r="AA2538" s="1289"/>
      <c r="AB2538" s="1289"/>
      <c r="AC2538" s="1289"/>
      <c r="AD2538" s="1289"/>
      <c r="AE2538" s="1289"/>
      <c r="AF2538" s="1289"/>
      <c r="AG2538" s="1289"/>
      <c r="AH2538" s="1289"/>
    </row>
    <row r="2539" spans="1:34" s="1290" customFormat="1" ht="45" x14ac:dyDescent="0.2">
      <c r="A2539" s="1288" t="s">
        <v>6924</v>
      </c>
      <c r="B2539" s="1288" t="s">
        <v>11722</v>
      </c>
      <c r="C2539" s="1288" t="s">
        <v>11711</v>
      </c>
      <c r="D2539" s="1288" t="s">
        <v>9837</v>
      </c>
      <c r="E2539" s="1288" t="s">
        <v>1629</v>
      </c>
      <c r="F2539" s="1288" t="s">
        <v>11748</v>
      </c>
      <c r="G2539" s="1288" t="s">
        <v>13759</v>
      </c>
      <c r="H2539" s="1288" t="s">
        <v>1688</v>
      </c>
      <c r="I2539" s="1288" t="s">
        <v>13760</v>
      </c>
      <c r="J2539" s="1323" t="s">
        <v>13761</v>
      </c>
      <c r="K2539" s="1289"/>
      <c r="L2539" s="1289"/>
      <c r="M2539" s="1289"/>
      <c r="N2539" s="1289"/>
      <c r="O2539" s="1289"/>
      <c r="P2539" s="1289"/>
      <c r="Q2539" s="1289"/>
      <c r="R2539" s="1289"/>
      <c r="S2539" s="1289"/>
      <c r="T2539" s="1289"/>
      <c r="U2539" s="1289"/>
      <c r="V2539" s="1289"/>
      <c r="W2539" s="1289"/>
      <c r="X2539" s="1289"/>
      <c r="Y2539" s="1289"/>
      <c r="Z2539" s="1289"/>
      <c r="AA2539" s="1289"/>
      <c r="AB2539" s="1289"/>
      <c r="AC2539" s="1289"/>
      <c r="AD2539" s="1289"/>
      <c r="AE2539" s="1289"/>
      <c r="AF2539" s="1289"/>
      <c r="AG2539" s="1289"/>
      <c r="AH2539" s="1289"/>
    </row>
    <row r="2540" spans="1:34" s="1290" customFormat="1" ht="45" x14ac:dyDescent="0.2">
      <c r="A2540" s="1288" t="s">
        <v>6924</v>
      </c>
      <c r="B2540" s="1288" t="s">
        <v>11722</v>
      </c>
      <c r="C2540" s="1288" t="s">
        <v>11711</v>
      </c>
      <c r="D2540" s="1288" t="s">
        <v>9837</v>
      </c>
      <c r="E2540" s="1288" t="s">
        <v>1629</v>
      </c>
      <c r="F2540" s="1288" t="s">
        <v>11749</v>
      </c>
      <c r="G2540" s="1288" t="s">
        <v>13759</v>
      </c>
      <c r="H2540" s="1288" t="s">
        <v>1688</v>
      </c>
      <c r="I2540" s="1288" t="s">
        <v>13760</v>
      </c>
      <c r="J2540" s="1323" t="s">
        <v>13762</v>
      </c>
      <c r="K2540" s="1289"/>
      <c r="L2540" s="1289"/>
      <c r="M2540" s="1289"/>
      <c r="N2540" s="1289"/>
      <c r="O2540" s="1289"/>
      <c r="P2540" s="1289"/>
      <c r="Q2540" s="1289"/>
      <c r="R2540" s="1289"/>
      <c r="S2540" s="1289"/>
      <c r="T2540" s="1289"/>
      <c r="U2540" s="1289"/>
      <c r="V2540" s="1289"/>
      <c r="W2540" s="1289"/>
      <c r="X2540" s="1289"/>
      <c r="Y2540" s="1289"/>
      <c r="Z2540" s="1289"/>
      <c r="AA2540" s="1289"/>
      <c r="AB2540" s="1289"/>
      <c r="AC2540" s="1289"/>
      <c r="AD2540" s="1289"/>
      <c r="AE2540" s="1289"/>
      <c r="AF2540" s="1289"/>
      <c r="AG2540" s="1289"/>
      <c r="AH2540" s="1289"/>
    </row>
    <row r="2541" spans="1:34" s="1290" customFormat="1" ht="45" x14ac:dyDescent="0.2">
      <c r="A2541" s="1288" t="s">
        <v>6924</v>
      </c>
      <c r="B2541" s="1288" t="s">
        <v>11722</v>
      </c>
      <c r="C2541" s="1288" t="s">
        <v>11711</v>
      </c>
      <c r="D2541" s="1288" t="s">
        <v>9837</v>
      </c>
      <c r="E2541" s="1288" t="s">
        <v>1629</v>
      </c>
      <c r="F2541" s="1288" t="s">
        <v>11750</v>
      </c>
      <c r="G2541" s="1288" t="s">
        <v>13763</v>
      </c>
      <c r="H2541" s="1288" t="s">
        <v>3781</v>
      </c>
      <c r="I2541" s="1288" t="s">
        <v>13764</v>
      </c>
      <c r="J2541" s="1323" t="s">
        <v>13765</v>
      </c>
      <c r="K2541" s="1289"/>
      <c r="L2541" s="1289"/>
      <c r="M2541" s="1289"/>
      <c r="N2541" s="1289"/>
      <c r="O2541" s="1289"/>
      <c r="P2541" s="1289"/>
      <c r="Q2541" s="1289"/>
      <c r="R2541" s="1289"/>
      <c r="S2541" s="1289"/>
      <c r="T2541" s="1289"/>
      <c r="U2541" s="1289"/>
      <c r="V2541" s="1289"/>
      <c r="W2541" s="1289"/>
      <c r="X2541" s="1289"/>
      <c r="Y2541" s="1289"/>
      <c r="Z2541" s="1289"/>
      <c r="AA2541" s="1289"/>
      <c r="AB2541" s="1289"/>
      <c r="AC2541" s="1289"/>
      <c r="AD2541" s="1289"/>
      <c r="AE2541" s="1289"/>
      <c r="AF2541" s="1289"/>
      <c r="AG2541" s="1289"/>
      <c r="AH2541" s="1289"/>
    </row>
    <row r="2542" spans="1:34" s="1290" customFormat="1" ht="45" x14ac:dyDescent="0.2">
      <c r="A2542" s="1288" t="s">
        <v>6924</v>
      </c>
      <c r="B2542" s="1288" t="s">
        <v>11722</v>
      </c>
      <c r="C2542" s="1288" t="s">
        <v>11711</v>
      </c>
      <c r="D2542" s="1288" t="s">
        <v>9837</v>
      </c>
      <c r="E2542" s="1288" t="s">
        <v>1629</v>
      </c>
      <c r="F2542" s="1288" t="s">
        <v>11751</v>
      </c>
      <c r="G2542" s="1288" t="s">
        <v>13766</v>
      </c>
      <c r="H2542" s="1288" t="s">
        <v>13767</v>
      </c>
      <c r="I2542" s="1288" t="s">
        <v>13768</v>
      </c>
      <c r="J2542" s="1323" t="s">
        <v>13769</v>
      </c>
      <c r="K2542" s="1289"/>
      <c r="L2542" s="1289"/>
      <c r="M2542" s="1289"/>
      <c r="N2542" s="1289"/>
      <c r="O2542" s="1289"/>
      <c r="P2542" s="1289"/>
      <c r="Q2542" s="1289"/>
      <c r="R2542" s="1289"/>
      <c r="S2542" s="1289"/>
      <c r="T2542" s="1289"/>
      <c r="U2542" s="1289"/>
      <c r="V2542" s="1289"/>
      <c r="W2542" s="1289"/>
      <c r="X2542" s="1289"/>
      <c r="Y2542" s="1289"/>
      <c r="Z2542" s="1289"/>
      <c r="AA2542" s="1289"/>
      <c r="AB2542" s="1289"/>
      <c r="AC2542" s="1289"/>
      <c r="AD2542" s="1289"/>
      <c r="AE2542" s="1289"/>
      <c r="AF2542" s="1289"/>
      <c r="AG2542" s="1289"/>
      <c r="AH2542" s="1289"/>
    </row>
    <row r="2543" spans="1:34" s="1290" customFormat="1" ht="45" x14ac:dyDescent="0.2">
      <c r="A2543" s="1288" t="s">
        <v>6924</v>
      </c>
      <c r="B2543" s="1288" t="s">
        <v>11722</v>
      </c>
      <c r="C2543" s="1288" t="s">
        <v>11711</v>
      </c>
      <c r="D2543" s="1288" t="s">
        <v>9837</v>
      </c>
      <c r="E2543" s="1288" t="s">
        <v>1629</v>
      </c>
      <c r="F2543" s="1288" t="s">
        <v>11752</v>
      </c>
      <c r="G2543" s="1288" t="s">
        <v>13766</v>
      </c>
      <c r="H2543" s="1288" t="s">
        <v>13767</v>
      </c>
      <c r="I2543" s="1288" t="s">
        <v>13768</v>
      </c>
      <c r="J2543" s="1323" t="s">
        <v>13770</v>
      </c>
      <c r="K2543" s="1289"/>
      <c r="L2543" s="1289"/>
      <c r="M2543" s="1289"/>
      <c r="N2543" s="1289"/>
      <c r="O2543" s="1289"/>
      <c r="P2543" s="1289"/>
      <c r="Q2543" s="1289"/>
      <c r="R2543" s="1289"/>
      <c r="S2543" s="1289"/>
      <c r="T2543" s="1289"/>
      <c r="U2543" s="1289"/>
      <c r="V2543" s="1289"/>
      <c r="W2543" s="1289"/>
      <c r="X2543" s="1289"/>
      <c r="Y2543" s="1289"/>
      <c r="Z2543" s="1289"/>
      <c r="AA2543" s="1289"/>
      <c r="AB2543" s="1289"/>
      <c r="AC2543" s="1289"/>
      <c r="AD2543" s="1289"/>
      <c r="AE2543" s="1289"/>
      <c r="AF2543" s="1289"/>
      <c r="AG2543" s="1289"/>
      <c r="AH2543" s="1289"/>
    </row>
    <row r="2544" spans="1:34" s="1290" customFormat="1" ht="45" x14ac:dyDescent="0.2">
      <c r="A2544" s="1288" t="s">
        <v>6924</v>
      </c>
      <c r="B2544" s="1288" t="s">
        <v>11722</v>
      </c>
      <c r="C2544" s="1288" t="s">
        <v>11711</v>
      </c>
      <c r="D2544" s="1288" t="s">
        <v>9837</v>
      </c>
      <c r="E2544" s="1288" t="s">
        <v>1629</v>
      </c>
      <c r="F2544" s="1288" t="s">
        <v>11753</v>
      </c>
      <c r="G2544" s="1288" t="s">
        <v>13771</v>
      </c>
      <c r="H2544" s="1288" t="s">
        <v>4313</v>
      </c>
      <c r="I2544" s="1288" t="s">
        <v>13772</v>
      </c>
      <c r="J2544" s="1323" t="s">
        <v>13773</v>
      </c>
      <c r="K2544" s="1289"/>
      <c r="L2544" s="1289"/>
      <c r="M2544" s="1289"/>
      <c r="N2544" s="1289"/>
      <c r="O2544" s="1289"/>
      <c r="P2544" s="1289"/>
      <c r="Q2544" s="1289"/>
      <c r="R2544" s="1289"/>
      <c r="S2544" s="1289"/>
      <c r="T2544" s="1289"/>
      <c r="U2544" s="1289"/>
      <c r="V2544" s="1289"/>
      <c r="W2544" s="1289"/>
      <c r="X2544" s="1289"/>
      <c r="Y2544" s="1289"/>
      <c r="Z2544" s="1289"/>
      <c r="AA2544" s="1289"/>
      <c r="AB2544" s="1289"/>
      <c r="AC2544" s="1289"/>
      <c r="AD2544" s="1289"/>
      <c r="AE2544" s="1289"/>
      <c r="AF2544" s="1289"/>
      <c r="AG2544" s="1289"/>
      <c r="AH2544" s="1289"/>
    </row>
    <row r="2545" spans="1:34" s="1290" customFormat="1" ht="45" x14ac:dyDescent="0.2">
      <c r="A2545" s="1288" t="s">
        <v>6924</v>
      </c>
      <c r="B2545" s="1288" t="s">
        <v>11722</v>
      </c>
      <c r="C2545" s="1288" t="s">
        <v>11711</v>
      </c>
      <c r="D2545" s="1288" t="s">
        <v>9837</v>
      </c>
      <c r="E2545" s="1288" t="s">
        <v>1629</v>
      </c>
      <c r="F2545" s="1288" t="s">
        <v>11754</v>
      </c>
      <c r="G2545" s="1288" t="s">
        <v>13774</v>
      </c>
      <c r="H2545" s="1288" t="s">
        <v>2452</v>
      </c>
      <c r="I2545" s="1288" t="s">
        <v>6732</v>
      </c>
      <c r="J2545" s="1323" t="s">
        <v>13775</v>
      </c>
      <c r="K2545" s="1289"/>
      <c r="L2545" s="1289"/>
      <c r="M2545" s="1289"/>
      <c r="N2545" s="1289"/>
      <c r="O2545" s="1289"/>
      <c r="P2545" s="1289"/>
      <c r="Q2545" s="1289"/>
      <c r="R2545" s="1289"/>
      <c r="S2545" s="1289"/>
      <c r="T2545" s="1289"/>
      <c r="U2545" s="1289"/>
      <c r="V2545" s="1289"/>
      <c r="W2545" s="1289"/>
      <c r="X2545" s="1289"/>
      <c r="Y2545" s="1289"/>
      <c r="Z2545" s="1289"/>
      <c r="AA2545" s="1289"/>
      <c r="AB2545" s="1289"/>
      <c r="AC2545" s="1289"/>
      <c r="AD2545" s="1289"/>
      <c r="AE2545" s="1289"/>
      <c r="AF2545" s="1289"/>
      <c r="AG2545" s="1289"/>
      <c r="AH2545" s="1289"/>
    </row>
    <row r="2546" spans="1:34" s="1290" customFormat="1" ht="45" x14ac:dyDescent="0.2">
      <c r="A2546" s="1288" t="s">
        <v>6924</v>
      </c>
      <c r="B2546" s="1288" t="s">
        <v>11722</v>
      </c>
      <c r="C2546" s="1288" t="s">
        <v>11711</v>
      </c>
      <c r="D2546" s="1288" t="s">
        <v>9837</v>
      </c>
      <c r="E2546" s="1288" t="s">
        <v>1629</v>
      </c>
      <c r="F2546" s="1288" t="s">
        <v>11755</v>
      </c>
      <c r="G2546" s="1288" t="s">
        <v>13776</v>
      </c>
      <c r="H2546" s="1288" t="s">
        <v>3781</v>
      </c>
      <c r="I2546" s="1288" t="s">
        <v>1422</v>
      </c>
      <c r="J2546" s="1323" t="s">
        <v>13777</v>
      </c>
      <c r="K2546" s="1289"/>
      <c r="L2546" s="1289"/>
      <c r="M2546" s="1289"/>
      <c r="N2546" s="1289"/>
      <c r="O2546" s="1289"/>
      <c r="P2546" s="1289"/>
      <c r="Q2546" s="1289"/>
      <c r="R2546" s="1289"/>
      <c r="S2546" s="1289"/>
      <c r="T2546" s="1289"/>
      <c r="U2546" s="1289"/>
      <c r="V2546" s="1289"/>
      <c r="W2546" s="1289"/>
      <c r="X2546" s="1289"/>
      <c r="Y2546" s="1289"/>
      <c r="Z2546" s="1289"/>
      <c r="AA2546" s="1289"/>
      <c r="AB2546" s="1289"/>
      <c r="AC2546" s="1289"/>
      <c r="AD2546" s="1289"/>
      <c r="AE2546" s="1289"/>
      <c r="AF2546" s="1289"/>
      <c r="AG2546" s="1289"/>
      <c r="AH2546" s="1289"/>
    </row>
    <row r="2547" spans="1:34" s="1290" customFormat="1" ht="45" x14ac:dyDescent="0.2">
      <c r="A2547" s="1288" t="s">
        <v>6924</v>
      </c>
      <c r="B2547" s="1288" t="s">
        <v>11722</v>
      </c>
      <c r="C2547" s="1288" t="s">
        <v>11711</v>
      </c>
      <c r="D2547" s="1288" t="s">
        <v>9837</v>
      </c>
      <c r="E2547" s="1288" t="s">
        <v>1629</v>
      </c>
      <c r="F2547" s="1288" t="s">
        <v>11756</v>
      </c>
      <c r="G2547" s="1288" t="s">
        <v>13778</v>
      </c>
      <c r="H2547" s="1288" t="s">
        <v>1632</v>
      </c>
      <c r="I2547" s="1288" t="s">
        <v>13779</v>
      </c>
      <c r="J2547" s="1323" t="s">
        <v>13780</v>
      </c>
      <c r="K2547" s="1289"/>
      <c r="L2547" s="1289"/>
      <c r="M2547" s="1289"/>
      <c r="N2547" s="1289"/>
      <c r="O2547" s="1289"/>
      <c r="P2547" s="1289"/>
      <c r="Q2547" s="1289"/>
      <c r="R2547" s="1289"/>
      <c r="S2547" s="1289"/>
      <c r="T2547" s="1289"/>
      <c r="U2547" s="1289"/>
      <c r="V2547" s="1289"/>
      <c r="W2547" s="1289"/>
      <c r="X2547" s="1289"/>
      <c r="Y2547" s="1289"/>
      <c r="Z2547" s="1289"/>
      <c r="AA2547" s="1289"/>
      <c r="AB2547" s="1289"/>
      <c r="AC2547" s="1289"/>
      <c r="AD2547" s="1289"/>
      <c r="AE2547" s="1289"/>
      <c r="AF2547" s="1289"/>
      <c r="AG2547" s="1289"/>
      <c r="AH2547" s="1289"/>
    </row>
    <row r="2548" spans="1:34" s="1290" customFormat="1" ht="45" x14ac:dyDescent="0.2">
      <c r="A2548" s="1288" t="s">
        <v>6924</v>
      </c>
      <c r="B2548" s="1288" t="s">
        <v>11722</v>
      </c>
      <c r="C2548" s="1288" t="s">
        <v>11711</v>
      </c>
      <c r="D2548" s="1288" t="s">
        <v>9837</v>
      </c>
      <c r="E2548" s="1288" t="s">
        <v>1629</v>
      </c>
      <c r="F2548" s="1288" t="s">
        <v>11757</v>
      </c>
      <c r="G2548" s="1288" t="s">
        <v>13781</v>
      </c>
      <c r="H2548" s="1288" t="s">
        <v>3781</v>
      </c>
      <c r="I2548" s="1288" t="s">
        <v>1410</v>
      </c>
      <c r="J2548" s="1323" t="s">
        <v>13782</v>
      </c>
      <c r="K2548" s="1289"/>
      <c r="L2548" s="1289"/>
      <c r="M2548" s="1289"/>
      <c r="N2548" s="1289"/>
      <c r="O2548" s="1289"/>
      <c r="P2548" s="1289"/>
      <c r="Q2548" s="1289"/>
      <c r="R2548" s="1289"/>
      <c r="S2548" s="1289"/>
      <c r="T2548" s="1289"/>
      <c r="U2548" s="1289"/>
      <c r="V2548" s="1289"/>
      <c r="W2548" s="1289"/>
      <c r="X2548" s="1289"/>
      <c r="Y2548" s="1289"/>
      <c r="Z2548" s="1289"/>
      <c r="AA2548" s="1289"/>
      <c r="AB2548" s="1289"/>
      <c r="AC2548" s="1289"/>
      <c r="AD2548" s="1289"/>
      <c r="AE2548" s="1289"/>
      <c r="AF2548" s="1289"/>
      <c r="AG2548" s="1289"/>
      <c r="AH2548" s="1289"/>
    </row>
    <row r="2549" spans="1:34" s="1290" customFormat="1" ht="45" x14ac:dyDescent="0.2">
      <c r="A2549" s="1288" t="s">
        <v>6924</v>
      </c>
      <c r="B2549" s="1288" t="s">
        <v>11722</v>
      </c>
      <c r="C2549" s="1288" t="s">
        <v>11711</v>
      </c>
      <c r="D2549" s="1288" t="s">
        <v>9837</v>
      </c>
      <c r="E2549" s="1288" t="s">
        <v>1629</v>
      </c>
      <c r="F2549" s="1288" t="s">
        <v>11758</v>
      </c>
      <c r="G2549" s="1288" t="s">
        <v>13781</v>
      </c>
      <c r="H2549" s="1288" t="s">
        <v>3781</v>
      </c>
      <c r="I2549" s="1288" t="s">
        <v>1410</v>
      </c>
      <c r="J2549" s="1323" t="s">
        <v>13783</v>
      </c>
      <c r="K2549" s="1289"/>
      <c r="L2549" s="1289"/>
      <c r="M2549" s="1289"/>
      <c r="N2549" s="1289"/>
      <c r="O2549" s="1289"/>
      <c r="P2549" s="1289"/>
      <c r="Q2549" s="1289"/>
      <c r="R2549" s="1289"/>
      <c r="S2549" s="1289"/>
      <c r="T2549" s="1289"/>
      <c r="U2549" s="1289"/>
      <c r="V2549" s="1289"/>
      <c r="W2549" s="1289"/>
      <c r="X2549" s="1289"/>
      <c r="Y2549" s="1289"/>
      <c r="Z2549" s="1289"/>
      <c r="AA2549" s="1289"/>
      <c r="AB2549" s="1289"/>
      <c r="AC2549" s="1289"/>
      <c r="AD2549" s="1289"/>
      <c r="AE2549" s="1289"/>
      <c r="AF2549" s="1289"/>
      <c r="AG2549" s="1289"/>
      <c r="AH2549" s="1289"/>
    </row>
    <row r="2550" spans="1:34" s="1290" customFormat="1" ht="45" x14ac:dyDescent="0.2">
      <c r="A2550" s="1288" t="s">
        <v>6924</v>
      </c>
      <c r="B2550" s="1288" t="s">
        <v>11722</v>
      </c>
      <c r="C2550" s="1288" t="s">
        <v>11711</v>
      </c>
      <c r="D2550" s="1288" t="s">
        <v>9837</v>
      </c>
      <c r="E2550" s="1288" t="s">
        <v>1629</v>
      </c>
      <c r="F2550" s="1288" t="s">
        <v>11759</v>
      </c>
      <c r="G2550" s="1288" t="s">
        <v>13784</v>
      </c>
      <c r="H2550" s="1288" t="s">
        <v>13606</v>
      </c>
      <c r="I2550" s="1288" t="s">
        <v>1422</v>
      </c>
      <c r="J2550" s="1323" t="s">
        <v>13785</v>
      </c>
      <c r="K2550" s="1289"/>
      <c r="L2550" s="1289"/>
      <c r="M2550" s="1289"/>
      <c r="N2550" s="1289"/>
      <c r="O2550" s="1289"/>
      <c r="P2550" s="1289"/>
      <c r="Q2550" s="1289"/>
      <c r="R2550" s="1289"/>
      <c r="S2550" s="1289"/>
      <c r="T2550" s="1289"/>
      <c r="U2550" s="1289"/>
      <c r="V2550" s="1289"/>
      <c r="W2550" s="1289"/>
      <c r="X2550" s="1289"/>
      <c r="Y2550" s="1289"/>
      <c r="Z2550" s="1289"/>
      <c r="AA2550" s="1289"/>
      <c r="AB2550" s="1289"/>
      <c r="AC2550" s="1289"/>
      <c r="AD2550" s="1289"/>
      <c r="AE2550" s="1289"/>
      <c r="AF2550" s="1289"/>
      <c r="AG2550" s="1289"/>
      <c r="AH2550" s="1289"/>
    </row>
    <row r="2551" spans="1:34" s="1290" customFormat="1" ht="45" x14ac:dyDescent="0.2">
      <c r="A2551" s="1288" t="s">
        <v>6924</v>
      </c>
      <c r="B2551" s="1288" t="s">
        <v>11722</v>
      </c>
      <c r="C2551" s="1288" t="s">
        <v>11711</v>
      </c>
      <c r="D2551" s="1288" t="s">
        <v>9837</v>
      </c>
      <c r="E2551" s="1288" t="s">
        <v>1629</v>
      </c>
      <c r="F2551" s="1288" t="s">
        <v>11760</v>
      </c>
      <c r="G2551" s="1288" t="s">
        <v>13786</v>
      </c>
      <c r="H2551" s="1288" t="s">
        <v>3613</v>
      </c>
      <c r="I2551" s="1288" t="s">
        <v>13787</v>
      </c>
      <c r="J2551" s="1323" t="s">
        <v>13788</v>
      </c>
      <c r="K2551" s="1289"/>
      <c r="L2551" s="1289"/>
      <c r="M2551" s="1289"/>
      <c r="N2551" s="1289"/>
      <c r="O2551" s="1289"/>
      <c r="P2551" s="1289"/>
      <c r="Q2551" s="1289"/>
      <c r="R2551" s="1289"/>
      <c r="S2551" s="1289"/>
      <c r="T2551" s="1289"/>
      <c r="U2551" s="1289"/>
      <c r="V2551" s="1289"/>
      <c r="W2551" s="1289"/>
      <c r="X2551" s="1289"/>
      <c r="Y2551" s="1289"/>
      <c r="Z2551" s="1289"/>
      <c r="AA2551" s="1289"/>
      <c r="AB2551" s="1289"/>
      <c r="AC2551" s="1289"/>
      <c r="AD2551" s="1289"/>
      <c r="AE2551" s="1289"/>
      <c r="AF2551" s="1289"/>
      <c r="AG2551" s="1289"/>
      <c r="AH2551" s="1289"/>
    </row>
    <row r="2552" spans="1:34" s="1290" customFormat="1" ht="45" x14ac:dyDescent="0.2">
      <c r="A2552" s="1288" t="s">
        <v>6924</v>
      </c>
      <c r="B2552" s="1288" t="s">
        <v>11722</v>
      </c>
      <c r="C2552" s="1288" t="s">
        <v>11711</v>
      </c>
      <c r="D2552" s="1288" t="s">
        <v>9837</v>
      </c>
      <c r="E2552" s="1288" t="s">
        <v>1629</v>
      </c>
      <c r="F2552" s="1288" t="s">
        <v>11761</v>
      </c>
      <c r="G2552" s="1288" t="s">
        <v>13789</v>
      </c>
      <c r="H2552" s="1288" t="s">
        <v>13790</v>
      </c>
      <c r="I2552" s="1288" t="s">
        <v>2567</v>
      </c>
      <c r="J2552" s="1323" t="s">
        <v>13791</v>
      </c>
      <c r="K2552" s="1289"/>
      <c r="L2552" s="1289"/>
      <c r="M2552" s="1289"/>
      <c r="N2552" s="1289"/>
      <c r="O2552" s="1289"/>
      <c r="P2552" s="1289"/>
      <c r="Q2552" s="1289"/>
      <c r="R2552" s="1289"/>
      <c r="S2552" s="1289"/>
      <c r="T2552" s="1289"/>
      <c r="U2552" s="1289"/>
      <c r="V2552" s="1289"/>
      <c r="W2552" s="1289"/>
      <c r="X2552" s="1289"/>
      <c r="Y2552" s="1289"/>
      <c r="Z2552" s="1289"/>
      <c r="AA2552" s="1289"/>
      <c r="AB2552" s="1289"/>
      <c r="AC2552" s="1289"/>
      <c r="AD2552" s="1289"/>
      <c r="AE2552" s="1289"/>
      <c r="AF2552" s="1289"/>
      <c r="AG2552" s="1289"/>
      <c r="AH2552" s="1289"/>
    </row>
    <row r="2553" spans="1:34" s="1290" customFormat="1" ht="45" x14ac:dyDescent="0.2">
      <c r="A2553" s="1288" t="s">
        <v>6924</v>
      </c>
      <c r="B2553" s="1288" t="s">
        <v>11722</v>
      </c>
      <c r="C2553" s="1288" t="s">
        <v>11711</v>
      </c>
      <c r="D2553" s="1288" t="s">
        <v>9837</v>
      </c>
      <c r="E2553" s="1288" t="s">
        <v>1629</v>
      </c>
      <c r="F2553" s="1288" t="s">
        <v>11762</v>
      </c>
      <c r="G2553" s="1288" t="s">
        <v>3685</v>
      </c>
      <c r="H2553" s="1288" t="s">
        <v>8405</v>
      </c>
      <c r="I2553" s="1288" t="s">
        <v>6753</v>
      </c>
      <c r="J2553" s="1323" t="s">
        <v>13792</v>
      </c>
      <c r="K2553" s="1289"/>
      <c r="L2553" s="1289"/>
      <c r="M2553" s="1289"/>
      <c r="N2553" s="1289"/>
      <c r="O2553" s="1289"/>
      <c r="P2553" s="1289"/>
      <c r="Q2553" s="1289"/>
      <c r="R2553" s="1289"/>
      <c r="S2553" s="1289"/>
      <c r="T2553" s="1289"/>
      <c r="U2553" s="1289"/>
      <c r="V2553" s="1289"/>
      <c r="W2553" s="1289"/>
      <c r="X2553" s="1289"/>
      <c r="Y2553" s="1289"/>
      <c r="Z2553" s="1289"/>
      <c r="AA2553" s="1289"/>
      <c r="AB2553" s="1289"/>
      <c r="AC2553" s="1289"/>
      <c r="AD2553" s="1289"/>
      <c r="AE2553" s="1289"/>
      <c r="AF2553" s="1289"/>
      <c r="AG2553" s="1289"/>
      <c r="AH2553" s="1289"/>
    </row>
    <row r="2554" spans="1:34" s="1290" customFormat="1" ht="45" x14ac:dyDescent="0.2">
      <c r="A2554" s="1288" t="s">
        <v>6924</v>
      </c>
      <c r="B2554" s="1288" t="s">
        <v>11722</v>
      </c>
      <c r="C2554" s="1288" t="s">
        <v>11711</v>
      </c>
      <c r="D2554" s="1288" t="s">
        <v>9837</v>
      </c>
      <c r="E2554" s="1288" t="s">
        <v>1629</v>
      </c>
      <c r="F2554" s="1288" t="s">
        <v>11763</v>
      </c>
      <c r="G2554" s="1288" t="s">
        <v>13793</v>
      </c>
      <c r="H2554" s="1288" t="s">
        <v>13794</v>
      </c>
      <c r="I2554" s="1288" t="s">
        <v>13795</v>
      </c>
      <c r="J2554" s="1323" t="s">
        <v>13796</v>
      </c>
      <c r="K2554" s="1289"/>
      <c r="L2554" s="1289"/>
      <c r="M2554" s="1289"/>
      <c r="N2554" s="1289"/>
      <c r="O2554" s="1289"/>
      <c r="P2554" s="1289"/>
      <c r="Q2554" s="1289"/>
      <c r="R2554" s="1289"/>
      <c r="S2554" s="1289"/>
      <c r="T2554" s="1289"/>
      <c r="U2554" s="1289"/>
      <c r="V2554" s="1289"/>
      <c r="W2554" s="1289"/>
      <c r="X2554" s="1289"/>
      <c r="Y2554" s="1289"/>
      <c r="Z2554" s="1289"/>
      <c r="AA2554" s="1289"/>
      <c r="AB2554" s="1289"/>
      <c r="AC2554" s="1289"/>
      <c r="AD2554" s="1289"/>
      <c r="AE2554" s="1289"/>
      <c r="AF2554" s="1289"/>
      <c r="AG2554" s="1289"/>
      <c r="AH2554" s="1289"/>
    </row>
    <row r="2555" spans="1:34" s="1290" customFormat="1" ht="45" x14ac:dyDescent="0.2">
      <c r="A2555" s="1288" t="s">
        <v>6924</v>
      </c>
      <c r="B2555" s="1288" t="s">
        <v>11722</v>
      </c>
      <c r="C2555" s="1288" t="s">
        <v>11711</v>
      </c>
      <c r="D2555" s="1288" t="s">
        <v>9837</v>
      </c>
      <c r="E2555" s="1288" t="s">
        <v>1629</v>
      </c>
      <c r="F2555" s="1288" t="s">
        <v>11764</v>
      </c>
      <c r="G2555" s="1288" t="s">
        <v>13793</v>
      </c>
      <c r="H2555" s="1288" t="s">
        <v>13794</v>
      </c>
      <c r="I2555" s="1288" t="s">
        <v>13795</v>
      </c>
      <c r="J2555" s="1323" t="s">
        <v>13797</v>
      </c>
      <c r="K2555" s="1289"/>
      <c r="L2555" s="1289"/>
      <c r="M2555" s="1289"/>
      <c r="N2555" s="1289"/>
      <c r="O2555" s="1289"/>
      <c r="P2555" s="1289"/>
      <c r="Q2555" s="1289"/>
      <c r="R2555" s="1289"/>
      <c r="S2555" s="1289"/>
      <c r="T2555" s="1289"/>
      <c r="U2555" s="1289"/>
      <c r="V2555" s="1289"/>
      <c r="W2555" s="1289"/>
      <c r="X2555" s="1289"/>
      <c r="Y2555" s="1289"/>
      <c r="Z2555" s="1289"/>
      <c r="AA2555" s="1289"/>
      <c r="AB2555" s="1289"/>
      <c r="AC2555" s="1289"/>
      <c r="AD2555" s="1289"/>
      <c r="AE2555" s="1289"/>
      <c r="AF2555" s="1289"/>
      <c r="AG2555" s="1289"/>
      <c r="AH2555" s="1289"/>
    </row>
    <row r="2556" spans="1:34" s="1290" customFormat="1" ht="45" x14ac:dyDescent="0.2">
      <c r="A2556" s="1288" t="s">
        <v>6924</v>
      </c>
      <c r="B2556" s="1288" t="s">
        <v>11722</v>
      </c>
      <c r="C2556" s="1288" t="s">
        <v>11711</v>
      </c>
      <c r="D2556" s="1288" t="s">
        <v>9837</v>
      </c>
      <c r="E2556" s="1288" t="s">
        <v>1629</v>
      </c>
      <c r="F2556" s="1288" t="s">
        <v>11765</v>
      </c>
      <c r="G2556" s="1288" t="s">
        <v>13789</v>
      </c>
      <c r="H2556" s="1288" t="s">
        <v>13790</v>
      </c>
      <c r="I2556" s="1288" t="s">
        <v>2567</v>
      </c>
      <c r="J2556" s="1323" t="s">
        <v>13798</v>
      </c>
      <c r="K2556" s="1289"/>
      <c r="L2556" s="1289"/>
      <c r="M2556" s="1289"/>
      <c r="N2556" s="1289"/>
      <c r="O2556" s="1289"/>
      <c r="P2556" s="1289"/>
      <c r="Q2556" s="1289"/>
      <c r="R2556" s="1289"/>
      <c r="S2556" s="1289"/>
      <c r="T2556" s="1289"/>
      <c r="U2556" s="1289"/>
      <c r="V2556" s="1289"/>
      <c r="W2556" s="1289"/>
      <c r="X2556" s="1289"/>
      <c r="Y2556" s="1289"/>
      <c r="Z2556" s="1289"/>
      <c r="AA2556" s="1289"/>
      <c r="AB2556" s="1289"/>
      <c r="AC2556" s="1289"/>
      <c r="AD2556" s="1289"/>
      <c r="AE2556" s="1289"/>
      <c r="AF2556" s="1289"/>
      <c r="AG2556" s="1289"/>
      <c r="AH2556" s="1289"/>
    </row>
    <row r="2557" spans="1:34" s="1290" customFormat="1" ht="45" x14ac:dyDescent="0.2">
      <c r="A2557" s="1288" t="s">
        <v>6924</v>
      </c>
      <c r="B2557" s="1288" t="s">
        <v>11722</v>
      </c>
      <c r="C2557" s="1288" t="s">
        <v>11711</v>
      </c>
      <c r="D2557" s="1288" t="s">
        <v>9837</v>
      </c>
      <c r="E2557" s="1288" t="s">
        <v>1629</v>
      </c>
      <c r="F2557" s="1288" t="s">
        <v>11766</v>
      </c>
      <c r="G2557" s="1288" t="s">
        <v>13799</v>
      </c>
      <c r="H2557" s="1288" t="s">
        <v>2423</v>
      </c>
      <c r="I2557" s="1288" t="s">
        <v>1422</v>
      </c>
      <c r="J2557" s="1323" t="s">
        <v>13800</v>
      </c>
      <c r="K2557" s="1289"/>
      <c r="L2557" s="1289"/>
      <c r="M2557" s="1289"/>
      <c r="N2557" s="1289"/>
      <c r="O2557" s="1289"/>
      <c r="P2557" s="1289"/>
      <c r="Q2557" s="1289"/>
      <c r="R2557" s="1289"/>
      <c r="S2557" s="1289"/>
      <c r="T2557" s="1289"/>
      <c r="U2557" s="1289"/>
      <c r="V2557" s="1289"/>
      <c r="W2557" s="1289"/>
      <c r="X2557" s="1289"/>
      <c r="Y2557" s="1289"/>
      <c r="Z2557" s="1289"/>
      <c r="AA2557" s="1289"/>
      <c r="AB2557" s="1289"/>
      <c r="AC2557" s="1289"/>
      <c r="AD2557" s="1289"/>
      <c r="AE2557" s="1289"/>
      <c r="AF2557" s="1289"/>
      <c r="AG2557" s="1289"/>
      <c r="AH2557" s="1289"/>
    </row>
    <row r="2558" spans="1:34" s="1290" customFormat="1" ht="45" x14ac:dyDescent="0.2">
      <c r="A2558" s="1288" t="s">
        <v>6924</v>
      </c>
      <c r="B2558" s="1288" t="s">
        <v>11722</v>
      </c>
      <c r="C2558" s="1288" t="s">
        <v>11711</v>
      </c>
      <c r="D2558" s="1288" t="s">
        <v>9837</v>
      </c>
      <c r="E2558" s="1288" t="s">
        <v>1629</v>
      </c>
      <c r="F2558" s="1288" t="s">
        <v>11767</v>
      </c>
      <c r="G2558" s="1288" t="s">
        <v>5912</v>
      </c>
      <c r="H2558" s="1288" t="s">
        <v>13801</v>
      </c>
      <c r="I2558" s="1288" t="s">
        <v>13802</v>
      </c>
      <c r="J2558" s="1323" t="s">
        <v>13803</v>
      </c>
      <c r="K2558" s="1289"/>
      <c r="L2558" s="1289"/>
      <c r="M2558" s="1289"/>
      <c r="N2558" s="1289"/>
      <c r="O2558" s="1289"/>
      <c r="P2558" s="1289"/>
      <c r="Q2558" s="1289"/>
      <c r="R2558" s="1289"/>
      <c r="S2558" s="1289"/>
      <c r="T2558" s="1289"/>
      <c r="U2558" s="1289"/>
      <c r="V2558" s="1289"/>
      <c r="W2558" s="1289"/>
      <c r="X2558" s="1289"/>
      <c r="Y2558" s="1289"/>
      <c r="Z2558" s="1289"/>
      <c r="AA2558" s="1289"/>
      <c r="AB2558" s="1289"/>
      <c r="AC2558" s="1289"/>
      <c r="AD2558" s="1289"/>
      <c r="AE2558" s="1289"/>
      <c r="AF2558" s="1289"/>
      <c r="AG2558" s="1289"/>
      <c r="AH2558" s="1289"/>
    </row>
    <row r="2559" spans="1:34" s="1290" customFormat="1" ht="45" x14ac:dyDescent="0.2">
      <c r="A2559" s="1288" t="s">
        <v>6924</v>
      </c>
      <c r="B2559" s="1288" t="s">
        <v>11722</v>
      </c>
      <c r="C2559" s="1288" t="s">
        <v>11711</v>
      </c>
      <c r="D2559" s="1288" t="s">
        <v>9837</v>
      </c>
      <c r="E2559" s="1288" t="s">
        <v>1629</v>
      </c>
      <c r="F2559" s="1288" t="s">
        <v>11768</v>
      </c>
      <c r="G2559" s="1288" t="s">
        <v>13784</v>
      </c>
      <c r="H2559" s="1288" t="s">
        <v>13606</v>
      </c>
      <c r="I2559" s="1288" t="s">
        <v>1422</v>
      </c>
      <c r="J2559" s="1323" t="s">
        <v>13804</v>
      </c>
      <c r="K2559" s="1289"/>
      <c r="L2559" s="1289"/>
      <c r="M2559" s="1289"/>
      <c r="N2559" s="1289"/>
      <c r="O2559" s="1289"/>
      <c r="P2559" s="1289"/>
      <c r="Q2559" s="1289"/>
      <c r="R2559" s="1289"/>
      <c r="S2559" s="1289"/>
      <c r="T2559" s="1289"/>
      <c r="U2559" s="1289"/>
      <c r="V2559" s="1289"/>
      <c r="W2559" s="1289"/>
      <c r="X2559" s="1289"/>
      <c r="Y2559" s="1289"/>
      <c r="Z2559" s="1289"/>
      <c r="AA2559" s="1289"/>
      <c r="AB2559" s="1289"/>
      <c r="AC2559" s="1289"/>
      <c r="AD2559" s="1289"/>
      <c r="AE2559" s="1289"/>
      <c r="AF2559" s="1289"/>
      <c r="AG2559" s="1289"/>
      <c r="AH2559" s="1289"/>
    </row>
    <row r="2560" spans="1:34" s="1290" customFormat="1" ht="45" x14ac:dyDescent="0.2">
      <c r="A2560" s="1288" t="s">
        <v>6924</v>
      </c>
      <c r="B2560" s="1288" t="s">
        <v>11722</v>
      </c>
      <c r="C2560" s="1288" t="s">
        <v>11711</v>
      </c>
      <c r="D2560" s="1288" t="s">
        <v>9837</v>
      </c>
      <c r="E2560" s="1288" t="s">
        <v>1629</v>
      </c>
      <c r="F2560" s="1288" t="s">
        <v>11769</v>
      </c>
      <c r="G2560" s="1288" t="s">
        <v>13805</v>
      </c>
      <c r="H2560" s="1288" t="s">
        <v>13806</v>
      </c>
      <c r="I2560" s="1288" t="s">
        <v>13807</v>
      </c>
      <c r="J2560" s="1323" t="s">
        <v>13808</v>
      </c>
      <c r="K2560" s="1289"/>
      <c r="L2560" s="1289"/>
      <c r="M2560" s="1289"/>
      <c r="N2560" s="1289"/>
      <c r="O2560" s="1289"/>
      <c r="P2560" s="1289"/>
      <c r="Q2560" s="1289"/>
      <c r="R2560" s="1289"/>
      <c r="S2560" s="1289"/>
      <c r="T2560" s="1289"/>
      <c r="U2560" s="1289"/>
      <c r="V2560" s="1289"/>
      <c r="W2560" s="1289"/>
      <c r="X2560" s="1289"/>
      <c r="Y2560" s="1289"/>
      <c r="Z2560" s="1289"/>
      <c r="AA2560" s="1289"/>
      <c r="AB2560" s="1289"/>
      <c r="AC2560" s="1289"/>
      <c r="AD2560" s="1289"/>
      <c r="AE2560" s="1289"/>
      <c r="AF2560" s="1289"/>
      <c r="AG2560" s="1289"/>
      <c r="AH2560" s="1289"/>
    </row>
    <row r="2561" spans="1:34" s="1290" customFormat="1" ht="45" x14ac:dyDescent="0.2">
      <c r="A2561" s="1288" t="s">
        <v>6924</v>
      </c>
      <c r="B2561" s="1288" t="s">
        <v>11722</v>
      </c>
      <c r="C2561" s="1288" t="s">
        <v>11711</v>
      </c>
      <c r="D2561" s="1288" t="s">
        <v>9837</v>
      </c>
      <c r="E2561" s="1288" t="s">
        <v>1629</v>
      </c>
      <c r="F2561" s="1288" t="s">
        <v>11770</v>
      </c>
      <c r="G2561" s="1288" t="s">
        <v>13809</v>
      </c>
      <c r="H2561" s="1288" t="s">
        <v>1783</v>
      </c>
      <c r="I2561" s="1288" t="s">
        <v>5050</v>
      </c>
      <c r="J2561" s="1288" t="s">
        <v>13810</v>
      </c>
      <c r="K2561" s="1289"/>
      <c r="L2561" s="1289"/>
      <c r="M2561" s="1289"/>
      <c r="N2561" s="1289"/>
      <c r="O2561" s="1289"/>
      <c r="P2561" s="1289"/>
      <c r="Q2561" s="1289"/>
      <c r="R2561" s="1289"/>
      <c r="S2561" s="1289"/>
      <c r="T2561" s="1289"/>
      <c r="U2561" s="1289"/>
      <c r="V2561" s="1289"/>
      <c r="W2561" s="1289"/>
      <c r="X2561" s="1289"/>
      <c r="Y2561" s="1289"/>
      <c r="Z2561" s="1289"/>
      <c r="AA2561" s="1289"/>
      <c r="AB2561" s="1289"/>
      <c r="AC2561" s="1289"/>
      <c r="AD2561" s="1289"/>
      <c r="AE2561" s="1289"/>
      <c r="AF2561" s="1289"/>
      <c r="AG2561" s="1289"/>
      <c r="AH2561" s="1289"/>
    </row>
    <row r="2562" spans="1:34" s="1290" customFormat="1" ht="45" x14ac:dyDescent="0.2">
      <c r="A2562" s="1288" t="s">
        <v>6924</v>
      </c>
      <c r="B2562" s="1288" t="s">
        <v>11722</v>
      </c>
      <c r="C2562" s="1288" t="s">
        <v>11711</v>
      </c>
      <c r="D2562" s="1288" t="s">
        <v>9837</v>
      </c>
      <c r="E2562" s="1288" t="s">
        <v>1629</v>
      </c>
      <c r="F2562" s="1288" t="s">
        <v>11771</v>
      </c>
      <c r="G2562" s="1288" t="s">
        <v>13809</v>
      </c>
      <c r="H2562" s="1288" t="s">
        <v>1783</v>
      </c>
      <c r="I2562" s="1288" t="s">
        <v>5050</v>
      </c>
      <c r="J2562" s="1288" t="s">
        <v>13810</v>
      </c>
      <c r="K2562" s="1289"/>
      <c r="L2562" s="1289"/>
      <c r="M2562" s="1289"/>
      <c r="N2562" s="1289"/>
      <c r="O2562" s="1289"/>
      <c r="P2562" s="1289"/>
      <c r="Q2562" s="1289"/>
      <c r="R2562" s="1289"/>
      <c r="S2562" s="1289"/>
      <c r="T2562" s="1289"/>
      <c r="U2562" s="1289"/>
      <c r="V2562" s="1289"/>
      <c r="W2562" s="1289"/>
      <c r="X2562" s="1289"/>
      <c r="Y2562" s="1289"/>
      <c r="Z2562" s="1289"/>
      <c r="AA2562" s="1289"/>
      <c r="AB2562" s="1289"/>
      <c r="AC2562" s="1289"/>
      <c r="AD2562" s="1289"/>
      <c r="AE2562" s="1289"/>
      <c r="AF2562" s="1289"/>
      <c r="AG2562" s="1289"/>
      <c r="AH2562" s="1289"/>
    </row>
    <row r="2563" spans="1:34" s="1290" customFormat="1" ht="45" x14ac:dyDescent="0.2">
      <c r="A2563" s="1288" t="s">
        <v>6924</v>
      </c>
      <c r="B2563" s="1288" t="s">
        <v>11722</v>
      </c>
      <c r="C2563" s="1288" t="s">
        <v>11711</v>
      </c>
      <c r="D2563" s="1288" t="s">
        <v>9837</v>
      </c>
      <c r="E2563" s="1288" t="s">
        <v>1629</v>
      </c>
      <c r="F2563" s="1288" t="s">
        <v>11772</v>
      </c>
      <c r="G2563" s="1288" t="s">
        <v>13809</v>
      </c>
      <c r="H2563" s="1288" t="s">
        <v>1783</v>
      </c>
      <c r="I2563" s="1288" t="s">
        <v>5050</v>
      </c>
      <c r="J2563" s="1288" t="s">
        <v>13810</v>
      </c>
      <c r="K2563" s="1289"/>
      <c r="L2563" s="1289"/>
      <c r="M2563" s="1289"/>
      <c r="N2563" s="1289"/>
      <c r="O2563" s="1289"/>
      <c r="P2563" s="1289"/>
      <c r="Q2563" s="1289"/>
      <c r="R2563" s="1289"/>
      <c r="S2563" s="1289"/>
      <c r="T2563" s="1289"/>
      <c r="U2563" s="1289"/>
      <c r="V2563" s="1289"/>
      <c r="W2563" s="1289"/>
      <c r="X2563" s="1289"/>
      <c r="Y2563" s="1289"/>
      <c r="Z2563" s="1289"/>
      <c r="AA2563" s="1289"/>
      <c r="AB2563" s="1289"/>
      <c r="AC2563" s="1289"/>
      <c r="AD2563" s="1289"/>
      <c r="AE2563" s="1289"/>
      <c r="AF2563" s="1289"/>
      <c r="AG2563" s="1289"/>
      <c r="AH2563" s="1289"/>
    </row>
    <row r="2564" spans="1:34" s="1290" customFormat="1" ht="45" x14ac:dyDescent="0.2">
      <c r="A2564" s="1288" t="s">
        <v>6924</v>
      </c>
      <c r="B2564" s="1288" t="s">
        <v>11722</v>
      </c>
      <c r="C2564" s="1288" t="s">
        <v>11711</v>
      </c>
      <c r="D2564" s="1288" t="s">
        <v>9837</v>
      </c>
      <c r="E2564" s="1288" t="s">
        <v>1629</v>
      </c>
      <c r="F2564" s="1288" t="s">
        <v>11773</v>
      </c>
      <c r="G2564" s="1288" t="s">
        <v>13809</v>
      </c>
      <c r="H2564" s="1288" t="s">
        <v>1783</v>
      </c>
      <c r="I2564" s="1288" t="s">
        <v>5050</v>
      </c>
      <c r="J2564" s="1288" t="s">
        <v>13810</v>
      </c>
      <c r="K2564" s="1289"/>
      <c r="L2564" s="1289"/>
      <c r="M2564" s="1289"/>
      <c r="N2564" s="1289"/>
      <c r="O2564" s="1289"/>
      <c r="P2564" s="1289"/>
      <c r="Q2564" s="1289"/>
      <c r="R2564" s="1289"/>
      <c r="S2564" s="1289"/>
      <c r="T2564" s="1289"/>
      <c r="U2564" s="1289"/>
      <c r="V2564" s="1289"/>
      <c r="W2564" s="1289"/>
      <c r="X2564" s="1289"/>
      <c r="Y2564" s="1289"/>
      <c r="Z2564" s="1289"/>
      <c r="AA2564" s="1289"/>
      <c r="AB2564" s="1289"/>
      <c r="AC2564" s="1289"/>
      <c r="AD2564" s="1289"/>
      <c r="AE2564" s="1289"/>
      <c r="AF2564" s="1289"/>
      <c r="AG2564" s="1289"/>
      <c r="AH2564" s="1289"/>
    </row>
    <row r="2565" spans="1:34" s="1290" customFormat="1" ht="45" x14ac:dyDescent="0.2">
      <c r="A2565" s="1288" t="s">
        <v>6924</v>
      </c>
      <c r="B2565" s="1288" t="s">
        <v>11722</v>
      </c>
      <c r="C2565" s="1288" t="s">
        <v>11711</v>
      </c>
      <c r="D2565" s="1288" t="s">
        <v>9837</v>
      </c>
      <c r="E2565" s="1288" t="s">
        <v>1629</v>
      </c>
      <c r="F2565" s="1288" t="s">
        <v>11774</v>
      </c>
      <c r="G2565" s="1288" t="s">
        <v>13809</v>
      </c>
      <c r="H2565" s="1288" t="s">
        <v>1783</v>
      </c>
      <c r="I2565" s="1288" t="s">
        <v>5050</v>
      </c>
      <c r="J2565" s="1288" t="s">
        <v>13810</v>
      </c>
      <c r="K2565" s="1289"/>
      <c r="L2565" s="1289"/>
      <c r="M2565" s="1289"/>
      <c r="N2565" s="1289"/>
      <c r="O2565" s="1289"/>
      <c r="P2565" s="1289"/>
      <c r="Q2565" s="1289"/>
      <c r="R2565" s="1289"/>
      <c r="S2565" s="1289"/>
      <c r="T2565" s="1289"/>
      <c r="U2565" s="1289"/>
      <c r="V2565" s="1289"/>
      <c r="W2565" s="1289"/>
      <c r="X2565" s="1289"/>
      <c r="Y2565" s="1289"/>
      <c r="Z2565" s="1289"/>
      <c r="AA2565" s="1289"/>
      <c r="AB2565" s="1289"/>
      <c r="AC2565" s="1289"/>
      <c r="AD2565" s="1289"/>
      <c r="AE2565" s="1289"/>
      <c r="AF2565" s="1289"/>
      <c r="AG2565" s="1289"/>
      <c r="AH2565" s="1289"/>
    </row>
    <row r="2566" spans="1:34" s="1290" customFormat="1" ht="45" x14ac:dyDescent="0.2">
      <c r="A2566" s="1288" t="s">
        <v>6924</v>
      </c>
      <c r="B2566" s="1288" t="s">
        <v>11722</v>
      </c>
      <c r="C2566" s="1288" t="s">
        <v>11711</v>
      </c>
      <c r="D2566" s="1288" t="s">
        <v>9837</v>
      </c>
      <c r="E2566" s="1288" t="s">
        <v>1629</v>
      </c>
      <c r="F2566" s="1288" t="s">
        <v>11775</v>
      </c>
      <c r="G2566" s="1288" t="s">
        <v>13809</v>
      </c>
      <c r="H2566" s="1288" t="s">
        <v>1783</v>
      </c>
      <c r="I2566" s="1288" t="s">
        <v>5050</v>
      </c>
      <c r="J2566" s="1288" t="s">
        <v>13810</v>
      </c>
      <c r="K2566" s="1289"/>
      <c r="L2566" s="1289"/>
      <c r="M2566" s="1289"/>
      <c r="N2566" s="1289"/>
      <c r="O2566" s="1289"/>
      <c r="P2566" s="1289"/>
      <c r="Q2566" s="1289"/>
      <c r="R2566" s="1289"/>
      <c r="S2566" s="1289"/>
      <c r="T2566" s="1289"/>
      <c r="U2566" s="1289"/>
      <c r="V2566" s="1289"/>
      <c r="W2566" s="1289"/>
      <c r="X2566" s="1289"/>
      <c r="Y2566" s="1289"/>
      <c r="Z2566" s="1289"/>
      <c r="AA2566" s="1289"/>
      <c r="AB2566" s="1289"/>
      <c r="AC2566" s="1289"/>
      <c r="AD2566" s="1289"/>
      <c r="AE2566" s="1289"/>
      <c r="AF2566" s="1289"/>
      <c r="AG2566" s="1289"/>
      <c r="AH2566" s="1289"/>
    </row>
    <row r="2567" spans="1:34" s="1290" customFormat="1" ht="45" x14ac:dyDescent="0.2">
      <c r="A2567" s="1288" t="s">
        <v>6924</v>
      </c>
      <c r="B2567" s="1288" t="s">
        <v>11722</v>
      </c>
      <c r="C2567" s="1288" t="s">
        <v>11711</v>
      </c>
      <c r="D2567" s="1288" t="s">
        <v>9837</v>
      </c>
      <c r="E2567" s="1288" t="s">
        <v>1629</v>
      </c>
      <c r="F2567" s="1288" t="s">
        <v>11776</v>
      </c>
      <c r="G2567" s="1288" t="s">
        <v>13809</v>
      </c>
      <c r="H2567" s="1288" t="s">
        <v>1783</v>
      </c>
      <c r="I2567" s="1288" t="s">
        <v>5050</v>
      </c>
      <c r="J2567" s="1288" t="s">
        <v>13810</v>
      </c>
      <c r="K2567" s="1289"/>
      <c r="L2567" s="1289"/>
      <c r="M2567" s="1289"/>
      <c r="N2567" s="1289"/>
      <c r="O2567" s="1289"/>
      <c r="P2567" s="1289"/>
      <c r="Q2567" s="1289"/>
      <c r="R2567" s="1289"/>
      <c r="S2567" s="1289"/>
      <c r="T2567" s="1289"/>
      <c r="U2567" s="1289"/>
      <c r="V2567" s="1289"/>
      <c r="W2567" s="1289"/>
      <c r="X2567" s="1289"/>
      <c r="Y2567" s="1289"/>
      <c r="Z2567" s="1289"/>
      <c r="AA2567" s="1289"/>
      <c r="AB2567" s="1289"/>
      <c r="AC2567" s="1289"/>
      <c r="AD2567" s="1289"/>
      <c r="AE2567" s="1289"/>
      <c r="AF2567" s="1289"/>
      <c r="AG2567" s="1289"/>
      <c r="AH2567" s="1289"/>
    </row>
    <row r="2568" spans="1:34" s="1290" customFormat="1" ht="45" x14ac:dyDescent="0.2">
      <c r="A2568" s="1288" t="s">
        <v>6924</v>
      </c>
      <c r="B2568" s="1288" t="s">
        <v>11722</v>
      </c>
      <c r="C2568" s="1288" t="s">
        <v>11711</v>
      </c>
      <c r="D2568" s="1288" t="s">
        <v>9837</v>
      </c>
      <c r="E2568" s="1288" t="s">
        <v>1629</v>
      </c>
      <c r="F2568" s="1288" t="s">
        <v>11777</v>
      </c>
      <c r="G2568" s="1288" t="s">
        <v>13809</v>
      </c>
      <c r="H2568" s="1288" t="s">
        <v>1783</v>
      </c>
      <c r="I2568" s="1288" t="s">
        <v>5050</v>
      </c>
      <c r="J2568" s="1288" t="s">
        <v>13810</v>
      </c>
      <c r="K2568" s="1289"/>
      <c r="L2568" s="1289"/>
      <c r="M2568" s="1289"/>
      <c r="N2568" s="1289"/>
      <c r="O2568" s="1289"/>
      <c r="P2568" s="1289"/>
      <c r="Q2568" s="1289"/>
      <c r="R2568" s="1289"/>
      <c r="S2568" s="1289"/>
      <c r="T2568" s="1289"/>
      <c r="U2568" s="1289"/>
      <c r="V2568" s="1289"/>
      <c r="W2568" s="1289"/>
      <c r="X2568" s="1289"/>
      <c r="Y2568" s="1289"/>
      <c r="Z2568" s="1289"/>
      <c r="AA2568" s="1289"/>
      <c r="AB2568" s="1289"/>
      <c r="AC2568" s="1289"/>
      <c r="AD2568" s="1289"/>
      <c r="AE2568" s="1289"/>
      <c r="AF2568" s="1289"/>
      <c r="AG2568" s="1289"/>
      <c r="AH2568" s="1289"/>
    </row>
    <row r="2569" spans="1:34" s="1290" customFormat="1" ht="45" x14ac:dyDescent="0.2">
      <c r="A2569" s="1288" t="s">
        <v>6924</v>
      </c>
      <c r="B2569" s="1288" t="s">
        <v>11722</v>
      </c>
      <c r="C2569" s="1288" t="s">
        <v>11711</v>
      </c>
      <c r="D2569" s="1288" t="s">
        <v>9837</v>
      </c>
      <c r="E2569" s="1288" t="s">
        <v>1629</v>
      </c>
      <c r="F2569" s="1288" t="s">
        <v>11778</v>
      </c>
      <c r="G2569" s="1288" t="s">
        <v>13809</v>
      </c>
      <c r="H2569" s="1288" t="s">
        <v>1783</v>
      </c>
      <c r="I2569" s="1288" t="s">
        <v>5050</v>
      </c>
      <c r="J2569" s="1288" t="s">
        <v>13810</v>
      </c>
      <c r="K2569" s="1289"/>
      <c r="L2569" s="1289"/>
      <c r="M2569" s="1289"/>
      <c r="N2569" s="1289"/>
      <c r="O2569" s="1289"/>
      <c r="P2569" s="1289"/>
      <c r="Q2569" s="1289"/>
      <c r="R2569" s="1289"/>
      <c r="S2569" s="1289"/>
      <c r="T2569" s="1289"/>
      <c r="U2569" s="1289"/>
      <c r="V2569" s="1289"/>
      <c r="W2569" s="1289"/>
      <c r="X2569" s="1289"/>
      <c r="Y2569" s="1289"/>
      <c r="Z2569" s="1289"/>
      <c r="AA2569" s="1289"/>
      <c r="AB2569" s="1289"/>
      <c r="AC2569" s="1289"/>
      <c r="AD2569" s="1289"/>
      <c r="AE2569" s="1289"/>
      <c r="AF2569" s="1289"/>
      <c r="AG2569" s="1289"/>
      <c r="AH2569" s="1289"/>
    </row>
    <row r="2570" spans="1:34" s="1290" customFormat="1" ht="45" x14ac:dyDescent="0.2">
      <c r="A2570" s="1288" t="s">
        <v>6924</v>
      </c>
      <c r="B2570" s="1288" t="s">
        <v>11722</v>
      </c>
      <c r="C2570" s="1288" t="s">
        <v>11711</v>
      </c>
      <c r="D2570" s="1288" t="s">
        <v>9837</v>
      </c>
      <c r="E2570" s="1288" t="s">
        <v>1629</v>
      </c>
      <c r="F2570" s="1288" t="s">
        <v>11779</v>
      </c>
      <c r="G2570" s="1288" t="s">
        <v>13809</v>
      </c>
      <c r="H2570" s="1288" t="s">
        <v>1783</v>
      </c>
      <c r="I2570" s="1288" t="s">
        <v>5050</v>
      </c>
      <c r="J2570" s="1288" t="s">
        <v>13810</v>
      </c>
      <c r="K2570" s="1289"/>
      <c r="L2570" s="1289"/>
      <c r="M2570" s="1289"/>
      <c r="N2570" s="1289"/>
      <c r="O2570" s="1289"/>
      <c r="P2570" s="1289"/>
      <c r="Q2570" s="1289"/>
      <c r="R2570" s="1289"/>
      <c r="S2570" s="1289"/>
      <c r="T2570" s="1289"/>
      <c r="U2570" s="1289"/>
      <c r="V2570" s="1289"/>
      <c r="W2570" s="1289"/>
      <c r="X2570" s="1289"/>
      <c r="Y2570" s="1289"/>
      <c r="Z2570" s="1289"/>
      <c r="AA2570" s="1289"/>
      <c r="AB2570" s="1289"/>
      <c r="AC2570" s="1289"/>
      <c r="AD2570" s="1289"/>
      <c r="AE2570" s="1289"/>
      <c r="AF2570" s="1289"/>
      <c r="AG2570" s="1289"/>
      <c r="AH2570" s="1289"/>
    </row>
    <row r="2571" spans="1:34" s="1290" customFormat="1" ht="45" x14ac:dyDescent="0.2">
      <c r="A2571" s="1288" t="s">
        <v>6924</v>
      </c>
      <c r="B2571" s="1288" t="s">
        <v>11722</v>
      </c>
      <c r="C2571" s="1288" t="s">
        <v>11711</v>
      </c>
      <c r="D2571" s="1288" t="s">
        <v>9837</v>
      </c>
      <c r="E2571" s="1288" t="s">
        <v>1629</v>
      </c>
      <c r="F2571" s="1288" t="s">
        <v>11780</v>
      </c>
      <c r="G2571" s="1288" t="s">
        <v>13809</v>
      </c>
      <c r="H2571" s="1288" t="s">
        <v>1783</v>
      </c>
      <c r="I2571" s="1288" t="s">
        <v>5050</v>
      </c>
      <c r="J2571" s="1288" t="s">
        <v>13810</v>
      </c>
      <c r="K2571" s="1289"/>
      <c r="L2571" s="1289"/>
      <c r="M2571" s="1289"/>
      <c r="N2571" s="1289"/>
      <c r="O2571" s="1289"/>
      <c r="P2571" s="1289"/>
      <c r="Q2571" s="1289"/>
      <c r="R2571" s="1289"/>
      <c r="S2571" s="1289"/>
      <c r="T2571" s="1289"/>
      <c r="U2571" s="1289"/>
      <c r="V2571" s="1289"/>
      <c r="W2571" s="1289"/>
      <c r="X2571" s="1289"/>
      <c r="Y2571" s="1289"/>
      <c r="Z2571" s="1289"/>
      <c r="AA2571" s="1289"/>
      <c r="AB2571" s="1289"/>
      <c r="AC2571" s="1289"/>
      <c r="AD2571" s="1289"/>
      <c r="AE2571" s="1289"/>
      <c r="AF2571" s="1289"/>
      <c r="AG2571" s="1289"/>
      <c r="AH2571" s="1289"/>
    </row>
    <row r="2572" spans="1:34" s="1290" customFormat="1" ht="45" x14ac:dyDescent="0.2">
      <c r="A2572" s="1288" t="s">
        <v>6924</v>
      </c>
      <c r="B2572" s="1288" t="s">
        <v>11722</v>
      </c>
      <c r="C2572" s="1288" t="s">
        <v>11711</v>
      </c>
      <c r="D2572" s="1288" t="s">
        <v>9837</v>
      </c>
      <c r="E2572" s="1288" t="s">
        <v>1629</v>
      </c>
      <c r="F2572" s="1288" t="s">
        <v>11781</v>
      </c>
      <c r="G2572" s="1288" t="s">
        <v>13809</v>
      </c>
      <c r="H2572" s="1288" t="s">
        <v>1783</v>
      </c>
      <c r="I2572" s="1288" t="s">
        <v>5050</v>
      </c>
      <c r="J2572" s="1288" t="s">
        <v>13810</v>
      </c>
      <c r="K2572" s="1289"/>
      <c r="L2572" s="1289"/>
      <c r="M2572" s="1289"/>
      <c r="N2572" s="1289"/>
      <c r="O2572" s="1289"/>
      <c r="P2572" s="1289"/>
      <c r="Q2572" s="1289"/>
      <c r="R2572" s="1289"/>
      <c r="S2572" s="1289"/>
      <c r="T2572" s="1289"/>
      <c r="U2572" s="1289"/>
      <c r="V2572" s="1289"/>
      <c r="W2572" s="1289"/>
      <c r="X2572" s="1289"/>
      <c r="Y2572" s="1289"/>
      <c r="Z2572" s="1289"/>
      <c r="AA2572" s="1289"/>
      <c r="AB2572" s="1289"/>
      <c r="AC2572" s="1289"/>
      <c r="AD2572" s="1289"/>
      <c r="AE2572" s="1289"/>
      <c r="AF2572" s="1289"/>
      <c r="AG2572" s="1289"/>
      <c r="AH2572" s="1289"/>
    </row>
    <row r="2573" spans="1:34" s="1290" customFormat="1" ht="45" x14ac:dyDescent="0.2">
      <c r="A2573" s="1288" t="s">
        <v>6924</v>
      </c>
      <c r="B2573" s="1288" t="s">
        <v>11722</v>
      </c>
      <c r="C2573" s="1288" t="s">
        <v>11711</v>
      </c>
      <c r="D2573" s="1288" t="s">
        <v>9837</v>
      </c>
      <c r="E2573" s="1288" t="s">
        <v>1629</v>
      </c>
      <c r="F2573" s="1288" t="s">
        <v>11782</v>
      </c>
      <c r="G2573" s="1288" t="s">
        <v>13809</v>
      </c>
      <c r="H2573" s="1288" t="s">
        <v>1783</v>
      </c>
      <c r="I2573" s="1288" t="s">
        <v>5050</v>
      </c>
      <c r="J2573" s="1288" t="s">
        <v>13810</v>
      </c>
      <c r="K2573" s="1289"/>
      <c r="L2573" s="1289"/>
      <c r="M2573" s="1289"/>
      <c r="N2573" s="1289"/>
      <c r="O2573" s="1289"/>
      <c r="P2573" s="1289"/>
      <c r="Q2573" s="1289"/>
      <c r="R2573" s="1289"/>
      <c r="S2573" s="1289"/>
      <c r="T2573" s="1289"/>
      <c r="U2573" s="1289"/>
      <c r="V2573" s="1289"/>
      <c r="W2573" s="1289"/>
      <c r="X2573" s="1289"/>
      <c r="Y2573" s="1289"/>
      <c r="Z2573" s="1289"/>
      <c r="AA2573" s="1289"/>
      <c r="AB2573" s="1289"/>
      <c r="AC2573" s="1289"/>
      <c r="AD2573" s="1289"/>
      <c r="AE2573" s="1289"/>
      <c r="AF2573" s="1289"/>
      <c r="AG2573" s="1289"/>
      <c r="AH2573" s="1289"/>
    </row>
    <row r="2574" spans="1:34" s="1290" customFormat="1" ht="45" x14ac:dyDescent="0.2">
      <c r="A2574" s="1288" t="s">
        <v>6924</v>
      </c>
      <c r="B2574" s="1288" t="s">
        <v>11722</v>
      </c>
      <c r="C2574" s="1288" t="s">
        <v>11711</v>
      </c>
      <c r="D2574" s="1288" t="s">
        <v>9837</v>
      </c>
      <c r="E2574" s="1288" t="s">
        <v>1629</v>
      </c>
      <c r="F2574" s="1288" t="s">
        <v>11783</v>
      </c>
      <c r="G2574" s="1288" t="s">
        <v>13809</v>
      </c>
      <c r="H2574" s="1288" t="s">
        <v>1783</v>
      </c>
      <c r="I2574" s="1288" t="s">
        <v>5050</v>
      </c>
      <c r="J2574" s="1288" t="s">
        <v>13810</v>
      </c>
      <c r="K2574" s="1289"/>
      <c r="L2574" s="1289"/>
      <c r="M2574" s="1289"/>
      <c r="N2574" s="1289"/>
      <c r="O2574" s="1289"/>
      <c r="P2574" s="1289"/>
      <c r="Q2574" s="1289"/>
      <c r="R2574" s="1289"/>
      <c r="S2574" s="1289"/>
      <c r="T2574" s="1289"/>
      <c r="U2574" s="1289"/>
      <c r="V2574" s="1289"/>
      <c r="W2574" s="1289"/>
      <c r="X2574" s="1289"/>
      <c r="Y2574" s="1289"/>
      <c r="Z2574" s="1289"/>
      <c r="AA2574" s="1289"/>
      <c r="AB2574" s="1289"/>
      <c r="AC2574" s="1289"/>
      <c r="AD2574" s="1289"/>
      <c r="AE2574" s="1289"/>
      <c r="AF2574" s="1289"/>
      <c r="AG2574" s="1289"/>
      <c r="AH2574" s="1289"/>
    </row>
    <row r="2575" spans="1:34" s="1290" customFormat="1" ht="45" x14ac:dyDescent="0.2">
      <c r="A2575" s="1288" t="s">
        <v>6924</v>
      </c>
      <c r="B2575" s="1288" t="s">
        <v>11722</v>
      </c>
      <c r="C2575" s="1288" t="s">
        <v>11711</v>
      </c>
      <c r="D2575" s="1288" t="s">
        <v>9837</v>
      </c>
      <c r="E2575" s="1288" t="s">
        <v>1629</v>
      </c>
      <c r="F2575" s="1288" t="s">
        <v>11784</v>
      </c>
      <c r="G2575" s="1288" t="s">
        <v>13809</v>
      </c>
      <c r="H2575" s="1288" t="s">
        <v>1783</v>
      </c>
      <c r="I2575" s="1288" t="s">
        <v>5050</v>
      </c>
      <c r="J2575" s="1288" t="s">
        <v>13810</v>
      </c>
      <c r="K2575" s="1289"/>
      <c r="L2575" s="1289"/>
      <c r="M2575" s="1289"/>
      <c r="N2575" s="1289"/>
      <c r="O2575" s="1289"/>
      <c r="P2575" s="1289"/>
      <c r="Q2575" s="1289"/>
      <c r="R2575" s="1289"/>
      <c r="S2575" s="1289"/>
      <c r="T2575" s="1289"/>
      <c r="U2575" s="1289"/>
      <c r="V2575" s="1289"/>
      <c r="W2575" s="1289"/>
      <c r="X2575" s="1289"/>
      <c r="Y2575" s="1289"/>
      <c r="Z2575" s="1289"/>
      <c r="AA2575" s="1289"/>
      <c r="AB2575" s="1289"/>
      <c r="AC2575" s="1289"/>
      <c r="AD2575" s="1289"/>
      <c r="AE2575" s="1289"/>
      <c r="AF2575" s="1289"/>
      <c r="AG2575" s="1289"/>
      <c r="AH2575" s="1289"/>
    </row>
    <row r="2576" spans="1:34" s="1290" customFormat="1" ht="45" x14ac:dyDescent="0.2">
      <c r="A2576" s="1288" t="s">
        <v>6924</v>
      </c>
      <c r="B2576" s="1288" t="s">
        <v>11722</v>
      </c>
      <c r="C2576" s="1288" t="s">
        <v>11711</v>
      </c>
      <c r="D2576" s="1288" t="s">
        <v>9837</v>
      </c>
      <c r="E2576" s="1288" t="s">
        <v>1629</v>
      </c>
      <c r="F2576" s="1288" t="s">
        <v>11785</v>
      </c>
      <c r="G2576" s="1288" t="s">
        <v>13809</v>
      </c>
      <c r="H2576" s="1288" t="s">
        <v>1783</v>
      </c>
      <c r="I2576" s="1288" t="s">
        <v>5050</v>
      </c>
      <c r="J2576" s="1288" t="s">
        <v>13810</v>
      </c>
      <c r="K2576" s="1289"/>
      <c r="L2576" s="1289"/>
      <c r="M2576" s="1289"/>
      <c r="N2576" s="1289"/>
      <c r="O2576" s="1289"/>
      <c r="P2576" s="1289"/>
      <c r="Q2576" s="1289"/>
      <c r="R2576" s="1289"/>
      <c r="S2576" s="1289"/>
      <c r="T2576" s="1289"/>
      <c r="U2576" s="1289"/>
      <c r="V2576" s="1289"/>
      <c r="W2576" s="1289"/>
      <c r="X2576" s="1289"/>
      <c r="Y2576" s="1289"/>
      <c r="Z2576" s="1289"/>
      <c r="AA2576" s="1289"/>
      <c r="AB2576" s="1289"/>
      <c r="AC2576" s="1289"/>
      <c r="AD2576" s="1289"/>
      <c r="AE2576" s="1289"/>
      <c r="AF2576" s="1289"/>
      <c r="AG2576" s="1289"/>
      <c r="AH2576" s="1289"/>
    </row>
    <row r="2577" spans="1:34" s="1290" customFormat="1" ht="45" x14ac:dyDescent="0.2">
      <c r="A2577" s="1288" t="s">
        <v>6924</v>
      </c>
      <c r="B2577" s="1288" t="s">
        <v>11722</v>
      </c>
      <c r="C2577" s="1288" t="s">
        <v>11711</v>
      </c>
      <c r="D2577" s="1288" t="s">
        <v>9837</v>
      </c>
      <c r="E2577" s="1288" t="s">
        <v>1629</v>
      </c>
      <c r="F2577" s="1288" t="s">
        <v>11786</v>
      </c>
      <c r="G2577" s="1288" t="s">
        <v>13809</v>
      </c>
      <c r="H2577" s="1288" t="s">
        <v>1783</v>
      </c>
      <c r="I2577" s="1288" t="s">
        <v>5050</v>
      </c>
      <c r="J2577" s="1288" t="s">
        <v>13810</v>
      </c>
      <c r="K2577" s="1289"/>
      <c r="L2577" s="1289"/>
      <c r="M2577" s="1289"/>
      <c r="N2577" s="1289"/>
      <c r="O2577" s="1289"/>
      <c r="P2577" s="1289"/>
      <c r="Q2577" s="1289"/>
      <c r="R2577" s="1289"/>
      <c r="S2577" s="1289"/>
      <c r="T2577" s="1289"/>
      <c r="U2577" s="1289"/>
      <c r="V2577" s="1289"/>
      <c r="W2577" s="1289"/>
      <c r="X2577" s="1289"/>
      <c r="Y2577" s="1289"/>
      <c r="Z2577" s="1289"/>
      <c r="AA2577" s="1289"/>
      <c r="AB2577" s="1289"/>
      <c r="AC2577" s="1289"/>
      <c r="AD2577" s="1289"/>
      <c r="AE2577" s="1289"/>
      <c r="AF2577" s="1289"/>
      <c r="AG2577" s="1289"/>
      <c r="AH2577" s="1289"/>
    </row>
    <row r="2578" spans="1:34" s="1290" customFormat="1" ht="45" x14ac:dyDescent="0.2">
      <c r="A2578" s="1288" t="s">
        <v>6924</v>
      </c>
      <c r="B2578" s="1288" t="s">
        <v>11722</v>
      </c>
      <c r="C2578" s="1288" t="s">
        <v>11711</v>
      </c>
      <c r="D2578" s="1288" t="s">
        <v>9837</v>
      </c>
      <c r="E2578" s="1288" t="s">
        <v>1629</v>
      </c>
      <c r="F2578" s="1288" t="s">
        <v>11787</v>
      </c>
      <c r="G2578" s="1288" t="s">
        <v>13809</v>
      </c>
      <c r="H2578" s="1288" t="s">
        <v>1783</v>
      </c>
      <c r="I2578" s="1288" t="s">
        <v>5050</v>
      </c>
      <c r="J2578" s="1288" t="s">
        <v>13810</v>
      </c>
      <c r="K2578" s="1289"/>
      <c r="L2578" s="1289"/>
      <c r="M2578" s="1289"/>
      <c r="N2578" s="1289"/>
      <c r="O2578" s="1289"/>
      <c r="P2578" s="1289"/>
      <c r="Q2578" s="1289"/>
      <c r="R2578" s="1289"/>
      <c r="S2578" s="1289"/>
      <c r="T2578" s="1289"/>
      <c r="U2578" s="1289"/>
      <c r="V2578" s="1289"/>
      <c r="W2578" s="1289"/>
      <c r="X2578" s="1289"/>
      <c r="Y2578" s="1289"/>
      <c r="Z2578" s="1289"/>
      <c r="AA2578" s="1289"/>
      <c r="AB2578" s="1289"/>
      <c r="AC2578" s="1289"/>
      <c r="AD2578" s="1289"/>
      <c r="AE2578" s="1289"/>
      <c r="AF2578" s="1289"/>
      <c r="AG2578" s="1289"/>
      <c r="AH2578" s="1289"/>
    </row>
    <row r="2579" spans="1:34" s="1290" customFormat="1" ht="45" x14ac:dyDescent="0.2">
      <c r="A2579" s="1288" t="s">
        <v>6924</v>
      </c>
      <c r="B2579" s="1288" t="s">
        <v>11722</v>
      </c>
      <c r="C2579" s="1288" t="s">
        <v>11711</v>
      </c>
      <c r="D2579" s="1288" t="s">
        <v>9837</v>
      </c>
      <c r="E2579" s="1288" t="s">
        <v>1629</v>
      </c>
      <c r="F2579" s="1288" t="s">
        <v>11788</v>
      </c>
      <c r="G2579" s="1288" t="s">
        <v>13809</v>
      </c>
      <c r="H2579" s="1288" t="s">
        <v>1783</v>
      </c>
      <c r="I2579" s="1288" t="s">
        <v>5050</v>
      </c>
      <c r="J2579" s="1288" t="s">
        <v>13810</v>
      </c>
      <c r="K2579" s="1289"/>
      <c r="L2579" s="1289"/>
      <c r="M2579" s="1289"/>
      <c r="N2579" s="1289"/>
      <c r="O2579" s="1289"/>
      <c r="P2579" s="1289"/>
      <c r="Q2579" s="1289"/>
      <c r="R2579" s="1289"/>
      <c r="S2579" s="1289"/>
      <c r="T2579" s="1289"/>
      <c r="U2579" s="1289"/>
      <c r="V2579" s="1289"/>
      <c r="W2579" s="1289"/>
      <c r="X2579" s="1289"/>
      <c r="Y2579" s="1289"/>
      <c r="Z2579" s="1289"/>
      <c r="AA2579" s="1289"/>
      <c r="AB2579" s="1289"/>
      <c r="AC2579" s="1289"/>
      <c r="AD2579" s="1289"/>
      <c r="AE2579" s="1289"/>
      <c r="AF2579" s="1289"/>
      <c r="AG2579" s="1289"/>
      <c r="AH2579" s="1289"/>
    </row>
    <row r="2580" spans="1:34" s="1290" customFormat="1" ht="45" x14ac:dyDescent="0.2">
      <c r="A2580" s="1288" t="s">
        <v>6924</v>
      </c>
      <c r="B2580" s="1288" t="s">
        <v>11722</v>
      </c>
      <c r="C2580" s="1288" t="s">
        <v>11711</v>
      </c>
      <c r="D2580" s="1288" t="s">
        <v>9837</v>
      </c>
      <c r="E2580" s="1288" t="s">
        <v>1629</v>
      </c>
      <c r="F2580" s="1288" t="s">
        <v>11789</v>
      </c>
      <c r="G2580" s="1288" t="s">
        <v>13809</v>
      </c>
      <c r="H2580" s="1288" t="s">
        <v>1783</v>
      </c>
      <c r="I2580" s="1288" t="s">
        <v>5050</v>
      </c>
      <c r="J2580" s="1288" t="s">
        <v>13810</v>
      </c>
      <c r="K2580" s="1289"/>
      <c r="L2580" s="1289"/>
      <c r="M2580" s="1289"/>
      <c r="N2580" s="1289"/>
      <c r="O2580" s="1289"/>
      <c r="P2580" s="1289"/>
      <c r="Q2580" s="1289"/>
      <c r="R2580" s="1289"/>
      <c r="S2580" s="1289"/>
      <c r="T2580" s="1289"/>
      <c r="U2580" s="1289"/>
      <c r="V2580" s="1289"/>
      <c r="W2580" s="1289"/>
      <c r="X2580" s="1289"/>
      <c r="Y2580" s="1289"/>
      <c r="Z2580" s="1289"/>
      <c r="AA2580" s="1289"/>
      <c r="AB2580" s="1289"/>
      <c r="AC2580" s="1289"/>
      <c r="AD2580" s="1289"/>
      <c r="AE2580" s="1289"/>
      <c r="AF2580" s="1289"/>
      <c r="AG2580" s="1289"/>
      <c r="AH2580" s="1289"/>
    </row>
    <row r="2581" spans="1:34" s="1290" customFormat="1" ht="45" x14ac:dyDescent="0.2">
      <c r="A2581" s="1288" t="s">
        <v>6924</v>
      </c>
      <c r="B2581" s="1288" t="s">
        <v>11722</v>
      </c>
      <c r="C2581" s="1288" t="s">
        <v>11711</v>
      </c>
      <c r="D2581" s="1288" t="s">
        <v>9837</v>
      </c>
      <c r="E2581" s="1288" t="s">
        <v>1629</v>
      </c>
      <c r="F2581" s="1288" t="s">
        <v>11790</v>
      </c>
      <c r="G2581" s="1288" t="s">
        <v>13809</v>
      </c>
      <c r="H2581" s="1288" t="s">
        <v>1783</v>
      </c>
      <c r="I2581" s="1288" t="s">
        <v>5050</v>
      </c>
      <c r="J2581" s="1288" t="s">
        <v>13810</v>
      </c>
      <c r="K2581" s="1289"/>
      <c r="L2581" s="1289"/>
      <c r="M2581" s="1289"/>
      <c r="N2581" s="1289"/>
      <c r="O2581" s="1289"/>
      <c r="P2581" s="1289"/>
      <c r="Q2581" s="1289"/>
      <c r="R2581" s="1289"/>
      <c r="S2581" s="1289"/>
      <c r="T2581" s="1289"/>
      <c r="U2581" s="1289"/>
      <c r="V2581" s="1289"/>
      <c r="W2581" s="1289"/>
      <c r="X2581" s="1289"/>
      <c r="Y2581" s="1289"/>
      <c r="Z2581" s="1289"/>
      <c r="AA2581" s="1289"/>
      <c r="AB2581" s="1289"/>
      <c r="AC2581" s="1289"/>
      <c r="AD2581" s="1289"/>
      <c r="AE2581" s="1289"/>
      <c r="AF2581" s="1289"/>
      <c r="AG2581" s="1289"/>
      <c r="AH2581" s="1289"/>
    </row>
    <row r="2582" spans="1:34" s="1290" customFormat="1" ht="45" x14ac:dyDescent="0.2">
      <c r="A2582" s="1288" t="s">
        <v>6924</v>
      </c>
      <c r="B2582" s="1288" t="s">
        <v>11722</v>
      </c>
      <c r="C2582" s="1288" t="s">
        <v>11711</v>
      </c>
      <c r="D2582" s="1288" t="s">
        <v>9837</v>
      </c>
      <c r="E2582" s="1288" t="s">
        <v>1629</v>
      </c>
      <c r="F2582" s="1288" t="s">
        <v>11791</v>
      </c>
      <c r="G2582" s="1288" t="s">
        <v>13809</v>
      </c>
      <c r="H2582" s="1288" t="s">
        <v>1783</v>
      </c>
      <c r="I2582" s="1288" t="s">
        <v>5050</v>
      </c>
      <c r="J2582" s="1288" t="s">
        <v>13810</v>
      </c>
      <c r="K2582" s="1289"/>
      <c r="L2582" s="1289"/>
      <c r="M2582" s="1289"/>
      <c r="N2582" s="1289"/>
      <c r="O2582" s="1289"/>
      <c r="P2582" s="1289"/>
      <c r="Q2582" s="1289"/>
      <c r="R2582" s="1289"/>
      <c r="S2582" s="1289"/>
      <c r="T2582" s="1289"/>
      <c r="U2582" s="1289"/>
      <c r="V2582" s="1289"/>
      <c r="W2582" s="1289"/>
      <c r="X2582" s="1289"/>
      <c r="Y2582" s="1289"/>
      <c r="Z2582" s="1289"/>
      <c r="AA2582" s="1289"/>
      <c r="AB2582" s="1289"/>
      <c r="AC2582" s="1289"/>
      <c r="AD2582" s="1289"/>
      <c r="AE2582" s="1289"/>
      <c r="AF2582" s="1289"/>
      <c r="AG2582" s="1289"/>
      <c r="AH2582" s="1289"/>
    </row>
    <row r="2583" spans="1:34" s="1290" customFormat="1" ht="45" x14ac:dyDescent="0.2">
      <c r="A2583" s="1288" t="s">
        <v>6924</v>
      </c>
      <c r="B2583" s="1288" t="s">
        <v>11722</v>
      </c>
      <c r="C2583" s="1288" t="s">
        <v>11711</v>
      </c>
      <c r="D2583" s="1288" t="s">
        <v>9837</v>
      </c>
      <c r="E2583" s="1288" t="s">
        <v>1629</v>
      </c>
      <c r="F2583" s="1288" t="s">
        <v>11792</v>
      </c>
      <c r="G2583" s="1288" t="s">
        <v>13809</v>
      </c>
      <c r="H2583" s="1288" t="s">
        <v>1783</v>
      </c>
      <c r="I2583" s="1288" t="s">
        <v>5050</v>
      </c>
      <c r="J2583" s="1288" t="s">
        <v>13810</v>
      </c>
      <c r="K2583" s="1289"/>
      <c r="L2583" s="1289"/>
      <c r="M2583" s="1289"/>
      <c r="N2583" s="1289"/>
      <c r="O2583" s="1289"/>
      <c r="P2583" s="1289"/>
      <c r="Q2583" s="1289"/>
      <c r="R2583" s="1289"/>
      <c r="S2583" s="1289"/>
      <c r="T2583" s="1289"/>
      <c r="U2583" s="1289"/>
      <c r="V2583" s="1289"/>
      <c r="W2583" s="1289"/>
      <c r="X2583" s="1289"/>
      <c r="Y2583" s="1289"/>
      <c r="Z2583" s="1289"/>
      <c r="AA2583" s="1289"/>
      <c r="AB2583" s="1289"/>
      <c r="AC2583" s="1289"/>
      <c r="AD2583" s="1289"/>
      <c r="AE2583" s="1289"/>
      <c r="AF2583" s="1289"/>
      <c r="AG2583" s="1289"/>
      <c r="AH2583" s="1289"/>
    </row>
    <row r="2584" spans="1:34" s="1290" customFormat="1" ht="45" x14ac:dyDescent="0.2">
      <c r="A2584" s="1288" t="s">
        <v>6924</v>
      </c>
      <c r="B2584" s="1288" t="s">
        <v>11722</v>
      </c>
      <c r="C2584" s="1288" t="s">
        <v>11711</v>
      </c>
      <c r="D2584" s="1288" t="s">
        <v>9837</v>
      </c>
      <c r="E2584" s="1288" t="s">
        <v>1629</v>
      </c>
      <c r="F2584" s="1288" t="s">
        <v>11793</v>
      </c>
      <c r="G2584" s="1288" t="s">
        <v>13809</v>
      </c>
      <c r="H2584" s="1288" t="s">
        <v>1783</v>
      </c>
      <c r="I2584" s="1288" t="s">
        <v>5050</v>
      </c>
      <c r="J2584" s="1288" t="s">
        <v>13810</v>
      </c>
      <c r="K2584" s="1289"/>
      <c r="L2584" s="1289"/>
      <c r="M2584" s="1289"/>
      <c r="N2584" s="1289"/>
      <c r="O2584" s="1289"/>
      <c r="P2584" s="1289"/>
      <c r="Q2584" s="1289"/>
      <c r="R2584" s="1289"/>
      <c r="S2584" s="1289"/>
      <c r="T2584" s="1289"/>
      <c r="U2584" s="1289"/>
      <c r="V2584" s="1289"/>
      <c r="W2584" s="1289"/>
      <c r="X2584" s="1289"/>
      <c r="Y2584" s="1289"/>
      <c r="Z2584" s="1289"/>
      <c r="AA2584" s="1289"/>
      <c r="AB2584" s="1289"/>
      <c r="AC2584" s="1289"/>
      <c r="AD2584" s="1289"/>
      <c r="AE2584" s="1289"/>
      <c r="AF2584" s="1289"/>
      <c r="AG2584" s="1289"/>
      <c r="AH2584" s="1289"/>
    </row>
    <row r="2585" spans="1:34" s="1290" customFormat="1" ht="45" x14ac:dyDescent="0.2">
      <c r="A2585" s="1288" t="s">
        <v>6924</v>
      </c>
      <c r="B2585" s="1288" t="s">
        <v>11722</v>
      </c>
      <c r="C2585" s="1288" t="s">
        <v>11711</v>
      </c>
      <c r="D2585" s="1288" t="s">
        <v>9837</v>
      </c>
      <c r="E2585" s="1288" t="s">
        <v>1629</v>
      </c>
      <c r="F2585" s="1288" t="s">
        <v>11794</v>
      </c>
      <c r="G2585" s="1288" t="s">
        <v>13809</v>
      </c>
      <c r="H2585" s="1288" t="s">
        <v>1783</v>
      </c>
      <c r="I2585" s="1288" t="s">
        <v>5050</v>
      </c>
      <c r="J2585" s="1288" t="s">
        <v>13810</v>
      </c>
      <c r="K2585" s="1289"/>
      <c r="L2585" s="1289"/>
      <c r="M2585" s="1289"/>
      <c r="N2585" s="1289"/>
      <c r="O2585" s="1289"/>
      <c r="P2585" s="1289"/>
      <c r="Q2585" s="1289"/>
      <c r="R2585" s="1289"/>
      <c r="S2585" s="1289"/>
      <c r="T2585" s="1289"/>
      <c r="U2585" s="1289"/>
      <c r="V2585" s="1289"/>
      <c r="W2585" s="1289"/>
      <c r="X2585" s="1289"/>
      <c r="Y2585" s="1289"/>
      <c r="Z2585" s="1289"/>
      <c r="AA2585" s="1289"/>
      <c r="AB2585" s="1289"/>
      <c r="AC2585" s="1289"/>
      <c r="AD2585" s="1289"/>
      <c r="AE2585" s="1289"/>
      <c r="AF2585" s="1289"/>
      <c r="AG2585" s="1289"/>
      <c r="AH2585" s="1289"/>
    </row>
    <row r="2586" spans="1:34" s="1290" customFormat="1" ht="45" x14ac:dyDescent="0.2">
      <c r="A2586" s="1288" t="s">
        <v>6924</v>
      </c>
      <c r="B2586" s="1288" t="s">
        <v>11722</v>
      </c>
      <c r="C2586" s="1288" t="s">
        <v>11711</v>
      </c>
      <c r="D2586" s="1288" t="s">
        <v>9837</v>
      </c>
      <c r="E2586" s="1288" t="s">
        <v>1629</v>
      </c>
      <c r="F2586" s="1288" t="s">
        <v>11795</v>
      </c>
      <c r="G2586" s="1288" t="s">
        <v>13809</v>
      </c>
      <c r="H2586" s="1288" t="s">
        <v>1783</v>
      </c>
      <c r="I2586" s="1288" t="s">
        <v>5050</v>
      </c>
      <c r="J2586" s="1288" t="s">
        <v>13810</v>
      </c>
      <c r="K2586" s="1289"/>
      <c r="L2586" s="1289"/>
      <c r="M2586" s="1289"/>
      <c r="N2586" s="1289"/>
      <c r="O2586" s="1289"/>
      <c r="P2586" s="1289"/>
      <c r="Q2586" s="1289"/>
      <c r="R2586" s="1289"/>
      <c r="S2586" s="1289"/>
      <c r="T2586" s="1289"/>
      <c r="U2586" s="1289"/>
      <c r="V2586" s="1289"/>
      <c r="W2586" s="1289"/>
      <c r="X2586" s="1289"/>
      <c r="Y2586" s="1289"/>
      <c r="Z2586" s="1289"/>
      <c r="AA2586" s="1289"/>
      <c r="AB2586" s="1289"/>
      <c r="AC2586" s="1289"/>
      <c r="AD2586" s="1289"/>
      <c r="AE2586" s="1289"/>
      <c r="AF2586" s="1289"/>
      <c r="AG2586" s="1289"/>
      <c r="AH2586" s="1289"/>
    </row>
    <row r="2587" spans="1:34" s="1290" customFormat="1" ht="45" x14ac:dyDescent="0.2">
      <c r="A2587" s="1288" t="s">
        <v>6924</v>
      </c>
      <c r="B2587" s="1288" t="s">
        <v>11722</v>
      </c>
      <c r="C2587" s="1288" t="s">
        <v>11711</v>
      </c>
      <c r="D2587" s="1288" t="s">
        <v>9837</v>
      </c>
      <c r="E2587" s="1288" t="s">
        <v>1629</v>
      </c>
      <c r="F2587" s="1288" t="s">
        <v>11796</v>
      </c>
      <c r="G2587" s="1288" t="s">
        <v>13697</v>
      </c>
      <c r="H2587" s="1288" t="s">
        <v>13698</v>
      </c>
      <c r="I2587" s="1288" t="s">
        <v>13699</v>
      </c>
      <c r="J2587" s="1288" t="s">
        <v>13700</v>
      </c>
      <c r="K2587" s="1289"/>
      <c r="L2587" s="1289"/>
      <c r="M2587" s="1289"/>
      <c r="N2587" s="1289"/>
      <c r="O2587" s="1289"/>
      <c r="P2587" s="1289"/>
      <c r="Q2587" s="1289"/>
      <c r="R2587" s="1289"/>
      <c r="S2587" s="1289"/>
      <c r="T2587" s="1289"/>
      <c r="U2587" s="1289"/>
      <c r="V2587" s="1289"/>
      <c r="W2587" s="1289"/>
      <c r="X2587" s="1289"/>
      <c r="Y2587" s="1289"/>
      <c r="Z2587" s="1289"/>
      <c r="AA2587" s="1289"/>
      <c r="AB2587" s="1289"/>
      <c r="AC2587" s="1289"/>
      <c r="AD2587" s="1289"/>
      <c r="AE2587" s="1289"/>
      <c r="AF2587" s="1289"/>
      <c r="AG2587" s="1289"/>
      <c r="AH2587" s="1289"/>
    </row>
    <row r="2588" spans="1:34" s="1290" customFormat="1" ht="45" x14ac:dyDescent="0.2">
      <c r="A2588" s="1288" t="s">
        <v>6924</v>
      </c>
      <c r="B2588" s="1288" t="s">
        <v>11722</v>
      </c>
      <c r="C2588" s="1288" t="s">
        <v>11711</v>
      </c>
      <c r="D2588" s="1288" t="s">
        <v>9837</v>
      </c>
      <c r="E2588" s="1288" t="s">
        <v>1629</v>
      </c>
      <c r="F2588" s="1288" t="s">
        <v>11797</v>
      </c>
      <c r="G2588" s="1288" t="s">
        <v>13697</v>
      </c>
      <c r="H2588" s="1288" t="s">
        <v>13698</v>
      </c>
      <c r="I2588" s="1288" t="s">
        <v>13699</v>
      </c>
      <c r="J2588" s="1288" t="s">
        <v>13700</v>
      </c>
      <c r="K2588" s="1289"/>
      <c r="L2588" s="1289"/>
      <c r="M2588" s="1289"/>
      <c r="N2588" s="1289"/>
      <c r="O2588" s="1289"/>
      <c r="P2588" s="1289"/>
      <c r="Q2588" s="1289"/>
      <c r="R2588" s="1289"/>
      <c r="S2588" s="1289"/>
      <c r="T2588" s="1289"/>
      <c r="U2588" s="1289"/>
      <c r="V2588" s="1289"/>
      <c r="W2588" s="1289"/>
      <c r="X2588" s="1289"/>
      <c r="Y2588" s="1289"/>
      <c r="Z2588" s="1289"/>
      <c r="AA2588" s="1289"/>
      <c r="AB2588" s="1289"/>
      <c r="AC2588" s="1289"/>
      <c r="AD2588" s="1289"/>
      <c r="AE2588" s="1289"/>
      <c r="AF2588" s="1289"/>
      <c r="AG2588" s="1289"/>
      <c r="AH2588" s="1289"/>
    </row>
    <row r="2589" spans="1:34" s="1290" customFormat="1" ht="45" x14ac:dyDescent="0.2">
      <c r="A2589" s="1288" t="s">
        <v>6924</v>
      </c>
      <c r="B2589" s="1288" t="s">
        <v>11722</v>
      </c>
      <c r="C2589" s="1288" t="s">
        <v>11711</v>
      </c>
      <c r="D2589" s="1288" t="s">
        <v>9837</v>
      </c>
      <c r="E2589" s="1288" t="s">
        <v>1629</v>
      </c>
      <c r="F2589" s="1288" t="s">
        <v>11798</v>
      </c>
      <c r="G2589" s="1288" t="s">
        <v>13602</v>
      </c>
      <c r="H2589" s="1288" t="s">
        <v>2535</v>
      </c>
      <c r="I2589" s="1288" t="s">
        <v>13811</v>
      </c>
      <c r="J2589" s="1323" t="s">
        <v>13812</v>
      </c>
      <c r="K2589" s="1289"/>
      <c r="L2589" s="1289"/>
      <c r="M2589" s="1289"/>
      <c r="N2589" s="1289"/>
      <c r="O2589" s="1289"/>
      <c r="P2589" s="1289"/>
      <c r="Q2589" s="1289"/>
      <c r="R2589" s="1289"/>
      <c r="S2589" s="1289"/>
      <c r="T2589" s="1289"/>
      <c r="U2589" s="1289"/>
      <c r="V2589" s="1289"/>
      <c r="W2589" s="1289"/>
      <c r="X2589" s="1289"/>
      <c r="Y2589" s="1289"/>
      <c r="Z2589" s="1289"/>
      <c r="AA2589" s="1289"/>
      <c r="AB2589" s="1289"/>
      <c r="AC2589" s="1289"/>
      <c r="AD2589" s="1289"/>
      <c r="AE2589" s="1289"/>
      <c r="AF2589" s="1289"/>
      <c r="AG2589" s="1289"/>
      <c r="AH2589" s="1289"/>
    </row>
    <row r="2590" spans="1:34" s="1297" customFormat="1" ht="42" x14ac:dyDescent="0.15">
      <c r="A2590" s="1294" t="s">
        <v>10841</v>
      </c>
      <c r="B2590" s="1295"/>
      <c r="C2590" s="1295" t="s">
        <v>11711</v>
      </c>
      <c r="D2590" s="1295" t="s">
        <v>13813</v>
      </c>
      <c r="E2590" s="1296"/>
      <c r="F2590" s="1295"/>
      <c r="G2590" s="1301"/>
      <c r="H2590" s="1301"/>
      <c r="I2590" s="1301"/>
      <c r="J2590" s="1301"/>
    </row>
    <row r="2591" spans="1:34" s="1290" customFormat="1" ht="33.75" x14ac:dyDescent="0.2">
      <c r="A2591" s="1288" t="s">
        <v>9534</v>
      </c>
      <c r="B2591" s="1288" t="s">
        <v>13814</v>
      </c>
      <c r="C2591" s="1288" t="s">
        <v>13815</v>
      </c>
      <c r="D2591" s="1288" t="s">
        <v>13816</v>
      </c>
      <c r="E2591" s="1288" t="s">
        <v>1388</v>
      </c>
      <c r="F2591" s="1288" t="s">
        <v>13817</v>
      </c>
      <c r="G2591" s="1288" t="s">
        <v>13818</v>
      </c>
      <c r="H2591" s="1288" t="s">
        <v>1433</v>
      </c>
      <c r="I2591" s="1288" t="s">
        <v>1622</v>
      </c>
      <c r="J2591" s="1288" t="s">
        <v>13819</v>
      </c>
      <c r="K2591" s="1289"/>
      <c r="L2591" s="1289"/>
      <c r="M2591" s="1289"/>
      <c r="N2591" s="1289"/>
      <c r="O2591" s="1289"/>
      <c r="P2591" s="1289"/>
      <c r="Q2591" s="1289"/>
      <c r="R2591" s="1289"/>
      <c r="S2591" s="1289"/>
      <c r="T2591" s="1289"/>
      <c r="U2591" s="1289"/>
      <c r="V2591" s="1289"/>
      <c r="W2591" s="1289"/>
      <c r="X2591" s="1289"/>
      <c r="Y2591" s="1289"/>
      <c r="Z2591" s="1289"/>
      <c r="AA2591" s="1289"/>
      <c r="AB2591" s="1289"/>
      <c r="AC2591" s="1289"/>
      <c r="AD2591" s="1289"/>
      <c r="AE2591" s="1289"/>
      <c r="AF2591" s="1289"/>
      <c r="AG2591" s="1289"/>
      <c r="AH2591" s="1289"/>
    </row>
    <row r="2592" spans="1:34" s="1290" customFormat="1" ht="33.75" x14ac:dyDescent="0.2">
      <c r="A2592" s="1288" t="s">
        <v>9534</v>
      </c>
      <c r="B2592" s="1288" t="s">
        <v>13814</v>
      </c>
      <c r="C2592" s="1288" t="s">
        <v>13815</v>
      </c>
      <c r="D2592" s="1288" t="s">
        <v>13816</v>
      </c>
      <c r="E2592" s="1288" t="s">
        <v>1388</v>
      </c>
      <c r="F2592" s="1288" t="s">
        <v>13820</v>
      </c>
      <c r="G2592" s="1288" t="s">
        <v>12384</v>
      </c>
      <c r="H2592" s="1288" t="s">
        <v>4896</v>
      </c>
      <c r="I2592" s="1288" t="s">
        <v>1649</v>
      </c>
      <c r="J2592" s="1323" t="s">
        <v>13821</v>
      </c>
      <c r="K2592" s="1289"/>
      <c r="L2592" s="1289"/>
      <c r="M2592" s="1289"/>
      <c r="N2592" s="1289"/>
      <c r="O2592" s="1289"/>
      <c r="P2592" s="1289"/>
      <c r="Q2592" s="1289"/>
      <c r="R2592" s="1289"/>
      <c r="S2592" s="1289"/>
      <c r="T2592" s="1289"/>
      <c r="U2592" s="1289"/>
      <c r="V2592" s="1289"/>
      <c r="W2592" s="1289"/>
      <c r="X2592" s="1289"/>
      <c r="Y2592" s="1289"/>
      <c r="Z2592" s="1289"/>
      <c r="AA2592" s="1289"/>
      <c r="AB2592" s="1289"/>
      <c r="AC2592" s="1289"/>
      <c r="AD2592" s="1289"/>
      <c r="AE2592" s="1289"/>
      <c r="AF2592" s="1289"/>
      <c r="AG2592" s="1289"/>
      <c r="AH2592" s="1289"/>
    </row>
    <row r="2593" spans="1:34" s="1290" customFormat="1" ht="33.75" x14ac:dyDescent="0.2">
      <c r="A2593" s="1288" t="s">
        <v>9534</v>
      </c>
      <c r="B2593" s="1288" t="s">
        <v>13814</v>
      </c>
      <c r="C2593" s="1288" t="s">
        <v>13815</v>
      </c>
      <c r="D2593" s="1288" t="s">
        <v>13816</v>
      </c>
      <c r="E2593" s="1288" t="s">
        <v>1388</v>
      </c>
      <c r="F2593" s="1288" t="s">
        <v>13822</v>
      </c>
      <c r="G2593" s="1288" t="s">
        <v>12384</v>
      </c>
      <c r="H2593" s="1288" t="s">
        <v>4896</v>
      </c>
      <c r="I2593" s="1288" t="s">
        <v>1649</v>
      </c>
      <c r="J2593" s="1323"/>
      <c r="K2593" s="1289"/>
      <c r="L2593" s="1289"/>
      <c r="M2593" s="1289"/>
      <c r="N2593" s="1289"/>
      <c r="O2593" s="1289"/>
      <c r="P2593" s="1289"/>
      <c r="Q2593" s="1289"/>
      <c r="R2593" s="1289"/>
      <c r="S2593" s="1289"/>
      <c r="T2593" s="1289"/>
      <c r="U2593" s="1289"/>
      <c r="V2593" s="1289"/>
      <c r="W2593" s="1289"/>
      <c r="X2593" s="1289"/>
      <c r="Y2593" s="1289"/>
      <c r="Z2593" s="1289"/>
      <c r="AA2593" s="1289"/>
      <c r="AB2593" s="1289"/>
      <c r="AC2593" s="1289"/>
      <c r="AD2593" s="1289"/>
      <c r="AE2593" s="1289"/>
      <c r="AF2593" s="1289"/>
      <c r="AG2593" s="1289"/>
      <c r="AH2593" s="1289"/>
    </row>
    <row r="2594" spans="1:34" s="1290" customFormat="1" ht="33.75" x14ac:dyDescent="0.2">
      <c r="A2594" s="1288" t="s">
        <v>9534</v>
      </c>
      <c r="B2594" s="1288" t="s">
        <v>13814</v>
      </c>
      <c r="C2594" s="1288" t="s">
        <v>13815</v>
      </c>
      <c r="D2594" s="1288" t="s">
        <v>13816</v>
      </c>
      <c r="E2594" s="1288" t="s">
        <v>1388</v>
      </c>
      <c r="F2594" s="1288" t="s">
        <v>13823</v>
      </c>
      <c r="G2594" s="1288" t="s">
        <v>12384</v>
      </c>
      <c r="H2594" s="1288" t="s">
        <v>4896</v>
      </c>
      <c r="I2594" s="1288" t="s">
        <v>1649</v>
      </c>
      <c r="J2594" s="1323"/>
      <c r="K2594" s="1289"/>
      <c r="L2594" s="1289"/>
      <c r="M2594" s="1289"/>
      <c r="N2594" s="1289"/>
      <c r="O2594" s="1289"/>
      <c r="P2594" s="1289"/>
      <c r="Q2594" s="1289"/>
      <c r="R2594" s="1289"/>
      <c r="S2594" s="1289"/>
      <c r="T2594" s="1289"/>
      <c r="U2594" s="1289"/>
      <c r="V2594" s="1289"/>
      <c r="W2594" s="1289"/>
      <c r="X2594" s="1289"/>
      <c r="Y2594" s="1289"/>
      <c r="Z2594" s="1289"/>
      <c r="AA2594" s="1289"/>
      <c r="AB2594" s="1289"/>
      <c r="AC2594" s="1289"/>
      <c r="AD2594" s="1289"/>
      <c r="AE2594" s="1289"/>
      <c r="AF2594" s="1289"/>
      <c r="AG2594" s="1289"/>
      <c r="AH2594" s="1289"/>
    </row>
    <row r="2595" spans="1:34" s="1342" customFormat="1" ht="35.25" customHeight="1" x14ac:dyDescent="0.2">
      <c r="A2595" s="1339"/>
      <c r="B2595" s="1339"/>
      <c r="C2595" s="1340" t="s">
        <v>13815</v>
      </c>
      <c r="D2595" s="1295" t="s">
        <v>13376</v>
      </c>
      <c r="E2595" s="1339"/>
      <c r="F2595" s="1339"/>
      <c r="G2595" s="1339"/>
      <c r="H2595" s="1339"/>
      <c r="I2595" s="1339"/>
      <c r="J2595" s="1341"/>
      <c r="K2595" s="1289"/>
      <c r="L2595" s="1289"/>
      <c r="M2595" s="1289"/>
      <c r="N2595" s="1289"/>
      <c r="O2595" s="1289"/>
      <c r="P2595" s="1289"/>
      <c r="Q2595" s="1289"/>
      <c r="R2595" s="1289"/>
      <c r="S2595" s="1289"/>
      <c r="T2595" s="1289"/>
      <c r="U2595" s="1289"/>
      <c r="V2595" s="1289"/>
      <c r="W2595" s="1289"/>
      <c r="X2595" s="1289"/>
      <c r="Y2595" s="1289"/>
      <c r="Z2595" s="1289"/>
      <c r="AA2595" s="1289"/>
      <c r="AB2595" s="1289"/>
      <c r="AC2595" s="1289"/>
      <c r="AD2595" s="1289"/>
      <c r="AE2595" s="1289"/>
      <c r="AF2595" s="1289"/>
      <c r="AG2595" s="1289"/>
      <c r="AH2595" s="1289"/>
    </row>
    <row r="2596" spans="1:34" s="1342" customFormat="1" ht="45" x14ac:dyDescent="0.2">
      <c r="A2596" s="1288" t="s">
        <v>1605</v>
      </c>
      <c r="B2596" s="1288" t="s">
        <v>11533</v>
      </c>
      <c r="C2596" s="1288" t="s">
        <v>11534</v>
      </c>
      <c r="D2596" s="1288" t="s">
        <v>11535</v>
      </c>
      <c r="E2596" s="1288" t="s">
        <v>1388</v>
      </c>
      <c r="F2596" s="1288" t="s">
        <v>11536</v>
      </c>
      <c r="G2596" s="1288" t="s">
        <v>13824</v>
      </c>
      <c r="H2596" s="1288" t="s">
        <v>1621</v>
      </c>
      <c r="I2596" s="1288" t="s">
        <v>1622</v>
      </c>
      <c r="J2596" s="1288" t="s">
        <v>13825</v>
      </c>
      <c r="K2596" s="1289"/>
      <c r="L2596" s="1289"/>
      <c r="M2596" s="1289"/>
      <c r="N2596" s="1289"/>
      <c r="O2596" s="1289"/>
      <c r="P2596" s="1289"/>
      <c r="Q2596" s="1289"/>
      <c r="R2596" s="1289"/>
      <c r="S2596" s="1289"/>
      <c r="T2596" s="1289"/>
      <c r="U2596" s="1289"/>
      <c r="V2596" s="1289"/>
      <c r="W2596" s="1289"/>
      <c r="X2596" s="1289"/>
      <c r="Y2596" s="1289"/>
      <c r="Z2596" s="1289"/>
      <c r="AA2596" s="1289"/>
      <c r="AB2596" s="1289"/>
      <c r="AC2596" s="1289"/>
      <c r="AD2596" s="1289"/>
      <c r="AE2596" s="1289"/>
      <c r="AF2596" s="1289"/>
      <c r="AG2596" s="1289"/>
      <c r="AH2596" s="1289"/>
    </row>
    <row r="2597" spans="1:34" s="1342" customFormat="1" ht="45" x14ac:dyDescent="0.2">
      <c r="A2597" s="1288" t="s">
        <v>1605</v>
      </c>
      <c r="B2597" s="1288" t="s">
        <v>11533</v>
      </c>
      <c r="C2597" s="1288" t="s">
        <v>11534</v>
      </c>
      <c r="D2597" s="1288" t="s">
        <v>11535</v>
      </c>
      <c r="E2597" s="1288" t="s">
        <v>1388</v>
      </c>
      <c r="F2597" s="1288" t="s">
        <v>11537</v>
      </c>
      <c r="G2597" s="1288" t="s">
        <v>13826</v>
      </c>
      <c r="H2597" s="1288" t="s">
        <v>1466</v>
      </c>
      <c r="I2597" s="1288" t="s">
        <v>1623</v>
      </c>
      <c r="J2597" s="1288" t="s">
        <v>13825</v>
      </c>
      <c r="K2597" s="1289"/>
      <c r="L2597" s="1289"/>
      <c r="M2597" s="1289"/>
      <c r="N2597" s="1289"/>
      <c r="O2597" s="1289"/>
      <c r="P2597" s="1289"/>
      <c r="Q2597" s="1289"/>
      <c r="R2597" s="1289"/>
      <c r="S2597" s="1289"/>
      <c r="T2597" s="1289"/>
      <c r="U2597" s="1289"/>
      <c r="V2597" s="1289"/>
      <c r="W2597" s="1289"/>
      <c r="X2597" s="1289"/>
      <c r="Y2597" s="1289"/>
      <c r="Z2597" s="1289"/>
      <c r="AA2597" s="1289"/>
      <c r="AB2597" s="1289"/>
      <c r="AC2597" s="1289"/>
      <c r="AD2597" s="1289"/>
      <c r="AE2597" s="1289"/>
      <c r="AF2597" s="1289"/>
      <c r="AG2597" s="1289"/>
      <c r="AH2597" s="1289"/>
    </row>
    <row r="2598" spans="1:34" s="1342" customFormat="1" ht="45" x14ac:dyDescent="0.2">
      <c r="A2598" s="1288" t="s">
        <v>1605</v>
      </c>
      <c r="B2598" s="1288" t="s">
        <v>11533</v>
      </c>
      <c r="C2598" s="1288" t="s">
        <v>11534</v>
      </c>
      <c r="D2598" s="1288" t="s">
        <v>11535</v>
      </c>
      <c r="E2598" s="1288" t="s">
        <v>1388</v>
      </c>
      <c r="F2598" s="1288" t="s">
        <v>11510</v>
      </c>
      <c r="G2598" s="1288" t="s">
        <v>13826</v>
      </c>
      <c r="H2598" s="1288" t="s">
        <v>1466</v>
      </c>
      <c r="I2598" s="1288" t="s">
        <v>1623</v>
      </c>
      <c r="J2598" s="1288" t="s">
        <v>13825</v>
      </c>
      <c r="K2598" s="1289"/>
      <c r="L2598" s="1289"/>
      <c r="M2598" s="1289"/>
      <c r="N2598" s="1289"/>
      <c r="O2598" s="1289"/>
      <c r="P2598" s="1289"/>
      <c r="Q2598" s="1289"/>
      <c r="R2598" s="1289"/>
      <c r="S2598" s="1289"/>
      <c r="T2598" s="1289"/>
      <c r="U2598" s="1289"/>
      <c r="V2598" s="1289"/>
      <c r="W2598" s="1289"/>
      <c r="X2598" s="1289"/>
      <c r="Y2598" s="1289"/>
      <c r="Z2598" s="1289"/>
      <c r="AA2598" s="1289"/>
      <c r="AB2598" s="1289"/>
      <c r="AC2598" s="1289"/>
      <c r="AD2598" s="1289"/>
      <c r="AE2598" s="1289"/>
      <c r="AF2598" s="1289"/>
      <c r="AG2598" s="1289"/>
      <c r="AH2598" s="1289"/>
    </row>
    <row r="2599" spans="1:34" s="1342" customFormat="1" ht="45" x14ac:dyDescent="0.2">
      <c r="A2599" s="1288" t="s">
        <v>1605</v>
      </c>
      <c r="B2599" s="1288" t="s">
        <v>11533</v>
      </c>
      <c r="C2599" s="1288" t="s">
        <v>11534</v>
      </c>
      <c r="D2599" s="1288" t="s">
        <v>11535</v>
      </c>
      <c r="E2599" s="1288" t="s">
        <v>1388</v>
      </c>
      <c r="F2599" s="1288" t="s">
        <v>11538</v>
      </c>
      <c r="G2599" s="1288" t="s">
        <v>13826</v>
      </c>
      <c r="H2599" s="1288" t="s">
        <v>1466</v>
      </c>
      <c r="I2599" s="1288" t="s">
        <v>1623</v>
      </c>
      <c r="J2599" s="1288" t="s">
        <v>13825</v>
      </c>
      <c r="K2599" s="1289"/>
      <c r="L2599" s="1289"/>
      <c r="M2599" s="1289"/>
      <c r="N2599" s="1289"/>
      <c r="O2599" s="1289"/>
      <c r="P2599" s="1289"/>
      <c r="Q2599" s="1289"/>
      <c r="R2599" s="1289"/>
      <c r="S2599" s="1289"/>
      <c r="T2599" s="1289"/>
      <c r="U2599" s="1289"/>
      <c r="V2599" s="1289"/>
      <c r="W2599" s="1289"/>
      <c r="X2599" s="1289"/>
      <c r="Y2599" s="1289"/>
      <c r="Z2599" s="1289"/>
      <c r="AA2599" s="1289"/>
      <c r="AB2599" s="1289"/>
      <c r="AC2599" s="1289"/>
      <c r="AD2599" s="1289"/>
      <c r="AE2599" s="1289"/>
      <c r="AF2599" s="1289"/>
      <c r="AG2599" s="1289"/>
      <c r="AH2599" s="1289"/>
    </row>
    <row r="2600" spans="1:34" s="1342" customFormat="1" ht="45" x14ac:dyDescent="0.2">
      <c r="A2600" s="1288" t="s">
        <v>1605</v>
      </c>
      <c r="B2600" s="1288" t="s">
        <v>11533</v>
      </c>
      <c r="C2600" s="1288" t="s">
        <v>11534</v>
      </c>
      <c r="D2600" s="1288" t="s">
        <v>11535</v>
      </c>
      <c r="E2600" s="1288" t="s">
        <v>1388</v>
      </c>
      <c r="F2600" s="1288" t="s">
        <v>11539</v>
      </c>
      <c r="G2600" s="1288" t="s">
        <v>13826</v>
      </c>
      <c r="H2600" s="1288" t="s">
        <v>1466</v>
      </c>
      <c r="I2600" s="1288" t="s">
        <v>1623</v>
      </c>
      <c r="J2600" s="1288" t="s">
        <v>13825</v>
      </c>
      <c r="K2600" s="1289"/>
      <c r="L2600" s="1289"/>
      <c r="M2600" s="1289"/>
      <c r="N2600" s="1289"/>
      <c r="O2600" s="1289"/>
      <c r="P2600" s="1289"/>
      <c r="Q2600" s="1289"/>
      <c r="R2600" s="1289"/>
      <c r="S2600" s="1289"/>
      <c r="T2600" s="1289"/>
      <c r="U2600" s="1289"/>
      <c r="V2600" s="1289"/>
      <c r="W2600" s="1289"/>
      <c r="X2600" s="1289"/>
      <c r="Y2600" s="1289"/>
      <c r="Z2600" s="1289"/>
      <c r="AA2600" s="1289"/>
      <c r="AB2600" s="1289"/>
      <c r="AC2600" s="1289"/>
      <c r="AD2600" s="1289"/>
      <c r="AE2600" s="1289"/>
      <c r="AF2600" s="1289"/>
      <c r="AG2600" s="1289"/>
      <c r="AH2600" s="1289"/>
    </row>
    <row r="2601" spans="1:34" s="1342" customFormat="1" ht="45" x14ac:dyDescent="0.2">
      <c r="A2601" s="1288" t="s">
        <v>1605</v>
      </c>
      <c r="B2601" s="1288" t="s">
        <v>11533</v>
      </c>
      <c r="C2601" s="1288" t="s">
        <v>11534</v>
      </c>
      <c r="D2601" s="1288" t="s">
        <v>11535</v>
      </c>
      <c r="E2601" s="1288" t="s">
        <v>1388</v>
      </c>
      <c r="F2601" s="1288" t="s">
        <v>11540</v>
      </c>
      <c r="G2601" s="1288" t="s">
        <v>13826</v>
      </c>
      <c r="H2601" s="1288" t="s">
        <v>1466</v>
      </c>
      <c r="I2601" s="1288" t="s">
        <v>1623</v>
      </c>
      <c r="J2601" s="1288" t="s">
        <v>13825</v>
      </c>
      <c r="K2601" s="1289"/>
      <c r="L2601" s="1289"/>
      <c r="M2601" s="1289"/>
      <c r="N2601" s="1289"/>
      <c r="O2601" s="1289"/>
      <c r="P2601" s="1289"/>
      <c r="Q2601" s="1289"/>
      <c r="R2601" s="1289"/>
      <c r="S2601" s="1289"/>
      <c r="T2601" s="1289"/>
      <c r="U2601" s="1289"/>
      <c r="V2601" s="1289"/>
      <c r="W2601" s="1289"/>
      <c r="X2601" s="1289"/>
      <c r="Y2601" s="1289"/>
      <c r="Z2601" s="1289"/>
      <c r="AA2601" s="1289"/>
      <c r="AB2601" s="1289"/>
      <c r="AC2601" s="1289"/>
      <c r="AD2601" s="1289"/>
      <c r="AE2601" s="1289"/>
      <c r="AF2601" s="1289"/>
      <c r="AG2601" s="1289"/>
      <c r="AH2601" s="1289"/>
    </row>
    <row r="2602" spans="1:34" s="1342" customFormat="1" ht="45" x14ac:dyDescent="0.2">
      <c r="A2602" s="1288" t="s">
        <v>1605</v>
      </c>
      <c r="B2602" s="1288" t="s">
        <v>11533</v>
      </c>
      <c r="C2602" s="1288" t="s">
        <v>11534</v>
      </c>
      <c r="D2602" s="1288" t="s">
        <v>11535</v>
      </c>
      <c r="E2602" s="1288" t="s">
        <v>1388</v>
      </c>
      <c r="F2602" s="1288" t="s">
        <v>11503</v>
      </c>
      <c r="G2602" s="1288" t="s">
        <v>13826</v>
      </c>
      <c r="H2602" s="1288" t="s">
        <v>1466</v>
      </c>
      <c r="I2602" s="1288" t="s">
        <v>1623</v>
      </c>
      <c r="J2602" s="1288" t="s">
        <v>13825</v>
      </c>
      <c r="K2602" s="1289"/>
      <c r="L2602" s="1289"/>
      <c r="M2602" s="1289"/>
      <c r="N2602" s="1289"/>
      <c r="O2602" s="1289"/>
      <c r="P2602" s="1289"/>
      <c r="Q2602" s="1289"/>
      <c r="R2602" s="1289"/>
      <c r="S2602" s="1289"/>
      <c r="T2602" s="1289"/>
      <c r="U2602" s="1289"/>
      <c r="V2602" s="1289"/>
      <c r="W2602" s="1289"/>
      <c r="X2602" s="1289"/>
      <c r="Y2602" s="1289"/>
      <c r="Z2602" s="1289"/>
      <c r="AA2602" s="1289"/>
      <c r="AB2602" s="1289"/>
      <c r="AC2602" s="1289"/>
      <c r="AD2602" s="1289"/>
      <c r="AE2602" s="1289"/>
      <c r="AF2602" s="1289"/>
      <c r="AG2602" s="1289"/>
      <c r="AH2602" s="1289"/>
    </row>
    <row r="2603" spans="1:34" s="1342" customFormat="1" ht="45" x14ac:dyDescent="0.2">
      <c r="A2603" s="1288" t="s">
        <v>1605</v>
      </c>
      <c r="B2603" s="1288" t="s">
        <v>11533</v>
      </c>
      <c r="C2603" s="1288" t="s">
        <v>11534</v>
      </c>
      <c r="D2603" s="1288" t="s">
        <v>11535</v>
      </c>
      <c r="E2603" s="1288" t="s">
        <v>1388</v>
      </c>
      <c r="F2603" s="1288" t="s">
        <v>11509</v>
      </c>
      <c r="G2603" s="1288" t="s">
        <v>13826</v>
      </c>
      <c r="H2603" s="1288" t="s">
        <v>1466</v>
      </c>
      <c r="I2603" s="1288" t="s">
        <v>1623</v>
      </c>
      <c r="J2603" s="1288" t="s">
        <v>13825</v>
      </c>
      <c r="K2603" s="1289"/>
      <c r="L2603" s="1289"/>
      <c r="M2603" s="1289"/>
      <c r="N2603" s="1289"/>
      <c r="O2603" s="1289"/>
      <c r="P2603" s="1289"/>
      <c r="Q2603" s="1289"/>
      <c r="R2603" s="1289"/>
      <c r="S2603" s="1289"/>
      <c r="T2603" s="1289"/>
      <c r="U2603" s="1289"/>
      <c r="V2603" s="1289"/>
      <c r="W2603" s="1289"/>
      <c r="X2603" s="1289"/>
      <c r="Y2603" s="1289"/>
      <c r="Z2603" s="1289"/>
      <c r="AA2603" s="1289"/>
      <c r="AB2603" s="1289"/>
      <c r="AC2603" s="1289"/>
      <c r="AD2603" s="1289"/>
      <c r="AE2603" s="1289"/>
      <c r="AF2603" s="1289"/>
      <c r="AG2603" s="1289"/>
      <c r="AH2603" s="1289"/>
    </row>
    <row r="2604" spans="1:34" s="1343" customFormat="1" ht="42" x14ac:dyDescent="0.15">
      <c r="A2604" s="1294" t="s">
        <v>10841</v>
      </c>
      <c r="B2604" s="1301"/>
      <c r="C2604" s="1301" t="s">
        <v>11534</v>
      </c>
      <c r="D2604" s="1295" t="s">
        <v>13376</v>
      </c>
      <c r="E2604" s="1302"/>
      <c r="F2604" s="1302"/>
      <c r="G2604" s="1302"/>
      <c r="H2604" s="1302"/>
      <c r="I2604" s="1302"/>
      <c r="J2604" s="1302"/>
      <c r="K2604" s="1297"/>
      <c r="L2604" s="1297"/>
      <c r="M2604" s="1297"/>
      <c r="N2604" s="1297"/>
      <c r="O2604" s="1297"/>
      <c r="P2604" s="1297"/>
      <c r="Q2604" s="1297"/>
      <c r="R2604" s="1297"/>
      <c r="S2604" s="1297"/>
      <c r="T2604" s="1297"/>
      <c r="U2604" s="1297"/>
      <c r="V2604" s="1297"/>
      <c r="W2604" s="1297"/>
      <c r="X2604" s="1297"/>
      <c r="Y2604" s="1297"/>
      <c r="Z2604" s="1297"/>
      <c r="AA2604" s="1297"/>
      <c r="AB2604" s="1297"/>
      <c r="AC2604" s="1297"/>
      <c r="AD2604" s="1297"/>
      <c r="AE2604" s="1297"/>
      <c r="AF2604" s="1297"/>
      <c r="AG2604" s="1297"/>
      <c r="AH2604" s="1297"/>
    </row>
    <row r="2605" spans="1:34" s="1290" customFormat="1" ht="45" x14ac:dyDescent="0.2">
      <c r="A2605" s="1288" t="s">
        <v>7942</v>
      </c>
      <c r="B2605" s="1288" t="s">
        <v>13827</v>
      </c>
      <c r="C2605" s="1288" t="s">
        <v>13828</v>
      </c>
      <c r="D2605" s="1288" t="s">
        <v>13829</v>
      </c>
      <c r="E2605" s="1288" t="s">
        <v>214</v>
      </c>
      <c r="F2605" s="1288" t="s">
        <v>13830</v>
      </c>
      <c r="G2605" s="1288" t="s">
        <v>2859</v>
      </c>
      <c r="H2605" s="1288" t="s">
        <v>2856</v>
      </c>
      <c r="I2605" s="1288" t="s">
        <v>2984</v>
      </c>
      <c r="J2605" s="1307" t="s">
        <v>13831</v>
      </c>
      <c r="K2605" s="1289"/>
      <c r="L2605" s="1289"/>
      <c r="M2605" s="1289"/>
      <c r="N2605" s="1289"/>
      <c r="O2605" s="1289"/>
      <c r="P2605" s="1289"/>
      <c r="Q2605" s="1289"/>
      <c r="R2605" s="1289"/>
      <c r="S2605" s="1289"/>
      <c r="T2605" s="1289"/>
      <c r="U2605" s="1289"/>
      <c r="V2605" s="1289"/>
      <c r="W2605" s="1289"/>
      <c r="X2605" s="1289"/>
      <c r="Y2605" s="1289"/>
      <c r="Z2605" s="1289"/>
      <c r="AA2605" s="1289"/>
      <c r="AB2605" s="1289"/>
      <c r="AC2605" s="1289"/>
      <c r="AD2605" s="1289"/>
      <c r="AE2605" s="1289"/>
      <c r="AF2605" s="1289"/>
      <c r="AG2605" s="1289"/>
      <c r="AH2605" s="1289"/>
    </row>
    <row r="2606" spans="1:34" s="1290" customFormat="1" ht="45" x14ac:dyDescent="0.2">
      <c r="A2606" s="1288" t="s">
        <v>7942</v>
      </c>
      <c r="B2606" s="1288" t="s">
        <v>13827</v>
      </c>
      <c r="C2606" s="1288" t="s">
        <v>13828</v>
      </c>
      <c r="D2606" s="1288" t="s">
        <v>13829</v>
      </c>
      <c r="E2606" s="1288" t="s">
        <v>214</v>
      </c>
      <c r="F2606" s="1288" t="s">
        <v>13832</v>
      </c>
      <c r="G2606" s="1288" t="s">
        <v>13833</v>
      </c>
      <c r="H2606" s="1288" t="s">
        <v>13834</v>
      </c>
      <c r="I2606" s="1288" t="s">
        <v>13835</v>
      </c>
      <c r="J2606" s="1307" t="s">
        <v>13836</v>
      </c>
      <c r="K2606" s="1289"/>
      <c r="L2606" s="1289"/>
      <c r="M2606" s="1289"/>
      <c r="N2606" s="1289"/>
      <c r="O2606" s="1289"/>
      <c r="P2606" s="1289"/>
      <c r="Q2606" s="1289"/>
      <c r="R2606" s="1289"/>
      <c r="S2606" s="1289"/>
      <c r="T2606" s="1289"/>
      <c r="U2606" s="1289"/>
      <c r="V2606" s="1289"/>
      <c r="W2606" s="1289"/>
      <c r="X2606" s="1289"/>
      <c r="Y2606" s="1289"/>
      <c r="Z2606" s="1289"/>
      <c r="AA2606" s="1289"/>
      <c r="AB2606" s="1289"/>
      <c r="AC2606" s="1289"/>
      <c r="AD2606" s="1289"/>
      <c r="AE2606" s="1289"/>
      <c r="AF2606" s="1289"/>
      <c r="AG2606" s="1289"/>
      <c r="AH2606" s="1289"/>
    </row>
    <row r="2607" spans="1:34" s="1343" customFormat="1" ht="41.45" customHeight="1" x14ac:dyDescent="0.15">
      <c r="A2607" s="1294" t="s">
        <v>10841</v>
      </c>
      <c r="B2607" s="1340"/>
      <c r="C2607" s="1340" t="s">
        <v>13828</v>
      </c>
      <c r="D2607" s="1295" t="s">
        <v>13837</v>
      </c>
      <c r="E2607" s="1340"/>
      <c r="F2607" s="1340"/>
      <c r="G2607" s="1340"/>
      <c r="H2607" s="1340"/>
      <c r="I2607" s="1340"/>
      <c r="J2607" s="1340"/>
      <c r="K2607" s="1297"/>
      <c r="L2607" s="1297"/>
      <c r="M2607" s="1297"/>
      <c r="N2607" s="1297"/>
      <c r="O2607" s="1297"/>
      <c r="P2607" s="1297"/>
      <c r="Q2607" s="1297"/>
      <c r="R2607" s="1297"/>
      <c r="S2607" s="1297"/>
      <c r="T2607" s="1297"/>
      <c r="U2607" s="1297"/>
      <c r="V2607" s="1297"/>
      <c r="W2607" s="1297"/>
      <c r="X2607" s="1297"/>
      <c r="Y2607" s="1297"/>
      <c r="Z2607" s="1297"/>
      <c r="AA2607" s="1297"/>
      <c r="AB2607" s="1297"/>
      <c r="AC2607" s="1297"/>
      <c r="AD2607" s="1297"/>
      <c r="AE2607" s="1297"/>
      <c r="AF2607" s="1297"/>
      <c r="AG2607" s="1297"/>
      <c r="AH2607" s="1297"/>
    </row>
    <row r="2608" spans="1:34" s="1290" customFormat="1" ht="45" x14ac:dyDescent="0.2">
      <c r="A2608" s="1288" t="s">
        <v>7900</v>
      </c>
      <c r="B2608" s="1288" t="s">
        <v>13838</v>
      </c>
      <c r="C2608" s="1288" t="s">
        <v>13839</v>
      </c>
      <c r="D2608" s="1288" t="s">
        <v>13840</v>
      </c>
      <c r="E2608" s="1288" t="s">
        <v>2343</v>
      </c>
      <c r="F2608" s="1288" t="s">
        <v>13841</v>
      </c>
      <c r="G2608" s="1288" t="s">
        <v>13842</v>
      </c>
      <c r="H2608" s="1288" t="s">
        <v>1709</v>
      </c>
      <c r="I2608" s="1288" t="s">
        <v>13843</v>
      </c>
      <c r="J2608" s="1307" t="s">
        <v>13844</v>
      </c>
      <c r="K2608" s="1289"/>
      <c r="L2608" s="1289"/>
      <c r="M2608" s="1289"/>
      <c r="N2608" s="1289"/>
      <c r="O2608" s="1289"/>
      <c r="P2608" s="1289"/>
      <c r="Q2608" s="1289"/>
      <c r="R2608" s="1289"/>
      <c r="S2608" s="1289"/>
      <c r="T2608" s="1289"/>
      <c r="U2608" s="1289"/>
      <c r="V2608" s="1289"/>
      <c r="W2608" s="1289"/>
      <c r="X2608" s="1289"/>
      <c r="Y2608" s="1289"/>
      <c r="Z2608" s="1289"/>
      <c r="AA2608" s="1289"/>
      <c r="AB2608" s="1289"/>
      <c r="AC2608" s="1289"/>
      <c r="AD2608" s="1289"/>
      <c r="AE2608" s="1289"/>
      <c r="AF2608" s="1289"/>
      <c r="AG2608" s="1289"/>
      <c r="AH2608" s="1289"/>
    </row>
    <row r="2609" spans="1:34" s="1290" customFormat="1" ht="45" x14ac:dyDescent="0.2">
      <c r="A2609" s="1288" t="s">
        <v>7900</v>
      </c>
      <c r="B2609" s="1288" t="s">
        <v>13838</v>
      </c>
      <c r="C2609" s="1288" t="s">
        <v>13839</v>
      </c>
      <c r="D2609" s="1288" t="s">
        <v>13840</v>
      </c>
      <c r="E2609" s="1288" t="s">
        <v>1388</v>
      </c>
      <c r="F2609" s="1288" t="s">
        <v>13845</v>
      </c>
      <c r="G2609" s="1288" t="s">
        <v>13846</v>
      </c>
      <c r="H2609" s="1288" t="s">
        <v>1632</v>
      </c>
      <c r="I2609" s="1288" t="s">
        <v>13847</v>
      </c>
      <c r="J2609" s="1307" t="s">
        <v>13848</v>
      </c>
      <c r="K2609" s="1289"/>
      <c r="L2609" s="1289"/>
      <c r="M2609" s="1289"/>
      <c r="N2609" s="1289"/>
      <c r="O2609" s="1289"/>
      <c r="P2609" s="1289"/>
      <c r="Q2609" s="1289"/>
      <c r="R2609" s="1289"/>
      <c r="S2609" s="1289"/>
      <c r="T2609" s="1289"/>
      <c r="U2609" s="1289"/>
      <c r="V2609" s="1289"/>
      <c r="W2609" s="1289"/>
      <c r="X2609" s="1289"/>
      <c r="Y2609" s="1289"/>
      <c r="Z2609" s="1289"/>
      <c r="AA2609" s="1289"/>
      <c r="AB2609" s="1289"/>
      <c r="AC2609" s="1289"/>
      <c r="AD2609" s="1289"/>
      <c r="AE2609" s="1289"/>
      <c r="AF2609" s="1289"/>
      <c r="AG2609" s="1289"/>
      <c r="AH2609" s="1289"/>
    </row>
    <row r="2610" spans="1:34" s="1290" customFormat="1" ht="45" x14ac:dyDescent="0.2">
      <c r="A2610" s="1288" t="s">
        <v>7900</v>
      </c>
      <c r="B2610" s="1288" t="s">
        <v>13838</v>
      </c>
      <c r="C2610" s="1288" t="s">
        <v>13839</v>
      </c>
      <c r="D2610" s="1288" t="s">
        <v>13840</v>
      </c>
      <c r="E2610" s="1288" t="s">
        <v>1388</v>
      </c>
      <c r="F2610" s="1288" t="s">
        <v>13849</v>
      </c>
      <c r="G2610" s="1288" t="s">
        <v>13850</v>
      </c>
      <c r="H2610" s="1288" t="s">
        <v>1421</v>
      </c>
      <c r="I2610" s="1288" t="s">
        <v>1582</v>
      </c>
      <c r="J2610" s="1307" t="s">
        <v>13851</v>
      </c>
      <c r="K2610" s="1289"/>
      <c r="L2610" s="1289"/>
      <c r="M2610" s="1289"/>
      <c r="N2610" s="1289"/>
      <c r="O2610" s="1289"/>
      <c r="P2610" s="1289"/>
      <c r="Q2610" s="1289"/>
      <c r="R2610" s="1289"/>
      <c r="S2610" s="1289"/>
      <c r="T2610" s="1289"/>
      <c r="U2610" s="1289"/>
      <c r="V2610" s="1289"/>
      <c r="W2610" s="1289"/>
      <c r="X2610" s="1289"/>
      <c r="Y2610" s="1289"/>
      <c r="Z2610" s="1289"/>
      <c r="AA2610" s="1289"/>
      <c r="AB2610" s="1289"/>
      <c r="AC2610" s="1289"/>
      <c r="AD2610" s="1289"/>
      <c r="AE2610" s="1289"/>
      <c r="AF2610" s="1289"/>
      <c r="AG2610" s="1289"/>
      <c r="AH2610" s="1289"/>
    </row>
    <row r="2611" spans="1:34" s="1290" customFormat="1" ht="45" x14ac:dyDescent="0.2">
      <c r="A2611" s="1288" t="s">
        <v>7900</v>
      </c>
      <c r="B2611" s="1288" t="s">
        <v>13852</v>
      </c>
      <c r="C2611" s="1288" t="s">
        <v>13839</v>
      </c>
      <c r="D2611" s="1288" t="s">
        <v>13840</v>
      </c>
      <c r="E2611" s="1288" t="s">
        <v>1667</v>
      </c>
      <c r="F2611" s="1288" t="s">
        <v>13853</v>
      </c>
      <c r="G2611" s="1288" t="s">
        <v>13854</v>
      </c>
      <c r="H2611" s="1288" t="s">
        <v>3778</v>
      </c>
      <c r="I2611" s="1288" t="s">
        <v>1429</v>
      </c>
      <c r="J2611" s="1307" t="s">
        <v>13855</v>
      </c>
      <c r="K2611" s="1289"/>
      <c r="L2611" s="1289"/>
      <c r="M2611" s="1289"/>
      <c r="N2611" s="1289"/>
      <c r="O2611" s="1289"/>
      <c r="P2611" s="1289"/>
      <c r="Q2611" s="1289"/>
      <c r="R2611" s="1289"/>
      <c r="S2611" s="1289"/>
      <c r="T2611" s="1289"/>
      <c r="U2611" s="1289"/>
      <c r="V2611" s="1289"/>
      <c r="W2611" s="1289"/>
      <c r="X2611" s="1289"/>
      <c r="Y2611" s="1289"/>
      <c r="Z2611" s="1289"/>
      <c r="AA2611" s="1289"/>
      <c r="AB2611" s="1289"/>
      <c r="AC2611" s="1289"/>
      <c r="AD2611" s="1289"/>
      <c r="AE2611" s="1289"/>
      <c r="AF2611" s="1289"/>
      <c r="AG2611" s="1289"/>
      <c r="AH2611" s="1289"/>
    </row>
    <row r="2612" spans="1:34" s="1343" customFormat="1" ht="48.75" customHeight="1" x14ac:dyDescent="0.15">
      <c r="A2612" s="1294" t="s">
        <v>10841</v>
      </c>
      <c r="B2612" s="1340"/>
      <c r="C2612" s="1340" t="s">
        <v>13839</v>
      </c>
      <c r="D2612" s="1295" t="s">
        <v>13376</v>
      </c>
      <c r="E2612" s="1340"/>
      <c r="F2612" s="1340"/>
      <c r="G2612" s="1340"/>
      <c r="H2612" s="1340"/>
      <c r="I2612" s="1340"/>
      <c r="J2612" s="1340"/>
      <c r="K2612" s="1297"/>
      <c r="L2612" s="1297"/>
      <c r="M2612" s="1297"/>
      <c r="N2612" s="1297"/>
      <c r="O2612" s="1297"/>
      <c r="P2612" s="1297"/>
      <c r="Q2612" s="1297"/>
      <c r="R2612" s="1297"/>
      <c r="S2612" s="1297"/>
      <c r="T2612" s="1297"/>
      <c r="U2612" s="1297"/>
      <c r="V2612" s="1297"/>
      <c r="W2612" s="1297"/>
      <c r="X2612" s="1297"/>
      <c r="Y2612" s="1297"/>
      <c r="Z2612" s="1297"/>
      <c r="AA2612" s="1297"/>
      <c r="AB2612" s="1297"/>
      <c r="AC2612" s="1297"/>
      <c r="AD2612" s="1297"/>
      <c r="AE2612" s="1297"/>
      <c r="AF2612" s="1297"/>
      <c r="AG2612" s="1297"/>
      <c r="AH2612" s="1297"/>
    </row>
    <row r="2613" spans="1:34" s="1290" customFormat="1" ht="45" x14ac:dyDescent="0.2">
      <c r="A2613" s="1344" t="s">
        <v>4016</v>
      </c>
      <c r="B2613" s="1344"/>
      <c r="C2613" s="1344" t="s">
        <v>13856</v>
      </c>
      <c r="D2613" s="1345" t="s">
        <v>13857</v>
      </c>
      <c r="E2613" s="1345" t="s">
        <v>2235</v>
      </c>
      <c r="F2613" s="1345" t="s">
        <v>13858</v>
      </c>
      <c r="G2613" s="1345" t="s">
        <v>13859</v>
      </c>
      <c r="H2613" s="1345" t="s">
        <v>1433</v>
      </c>
      <c r="I2613" s="1345" t="s">
        <v>2984</v>
      </c>
      <c r="J2613" s="1345" t="s">
        <v>13860</v>
      </c>
      <c r="K2613" s="1289"/>
      <c r="L2613" s="1289"/>
      <c r="M2613" s="1289"/>
      <c r="N2613" s="1289"/>
      <c r="O2613" s="1289"/>
      <c r="P2613" s="1289"/>
      <c r="Q2613" s="1289"/>
      <c r="R2613" s="1289"/>
      <c r="S2613" s="1289"/>
      <c r="T2613" s="1289"/>
      <c r="U2613" s="1289"/>
      <c r="V2613" s="1289"/>
      <c r="W2613" s="1289"/>
      <c r="X2613" s="1289"/>
      <c r="Y2613" s="1289"/>
      <c r="Z2613" s="1289"/>
      <c r="AA2613" s="1289"/>
      <c r="AB2613" s="1289"/>
      <c r="AC2613" s="1289"/>
      <c r="AD2613" s="1289"/>
      <c r="AE2613" s="1289"/>
      <c r="AF2613" s="1289"/>
      <c r="AG2613" s="1289"/>
      <c r="AH2613" s="1289"/>
    </row>
    <row r="2614" spans="1:34" s="1290" customFormat="1" ht="45" x14ac:dyDescent="0.2">
      <c r="A2614" s="1344" t="s">
        <v>4016</v>
      </c>
      <c r="B2614" s="1344"/>
      <c r="C2614" s="1344" t="s">
        <v>13856</v>
      </c>
      <c r="D2614" s="1345" t="s">
        <v>13857</v>
      </c>
      <c r="E2614" s="1345" t="s">
        <v>3417</v>
      </c>
      <c r="F2614" s="1345" t="s">
        <v>13858</v>
      </c>
      <c r="G2614" s="1345" t="s">
        <v>13861</v>
      </c>
      <c r="H2614" s="1345" t="s">
        <v>1457</v>
      </c>
      <c r="I2614" s="1345" t="s">
        <v>1717</v>
      </c>
      <c r="J2614" s="1345" t="s">
        <v>13862</v>
      </c>
      <c r="K2614" s="1289"/>
      <c r="L2614" s="1289"/>
      <c r="M2614" s="1289"/>
      <c r="N2614" s="1289"/>
      <c r="O2614" s="1289"/>
      <c r="P2614" s="1289"/>
      <c r="Q2614" s="1289"/>
      <c r="R2614" s="1289"/>
      <c r="S2614" s="1289"/>
      <c r="T2614" s="1289"/>
      <c r="U2614" s="1289"/>
      <c r="V2614" s="1289"/>
      <c r="W2614" s="1289"/>
      <c r="X2614" s="1289"/>
      <c r="Y2614" s="1289"/>
      <c r="Z2614" s="1289"/>
      <c r="AA2614" s="1289"/>
      <c r="AB2614" s="1289"/>
      <c r="AC2614" s="1289"/>
      <c r="AD2614" s="1289"/>
      <c r="AE2614" s="1289"/>
      <c r="AF2614" s="1289"/>
      <c r="AG2614" s="1289"/>
      <c r="AH2614" s="1289"/>
    </row>
    <row r="2615" spans="1:34" s="1290" customFormat="1" ht="45" x14ac:dyDescent="0.2">
      <c r="A2615" s="1344" t="s">
        <v>4016</v>
      </c>
      <c r="B2615" s="1344"/>
      <c r="C2615" s="1344" t="s">
        <v>13856</v>
      </c>
      <c r="D2615" s="1345" t="s">
        <v>13857</v>
      </c>
      <c r="E2615" s="1345" t="s">
        <v>3035</v>
      </c>
      <c r="F2615" s="1345" t="s">
        <v>13858</v>
      </c>
      <c r="G2615" s="1345" t="s">
        <v>6013</v>
      </c>
      <c r="H2615" s="1345" t="s">
        <v>1709</v>
      </c>
      <c r="I2615" s="1345" t="s">
        <v>3039</v>
      </c>
      <c r="J2615" s="1345" t="s">
        <v>13863</v>
      </c>
      <c r="K2615" s="1289"/>
      <c r="L2615" s="1289"/>
      <c r="M2615" s="1289"/>
      <c r="N2615" s="1289"/>
      <c r="O2615" s="1289"/>
      <c r="P2615" s="1289"/>
      <c r="Q2615" s="1289"/>
      <c r="R2615" s="1289"/>
      <c r="S2615" s="1289"/>
      <c r="T2615" s="1289"/>
      <c r="U2615" s="1289"/>
      <c r="V2615" s="1289"/>
      <c r="W2615" s="1289"/>
      <c r="X2615" s="1289"/>
      <c r="Y2615" s="1289"/>
      <c r="Z2615" s="1289"/>
      <c r="AA2615" s="1289"/>
      <c r="AB2615" s="1289"/>
      <c r="AC2615" s="1289"/>
      <c r="AD2615" s="1289"/>
      <c r="AE2615" s="1289"/>
      <c r="AF2615" s="1289"/>
      <c r="AG2615" s="1289"/>
      <c r="AH2615" s="1289"/>
    </row>
    <row r="2616" spans="1:34" s="1290" customFormat="1" ht="45" x14ac:dyDescent="0.2">
      <c r="A2616" s="1344" t="s">
        <v>4016</v>
      </c>
      <c r="B2616" s="1344"/>
      <c r="C2616" s="1344" t="s">
        <v>13856</v>
      </c>
      <c r="D2616" s="1345" t="s">
        <v>13857</v>
      </c>
      <c r="E2616" s="1345" t="s">
        <v>13864</v>
      </c>
      <c r="F2616" s="1345" t="s">
        <v>13865</v>
      </c>
      <c r="G2616" s="1345" t="s">
        <v>13866</v>
      </c>
      <c r="H2616" s="1345" t="s">
        <v>13867</v>
      </c>
      <c r="I2616" s="1345" t="s">
        <v>1671</v>
      </c>
      <c r="J2616" s="1345" t="s">
        <v>13868</v>
      </c>
      <c r="K2616" s="1289"/>
      <c r="L2616" s="1289"/>
      <c r="M2616" s="1289"/>
      <c r="N2616" s="1289"/>
      <c r="O2616" s="1289"/>
      <c r="P2616" s="1289"/>
      <c r="Q2616" s="1289"/>
      <c r="R2616" s="1289"/>
      <c r="S2616" s="1289"/>
      <c r="T2616" s="1289"/>
      <c r="U2616" s="1289"/>
      <c r="V2616" s="1289"/>
      <c r="W2616" s="1289"/>
      <c r="X2616" s="1289"/>
      <c r="Y2616" s="1289"/>
      <c r="Z2616" s="1289"/>
      <c r="AA2616" s="1289"/>
      <c r="AB2616" s="1289"/>
      <c r="AC2616" s="1289"/>
      <c r="AD2616" s="1289"/>
      <c r="AE2616" s="1289"/>
      <c r="AF2616" s="1289"/>
      <c r="AG2616" s="1289"/>
      <c r="AH2616" s="1289"/>
    </row>
    <row r="2617" spans="1:34" s="1290" customFormat="1" ht="45" x14ac:dyDescent="0.2">
      <c r="A2617" s="1344" t="s">
        <v>4016</v>
      </c>
      <c r="B2617" s="1344"/>
      <c r="C2617" s="1344" t="s">
        <v>13856</v>
      </c>
      <c r="D2617" s="1345" t="s">
        <v>13857</v>
      </c>
      <c r="E2617" s="1345" t="s">
        <v>13869</v>
      </c>
      <c r="F2617" s="1345" t="s">
        <v>13870</v>
      </c>
      <c r="G2617" s="1345" t="s">
        <v>4496</v>
      </c>
      <c r="H2617" s="1345" t="s">
        <v>1890</v>
      </c>
      <c r="I2617" s="1345" t="s">
        <v>2620</v>
      </c>
      <c r="J2617" s="1345" t="s">
        <v>13871</v>
      </c>
      <c r="K2617" s="1289"/>
      <c r="L2617" s="1289"/>
      <c r="M2617" s="1289"/>
      <c r="N2617" s="1289"/>
      <c r="O2617" s="1289"/>
      <c r="P2617" s="1289"/>
      <c r="Q2617" s="1289"/>
      <c r="R2617" s="1289"/>
      <c r="S2617" s="1289"/>
      <c r="T2617" s="1289"/>
      <c r="U2617" s="1289"/>
      <c r="V2617" s="1289"/>
      <c r="W2617" s="1289"/>
      <c r="X2617" s="1289"/>
      <c r="Y2617" s="1289"/>
      <c r="Z2617" s="1289"/>
      <c r="AA2617" s="1289"/>
      <c r="AB2617" s="1289"/>
      <c r="AC2617" s="1289"/>
      <c r="AD2617" s="1289"/>
      <c r="AE2617" s="1289"/>
      <c r="AF2617" s="1289"/>
      <c r="AG2617" s="1289"/>
      <c r="AH2617" s="1289"/>
    </row>
    <row r="2618" spans="1:34" s="1290" customFormat="1" ht="45" x14ac:dyDescent="0.2">
      <c r="A2618" s="1344" t="s">
        <v>4016</v>
      </c>
      <c r="B2618" s="1344"/>
      <c r="C2618" s="1344" t="s">
        <v>13856</v>
      </c>
      <c r="D2618" s="1345" t="s">
        <v>13857</v>
      </c>
      <c r="E2618" s="1345" t="s">
        <v>13872</v>
      </c>
      <c r="F2618" s="1345" t="s">
        <v>13873</v>
      </c>
      <c r="G2618" s="1345" t="s">
        <v>13874</v>
      </c>
      <c r="H2618" s="1345" t="s">
        <v>1684</v>
      </c>
      <c r="I2618" s="1345" t="s">
        <v>13875</v>
      </c>
      <c r="J2618" s="1345" t="s">
        <v>13876</v>
      </c>
      <c r="K2618" s="1289"/>
      <c r="L2618" s="1289"/>
      <c r="M2618" s="1289"/>
      <c r="N2618" s="1289"/>
      <c r="O2618" s="1289"/>
      <c r="P2618" s="1289"/>
      <c r="Q2618" s="1289"/>
      <c r="R2618" s="1289"/>
      <c r="S2618" s="1289"/>
      <c r="T2618" s="1289"/>
      <c r="U2618" s="1289"/>
      <c r="V2618" s="1289"/>
      <c r="W2618" s="1289"/>
      <c r="X2618" s="1289"/>
      <c r="Y2618" s="1289"/>
      <c r="Z2618" s="1289"/>
      <c r="AA2618" s="1289"/>
      <c r="AB2618" s="1289"/>
      <c r="AC2618" s="1289"/>
      <c r="AD2618" s="1289"/>
      <c r="AE2618" s="1289"/>
      <c r="AF2618" s="1289"/>
      <c r="AG2618" s="1289"/>
      <c r="AH2618" s="1289"/>
    </row>
    <row r="2619" spans="1:34" s="1290" customFormat="1" ht="45" x14ac:dyDescent="0.2">
      <c r="A2619" s="1344" t="s">
        <v>4016</v>
      </c>
      <c r="B2619" s="1344"/>
      <c r="C2619" s="1344" t="s">
        <v>13856</v>
      </c>
      <c r="D2619" s="1345" t="s">
        <v>13857</v>
      </c>
      <c r="E2619" s="1345" t="s">
        <v>13877</v>
      </c>
      <c r="F2619" s="1345" t="s">
        <v>13878</v>
      </c>
      <c r="G2619" s="1345" t="s">
        <v>13879</v>
      </c>
      <c r="H2619" s="1345" t="s">
        <v>5104</v>
      </c>
      <c r="I2619" s="1345" t="s">
        <v>4700</v>
      </c>
      <c r="J2619" s="1345" t="s">
        <v>13880</v>
      </c>
      <c r="K2619" s="1289"/>
      <c r="L2619" s="1289"/>
      <c r="M2619" s="1289"/>
      <c r="N2619" s="1289"/>
      <c r="O2619" s="1289"/>
      <c r="P2619" s="1289"/>
      <c r="Q2619" s="1289"/>
      <c r="R2619" s="1289"/>
      <c r="S2619" s="1289"/>
      <c r="T2619" s="1289"/>
      <c r="U2619" s="1289"/>
      <c r="V2619" s="1289"/>
      <c r="W2619" s="1289"/>
      <c r="X2619" s="1289"/>
      <c r="Y2619" s="1289"/>
      <c r="Z2619" s="1289"/>
      <c r="AA2619" s="1289"/>
      <c r="AB2619" s="1289"/>
      <c r="AC2619" s="1289"/>
      <c r="AD2619" s="1289"/>
      <c r="AE2619" s="1289"/>
      <c r="AF2619" s="1289"/>
      <c r="AG2619" s="1289"/>
      <c r="AH2619" s="1289"/>
    </row>
    <row r="2620" spans="1:34" s="1290" customFormat="1" ht="45" x14ac:dyDescent="0.2">
      <c r="A2620" s="1344" t="s">
        <v>4016</v>
      </c>
      <c r="B2620" s="1344"/>
      <c r="C2620" s="1344" t="s">
        <v>13856</v>
      </c>
      <c r="D2620" s="1345" t="s">
        <v>13857</v>
      </c>
      <c r="E2620" s="1345" t="s">
        <v>13881</v>
      </c>
      <c r="F2620" s="1345" t="s">
        <v>13882</v>
      </c>
      <c r="G2620" s="1345" t="s">
        <v>4233</v>
      </c>
      <c r="H2620" s="1345" t="s">
        <v>3738</v>
      </c>
      <c r="I2620" s="1345" t="s">
        <v>3559</v>
      </c>
      <c r="J2620" s="1345" t="s">
        <v>13883</v>
      </c>
      <c r="K2620" s="1289"/>
      <c r="L2620" s="1289"/>
      <c r="M2620" s="1289"/>
      <c r="N2620" s="1289"/>
      <c r="O2620" s="1289"/>
      <c r="P2620" s="1289"/>
      <c r="Q2620" s="1289"/>
      <c r="R2620" s="1289"/>
      <c r="S2620" s="1289"/>
      <c r="T2620" s="1289"/>
      <c r="U2620" s="1289"/>
      <c r="V2620" s="1289"/>
      <c r="W2620" s="1289"/>
      <c r="X2620" s="1289"/>
      <c r="Y2620" s="1289"/>
      <c r="Z2620" s="1289"/>
      <c r="AA2620" s="1289"/>
      <c r="AB2620" s="1289"/>
      <c r="AC2620" s="1289"/>
      <c r="AD2620" s="1289"/>
      <c r="AE2620" s="1289"/>
      <c r="AF2620" s="1289"/>
      <c r="AG2620" s="1289"/>
      <c r="AH2620" s="1289"/>
    </row>
    <row r="2621" spans="1:34" s="1290" customFormat="1" ht="45" x14ac:dyDescent="0.2">
      <c r="A2621" s="1344" t="s">
        <v>4016</v>
      </c>
      <c r="B2621" s="1344"/>
      <c r="C2621" s="1344" t="s">
        <v>13856</v>
      </c>
      <c r="D2621" s="1345" t="s">
        <v>13857</v>
      </c>
      <c r="E2621" s="1345" t="s">
        <v>13884</v>
      </c>
      <c r="F2621" s="1345" t="s">
        <v>13885</v>
      </c>
      <c r="G2621" s="1345" t="s">
        <v>13886</v>
      </c>
      <c r="H2621" s="1345" t="s">
        <v>5135</v>
      </c>
      <c r="I2621" s="1345" t="s">
        <v>3287</v>
      </c>
      <c r="J2621" s="1345" t="s">
        <v>13887</v>
      </c>
      <c r="K2621" s="1289"/>
      <c r="L2621" s="1289"/>
      <c r="M2621" s="1289"/>
      <c r="N2621" s="1289"/>
      <c r="O2621" s="1289"/>
      <c r="P2621" s="1289"/>
      <c r="Q2621" s="1289"/>
      <c r="R2621" s="1289"/>
      <c r="S2621" s="1289"/>
      <c r="T2621" s="1289"/>
      <c r="U2621" s="1289"/>
      <c r="V2621" s="1289"/>
      <c r="W2621" s="1289"/>
      <c r="X2621" s="1289"/>
      <c r="Y2621" s="1289"/>
      <c r="Z2621" s="1289"/>
      <c r="AA2621" s="1289"/>
      <c r="AB2621" s="1289"/>
      <c r="AC2621" s="1289"/>
      <c r="AD2621" s="1289"/>
      <c r="AE2621" s="1289"/>
      <c r="AF2621" s="1289"/>
      <c r="AG2621" s="1289"/>
      <c r="AH2621" s="1289"/>
    </row>
    <row r="2622" spans="1:34" s="1290" customFormat="1" ht="45" x14ac:dyDescent="0.2">
      <c r="A2622" s="1344" t="s">
        <v>4016</v>
      </c>
      <c r="B2622" s="1344"/>
      <c r="C2622" s="1344" t="s">
        <v>13856</v>
      </c>
      <c r="D2622" s="1345" t="s">
        <v>13857</v>
      </c>
      <c r="E2622" s="1345" t="s">
        <v>13888</v>
      </c>
      <c r="F2622" s="1345" t="s">
        <v>13889</v>
      </c>
      <c r="G2622" s="1345" t="s">
        <v>13890</v>
      </c>
      <c r="H2622" s="1345" t="s">
        <v>1586</v>
      </c>
      <c r="I2622" s="1345" t="s">
        <v>13504</v>
      </c>
      <c r="J2622" s="1345" t="s">
        <v>13891</v>
      </c>
      <c r="K2622" s="1289"/>
      <c r="L2622" s="1289"/>
      <c r="M2622" s="1289"/>
      <c r="N2622" s="1289"/>
      <c r="O2622" s="1289"/>
      <c r="P2622" s="1289"/>
      <c r="Q2622" s="1289"/>
      <c r="R2622" s="1289"/>
      <c r="S2622" s="1289"/>
      <c r="T2622" s="1289"/>
      <c r="U2622" s="1289"/>
      <c r="V2622" s="1289"/>
      <c r="W2622" s="1289"/>
      <c r="X2622" s="1289"/>
      <c r="Y2622" s="1289"/>
      <c r="Z2622" s="1289"/>
      <c r="AA2622" s="1289"/>
      <c r="AB2622" s="1289"/>
      <c r="AC2622" s="1289"/>
      <c r="AD2622" s="1289"/>
      <c r="AE2622" s="1289"/>
      <c r="AF2622" s="1289"/>
      <c r="AG2622" s="1289"/>
      <c r="AH2622" s="1289"/>
    </row>
    <row r="2623" spans="1:34" s="1290" customFormat="1" ht="45" x14ac:dyDescent="0.2">
      <c r="A2623" s="1344" t="s">
        <v>4016</v>
      </c>
      <c r="B2623" s="1344"/>
      <c r="C2623" s="1344" t="s">
        <v>13856</v>
      </c>
      <c r="D2623" s="1345" t="s">
        <v>13857</v>
      </c>
      <c r="E2623" s="1345" t="s">
        <v>13892</v>
      </c>
      <c r="F2623" s="1345" t="s">
        <v>13893</v>
      </c>
      <c r="G2623" s="1345" t="s">
        <v>13890</v>
      </c>
      <c r="H2623" s="1345" t="s">
        <v>1586</v>
      </c>
      <c r="I2623" s="1345" t="s">
        <v>13504</v>
      </c>
      <c r="J2623" s="1345" t="s">
        <v>13894</v>
      </c>
      <c r="K2623" s="1289"/>
      <c r="L2623" s="1289"/>
      <c r="M2623" s="1289"/>
      <c r="N2623" s="1289"/>
      <c r="O2623" s="1289"/>
      <c r="P2623" s="1289"/>
      <c r="Q2623" s="1289"/>
      <c r="R2623" s="1289"/>
      <c r="S2623" s="1289"/>
      <c r="T2623" s="1289"/>
      <c r="U2623" s="1289"/>
      <c r="V2623" s="1289"/>
      <c r="W2623" s="1289"/>
      <c r="X2623" s="1289"/>
      <c r="Y2623" s="1289"/>
      <c r="Z2623" s="1289"/>
      <c r="AA2623" s="1289"/>
      <c r="AB2623" s="1289"/>
      <c r="AC2623" s="1289"/>
      <c r="AD2623" s="1289"/>
      <c r="AE2623" s="1289"/>
      <c r="AF2623" s="1289"/>
      <c r="AG2623" s="1289"/>
      <c r="AH2623" s="1289"/>
    </row>
    <row r="2624" spans="1:34" s="1290" customFormat="1" ht="45" x14ac:dyDescent="0.2">
      <c r="A2624" s="1344" t="s">
        <v>4016</v>
      </c>
      <c r="B2624" s="1344"/>
      <c r="C2624" s="1344" t="s">
        <v>13856</v>
      </c>
      <c r="D2624" s="1345" t="s">
        <v>13857</v>
      </c>
      <c r="E2624" s="1345" t="s">
        <v>13895</v>
      </c>
      <c r="F2624" s="1345" t="s">
        <v>13896</v>
      </c>
      <c r="G2624" s="1345" t="s">
        <v>13653</v>
      </c>
      <c r="H2624" s="1345" t="s">
        <v>1890</v>
      </c>
      <c r="I2624" s="1345" t="s">
        <v>4928</v>
      </c>
      <c r="J2624" s="1345" t="s">
        <v>13897</v>
      </c>
      <c r="K2624" s="1289"/>
      <c r="L2624" s="1289"/>
      <c r="M2624" s="1289"/>
      <c r="N2624" s="1289"/>
      <c r="O2624" s="1289"/>
      <c r="P2624" s="1289"/>
      <c r="Q2624" s="1289"/>
      <c r="R2624" s="1289"/>
      <c r="S2624" s="1289"/>
      <c r="T2624" s="1289"/>
      <c r="U2624" s="1289"/>
      <c r="V2624" s="1289"/>
      <c r="W2624" s="1289"/>
      <c r="X2624" s="1289"/>
      <c r="Y2624" s="1289"/>
      <c r="Z2624" s="1289"/>
      <c r="AA2624" s="1289"/>
      <c r="AB2624" s="1289"/>
      <c r="AC2624" s="1289"/>
      <c r="AD2624" s="1289"/>
      <c r="AE2624" s="1289"/>
      <c r="AF2624" s="1289"/>
      <c r="AG2624" s="1289"/>
      <c r="AH2624" s="1289"/>
    </row>
    <row r="2625" spans="1:34" s="1290" customFormat="1" ht="45" x14ac:dyDescent="0.2">
      <c r="A2625" s="1344" t="s">
        <v>4016</v>
      </c>
      <c r="B2625" s="1344"/>
      <c r="C2625" s="1344" t="s">
        <v>13856</v>
      </c>
      <c r="D2625" s="1345" t="s">
        <v>13857</v>
      </c>
      <c r="E2625" s="1345" t="s">
        <v>13898</v>
      </c>
      <c r="F2625" s="1345" t="s">
        <v>13899</v>
      </c>
      <c r="G2625" s="1345" t="s">
        <v>13900</v>
      </c>
      <c r="H2625" s="1345" t="s">
        <v>3786</v>
      </c>
      <c r="I2625" s="1345" t="s">
        <v>12712</v>
      </c>
      <c r="J2625" s="1345" t="s">
        <v>13901</v>
      </c>
      <c r="K2625" s="1289"/>
      <c r="L2625" s="1289"/>
      <c r="M2625" s="1289"/>
      <c r="N2625" s="1289"/>
      <c r="O2625" s="1289"/>
      <c r="P2625" s="1289"/>
      <c r="Q2625" s="1289"/>
      <c r="R2625" s="1289"/>
      <c r="S2625" s="1289"/>
      <c r="T2625" s="1289"/>
      <c r="U2625" s="1289"/>
      <c r="V2625" s="1289"/>
      <c r="W2625" s="1289"/>
      <c r="X2625" s="1289"/>
      <c r="Y2625" s="1289"/>
      <c r="Z2625" s="1289"/>
      <c r="AA2625" s="1289"/>
      <c r="AB2625" s="1289"/>
      <c r="AC2625" s="1289"/>
      <c r="AD2625" s="1289"/>
      <c r="AE2625" s="1289"/>
      <c r="AF2625" s="1289"/>
      <c r="AG2625" s="1289"/>
      <c r="AH2625" s="1289"/>
    </row>
    <row r="2626" spans="1:34" s="1290" customFormat="1" ht="45" x14ac:dyDescent="0.2">
      <c r="A2626" s="1344" t="s">
        <v>4016</v>
      </c>
      <c r="B2626" s="1344"/>
      <c r="C2626" s="1344" t="s">
        <v>13856</v>
      </c>
      <c r="D2626" s="1345" t="s">
        <v>13857</v>
      </c>
      <c r="E2626" s="1345" t="s">
        <v>13902</v>
      </c>
      <c r="F2626" s="1345" t="s">
        <v>13903</v>
      </c>
      <c r="G2626" s="1345" t="s">
        <v>13904</v>
      </c>
      <c r="H2626" s="1345" t="s">
        <v>3738</v>
      </c>
      <c r="I2626" s="1345" t="s">
        <v>5075</v>
      </c>
      <c r="J2626" s="1345" t="s">
        <v>13905</v>
      </c>
      <c r="K2626" s="1289"/>
      <c r="L2626" s="1289"/>
      <c r="M2626" s="1289"/>
      <c r="N2626" s="1289"/>
      <c r="O2626" s="1289"/>
      <c r="P2626" s="1289"/>
      <c r="Q2626" s="1289"/>
      <c r="R2626" s="1289"/>
      <c r="S2626" s="1289"/>
      <c r="T2626" s="1289"/>
      <c r="U2626" s="1289"/>
      <c r="V2626" s="1289"/>
      <c r="W2626" s="1289"/>
      <c r="X2626" s="1289"/>
      <c r="Y2626" s="1289"/>
      <c r="Z2626" s="1289"/>
      <c r="AA2626" s="1289"/>
      <c r="AB2626" s="1289"/>
      <c r="AC2626" s="1289"/>
      <c r="AD2626" s="1289"/>
      <c r="AE2626" s="1289"/>
      <c r="AF2626" s="1289"/>
      <c r="AG2626" s="1289"/>
      <c r="AH2626" s="1289"/>
    </row>
    <row r="2627" spans="1:34" s="1290" customFormat="1" ht="45" x14ac:dyDescent="0.2">
      <c r="A2627" s="1344" t="s">
        <v>4016</v>
      </c>
      <c r="B2627" s="1344"/>
      <c r="C2627" s="1344" t="s">
        <v>13856</v>
      </c>
      <c r="D2627" s="1345" t="s">
        <v>13857</v>
      </c>
      <c r="E2627" s="1345" t="s">
        <v>13906</v>
      </c>
      <c r="F2627" s="1345" t="s">
        <v>13907</v>
      </c>
      <c r="G2627" s="1345" t="s">
        <v>2800</v>
      </c>
      <c r="H2627" s="1345" t="s">
        <v>13908</v>
      </c>
      <c r="I2627" s="1345" t="s">
        <v>4238</v>
      </c>
      <c r="J2627" s="1345" t="s">
        <v>13909</v>
      </c>
      <c r="K2627" s="1289"/>
      <c r="L2627" s="1289"/>
      <c r="M2627" s="1289"/>
      <c r="N2627" s="1289"/>
      <c r="O2627" s="1289"/>
      <c r="P2627" s="1289"/>
      <c r="Q2627" s="1289"/>
      <c r="R2627" s="1289"/>
      <c r="S2627" s="1289"/>
      <c r="T2627" s="1289"/>
      <c r="U2627" s="1289"/>
      <c r="V2627" s="1289"/>
      <c r="W2627" s="1289"/>
      <c r="X2627" s="1289"/>
      <c r="Y2627" s="1289"/>
      <c r="Z2627" s="1289"/>
      <c r="AA2627" s="1289"/>
      <c r="AB2627" s="1289"/>
      <c r="AC2627" s="1289"/>
      <c r="AD2627" s="1289"/>
      <c r="AE2627" s="1289"/>
      <c r="AF2627" s="1289"/>
      <c r="AG2627" s="1289"/>
      <c r="AH2627" s="1289"/>
    </row>
    <row r="2628" spans="1:34" s="1290" customFormat="1" ht="45" x14ac:dyDescent="0.2">
      <c r="A2628" s="1344" t="s">
        <v>4016</v>
      </c>
      <c r="B2628" s="1344"/>
      <c r="C2628" s="1344" t="s">
        <v>13856</v>
      </c>
      <c r="D2628" s="1345" t="s">
        <v>13857</v>
      </c>
      <c r="E2628" s="1345" t="s">
        <v>13910</v>
      </c>
      <c r="F2628" s="1345" t="s">
        <v>13911</v>
      </c>
      <c r="G2628" s="1345" t="s">
        <v>13912</v>
      </c>
      <c r="H2628" s="1345" t="s">
        <v>6825</v>
      </c>
      <c r="I2628" s="1345" t="s">
        <v>3769</v>
      </c>
      <c r="J2628" s="1345" t="s">
        <v>13913</v>
      </c>
      <c r="K2628" s="1289"/>
      <c r="L2628" s="1289"/>
      <c r="M2628" s="1289"/>
      <c r="N2628" s="1289"/>
      <c r="O2628" s="1289"/>
      <c r="P2628" s="1289"/>
      <c r="Q2628" s="1289"/>
      <c r="R2628" s="1289"/>
      <c r="S2628" s="1289"/>
      <c r="T2628" s="1289"/>
      <c r="U2628" s="1289"/>
      <c r="V2628" s="1289"/>
      <c r="W2628" s="1289"/>
      <c r="X2628" s="1289"/>
      <c r="Y2628" s="1289"/>
      <c r="Z2628" s="1289"/>
      <c r="AA2628" s="1289"/>
      <c r="AB2628" s="1289"/>
      <c r="AC2628" s="1289"/>
      <c r="AD2628" s="1289"/>
      <c r="AE2628" s="1289"/>
      <c r="AF2628" s="1289"/>
      <c r="AG2628" s="1289"/>
      <c r="AH2628" s="1289"/>
    </row>
    <row r="2629" spans="1:34" s="1290" customFormat="1" ht="45" x14ac:dyDescent="0.2">
      <c r="A2629" s="1344" t="s">
        <v>4016</v>
      </c>
      <c r="B2629" s="1344"/>
      <c r="C2629" s="1344" t="s">
        <v>13856</v>
      </c>
      <c r="D2629" s="1345" t="s">
        <v>13857</v>
      </c>
      <c r="E2629" s="1345" t="s">
        <v>13914</v>
      </c>
      <c r="F2629" s="1345" t="s">
        <v>13915</v>
      </c>
      <c r="G2629" s="1345" t="s">
        <v>13912</v>
      </c>
      <c r="H2629" s="1345" t="s">
        <v>6825</v>
      </c>
      <c r="I2629" s="1345" t="s">
        <v>3769</v>
      </c>
      <c r="J2629" s="1345"/>
      <c r="K2629" s="1289"/>
      <c r="L2629" s="1289"/>
      <c r="M2629" s="1289"/>
      <c r="N2629" s="1289"/>
      <c r="O2629" s="1289"/>
      <c r="P2629" s="1289"/>
      <c r="Q2629" s="1289"/>
      <c r="R2629" s="1289"/>
      <c r="S2629" s="1289"/>
      <c r="T2629" s="1289"/>
      <c r="U2629" s="1289"/>
      <c r="V2629" s="1289"/>
      <c r="W2629" s="1289"/>
      <c r="X2629" s="1289"/>
      <c r="Y2629" s="1289"/>
      <c r="Z2629" s="1289"/>
      <c r="AA2629" s="1289"/>
      <c r="AB2629" s="1289"/>
      <c r="AC2629" s="1289"/>
      <c r="AD2629" s="1289"/>
      <c r="AE2629" s="1289"/>
      <c r="AF2629" s="1289"/>
      <c r="AG2629" s="1289"/>
      <c r="AH2629" s="1289"/>
    </row>
    <row r="2630" spans="1:34" s="1290" customFormat="1" ht="45" x14ac:dyDescent="0.2">
      <c r="A2630" s="1344" t="s">
        <v>4016</v>
      </c>
      <c r="B2630" s="1344"/>
      <c r="C2630" s="1344" t="s">
        <v>13856</v>
      </c>
      <c r="D2630" s="1345" t="s">
        <v>13857</v>
      </c>
      <c r="E2630" s="1345" t="s">
        <v>13916</v>
      </c>
      <c r="F2630" s="1345" t="s">
        <v>13917</v>
      </c>
      <c r="G2630" s="1345" t="s">
        <v>13918</v>
      </c>
      <c r="H2630" s="1345" t="s">
        <v>1937</v>
      </c>
      <c r="I2630" s="1345" t="s">
        <v>13919</v>
      </c>
      <c r="J2630" s="1345" t="s">
        <v>13920</v>
      </c>
      <c r="K2630" s="1289"/>
      <c r="L2630" s="1289"/>
      <c r="M2630" s="1289"/>
      <c r="N2630" s="1289"/>
      <c r="O2630" s="1289"/>
      <c r="P2630" s="1289"/>
      <c r="Q2630" s="1289"/>
      <c r="R2630" s="1289"/>
      <c r="S2630" s="1289"/>
      <c r="T2630" s="1289"/>
      <c r="U2630" s="1289"/>
      <c r="V2630" s="1289"/>
      <c r="W2630" s="1289"/>
      <c r="X2630" s="1289"/>
      <c r="Y2630" s="1289"/>
      <c r="Z2630" s="1289"/>
      <c r="AA2630" s="1289"/>
      <c r="AB2630" s="1289"/>
      <c r="AC2630" s="1289"/>
      <c r="AD2630" s="1289"/>
      <c r="AE2630" s="1289"/>
      <c r="AF2630" s="1289"/>
      <c r="AG2630" s="1289"/>
      <c r="AH2630" s="1289"/>
    </row>
    <row r="2631" spans="1:34" s="1290" customFormat="1" ht="45" x14ac:dyDescent="0.2">
      <c r="A2631" s="1344" t="s">
        <v>4016</v>
      </c>
      <c r="B2631" s="1344"/>
      <c r="C2631" s="1344" t="s">
        <v>13856</v>
      </c>
      <c r="D2631" s="1345" t="s">
        <v>13857</v>
      </c>
      <c r="E2631" s="1345" t="s">
        <v>13921</v>
      </c>
      <c r="F2631" s="1345" t="s">
        <v>13922</v>
      </c>
      <c r="G2631" s="1345" t="s">
        <v>13923</v>
      </c>
      <c r="H2631" s="1345" t="s">
        <v>1704</v>
      </c>
      <c r="I2631" s="1345" t="s">
        <v>8838</v>
      </c>
      <c r="J2631" s="1345" t="s">
        <v>13924</v>
      </c>
      <c r="K2631" s="1289"/>
      <c r="L2631" s="1289"/>
      <c r="M2631" s="1289"/>
      <c r="N2631" s="1289"/>
      <c r="O2631" s="1289"/>
      <c r="P2631" s="1289"/>
      <c r="Q2631" s="1289"/>
      <c r="R2631" s="1289"/>
      <c r="S2631" s="1289"/>
      <c r="T2631" s="1289"/>
      <c r="U2631" s="1289"/>
      <c r="V2631" s="1289"/>
      <c r="W2631" s="1289"/>
      <c r="X2631" s="1289"/>
      <c r="Y2631" s="1289"/>
      <c r="Z2631" s="1289"/>
      <c r="AA2631" s="1289"/>
      <c r="AB2631" s="1289"/>
      <c r="AC2631" s="1289"/>
      <c r="AD2631" s="1289"/>
      <c r="AE2631" s="1289"/>
      <c r="AF2631" s="1289"/>
      <c r="AG2631" s="1289"/>
      <c r="AH2631" s="1289"/>
    </row>
    <row r="2632" spans="1:34" s="1290" customFormat="1" ht="45" x14ac:dyDescent="0.2">
      <c r="A2632" s="1344" t="s">
        <v>4016</v>
      </c>
      <c r="B2632" s="1344"/>
      <c r="C2632" s="1344" t="s">
        <v>13856</v>
      </c>
      <c r="D2632" s="1345" t="s">
        <v>13857</v>
      </c>
      <c r="E2632" s="1345" t="s">
        <v>13925</v>
      </c>
      <c r="F2632" s="1345" t="s">
        <v>13926</v>
      </c>
      <c r="G2632" s="1345" t="s">
        <v>6867</v>
      </c>
      <c r="H2632" s="1345" t="s">
        <v>2690</v>
      </c>
      <c r="I2632" s="1345" t="s">
        <v>13927</v>
      </c>
      <c r="J2632" s="1345" t="s">
        <v>13928</v>
      </c>
      <c r="K2632" s="1289"/>
      <c r="L2632" s="1289"/>
      <c r="M2632" s="1289"/>
      <c r="N2632" s="1289"/>
      <c r="O2632" s="1289"/>
      <c r="P2632" s="1289"/>
      <c r="Q2632" s="1289"/>
      <c r="R2632" s="1289"/>
      <c r="S2632" s="1289"/>
      <c r="T2632" s="1289"/>
      <c r="U2632" s="1289"/>
      <c r="V2632" s="1289"/>
      <c r="W2632" s="1289"/>
      <c r="X2632" s="1289"/>
      <c r="Y2632" s="1289"/>
      <c r="Z2632" s="1289"/>
      <c r="AA2632" s="1289"/>
      <c r="AB2632" s="1289"/>
      <c r="AC2632" s="1289"/>
      <c r="AD2632" s="1289"/>
      <c r="AE2632" s="1289"/>
      <c r="AF2632" s="1289"/>
      <c r="AG2632" s="1289"/>
      <c r="AH2632" s="1289"/>
    </row>
    <row r="2633" spans="1:34" s="1290" customFormat="1" ht="45" x14ac:dyDescent="0.2">
      <c r="A2633" s="1344" t="s">
        <v>4016</v>
      </c>
      <c r="B2633" s="1344"/>
      <c r="C2633" s="1344" t="s">
        <v>13856</v>
      </c>
      <c r="D2633" s="1345" t="s">
        <v>13857</v>
      </c>
      <c r="E2633" s="1345" t="s">
        <v>13929</v>
      </c>
      <c r="F2633" s="1345" t="s">
        <v>13930</v>
      </c>
      <c r="G2633" s="1345" t="s">
        <v>13931</v>
      </c>
      <c r="H2633" s="1345" t="s">
        <v>6179</v>
      </c>
      <c r="I2633" s="1345" t="s">
        <v>4731</v>
      </c>
      <c r="J2633" s="1345" t="s">
        <v>13932</v>
      </c>
      <c r="K2633" s="1289"/>
      <c r="L2633" s="1289"/>
      <c r="M2633" s="1289"/>
      <c r="N2633" s="1289"/>
      <c r="O2633" s="1289"/>
      <c r="P2633" s="1289"/>
      <c r="Q2633" s="1289"/>
      <c r="R2633" s="1289"/>
      <c r="S2633" s="1289"/>
      <c r="T2633" s="1289"/>
      <c r="U2633" s="1289"/>
      <c r="V2633" s="1289"/>
      <c r="W2633" s="1289"/>
      <c r="X2633" s="1289"/>
      <c r="Y2633" s="1289"/>
      <c r="Z2633" s="1289"/>
      <c r="AA2633" s="1289"/>
      <c r="AB2633" s="1289"/>
      <c r="AC2633" s="1289"/>
      <c r="AD2633" s="1289"/>
      <c r="AE2633" s="1289"/>
      <c r="AF2633" s="1289"/>
      <c r="AG2633" s="1289"/>
      <c r="AH2633" s="1289"/>
    </row>
    <row r="2634" spans="1:34" s="1290" customFormat="1" ht="45" x14ac:dyDescent="0.2">
      <c r="A2634" s="1344" t="s">
        <v>4016</v>
      </c>
      <c r="B2634" s="1344"/>
      <c r="C2634" s="1344" t="s">
        <v>13856</v>
      </c>
      <c r="D2634" s="1345" t="s">
        <v>13857</v>
      </c>
      <c r="E2634" s="1345" t="s">
        <v>13933</v>
      </c>
      <c r="F2634" s="1345" t="s">
        <v>13934</v>
      </c>
      <c r="G2634" s="1345" t="s">
        <v>4475</v>
      </c>
      <c r="H2634" s="1345" t="s">
        <v>3774</v>
      </c>
      <c r="I2634" s="1345" t="s">
        <v>13935</v>
      </c>
      <c r="J2634" s="1345" t="s">
        <v>13936</v>
      </c>
      <c r="K2634" s="1289"/>
      <c r="L2634" s="1289"/>
      <c r="M2634" s="1289"/>
      <c r="N2634" s="1289"/>
      <c r="O2634" s="1289"/>
      <c r="P2634" s="1289"/>
      <c r="Q2634" s="1289"/>
      <c r="R2634" s="1289"/>
      <c r="S2634" s="1289"/>
      <c r="T2634" s="1289"/>
      <c r="U2634" s="1289"/>
      <c r="V2634" s="1289"/>
      <c r="W2634" s="1289"/>
      <c r="X2634" s="1289"/>
      <c r="Y2634" s="1289"/>
      <c r="Z2634" s="1289"/>
      <c r="AA2634" s="1289"/>
      <c r="AB2634" s="1289"/>
      <c r="AC2634" s="1289"/>
      <c r="AD2634" s="1289"/>
      <c r="AE2634" s="1289"/>
      <c r="AF2634" s="1289"/>
      <c r="AG2634" s="1289"/>
      <c r="AH2634" s="1289"/>
    </row>
    <row r="2635" spans="1:34" s="1290" customFormat="1" ht="45" x14ac:dyDescent="0.2">
      <c r="A2635" s="1344" t="s">
        <v>4016</v>
      </c>
      <c r="B2635" s="1344"/>
      <c r="C2635" s="1344" t="s">
        <v>13856</v>
      </c>
      <c r="D2635" s="1345" t="s">
        <v>13857</v>
      </c>
      <c r="E2635" s="1345" t="s">
        <v>13937</v>
      </c>
      <c r="F2635" s="1345" t="s">
        <v>13938</v>
      </c>
      <c r="G2635" s="1345" t="s">
        <v>13939</v>
      </c>
      <c r="H2635" s="1345" t="s">
        <v>2856</v>
      </c>
      <c r="I2635" s="1345" t="s">
        <v>1570</v>
      </c>
      <c r="J2635" s="1345" t="s">
        <v>13940</v>
      </c>
      <c r="K2635" s="1289"/>
      <c r="L2635" s="1289"/>
      <c r="M2635" s="1289"/>
      <c r="N2635" s="1289"/>
      <c r="O2635" s="1289"/>
      <c r="P2635" s="1289"/>
      <c r="Q2635" s="1289"/>
      <c r="R2635" s="1289"/>
      <c r="S2635" s="1289"/>
      <c r="T2635" s="1289"/>
      <c r="U2635" s="1289"/>
      <c r="V2635" s="1289"/>
      <c r="W2635" s="1289"/>
      <c r="X2635" s="1289"/>
      <c r="Y2635" s="1289"/>
      <c r="Z2635" s="1289"/>
      <c r="AA2635" s="1289"/>
      <c r="AB2635" s="1289"/>
      <c r="AC2635" s="1289"/>
      <c r="AD2635" s="1289"/>
      <c r="AE2635" s="1289"/>
      <c r="AF2635" s="1289"/>
      <c r="AG2635" s="1289"/>
      <c r="AH2635" s="1289"/>
    </row>
    <row r="2636" spans="1:34" s="1290" customFormat="1" ht="45" x14ac:dyDescent="0.2">
      <c r="A2636" s="1344" t="s">
        <v>4016</v>
      </c>
      <c r="B2636" s="1344"/>
      <c r="C2636" s="1344" t="s">
        <v>13856</v>
      </c>
      <c r="D2636" s="1345" t="s">
        <v>13857</v>
      </c>
      <c r="E2636" s="1345" t="s">
        <v>8081</v>
      </c>
      <c r="F2636" s="1345" t="s">
        <v>13941</v>
      </c>
      <c r="G2636" s="1345" t="s">
        <v>13942</v>
      </c>
      <c r="H2636" s="1345" t="s">
        <v>3755</v>
      </c>
      <c r="I2636" s="1345" t="s">
        <v>3394</v>
      </c>
      <c r="J2636" s="1345" t="s">
        <v>13943</v>
      </c>
      <c r="K2636" s="1289"/>
      <c r="L2636" s="1289"/>
      <c r="M2636" s="1289"/>
      <c r="N2636" s="1289"/>
      <c r="O2636" s="1289"/>
      <c r="P2636" s="1289"/>
      <c r="Q2636" s="1289"/>
      <c r="R2636" s="1289"/>
      <c r="S2636" s="1289"/>
      <c r="T2636" s="1289"/>
      <c r="U2636" s="1289"/>
      <c r="V2636" s="1289"/>
      <c r="W2636" s="1289"/>
      <c r="X2636" s="1289"/>
      <c r="Y2636" s="1289"/>
      <c r="Z2636" s="1289"/>
      <c r="AA2636" s="1289"/>
      <c r="AB2636" s="1289"/>
      <c r="AC2636" s="1289"/>
      <c r="AD2636" s="1289"/>
      <c r="AE2636" s="1289"/>
      <c r="AF2636" s="1289"/>
      <c r="AG2636" s="1289"/>
      <c r="AH2636" s="1289"/>
    </row>
    <row r="2637" spans="1:34" s="1290" customFormat="1" ht="45" x14ac:dyDescent="0.2">
      <c r="A2637" s="1344" t="s">
        <v>4016</v>
      </c>
      <c r="B2637" s="1344"/>
      <c r="C2637" s="1344" t="s">
        <v>13856</v>
      </c>
      <c r="D2637" s="1345" t="s">
        <v>13857</v>
      </c>
      <c r="E2637" s="1345" t="s">
        <v>13944</v>
      </c>
      <c r="F2637" s="1345" t="s">
        <v>13945</v>
      </c>
      <c r="G2637" s="1345" t="s">
        <v>2800</v>
      </c>
      <c r="H2637" s="1345" t="s">
        <v>13946</v>
      </c>
      <c r="I2637" s="1345" t="s">
        <v>13947</v>
      </c>
      <c r="J2637" s="1345" t="s">
        <v>13948</v>
      </c>
      <c r="K2637" s="1289"/>
      <c r="L2637" s="1289"/>
      <c r="M2637" s="1289"/>
      <c r="N2637" s="1289"/>
      <c r="O2637" s="1289"/>
      <c r="P2637" s="1289"/>
      <c r="Q2637" s="1289"/>
      <c r="R2637" s="1289"/>
      <c r="S2637" s="1289"/>
      <c r="T2637" s="1289"/>
      <c r="U2637" s="1289"/>
      <c r="V2637" s="1289"/>
      <c r="W2637" s="1289"/>
      <c r="X2637" s="1289"/>
      <c r="Y2637" s="1289"/>
      <c r="Z2637" s="1289"/>
      <c r="AA2637" s="1289"/>
      <c r="AB2637" s="1289"/>
      <c r="AC2637" s="1289"/>
      <c r="AD2637" s="1289"/>
      <c r="AE2637" s="1289"/>
      <c r="AF2637" s="1289"/>
      <c r="AG2637" s="1289"/>
      <c r="AH2637" s="1289"/>
    </row>
    <row r="2638" spans="1:34" s="1290" customFormat="1" ht="45" x14ac:dyDescent="0.2">
      <c r="A2638" s="1344" t="s">
        <v>4016</v>
      </c>
      <c r="B2638" s="1344"/>
      <c r="C2638" s="1344" t="s">
        <v>13856</v>
      </c>
      <c r="D2638" s="1345" t="s">
        <v>13857</v>
      </c>
      <c r="E2638" s="1345" t="s">
        <v>13949</v>
      </c>
      <c r="F2638" s="1345" t="s">
        <v>13950</v>
      </c>
      <c r="G2638" s="1345"/>
      <c r="H2638" s="1345"/>
      <c r="I2638" s="1345"/>
      <c r="J2638" s="1345" t="s">
        <v>13951</v>
      </c>
      <c r="K2638" s="1289"/>
      <c r="L2638" s="1289"/>
      <c r="M2638" s="1289"/>
      <c r="N2638" s="1289"/>
      <c r="O2638" s="1289"/>
      <c r="P2638" s="1289"/>
      <c r="Q2638" s="1289"/>
      <c r="R2638" s="1289"/>
      <c r="S2638" s="1289"/>
      <c r="T2638" s="1289"/>
      <c r="U2638" s="1289"/>
      <c r="V2638" s="1289"/>
      <c r="W2638" s="1289"/>
      <c r="X2638" s="1289"/>
      <c r="Y2638" s="1289"/>
      <c r="Z2638" s="1289"/>
      <c r="AA2638" s="1289"/>
      <c r="AB2638" s="1289"/>
      <c r="AC2638" s="1289"/>
      <c r="AD2638" s="1289"/>
      <c r="AE2638" s="1289"/>
      <c r="AF2638" s="1289"/>
      <c r="AG2638" s="1289"/>
      <c r="AH2638" s="1289"/>
    </row>
    <row r="2639" spans="1:34" s="1290" customFormat="1" ht="45" x14ac:dyDescent="0.2">
      <c r="A2639" s="1344" t="s">
        <v>4016</v>
      </c>
      <c r="B2639" s="1344"/>
      <c r="C2639" s="1344" t="s">
        <v>13856</v>
      </c>
      <c r="D2639" s="1345" t="s">
        <v>13857</v>
      </c>
      <c r="E2639" s="1345" t="s">
        <v>13952</v>
      </c>
      <c r="F2639" s="1345" t="s">
        <v>13953</v>
      </c>
      <c r="G2639" s="1345" t="s">
        <v>1879</v>
      </c>
      <c r="H2639" s="1345" t="s">
        <v>2522</v>
      </c>
      <c r="I2639" s="1345" t="s">
        <v>1689</v>
      </c>
      <c r="J2639" s="1345" t="s">
        <v>13954</v>
      </c>
      <c r="K2639" s="1289"/>
      <c r="L2639" s="1289"/>
      <c r="M2639" s="1289"/>
      <c r="N2639" s="1289"/>
      <c r="O2639" s="1289"/>
      <c r="P2639" s="1289"/>
      <c r="Q2639" s="1289"/>
      <c r="R2639" s="1289"/>
      <c r="S2639" s="1289"/>
      <c r="T2639" s="1289"/>
      <c r="U2639" s="1289"/>
      <c r="V2639" s="1289"/>
      <c r="W2639" s="1289"/>
      <c r="X2639" s="1289"/>
      <c r="Y2639" s="1289"/>
      <c r="Z2639" s="1289"/>
      <c r="AA2639" s="1289"/>
      <c r="AB2639" s="1289"/>
      <c r="AC2639" s="1289"/>
      <c r="AD2639" s="1289"/>
      <c r="AE2639" s="1289"/>
      <c r="AF2639" s="1289"/>
      <c r="AG2639" s="1289"/>
      <c r="AH2639" s="1289"/>
    </row>
    <row r="2640" spans="1:34" s="1290" customFormat="1" ht="45" x14ac:dyDescent="0.2">
      <c r="A2640" s="1344" t="s">
        <v>4016</v>
      </c>
      <c r="B2640" s="1344"/>
      <c r="C2640" s="1344" t="s">
        <v>13856</v>
      </c>
      <c r="D2640" s="1345" t="s">
        <v>13857</v>
      </c>
      <c r="E2640" s="1345" t="s">
        <v>7749</v>
      </c>
      <c r="F2640" s="1345" t="s">
        <v>13955</v>
      </c>
      <c r="G2640" s="1345" t="s">
        <v>13956</v>
      </c>
      <c r="H2640" s="1345" t="s">
        <v>8117</v>
      </c>
      <c r="I2640" s="1345" t="s">
        <v>8838</v>
      </c>
      <c r="J2640" s="1345" t="s">
        <v>13957</v>
      </c>
      <c r="K2640" s="1289"/>
      <c r="L2640" s="1289"/>
      <c r="M2640" s="1289"/>
      <c r="N2640" s="1289"/>
      <c r="O2640" s="1289"/>
      <c r="P2640" s="1289"/>
      <c r="Q2640" s="1289"/>
      <c r="R2640" s="1289"/>
      <c r="S2640" s="1289"/>
      <c r="T2640" s="1289"/>
      <c r="U2640" s="1289"/>
      <c r="V2640" s="1289"/>
      <c r="W2640" s="1289"/>
      <c r="X2640" s="1289"/>
      <c r="Y2640" s="1289"/>
      <c r="Z2640" s="1289"/>
      <c r="AA2640" s="1289"/>
      <c r="AB2640" s="1289"/>
      <c r="AC2640" s="1289"/>
      <c r="AD2640" s="1289"/>
      <c r="AE2640" s="1289"/>
      <c r="AF2640" s="1289"/>
      <c r="AG2640" s="1289"/>
      <c r="AH2640" s="1289"/>
    </row>
    <row r="2641" spans="1:34" s="1290" customFormat="1" ht="45" x14ac:dyDescent="0.2">
      <c r="A2641" s="1344" t="s">
        <v>4016</v>
      </c>
      <c r="B2641" s="1344"/>
      <c r="C2641" s="1344" t="s">
        <v>13856</v>
      </c>
      <c r="D2641" s="1345" t="s">
        <v>13857</v>
      </c>
      <c r="E2641" s="1345" t="s">
        <v>13958</v>
      </c>
      <c r="F2641" s="1345" t="s">
        <v>13959</v>
      </c>
      <c r="G2641" s="1345" t="s">
        <v>13960</v>
      </c>
      <c r="H2641" s="1345" t="s">
        <v>3786</v>
      </c>
      <c r="I2641" s="1345" t="s">
        <v>6800</v>
      </c>
      <c r="J2641" s="1345" t="s">
        <v>13961</v>
      </c>
      <c r="K2641" s="1289"/>
      <c r="L2641" s="1289"/>
      <c r="M2641" s="1289"/>
      <c r="N2641" s="1289"/>
      <c r="O2641" s="1289"/>
      <c r="P2641" s="1289"/>
      <c r="Q2641" s="1289"/>
      <c r="R2641" s="1289"/>
      <c r="S2641" s="1289"/>
      <c r="T2641" s="1289"/>
      <c r="U2641" s="1289"/>
      <c r="V2641" s="1289"/>
      <c r="W2641" s="1289"/>
      <c r="X2641" s="1289"/>
      <c r="Y2641" s="1289"/>
      <c r="Z2641" s="1289"/>
      <c r="AA2641" s="1289"/>
      <c r="AB2641" s="1289"/>
      <c r="AC2641" s="1289"/>
      <c r="AD2641" s="1289"/>
      <c r="AE2641" s="1289"/>
      <c r="AF2641" s="1289"/>
      <c r="AG2641" s="1289"/>
      <c r="AH2641" s="1289"/>
    </row>
    <row r="2642" spans="1:34" s="1290" customFormat="1" ht="45" x14ac:dyDescent="0.2">
      <c r="A2642" s="1344" t="s">
        <v>4016</v>
      </c>
      <c r="B2642" s="1344"/>
      <c r="C2642" s="1344" t="s">
        <v>13856</v>
      </c>
      <c r="D2642" s="1345" t="s">
        <v>13857</v>
      </c>
      <c r="E2642" s="1345" t="s">
        <v>8143</v>
      </c>
      <c r="F2642" s="1345" t="s">
        <v>13962</v>
      </c>
      <c r="G2642" s="1345" t="s">
        <v>13963</v>
      </c>
      <c r="H2642" s="1345" t="s">
        <v>2993</v>
      </c>
      <c r="I2642" s="1345" t="s">
        <v>13964</v>
      </c>
      <c r="J2642" s="1345" t="s">
        <v>13965</v>
      </c>
      <c r="K2642" s="1289"/>
      <c r="L2642" s="1289"/>
      <c r="M2642" s="1289"/>
      <c r="N2642" s="1289"/>
      <c r="O2642" s="1289"/>
      <c r="P2642" s="1289"/>
      <c r="Q2642" s="1289"/>
      <c r="R2642" s="1289"/>
      <c r="S2642" s="1289"/>
      <c r="T2642" s="1289"/>
      <c r="U2642" s="1289"/>
      <c r="V2642" s="1289"/>
      <c r="W2642" s="1289"/>
      <c r="X2642" s="1289"/>
      <c r="Y2642" s="1289"/>
      <c r="Z2642" s="1289"/>
      <c r="AA2642" s="1289"/>
      <c r="AB2642" s="1289"/>
      <c r="AC2642" s="1289"/>
      <c r="AD2642" s="1289"/>
      <c r="AE2642" s="1289"/>
      <c r="AF2642" s="1289"/>
      <c r="AG2642" s="1289"/>
      <c r="AH2642" s="1289"/>
    </row>
    <row r="2643" spans="1:34" s="1290" customFormat="1" ht="45" x14ac:dyDescent="0.2">
      <c r="A2643" s="1344" t="s">
        <v>4016</v>
      </c>
      <c r="B2643" s="1344"/>
      <c r="C2643" s="1344" t="s">
        <v>13856</v>
      </c>
      <c r="D2643" s="1345" t="s">
        <v>13857</v>
      </c>
      <c r="E2643" s="1345" t="s">
        <v>13966</v>
      </c>
      <c r="F2643" s="1345" t="s">
        <v>13967</v>
      </c>
      <c r="G2643" s="1345" t="s">
        <v>13968</v>
      </c>
      <c r="H2643" s="1345" t="s">
        <v>2601</v>
      </c>
      <c r="I2643" s="1345" t="s">
        <v>2726</v>
      </c>
      <c r="J2643" s="1345" t="s">
        <v>13969</v>
      </c>
      <c r="K2643" s="1289"/>
      <c r="L2643" s="1289"/>
      <c r="M2643" s="1289"/>
      <c r="N2643" s="1289"/>
      <c r="O2643" s="1289"/>
      <c r="P2643" s="1289"/>
      <c r="Q2643" s="1289"/>
      <c r="R2643" s="1289"/>
      <c r="S2643" s="1289"/>
      <c r="T2643" s="1289"/>
      <c r="U2643" s="1289"/>
      <c r="V2643" s="1289"/>
      <c r="W2643" s="1289"/>
      <c r="X2643" s="1289"/>
      <c r="Y2643" s="1289"/>
      <c r="Z2643" s="1289"/>
      <c r="AA2643" s="1289"/>
      <c r="AB2643" s="1289"/>
      <c r="AC2643" s="1289"/>
      <c r="AD2643" s="1289"/>
      <c r="AE2643" s="1289"/>
      <c r="AF2643" s="1289"/>
      <c r="AG2643" s="1289"/>
      <c r="AH2643" s="1289"/>
    </row>
    <row r="2644" spans="1:34" s="1290" customFormat="1" ht="45" x14ac:dyDescent="0.2">
      <c r="A2644" s="1344" t="s">
        <v>4016</v>
      </c>
      <c r="B2644" s="1344"/>
      <c r="C2644" s="1344" t="s">
        <v>13856</v>
      </c>
      <c r="D2644" s="1345" t="s">
        <v>13857</v>
      </c>
      <c r="E2644" s="1345" t="s">
        <v>13970</v>
      </c>
      <c r="F2644" s="1345" t="s">
        <v>13971</v>
      </c>
      <c r="G2644" s="1345" t="s">
        <v>2705</v>
      </c>
      <c r="H2644" s="1345" t="s">
        <v>2153</v>
      </c>
      <c r="I2644" s="1345" t="s">
        <v>1780</v>
      </c>
      <c r="J2644" s="1345" t="s">
        <v>13972</v>
      </c>
      <c r="K2644" s="1289"/>
      <c r="L2644" s="1289"/>
      <c r="M2644" s="1289"/>
      <c r="N2644" s="1289"/>
      <c r="O2644" s="1289"/>
      <c r="P2644" s="1289"/>
      <c r="Q2644" s="1289"/>
      <c r="R2644" s="1289"/>
      <c r="S2644" s="1289"/>
      <c r="T2644" s="1289"/>
      <c r="U2644" s="1289"/>
      <c r="V2644" s="1289"/>
      <c r="W2644" s="1289"/>
      <c r="X2644" s="1289"/>
      <c r="Y2644" s="1289"/>
      <c r="Z2644" s="1289"/>
      <c r="AA2644" s="1289"/>
      <c r="AB2644" s="1289"/>
      <c r="AC2644" s="1289"/>
      <c r="AD2644" s="1289"/>
      <c r="AE2644" s="1289"/>
      <c r="AF2644" s="1289"/>
      <c r="AG2644" s="1289"/>
      <c r="AH2644" s="1289"/>
    </row>
    <row r="2645" spans="1:34" s="1290" customFormat="1" ht="45" x14ac:dyDescent="0.2">
      <c r="A2645" s="1344" t="s">
        <v>4016</v>
      </c>
      <c r="B2645" s="1344"/>
      <c r="C2645" s="1344" t="s">
        <v>13856</v>
      </c>
      <c r="D2645" s="1345" t="s">
        <v>13857</v>
      </c>
      <c r="E2645" s="1345" t="s">
        <v>13973</v>
      </c>
      <c r="F2645" s="1345" t="s">
        <v>13974</v>
      </c>
      <c r="G2645" s="1345" t="s">
        <v>13975</v>
      </c>
      <c r="H2645" s="1345" t="s">
        <v>1632</v>
      </c>
      <c r="I2645" s="1345" t="s">
        <v>13976</v>
      </c>
      <c r="J2645" s="1345" t="s">
        <v>13977</v>
      </c>
      <c r="K2645" s="1289"/>
      <c r="L2645" s="1289"/>
      <c r="M2645" s="1289"/>
      <c r="N2645" s="1289"/>
      <c r="O2645" s="1289"/>
      <c r="P2645" s="1289"/>
      <c r="Q2645" s="1289"/>
      <c r="R2645" s="1289"/>
      <c r="S2645" s="1289"/>
      <c r="T2645" s="1289"/>
      <c r="U2645" s="1289"/>
      <c r="V2645" s="1289"/>
      <c r="W2645" s="1289"/>
      <c r="X2645" s="1289"/>
      <c r="Y2645" s="1289"/>
      <c r="Z2645" s="1289"/>
      <c r="AA2645" s="1289"/>
      <c r="AB2645" s="1289"/>
      <c r="AC2645" s="1289"/>
      <c r="AD2645" s="1289"/>
      <c r="AE2645" s="1289"/>
      <c r="AF2645" s="1289"/>
      <c r="AG2645" s="1289"/>
      <c r="AH2645" s="1289"/>
    </row>
    <row r="2646" spans="1:34" s="1290" customFormat="1" ht="45" x14ac:dyDescent="0.2">
      <c r="A2646" s="1344" t="s">
        <v>4016</v>
      </c>
      <c r="B2646" s="1344"/>
      <c r="C2646" s="1344" t="s">
        <v>13856</v>
      </c>
      <c r="D2646" s="1345" t="s">
        <v>13857</v>
      </c>
      <c r="E2646" s="1345" t="s">
        <v>13978</v>
      </c>
      <c r="F2646" s="1345" t="s">
        <v>13979</v>
      </c>
      <c r="G2646" s="1345" t="s">
        <v>1925</v>
      </c>
      <c r="H2646" s="1345" t="s">
        <v>5958</v>
      </c>
      <c r="I2646" s="1345" t="s">
        <v>13980</v>
      </c>
      <c r="J2646" s="1345" t="s">
        <v>13981</v>
      </c>
      <c r="K2646" s="1289"/>
      <c r="L2646" s="1289"/>
      <c r="M2646" s="1289"/>
      <c r="N2646" s="1289"/>
      <c r="O2646" s="1289"/>
      <c r="P2646" s="1289"/>
      <c r="Q2646" s="1289"/>
      <c r="R2646" s="1289"/>
      <c r="S2646" s="1289"/>
      <c r="T2646" s="1289"/>
      <c r="U2646" s="1289"/>
      <c r="V2646" s="1289"/>
      <c r="W2646" s="1289"/>
      <c r="X2646" s="1289"/>
      <c r="Y2646" s="1289"/>
      <c r="Z2646" s="1289"/>
      <c r="AA2646" s="1289"/>
      <c r="AB2646" s="1289"/>
      <c r="AC2646" s="1289"/>
      <c r="AD2646" s="1289"/>
      <c r="AE2646" s="1289"/>
      <c r="AF2646" s="1289"/>
      <c r="AG2646" s="1289"/>
      <c r="AH2646" s="1289"/>
    </row>
    <row r="2647" spans="1:34" s="1290" customFormat="1" ht="45" x14ac:dyDescent="0.2">
      <c r="A2647" s="1344" t="s">
        <v>4016</v>
      </c>
      <c r="B2647" s="1344"/>
      <c r="C2647" s="1344" t="s">
        <v>13856</v>
      </c>
      <c r="D2647" s="1345" t="s">
        <v>13857</v>
      </c>
      <c r="E2647" s="1345" t="s">
        <v>13982</v>
      </c>
      <c r="F2647" s="1345" t="s">
        <v>13983</v>
      </c>
      <c r="G2647" s="1345" t="s">
        <v>13984</v>
      </c>
      <c r="H2647" s="1345" t="s">
        <v>1680</v>
      </c>
      <c r="I2647" s="1345" t="s">
        <v>13985</v>
      </c>
      <c r="J2647" s="1345" t="s">
        <v>13986</v>
      </c>
      <c r="K2647" s="1289"/>
      <c r="L2647" s="1289"/>
      <c r="M2647" s="1289"/>
      <c r="N2647" s="1289"/>
      <c r="O2647" s="1289"/>
      <c r="P2647" s="1289"/>
      <c r="Q2647" s="1289"/>
      <c r="R2647" s="1289"/>
      <c r="S2647" s="1289"/>
      <c r="T2647" s="1289"/>
      <c r="U2647" s="1289"/>
      <c r="V2647" s="1289"/>
      <c r="W2647" s="1289"/>
      <c r="X2647" s="1289"/>
      <c r="Y2647" s="1289"/>
      <c r="Z2647" s="1289"/>
      <c r="AA2647" s="1289"/>
      <c r="AB2647" s="1289"/>
      <c r="AC2647" s="1289"/>
      <c r="AD2647" s="1289"/>
      <c r="AE2647" s="1289"/>
      <c r="AF2647" s="1289"/>
      <c r="AG2647" s="1289"/>
      <c r="AH2647" s="1289"/>
    </row>
    <row r="2648" spans="1:34" s="1290" customFormat="1" ht="45" x14ac:dyDescent="0.2">
      <c r="A2648" s="1344" t="s">
        <v>4016</v>
      </c>
      <c r="B2648" s="1344"/>
      <c r="C2648" s="1344" t="s">
        <v>13856</v>
      </c>
      <c r="D2648" s="1345" t="s">
        <v>13857</v>
      </c>
      <c r="E2648" s="1345" t="s">
        <v>13987</v>
      </c>
      <c r="F2648" s="1345" t="s">
        <v>13988</v>
      </c>
      <c r="G2648" s="1345" t="s">
        <v>13989</v>
      </c>
      <c r="H2648" s="1345" t="s">
        <v>2740</v>
      </c>
      <c r="I2648" s="1345" t="s">
        <v>13990</v>
      </c>
      <c r="J2648" s="1345" t="s">
        <v>13991</v>
      </c>
      <c r="K2648" s="1289"/>
      <c r="L2648" s="1289"/>
      <c r="M2648" s="1289"/>
      <c r="N2648" s="1289"/>
      <c r="O2648" s="1289"/>
      <c r="P2648" s="1289"/>
      <c r="Q2648" s="1289"/>
      <c r="R2648" s="1289"/>
      <c r="S2648" s="1289"/>
      <c r="T2648" s="1289"/>
      <c r="U2648" s="1289"/>
      <c r="V2648" s="1289"/>
      <c r="W2648" s="1289"/>
      <c r="X2648" s="1289"/>
      <c r="Y2648" s="1289"/>
      <c r="Z2648" s="1289"/>
      <c r="AA2648" s="1289"/>
      <c r="AB2648" s="1289"/>
      <c r="AC2648" s="1289"/>
      <c r="AD2648" s="1289"/>
      <c r="AE2648" s="1289"/>
      <c r="AF2648" s="1289"/>
      <c r="AG2648" s="1289"/>
      <c r="AH2648" s="1289"/>
    </row>
    <row r="2649" spans="1:34" s="1290" customFormat="1" ht="45" x14ac:dyDescent="0.2">
      <c r="A2649" s="1344" t="s">
        <v>4016</v>
      </c>
      <c r="B2649" s="1344"/>
      <c r="C2649" s="1344" t="s">
        <v>13856</v>
      </c>
      <c r="D2649" s="1345" t="s">
        <v>13857</v>
      </c>
      <c r="E2649" s="1345" t="s">
        <v>13992</v>
      </c>
      <c r="F2649" s="1345" t="s">
        <v>13993</v>
      </c>
      <c r="G2649" s="1345" t="s">
        <v>6768</v>
      </c>
      <c r="H2649" s="1345" t="s">
        <v>6838</v>
      </c>
      <c r="I2649" s="1345" t="s">
        <v>4584</v>
      </c>
      <c r="J2649" s="1345" t="s">
        <v>13994</v>
      </c>
      <c r="K2649" s="1289"/>
      <c r="L2649" s="1289"/>
      <c r="M2649" s="1289"/>
      <c r="N2649" s="1289"/>
      <c r="O2649" s="1289"/>
      <c r="P2649" s="1289"/>
      <c r="Q2649" s="1289"/>
      <c r="R2649" s="1289"/>
      <c r="S2649" s="1289"/>
      <c r="T2649" s="1289"/>
      <c r="U2649" s="1289"/>
      <c r="V2649" s="1289"/>
      <c r="W2649" s="1289"/>
      <c r="X2649" s="1289"/>
      <c r="Y2649" s="1289"/>
      <c r="Z2649" s="1289"/>
      <c r="AA2649" s="1289"/>
      <c r="AB2649" s="1289"/>
      <c r="AC2649" s="1289"/>
      <c r="AD2649" s="1289"/>
      <c r="AE2649" s="1289"/>
      <c r="AF2649" s="1289"/>
      <c r="AG2649" s="1289"/>
      <c r="AH2649" s="1289"/>
    </row>
    <row r="2650" spans="1:34" s="1290" customFormat="1" ht="45" x14ac:dyDescent="0.2">
      <c r="A2650" s="1344" t="s">
        <v>4016</v>
      </c>
      <c r="B2650" s="1344"/>
      <c r="C2650" s="1344" t="s">
        <v>13856</v>
      </c>
      <c r="D2650" s="1345" t="s">
        <v>13857</v>
      </c>
      <c r="E2650" s="1345" t="s">
        <v>13995</v>
      </c>
      <c r="F2650" s="1345" t="s">
        <v>13996</v>
      </c>
      <c r="G2650" s="1345" t="s">
        <v>13904</v>
      </c>
      <c r="H2650" s="1345" t="s">
        <v>6105</v>
      </c>
      <c r="I2650" s="1345" t="s">
        <v>13997</v>
      </c>
      <c r="J2650" s="1345" t="s">
        <v>13998</v>
      </c>
      <c r="K2650" s="1289"/>
      <c r="L2650" s="1289"/>
      <c r="M2650" s="1289"/>
      <c r="N2650" s="1289"/>
      <c r="O2650" s="1289"/>
      <c r="P2650" s="1289"/>
      <c r="Q2650" s="1289"/>
      <c r="R2650" s="1289"/>
      <c r="S2650" s="1289"/>
      <c r="T2650" s="1289"/>
      <c r="U2650" s="1289"/>
      <c r="V2650" s="1289"/>
      <c r="W2650" s="1289"/>
      <c r="X2650" s="1289"/>
      <c r="Y2650" s="1289"/>
      <c r="Z2650" s="1289"/>
      <c r="AA2650" s="1289"/>
      <c r="AB2650" s="1289"/>
      <c r="AC2650" s="1289"/>
      <c r="AD2650" s="1289"/>
      <c r="AE2650" s="1289"/>
      <c r="AF2650" s="1289"/>
      <c r="AG2650" s="1289"/>
      <c r="AH2650" s="1289"/>
    </row>
    <row r="2651" spans="1:34" s="1290" customFormat="1" ht="45" x14ac:dyDescent="0.2">
      <c r="A2651" s="1344" t="s">
        <v>4016</v>
      </c>
      <c r="B2651" s="1344"/>
      <c r="C2651" s="1344" t="s">
        <v>13856</v>
      </c>
      <c r="D2651" s="1345" t="s">
        <v>13857</v>
      </c>
      <c r="E2651" s="1345" t="s">
        <v>13999</v>
      </c>
      <c r="F2651" s="1345" t="s">
        <v>14000</v>
      </c>
      <c r="G2651" s="1345" t="s">
        <v>4568</v>
      </c>
      <c r="H2651" s="1345" t="s">
        <v>14001</v>
      </c>
      <c r="I2651" s="1345" t="s">
        <v>2587</v>
      </c>
      <c r="J2651" s="1345" t="s">
        <v>14002</v>
      </c>
      <c r="K2651" s="1289"/>
      <c r="L2651" s="1289"/>
      <c r="M2651" s="1289"/>
      <c r="N2651" s="1289"/>
      <c r="O2651" s="1289"/>
      <c r="P2651" s="1289"/>
      <c r="Q2651" s="1289"/>
      <c r="R2651" s="1289"/>
      <c r="S2651" s="1289"/>
      <c r="T2651" s="1289"/>
      <c r="U2651" s="1289"/>
      <c r="V2651" s="1289"/>
      <c r="W2651" s="1289"/>
      <c r="X2651" s="1289"/>
      <c r="Y2651" s="1289"/>
      <c r="Z2651" s="1289"/>
      <c r="AA2651" s="1289"/>
      <c r="AB2651" s="1289"/>
      <c r="AC2651" s="1289"/>
      <c r="AD2651" s="1289"/>
      <c r="AE2651" s="1289"/>
      <c r="AF2651" s="1289"/>
      <c r="AG2651" s="1289"/>
      <c r="AH2651" s="1289"/>
    </row>
    <row r="2652" spans="1:34" s="1290" customFormat="1" ht="45" x14ac:dyDescent="0.2">
      <c r="A2652" s="1344" t="s">
        <v>4016</v>
      </c>
      <c r="B2652" s="1344"/>
      <c r="C2652" s="1344" t="s">
        <v>13856</v>
      </c>
      <c r="D2652" s="1345" t="s">
        <v>13857</v>
      </c>
      <c r="E2652" s="1345" t="s">
        <v>14003</v>
      </c>
      <c r="F2652" s="1345" t="s">
        <v>14004</v>
      </c>
      <c r="G2652" s="1345" t="s">
        <v>14005</v>
      </c>
      <c r="H2652" s="1345" t="s">
        <v>1696</v>
      </c>
      <c r="I2652" s="1345" t="s">
        <v>2005</v>
      </c>
      <c r="J2652" s="1345" t="s">
        <v>14006</v>
      </c>
      <c r="K2652" s="1289"/>
      <c r="L2652" s="1289"/>
      <c r="M2652" s="1289"/>
      <c r="N2652" s="1289"/>
      <c r="O2652" s="1289"/>
      <c r="P2652" s="1289"/>
      <c r="Q2652" s="1289"/>
      <c r="R2652" s="1289"/>
      <c r="S2652" s="1289"/>
      <c r="T2652" s="1289"/>
      <c r="U2652" s="1289"/>
      <c r="V2652" s="1289"/>
      <c r="W2652" s="1289"/>
      <c r="X2652" s="1289"/>
      <c r="Y2652" s="1289"/>
      <c r="Z2652" s="1289"/>
      <c r="AA2652" s="1289"/>
      <c r="AB2652" s="1289"/>
      <c r="AC2652" s="1289"/>
      <c r="AD2652" s="1289"/>
      <c r="AE2652" s="1289"/>
      <c r="AF2652" s="1289"/>
      <c r="AG2652" s="1289"/>
      <c r="AH2652" s="1289"/>
    </row>
    <row r="2653" spans="1:34" s="1290" customFormat="1" ht="45" x14ac:dyDescent="0.2">
      <c r="A2653" s="1344" t="s">
        <v>4016</v>
      </c>
      <c r="B2653" s="1344"/>
      <c r="C2653" s="1344" t="s">
        <v>13856</v>
      </c>
      <c r="D2653" s="1345" t="s">
        <v>13857</v>
      </c>
      <c r="E2653" s="1345" t="s">
        <v>14007</v>
      </c>
      <c r="F2653" s="1345" t="s">
        <v>14008</v>
      </c>
      <c r="G2653" s="1345" t="s">
        <v>6013</v>
      </c>
      <c r="H2653" s="1345" t="s">
        <v>13596</v>
      </c>
      <c r="I2653" s="1345" t="s">
        <v>6761</v>
      </c>
      <c r="J2653" s="1345" t="s">
        <v>14009</v>
      </c>
      <c r="K2653" s="1289"/>
      <c r="L2653" s="1289"/>
      <c r="M2653" s="1289"/>
      <c r="N2653" s="1289"/>
      <c r="O2653" s="1289"/>
      <c r="P2653" s="1289"/>
      <c r="Q2653" s="1289"/>
      <c r="R2653" s="1289"/>
      <c r="S2653" s="1289"/>
      <c r="T2653" s="1289"/>
      <c r="U2653" s="1289"/>
      <c r="V2653" s="1289"/>
      <c r="W2653" s="1289"/>
      <c r="X2653" s="1289"/>
      <c r="Y2653" s="1289"/>
      <c r="Z2653" s="1289"/>
      <c r="AA2653" s="1289"/>
      <c r="AB2653" s="1289"/>
      <c r="AC2653" s="1289"/>
      <c r="AD2653" s="1289"/>
      <c r="AE2653" s="1289"/>
      <c r="AF2653" s="1289"/>
      <c r="AG2653" s="1289"/>
      <c r="AH2653" s="1289"/>
    </row>
    <row r="2654" spans="1:34" s="1290" customFormat="1" ht="45" x14ac:dyDescent="0.2">
      <c r="A2654" s="1344" t="s">
        <v>4016</v>
      </c>
      <c r="B2654" s="1344"/>
      <c r="C2654" s="1344" t="s">
        <v>13856</v>
      </c>
      <c r="D2654" s="1345" t="s">
        <v>13857</v>
      </c>
      <c r="E2654" s="1345" t="s">
        <v>14010</v>
      </c>
      <c r="F2654" s="1345" t="s">
        <v>14011</v>
      </c>
      <c r="G2654" s="1345" t="s">
        <v>13960</v>
      </c>
      <c r="H2654" s="1345" t="s">
        <v>3786</v>
      </c>
      <c r="I2654" s="1345" t="s">
        <v>6800</v>
      </c>
      <c r="J2654" s="1345" t="s">
        <v>14012</v>
      </c>
      <c r="K2654" s="1289"/>
      <c r="L2654" s="1289"/>
      <c r="M2654" s="1289"/>
      <c r="N2654" s="1289"/>
      <c r="O2654" s="1289"/>
      <c r="P2654" s="1289"/>
      <c r="Q2654" s="1289"/>
      <c r="R2654" s="1289"/>
      <c r="S2654" s="1289"/>
      <c r="T2654" s="1289"/>
      <c r="U2654" s="1289"/>
      <c r="V2654" s="1289"/>
      <c r="W2654" s="1289"/>
      <c r="X2654" s="1289"/>
      <c r="Y2654" s="1289"/>
      <c r="Z2654" s="1289"/>
      <c r="AA2654" s="1289"/>
      <c r="AB2654" s="1289"/>
      <c r="AC2654" s="1289"/>
      <c r="AD2654" s="1289"/>
      <c r="AE2654" s="1289"/>
      <c r="AF2654" s="1289"/>
      <c r="AG2654" s="1289"/>
      <c r="AH2654" s="1289"/>
    </row>
    <row r="2655" spans="1:34" s="1290" customFormat="1" ht="45" x14ac:dyDescent="0.2">
      <c r="A2655" s="1344" t="s">
        <v>4016</v>
      </c>
      <c r="B2655" s="1344"/>
      <c r="C2655" s="1344" t="s">
        <v>13856</v>
      </c>
      <c r="D2655" s="1345" t="s">
        <v>13857</v>
      </c>
      <c r="E2655" s="1345" t="s">
        <v>14013</v>
      </c>
      <c r="F2655" s="1345" t="s">
        <v>14014</v>
      </c>
      <c r="G2655" s="1345" t="s">
        <v>14015</v>
      </c>
      <c r="H2655" s="1345" t="s">
        <v>2586</v>
      </c>
      <c r="I2655" s="1345" t="s">
        <v>14016</v>
      </c>
      <c r="J2655" s="1345" t="s">
        <v>14017</v>
      </c>
      <c r="K2655" s="1289"/>
      <c r="L2655" s="1289"/>
      <c r="M2655" s="1289"/>
      <c r="N2655" s="1289"/>
      <c r="O2655" s="1289"/>
      <c r="P2655" s="1289"/>
      <c r="Q2655" s="1289"/>
      <c r="R2655" s="1289"/>
      <c r="S2655" s="1289"/>
      <c r="T2655" s="1289"/>
      <c r="U2655" s="1289"/>
      <c r="V2655" s="1289"/>
      <c r="W2655" s="1289"/>
      <c r="X2655" s="1289"/>
      <c r="Y2655" s="1289"/>
      <c r="Z2655" s="1289"/>
      <c r="AA2655" s="1289"/>
      <c r="AB2655" s="1289"/>
      <c r="AC2655" s="1289"/>
      <c r="AD2655" s="1289"/>
      <c r="AE2655" s="1289"/>
      <c r="AF2655" s="1289"/>
      <c r="AG2655" s="1289"/>
      <c r="AH2655" s="1289"/>
    </row>
    <row r="2656" spans="1:34" s="1290" customFormat="1" ht="45" x14ac:dyDescent="0.2">
      <c r="A2656" s="1344" t="s">
        <v>4016</v>
      </c>
      <c r="B2656" s="1344"/>
      <c r="C2656" s="1344" t="s">
        <v>13856</v>
      </c>
      <c r="D2656" s="1345" t="s">
        <v>13857</v>
      </c>
      <c r="E2656" s="1345" t="s">
        <v>14018</v>
      </c>
      <c r="F2656" s="1345" t="s">
        <v>14019</v>
      </c>
      <c r="G2656" s="1345" t="s">
        <v>14020</v>
      </c>
      <c r="H2656" s="1345" t="s">
        <v>1937</v>
      </c>
      <c r="I2656" s="1345" t="s">
        <v>14021</v>
      </c>
      <c r="J2656" s="1345" t="s">
        <v>14022</v>
      </c>
      <c r="K2656" s="1289"/>
      <c r="L2656" s="1289"/>
      <c r="M2656" s="1289"/>
      <c r="N2656" s="1289"/>
      <c r="O2656" s="1289"/>
      <c r="P2656" s="1289"/>
      <c r="Q2656" s="1289"/>
      <c r="R2656" s="1289"/>
      <c r="S2656" s="1289"/>
      <c r="T2656" s="1289"/>
      <c r="U2656" s="1289"/>
      <c r="V2656" s="1289"/>
      <c r="W2656" s="1289"/>
      <c r="X2656" s="1289"/>
      <c r="Y2656" s="1289"/>
      <c r="Z2656" s="1289"/>
      <c r="AA2656" s="1289"/>
      <c r="AB2656" s="1289"/>
      <c r="AC2656" s="1289"/>
      <c r="AD2656" s="1289"/>
      <c r="AE2656" s="1289"/>
      <c r="AF2656" s="1289"/>
      <c r="AG2656" s="1289"/>
      <c r="AH2656" s="1289"/>
    </row>
    <row r="2657" spans="1:34" s="1290" customFormat="1" ht="45" x14ac:dyDescent="0.2">
      <c r="A2657" s="1344" t="s">
        <v>4016</v>
      </c>
      <c r="B2657" s="1344"/>
      <c r="C2657" s="1344" t="s">
        <v>13856</v>
      </c>
      <c r="D2657" s="1345" t="s">
        <v>13857</v>
      </c>
      <c r="E2657" s="1345" t="s">
        <v>14023</v>
      </c>
      <c r="F2657" s="1345" t="s">
        <v>14024</v>
      </c>
      <c r="G2657" s="1345" t="s">
        <v>14025</v>
      </c>
      <c r="H2657" s="1345" t="s">
        <v>3578</v>
      </c>
      <c r="I2657" s="1345" t="s">
        <v>1744</v>
      </c>
      <c r="J2657" s="1345"/>
      <c r="K2657" s="1289"/>
      <c r="L2657" s="1289"/>
      <c r="M2657" s="1289"/>
      <c r="N2657" s="1289"/>
      <c r="O2657" s="1289"/>
      <c r="P2657" s="1289"/>
      <c r="Q2657" s="1289"/>
      <c r="R2657" s="1289"/>
      <c r="S2657" s="1289"/>
      <c r="T2657" s="1289"/>
      <c r="U2657" s="1289"/>
      <c r="V2657" s="1289"/>
      <c r="W2657" s="1289"/>
      <c r="X2657" s="1289"/>
      <c r="Y2657" s="1289"/>
      <c r="Z2657" s="1289"/>
      <c r="AA2657" s="1289"/>
      <c r="AB2657" s="1289"/>
      <c r="AC2657" s="1289"/>
      <c r="AD2657" s="1289"/>
      <c r="AE2657" s="1289"/>
      <c r="AF2657" s="1289"/>
      <c r="AG2657" s="1289"/>
      <c r="AH2657" s="1289"/>
    </row>
    <row r="2658" spans="1:34" s="1290" customFormat="1" ht="45" x14ac:dyDescent="0.2">
      <c r="A2658" s="1344" t="s">
        <v>4016</v>
      </c>
      <c r="B2658" s="1344"/>
      <c r="C2658" s="1344" t="s">
        <v>13856</v>
      </c>
      <c r="D2658" s="1345" t="s">
        <v>13857</v>
      </c>
      <c r="E2658" s="1345" t="s">
        <v>14026</v>
      </c>
      <c r="F2658" s="1345" t="s">
        <v>14027</v>
      </c>
      <c r="G2658" s="1345" t="s">
        <v>14028</v>
      </c>
      <c r="H2658" s="1345" t="s">
        <v>1466</v>
      </c>
      <c r="I2658" s="1345" t="s">
        <v>14029</v>
      </c>
      <c r="J2658" s="1345" t="s">
        <v>14030</v>
      </c>
      <c r="K2658" s="1289"/>
      <c r="L2658" s="1289"/>
      <c r="M2658" s="1289"/>
      <c r="N2658" s="1289"/>
      <c r="O2658" s="1289"/>
      <c r="P2658" s="1289"/>
      <c r="Q2658" s="1289"/>
      <c r="R2658" s="1289"/>
      <c r="S2658" s="1289"/>
      <c r="T2658" s="1289"/>
      <c r="U2658" s="1289"/>
      <c r="V2658" s="1289"/>
      <c r="W2658" s="1289"/>
      <c r="X2658" s="1289"/>
      <c r="Y2658" s="1289"/>
      <c r="Z2658" s="1289"/>
      <c r="AA2658" s="1289"/>
      <c r="AB2658" s="1289"/>
      <c r="AC2658" s="1289"/>
      <c r="AD2658" s="1289"/>
      <c r="AE2658" s="1289"/>
      <c r="AF2658" s="1289"/>
      <c r="AG2658" s="1289"/>
      <c r="AH2658" s="1289"/>
    </row>
    <row r="2659" spans="1:34" s="1290" customFormat="1" ht="45" x14ac:dyDescent="0.2">
      <c r="A2659" s="1344" t="s">
        <v>4016</v>
      </c>
      <c r="B2659" s="1344"/>
      <c r="C2659" s="1344" t="s">
        <v>13856</v>
      </c>
      <c r="D2659" s="1345" t="s">
        <v>13857</v>
      </c>
      <c r="E2659" s="1345" t="s">
        <v>2544</v>
      </c>
      <c r="F2659" s="1345" t="s">
        <v>14031</v>
      </c>
      <c r="G2659" s="1345" t="s">
        <v>14032</v>
      </c>
      <c r="H2659" s="1345" t="s">
        <v>1901</v>
      </c>
      <c r="I2659" s="1345" t="s">
        <v>1908</v>
      </c>
      <c r="J2659" s="1345" t="s">
        <v>14033</v>
      </c>
      <c r="K2659" s="1289"/>
      <c r="L2659" s="1289"/>
      <c r="M2659" s="1289"/>
      <c r="N2659" s="1289"/>
      <c r="O2659" s="1289"/>
      <c r="P2659" s="1289"/>
      <c r="Q2659" s="1289"/>
      <c r="R2659" s="1289"/>
      <c r="S2659" s="1289"/>
      <c r="T2659" s="1289"/>
      <c r="U2659" s="1289"/>
      <c r="V2659" s="1289"/>
      <c r="W2659" s="1289"/>
      <c r="X2659" s="1289"/>
      <c r="Y2659" s="1289"/>
      <c r="Z2659" s="1289"/>
      <c r="AA2659" s="1289"/>
      <c r="AB2659" s="1289"/>
      <c r="AC2659" s="1289"/>
      <c r="AD2659" s="1289"/>
      <c r="AE2659" s="1289"/>
      <c r="AF2659" s="1289"/>
      <c r="AG2659" s="1289"/>
      <c r="AH2659" s="1289"/>
    </row>
    <row r="2660" spans="1:34" s="1290" customFormat="1" ht="45" x14ac:dyDescent="0.2">
      <c r="A2660" s="1344" t="s">
        <v>4016</v>
      </c>
      <c r="B2660" s="1344"/>
      <c r="C2660" s="1344" t="s">
        <v>13856</v>
      </c>
      <c r="D2660" s="1345" t="s">
        <v>13857</v>
      </c>
      <c r="E2660" s="1345" t="s">
        <v>14034</v>
      </c>
      <c r="F2660" s="1345" t="s">
        <v>14035</v>
      </c>
      <c r="G2660" s="1345" t="s">
        <v>14032</v>
      </c>
      <c r="H2660" s="1345" t="s">
        <v>1901</v>
      </c>
      <c r="I2660" s="1345" t="s">
        <v>1908</v>
      </c>
      <c r="J2660" s="1345"/>
      <c r="K2660" s="1289"/>
      <c r="L2660" s="1289"/>
      <c r="M2660" s="1289"/>
      <c r="N2660" s="1289"/>
      <c r="O2660" s="1289"/>
      <c r="P2660" s="1289"/>
      <c r="Q2660" s="1289"/>
      <c r="R2660" s="1289"/>
      <c r="S2660" s="1289"/>
      <c r="T2660" s="1289"/>
      <c r="U2660" s="1289"/>
      <c r="V2660" s="1289"/>
      <c r="W2660" s="1289"/>
      <c r="X2660" s="1289"/>
      <c r="Y2660" s="1289"/>
      <c r="Z2660" s="1289"/>
      <c r="AA2660" s="1289"/>
      <c r="AB2660" s="1289"/>
      <c r="AC2660" s="1289"/>
      <c r="AD2660" s="1289"/>
      <c r="AE2660" s="1289"/>
      <c r="AF2660" s="1289"/>
      <c r="AG2660" s="1289"/>
      <c r="AH2660" s="1289"/>
    </row>
    <row r="2661" spans="1:34" s="1290" customFormat="1" ht="45" x14ac:dyDescent="0.2">
      <c r="A2661" s="1344" t="s">
        <v>4016</v>
      </c>
      <c r="B2661" s="1344"/>
      <c r="C2661" s="1344" t="s">
        <v>13856</v>
      </c>
      <c r="D2661" s="1345" t="s">
        <v>13857</v>
      </c>
      <c r="E2661" s="1345" t="s">
        <v>14036</v>
      </c>
      <c r="F2661" s="1345" t="s">
        <v>14037</v>
      </c>
      <c r="G2661" s="1345" t="s">
        <v>3806</v>
      </c>
      <c r="H2661" s="1345" t="s">
        <v>3613</v>
      </c>
      <c r="I2661" s="1345" t="s">
        <v>2676</v>
      </c>
      <c r="J2661" s="1345" t="s">
        <v>14038</v>
      </c>
      <c r="K2661" s="1289"/>
      <c r="L2661" s="1289"/>
      <c r="M2661" s="1289"/>
      <c r="N2661" s="1289"/>
      <c r="O2661" s="1289"/>
      <c r="P2661" s="1289"/>
      <c r="Q2661" s="1289"/>
      <c r="R2661" s="1289"/>
      <c r="S2661" s="1289"/>
      <c r="T2661" s="1289"/>
      <c r="U2661" s="1289"/>
      <c r="V2661" s="1289"/>
      <c r="W2661" s="1289"/>
      <c r="X2661" s="1289"/>
      <c r="Y2661" s="1289"/>
      <c r="Z2661" s="1289"/>
      <c r="AA2661" s="1289"/>
      <c r="AB2661" s="1289"/>
      <c r="AC2661" s="1289"/>
      <c r="AD2661" s="1289"/>
      <c r="AE2661" s="1289"/>
      <c r="AF2661" s="1289"/>
      <c r="AG2661" s="1289"/>
      <c r="AH2661" s="1289"/>
    </row>
    <row r="2662" spans="1:34" s="1290" customFormat="1" ht="45" x14ac:dyDescent="0.2">
      <c r="A2662" s="1344" t="s">
        <v>4016</v>
      </c>
      <c r="B2662" s="1344"/>
      <c r="C2662" s="1344" t="s">
        <v>13856</v>
      </c>
      <c r="D2662" s="1345" t="s">
        <v>13857</v>
      </c>
      <c r="E2662" s="1345" t="s">
        <v>14039</v>
      </c>
      <c r="F2662" s="1345" t="s">
        <v>14040</v>
      </c>
      <c r="G2662" s="1345" t="s">
        <v>14041</v>
      </c>
      <c r="H2662" s="1345" t="s">
        <v>1684</v>
      </c>
      <c r="I2662" s="1345" t="s">
        <v>14042</v>
      </c>
      <c r="J2662" s="1345" t="s">
        <v>14043</v>
      </c>
      <c r="K2662" s="1289"/>
      <c r="L2662" s="1289"/>
      <c r="M2662" s="1289"/>
      <c r="N2662" s="1289"/>
      <c r="O2662" s="1289"/>
      <c r="P2662" s="1289"/>
      <c r="Q2662" s="1289"/>
      <c r="R2662" s="1289"/>
      <c r="S2662" s="1289"/>
      <c r="T2662" s="1289"/>
      <c r="U2662" s="1289"/>
      <c r="V2662" s="1289"/>
      <c r="W2662" s="1289"/>
      <c r="X2662" s="1289"/>
      <c r="Y2662" s="1289"/>
      <c r="Z2662" s="1289"/>
      <c r="AA2662" s="1289"/>
      <c r="AB2662" s="1289"/>
      <c r="AC2662" s="1289"/>
      <c r="AD2662" s="1289"/>
      <c r="AE2662" s="1289"/>
      <c r="AF2662" s="1289"/>
      <c r="AG2662" s="1289"/>
      <c r="AH2662" s="1289"/>
    </row>
    <row r="2663" spans="1:34" s="1290" customFormat="1" ht="45" x14ac:dyDescent="0.2">
      <c r="A2663" s="1344" t="s">
        <v>4016</v>
      </c>
      <c r="B2663" s="1344"/>
      <c r="C2663" s="1344" t="s">
        <v>13856</v>
      </c>
      <c r="D2663" s="1345" t="s">
        <v>13857</v>
      </c>
      <c r="E2663" s="1345" t="s">
        <v>14044</v>
      </c>
      <c r="F2663" s="1345" t="s">
        <v>14045</v>
      </c>
      <c r="G2663" s="1345"/>
      <c r="H2663" s="1345"/>
      <c r="I2663" s="1345"/>
      <c r="J2663" s="1345" t="s">
        <v>14046</v>
      </c>
      <c r="K2663" s="1289"/>
      <c r="L2663" s="1289"/>
      <c r="M2663" s="1289"/>
      <c r="N2663" s="1289"/>
      <c r="O2663" s="1289"/>
      <c r="P2663" s="1289"/>
      <c r="Q2663" s="1289"/>
      <c r="R2663" s="1289"/>
      <c r="S2663" s="1289"/>
      <c r="T2663" s="1289"/>
      <c r="U2663" s="1289"/>
      <c r="V2663" s="1289"/>
      <c r="W2663" s="1289"/>
      <c r="X2663" s="1289"/>
      <c r="Y2663" s="1289"/>
      <c r="Z2663" s="1289"/>
      <c r="AA2663" s="1289"/>
      <c r="AB2663" s="1289"/>
      <c r="AC2663" s="1289"/>
      <c r="AD2663" s="1289"/>
      <c r="AE2663" s="1289"/>
      <c r="AF2663" s="1289"/>
      <c r="AG2663" s="1289"/>
      <c r="AH2663" s="1289"/>
    </row>
    <row r="2664" spans="1:34" s="1290" customFormat="1" ht="45" x14ac:dyDescent="0.2">
      <c r="A2664" s="1344" t="s">
        <v>4016</v>
      </c>
      <c r="B2664" s="1344"/>
      <c r="C2664" s="1344" t="s">
        <v>13856</v>
      </c>
      <c r="D2664" s="1345" t="s">
        <v>13857</v>
      </c>
      <c r="E2664" s="1345" t="s">
        <v>14047</v>
      </c>
      <c r="F2664" s="1345" t="s">
        <v>14048</v>
      </c>
      <c r="G2664" s="1345" t="s">
        <v>14049</v>
      </c>
      <c r="H2664" s="1345" t="s">
        <v>2017</v>
      </c>
      <c r="I2664" s="1345" t="s">
        <v>4786</v>
      </c>
      <c r="J2664" s="1345" t="s">
        <v>14050</v>
      </c>
      <c r="K2664" s="1289"/>
      <c r="L2664" s="1289"/>
      <c r="M2664" s="1289"/>
      <c r="N2664" s="1289"/>
      <c r="O2664" s="1289"/>
      <c r="P2664" s="1289"/>
      <c r="Q2664" s="1289"/>
      <c r="R2664" s="1289"/>
      <c r="S2664" s="1289"/>
      <c r="T2664" s="1289"/>
      <c r="U2664" s="1289"/>
      <c r="V2664" s="1289"/>
      <c r="W2664" s="1289"/>
      <c r="X2664" s="1289"/>
      <c r="Y2664" s="1289"/>
      <c r="Z2664" s="1289"/>
      <c r="AA2664" s="1289"/>
      <c r="AB2664" s="1289"/>
      <c r="AC2664" s="1289"/>
      <c r="AD2664" s="1289"/>
      <c r="AE2664" s="1289"/>
      <c r="AF2664" s="1289"/>
      <c r="AG2664" s="1289"/>
      <c r="AH2664" s="1289"/>
    </row>
    <row r="2665" spans="1:34" s="1290" customFormat="1" ht="45" x14ac:dyDescent="0.2">
      <c r="A2665" s="1344" t="s">
        <v>4016</v>
      </c>
      <c r="B2665" s="1344"/>
      <c r="C2665" s="1344" t="s">
        <v>13856</v>
      </c>
      <c r="D2665" s="1345" t="s">
        <v>13857</v>
      </c>
      <c r="E2665" s="1345" t="s">
        <v>14051</v>
      </c>
      <c r="F2665" s="1345" t="s">
        <v>14052</v>
      </c>
      <c r="G2665" s="1345" t="s">
        <v>14053</v>
      </c>
      <c r="H2665" s="1345" t="s">
        <v>2394</v>
      </c>
      <c r="I2665" s="1345" t="s">
        <v>1717</v>
      </c>
      <c r="J2665" s="1345" t="s">
        <v>14054</v>
      </c>
      <c r="K2665" s="1289"/>
      <c r="L2665" s="1289"/>
      <c r="M2665" s="1289"/>
      <c r="N2665" s="1289"/>
      <c r="O2665" s="1289"/>
      <c r="P2665" s="1289"/>
      <c r="Q2665" s="1289"/>
      <c r="R2665" s="1289"/>
      <c r="S2665" s="1289"/>
      <c r="T2665" s="1289"/>
      <c r="U2665" s="1289"/>
      <c r="V2665" s="1289"/>
      <c r="W2665" s="1289"/>
      <c r="X2665" s="1289"/>
      <c r="Y2665" s="1289"/>
      <c r="Z2665" s="1289"/>
      <c r="AA2665" s="1289"/>
      <c r="AB2665" s="1289"/>
      <c r="AC2665" s="1289"/>
      <c r="AD2665" s="1289"/>
      <c r="AE2665" s="1289"/>
      <c r="AF2665" s="1289"/>
      <c r="AG2665" s="1289"/>
      <c r="AH2665" s="1289"/>
    </row>
    <row r="2666" spans="1:34" s="1290" customFormat="1" ht="45" x14ac:dyDescent="0.2">
      <c r="A2666" s="1344" t="s">
        <v>4016</v>
      </c>
      <c r="B2666" s="1344"/>
      <c r="C2666" s="1344" t="s">
        <v>13856</v>
      </c>
      <c r="D2666" s="1345" t="s">
        <v>13857</v>
      </c>
      <c r="E2666" s="1345" t="s">
        <v>14055</v>
      </c>
      <c r="F2666" s="1345" t="s">
        <v>14056</v>
      </c>
      <c r="G2666" s="1345" t="s">
        <v>14057</v>
      </c>
      <c r="H2666" s="1345" t="s">
        <v>1895</v>
      </c>
      <c r="I2666" s="1345" t="s">
        <v>14058</v>
      </c>
      <c r="J2666" s="1345" t="s">
        <v>14059</v>
      </c>
      <c r="K2666" s="1289"/>
      <c r="L2666" s="1289"/>
      <c r="M2666" s="1289"/>
      <c r="N2666" s="1289"/>
      <c r="O2666" s="1289"/>
      <c r="P2666" s="1289"/>
      <c r="Q2666" s="1289"/>
      <c r="R2666" s="1289"/>
      <c r="S2666" s="1289"/>
      <c r="T2666" s="1289"/>
      <c r="U2666" s="1289"/>
      <c r="V2666" s="1289"/>
      <c r="W2666" s="1289"/>
      <c r="X2666" s="1289"/>
      <c r="Y2666" s="1289"/>
      <c r="Z2666" s="1289"/>
      <c r="AA2666" s="1289"/>
      <c r="AB2666" s="1289"/>
      <c r="AC2666" s="1289"/>
      <c r="AD2666" s="1289"/>
      <c r="AE2666" s="1289"/>
      <c r="AF2666" s="1289"/>
      <c r="AG2666" s="1289"/>
      <c r="AH2666" s="1289"/>
    </row>
    <row r="2667" spans="1:34" s="1290" customFormat="1" ht="45" x14ac:dyDescent="0.2">
      <c r="A2667" s="1344" t="s">
        <v>4016</v>
      </c>
      <c r="B2667" s="1344"/>
      <c r="C2667" s="1344" t="s">
        <v>13856</v>
      </c>
      <c r="D2667" s="1345" t="s">
        <v>13857</v>
      </c>
      <c r="E2667" s="1345" t="s">
        <v>14060</v>
      </c>
      <c r="F2667" s="1345" t="s">
        <v>14061</v>
      </c>
      <c r="G2667" s="1345" t="s">
        <v>14062</v>
      </c>
      <c r="H2667" s="1345" t="s">
        <v>1709</v>
      </c>
      <c r="I2667" s="1345" t="s">
        <v>1755</v>
      </c>
      <c r="J2667" s="1345" t="s">
        <v>14063</v>
      </c>
      <c r="K2667" s="1289"/>
      <c r="L2667" s="1289"/>
      <c r="M2667" s="1289"/>
      <c r="N2667" s="1289"/>
      <c r="O2667" s="1289"/>
      <c r="P2667" s="1289"/>
      <c r="Q2667" s="1289"/>
      <c r="R2667" s="1289"/>
      <c r="S2667" s="1289"/>
      <c r="T2667" s="1289"/>
      <c r="U2667" s="1289"/>
      <c r="V2667" s="1289"/>
      <c r="W2667" s="1289"/>
      <c r="X2667" s="1289"/>
      <c r="Y2667" s="1289"/>
      <c r="Z2667" s="1289"/>
      <c r="AA2667" s="1289"/>
      <c r="AB2667" s="1289"/>
      <c r="AC2667" s="1289"/>
      <c r="AD2667" s="1289"/>
      <c r="AE2667" s="1289"/>
      <c r="AF2667" s="1289"/>
      <c r="AG2667" s="1289"/>
      <c r="AH2667" s="1289"/>
    </row>
    <row r="2668" spans="1:34" s="1290" customFormat="1" ht="45" x14ac:dyDescent="0.2">
      <c r="A2668" s="1344" t="s">
        <v>4016</v>
      </c>
      <c r="B2668" s="1344"/>
      <c r="C2668" s="1344" t="s">
        <v>13856</v>
      </c>
      <c r="D2668" s="1345" t="s">
        <v>13857</v>
      </c>
      <c r="E2668" s="1345" t="s">
        <v>14064</v>
      </c>
      <c r="F2668" s="1345" t="s">
        <v>14065</v>
      </c>
      <c r="G2668" s="1345" t="s">
        <v>6899</v>
      </c>
      <c r="H2668" s="1345" t="s">
        <v>13753</v>
      </c>
      <c r="I2668" s="1345" t="s">
        <v>3559</v>
      </c>
      <c r="J2668" s="1345" t="s">
        <v>14066</v>
      </c>
      <c r="K2668" s="1289"/>
      <c r="L2668" s="1289"/>
      <c r="M2668" s="1289"/>
      <c r="N2668" s="1289"/>
      <c r="O2668" s="1289"/>
      <c r="P2668" s="1289"/>
      <c r="Q2668" s="1289"/>
      <c r="R2668" s="1289"/>
      <c r="S2668" s="1289"/>
      <c r="T2668" s="1289"/>
      <c r="U2668" s="1289"/>
      <c r="V2668" s="1289"/>
      <c r="W2668" s="1289"/>
      <c r="X2668" s="1289"/>
      <c r="Y2668" s="1289"/>
      <c r="Z2668" s="1289"/>
      <c r="AA2668" s="1289"/>
      <c r="AB2668" s="1289"/>
      <c r="AC2668" s="1289"/>
      <c r="AD2668" s="1289"/>
      <c r="AE2668" s="1289"/>
      <c r="AF2668" s="1289"/>
      <c r="AG2668" s="1289"/>
      <c r="AH2668" s="1289"/>
    </row>
    <row r="2669" spans="1:34" s="1290" customFormat="1" ht="45" x14ac:dyDescent="0.2">
      <c r="A2669" s="1344" t="s">
        <v>4016</v>
      </c>
      <c r="B2669" s="1344"/>
      <c r="C2669" s="1344" t="s">
        <v>13856</v>
      </c>
      <c r="D2669" s="1345" t="s">
        <v>13857</v>
      </c>
      <c r="E2669" s="1345" t="s">
        <v>14067</v>
      </c>
      <c r="F2669" s="1345" t="s">
        <v>14068</v>
      </c>
      <c r="G2669" s="1345" t="s">
        <v>14069</v>
      </c>
      <c r="H2669" s="1345" t="s">
        <v>2615</v>
      </c>
      <c r="I2669" s="1345" t="s">
        <v>1761</v>
      </c>
      <c r="J2669" s="1345" t="s">
        <v>14070</v>
      </c>
      <c r="K2669" s="1289"/>
      <c r="L2669" s="1289"/>
      <c r="M2669" s="1289"/>
      <c r="N2669" s="1289"/>
      <c r="O2669" s="1289"/>
      <c r="P2669" s="1289"/>
      <c r="Q2669" s="1289"/>
      <c r="R2669" s="1289"/>
      <c r="S2669" s="1289"/>
      <c r="T2669" s="1289"/>
      <c r="U2669" s="1289"/>
      <c r="V2669" s="1289"/>
      <c r="W2669" s="1289"/>
      <c r="X2669" s="1289"/>
      <c r="Y2669" s="1289"/>
      <c r="Z2669" s="1289"/>
      <c r="AA2669" s="1289"/>
      <c r="AB2669" s="1289"/>
      <c r="AC2669" s="1289"/>
      <c r="AD2669" s="1289"/>
      <c r="AE2669" s="1289"/>
      <c r="AF2669" s="1289"/>
      <c r="AG2669" s="1289"/>
      <c r="AH2669" s="1289"/>
    </row>
    <row r="2670" spans="1:34" s="1290" customFormat="1" ht="45" x14ac:dyDescent="0.2">
      <c r="A2670" s="1344" t="s">
        <v>4016</v>
      </c>
      <c r="B2670" s="1344"/>
      <c r="C2670" s="1344" t="s">
        <v>13856</v>
      </c>
      <c r="D2670" s="1345" t="s">
        <v>13857</v>
      </c>
      <c r="E2670" s="1345" t="s">
        <v>7795</v>
      </c>
      <c r="F2670" s="1345" t="s">
        <v>14071</v>
      </c>
      <c r="G2670" s="1345" t="s">
        <v>14072</v>
      </c>
      <c r="H2670" s="1345" t="s">
        <v>14073</v>
      </c>
      <c r="I2670" s="1345" t="s">
        <v>3791</v>
      </c>
      <c r="J2670" s="1345"/>
      <c r="K2670" s="1289"/>
      <c r="L2670" s="1289"/>
      <c r="M2670" s="1289"/>
      <c r="N2670" s="1289"/>
      <c r="O2670" s="1289"/>
      <c r="P2670" s="1289"/>
      <c r="Q2670" s="1289"/>
      <c r="R2670" s="1289"/>
      <c r="S2670" s="1289"/>
      <c r="T2670" s="1289"/>
      <c r="U2670" s="1289"/>
      <c r="V2670" s="1289"/>
      <c r="W2670" s="1289"/>
      <c r="X2670" s="1289"/>
      <c r="Y2670" s="1289"/>
      <c r="Z2670" s="1289"/>
      <c r="AA2670" s="1289"/>
      <c r="AB2670" s="1289"/>
      <c r="AC2670" s="1289"/>
      <c r="AD2670" s="1289"/>
      <c r="AE2670" s="1289"/>
      <c r="AF2670" s="1289"/>
      <c r="AG2670" s="1289"/>
      <c r="AH2670" s="1289"/>
    </row>
    <row r="2671" spans="1:34" s="1290" customFormat="1" ht="45" x14ac:dyDescent="0.2">
      <c r="A2671" s="1344" t="s">
        <v>4016</v>
      </c>
      <c r="B2671" s="1344"/>
      <c r="C2671" s="1344" t="s">
        <v>13856</v>
      </c>
      <c r="D2671" s="1345" t="s">
        <v>13857</v>
      </c>
      <c r="E2671" s="1345" t="s">
        <v>14074</v>
      </c>
      <c r="F2671" s="1345" t="s">
        <v>14075</v>
      </c>
      <c r="G2671" s="1345" t="s">
        <v>14076</v>
      </c>
      <c r="H2671" s="1345" t="s">
        <v>14077</v>
      </c>
      <c r="I2671" s="1345" t="s">
        <v>1922</v>
      </c>
      <c r="J2671" s="1345" t="s">
        <v>14078</v>
      </c>
      <c r="K2671" s="1289"/>
      <c r="L2671" s="1289"/>
      <c r="M2671" s="1289"/>
      <c r="N2671" s="1289"/>
      <c r="O2671" s="1289"/>
      <c r="P2671" s="1289"/>
      <c r="Q2671" s="1289"/>
      <c r="R2671" s="1289"/>
      <c r="S2671" s="1289"/>
      <c r="T2671" s="1289"/>
      <c r="U2671" s="1289"/>
      <c r="V2671" s="1289"/>
      <c r="W2671" s="1289"/>
      <c r="X2671" s="1289"/>
      <c r="Y2671" s="1289"/>
      <c r="Z2671" s="1289"/>
      <c r="AA2671" s="1289"/>
      <c r="AB2671" s="1289"/>
      <c r="AC2671" s="1289"/>
      <c r="AD2671" s="1289"/>
      <c r="AE2671" s="1289"/>
      <c r="AF2671" s="1289"/>
      <c r="AG2671" s="1289"/>
      <c r="AH2671" s="1289"/>
    </row>
    <row r="2672" spans="1:34" s="1290" customFormat="1" ht="45" x14ac:dyDescent="0.2">
      <c r="A2672" s="1344" t="s">
        <v>4016</v>
      </c>
      <c r="B2672" s="1344"/>
      <c r="C2672" s="1344" t="s">
        <v>13856</v>
      </c>
      <c r="D2672" s="1345" t="s">
        <v>13857</v>
      </c>
      <c r="E2672" s="1345" t="s">
        <v>7463</v>
      </c>
      <c r="F2672" s="1345" t="s">
        <v>14079</v>
      </c>
      <c r="G2672" s="1345" t="s">
        <v>14080</v>
      </c>
      <c r="H2672" s="1345" t="s">
        <v>1783</v>
      </c>
      <c r="I2672" s="1345" t="s">
        <v>14081</v>
      </c>
      <c r="J2672" s="1345" t="s">
        <v>14082</v>
      </c>
      <c r="K2672" s="1289"/>
      <c r="L2672" s="1289"/>
      <c r="M2672" s="1289"/>
      <c r="N2672" s="1289"/>
      <c r="O2672" s="1289"/>
      <c r="P2672" s="1289"/>
      <c r="Q2672" s="1289"/>
      <c r="R2672" s="1289"/>
      <c r="S2672" s="1289"/>
      <c r="T2672" s="1289"/>
      <c r="U2672" s="1289"/>
      <c r="V2672" s="1289"/>
      <c r="W2672" s="1289"/>
      <c r="X2672" s="1289"/>
      <c r="Y2672" s="1289"/>
      <c r="Z2672" s="1289"/>
      <c r="AA2672" s="1289"/>
      <c r="AB2672" s="1289"/>
      <c r="AC2672" s="1289"/>
      <c r="AD2672" s="1289"/>
      <c r="AE2672" s="1289"/>
      <c r="AF2672" s="1289"/>
      <c r="AG2672" s="1289"/>
      <c r="AH2672" s="1289"/>
    </row>
    <row r="2673" spans="1:34" s="1290" customFormat="1" ht="45" x14ac:dyDescent="0.2">
      <c r="A2673" s="1344" t="s">
        <v>4016</v>
      </c>
      <c r="B2673" s="1344"/>
      <c r="C2673" s="1344" t="s">
        <v>13856</v>
      </c>
      <c r="D2673" s="1345" t="s">
        <v>13857</v>
      </c>
      <c r="E2673" s="1345" t="s">
        <v>14083</v>
      </c>
      <c r="F2673" s="1345" t="s">
        <v>14084</v>
      </c>
      <c r="G2673" s="1345" t="s">
        <v>3798</v>
      </c>
      <c r="H2673" s="1345" t="s">
        <v>5618</v>
      </c>
      <c r="I2673" s="1345" t="s">
        <v>2707</v>
      </c>
      <c r="J2673" s="1345" t="s">
        <v>14085</v>
      </c>
      <c r="K2673" s="1289"/>
      <c r="L2673" s="1289"/>
      <c r="M2673" s="1289"/>
      <c r="N2673" s="1289"/>
      <c r="O2673" s="1289"/>
      <c r="P2673" s="1289"/>
      <c r="Q2673" s="1289"/>
      <c r="R2673" s="1289"/>
      <c r="S2673" s="1289"/>
      <c r="T2673" s="1289"/>
      <c r="U2673" s="1289"/>
      <c r="V2673" s="1289"/>
      <c r="W2673" s="1289"/>
      <c r="X2673" s="1289"/>
      <c r="Y2673" s="1289"/>
      <c r="Z2673" s="1289"/>
      <c r="AA2673" s="1289"/>
      <c r="AB2673" s="1289"/>
      <c r="AC2673" s="1289"/>
      <c r="AD2673" s="1289"/>
      <c r="AE2673" s="1289"/>
      <c r="AF2673" s="1289"/>
      <c r="AG2673" s="1289"/>
      <c r="AH2673" s="1289"/>
    </row>
    <row r="2674" spans="1:34" s="1297" customFormat="1" ht="42" x14ac:dyDescent="0.15">
      <c r="A2674" s="1346" t="s">
        <v>10841</v>
      </c>
      <c r="B2674" s="1346"/>
      <c r="C2674" s="1346" t="s">
        <v>13856</v>
      </c>
      <c r="D2674" s="1347" t="s">
        <v>14086</v>
      </c>
      <c r="E2674" s="1347"/>
      <c r="F2674" s="1302"/>
      <c r="G2674" s="1302"/>
      <c r="H2674" s="1302"/>
      <c r="I2674" s="1302"/>
      <c r="J2674" s="1302"/>
    </row>
    <row r="2675" spans="1:34" s="1290" customFormat="1" ht="33.75" x14ac:dyDescent="0.2">
      <c r="A2675" s="1287">
        <v>21627</v>
      </c>
      <c r="B2675" s="1288">
        <v>16041</v>
      </c>
      <c r="C2675" s="1288" t="s">
        <v>9435</v>
      </c>
      <c r="D2675" s="1288" t="s">
        <v>9436</v>
      </c>
      <c r="E2675" s="1288" t="s">
        <v>1406</v>
      </c>
      <c r="F2675" s="1288" t="s">
        <v>9437</v>
      </c>
      <c r="G2675" s="1288" t="s">
        <v>9438</v>
      </c>
      <c r="H2675" s="1288" t="s">
        <v>4588</v>
      </c>
      <c r="I2675" s="1288" t="s">
        <v>1677</v>
      </c>
      <c r="J2675" s="1348" t="s">
        <v>9439</v>
      </c>
      <c r="K2675" s="1289"/>
      <c r="L2675" s="1289"/>
      <c r="M2675" s="1289"/>
      <c r="N2675" s="1289"/>
      <c r="O2675" s="1289"/>
      <c r="P2675" s="1289"/>
      <c r="Q2675" s="1289"/>
      <c r="R2675" s="1289"/>
      <c r="S2675" s="1289"/>
      <c r="T2675" s="1289"/>
      <c r="U2675" s="1289"/>
      <c r="V2675" s="1289"/>
      <c r="W2675" s="1289"/>
      <c r="X2675" s="1289"/>
      <c r="Y2675" s="1289"/>
      <c r="Z2675" s="1289"/>
      <c r="AA2675" s="1289"/>
      <c r="AB2675" s="1289"/>
      <c r="AC2675" s="1289"/>
      <c r="AD2675" s="1289"/>
      <c r="AE2675" s="1289"/>
      <c r="AF2675" s="1289"/>
      <c r="AG2675" s="1289"/>
      <c r="AH2675" s="1289"/>
    </row>
    <row r="2676" spans="1:34" s="1343" customFormat="1" ht="37.5" customHeight="1" x14ac:dyDescent="0.15">
      <c r="A2676" s="1346" t="s">
        <v>10841</v>
      </c>
      <c r="B2676" s="1340"/>
      <c r="C2676" s="1340" t="s">
        <v>9435</v>
      </c>
      <c r="D2676" s="1295" t="s">
        <v>13376</v>
      </c>
      <c r="E2676" s="1340"/>
      <c r="F2676" s="1340"/>
      <c r="G2676" s="1340"/>
      <c r="H2676" s="1340"/>
      <c r="I2676" s="1340"/>
      <c r="J2676" s="1349"/>
      <c r="K2676" s="1297"/>
      <c r="L2676" s="1297"/>
      <c r="M2676" s="1297"/>
      <c r="N2676" s="1297"/>
      <c r="O2676" s="1297"/>
      <c r="P2676" s="1297"/>
      <c r="Q2676" s="1297"/>
      <c r="R2676" s="1297"/>
      <c r="S2676" s="1297"/>
      <c r="T2676" s="1297"/>
      <c r="U2676" s="1297"/>
      <c r="V2676" s="1297"/>
      <c r="W2676" s="1297"/>
      <c r="X2676" s="1297"/>
      <c r="Y2676" s="1297"/>
      <c r="Z2676" s="1297"/>
      <c r="AA2676" s="1297"/>
      <c r="AB2676" s="1297"/>
      <c r="AC2676" s="1297"/>
      <c r="AD2676" s="1297"/>
      <c r="AE2676" s="1297"/>
      <c r="AF2676" s="1297"/>
      <c r="AG2676" s="1297"/>
      <c r="AH2676" s="1297"/>
    </row>
    <row r="2677" spans="1:34" s="1290" customFormat="1" ht="45" x14ac:dyDescent="0.2">
      <c r="A2677" s="1288" t="s">
        <v>2109</v>
      </c>
      <c r="B2677" s="1288" t="s">
        <v>14087</v>
      </c>
      <c r="C2677" s="1288" t="s">
        <v>14088</v>
      </c>
      <c r="D2677" s="1288" t="s">
        <v>14089</v>
      </c>
      <c r="E2677" s="1288" t="s">
        <v>7216</v>
      </c>
      <c r="F2677" s="1288" t="s">
        <v>14090</v>
      </c>
      <c r="G2677" s="1288" t="s">
        <v>14091</v>
      </c>
      <c r="H2677" s="1288" t="s">
        <v>1696</v>
      </c>
      <c r="I2677" s="1288" t="s">
        <v>1472</v>
      </c>
      <c r="J2677" s="1288" t="s">
        <v>14092</v>
      </c>
      <c r="K2677" s="1289"/>
      <c r="L2677" s="1289"/>
      <c r="M2677" s="1289"/>
      <c r="N2677" s="1289"/>
      <c r="O2677" s="1289"/>
      <c r="P2677" s="1289"/>
      <c r="Q2677" s="1289"/>
      <c r="R2677" s="1289"/>
      <c r="S2677" s="1289"/>
      <c r="T2677" s="1289"/>
      <c r="U2677" s="1289"/>
      <c r="V2677" s="1289"/>
      <c r="W2677" s="1289"/>
      <c r="X2677" s="1289"/>
      <c r="Y2677" s="1289"/>
      <c r="Z2677" s="1289"/>
      <c r="AA2677" s="1289"/>
      <c r="AB2677" s="1289"/>
      <c r="AC2677" s="1289"/>
      <c r="AD2677" s="1289"/>
      <c r="AE2677" s="1289"/>
      <c r="AF2677" s="1289"/>
      <c r="AG2677" s="1289"/>
      <c r="AH2677" s="1289"/>
    </row>
    <row r="2678" spans="1:34" s="1343" customFormat="1" ht="42.6" customHeight="1" x14ac:dyDescent="0.15">
      <c r="A2678" s="1346" t="s">
        <v>10841</v>
      </c>
      <c r="B2678" s="1340"/>
      <c r="C2678" s="1340" t="s">
        <v>14088</v>
      </c>
      <c r="D2678" s="1295" t="s">
        <v>13376</v>
      </c>
      <c r="E2678" s="1340"/>
      <c r="F2678" s="1340"/>
      <c r="G2678" s="1340"/>
      <c r="H2678" s="1340"/>
      <c r="I2678" s="1340"/>
      <c r="J2678" s="1350"/>
      <c r="K2678" s="1297"/>
      <c r="L2678" s="1297"/>
      <c r="M2678" s="1297"/>
      <c r="N2678" s="1297"/>
      <c r="O2678" s="1297"/>
      <c r="P2678" s="1297"/>
      <c r="Q2678" s="1297"/>
      <c r="R2678" s="1297"/>
      <c r="S2678" s="1297"/>
      <c r="T2678" s="1297"/>
      <c r="U2678" s="1297"/>
      <c r="V2678" s="1297"/>
      <c r="W2678" s="1297"/>
      <c r="X2678" s="1297"/>
      <c r="Y2678" s="1297"/>
      <c r="Z2678" s="1297"/>
      <c r="AA2678" s="1297"/>
      <c r="AB2678" s="1297"/>
      <c r="AC2678" s="1297"/>
      <c r="AD2678" s="1297"/>
      <c r="AE2678" s="1297"/>
      <c r="AF2678" s="1297"/>
      <c r="AG2678" s="1297"/>
      <c r="AH2678" s="1297"/>
    </row>
    <row r="2679" spans="1:34" s="1290" customFormat="1" ht="45" x14ac:dyDescent="0.2">
      <c r="A2679" s="1288" t="s">
        <v>2162</v>
      </c>
      <c r="B2679" s="1288" t="s">
        <v>14093</v>
      </c>
      <c r="C2679" s="1288" t="s">
        <v>14094</v>
      </c>
      <c r="D2679" s="1288" t="s">
        <v>14095</v>
      </c>
      <c r="E2679" s="1288" t="s">
        <v>1388</v>
      </c>
      <c r="F2679" s="1288" t="s">
        <v>14096</v>
      </c>
      <c r="G2679" s="1288" t="s">
        <v>14097</v>
      </c>
      <c r="H2679" s="1288" t="s">
        <v>1895</v>
      </c>
      <c r="I2679" s="1288" t="s">
        <v>14098</v>
      </c>
      <c r="J2679" s="1288" t="s">
        <v>14099</v>
      </c>
      <c r="K2679" s="1289"/>
      <c r="L2679" s="1289"/>
      <c r="M2679" s="1289"/>
      <c r="N2679" s="1289"/>
      <c r="O2679" s="1289"/>
      <c r="P2679" s="1289"/>
      <c r="Q2679" s="1289"/>
      <c r="R2679" s="1289"/>
      <c r="S2679" s="1289"/>
      <c r="T2679" s="1289"/>
      <c r="U2679" s="1289"/>
      <c r="V2679" s="1289"/>
      <c r="W2679" s="1289"/>
      <c r="X2679" s="1289"/>
      <c r="Y2679" s="1289"/>
      <c r="Z2679" s="1289"/>
      <c r="AA2679" s="1289"/>
      <c r="AB2679" s="1289"/>
      <c r="AC2679" s="1289"/>
      <c r="AD2679" s="1289"/>
      <c r="AE2679" s="1289"/>
      <c r="AF2679" s="1289"/>
      <c r="AG2679" s="1289"/>
      <c r="AH2679" s="1289"/>
    </row>
    <row r="2680" spans="1:34" s="1290" customFormat="1" ht="45" x14ac:dyDescent="0.2">
      <c r="A2680" s="1288" t="s">
        <v>2162</v>
      </c>
      <c r="B2680" s="1288" t="s">
        <v>14093</v>
      </c>
      <c r="C2680" s="1288" t="s">
        <v>14094</v>
      </c>
      <c r="D2680" s="1288" t="s">
        <v>14095</v>
      </c>
      <c r="E2680" s="1288" t="s">
        <v>1388</v>
      </c>
      <c r="F2680" s="1288" t="s">
        <v>14100</v>
      </c>
      <c r="G2680" s="1288" t="s">
        <v>14101</v>
      </c>
      <c r="H2680" s="1288" t="s">
        <v>14102</v>
      </c>
      <c r="I2680" s="1288" t="s">
        <v>14103</v>
      </c>
      <c r="J2680" s="1288" t="s">
        <v>14099</v>
      </c>
      <c r="K2680" s="1289"/>
      <c r="L2680" s="1289"/>
      <c r="M2680" s="1289"/>
      <c r="N2680" s="1289"/>
      <c r="O2680" s="1289"/>
      <c r="P2680" s="1289"/>
      <c r="Q2680" s="1289"/>
      <c r="R2680" s="1289"/>
      <c r="S2680" s="1289"/>
      <c r="T2680" s="1289"/>
      <c r="U2680" s="1289"/>
      <c r="V2680" s="1289"/>
      <c r="W2680" s="1289"/>
      <c r="X2680" s="1289"/>
      <c r="Y2680" s="1289"/>
      <c r="Z2680" s="1289"/>
      <c r="AA2680" s="1289"/>
      <c r="AB2680" s="1289"/>
      <c r="AC2680" s="1289"/>
      <c r="AD2680" s="1289"/>
      <c r="AE2680" s="1289"/>
      <c r="AF2680" s="1289"/>
      <c r="AG2680" s="1289"/>
      <c r="AH2680" s="1289"/>
    </row>
    <row r="2681" spans="1:34" s="1290" customFormat="1" ht="45" x14ac:dyDescent="0.2">
      <c r="A2681" s="1288" t="s">
        <v>2162</v>
      </c>
      <c r="B2681" s="1288" t="s">
        <v>14093</v>
      </c>
      <c r="C2681" s="1288" t="s">
        <v>14094</v>
      </c>
      <c r="D2681" s="1288" t="s">
        <v>14095</v>
      </c>
      <c r="E2681" s="1288" t="s">
        <v>1388</v>
      </c>
      <c r="F2681" s="1288" t="s">
        <v>14104</v>
      </c>
      <c r="G2681" s="1288" t="s">
        <v>14105</v>
      </c>
      <c r="H2681" s="1288" t="s">
        <v>14106</v>
      </c>
      <c r="I2681" s="1288" t="s">
        <v>1472</v>
      </c>
      <c r="J2681" s="1288" t="s">
        <v>14099</v>
      </c>
      <c r="K2681" s="1289"/>
      <c r="L2681" s="1289"/>
      <c r="M2681" s="1289"/>
      <c r="N2681" s="1289"/>
      <c r="O2681" s="1289"/>
      <c r="P2681" s="1289"/>
      <c r="Q2681" s="1289"/>
      <c r="R2681" s="1289"/>
      <c r="S2681" s="1289"/>
      <c r="T2681" s="1289"/>
      <c r="U2681" s="1289"/>
      <c r="V2681" s="1289"/>
      <c r="W2681" s="1289"/>
      <c r="X2681" s="1289"/>
      <c r="Y2681" s="1289"/>
      <c r="Z2681" s="1289"/>
      <c r="AA2681" s="1289"/>
      <c r="AB2681" s="1289"/>
      <c r="AC2681" s="1289"/>
      <c r="AD2681" s="1289"/>
      <c r="AE2681" s="1289"/>
      <c r="AF2681" s="1289"/>
      <c r="AG2681" s="1289"/>
      <c r="AH2681" s="1289"/>
    </row>
    <row r="2682" spans="1:34" s="1290" customFormat="1" ht="45" x14ac:dyDescent="0.2">
      <c r="A2682" s="1288" t="s">
        <v>2162</v>
      </c>
      <c r="B2682" s="1288" t="s">
        <v>14093</v>
      </c>
      <c r="C2682" s="1288" t="s">
        <v>14094</v>
      </c>
      <c r="D2682" s="1288" t="s">
        <v>14095</v>
      </c>
      <c r="E2682" s="1288" t="s">
        <v>1388</v>
      </c>
      <c r="F2682" s="1288" t="s">
        <v>14107</v>
      </c>
      <c r="G2682" s="1288" t="s">
        <v>14108</v>
      </c>
      <c r="H2682" s="1288" t="s">
        <v>8222</v>
      </c>
      <c r="I2682" s="1288" t="s">
        <v>14109</v>
      </c>
      <c r="J2682" s="1288" t="s">
        <v>14099</v>
      </c>
      <c r="K2682" s="1289"/>
      <c r="L2682" s="1289"/>
      <c r="M2682" s="1289"/>
      <c r="N2682" s="1289"/>
      <c r="O2682" s="1289"/>
      <c r="P2682" s="1289"/>
      <c r="Q2682" s="1289"/>
      <c r="R2682" s="1289"/>
      <c r="S2682" s="1289"/>
      <c r="T2682" s="1289"/>
      <c r="U2682" s="1289"/>
      <c r="V2682" s="1289"/>
      <c r="W2682" s="1289"/>
      <c r="X2682" s="1289"/>
      <c r="Y2682" s="1289"/>
      <c r="Z2682" s="1289"/>
      <c r="AA2682" s="1289"/>
      <c r="AB2682" s="1289"/>
      <c r="AC2682" s="1289"/>
      <c r="AD2682" s="1289"/>
      <c r="AE2682" s="1289"/>
      <c r="AF2682" s="1289"/>
      <c r="AG2682" s="1289"/>
      <c r="AH2682" s="1289"/>
    </row>
    <row r="2683" spans="1:34" s="1290" customFormat="1" ht="45" x14ac:dyDescent="0.2">
      <c r="A2683" s="1288" t="s">
        <v>2162</v>
      </c>
      <c r="B2683" s="1288" t="s">
        <v>14093</v>
      </c>
      <c r="C2683" s="1288" t="s">
        <v>14094</v>
      </c>
      <c r="D2683" s="1288" t="s">
        <v>14095</v>
      </c>
      <c r="E2683" s="1288" t="s">
        <v>1388</v>
      </c>
      <c r="F2683" s="1288" t="s">
        <v>14110</v>
      </c>
      <c r="G2683" s="1288" t="s">
        <v>14111</v>
      </c>
      <c r="H2683" s="1288" t="s">
        <v>2471</v>
      </c>
      <c r="I2683" s="1288" t="s">
        <v>1761</v>
      </c>
      <c r="J2683" s="1288" t="s">
        <v>14099</v>
      </c>
      <c r="K2683" s="1289"/>
      <c r="L2683" s="1289"/>
      <c r="M2683" s="1289"/>
      <c r="N2683" s="1289"/>
      <c r="O2683" s="1289"/>
      <c r="P2683" s="1289"/>
      <c r="Q2683" s="1289"/>
      <c r="R2683" s="1289"/>
      <c r="S2683" s="1289"/>
      <c r="T2683" s="1289"/>
      <c r="U2683" s="1289"/>
      <c r="V2683" s="1289"/>
      <c r="W2683" s="1289"/>
      <c r="X2683" s="1289"/>
      <c r="Y2683" s="1289"/>
      <c r="Z2683" s="1289"/>
      <c r="AA2683" s="1289"/>
      <c r="AB2683" s="1289"/>
      <c r="AC2683" s="1289"/>
      <c r="AD2683" s="1289"/>
      <c r="AE2683" s="1289"/>
      <c r="AF2683" s="1289"/>
      <c r="AG2683" s="1289"/>
      <c r="AH2683" s="1289"/>
    </row>
    <row r="2684" spans="1:34" s="1290" customFormat="1" ht="45" x14ac:dyDescent="0.2">
      <c r="A2684" s="1288" t="s">
        <v>2162</v>
      </c>
      <c r="B2684" s="1288" t="s">
        <v>14093</v>
      </c>
      <c r="C2684" s="1288" t="s">
        <v>14094</v>
      </c>
      <c r="D2684" s="1288" t="s">
        <v>14095</v>
      </c>
      <c r="E2684" s="1288" t="s">
        <v>1388</v>
      </c>
      <c r="F2684" s="1288" t="s">
        <v>14112</v>
      </c>
      <c r="G2684" s="1288" t="s">
        <v>14108</v>
      </c>
      <c r="H2684" s="1288" t="s">
        <v>8222</v>
      </c>
      <c r="I2684" s="1288" t="s">
        <v>14109</v>
      </c>
      <c r="J2684" s="1288" t="s">
        <v>14099</v>
      </c>
      <c r="K2684" s="1289"/>
      <c r="L2684" s="1289"/>
      <c r="M2684" s="1289"/>
      <c r="N2684" s="1289"/>
      <c r="O2684" s="1289"/>
      <c r="P2684" s="1289"/>
      <c r="Q2684" s="1289"/>
      <c r="R2684" s="1289"/>
      <c r="S2684" s="1289"/>
      <c r="T2684" s="1289"/>
      <c r="U2684" s="1289"/>
      <c r="V2684" s="1289"/>
      <c r="W2684" s="1289"/>
      <c r="X2684" s="1289"/>
      <c r="Y2684" s="1289"/>
      <c r="Z2684" s="1289"/>
      <c r="AA2684" s="1289"/>
      <c r="AB2684" s="1289"/>
      <c r="AC2684" s="1289"/>
      <c r="AD2684" s="1289"/>
      <c r="AE2684" s="1289"/>
      <c r="AF2684" s="1289"/>
      <c r="AG2684" s="1289"/>
      <c r="AH2684" s="1289"/>
    </row>
    <row r="2685" spans="1:34" s="1290" customFormat="1" ht="45" x14ac:dyDescent="0.2">
      <c r="A2685" s="1288" t="s">
        <v>2162</v>
      </c>
      <c r="B2685" s="1288" t="s">
        <v>14093</v>
      </c>
      <c r="C2685" s="1288" t="s">
        <v>14094</v>
      </c>
      <c r="D2685" s="1288" t="s">
        <v>14095</v>
      </c>
      <c r="E2685" s="1288" t="s">
        <v>1388</v>
      </c>
      <c r="F2685" s="1288" t="s">
        <v>14113</v>
      </c>
      <c r="G2685" s="1288" t="s">
        <v>14108</v>
      </c>
      <c r="H2685" s="1288" t="s">
        <v>8222</v>
      </c>
      <c r="I2685" s="1288" t="s">
        <v>14109</v>
      </c>
      <c r="J2685" s="1288" t="s">
        <v>14099</v>
      </c>
      <c r="K2685" s="1289"/>
      <c r="L2685" s="1289"/>
      <c r="M2685" s="1289"/>
      <c r="N2685" s="1289"/>
      <c r="O2685" s="1289"/>
      <c r="P2685" s="1289"/>
      <c r="Q2685" s="1289"/>
      <c r="R2685" s="1289"/>
      <c r="S2685" s="1289"/>
      <c r="T2685" s="1289"/>
      <c r="U2685" s="1289"/>
      <c r="V2685" s="1289"/>
      <c r="W2685" s="1289"/>
      <c r="X2685" s="1289"/>
      <c r="Y2685" s="1289"/>
      <c r="Z2685" s="1289"/>
      <c r="AA2685" s="1289"/>
      <c r="AB2685" s="1289"/>
      <c r="AC2685" s="1289"/>
      <c r="AD2685" s="1289"/>
      <c r="AE2685" s="1289"/>
      <c r="AF2685" s="1289"/>
      <c r="AG2685" s="1289"/>
      <c r="AH2685" s="1289"/>
    </row>
    <row r="2686" spans="1:34" s="1290" customFormat="1" ht="45" x14ac:dyDescent="0.2">
      <c r="A2686" s="1288" t="s">
        <v>2162</v>
      </c>
      <c r="B2686" s="1288" t="s">
        <v>14093</v>
      </c>
      <c r="C2686" s="1288" t="s">
        <v>14094</v>
      </c>
      <c r="D2686" s="1288" t="s">
        <v>14095</v>
      </c>
      <c r="E2686" s="1288" t="s">
        <v>1388</v>
      </c>
      <c r="F2686" s="1288" t="s">
        <v>14114</v>
      </c>
      <c r="G2686" s="1288" t="s">
        <v>14111</v>
      </c>
      <c r="H2686" s="1288" t="s">
        <v>2471</v>
      </c>
      <c r="I2686" s="1288" t="s">
        <v>1761</v>
      </c>
      <c r="J2686" s="1288" t="s">
        <v>14099</v>
      </c>
      <c r="K2686" s="1289"/>
      <c r="L2686" s="1289"/>
      <c r="M2686" s="1289"/>
      <c r="N2686" s="1289"/>
      <c r="O2686" s="1289"/>
      <c r="P2686" s="1289"/>
      <c r="Q2686" s="1289"/>
      <c r="R2686" s="1289"/>
      <c r="S2686" s="1289"/>
      <c r="T2686" s="1289"/>
      <c r="U2686" s="1289"/>
      <c r="V2686" s="1289"/>
      <c r="W2686" s="1289"/>
      <c r="X2686" s="1289"/>
      <c r="Y2686" s="1289"/>
      <c r="Z2686" s="1289"/>
      <c r="AA2686" s="1289"/>
      <c r="AB2686" s="1289"/>
      <c r="AC2686" s="1289"/>
      <c r="AD2686" s="1289"/>
      <c r="AE2686" s="1289"/>
      <c r="AF2686" s="1289"/>
      <c r="AG2686" s="1289"/>
      <c r="AH2686" s="1289"/>
    </row>
    <row r="2687" spans="1:34" s="1290" customFormat="1" ht="45" x14ac:dyDescent="0.2">
      <c r="A2687" s="1288" t="s">
        <v>2162</v>
      </c>
      <c r="B2687" s="1288" t="s">
        <v>14093</v>
      </c>
      <c r="C2687" s="1288" t="s">
        <v>14094</v>
      </c>
      <c r="D2687" s="1288" t="s">
        <v>14095</v>
      </c>
      <c r="E2687" s="1288" t="s">
        <v>1388</v>
      </c>
      <c r="F2687" s="1288" t="s">
        <v>14115</v>
      </c>
      <c r="G2687" s="1288" t="s">
        <v>14111</v>
      </c>
      <c r="H2687" s="1288" t="s">
        <v>2471</v>
      </c>
      <c r="I2687" s="1288" t="s">
        <v>1761</v>
      </c>
      <c r="J2687" s="1288" t="s">
        <v>14099</v>
      </c>
      <c r="K2687" s="1289"/>
      <c r="L2687" s="1289"/>
      <c r="M2687" s="1289"/>
      <c r="N2687" s="1289"/>
      <c r="O2687" s="1289"/>
      <c r="P2687" s="1289"/>
      <c r="Q2687" s="1289"/>
      <c r="R2687" s="1289"/>
      <c r="S2687" s="1289"/>
      <c r="T2687" s="1289"/>
      <c r="U2687" s="1289"/>
      <c r="V2687" s="1289"/>
      <c r="W2687" s="1289"/>
      <c r="X2687" s="1289"/>
      <c r="Y2687" s="1289"/>
      <c r="Z2687" s="1289"/>
      <c r="AA2687" s="1289"/>
      <c r="AB2687" s="1289"/>
      <c r="AC2687" s="1289"/>
      <c r="AD2687" s="1289"/>
      <c r="AE2687" s="1289"/>
      <c r="AF2687" s="1289"/>
      <c r="AG2687" s="1289"/>
      <c r="AH2687" s="1289"/>
    </row>
    <row r="2688" spans="1:34" s="1290" customFormat="1" ht="45" x14ac:dyDescent="0.2">
      <c r="A2688" s="1288" t="s">
        <v>2162</v>
      </c>
      <c r="B2688" s="1288" t="s">
        <v>14093</v>
      </c>
      <c r="C2688" s="1288" t="s">
        <v>14094</v>
      </c>
      <c r="D2688" s="1288" t="s">
        <v>14095</v>
      </c>
      <c r="E2688" s="1288" t="s">
        <v>1388</v>
      </c>
      <c r="F2688" s="1288" t="s">
        <v>14116</v>
      </c>
      <c r="G2688" s="1288" t="s">
        <v>14111</v>
      </c>
      <c r="H2688" s="1288" t="s">
        <v>2471</v>
      </c>
      <c r="I2688" s="1288" t="s">
        <v>1761</v>
      </c>
      <c r="J2688" s="1288" t="s">
        <v>14099</v>
      </c>
      <c r="K2688" s="1289"/>
      <c r="L2688" s="1289"/>
      <c r="M2688" s="1289"/>
      <c r="N2688" s="1289"/>
      <c r="O2688" s="1289"/>
      <c r="P2688" s="1289"/>
      <c r="Q2688" s="1289"/>
      <c r="R2688" s="1289"/>
      <c r="S2688" s="1289"/>
      <c r="T2688" s="1289"/>
      <c r="U2688" s="1289"/>
      <c r="V2688" s="1289"/>
      <c r="W2688" s="1289"/>
      <c r="X2688" s="1289"/>
      <c r="Y2688" s="1289"/>
      <c r="Z2688" s="1289"/>
      <c r="AA2688" s="1289"/>
      <c r="AB2688" s="1289"/>
      <c r="AC2688" s="1289"/>
      <c r="AD2688" s="1289"/>
      <c r="AE2688" s="1289"/>
      <c r="AF2688" s="1289"/>
      <c r="AG2688" s="1289"/>
      <c r="AH2688" s="1289"/>
    </row>
    <row r="2689" spans="1:34" s="1290" customFormat="1" ht="45" x14ac:dyDescent="0.2">
      <c r="A2689" s="1288" t="s">
        <v>2162</v>
      </c>
      <c r="B2689" s="1288" t="s">
        <v>14093</v>
      </c>
      <c r="C2689" s="1288" t="s">
        <v>14094</v>
      </c>
      <c r="D2689" s="1288" t="s">
        <v>14095</v>
      </c>
      <c r="E2689" s="1288" t="s">
        <v>1388</v>
      </c>
      <c r="F2689" s="1288" t="s">
        <v>14117</v>
      </c>
      <c r="G2689" s="1288" t="s">
        <v>14111</v>
      </c>
      <c r="H2689" s="1288" t="s">
        <v>2471</v>
      </c>
      <c r="I2689" s="1288" t="s">
        <v>1761</v>
      </c>
      <c r="J2689" s="1288" t="s">
        <v>14099</v>
      </c>
      <c r="K2689" s="1289"/>
      <c r="L2689" s="1289"/>
      <c r="M2689" s="1289"/>
      <c r="N2689" s="1289"/>
      <c r="O2689" s="1289"/>
      <c r="P2689" s="1289"/>
      <c r="Q2689" s="1289"/>
      <c r="R2689" s="1289"/>
      <c r="S2689" s="1289"/>
      <c r="T2689" s="1289"/>
      <c r="U2689" s="1289"/>
      <c r="V2689" s="1289"/>
      <c r="W2689" s="1289"/>
      <c r="X2689" s="1289"/>
      <c r="Y2689" s="1289"/>
      <c r="Z2689" s="1289"/>
      <c r="AA2689" s="1289"/>
      <c r="AB2689" s="1289"/>
      <c r="AC2689" s="1289"/>
      <c r="AD2689" s="1289"/>
      <c r="AE2689" s="1289"/>
      <c r="AF2689" s="1289"/>
      <c r="AG2689" s="1289"/>
      <c r="AH2689" s="1289"/>
    </row>
    <row r="2690" spans="1:34" s="1290" customFormat="1" ht="45" x14ac:dyDescent="0.2">
      <c r="A2690" s="1288" t="s">
        <v>2162</v>
      </c>
      <c r="B2690" s="1288" t="s">
        <v>14093</v>
      </c>
      <c r="C2690" s="1288" t="s">
        <v>14094</v>
      </c>
      <c r="D2690" s="1288" t="s">
        <v>14095</v>
      </c>
      <c r="E2690" s="1288" t="s">
        <v>1388</v>
      </c>
      <c r="F2690" s="1288" t="s">
        <v>14118</v>
      </c>
      <c r="G2690" s="1288" t="s">
        <v>14111</v>
      </c>
      <c r="H2690" s="1288" t="s">
        <v>2471</v>
      </c>
      <c r="I2690" s="1288" t="s">
        <v>1761</v>
      </c>
      <c r="J2690" s="1288" t="s">
        <v>14099</v>
      </c>
      <c r="K2690" s="1289"/>
      <c r="L2690" s="1289"/>
      <c r="M2690" s="1289"/>
      <c r="N2690" s="1289"/>
      <c r="O2690" s="1289"/>
      <c r="P2690" s="1289"/>
      <c r="Q2690" s="1289"/>
      <c r="R2690" s="1289"/>
      <c r="S2690" s="1289"/>
      <c r="T2690" s="1289"/>
      <c r="U2690" s="1289"/>
      <c r="V2690" s="1289"/>
      <c r="W2690" s="1289"/>
      <c r="X2690" s="1289"/>
      <c r="Y2690" s="1289"/>
      <c r="Z2690" s="1289"/>
      <c r="AA2690" s="1289"/>
      <c r="AB2690" s="1289"/>
      <c r="AC2690" s="1289"/>
      <c r="AD2690" s="1289"/>
      <c r="AE2690" s="1289"/>
      <c r="AF2690" s="1289"/>
      <c r="AG2690" s="1289"/>
      <c r="AH2690" s="1289"/>
    </row>
    <row r="2691" spans="1:34" s="1290" customFormat="1" ht="45" x14ac:dyDescent="0.2">
      <c r="A2691" s="1288" t="s">
        <v>2162</v>
      </c>
      <c r="B2691" s="1288" t="s">
        <v>14093</v>
      </c>
      <c r="C2691" s="1288" t="s">
        <v>14094</v>
      </c>
      <c r="D2691" s="1288" t="s">
        <v>14095</v>
      </c>
      <c r="E2691" s="1288" t="s">
        <v>1388</v>
      </c>
      <c r="F2691" s="1288" t="s">
        <v>11656</v>
      </c>
      <c r="G2691" s="1288" t="s">
        <v>14111</v>
      </c>
      <c r="H2691" s="1288" t="s">
        <v>2471</v>
      </c>
      <c r="I2691" s="1288" t="s">
        <v>1761</v>
      </c>
      <c r="J2691" s="1288" t="s">
        <v>14099</v>
      </c>
      <c r="K2691" s="1289"/>
      <c r="L2691" s="1289"/>
      <c r="M2691" s="1289"/>
      <c r="N2691" s="1289"/>
      <c r="O2691" s="1289"/>
      <c r="P2691" s="1289"/>
      <c r="Q2691" s="1289"/>
      <c r="R2691" s="1289"/>
      <c r="S2691" s="1289"/>
      <c r="T2691" s="1289"/>
      <c r="U2691" s="1289"/>
      <c r="V2691" s="1289"/>
      <c r="W2691" s="1289"/>
      <c r="X2691" s="1289"/>
      <c r="Y2691" s="1289"/>
      <c r="Z2691" s="1289"/>
      <c r="AA2691" s="1289"/>
      <c r="AB2691" s="1289"/>
      <c r="AC2691" s="1289"/>
      <c r="AD2691" s="1289"/>
      <c r="AE2691" s="1289"/>
      <c r="AF2691" s="1289"/>
      <c r="AG2691" s="1289"/>
      <c r="AH2691" s="1289"/>
    </row>
    <row r="2692" spans="1:34" s="1290" customFormat="1" ht="45" x14ac:dyDescent="0.2">
      <c r="A2692" s="1288" t="s">
        <v>2162</v>
      </c>
      <c r="B2692" s="1288" t="s">
        <v>14093</v>
      </c>
      <c r="C2692" s="1288" t="s">
        <v>14094</v>
      </c>
      <c r="D2692" s="1288" t="s">
        <v>14095</v>
      </c>
      <c r="E2692" s="1288" t="s">
        <v>1388</v>
      </c>
      <c r="F2692" s="1288" t="s">
        <v>14119</v>
      </c>
      <c r="G2692" s="1288" t="s">
        <v>14111</v>
      </c>
      <c r="H2692" s="1288" t="s">
        <v>2471</v>
      </c>
      <c r="I2692" s="1288" t="s">
        <v>1761</v>
      </c>
      <c r="J2692" s="1288" t="s">
        <v>14099</v>
      </c>
      <c r="K2692" s="1289"/>
      <c r="L2692" s="1289"/>
      <c r="M2692" s="1289"/>
      <c r="N2692" s="1289"/>
      <c r="O2692" s="1289"/>
      <c r="P2692" s="1289"/>
      <c r="Q2692" s="1289"/>
      <c r="R2692" s="1289"/>
      <c r="S2692" s="1289"/>
      <c r="T2692" s="1289"/>
      <c r="U2692" s="1289"/>
      <c r="V2692" s="1289"/>
      <c r="W2692" s="1289"/>
      <c r="X2692" s="1289"/>
      <c r="Y2692" s="1289"/>
      <c r="Z2692" s="1289"/>
      <c r="AA2692" s="1289"/>
      <c r="AB2692" s="1289"/>
      <c r="AC2692" s="1289"/>
      <c r="AD2692" s="1289"/>
      <c r="AE2692" s="1289"/>
      <c r="AF2692" s="1289"/>
      <c r="AG2692" s="1289"/>
      <c r="AH2692" s="1289"/>
    </row>
    <row r="2693" spans="1:34" s="1290" customFormat="1" ht="45" x14ac:dyDescent="0.2">
      <c r="A2693" s="1288" t="s">
        <v>2162</v>
      </c>
      <c r="B2693" s="1288" t="s">
        <v>14093</v>
      </c>
      <c r="C2693" s="1288" t="s">
        <v>14094</v>
      </c>
      <c r="D2693" s="1288" t="s">
        <v>14095</v>
      </c>
      <c r="E2693" s="1288" t="s">
        <v>1388</v>
      </c>
      <c r="F2693" s="1288" t="s">
        <v>14120</v>
      </c>
      <c r="G2693" s="1288" t="s">
        <v>14111</v>
      </c>
      <c r="H2693" s="1288" t="s">
        <v>2471</v>
      </c>
      <c r="I2693" s="1288" t="s">
        <v>1761</v>
      </c>
      <c r="J2693" s="1288" t="s">
        <v>14099</v>
      </c>
      <c r="K2693" s="1289"/>
      <c r="L2693" s="1289"/>
      <c r="M2693" s="1289"/>
      <c r="N2693" s="1289"/>
      <c r="O2693" s="1289"/>
      <c r="P2693" s="1289"/>
      <c r="Q2693" s="1289"/>
      <c r="R2693" s="1289"/>
      <c r="S2693" s="1289"/>
      <c r="T2693" s="1289"/>
      <c r="U2693" s="1289"/>
      <c r="V2693" s="1289"/>
      <c r="W2693" s="1289"/>
      <c r="X2693" s="1289"/>
      <c r="Y2693" s="1289"/>
      <c r="Z2693" s="1289"/>
      <c r="AA2693" s="1289"/>
      <c r="AB2693" s="1289"/>
      <c r="AC2693" s="1289"/>
      <c r="AD2693" s="1289"/>
      <c r="AE2693" s="1289"/>
      <c r="AF2693" s="1289"/>
      <c r="AG2693" s="1289"/>
      <c r="AH2693" s="1289"/>
    </row>
    <row r="2694" spans="1:34" s="1290" customFormat="1" ht="45" x14ac:dyDescent="0.2">
      <c r="A2694" s="1288" t="s">
        <v>2162</v>
      </c>
      <c r="B2694" s="1288" t="s">
        <v>14093</v>
      </c>
      <c r="C2694" s="1288" t="s">
        <v>14094</v>
      </c>
      <c r="D2694" s="1288" t="s">
        <v>14095</v>
      </c>
      <c r="E2694" s="1288" t="s">
        <v>1388</v>
      </c>
      <c r="F2694" s="1288" t="s">
        <v>14121</v>
      </c>
      <c r="G2694" s="1288" t="s">
        <v>14111</v>
      </c>
      <c r="H2694" s="1288" t="s">
        <v>2471</v>
      </c>
      <c r="I2694" s="1288" t="s">
        <v>1761</v>
      </c>
      <c r="J2694" s="1288" t="s">
        <v>14099</v>
      </c>
      <c r="K2694" s="1289"/>
      <c r="L2694" s="1289"/>
      <c r="M2694" s="1289"/>
      <c r="N2694" s="1289"/>
      <c r="O2694" s="1289"/>
      <c r="P2694" s="1289"/>
      <c r="Q2694" s="1289"/>
      <c r="R2694" s="1289"/>
      <c r="S2694" s="1289"/>
      <c r="T2694" s="1289"/>
      <c r="U2694" s="1289"/>
      <c r="V2694" s="1289"/>
      <c r="W2694" s="1289"/>
      <c r="X2694" s="1289"/>
      <c r="Y2694" s="1289"/>
      <c r="Z2694" s="1289"/>
      <c r="AA2694" s="1289"/>
      <c r="AB2694" s="1289"/>
      <c r="AC2694" s="1289"/>
      <c r="AD2694" s="1289"/>
      <c r="AE2694" s="1289"/>
      <c r="AF2694" s="1289"/>
      <c r="AG2694" s="1289"/>
      <c r="AH2694" s="1289"/>
    </row>
    <row r="2695" spans="1:34" s="1290" customFormat="1" ht="45" x14ac:dyDescent="0.2">
      <c r="A2695" s="1288" t="s">
        <v>2162</v>
      </c>
      <c r="B2695" s="1288" t="s">
        <v>14093</v>
      </c>
      <c r="C2695" s="1288" t="s">
        <v>14094</v>
      </c>
      <c r="D2695" s="1288" t="s">
        <v>14095</v>
      </c>
      <c r="E2695" s="1288" t="s">
        <v>1388</v>
      </c>
      <c r="F2695" s="1288" t="s">
        <v>14122</v>
      </c>
      <c r="G2695" s="1288" t="s">
        <v>14111</v>
      </c>
      <c r="H2695" s="1288" t="s">
        <v>2471</v>
      </c>
      <c r="I2695" s="1288" t="s">
        <v>1761</v>
      </c>
      <c r="J2695" s="1288" t="s">
        <v>14099</v>
      </c>
      <c r="K2695" s="1289"/>
      <c r="L2695" s="1289"/>
      <c r="M2695" s="1289"/>
      <c r="N2695" s="1289"/>
      <c r="O2695" s="1289"/>
      <c r="P2695" s="1289"/>
      <c r="Q2695" s="1289"/>
      <c r="R2695" s="1289"/>
      <c r="S2695" s="1289"/>
      <c r="T2695" s="1289"/>
      <c r="U2695" s="1289"/>
      <c r="V2695" s="1289"/>
      <c r="W2695" s="1289"/>
      <c r="X2695" s="1289"/>
      <c r="Y2695" s="1289"/>
      <c r="Z2695" s="1289"/>
      <c r="AA2695" s="1289"/>
      <c r="AB2695" s="1289"/>
      <c r="AC2695" s="1289"/>
      <c r="AD2695" s="1289"/>
      <c r="AE2695" s="1289"/>
      <c r="AF2695" s="1289"/>
      <c r="AG2695" s="1289"/>
      <c r="AH2695" s="1289"/>
    </row>
    <row r="2696" spans="1:34" s="1290" customFormat="1" ht="45" x14ac:dyDescent="0.2">
      <c r="A2696" s="1288" t="s">
        <v>2162</v>
      </c>
      <c r="B2696" s="1288" t="s">
        <v>14093</v>
      </c>
      <c r="C2696" s="1288" t="s">
        <v>14094</v>
      </c>
      <c r="D2696" s="1288" t="s">
        <v>14095</v>
      </c>
      <c r="E2696" s="1288" t="s">
        <v>1388</v>
      </c>
      <c r="F2696" s="1288" t="s">
        <v>14123</v>
      </c>
      <c r="G2696" s="1288" t="s">
        <v>14111</v>
      </c>
      <c r="H2696" s="1288" t="s">
        <v>2471</v>
      </c>
      <c r="I2696" s="1288" t="s">
        <v>1761</v>
      </c>
      <c r="J2696" s="1288" t="s">
        <v>14099</v>
      </c>
      <c r="K2696" s="1289"/>
      <c r="L2696" s="1289"/>
      <c r="M2696" s="1289"/>
      <c r="N2696" s="1289"/>
      <c r="O2696" s="1289"/>
      <c r="P2696" s="1289"/>
      <c r="Q2696" s="1289"/>
      <c r="R2696" s="1289"/>
      <c r="S2696" s="1289"/>
      <c r="T2696" s="1289"/>
      <c r="U2696" s="1289"/>
      <c r="V2696" s="1289"/>
      <c r="W2696" s="1289"/>
      <c r="X2696" s="1289"/>
      <c r="Y2696" s="1289"/>
      <c r="Z2696" s="1289"/>
      <c r="AA2696" s="1289"/>
      <c r="AB2696" s="1289"/>
      <c r="AC2696" s="1289"/>
      <c r="AD2696" s="1289"/>
      <c r="AE2696" s="1289"/>
      <c r="AF2696" s="1289"/>
      <c r="AG2696" s="1289"/>
      <c r="AH2696" s="1289"/>
    </row>
    <row r="2697" spans="1:34" s="1290" customFormat="1" ht="45" x14ac:dyDescent="0.2">
      <c r="A2697" s="1288" t="s">
        <v>2162</v>
      </c>
      <c r="B2697" s="1288" t="s">
        <v>14093</v>
      </c>
      <c r="C2697" s="1288" t="s">
        <v>14094</v>
      </c>
      <c r="D2697" s="1288" t="s">
        <v>14095</v>
      </c>
      <c r="E2697" s="1288" t="s">
        <v>1388</v>
      </c>
      <c r="F2697" s="1288" t="s">
        <v>14124</v>
      </c>
      <c r="G2697" s="1288" t="s">
        <v>14111</v>
      </c>
      <c r="H2697" s="1288" t="s">
        <v>2471</v>
      </c>
      <c r="I2697" s="1288" t="s">
        <v>1761</v>
      </c>
      <c r="J2697" s="1288" t="s">
        <v>14099</v>
      </c>
      <c r="K2697" s="1289"/>
      <c r="L2697" s="1289"/>
      <c r="M2697" s="1289"/>
      <c r="N2697" s="1289"/>
      <c r="O2697" s="1289"/>
      <c r="P2697" s="1289"/>
      <c r="Q2697" s="1289"/>
      <c r="R2697" s="1289"/>
      <c r="S2697" s="1289"/>
      <c r="T2697" s="1289"/>
      <c r="U2697" s="1289"/>
      <c r="V2697" s="1289"/>
      <c r="W2697" s="1289"/>
      <c r="X2697" s="1289"/>
      <c r="Y2697" s="1289"/>
      <c r="Z2697" s="1289"/>
      <c r="AA2697" s="1289"/>
      <c r="AB2697" s="1289"/>
      <c r="AC2697" s="1289"/>
      <c r="AD2697" s="1289"/>
      <c r="AE2697" s="1289"/>
      <c r="AF2697" s="1289"/>
      <c r="AG2697" s="1289"/>
      <c r="AH2697" s="1289"/>
    </row>
    <row r="2698" spans="1:34" s="1290" customFormat="1" ht="45" x14ac:dyDescent="0.2">
      <c r="A2698" s="1288" t="s">
        <v>2162</v>
      </c>
      <c r="B2698" s="1288" t="s">
        <v>14093</v>
      </c>
      <c r="C2698" s="1288" t="s">
        <v>14094</v>
      </c>
      <c r="D2698" s="1288" t="s">
        <v>14095</v>
      </c>
      <c r="E2698" s="1288" t="s">
        <v>1388</v>
      </c>
      <c r="F2698" s="1288" t="s">
        <v>14125</v>
      </c>
      <c r="G2698" s="1288" t="s">
        <v>14111</v>
      </c>
      <c r="H2698" s="1288" t="s">
        <v>2471</v>
      </c>
      <c r="I2698" s="1288" t="s">
        <v>1761</v>
      </c>
      <c r="J2698" s="1288" t="s">
        <v>14099</v>
      </c>
      <c r="K2698" s="1289"/>
      <c r="L2698" s="1289"/>
      <c r="M2698" s="1289"/>
      <c r="N2698" s="1289"/>
      <c r="O2698" s="1289"/>
      <c r="P2698" s="1289"/>
      <c r="Q2698" s="1289"/>
      <c r="R2698" s="1289"/>
      <c r="S2698" s="1289"/>
      <c r="T2698" s="1289"/>
      <c r="U2698" s="1289"/>
      <c r="V2698" s="1289"/>
      <c r="W2698" s="1289"/>
      <c r="X2698" s="1289"/>
      <c r="Y2698" s="1289"/>
      <c r="Z2698" s="1289"/>
      <c r="AA2698" s="1289"/>
      <c r="AB2698" s="1289"/>
      <c r="AC2698" s="1289"/>
      <c r="AD2698" s="1289"/>
      <c r="AE2698" s="1289"/>
      <c r="AF2698" s="1289"/>
      <c r="AG2698" s="1289"/>
      <c r="AH2698" s="1289"/>
    </row>
    <row r="2699" spans="1:34" s="1290" customFormat="1" ht="45" x14ac:dyDescent="0.2">
      <c r="A2699" s="1288" t="s">
        <v>2162</v>
      </c>
      <c r="B2699" s="1288" t="s">
        <v>14093</v>
      </c>
      <c r="C2699" s="1288" t="s">
        <v>14094</v>
      </c>
      <c r="D2699" s="1288" t="s">
        <v>14095</v>
      </c>
      <c r="E2699" s="1288" t="s">
        <v>1388</v>
      </c>
      <c r="F2699" s="1288" t="s">
        <v>14126</v>
      </c>
      <c r="G2699" s="1288" t="s">
        <v>14111</v>
      </c>
      <c r="H2699" s="1288" t="s">
        <v>2471</v>
      </c>
      <c r="I2699" s="1288" t="s">
        <v>1761</v>
      </c>
      <c r="J2699" s="1288" t="s">
        <v>14099</v>
      </c>
      <c r="K2699" s="1289"/>
      <c r="L2699" s="1289"/>
      <c r="M2699" s="1289"/>
      <c r="N2699" s="1289"/>
      <c r="O2699" s="1289"/>
      <c r="P2699" s="1289"/>
      <c r="Q2699" s="1289"/>
      <c r="R2699" s="1289"/>
      <c r="S2699" s="1289"/>
      <c r="T2699" s="1289"/>
      <c r="U2699" s="1289"/>
      <c r="V2699" s="1289"/>
      <c r="W2699" s="1289"/>
      <c r="X2699" s="1289"/>
      <c r="Y2699" s="1289"/>
      <c r="Z2699" s="1289"/>
      <c r="AA2699" s="1289"/>
      <c r="AB2699" s="1289"/>
      <c r="AC2699" s="1289"/>
      <c r="AD2699" s="1289"/>
      <c r="AE2699" s="1289"/>
      <c r="AF2699" s="1289"/>
      <c r="AG2699" s="1289"/>
      <c r="AH2699" s="1289"/>
    </row>
    <row r="2700" spans="1:34" s="1290" customFormat="1" ht="45" x14ac:dyDescent="0.2">
      <c r="A2700" s="1288" t="s">
        <v>2162</v>
      </c>
      <c r="B2700" s="1288" t="s">
        <v>14093</v>
      </c>
      <c r="C2700" s="1288" t="s">
        <v>14094</v>
      </c>
      <c r="D2700" s="1288" t="s">
        <v>14095</v>
      </c>
      <c r="E2700" s="1288" t="s">
        <v>1388</v>
      </c>
      <c r="F2700" s="1288" t="s">
        <v>14127</v>
      </c>
      <c r="G2700" s="1288" t="s">
        <v>14111</v>
      </c>
      <c r="H2700" s="1288" t="s">
        <v>2471</v>
      </c>
      <c r="I2700" s="1288" t="s">
        <v>1761</v>
      </c>
      <c r="J2700" s="1288" t="s">
        <v>14099</v>
      </c>
      <c r="K2700" s="1289"/>
      <c r="L2700" s="1289"/>
      <c r="M2700" s="1289"/>
      <c r="N2700" s="1289"/>
      <c r="O2700" s="1289"/>
      <c r="P2700" s="1289"/>
      <c r="Q2700" s="1289"/>
      <c r="R2700" s="1289"/>
      <c r="S2700" s="1289"/>
      <c r="T2700" s="1289"/>
      <c r="U2700" s="1289"/>
      <c r="V2700" s="1289"/>
      <c r="W2700" s="1289"/>
      <c r="X2700" s="1289"/>
      <c r="Y2700" s="1289"/>
      <c r="Z2700" s="1289"/>
      <c r="AA2700" s="1289"/>
      <c r="AB2700" s="1289"/>
      <c r="AC2700" s="1289"/>
      <c r="AD2700" s="1289"/>
      <c r="AE2700" s="1289"/>
      <c r="AF2700" s="1289"/>
      <c r="AG2700" s="1289"/>
      <c r="AH2700" s="1289"/>
    </row>
    <row r="2701" spans="1:34" s="1290" customFormat="1" ht="45" x14ac:dyDescent="0.2">
      <c r="A2701" s="1288" t="s">
        <v>2162</v>
      </c>
      <c r="B2701" s="1288" t="s">
        <v>14093</v>
      </c>
      <c r="C2701" s="1288" t="s">
        <v>14094</v>
      </c>
      <c r="D2701" s="1288" t="s">
        <v>14095</v>
      </c>
      <c r="E2701" s="1288" t="s">
        <v>1388</v>
      </c>
      <c r="F2701" s="1288" t="s">
        <v>14128</v>
      </c>
      <c r="G2701" s="1288" t="s">
        <v>14111</v>
      </c>
      <c r="H2701" s="1288" t="s">
        <v>2471</v>
      </c>
      <c r="I2701" s="1288" t="s">
        <v>1761</v>
      </c>
      <c r="J2701" s="1288" t="s">
        <v>14099</v>
      </c>
      <c r="K2701" s="1289"/>
      <c r="L2701" s="1289"/>
      <c r="M2701" s="1289"/>
      <c r="N2701" s="1289"/>
      <c r="O2701" s="1289"/>
      <c r="P2701" s="1289"/>
      <c r="Q2701" s="1289"/>
      <c r="R2701" s="1289"/>
      <c r="S2701" s="1289"/>
      <c r="T2701" s="1289"/>
      <c r="U2701" s="1289"/>
      <c r="V2701" s="1289"/>
      <c r="W2701" s="1289"/>
      <c r="X2701" s="1289"/>
      <c r="Y2701" s="1289"/>
      <c r="Z2701" s="1289"/>
      <c r="AA2701" s="1289"/>
      <c r="AB2701" s="1289"/>
      <c r="AC2701" s="1289"/>
      <c r="AD2701" s="1289"/>
      <c r="AE2701" s="1289"/>
      <c r="AF2701" s="1289"/>
      <c r="AG2701" s="1289"/>
      <c r="AH2701" s="1289"/>
    </row>
    <row r="2702" spans="1:34" s="1290" customFormat="1" ht="45" x14ac:dyDescent="0.2">
      <c r="A2702" s="1288" t="s">
        <v>2162</v>
      </c>
      <c r="B2702" s="1288" t="s">
        <v>14093</v>
      </c>
      <c r="C2702" s="1288" t="s">
        <v>14094</v>
      </c>
      <c r="D2702" s="1288" t="s">
        <v>14095</v>
      </c>
      <c r="E2702" s="1288" t="s">
        <v>1388</v>
      </c>
      <c r="F2702" s="1288" t="s">
        <v>14129</v>
      </c>
      <c r="G2702" s="1288" t="s">
        <v>14111</v>
      </c>
      <c r="H2702" s="1288" t="s">
        <v>2471</v>
      </c>
      <c r="I2702" s="1288" t="s">
        <v>1761</v>
      </c>
      <c r="J2702" s="1288" t="s">
        <v>14099</v>
      </c>
      <c r="K2702" s="1289"/>
      <c r="L2702" s="1289"/>
      <c r="M2702" s="1289"/>
      <c r="N2702" s="1289"/>
      <c r="O2702" s="1289"/>
      <c r="P2702" s="1289"/>
      <c r="Q2702" s="1289"/>
      <c r="R2702" s="1289"/>
      <c r="S2702" s="1289"/>
      <c r="T2702" s="1289"/>
      <c r="U2702" s="1289"/>
      <c r="V2702" s="1289"/>
      <c r="W2702" s="1289"/>
      <c r="X2702" s="1289"/>
      <c r="Y2702" s="1289"/>
      <c r="Z2702" s="1289"/>
      <c r="AA2702" s="1289"/>
      <c r="AB2702" s="1289"/>
      <c r="AC2702" s="1289"/>
      <c r="AD2702" s="1289"/>
      <c r="AE2702" s="1289"/>
      <c r="AF2702" s="1289"/>
      <c r="AG2702" s="1289"/>
      <c r="AH2702" s="1289"/>
    </row>
    <row r="2703" spans="1:34" s="1290" customFormat="1" ht="45" x14ac:dyDescent="0.2">
      <c r="A2703" s="1288" t="s">
        <v>2162</v>
      </c>
      <c r="B2703" s="1288" t="s">
        <v>14093</v>
      </c>
      <c r="C2703" s="1288" t="s">
        <v>14094</v>
      </c>
      <c r="D2703" s="1288" t="s">
        <v>14095</v>
      </c>
      <c r="E2703" s="1288" t="s">
        <v>1388</v>
      </c>
      <c r="F2703" s="1288" t="s">
        <v>14130</v>
      </c>
      <c r="G2703" s="1288" t="s">
        <v>14111</v>
      </c>
      <c r="H2703" s="1288" t="s">
        <v>2471</v>
      </c>
      <c r="I2703" s="1288" t="s">
        <v>1761</v>
      </c>
      <c r="J2703" s="1288" t="s">
        <v>14099</v>
      </c>
      <c r="K2703" s="1289"/>
      <c r="L2703" s="1289"/>
      <c r="M2703" s="1289"/>
      <c r="N2703" s="1289"/>
      <c r="O2703" s="1289"/>
      <c r="P2703" s="1289"/>
      <c r="Q2703" s="1289"/>
      <c r="R2703" s="1289"/>
      <c r="S2703" s="1289"/>
      <c r="T2703" s="1289"/>
      <c r="U2703" s="1289"/>
      <c r="V2703" s="1289"/>
      <c r="W2703" s="1289"/>
      <c r="X2703" s="1289"/>
      <c r="Y2703" s="1289"/>
      <c r="Z2703" s="1289"/>
      <c r="AA2703" s="1289"/>
      <c r="AB2703" s="1289"/>
      <c r="AC2703" s="1289"/>
      <c r="AD2703" s="1289"/>
      <c r="AE2703" s="1289"/>
      <c r="AF2703" s="1289"/>
      <c r="AG2703" s="1289"/>
      <c r="AH2703" s="1289"/>
    </row>
    <row r="2704" spans="1:34" s="1290" customFormat="1" ht="45" x14ac:dyDescent="0.2">
      <c r="A2704" s="1288" t="s">
        <v>2162</v>
      </c>
      <c r="B2704" s="1288" t="s">
        <v>14093</v>
      </c>
      <c r="C2704" s="1288" t="s">
        <v>14094</v>
      </c>
      <c r="D2704" s="1288" t="s">
        <v>14095</v>
      </c>
      <c r="E2704" s="1288" t="s">
        <v>1388</v>
      </c>
      <c r="F2704" s="1288" t="s">
        <v>14131</v>
      </c>
      <c r="G2704" s="1288" t="s">
        <v>14111</v>
      </c>
      <c r="H2704" s="1288" t="s">
        <v>2471</v>
      </c>
      <c r="I2704" s="1288" t="s">
        <v>1761</v>
      </c>
      <c r="J2704" s="1288" t="s">
        <v>14099</v>
      </c>
      <c r="K2704" s="1289"/>
      <c r="L2704" s="1289"/>
      <c r="M2704" s="1289"/>
      <c r="N2704" s="1289"/>
      <c r="O2704" s="1289"/>
      <c r="P2704" s="1289"/>
      <c r="Q2704" s="1289"/>
      <c r="R2704" s="1289"/>
      <c r="S2704" s="1289"/>
      <c r="T2704" s="1289"/>
      <c r="U2704" s="1289"/>
      <c r="V2704" s="1289"/>
      <c r="W2704" s="1289"/>
      <c r="X2704" s="1289"/>
      <c r="Y2704" s="1289"/>
      <c r="Z2704" s="1289"/>
      <c r="AA2704" s="1289"/>
      <c r="AB2704" s="1289"/>
      <c r="AC2704" s="1289"/>
      <c r="AD2704" s="1289"/>
      <c r="AE2704" s="1289"/>
      <c r="AF2704" s="1289"/>
      <c r="AG2704" s="1289"/>
      <c r="AH2704" s="1289"/>
    </row>
    <row r="2705" spans="1:34" s="1290" customFormat="1" ht="45" x14ac:dyDescent="0.2">
      <c r="A2705" s="1288" t="s">
        <v>2162</v>
      </c>
      <c r="B2705" s="1288" t="s">
        <v>14093</v>
      </c>
      <c r="C2705" s="1288" t="s">
        <v>14094</v>
      </c>
      <c r="D2705" s="1288" t="s">
        <v>14095</v>
      </c>
      <c r="E2705" s="1288" t="s">
        <v>1388</v>
      </c>
      <c r="F2705" s="1288" t="s">
        <v>14132</v>
      </c>
      <c r="G2705" s="1288" t="s">
        <v>14111</v>
      </c>
      <c r="H2705" s="1288" t="s">
        <v>2471</v>
      </c>
      <c r="I2705" s="1288" t="s">
        <v>1761</v>
      </c>
      <c r="J2705" s="1288" t="s">
        <v>14099</v>
      </c>
      <c r="K2705" s="1289"/>
      <c r="L2705" s="1289"/>
      <c r="M2705" s="1289"/>
      <c r="N2705" s="1289"/>
      <c r="O2705" s="1289"/>
      <c r="P2705" s="1289"/>
      <c r="Q2705" s="1289"/>
      <c r="R2705" s="1289"/>
      <c r="S2705" s="1289"/>
      <c r="T2705" s="1289"/>
      <c r="U2705" s="1289"/>
      <c r="V2705" s="1289"/>
      <c r="W2705" s="1289"/>
      <c r="X2705" s="1289"/>
      <c r="Y2705" s="1289"/>
      <c r="Z2705" s="1289"/>
      <c r="AA2705" s="1289"/>
      <c r="AB2705" s="1289"/>
      <c r="AC2705" s="1289"/>
      <c r="AD2705" s="1289"/>
      <c r="AE2705" s="1289"/>
      <c r="AF2705" s="1289"/>
      <c r="AG2705" s="1289"/>
      <c r="AH2705" s="1289"/>
    </row>
    <row r="2706" spans="1:34" s="1290" customFormat="1" ht="45" x14ac:dyDescent="0.2">
      <c r="A2706" s="1288" t="s">
        <v>2162</v>
      </c>
      <c r="B2706" s="1288" t="s">
        <v>14093</v>
      </c>
      <c r="C2706" s="1288" t="s">
        <v>14094</v>
      </c>
      <c r="D2706" s="1288" t="s">
        <v>14095</v>
      </c>
      <c r="E2706" s="1288" t="s">
        <v>1388</v>
      </c>
      <c r="F2706" s="1288" t="s">
        <v>14133</v>
      </c>
      <c r="G2706" s="1288" t="s">
        <v>14111</v>
      </c>
      <c r="H2706" s="1288" t="s">
        <v>2471</v>
      </c>
      <c r="I2706" s="1288" t="s">
        <v>1761</v>
      </c>
      <c r="J2706" s="1288" t="s">
        <v>14099</v>
      </c>
      <c r="K2706" s="1289"/>
      <c r="L2706" s="1289"/>
      <c r="M2706" s="1289"/>
      <c r="N2706" s="1289"/>
      <c r="O2706" s="1289"/>
      <c r="P2706" s="1289"/>
      <c r="Q2706" s="1289"/>
      <c r="R2706" s="1289"/>
      <c r="S2706" s="1289"/>
      <c r="T2706" s="1289"/>
      <c r="U2706" s="1289"/>
      <c r="V2706" s="1289"/>
      <c r="W2706" s="1289"/>
      <c r="X2706" s="1289"/>
      <c r="Y2706" s="1289"/>
      <c r="Z2706" s="1289"/>
      <c r="AA2706" s="1289"/>
      <c r="AB2706" s="1289"/>
      <c r="AC2706" s="1289"/>
      <c r="AD2706" s="1289"/>
      <c r="AE2706" s="1289"/>
      <c r="AF2706" s="1289"/>
      <c r="AG2706" s="1289"/>
      <c r="AH2706" s="1289"/>
    </row>
    <row r="2707" spans="1:34" s="1290" customFormat="1" ht="45" x14ac:dyDescent="0.2">
      <c r="A2707" s="1288" t="s">
        <v>2162</v>
      </c>
      <c r="B2707" s="1288" t="s">
        <v>14093</v>
      </c>
      <c r="C2707" s="1288" t="s">
        <v>14094</v>
      </c>
      <c r="D2707" s="1288" t="s">
        <v>14095</v>
      </c>
      <c r="E2707" s="1288" t="s">
        <v>1388</v>
      </c>
      <c r="F2707" s="1288" t="s">
        <v>14134</v>
      </c>
      <c r="G2707" s="1288" t="s">
        <v>14111</v>
      </c>
      <c r="H2707" s="1288" t="s">
        <v>2471</v>
      </c>
      <c r="I2707" s="1288" t="s">
        <v>1761</v>
      </c>
      <c r="J2707" s="1288" t="s">
        <v>14099</v>
      </c>
      <c r="K2707" s="1289"/>
      <c r="L2707" s="1289"/>
      <c r="M2707" s="1289"/>
      <c r="N2707" s="1289"/>
      <c r="O2707" s="1289"/>
      <c r="P2707" s="1289"/>
      <c r="Q2707" s="1289"/>
      <c r="R2707" s="1289"/>
      <c r="S2707" s="1289"/>
      <c r="T2707" s="1289"/>
      <c r="U2707" s="1289"/>
      <c r="V2707" s="1289"/>
      <c r="W2707" s="1289"/>
      <c r="X2707" s="1289"/>
      <c r="Y2707" s="1289"/>
      <c r="Z2707" s="1289"/>
      <c r="AA2707" s="1289"/>
      <c r="AB2707" s="1289"/>
      <c r="AC2707" s="1289"/>
      <c r="AD2707" s="1289"/>
      <c r="AE2707" s="1289"/>
      <c r="AF2707" s="1289"/>
      <c r="AG2707" s="1289"/>
      <c r="AH2707" s="1289"/>
    </row>
    <row r="2708" spans="1:34" s="1290" customFormat="1" ht="45" x14ac:dyDescent="0.2">
      <c r="A2708" s="1288" t="s">
        <v>2162</v>
      </c>
      <c r="B2708" s="1288" t="s">
        <v>14093</v>
      </c>
      <c r="C2708" s="1288" t="s">
        <v>14094</v>
      </c>
      <c r="D2708" s="1288" t="s">
        <v>14095</v>
      </c>
      <c r="E2708" s="1288" t="s">
        <v>1388</v>
      </c>
      <c r="F2708" s="1288" t="s">
        <v>14135</v>
      </c>
      <c r="G2708" s="1288" t="s">
        <v>14111</v>
      </c>
      <c r="H2708" s="1288" t="s">
        <v>2471</v>
      </c>
      <c r="I2708" s="1288" t="s">
        <v>1761</v>
      </c>
      <c r="J2708" s="1288" t="s">
        <v>14099</v>
      </c>
      <c r="K2708" s="1289"/>
      <c r="L2708" s="1289"/>
      <c r="M2708" s="1289"/>
      <c r="N2708" s="1289"/>
      <c r="O2708" s="1289"/>
      <c r="P2708" s="1289"/>
      <c r="Q2708" s="1289"/>
      <c r="R2708" s="1289"/>
      <c r="S2708" s="1289"/>
      <c r="T2708" s="1289"/>
      <c r="U2708" s="1289"/>
      <c r="V2708" s="1289"/>
      <c r="W2708" s="1289"/>
      <c r="X2708" s="1289"/>
      <c r="Y2708" s="1289"/>
      <c r="Z2708" s="1289"/>
      <c r="AA2708" s="1289"/>
      <c r="AB2708" s="1289"/>
      <c r="AC2708" s="1289"/>
      <c r="AD2708" s="1289"/>
      <c r="AE2708" s="1289"/>
      <c r="AF2708" s="1289"/>
      <c r="AG2708" s="1289"/>
      <c r="AH2708" s="1289"/>
    </row>
    <row r="2709" spans="1:34" s="1290" customFormat="1" ht="45" x14ac:dyDescent="0.2">
      <c r="A2709" s="1288" t="s">
        <v>2162</v>
      </c>
      <c r="B2709" s="1288" t="s">
        <v>14093</v>
      </c>
      <c r="C2709" s="1288" t="s">
        <v>14094</v>
      </c>
      <c r="D2709" s="1288" t="s">
        <v>14095</v>
      </c>
      <c r="E2709" s="1288" t="s">
        <v>1388</v>
      </c>
      <c r="F2709" s="1288" t="s">
        <v>14136</v>
      </c>
      <c r="G2709" s="1288" t="s">
        <v>14111</v>
      </c>
      <c r="H2709" s="1288" t="s">
        <v>2471</v>
      </c>
      <c r="I2709" s="1288" t="s">
        <v>1761</v>
      </c>
      <c r="J2709" s="1288" t="s">
        <v>14099</v>
      </c>
      <c r="K2709" s="1289"/>
      <c r="L2709" s="1289"/>
      <c r="M2709" s="1289"/>
      <c r="N2709" s="1289"/>
      <c r="O2709" s="1289"/>
      <c r="P2709" s="1289"/>
      <c r="Q2709" s="1289"/>
      <c r="R2709" s="1289"/>
      <c r="S2709" s="1289"/>
      <c r="T2709" s="1289"/>
      <c r="U2709" s="1289"/>
      <c r="V2709" s="1289"/>
      <c r="W2709" s="1289"/>
      <c r="X2709" s="1289"/>
      <c r="Y2709" s="1289"/>
      <c r="Z2709" s="1289"/>
      <c r="AA2709" s="1289"/>
      <c r="AB2709" s="1289"/>
      <c r="AC2709" s="1289"/>
      <c r="AD2709" s="1289"/>
      <c r="AE2709" s="1289"/>
      <c r="AF2709" s="1289"/>
      <c r="AG2709" s="1289"/>
      <c r="AH2709" s="1289"/>
    </row>
    <row r="2710" spans="1:34" s="1290" customFormat="1" ht="45" x14ac:dyDescent="0.2">
      <c r="A2710" s="1288" t="s">
        <v>2162</v>
      </c>
      <c r="B2710" s="1288" t="s">
        <v>14093</v>
      </c>
      <c r="C2710" s="1288" t="s">
        <v>14094</v>
      </c>
      <c r="D2710" s="1288" t="s">
        <v>14095</v>
      </c>
      <c r="E2710" s="1288" t="s">
        <v>1388</v>
      </c>
      <c r="F2710" s="1288" t="s">
        <v>14137</v>
      </c>
      <c r="G2710" s="1288" t="s">
        <v>14111</v>
      </c>
      <c r="H2710" s="1288" t="s">
        <v>2471</v>
      </c>
      <c r="I2710" s="1288" t="s">
        <v>1761</v>
      </c>
      <c r="J2710" s="1288" t="s">
        <v>14099</v>
      </c>
      <c r="K2710" s="1289"/>
      <c r="L2710" s="1289"/>
      <c r="M2710" s="1289"/>
      <c r="N2710" s="1289"/>
      <c r="O2710" s="1289"/>
      <c r="P2710" s="1289"/>
      <c r="Q2710" s="1289"/>
      <c r="R2710" s="1289"/>
      <c r="S2710" s="1289"/>
      <c r="T2710" s="1289"/>
      <c r="U2710" s="1289"/>
      <c r="V2710" s="1289"/>
      <c r="W2710" s="1289"/>
      <c r="X2710" s="1289"/>
      <c r="Y2710" s="1289"/>
      <c r="Z2710" s="1289"/>
      <c r="AA2710" s="1289"/>
      <c r="AB2710" s="1289"/>
      <c r="AC2710" s="1289"/>
      <c r="AD2710" s="1289"/>
      <c r="AE2710" s="1289"/>
      <c r="AF2710" s="1289"/>
      <c r="AG2710" s="1289"/>
      <c r="AH2710" s="1289"/>
    </row>
    <row r="2711" spans="1:34" s="1290" customFormat="1" ht="45" x14ac:dyDescent="0.2">
      <c r="A2711" s="1288" t="s">
        <v>2162</v>
      </c>
      <c r="B2711" s="1288" t="s">
        <v>14093</v>
      </c>
      <c r="C2711" s="1288" t="s">
        <v>14094</v>
      </c>
      <c r="D2711" s="1288" t="s">
        <v>14095</v>
      </c>
      <c r="E2711" s="1288" t="s">
        <v>1388</v>
      </c>
      <c r="F2711" s="1288" t="s">
        <v>14138</v>
      </c>
      <c r="G2711" s="1288" t="s">
        <v>14111</v>
      </c>
      <c r="H2711" s="1288" t="s">
        <v>2471</v>
      </c>
      <c r="I2711" s="1288" t="s">
        <v>1761</v>
      </c>
      <c r="J2711" s="1288" t="s">
        <v>14099</v>
      </c>
      <c r="K2711" s="1289"/>
      <c r="L2711" s="1289"/>
      <c r="M2711" s="1289"/>
      <c r="N2711" s="1289"/>
      <c r="O2711" s="1289"/>
      <c r="P2711" s="1289"/>
      <c r="Q2711" s="1289"/>
      <c r="R2711" s="1289"/>
      <c r="S2711" s="1289"/>
      <c r="T2711" s="1289"/>
      <c r="U2711" s="1289"/>
      <c r="V2711" s="1289"/>
      <c r="W2711" s="1289"/>
      <c r="X2711" s="1289"/>
      <c r="Y2711" s="1289"/>
      <c r="Z2711" s="1289"/>
      <c r="AA2711" s="1289"/>
      <c r="AB2711" s="1289"/>
      <c r="AC2711" s="1289"/>
      <c r="AD2711" s="1289"/>
      <c r="AE2711" s="1289"/>
      <c r="AF2711" s="1289"/>
      <c r="AG2711" s="1289"/>
      <c r="AH2711" s="1289"/>
    </row>
    <row r="2712" spans="1:34" s="1290" customFormat="1" ht="45" x14ac:dyDescent="0.2">
      <c r="A2712" s="1288" t="s">
        <v>2162</v>
      </c>
      <c r="B2712" s="1288" t="s">
        <v>14093</v>
      </c>
      <c r="C2712" s="1288" t="s">
        <v>14094</v>
      </c>
      <c r="D2712" s="1288" t="s">
        <v>14095</v>
      </c>
      <c r="E2712" s="1288" t="s">
        <v>1388</v>
      </c>
      <c r="F2712" s="1288" t="s">
        <v>14139</v>
      </c>
      <c r="G2712" s="1288" t="s">
        <v>14111</v>
      </c>
      <c r="H2712" s="1288" t="s">
        <v>2471</v>
      </c>
      <c r="I2712" s="1288" t="s">
        <v>1761</v>
      </c>
      <c r="J2712" s="1288" t="s">
        <v>14099</v>
      </c>
      <c r="K2712" s="1289"/>
      <c r="L2712" s="1289"/>
      <c r="M2712" s="1289"/>
      <c r="N2712" s="1289"/>
      <c r="O2712" s="1289"/>
      <c r="P2712" s="1289"/>
      <c r="Q2712" s="1289"/>
      <c r="R2712" s="1289"/>
      <c r="S2712" s="1289"/>
      <c r="T2712" s="1289"/>
      <c r="U2712" s="1289"/>
      <c r="V2712" s="1289"/>
      <c r="W2712" s="1289"/>
      <c r="X2712" s="1289"/>
      <c r="Y2712" s="1289"/>
      <c r="Z2712" s="1289"/>
      <c r="AA2712" s="1289"/>
      <c r="AB2712" s="1289"/>
      <c r="AC2712" s="1289"/>
      <c r="AD2712" s="1289"/>
      <c r="AE2712" s="1289"/>
      <c r="AF2712" s="1289"/>
      <c r="AG2712" s="1289"/>
      <c r="AH2712" s="1289"/>
    </row>
    <row r="2713" spans="1:34" s="1297" customFormat="1" ht="42" customHeight="1" x14ac:dyDescent="0.15">
      <c r="A2713" s="1301" t="s">
        <v>10841</v>
      </c>
      <c r="B2713" s="1301"/>
      <c r="C2713" s="1301" t="s">
        <v>14094</v>
      </c>
      <c r="D2713" s="1295" t="s">
        <v>14140</v>
      </c>
      <c r="E2713" s="1301"/>
      <c r="F2713" s="1301"/>
      <c r="G2713" s="1301"/>
      <c r="H2713" s="1301"/>
      <c r="I2713" s="1301"/>
      <c r="J2713" s="1301"/>
    </row>
    <row r="2714" spans="1:34" s="1342" customFormat="1" ht="45" x14ac:dyDescent="0.2">
      <c r="A2714" s="1288" t="s">
        <v>7950</v>
      </c>
      <c r="B2714" s="1288" t="s">
        <v>8588</v>
      </c>
      <c r="C2714" s="1288" t="s">
        <v>11614</v>
      </c>
      <c r="D2714" s="1288" t="s">
        <v>11615</v>
      </c>
      <c r="E2714" s="1288" t="s">
        <v>1388</v>
      </c>
      <c r="F2714" s="1288" t="s">
        <v>11617</v>
      </c>
      <c r="G2714" s="1288" t="s">
        <v>5284</v>
      </c>
      <c r="H2714" s="1288" t="s">
        <v>14141</v>
      </c>
      <c r="I2714" s="1288" t="s">
        <v>1991</v>
      </c>
      <c r="J2714" s="1288" t="s">
        <v>14142</v>
      </c>
      <c r="K2714" s="1289"/>
      <c r="L2714" s="1289"/>
      <c r="M2714" s="1289"/>
      <c r="N2714" s="1289"/>
      <c r="O2714" s="1289"/>
      <c r="P2714" s="1289"/>
      <c r="Q2714" s="1289"/>
      <c r="R2714" s="1289"/>
      <c r="S2714" s="1289"/>
      <c r="T2714" s="1289"/>
      <c r="U2714" s="1289"/>
      <c r="V2714" s="1289"/>
      <c r="W2714" s="1289"/>
      <c r="X2714" s="1289"/>
      <c r="Y2714" s="1289"/>
      <c r="Z2714" s="1289"/>
      <c r="AA2714" s="1289"/>
      <c r="AB2714" s="1289"/>
      <c r="AC2714" s="1289"/>
      <c r="AD2714" s="1289"/>
      <c r="AE2714" s="1289"/>
      <c r="AF2714" s="1289"/>
      <c r="AG2714" s="1289"/>
      <c r="AH2714" s="1289"/>
    </row>
    <row r="2715" spans="1:34" s="1342" customFormat="1" ht="45" x14ac:dyDescent="0.2">
      <c r="A2715" s="1288" t="s">
        <v>7950</v>
      </c>
      <c r="B2715" s="1288" t="s">
        <v>8588</v>
      </c>
      <c r="C2715" s="1288" t="s">
        <v>11614</v>
      </c>
      <c r="D2715" s="1288" t="s">
        <v>11615</v>
      </c>
      <c r="E2715" s="1288" t="s">
        <v>1388</v>
      </c>
      <c r="F2715" s="1288" t="s">
        <v>11618</v>
      </c>
      <c r="G2715" s="1288" t="s">
        <v>3557</v>
      </c>
      <c r="H2715" s="1288" t="s">
        <v>14143</v>
      </c>
      <c r="I2715" s="1288" t="s">
        <v>8589</v>
      </c>
      <c r="J2715" s="1288" t="s">
        <v>14144</v>
      </c>
      <c r="K2715" s="1289"/>
      <c r="L2715" s="1289"/>
      <c r="M2715" s="1289"/>
      <c r="N2715" s="1289"/>
      <c r="O2715" s="1289"/>
      <c r="P2715" s="1289"/>
      <c r="Q2715" s="1289"/>
      <c r="R2715" s="1289"/>
      <c r="S2715" s="1289"/>
      <c r="T2715" s="1289"/>
      <c r="U2715" s="1289"/>
      <c r="V2715" s="1289"/>
      <c r="W2715" s="1289"/>
      <c r="X2715" s="1289"/>
      <c r="Y2715" s="1289"/>
      <c r="Z2715" s="1289"/>
      <c r="AA2715" s="1289"/>
      <c r="AB2715" s="1289"/>
      <c r="AC2715" s="1289"/>
      <c r="AD2715" s="1289"/>
      <c r="AE2715" s="1289"/>
      <c r="AF2715" s="1289"/>
      <c r="AG2715" s="1289"/>
      <c r="AH2715" s="1289"/>
    </row>
    <row r="2716" spans="1:34" s="1342" customFormat="1" ht="45" x14ac:dyDescent="0.2">
      <c r="A2716" s="1288" t="s">
        <v>7950</v>
      </c>
      <c r="B2716" s="1288" t="s">
        <v>8588</v>
      </c>
      <c r="C2716" s="1288" t="s">
        <v>11614</v>
      </c>
      <c r="D2716" s="1288" t="s">
        <v>11615</v>
      </c>
      <c r="E2716" s="1288" t="s">
        <v>1388</v>
      </c>
      <c r="F2716" s="1288" t="s">
        <v>11619</v>
      </c>
      <c r="G2716" s="1288" t="s">
        <v>14145</v>
      </c>
      <c r="H2716" s="1288" t="s">
        <v>1433</v>
      </c>
      <c r="I2716" s="1288" t="s">
        <v>1422</v>
      </c>
      <c r="J2716" s="1288" t="s">
        <v>14142</v>
      </c>
      <c r="K2716" s="1289"/>
      <c r="L2716" s="1289"/>
      <c r="M2716" s="1289"/>
      <c r="N2716" s="1289"/>
      <c r="O2716" s="1289"/>
      <c r="P2716" s="1289"/>
      <c r="Q2716" s="1289"/>
      <c r="R2716" s="1289"/>
      <c r="S2716" s="1289"/>
      <c r="T2716" s="1289"/>
      <c r="U2716" s="1289"/>
      <c r="V2716" s="1289"/>
      <c r="W2716" s="1289"/>
      <c r="X2716" s="1289"/>
      <c r="Y2716" s="1289"/>
      <c r="Z2716" s="1289"/>
      <c r="AA2716" s="1289"/>
      <c r="AB2716" s="1289"/>
      <c r="AC2716" s="1289"/>
      <c r="AD2716" s="1289"/>
      <c r="AE2716" s="1289"/>
      <c r="AF2716" s="1289"/>
      <c r="AG2716" s="1289"/>
      <c r="AH2716" s="1289"/>
    </row>
    <row r="2717" spans="1:34" s="1342" customFormat="1" ht="45" x14ac:dyDescent="0.2">
      <c r="A2717" s="1288" t="s">
        <v>7950</v>
      </c>
      <c r="B2717" s="1288" t="s">
        <v>8588</v>
      </c>
      <c r="C2717" s="1288" t="s">
        <v>11614</v>
      </c>
      <c r="D2717" s="1288" t="s">
        <v>11615</v>
      </c>
      <c r="E2717" s="1288" t="s">
        <v>1388</v>
      </c>
      <c r="F2717" s="1288" t="s">
        <v>11620</v>
      </c>
      <c r="G2717" s="1288" t="s">
        <v>5892</v>
      </c>
      <c r="H2717" s="1288" t="s">
        <v>2471</v>
      </c>
      <c r="I2717" s="1288" t="s">
        <v>1677</v>
      </c>
      <c r="J2717" s="1323" t="s">
        <v>14146</v>
      </c>
      <c r="K2717" s="1289"/>
      <c r="L2717" s="1289"/>
      <c r="M2717" s="1289"/>
      <c r="N2717" s="1289"/>
      <c r="O2717" s="1289"/>
      <c r="P2717" s="1289"/>
      <c r="Q2717" s="1289"/>
      <c r="R2717" s="1289"/>
      <c r="S2717" s="1289"/>
      <c r="T2717" s="1289"/>
      <c r="U2717" s="1289"/>
      <c r="V2717" s="1289"/>
      <c r="W2717" s="1289"/>
      <c r="X2717" s="1289"/>
      <c r="Y2717" s="1289"/>
      <c r="Z2717" s="1289"/>
      <c r="AA2717" s="1289"/>
      <c r="AB2717" s="1289"/>
      <c r="AC2717" s="1289"/>
      <c r="AD2717" s="1289"/>
      <c r="AE2717" s="1289"/>
      <c r="AF2717" s="1289"/>
      <c r="AG2717" s="1289"/>
      <c r="AH2717" s="1289"/>
    </row>
    <row r="2718" spans="1:34" s="1342" customFormat="1" ht="45" x14ac:dyDescent="0.2">
      <c r="A2718" s="1288" t="s">
        <v>7950</v>
      </c>
      <c r="B2718" s="1288" t="s">
        <v>8588</v>
      </c>
      <c r="C2718" s="1288" t="s">
        <v>11614</v>
      </c>
      <c r="D2718" s="1288" t="s">
        <v>11615</v>
      </c>
      <c r="E2718" s="1288" t="s">
        <v>1388</v>
      </c>
      <c r="F2718" s="1288" t="s">
        <v>11621</v>
      </c>
      <c r="G2718" s="1288" t="s">
        <v>5892</v>
      </c>
      <c r="H2718" s="1288" t="s">
        <v>2471</v>
      </c>
      <c r="I2718" s="1288" t="s">
        <v>1677</v>
      </c>
      <c r="J2718" s="1323" t="s">
        <v>14146</v>
      </c>
      <c r="K2718" s="1289"/>
      <c r="L2718" s="1289"/>
      <c r="M2718" s="1289"/>
      <c r="N2718" s="1289"/>
      <c r="O2718" s="1289"/>
      <c r="P2718" s="1289"/>
      <c r="Q2718" s="1289"/>
      <c r="R2718" s="1289"/>
      <c r="S2718" s="1289"/>
      <c r="T2718" s="1289"/>
      <c r="U2718" s="1289"/>
      <c r="V2718" s="1289"/>
      <c r="W2718" s="1289"/>
      <c r="X2718" s="1289"/>
      <c r="Y2718" s="1289"/>
      <c r="Z2718" s="1289"/>
      <c r="AA2718" s="1289"/>
      <c r="AB2718" s="1289"/>
      <c r="AC2718" s="1289"/>
      <c r="AD2718" s="1289"/>
      <c r="AE2718" s="1289"/>
      <c r="AF2718" s="1289"/>
      <c r="AG2718" s="1289"/>
      <c r="AH2718" s="1289"/>
    </row>
    <row r="2719" spans="1:34" s="1342" customFormat="1" ht="45" x14ac:dyDescent="0.2">
      <c r="A2719" s="1288" t="s">
        <v>7950</v>
      </c>
      <c r="B2719" s="1288" t="s">
        <v>8588</v>
      </c>
      <c r="C2719" s="1288" t="s">
        <v>11614</v>
      </c>
      <c r="D2719" s="1288" t="s">
        <v>11615</v>
      </c>
      <c r="E2719" s="1288" t="s">
        <v>1388</v>
      </c>
      <c r="F2719" s="1288" t="s">
        <v>11622</v>
      </c>
      <c r="G2719" s="1288" t="s">
        <v>5892</v>
      </c>
      <c r="H2719" s="1288" t="s">
        <v>2471</v>
      </c>
      <c r="I2719" s="1288" t="s">
        <v>1677</v>
      </c>
      <c r="J2719" s="1323" t="s">
        <v>14146</v>
      </c>
      <c r="K2719" s="1289"/>
      <c r="L2719" s="1289"/>
      <c r="M2719" s="1289"/>
      <c r="N2719" s="1289"/>
      <c r="O2719" s="1289"/>
      <c r="P2719" s="1289"/>
      <c r="Q2719" s="1289"/>
      <c r="R2719" s="1289"/>
      <c r="S2719" s="1289"/>
      <c r="T2719" s="1289"/>
      <c r="U2719" s="1289"/>
      <c r="V2719" s="1289"/>
      <c r="W2719" s="1289"/>
      <c r="X2719" s="1289"/>
      <c r="Y2719" s="1289"/>
      <c r="Z2719" s="1289"/>
      <c r="AA2719" s="1289"/>
      <c r="AB2719" s="1289"/>
      <c r="AC2719" s="1289"/>
      <c r="AD2719" s="1289"/>
      <c r="AE2719" s="1289"/>
      <c r="AF2719" s="1289"/>
      <c r="AG2719" s="1289"/>
      <c r="AH2719" s="1289"/>
    </row>
    <row r="2720" spans="1:34" s="1342" customFormat="1" ht="45" x14ac:dyDescent="0.2">
      <c r="A2720" s="1288" t="s">
        <v>7950</v>
      </c>
      <c r="B2720" s="1288" t="s">
        <v>8588</v>
      </c>
      <c r="C2720" s="1288" t="s">
        <v>11614</v>
      </c>
      <c r="D2720" s="1288" t="s">
        <v>11615</v>
      </c>
      <c r="E2720" s="1288" t="s">
        <v>1388</v>
      </c>
      <c r="F2720" s="1288" t="s">
        <v>11623</v>
      </c>
      <c r="G2720" s="1288" t="s">
        <v>5892</v>
      </c>
      <c r="H2720" s="1288" t="s">
        <v>2471</v>
      </c>
      <c r="I2720" s="1288" t="s">
        <v>1677</v>
      </c>
      <c r="J2720" s="1323" t="s">
        <v>14146</v>
      </c>
      <c r="K2720" s="1289"/>
      <c r="L2720" s="1289"/>
      <c r="M2720" s="1289"/>
      <c r="N2720" s="1289"/>
      <c r="O2720" s="1289"/>
      <c r="P2720" s="1289"/>
      <c r="Q2720" s="1289"/>
      <c r="R2720" s="1289"/>
      <c r="S2720" s="1289"/>
      <c r="T2720" s="1289"/>
      <c r="U2720" s="1289"/>
      <c r="V2720" s="1289"/>
      <c r="W2720" s="1289"/>
      <c r="X2720" s="1289"/>
      <c r="Y2720" s="1289"/>
      <c r="Z2720" s="1289"/>
      <c r="AA2720" s="1289"/>
      <c r="AB2720" s="1289"/>
      <c r="AC2720" s="1289"/>
      <c r="AD2720" s="1289"/>
      <c r="AE2720" s="1289"/>
      <c r="AF2720" s="1289"/>
      <c r="AG2720" s="1289"/>
      <c r="AH2720" s="1289"/>
    </row>
    <row r="2721" spans="1:34" s="1342" customFormat="1" ht="45" x14ac:dyDescent="0.2">
      <c r="A2721" s="1288" t="s">
        <v>7950</v>
      </c>
      <c r="B2721" s="1288" t="s">
        <v>8588</v>
      </c>
      <c r="C2721" s="1288" t="s">
        <v>11614</v>
      </c>
      <c r="D2721" s="1288" t="s">
        <v>11615</v>
      </c>
      <c r="E2721" s="1288" t="s">
        <v>1388</v>
      </c>
      <c r="F2721" s="1288" t="s">
        <v>11624</v>
      </c>
      <c r="G2721" s="1288" t="s">
        <v>5892</v>
      </c>
      <c r="H2721" s="1288" t="s">
        <v>2471</v>
      </c>
      <c r="I2721" s="1288" t="s">
        <v>1677</v>
      </c>
      <c r="J2721" s="1323" t="s">
        <v>14146</v>
      </c>
      <c r="K2721" s="1289"/>
      <c r="L2721" s="1289"/>
      <c r="M2721" s="1289"/>
      <c r="N2721" s="1289"/>
      <c r="O2721" s="1289"/>
      <c r="P2721" s="1289"/>
      <c r="Q2721" s="1289"/>
      <c r="R2721" s="1289"/>
      <c r="S2721" s="1289"/>
      <c r="T2721" s="1289"/>
      <c r="U2721" s="1289"/>
      <c r="V2721" s="1289"/>
      <c r="W2721" s="1289"/>
      <c r="X2721" s="1289"/>
      <c r="Y2721" s="1289"/>
      <c r="Z2721" s="1289"/>
      <c r="AA2721" s="1289"/>
      <c r="AB2721" s="1289"/>
      <c r="AC2721" s="1289"/>
      <c r="AD2721" s="1289"/>
      <c r="AE2721" s="1289"/>
      <c r="AF2721" s="1289"/>
      <c r="AG2721" s="1289"/>
      <c r="AH2721" s="1289"/>
    </row>
    <row r="2722" spans="1:34" s="1342" customFormat="1" ht="45" x14ac:dyDescent="0.2">
      <c r="A2722" s="1288" t="s">
        <v>7950</v>
      </c>
      <c r="B2722" s="1288" t="s">
        <v>8588</v>
      </c>
      <c r="C2722" s="1288" t="s">
        <v>11614</v>
      </c>
      <c r="D2722" s="1288" t="s">
        <v>11615</v>
      </c>
      <c r="E2722" s="1288" t="s">
        <v>1388</v>
      </c>
      <c r="F2722" s="1288" t="s">
        <v>11625</v>
      </c>
      <c r="G2722" s="1288" t="s">
        <v>5892</v>
      </c>
      <c r="H2722" s="1288" t="s">
        <v>2471</v>
      </c>
      <c r="I2722" s="1288" t="s">
        <v>1677</v>
      </c>
      <c r="J2722" s="1323" t="s">
        <v>14146</v>
      </c>
      <c r="K2722" s="1289"/>
      <c r="L2722" s="1289"/>
      <c r="M2722" s="1289"/>
      <c r="N2722" s="1289"/>
      <c r="O2722" s="1289"/>
      <c r="P2722" s="1289"/>
      <c r="Q2722" s="1289"/>
      <c r="R2722" s="1289"/>
      <c r="S2722" s="1289"/>
      <c r="T2722" s="1289"/>
      <c r="U2722" s="1289"/>
      <c r="V2722" s="1289"/>
      <c r="W2722" s="1289"/>
      <c r="X2722" s="1289"/>
      <c r="Y2722" s="1289"/>
      <c r="Z2722" s="1289"/>
      <c r="AA2722" s="1289"/>
      <c r="AB2722" s="1289"/>
      <c r="AC2722" s="1289"/>
      <c r="AD2722" s="1289"/>
      <c r="AE2722" s="1289"/>
      <c r="AF2722" s="1289"/>
      <c r="AG2722" s="1289"/>
      <c r="AH2722" s="1289"/>
    </row>
    <row r="2723" spans="1:34" s="1342" customFormat="1" ht="45" x14ac:dyDescent="0.2">
      <c r="A2723" s="1288" t="s">
        <v>7950</v>
      </c>
      <c r="B2723" s="1288" t="s">
        <v>8588</v>
      </c>
      <c r="C2723" s="1288" t="s">
        <v>11614</v>
      </c>
      <c r="D2723" s="1288" t="s">
        <v>11615</v>
      </c>
      <c r="E2723" s="1288" t="s">
        <v>1388</v>
      </c>
      <c r="F2723" s="1288" t="s">
        <v>11626</v>
      </c>
      <c r="G2723" s="1288" t="s">
        <v>5892</v>
      </c>
      <c r="H2723" s="1288" t="s">
        <v>2471</v>
      </c>
      <c r="I2723" s="1288" t="s">
        <v>1677</v>
      </c>
      <c r="J2723" s="1323" t="s">
        <v>14146</v>
      </c>
      <c r="K2723" s="1289"/>
      <c r="L2723" s="1289"/>
      <c r="M2723" s="1289"/>
      <c r="N2723" s="1289"/>
      <c r="O2723" s="1289"/>
      <c r="P2723" s="1289"/>
      <c r="Q2723" s="1289"/>
      <c r="R2723" s="1289"/>
      <c r="S2723" s="1289"/>
      <c r="T2723" s="1289"/>
      <c r="U2723" s="1289"/>
      <c r="V2723" s="1289"/>
      <c r="W2723" s="1289"/>
      <c r="X2723" s="1289"/>
      <c r="Y2723" s="1289"/>
      <c r="Z2723" s="1289"/>
      <c r="AA2723" s="1289"/>
      <c r="AB2723" s="1289"/>
      <c r="AC2723" s="1289"/>
      <c r="AD2723" s="1289"/>
      <c r="AE2723" s="1289"/>
      <c r="AF2723" s="1289"/>
      <c r="AG2723" s="1289"/>
      <c r="AH2723" s="1289"/>
    </row>
    <row r="2724" spans="1:34" s="1342" customFormat="1" ht="45" x14ac:dyDescent="0.2">
      <c r="A2724" s="1288" t="s">
        <v>7950</v>
      </c>
      <c r="B2724" s="1288" t="s">
        <v>8588</v>
      </c>
      <c r="C2724" s="1288" t="s">
        <v>11614</v>
      </c>
      <c r="D2724" s="1288" t="s">
        <v>11615</v>
      </c>
      <c r="E2724" s="1288" t="s">
        <v>1388</v>
      </c>
      <c r="F2724" s="1288" t="s">
        <v>11627</v>
      </c>
      <c r="G2724" s="1288" t="s">
        <v>5892</v>
      </c>
      <c r="H2724" s="1288" t="s">
        <v>2471</v>
      </c>
      <c r="I2724" s="1288" t="s">
        <v>1677</v>
      </c>
      <c r="J2724" s="1323" t="s">
        <v>14146</v>
      </c>
      <c r="K2724" s="1289"/>
      <c r="L2724" s="1289"/>
      <c r="M2724" s="1289"/>
      <c r="N2724" s="1289"/>
      <c r="O2724" s="1289"/>
      <c r="P2724" s="1289"/>
      <c r="Q2724" s="1289"/>
      <c r="R2724" s="1289"/>
      <c r="S2724" s="1289"/>
      <c r="T2724" s="1289"/>
      <c r="U2724" s="1289"/>
      <c r="V2724" s="1289"/>
      <c r="W2724" s="1289"/>
      <c r="X2724" s="1289"/>
      <c r="Y2724" s="1289"/>
      <c r="Z2724" s="1289"/>
      <c r="AA2724" s="1289"/>
      <c r="AB2724" s="1289"/>
      <c r="AC2724" s="1289"/>
      <c r="AD2724" s="1289"/>
      <c r="AE2724" s="1289"/>
      <c r="AF2724" s="1289"/>
      <c r="AG2724" s="1289"/>
      <c r="AH2724" s="1289"/>
    </row>
    <row r="2725" spans="1:34" s="1342" customFormat="1" ht="45" x14ac:dyDescent="0.2">
      <c r="A2725" s="1288" t="s">
        <v>7950</v>
      </c>
      <c r="B2725" s="1288" t="s">
        <v>8588</v>
      </c>
      <c r="C2725" s="1288" t="s">
        <v>11614</v>
      </c>
      <c r="D2725" s="1288" t="s">
        <v>11615</v>
      </c>
      <c r="E2725" s="1288" t="s">
        <v>1388</v>
      </c>
      <c r="F2725" s="1288" t="s">
        <v>11628</v>
      </c>
      <c r="G2725" s="1288" t="s">
        <v>3557</v>
      </c>
      <c r="H2725" s="1288" t="s">
        <v>14143</v>
      </c>
      <c r="I2725" s="1288" t="s">
        <v>8589</v>
      </c>
      <c r="J2725" s="1288" t="s">
        <v>14144</v>
      </c>
      <c r="K2725" s="1289"/>
      <c r="L2725" s="1289"/>
      <c r="M2725" s="1289"/>
      <c r="N2725" s="1289"/>
      <c r="O2725" s="1289"/>
      <c r="P2725" s="1289"/>
      <c r="Q2725" s="1289"/>
      <c r="R2725" s="1289"/>
      <c r="S2725" s="1289"/>
      <c r="T2725" s="1289"/>
      <c r="U2725" s="1289"/>
      <c r="V2725" s="1289"/>
      <c r="W2725" s="1289"/>
      <c r="X2725" s="1289"/>
      <c r="Y2725" s="1289"/>
      <c r="Z2725" s="1289"/>
      <c r="AA2725" s="1289"/>
      <c r="AB2725" s="1289"/>
      <c r="AC2725" s="1289"/>
      <c r="AD2725" s="1289"/>
      <c r="AE2725" s="1289"/>
      <c r="AF2725" s="1289"/>
      <c r="AG2725" s="1289"/>
      <c r="AH2725" s="1289"/>
    </row>
    <row r="2726" spans="1:34" s="1342" customFormat="1" ht="45" x14ac:dyDescent="0.2">
      <c r="A2726" s="1288" t="s">
        <v>7950</v>
      </c>
      <c r="B2726" s="1288" t="s">
        <v>8588</v>
      </c>
      <c r="C2726" s="1288" t="s">
        <v>11614</v>
      </c>
      <c r="D2726" s="1288" t="s">
        <v>11615</v>
      </c>
      <c r="E2726" s="1288" t="s">
        <v>1388</v>
      </c>
      <c r="F2726" s="1288" t="s">
        <v>11629</v>
      </c>
      <c r="G2726" s="1288" t="s">
        <v>5892</v>
      </c>
      <c r="H2726" s="1288" t="s">
        <v>2471</v>
      </c>
      <c r="I2726" s="1288" t="s">
        <v>1677</v>
      </c>
      <c r="J2726" s="1323" t="s">
        <v>14146</v>
      </c>
      <c r="K2726" s="1289"/>
      <c r="L2726" s="1289"/>
      <c r="M2726" s="1289"/>
      <c r="N2726" s="1289"/>
      <c r="O2726" s="1289"/>
      <c r="P2726" s="1289"/>
      <c r="Q2726" s="1289"/>
      <c r="R2726" s="1289"/>
      <c r="S2726" s="1289"/>
      <c r="T2726" s="1289"/>
      <c r="U2726" s="1289"/>
      <c r="V2726" s="1289"/>
      <c r="W2726" s="1289"/>
      <c r="X2726" s="1289"/>
      <c r="Y2726" s="1289"/>
      <c r="Z2726" s="1289"/>
      <c r="AA2726" s="1289"/>
      <c r="AB2726" s="1289"/>
      <c r="AC2726" s="1289"/>
      <c r="AD2726" s="1289"/>
      <c r="AE2726" s="1289"/>
      <c r="AF2726" s="1289"/>
      <c r="AG2726" s="1289"/>
      <c r="AH2726" s="1289"/>
    </row>
    <row r="2727" spans="1:34" s="1342" customFormat="1" ht="45" x14ac:dyDescent="0.2">
      <c r="A2727" s="1288" t="s">
        <v>7950</v>
      </c>
      <c r="B2727" s="1288" t="s">
        <v>8588</v>
      </c>
      <c r="C2727" s="1288" t="s">
        <v>11614</v>
      </c>
      <c r="D2727" s="1288" t="s">
        <v>11615</v>
      </c>
      <c r="E2727" s="1288" t="s">
        <v>1388</v>
      </c>
      <c r="F2727" s="1288" t="s">
        <v>11630</v>
      </c>
      <c r="G2727" s="1288" t="s">
        <v>5892</v>
      </c>
      <c r="H2727" s="1288" t="s">
        <v>2471</v>
      </c>
      <c r="I2727" s="1288" t="s">
        <v>1677</v>
      </c>
      <c r="J2727" s="1323" t="s">
        <v>14146</v>
      </c>
      <c r="K2727" s="1289"/>
      <c r="L2727" s="1289"/>
      <c r="M2727" s="1289"/>
      <c r="N2727" s="1289"/>
      <c r="O2727" s="1289"/>
      <c r="P2727" s="1289"/>
      <c r="Q2727" s="1289"/>
      <c r="R2727" s="1289"/>
      <c r="S2727" s="1289"/>
      <c r="T2727" s="1289"/>
      <c r="U2727" s="1289"/>
      <c r="V2727" s="1289"/>
      <c r="W2727" s="1289"/>
      <c r="X2727" s="1289"/>
      <c r="Y2727" s="1289"/>
      <c r="Z2727" s="1289"/>
      <c r="AA2727" s="1289"/>
      <c r="AB2727" s="1289"/>
      <c r="AC2727" s="1289"/>
      <c r="AD2727" s="1289"/>
      <c r="AE2727" s="1289"/>
      <c r="AF2727" s="1289"/>
      <c r="AG2727" s="1289"/>
      <c r="AH2727" s="1289"/>
    </row>
    <row r="2728" spans="1:34" s="1342" customFormat="1" ht="45" x14ac:dyDescent="0.2">
      <c r="A2728" s="1288" t="s">
        <v>7950</v>
      </c>
      <c r="B2728" s="1288" t="s">
        <v>8588</v>
      </c>
      <c r="C2728" s="1288" t="s">
        <v>11614</v>
      </c>
      <c r="D2728" s="1288" t="s">
        <v>11615</v>
      </c>
      <c r="E2728" s="1288" t="s">
        <v>1388</v>
      </c>
      <c r="F2728" s="1288" t="s">
        <v>11631</v>
      </c>
      <c r="G2728" s="1288" t="s">
        <v>5892</v>
      </c>
      <c r="H2728" s="1288" t="s">
        <v>2471</v>
      </c>
      <c r="I2728" s="1288" t="s">
        <v>1677</v>
      </c>
      <c r="J2728" s="1323" t="s">
        <v>14146</v>
      </c>
      <c r="K2728" s="1289"/>
      <c r="L2728" s="1289"/>
      <c r="M2728" s="1289"/>
      <c r="N2728" s="1289"/>
      <c r="O2728" s="1289"/>
      <c r="P2728" s="1289"/>
      <c r="Q2728" s="1289"/>
      <c r="R2728" s="1289"/>
      <c r="S2728" s="1289"/>
      <c r="T2728" s="1289"/>
      <c r="U2728" s="1289"/>
      <c r="V2728" s="1289"/>
      <c r="W2728" s="1289"/>
      <c r="X2728" s="1289"/>
      <c r="Y2728" s="1289"/>
      <c r="Z2728" s="1289"/>
      <c r="AA2728" s="1289"/>
      <c r="AB2728" s="1289"/>
      <c r="AC2728" s="1289"/>
      <c r="AD2728" s="1289"/>
      <c r="AE2728" s="1289"/>
      <c r="AF2728" s="1289"/>
      <c r="AG2728" s="1289"/>
      <c r="AH2728" s="1289"/>
    </row>
    <row r="2729" spans="1:34" s="1342" customFormat="1" ht="45" x14ac:dyDescent="0.2">
      <c r="A2729" s="1288" t="s">
        <v>7950</v>
      </c>
      <c r="B2729" s="1288" t="s">
        <v>8588</v>
      </c>
      <c r="C2729" s="1288" t="s">
        <v>11614</v>
      </c>
      <c r="D2729" s="1288" t="s">
        <v>11615</v>
      </c>
      <c r="E2729" s="1288" t="s">
        <v>1388</v>
      </c>
      <c r="F2729" s="1288" t="s">
        <v>11632</v>
      </c>
      <c r="G2729" s="1288" t="s">
        <v>5892</v>
      </c>
      <c r="H2729" s="1288" t="s">
        <v>2471</v>
      </c>
      <c r="I2729" s="1288" t="s">
        <v>1677</v>
      </c>
      <c r="J2729" s="1323" t="s">
        <v>14146</v>
      </c>
      <c r="K2729" s="1289"/>
      <c r="L2729" s="1289"/>
      <c r="M2729" s="1289"/>
      <c r="N2729" s="1289"/>
      <c r="O2729" s="1289"/>
      <c r="P2729" s="1289"/>
      <c r="Q2729" s="1289"/>
      <c r="R2729" s="1289"/>
      <c r="S2729" s="1289"/>
      <c r="T2729" s="1289"/>
      <c r="U2729" s="1289"/>
      <c r="V2729" s="1289"/>
      <c r="W2729" s="1289"/>
      <c r="X2729" s="1289"/>
      <c r="Y2729" s="1289"/>
      <c r="Z2729" s="1289"/>
      <c r="AA2729" s="1289"/>
      <c r="AB2729" s="1289"/>
      <c r="AC2729" s="1289"/>
      <c r="AD2729" s="1289"/>
      <c r="AE2729" s="1289"/>
      <c r="AF2729" s="1289"/>
      <c r="AG2729" s="1289"/>
      <c r="AH2729" s="1289"/>
    </row>
    <row r="2730" spans="1:34" s="1342" customFormat="1" ht="45" x14ac:dyDescent="0.2">
      <c r="A2730" s="1288" t="s">
        <v>7950</v>
      </c>
      <c r="B2730" s="1288" t="s">
        <v>8588</v>
      </c>
      <c r="C2730" s="1288" t="s">
        <v>11614</v>
      </c>
      <c r="D2730" s="1288" t="s">
        <v>11615</v>
      </c>
      <c r="E2730" s="1288" t="s">
        <v>1388</v>
      </c>
      <c r="F2730" s="1288" t="s">
        <v>11633</v>
      </c>
      <c r="G2730" s="1288" t="s">
        <v>5892</v>
      </c>
      <c r="H2730" s="1288" t="s">
        <v>2471</v>
      </c>
      <c r="I2730" s="1288" t="s">
        <v>1677</v>
      </c>
      <c r="J2730" s="1323" t="s">
        <v>14146</v>
      </c>
      <c r="K2730" s="1289"/>
      <c r="L2730" s="1289"/>
      <c r="M2730" s="1289"/>
      <c r="N2730" s="1289"/>
      <c r="O2730" s="1289"/>
      <c r="P2730" s="1289"/>
      <c r="Q2730" s="1289"/>
      <c r="R2730" s="1289"/>
      <c r="S2730" s="1289"/>
      <c r="T2730" s="1289"/>
      <c r="U2730" s="1289"/>
      <c r="V2730" s="1289"/>
      <c r="W2730" s="1289"/>
      <c r="X2730" s="1289"/>
      <c r="Y2730" s="1289"/>
      <c r="Z2730" s="1289"/>
      <c r="AA2730" s="1289"/>
      <c r="AB2730" s="1289"/>
      <c r="AC2730" s="1289"/>
      <c r="AD2730" s="1289"/>
      <c r="AE2730" s="1289"/>
      <c r="AF2730" s="1289"/>
      <c r="AG2730" s="1289"/>
      <c r="AH2730" s="1289"/>
    </row>
    <row r="2731" spans="1:34" s="1342" customFormat="1" ht="45" x14ac:dyDescent="0.2">
      <c r="A2731" s="1288" t="s">
        <v>7950</v>
      </c>
      <c r="B2731" s="1288" t="s">
        <v>8588</v>
      </c>
      <c r="C2731" s="1288" t="s">
        <v>11614</v>
      </c>
      <c r="D2731" s="1288" t="s">
        <v>11615</v>
      </c>
      <c r="E2731" s="1288" t="s">
        <v>1388</v>
      </c>
      <c r="F2731" s="1288" t="s">
        <v>11634</v>
      </c>
      <c r="G2731" s="1288" t="s">
        <v>5892</v>
      </c>
      <c r="H2731" s="1288" t="s">
        <v>2471</v>
      </c>
      <c r="I2731" s="1288" t="s">
        <v>1677</v>
      </c>
      <c r="J2731" s="1323" t="s">
        <v>14146</v>
      </c>
      <c r="K2731" s="1289"/>
      <c r="L2731" s="1289"/>
      <c r="M2731" s="1289"/>
      <c r="N2731" s="1289"/>
      <c r="O2731" s="1289"/>
      <c r="P2731" s="1289"/>
      <c r="Q2731" s="1289"/>
      <c r="R2731" s="1289"/>
      <c r="S2731" s="1289"/>
      <c r="T2731" s="1289"/>
      <c r="U2731" s="1289"/>
      <c r="V2731" s="1289"/>
      <c r="W2731" s="1289"/>
      <c r="X2731" s="1289"/>
      <c r="Y2731" s="1289"/>
      <c r="Z2731" s="1289"/>
      <c r="AA2731" s="1289"/>
      <c r="AB2731" s="1289"/>
      <c r="AC2731" s="1289"/>
      <c r="AD2731" s="1289"/>
      <c r="AE2731" s="1289"/>
      <c r="AF2731" s="1289"/>
      <c r="AG2731" s="1289"/>
      <c r="AH2731" s="1289"/>
    </row>
    <row r="2732" spans="1:34" s="1342" customFormat="1" ht="45" x14ac:dyDescent="0.2">
      <c r="A2732" s="1288" t="s">
        <v>7950</v>
      </c>
      <c r="B2732" s="1288" t="s">
        <v>8588</v>
      </c>
      <c r="C2732" s="1288" t="s">
        <v>11614</v>
      </c>
      <c r="D2732" s="1288" t="s">
        <v>11615</v>
      </c>
      <c r="E2732" s="1288" t="s">
        <v>1388</v>
      </c>
      <c r="F2732" s="1288" t="s">
        <v>11635</v>
      </c>
      <c r="G2732" s="1288" t="s">
        <v>5892</v>
      </c>
      <c r="H2732" s="1288" t="s">
        <v>2471</v>
      </c>
      <c r="I2732" s="1288" t="s">
        <v>1677</v>
      </c>
      <c r="J2732" s="1323" t="s">
        <v>14146</v>
      </c>
      <c r="K2732" s="1289"/>
      <c r="L2732" s="1289"/>
      <c r="M2732" s="1289"/>
      <c r="N2732" s="1289"/>
      <c r="O2732" s="1289"/>
      <c r="P2732" s="1289"/>
      <c r="Q2732" s="1289"/>
      <c r="R2732" s="1289"/>
      <c r="S2732" s="1289"/>
      <c r="T2732" s="1289"/>
      <c r="U2732" s="1289"/>
      <c r="V2732" s="1289"/>
      <c r="W2732" s="1289"/>
      <c r="X2732" s="1289"/>
      <c r="Y2732" s="1289"/>
      <c r="Z2732" s="1289"/>
      <c r="AA2732" s="1289"/>
      <c r="AB2732" s="1289"/>
      <c r="AC2732" s="1289"/>
      <c r="AD2732" s="1289"/>
      <c r="AE2732" s="1289"/>
      <c r="AF2732" s="1289"/>
      <c r="AG2732" s="1289"/>
      <c r="AH2732" s="1289"/>
    </row>
    <row r="2733" spans="1:34" s="1342" customFormat="1" ht="45" x14ac:dyDescent="0.2">
      <c r="A2733" s="1288" t="s">
        <v>7950</v>
      </c>
      <c r="B2733" s="1288" t="s">
        <v>8588</v>
      </c>
      <c r="C2733" s="1288" t="s">
        <v>11614</v>
      </c>
      <c r="D2733" s="1288" t="s">
        <v>11615</v>
      </c>
      <c r="E2733" s="1288" t="s">
        <v>1388</v>
      </c>
      <c r="F2733" s="1288" t="s">
        <v>11636</v>
      </c>
      <c r="G2733" s="1288" t="s">
        <v>5892</v>
      </c>
      <c r="H2733" s="1288" t="s">
        <v>2471</v>
      </c>
      <c r="I2733" s="1288" t="s">
        <v>1677</v>
      </c>
      <c r="J2733" s="1323" t="s">
        <v>14146</v>
      </c>
      <c r="K2733" s="1289"/>
      <c r="L2733" s="1289"/>
      <c r="M2733" s="1289"/>
      <c r="N2733" s="1289"/>
      <c r="O2733" s="1289"/>
      <c r="P2733" s="1289"/>
      <c r="Q2733" s="1289"/>
      <c r="R2733" s="1289"/>
      <c r="S2733" s="1289"/>
      <c r="T2733" s="1289"/>
      <c r="U2733" s="1289"/>
      <c r="V2733" s="1289"/>
      <c r="W2733" s="1289"/>
      <c r="X2733" s="1289"/>
      <c r="Y2733" s="1289"/>
      <c r="Z2733" s="1289"/>
      <c r="AA2733" s="1289"/>
      <c r="AB2733" s="1289"/>
      <c r="AC2733" s="1289"/>
      <c r="AD2733" s="1289"/>
      <c r="AE2733" s="1289"/>
      <c r="AF2733" s="1289"/>
      <c r="AG2733" s="1289"/>
      <c r="AH2733" s="1289"/>
    </row>
    <row r="2734" spans="1:34" s="1342" customFormat="1" ht="45" x14ac:dyDescent="0.2">
      <c r="A2734" s="1288" t="s">
        <v>7950</v>
      </c>
      <c r="B2734" s="1288" t="s">
        <v>8588</v>
      </c>
      <c r="C2734" s="1288" t="s">
        <v>11614</v>
      </c>
      <c r="D2734" s="1288" t="s">
        <v>11615</v>
      </c>
      <c r="E2734" s="1288" t="s">
        <v>1388</v>
      </c>
      <c r="F2734" s="1288" t="s">
        <v>11637</v>
      </c>
      <c r="G2734" s="1288" t="s">
        <v>5892</v>
      </c>
      <c r="H2734" s="1288" t="s">
        <v>2471</v>
      </c>
      <c r="I2734" s="1288" t="s">
        <v>1677</v>
      </c>
      <c r="J2734" s="1323" t="s">
        <v>14146</v>
      </c>
      <c r="K2734" s="1289"/>
      <c r="L2734" s="1289"/>
      <c r="M2734" s="1289"/>
      <c r="N2734" s="1289"/>
      <c r="O2734" s="1289"/>
      <c r="P2734" s="1289"/>
      <c r="Q2734" s="1289"/>
      <c r="R2734" s="1289"/>
      <c r="S2734" s="1289"/>
      <c r="T2734" s="1289"/>
      <c r="U2734" s="1289"/>
      <c r="V2734" s="1289"/>
      <c r="W2734" s="1289"/>
      <c r="X2734" s="1289"/>
      <c r="Y2734" s="1289"/>
      <c r="Z2734" s="1289"/>
      <c r="AA2734" s="1289"/>
      <c r="AB2734" s="1289"/>
      <c r="AC2734" s="1289"/>
      <c r="AD2734" s="1289"/>
      <c r="AE2734" s="1289"/>
      <c r="AF2734" s="1289"/>
      <c r="AG2734" s="1289"/>
      <c r="AH2734" s="1289"/>
    </row>
    <row r="2735" spans="1:34" s="1342" customFormat="1" ht="45" x14ac:dyDescent="0.2">
      <c r="A2735" s="1288" t="s">
        <v>7950</v>
      </c>
      <c r="B2735" s="1288" t="s">
        <v>8588</v>
      </c>
      <c r="C2735" s="1288" t="s">
        <v>11614</v>
      </c>
      <c r="D2735" s="1288" t="s">
        <v>11615</v>
      </c>
      <c r="E2735" s="1288" t="s">
        <v>1388</v>
      </c>
      <c r="F2735" s="1288" t="s">
        <v>11638</v>
      </c>
      <c r="G2735" s="1288" t="s">
        <v>5892</v>
      </c>
      <c r="H2735" s="1288" t="s">
        <v>2471</v>
      </c>
      <c r="I2735" s="1288" t="s">
        <v>1677</v>
      </c>
      <c r="J2735" s="1323" t="s">
        <v>14146</v>
      </c>
      <c r="K2735" s="1289"/>
      <c r="L2735" s="1289"/>
      <c r="M2735" s="1289"/>
      <c r="N2735" s="1289"/>
      <c r="O2735" s="1289"/>
      <c r="P2735" s="1289"/>
      <c r="Q2735" s="1289"/>
      <c r="R2735" s="1289"/>
      <c r="S2735" s="1289"/>
      <c r="T2735" s="1289"/>
      <c r="U2735" s="1289"/>
      <c r="V2735" s="1289"/>
      <c r="W2735" s="1289"/>
      <c r="X2735" s="1289"/>
      <c r="Y2735" s="1289"/>
      <c r="Z2735" s="1289"/>
      <c r="AA2735" s="1289"/>
      <c r="AB2735" s="1289"/>
      <c r="AC2735" s="1289"/>
      <c r="AD2735" s="1289"/>
      <c r="AE2735" s="1289"/>
      <c r="AF2735" s="1289"/>
      <c r="AG2735" s="1289"/>
      <c r="AH2735" s="1289"/>
    </row>
    <row r="2736" spans="1:34" s="1342" customFormat="1" ht="45" x14ac:dyDescent="0.2">
      <c r="A2736" s="1288" t="s">
        <v>7950</v>
      </c>
      <c r="B2736" s="1288" t="s">
        <v>8588</v>
      </c>
      <c r="C2736" s="1288" t="s">
        <v>11614</v>
      </c>
      <c r="D2736" s="1288" t="s">
        <v>11615</v>
      </c>
      <c r="E2736" s="1288" t="s">
        <v>1388</v>
      </c>
      <c r="F2736" s="1288" t="s">
        <v>11639</v>
      </c>
      <c r="G2736" s="1288" t="s">
        <v>5892</v>
      </c>
      <c r="H2736" s="1288" t="s">
        <v>2471</v>
      </c>
      <c r="I2736" s="1288" t="s">
        <v>1677</v>
      </c>
      <c r="J2736" s="1323" t="s">
        <v>14146</v>
      </c>
      <c r="K2736" s="1289"/>
      <c r="L2736" s="1289"/>
      <c r="M2736" s="1289"/>
      <c r="N2736" s="1289"/>
      <c r="O2736" s="1289"/>
      <c r="P2736" s="1289"/>
      <c r="Q2736" s="1289"/>
      <c r="R2736" s="1289"/>
      <c r="S2736" s="1289"/>
      <c r="T2736" s="1289"/>
      <c r="U2736" s="1289"/>
      <c r="V2736" s="1289"/>
      <c r="W2736" s="1289"/>
      <c r="X2736" s="1289"/>
      <c r="Y2736" s="1289"/>
      <c r="Z2736" s="1289"/>
      <c r="AA2736" s="1289"/>
      <c r="AB2736" s="1289"/>
      <c r="AC2736" s="1289"/>
      <c r="AD2736" s="1289"/>
      <c r="AE2736" s="1289"/>
      <c r="AF2736" s="1289"/>
      <c r="AG2736" s="1289"/>
      <c r="AH2736" s="1289"/>
    </row>
    <row r="2737" spans="1:34" s="1342" customFormat="1" ht="45" x14ac:dyDescent="0.2">
      <c r="A2737" s="1288" t="s">
        <v>7950</v>
      </c>
      <c r="B2737" s="1288" t="s">
        <v>8588</v>
      </c>
      <c r="C2737" s="1288" t="s">
        <v>11614</v>
      </c>
      <c r="D2737" s="1288" t="s">
        <v>11615</v>
      </c>
      <c r="E2737" s="1288" t="s">
        <v>1388</v>
      </c>
      <c r="F2737" s="1288" t="s">
        <v>11640</v>
      </c>
      <c r="G2737" s="1288" t="s">
        <v>5892</v>
      </c>
      <c r="H2737" s="1288" t="s">
        <v>2471</v>
      </c>
      <c r="I2737" s="1288" t="s">
        <v>1677</v>
      </c>
      <c r="J2737" s="1323" t="s">
        <v>14146</v>
      </c>
      <c r="K2737" s="1289"/>
      <c r="L2737" s="1289"/>
      <c r="M2737" s="1289"/>
      <c r="N2737" s="1289"/>
      <c r="O2737" s="1289"/>
      <c r="P2737" s="1289"/>
      <c r="Q2737" s="1289"/>
      <c r="R2737" s="1289"/>
      <c r="S2737" s="1289"/>
      <c r="T2737" s="1289"/>
      <c r="U2737" s="1289"/>
      <c r="V2737" s="1289"/>
      <c r="W2737" s="1289"/>
      <c r="X2737" s="1289"/>
      <c r="Y2737" s="1289"/>
      <c r="Z2737" s="1289"/>
      <c r="AA2737" s="1289"/>
      <c r="AB2737" s="1289"/>
      <c r="AC2737" s="1289"/>
      <c r="AD2737" s="1289"/>
      <c r="AE2737" s="1289"/>
      <c r="AF2737" s="1289"/>
      <c r="AG2737" s="1289"/>
      <c r="AH2737" s="1289"/>
    </row>
    <row r="2738" spans="1:34" s="1342" customFormat="1" ht="45" x14ac:dyDescent="0.2">
      <c r="A2738" s="1288" t="s">
        <v>7950</v>
      </c>
      <c r="B2738" s="1288" t="s">
        <v>8588</v>
      </c>
      <c r="C2738" s="1288" t="s">
        <v>11614</v>
      </c>
      <c r="D2738" s="1288" t="s">
        <v>11615</v>
      </c>
      <c r="E2738" s="1288" t="s">
        <v>1388</v>
      </c>
      <c r="F2738" s="1288" t="s">
        <v>11641</v>
      </c>
      <c r="G2738" s="1288" t="s">
        <v>5892</v>
      </c>
      <c r="H2738" s="1288" t="s">
        <v>2471</v>
      </c>
      <c r="I2738" s="1288" t="s">
        <v>1677</v>
      </c>
      <c r="J2738" s="1323" t="s">
        <v>14146</v>
      </c>
      <c r="K2738" s="1289"/>
      <c r="L2738" s="1289"/>
      <c r="M2738" s="1289"/>
      <c r="N2738" s="1289"/>
      <c r="O2738" s="1289"/>
      <c r="P2738" s="1289"/>
      <c r="Q2738" s="1289"/>
      <c r="R2738" s="1289"/>
      <c r="S2738" s="1289"/>
      <c r="T2738" s="1289"/>
      <c r="U2738" s="1289"/>
      <c r="V2738" s="1289"/>
      <c r="W2738" s="1289"/>
      <c r="X2738" s="1289"/>
      <c r="Y2738" s="1289"/>
      <c r="Z2738" s="1289"/>
      <c r="AA2738" s="1289"/>
      <c r="AB2738" s="1289"/>
      <c r="AC2738" s="1289"/>
      <c r="AD2738" s="1289"/>
      <c r="AE2738" s="1289"/>
      <c r="AF2738" s="1289"/>
      <c r="AG2738" s="1289"/>
      <c r="AH2738" s="1289"/>
    </row>
    <row r="2739" spans="1:34" s="1342" customFormat="1" ht="45" x14ac:dyDescent="0.2">
      <c r="A2739" s="1288" t="s">
        <v>7950</v>
      </c>
      <c r="B2739" s="1288" t="s">
        <v>8588</v>
      </c>
      <c r="C2739" s="1288" t="s">
        <v>11614</v>
      </c>
      <c r="D2739" s="1288" t="s">
        <v>11615</v>
      </c>
      <c r="E2739" s="1288" t="s">
        <v>1388</v>
      </c>
      <c r="F2739" s="1288" t="s">
        <v>11642</v>
      </c>
      <c r="G2739" s="1288" t="s">
        <v>5892</v>
      </c>
      <c r="H2739" s="1288" t="s">
        <v>2471</v>
      </c>
      <c r="I2739" s="1288" t="s">
        <v>1677</v>
      </c>
      <c r="J2739" s="1323" t="s">
        <v>14146</v>
      </c>
      <c r="K2739" s="1289"/>
      <c r="L2739" s="1289"/>
      <c r="M2739" s="1289"/>
      <c r="N2739" s="1289"/>
      <c r="O2739" s="1289"/>
      <c r="P2739" s="1289"/>
      <c r="Q2739" s="1289"/>
      <c r="R2739" s="1289"/>
      <c r="S2739" s="1289"/>
      <c r="T2739" s="1289"/>
      <c r="U2739" s="1289"/>
      <c r="V2739" s="1289"/>
      <c r="W2739" s="1289"/>
      <c r="X2739" s="1289"/>
      <c r="Y2739" s="1289"/>
      <c r="Z2739" s="1289"/>
      <c r="AA2739" s="1289"/>
      <c r="AB2739" s="1289"/>
      <c r="AC2739" s="1289"/>
      <c r="AD2739" s="1289"/>
      <c r="AE2739" s="1289"/>
      <c r="AF2739" s="1289"/>
      <c r="AG2739" s="1289"/>
      <c r="AH2739" s="1289"/>
    </row>
    <row r="2740" spans="1:34" s="1342" customFormat="1" ht="45" x14ac:dyDescent="0.2">
      <c r="A2740" s="1288" t="s">
        <v>7950</v>
      </c>
      <c r="B2740" s="1288" t="s">
        <v>8588</v>
      </c>
      <c r="C2740" s="1288" t="s">
        <v>11614</v>
      </c>
      <c r="D2740" s="1288" t="s">
        <v>11615</v>
      </c>
      <c r="E2740" s="1288" t="s">
        <v>1388</v>
      </c>
      <c r="F2740" s="1288" t="s">
        <v>11643</v>
      </c>
      <c r="G2740" s="1288" t="s">
        <v>5892</v>
      </c>
      <c r="H2740" s="1288" t="s">
        <v>2471</v>
      </c>
      <c r="I2740" s="1288" t="s">
        <v>1677</v>
      </c>
      <c r="J2740" s="1323" t="s">
        <v>14146</v>
      </c>
      <c r="K2740" s="1289"/>
      <c r="L2740" s="1289"/>
      <c r="M2740" s="1289"/>
      <c r="N2740" s="1289"/>
      <c r="O2740" s="1289"/>
      <c r="P2740" s="1289"/>
      <c r="Q2740" s="1289"/>
      <c r="R2740" s="1289"/>
      <c r="S2740" s="1289"/>
      <c r="T2740" s="1289"/>
      <c r="U2740" s="1289"/>
      <c r="V2740" s="1289"/>
      <c r="W2740" s="1289"/>
      <c r="X2740" s="1289"/>
      <c r="Y2740" s="1289"/>
      <c r="Z2740" s="1289"/>
      <c r="AA2740" s="1289"/>
      <c r="AB2740" s="1289"/>
      <c r="AC2740" s="1289"/>
      <c r="AD2740" s="1289"/>
      <c r="AE2740" s="1289"/>
      <c r="AF2740" s="1289"/>
      <c r="AG2740" s="1289"/>
      <c r="AH2740" s="1289"/>
    </row>
    <row r="2741" spans="1:34" s="1342" customFormat="1" ht="45" x14ac:dyDescent="0.2">
      <c r="A2741" s="1288" t="s">
        <v>7950</v>
      </c>
      <c r="B2741" s="1288" t="s">
        <v>8588</v>
      </c>
      <c r="C2741" s="1288" t="s">
        <v>11614</v>
      </c>
      <c r="D2741" s="1288" t="s">
        <v>11615</v>
      </c>
      <c r="E2741" s="1288" t="s">
        <v>1388</v>
      </c>
      <c r="F2741" s="1288" t="s">
        <v>11644</v>
      </c>
      <c r="G2741" s="1288" t="s">
        <v>5892</v>
      </c>
      <c r="H2741" s="1288" t="s">
        <v>2471</v>
      </c>
      <c r="I2741" s="1288" t="s">
        <v>1677</v>
      </c>
      <c r="J2741" s="1323" t="s">
        <v>14146</v>
      </c>
      <c r="K2741" s="1289"/>
      <c r="L2741" s="1289"/>
      <c r="M2741" s="1289"/>
      <c r="N2741" s="1289"/>
      <c r="O2741" s="1289"/>
      <c r="P2741" s="1289"/>
      <c r="Q2741" s="1289"/>
      <c r="R2741" s="1289"/>
      <c r="S2741" s="1289"/>
      <c r="T2741" s="1289"/>
      <c r="U2741" s="1289"/>
      <c r="V2741" s="1289"/>
      <c r="W2741" s="1289"/>
      <c r="X2741" s="1289"/>
      <c r="Y2741" s="1289"/>
      <c r="Z2741" s="1289"/>
      <c r="AA2741" s="1289"/>
      <c r="AB2741" s="1289"/>
      <c r="AC2741" s="1289"/>
      <c r="AD2741" s="1289"/>
      <c r="AE2741" s="1289"/>
      <c r="AF2741" s="1289"/>
      <c r="AG2741" s="1289"/>
      <c r="AH2741" s="1289"/>
    </row>
    <row r="2742" spans="1:34" s="1342" customFormat="1" ht="45" x14ac:dyDescent="0.2">
      <c r="A2742" s="1288" t="s">
        <v>7950</v>
      </c>
      <c r="B2742" s="1288" t="s">
        <v>8588</v>
      </c>
      <c r="C2742" s="1288" t="s">
        <v>11614</v>
      </c>
      <c r="D2742" s="1288" t="s">
        <v>11615</v>
      </c>
      <c r="E2742" s="1288" t="s">
        <v>1388</v>
      </c>
      <c r="F2742" s="1288" t="s">
        <v>11645</v>
      </c>
      <c r="G2742" s="1288" t="s">
        <v>5892</v>
      </c>
      <c r="H2742" s="1288" t="s">
        <v>2471</v>
      </c>
      <c r="I2742" s="1288" t="s">
        <v>1677</v>
      </c>
      <c r="J2742" s="1323" t="s">
        <v>14146</v>
      </c>
      <c r="K2742" s="1289"/>
      <c r="L2742" s="1289"/>
      <c r="M2742" s="1289"/>
      <c r="N2742" s="1289"/>
      <c r="O2742" s="1289"/>
      <c r="P2742" s="1289"/>
      <c r="Q2742" s="1289"/>
      <c r="R2742" s="1289"/>
      <c r="S2742" s="1289"/>
      <c r="T2742" s="1289"/>
      <c r="U2742" s="1289"/>
      <c r="V2742" s="1289"/>
      <c r="W2742" s="1289"/>
      <c r="X2742" s="1289"/>
      <c r="Y2742" s="1289"/>
      <c r="Z2742" s="1289"/>
      <c r="AA2742" s="1289"/>
      <c r="AB2742" s="1289"/>
      <c r="AC2742" s="1289"/>
      <c r="AD2742" s="1289"/>
      <c r="AE2742" s="1289"/>
      <c r="AF2742" s="1289"/>
      <c r="AG2742" s="1289"/>
      <c r="AH2742" s="1289"/>
    </row>
    <row r="2743" spans="1:34" s="1342" customFormat="1" ht="45" x14ac:dyDescent="0.2">
      <c r="A2743" s="1288" t="s">
        <v>7950</v>
      </c>
      <c r="B2743" s="1288" t="s">
        <v>8588</v>
      </c>
      <c r="C2743" s="1288" t="s">
        <v>11614</v>
      </c>
      <c r="D2743" s="1288" t="s">
        <v>11615</v>
      </c>
      <c r="E2743" s="1288" t="s">
        <v>1388</v>
      </c>
      <c r="F2743" s="1288" t="s">
        <v>11646</v>
      </c>
      <c r="G2743" s="1288" t="s">
        <v>5892</v>
      </c>
      <c r="H2743" s="1288" t="s">
        <v>2471</v>
      </c>
      <c r="I2743" s="1288" t="s">
        <v>1677</v>
      </c>
      <c r="J2743" s="1323" t="s">
        <v>14146</v>
      </c>
      <c r="K2743" s="1289"/>
      <c r="L2743" s="1289"/>
      <c r="M2743" s="1289"/>
      <c r="N2743" s="1289"/>
      <c r="O2743" s="1289"/>
      <c r="P2743" s="1289"/>
      <c r="Q2743" s="1289"/>
      <c r="R2743" s="1289"/>
      <c r="S2743" s="1289"/>
      <c r="T2743" s="1289"/>
      <c r="U2743" s="1289"/>
      <c r="V2743" s="1289"/>
      <c r="W2743" s="1289"/>
      <c r="X2743" s="1289"/>
      <c r="Y2743" s="1289"/>
      <c r="Z2743" s="1289"/>
      <c r="AA2743" s="1289"/>
      <c r="AB2743" s="1289"/>
      <c r="AC2743" s="1289"/>
      <c r="AD2743" s="1289"/>
      <c r="AE2743" s="1289"/>
      <c r="AF2743" s="1289"/>
      <c r="AG2743" s="1289"/>
      <c r="AH2743" s="1289"/>
    </row>
    <row r="2744" spans="1:34" s="1342" customFormat="1" ht="45" x14ac:dyDescent="0.2">
      <c r="A2744" s="1288" t="s">
        <v>7950</v>
      </c>
      <c r="B2744" s="1288" t="s">
        <v>8588</v>
      </c>
      <c r="C2744" s="1288" t="s">
        <v>11614</v>
      </c>
      <c r="D2744" s="1288" t="s">
        <v>11615</v>
      </c>
      <c r="E2744" s="1288" t="s">
        <v>1388</v>
      </c>
      <c r="F2744" s="1288" t="s">
        <v>11647</v>
      </c>
      <c r="G2744" s="1288" t="s">
        <v>5892</v>
      </c>
      <c r="H2744" s="1288" t="s">
        <v>2471</v>
      </c>
      <c r="I2744" s="1288" t="s">
        <v>1677</v>
      </c>
      <c r="J2744" s="1323" t="s">
        <v>14146</v>
      </c>
      <c r="K2744" s="1289"/>
      <c r="L2744" s="1289"/>
      <c r="M2744" s="1289"/>
      <c r="N2744" s="1289"/>
      <c r="O2744" s="1289"/>
      <c r="P2744" s="1289"/>
      <c r="Q2744" s="1289"/>
      <c r="R2744" s="1289"/>
      <c r="S2744" s="1289"/>
      <c r="T2744" s="1289"/>
      <c r="U2744" s="1289"/>
      <c r="V2744" s="1289"/>
      <c r="W2744" s="1289"/>
      <c r="X2744" s="1289"/>
      <c r="Y2744" s="1289"/>
      <c r="Z2744" s="1289"/>
      <c r="AA2744" s="1289"/>
      <c r="AB2744" s="1289"/>
      <c r="AC2744" s="1289"/>
      <c r="AD2744" s="1289"/>
      <c r="AE2744" s="1289"/>
      <c r="AF2744" s="1289"/>
      <c r="AG2744" s="1289"/>
      <c r="AH2744" s="1289"/>
    </row>
    <row r="2745" spans="1:34" s="1342" customFormat="1" ht="45" x14ac:dyDescent="0.2">
      <c r="A2745" s="1288" t="s">
        <v>7950</v>
      </c>
      <c r="B2745" s="1288" t="s">
        <v>8588</v>
      </c>
      <c r="C2745" s="1288" t="s">
        <v>11614</v>
      </c>
      <c r="D2745" s="1288" t="s">
        <v>11615</v>
      </c>
      <c r="E2745" s="1288" t="s">
        <v>1388</v>
      </c>
      <c r="F2745" s="1288" t="s">
        <v>11648</v>
      </c>
      <c r="G2745" s="1288" t="s">
        <v>5892</v>
      </c>
      <c r="H2745" s="1288" t="s">
        <v>2471</v>
      </c>
      <c r="I2745" s="1288" t="s">
        <v>1677</v>
      </c>
      <c r="J2745" s="1323" t="s">
        <v>14146</v>
      </c>
      <c r="K2745" s="1289"/>
      <c r="L2745" s="1289"/>
      <c r="M2745" s="1289"/>
      <c r="N2745" s="1289"/>
      <c r="O2745" s="1289"/>
      <c r="P2745" s="1289"/>
      <c r="Q2745" s="1289"/>
      <c r="R2745" s="1289"/>
      <c r="S2745" s="1289"/>
      <c r="T2745" s="1289"/>
      <c r="U2745" s="1289"/>
      <c r="V2745" s="1289"/>
      <c r="W2745" s="1289"/>
      <c r="X2745" s="1289"/>
      <c r="Y2745" s="1289"/>
      <c r="Z2745" s="1289"/>
      <c r="AA2745" s="1289"/>
      <c r="AB2745" s="1289"/>
      <c r="AC2745" s="1289"/>
      <c r="AD2745" s="1289"/>
      <c r="AE2745" s="1289"/>
      <c r="AF2745" s="1289"/>
      <c r="AG2745" s="1289"/>
      <c r="AH2745" s="1289"/>
    </row>
    <row r="2746" spans="1:34" s="1342" customFormat="1" ht="45" x14ac:dyDescent="0.2">
      <c r="A2746" s="1288" t="s">
        <v>7950</v>
      </c>
      <c r="B2746" s="1288" t="s">
        <v>8590</v>
      </c>
      <c r="C2746" s="1288" t="s">
        <v>11614</v>
      </c>
      <c r="D2746" s="1288" t="s">
        <v>11615</v>
      </c>
      <c r="E2746" s="1288" t="s">
        <v>1667</v>
      </c>
      <c r="F2746" s="1288" t="s">
        <v>11616</v>
      </c>
      <c r="G2746" s="1288" t="s">
        <v>4690</v>
      </c>
      <c r="H2746" s="1288" t="s">
        <v>1592</v>
      </c>
      <c r="I2746" s="1288" t="s">
        <v>14147</v>
      </c>
      <c r="J2746" s="1288" t="s">
        <v>14148</v>
      </c>
      <c r="K2746" s="1289"/>
      <c r="L2746" s="1289"/>
      <c r="M2746" s="1289"/>
      <c r="N2746" s="1289"/>
      <c r="O2746" s="1289"/>
      <c r="P2746" s="1289"/>
      <c r="Q2746" s="1289"/>
      <c r="R2746" s="1289"/>
      <c r="S2746" s="1289"/>
      <c r="T2746" s="1289"/>
      <c r="U2746" s="1289"/>
      <c r="V2746" s="1289"/>
      <c r="W2746" s="1289"/>
      <c r="X2746" s="1289"/>
      <c r="Y2746" s="1289"/>
      <c r="Z2746" s="1289"/>
      <c r="AA2746" s="1289"/>
      <c r="AB2746" s="1289"/>
      <c r="AC2746" s="1289"/>
      <c r="AD2746" s="1289"/>
      <c r="AE2746" s="1289"/>
      <c r="AF2746" s="1289"/>
      <c r="AG2746" s="1289"/>
      <c r="AH2746" s="1289"/>
    </row>
    <row r="2747" spans="1:34" s="1343" customFormat="1" ht="42" x14ac:dyDescent="0.15">
      <c r="A2747" s="1340" t="s">
        <v>10841</v>
      </c>
      <c r="B2747" s="1340"/>
      <c r="C2747" s="1301" t="s">
        <v>11614</v>
      </c>
      <c r="D2747" s="1301" t="s">
        <v>14149</v>
      </c>
      <c r="E2747" s="1340"/>
      <c r="F2747" s="1340"/>
      <c r="G2747" s="1340"/>
      <c r="H2747" s="1340"/>
      <c r="I2747" s="1340"/>
      <c r="J2747" s="1350"/>
      <c r="K2747" s="1297"/>
      <c r="L2747" s="1297"/>
      <c r="M2747" s="1297"/>
      <c r="N2747" s="1297"/>
      <c r="O2747" s="1297"/>
      <c r="P2747" s="1297"/>
      <c r="Q2747" s="1297"/>
      <c r="R2747" s="1297"/>
      <c r="S2747" s="1297"/>
      <c r="T2747" s="1297"/>
      <c r="U2747" s="1297"/>
      <c r="V2747" s="1297"/>
      <c r="W2747" s="1297"/>
      <c r="X2747" s="1297"/>
      <c r="Y2747" s="1297"/>
      <c r="Z2747" s="1297"/>
      <c r="AA2747" s="1297"/>
      <c r="AB2747" s="1297"/>
      <c r="AC2747" s="1297"/>
      <c r="AD2747" s="1297"/>
      <c r="AE2747" s="1297"/>
      <c r="AF2747" s="1297"/>
      <c r="AG2747" s="1297"/>
      <c r="AH2747" s="1297"/>
    </row>
    <row r="2748" spans="1:34" s="1342" customFormat="1" ht="36" x14ac:dyDescent="0.2">
      <c r="A2748" s="1091" t="s">
        <v>7629</v>
      </c>
      <c r="B2748" s="1091" t="s">
        <v>11485</v>
      </c>
      <c r="C2748" s="1091" t="s">
        <v>11486</v>
      </c>
      <c r="D2748" s="1091" t="s">
        <v>9795</v>
      </c>
      <c r="E2748" s="1091" t="s">
        <v>1388</v>
      </c>
      <c r="F2748" s="1091" t="s">
        <v>11487</v>
      </c>
      <c r="G2748" s="1091" t="s">
        <v>14150</v>
      </c>
      <c r="H2748" s="1091" t="s">
        <v>13451</v>
      </c>
      <c r="I2748" s="1091" t="s">
        <v>14151</v>
      </c>
      <c r="J2748" s="1351" t="s">
        <v>14152</v>
      </c>
      <c r="K2748" s="1289"/>
      <c r="L2748" s="1289"/>
      <c r="M2748" s="1289"/>
      <c r="N2748" s="1289"/>
      <c r="O2748" s="1289"/>
      <c r="P2748" s="1289"/>
      <c r="Q2748" s="1289"/>
      <c r="R2748" s="1289"/>
      <c r="S2748" s="1289"/>
      <c r="T2748" s="1289"/>
      <c r="U2748" s="1289"/>
      <c r="V2748" s="1289"/>
      <c r="W2748" s="1289"/>
      <c r="X2748" s="1289"/>
      <c r="Y2748" s="1289"/>
      <c r="Z2748" s="1289"/>
      <c r="AA2748" s="1289"/>
      <c r="AB2748" s="1289"/>
      <c r="AC2748" s="1289"/>
      <c r="AD2748" s="1289"/>
      <c r="AE2748" s="1289"/>
      <c r="AF2748" s="1289"/>
      <c r="AG2748" s="1289"/>
      <c r="AH2748" s="1289"/>
    </row>
    <row r="2749" spans="1:34" s="1342" customFormat="1" ht="36" x14ac:dyDescent="0.2">
      <c r="A2749" s="1091" t="s">
        <v>7629</v>
      </c>
      <c r="B2749" s="1091" t="s">
        <v>11485</v>
      </c>
      <c r="C2749" s="1091" t="s">
        <v>11486</v>
      </c>
      <c r="D2749" s="1091" t="s">
        <v>9795</v>
      </c>
      <c r="E2749" s="1091" t="s">
        <v>1388</v>
      </c>
      <c r="F2749" s="1091" t="s">
        <v>11488</v>
      </c>
      <c r="G2749" s="1091" t="s">
        <v>5720</v>
      </c>
      <c r="H2749" s="1091" t="s">
        <v>14153</v>
      </c>
      <c r="I2749" s="1091" t="s">
        <v>14154</v>
      </c>
      <c r="J2749" s="1351" t="s">
        <v>14155</v>
      </c>
      <c r="K2749" s="1289"/>
      <c r="L2749" s="1289"/>
      <c r="M2749" s="1289"/>
      <c r="N2749" s="1289"/>
      <c r="O2749" s="1289"/>
      <c r="P2749" s="1289"/>
      <c r="Q2749" s="1289"/>
      <c r="R2749" s="1289"/>
      <c r="S2749" s="1289"/>
      <c r="T2749" s="1289"/>
      <c r="U2749" s="1289"/>
      <c r="V2749" s="1289"/>
      <c r="W2749" s="1289"/>
      <c r="X2749" s="1289"/>
      <c r="Y2749" s="1289"/>
      <c r="Z2749" s="1289"/>
      <c r="AA2749" s="1289"/>
      <c r="AB2749" s="1289"/>
      <c r="AC2749" s="1289"/>
      <c r="AD2749" s="1289"/>
      <c r="AE2749" s="1289"/>
      <c r="AF2749" s="1289"/>
      <c r="AG2749" s="1289"/>
      <c r="AH2749" s="1289"/>
    </row>
    <row r="2750" spans="1:34" s="1342" customFormat="1" ht="36" x14ac:dyDescent="0.2">
      <c r="A2750" s="1091" t="s">
        <v>7629</v>
      </c>
      <c r="B2750" s="1091" t="s">
        <v>11485</v>
      </c>
      <c r="C2750" s="1091" t="s">
        <v>11486</v>
      </c>
      <c r="D2750" s="1091" t="s">
        <v>9795</v>
      </c>
      <c r="E2750" s="1091" t="s">
        <v>1388</v>
      </c>
      <c r="F2750" s="1091" t="s">
        <v>11489</v>
      </c>
      <c r="G2750" s="1091" t="s">
        <v>5720</v>
      </c>
      <c r="H2750" s="1091" t="s">
        <v>14153</v>
      </c>
      <c r="I2750" s="1091" t="s">
        <v>14154</v>
      </c>
      <c r="J2750" s="1351" t="s">
        <v>14155</v>
      </c>
      <c r="K2750" s="1289"/>
      <c r="L2750" s="1289"/>
      <c r="M2750" s="1289"/>
      <c r="N2750" s="1289"/>
      <c r="O2750" s="1289"/>
      <c r="P2750" s="1289"/>
      <c r="Q2750" s="1289"/>
      <c r="R2750" s="1289"/>
      <c r="S2750" s="1289"/>
      <c r="T2750" s="1289"/>
      <c r="U2750" s="1289"/>
      <c r="V2750" s="1289"/>
      <c r="W2750" s="1289"/>
      <c r="X2750" s="1289"/>
      <c r="Y2750" s="1289"/>
      <c r="Z2750" s="1289"/>
      <c r="AA2750" s="1289"/>
      <c r="AB2750" s="1289"/>
      <c r="AC2750" s="1289"/>
      <c r="AD2750" s="1289"/>
      <c r="AE2750" s="1289"/>
      <c r="AF2750" s="1289"/>
      <c r="AG2750" s="1289"/>
      <c r="AH2750" s="1289"/>
    </row>
    <row r="2751" spans="1:34" s="1342" customFormat="1" ht="36" x14ac:dyDescent="0.2">
      <c r="A2751" s="1091" t="s">
        <v>7629</v>
      </c>
      <c r="B2751" s="1091" t="s">
        <v>11485</v>
      </c>
      <c r="C2751" s="1091" t="s">
        <v>11486</v>
      </c>
      <c r="D2751" s="1091" t="s">
        <v>9795</v>
      </c>
      <c r="E2751" s="1091" t="s">
        <v>1388</v>
      </c>
      <c r="F2751" s="1091" t="s">
        <v>11490</v>
      </c>
      <c r="G2751" s="1091" t="s">
        <v>5720</v>
      </c>
      <c r="H2751" s="1091" t="s">
        <v>14153</v>
      </c>
      <c r="I2751" s="1091" t="s">
        <v>14154</v>
      </c>
      <c r="J2751" s="1351" t="s">
        <v>14155</v>
      </c>
      <c r="K2751" s="1289"/>
      <c r="L2751" s="1289"/>
      <c r="M2751" s="1289"/>
      <c r="N2751" s="1289"/>
      <c r="O2751" s="1289"/>
      <c r="P2751" s="1289"/>
      <c r="Q2751" s="1289"/>
      <c r="R2751" s="1289"/>
      <c r="S2751" s="1289"/>
      <c r="T2751" s="1289"/>
      <c r="U2751" s="1289"/>
      <c r="V2751" s="1289"/>
      <c r="W2751" s="1289"/>
      <c r="X2751" s="1289"/>
      <c r="Y2751" s="1289"/>
      <c r="Z2751" s="1289"/>
      <c r="AA2751" s="1289"/>
      <c r="AB2751" s="1289"/>
      <c r="AC2751" s="1289"/>
      <c r="AD2751" s="1289"/>
      <c r="AE2751" s="1289"/>
      <c r="AF2751" s="1289"/>
      <c r="AG2751" s="1289"/>
      <c r="AH2751" s="1289"/>
    </row>
    <row r="2752" spans="1:34" s="1342" customFormat="1" ht="36" x14ac:dyDescent="0.2">
      <c r="A2752" s="1091" t="s">
        <v>7629</v>
      </c>
      <c r="B2752" s="1091" t="s">
        <v>11485</v>
      </c>
      <c r="C2752" s="1091" t="s">
        <v>11486</v>
      </c>
      <c r="D2752" s="1091" t="s">
        <v>9795</v>
      </c>
      <c r="E2752" s="1091" t="s">
        <v>1388</v>
      </c>
      <c r="F2752" s="1091" t="s">
        <v>11491</v>
      </c>
      <c r="G2752" s="1091" t="s">
        <v>5720</v>
      </c>
      <c r="H2752" s="1091" t="s">
        <v>14153</v>
      </c>
      <c r="I2752" s="1091" t="s">
        <v>14154</v>
      </c>
      <c r="J2752" s="1351" t="s">
        <v>14155</v>
      </c>
      <c r="K2752" s="1289"/>
      <c r="L2752" s="1289"/>
      <c r="M2752" s="1289"/>
      <c r="N2752" s="1289"/>
      <c r="O2752" s="1289"/>
      <c r="P2752" s="1289"/>
      <c r="Q2752" s="1289"/>
      <c r="R2752" s="1289"/>
      <c r="S2752" s="1289"/>
      <c r="T2752" s="1289"/>
      <c r="U2752" s="1289"/>
      <c r="V2752" s="1289"/>
      <c r="W2752" s="1289"/>
      <c r="X2752" s="1289"/>
      <c r="Y2752" s="1289"/>
      <c r="Z2752" s="1289"/>
      <c r="AA2752" s="1289"/>
      <c r="AB2752" s="1289"/>
      <c r="AC2752" s="1289"/>
      <c r="AD2752" s="1289"/>
      <c r="AE2752" s="1289"/>
      <c r="AF2752" s="1289"/>
      <c r="AG2752" s="1289"/>
      <c r="AH2752" s="1289"/>
    </row>
    <row r="2753" spans="1:34" s="1342" customFormat="1" ht="36" x14ac:dyDescent="0.2">
      <c r="A2753" s="1091" t="s">
        <v>7629</v>
      </c>
      <c r="B2753" s="1091" t="s">
        <v>11485</v>
      </c>
      <c r="C2753" s="1091" t="s">
        <v>11486</v>
      </c>
      <c r="D2753" s="1091" t="s">
        <v>9795</v>
      </c>
      <c r="E2753" s="1091" t="s">
        <v>1388</v>
      </c>
      <c r="F2753" s="1091" t="s">
        <v>11492</v>
      </c>
      <c r="G2753" s="1091" t="s">
        <v>5720</v>
      </c>
      <c r="H2753" s="1091" t="s">
        <v>14153</v>
      </c>
      <c r="I2753" s="1091" t="s">
        <v>14154</v>
      </c>
      <c r="J2753" s="1351" t="s">
        <v>14155</v>
      </c>
      <c r="K2753" s="1289"/>
      <c r="L2753" s="1289"/>
      <c r="M2753" s="1289"/>
      <c r="N2753" s="1289"/>
      <c r="O2753" s="1289"/>
      <c r="P2753" s="1289"/>
      <c r="Q2753" s="1289"/>
      <c r="R2753" s="1289"/>
      <c r="S2753" s="1289"/>
      <c r="T2753" s="1289"/>
      <c r="U2753" s="1289"/>
      <c r="V2753" s="1289"/>
      <c r="W2753" s="1289"/>
      <c r="X2753" s="1289"/>
      <c r="Y2753" s="1289"/>
      <c r="Z2753" s="1289"/>
      <c r="AA2753" s="1289"/>
      <c r="AB2753" s="1289"/>
      <c r="AC2753" s="1289"/>
      <c r="AD2753" s="1289"/>
      <c r="AE2753" s="1289"/>
      <c r="AF2753" s="1289"/>
      <c r="AG2753" s="1289"/>
      <c r="AH2753" s="1289"/>
    </row>
    <row r="2754" spans="1:34" s="1342" customFormat="1" ht="36" x14ac:dyDescent="0.2">
      <c r="A2754" s="1091" t="s">
        <v>7629</v>
      </c>
      <c r="B2754" s="1091" t="s">
        <v>11485</v>
      </c>
      <c r="C2754" s="1091" t="s">
        <v>11486</v>
      </c>
      <c r="D2754" s="1091" t="s">
        <v>9795</v>
      </c>
      <c r="E2754" s="1091" t="s">
        <v>1388</v>
      </c>
      <c r="F2754" s="1091" t="s">
        <v>11493</v>
      </c>
      <c r="G2754" s="1091" t="s">
        <v>4534</v>
      </c>
      <c r="H2754" s="1091" t="s">
        <v>2571</v>
      </c>
      <c r="I2754" s="1091" t="s">
        <v>14156</v>
      </c>
      <c r="J2754" s="1351" t="s">
        <v>14157</v>
      </c>
      <c r="K2754" s="1289"/>
      <c r="L2754" s="1289"/>
      <c r="M2754" s="1289"/>
      <c r="N2754" s="1289"/>
      <c r="O2754" s="1289"/>
      <c r="P2754" s="1289"/>
      <c r="Q2754" s="1289"/>
      <c r="R2754" s="1289"/>
      <c r="S2754" s="1289"/>
      <c r="T2754" s="1289"/>
      <c r="U2754" s="1289"/>
      <c r="V2754" s="1289"/>
      <c r="W2754" s="1289"/>
      <c r="X2754" s="1289"/>
      <c r="Y2754" s="1289"/>
      <c r="Z2754" s="1289"/>
      <c r="AA2754" s="1289"/>
      <c r="AB2754" s="1289"/>
      <c r="AC2754" s="1289"/>
      <c r="AD2754" s="1289"/>
      <c r="AE2754" s="1289"/>
      <c r="AF2754" s="1289"/>
      <c r="AG2754" s="1289"/>
      <c r="AH2754" s="1289"/>
    </row>
    <row r="2755" spans="1:34" s="1342" customFormat="1" ht="36" x14ac:dyDescent="0.2">
      <c r="A2755" s="1091" t="s">
        <v>7629</v>
      </c>
      <c r="B2755" s="1091" t="s">
        <v>11485</v>
      </c>
      <c r="C2755" s="1091" t="s">
        <v>11486</v>
      </c>
      <c r="D2755" s="1091" t="s">
        <v>9795</v>
      </c>
      <c r="E2755" s="1091" t="s">
        <v>1388</v>
      </c>
      <c r="F2755" s="1091" t="s">
        <v>11494</v>
      </c>
      <c r="G2755" s="1091" t="s">
        <v>14158</v>
      </c>
      <c r="H2755" s="1091" t="s">
        <v>3781</v>
      </c>
      <c r="I2755" s="1091" t="s">
        <v>1717</v>
      </c>
      <c r="J2755" s="1351" t="s">
        <v>14159</v>
      </c>
      <c r="K2755" s="1289"/>
      <c r="L2755" s="1289"/>
      <c r="M2755" s="1289"/>
      <c r="N2755" s="1289"/>
      <c r="O2755" s="1289"/>
      <c r="P2755" s="1289"/>
      <c r="Q2755" s="1289"/>
      <c r="R2755" s="1289"/>
      <c r="S2755" s="1289"/>
      <c r="T2755" s="1289"/>
      <c r="U2755" s="1289"/>
      <c r="V2755" s="1289"/>
      <c r="W2755" s="1289"/>
      <c r="X2755" s="1289"/>
      <c r="Y2755" s="1289"/>
      <c r="Z2755" s="1289"/>
      <c r="AA2755" s="1289"/>
      <c r="AB2755" s="1289"/>
      <c r="AC2755" s="1289"/>
      <c r="AD2755" s="1289"/>
      <c r="AE2755" s="1289"/>
      <c r="AF2755" s="1289"/>
      <c r="AG2755" s="1289"/>
      <c r="AH2755" s="1289"/>
    </row>
    <row r="2756" spans="1:34" s="1342" customFormat="1" ht="36" x14ac:dyDescent="0.2">
      <c r="A2756" s="1091" t="s">
        <v>7629</v>
      </c>
      <c r="B2756" s="1091" t="s">
        <v>11485</v>
      </c>
      <c r="C2756" s="1091" t="s">
        <v>11486</v>
      </c>
      <c r="D2756" s="1091" t="s">
        <v>9795</v>
      </c>
      <c r="E2756" s="1091" t="s">
        <v>1388</v>
      </c>
      <c r="F2756" s="1091" t="s">
        <v>11495</v>
      </c>
      <c r="G2756" s="1091" t="s">
        <v>14160</v>
      </c>
      <c r="H2756" s="1091" t="s">
        <v>2207</v>
      </c>
      <c r="I2756" s="1091" t="s">
        <v>14161</v>
      </c>
      <c r="J2756" s="1351" t="s">
        <v>14162</v>
      </c>
      <c r="K2756" s="1289"/>
      <c r="L2756" s="1289"/>
      <c r="M2756" s="1289"/>
      <c r="N2756" s="1289"/>
      <c r="O2756" s="1289"/>
      <c r="P2756" s="1289"/>
      <c r="Q2756" s="1289"/>
      <c r="R2756" s="1289"/>
      <c r="S2756" s="1289"/>
      <c r="T2756" s="1289"/>
      <c r="U2756" s="1289"/>
      <c r="V2756" s="1289"/>
      <c r="W2756" s="1289"/>
      <c r="X2756" s="1289"/>
      <c r="Y2756" s="1289"/>
      <c r="Z2756" s="1289"/>
      <c r="AA2756" s="1289"/>
      <c r="AB2756" s="1289"/>
      <c r="AC2756" s="1289"/>
      <c r="AD2756" s="1289"/>
      <c r="AE2756" s="1289"/>
      <c r="AF2756" s="1289"/>
      <c r="AG2756" s="1289"/>
      <c r="AH2756" s="1289"/>
    </row>
    <row r="2757" spans="1:34" s="1342" customFormat="1" ht="36" x14ac:dyDescent="0.2">
      <c r="A2757" s="1091" t="s">
        <v>7629</v>
      </c>
      <c r="B2757" s="1091" t="s">
        <v>11485</v>
      </c>
      <c r="C2757" s="1091" t="s">
        <v>11486</v>
      </c>
      <c r="D2757" s="1091" t="s">
        <v>9795</v>
      </c>
      <c r="E2757" s="1091" t="s">
        <v>1388</v>
      </c>
      <c r="F2757" s="1091" t="s">
        <v>11496</v>
      </c>
      <c r="G2757" s="1091" t="s">
        <v>14163</v>
      </c>
      <c r="H2757" s="1091" t="s">
        <v>2205</v>
      </c>
      <c r="I2757" s="1091" t="s">
        <v>14164</v>
      </c>
      <c r="J2757" s="1351" t="s">
        <v>14165</v>
      </c>
      <c r="K2757" s="1289"/>
      <c r="L2757" s="1289"/>
      <c r="M2757" s="1289"/>
      <c r="N2757" s="1289"/>
      <c r="O2757" s="1289"/>
      <c r="P2757" s="1289"/>
      <c r="Q2757" s="1289"/>
      <c r="R2757" s="1289"/>
      <c r="S2757" s="1289"/>
      <c r="T2757" s="1289"/>
      <c r="U2757" s="1289"/>
      <c r="V2757" s="1289"/>
      <c r="W2757" s="1289"/>
      <c r="X2757" s="1289"/>
      <c r="Y2757" s="1289"/>
      <c r="Z2757" s="1289"/>
      <c r="AA2757" s="1289"/>
      <c r="AB2757" s="1289"/>
      <c r="AC2757" s="1289"/>
      <c r="AD2757" s="1289"/>
      <c r="AE2757" s="1289"/>
      <c r="AF2757" s="1289"/>
      <c r="AG2757" s="1289"/>
      <c r="AH2757" s="1289"/>
    </row>
    <row r="2758" spans="1:34" s="1342" customFormat="1" ht="36" x14ac:dyDescent="0.2">
      <c r="A2758" s="1091" t="s">
        <v>7629</v>
      </c>
      <c r="B2758" s="1091" t="s">
        <v>11485</v>
      </c>
      <c r="C2758" s="1091" t="s">
        <v>11486</v>
      </c>
      <c r="D2758" s="1091" t="s">
        <v>9795</v>
      </c>
      <c r="E2758" s="1091" t="s">
        <v>1388</v>
      </c>
      <c r="F2758" s="1091" t="s">
        <v>11497</v>
      </c>
      <c r="G2758" s="1091" t="s">
        <v>14166</v>
      </c>
      <c r="H2758" s="1091" t="s">
        <v>2157</v>
      </c>
      <c r="I2758" s="1091" t="s">
        <v>14167</v>
      </c>
      <c r="J2758" s="1351" t="s">
        <v>14168</v>
      </c>
      <c r="K2758" s="1289"/>
      <c r="L2758" s="1289"/>
      <c r="M2758" s="1289"/>
      <c r="N2758" s="1289"/>
      <c r="O2758" s="1289"/>
      <c r="P2758" s="1289"/>
      <c r="Q2758" s="1289"/>
      <c r="R2758" s="1289"/>
      <c r="S2758" s="1289"/>
      <c r="T2758" s="1289"/>
      <c r="U2758" s="1289"/>
      <c r="V2758" s="1289"/>
      <c r="W2758" s="1289"/>
      <c r="X2758" s="1289"/>
      <c r="Y2758" s="1289"/>
      <c r="Z2758" s="1289"/>
      <c r="AA2758" s="1289"/>
      <c r="AB2758" s="1289"/>
      <c r="AC2758" s="1289"/>
      <c r="AD2758" s="1289"/>
      <c r="AE2758" s="1289"/>
      <c r="AF2758" s="1289"/>
      <c r="AG2758" s="1289"/>
      <c r="AH2758" s="1289"/>
    </row>
    <row r="2759" spans="1:34" s="1342" customFormat="1" ht="36" x14ac:dyDescent="0.2">
      <c r="A2759" s="1091" t="s">
        <v>7629</v>
      </c>
      <c r="B2759" s="1091" t="s">
        <v>11485</v>
      </c>
      <c r="C2759" s="1091" t="s">
        <v>11486</v>
      </c>
      <c r="D2759" s="1091" t="s">
        <v>9795</v>
      </c>
      <c r="E2759" s="1091" t="s">
        <v>3417</v>
      </c>
      <c r="F2759" s="1091" t="s">
        <v>11498</v>
      </c>
      <c r="G2759" s="1091" t="s">
        <v>14169</v>
      </c>
      <c r="H2759" s="1091" t="s">
        <v>1466</v>
      </c>
      <c r="I2759" s="1091" t="s">
        <v>14170</v>
      </c>
      <c r="J2759" s="1351" t="s">
        <v>14171</v>
      </c>
      <c r="K2759" s="1289"/>
      <c r="L2759" s="1289"/>
      <c r="M2759" s="1289"/>
      <c r="N2759" s="1289"/>
      <c r="O2759" s="1289"/>
      <c r="P2759" s="1289"/>
      <c r="Q2759" s="1289"/>
      <c r="R2759" s="1289"/>
      <c r="S2759" s="1289"/>
      <c r="T2759" s="1289"/>
      <c r="U2759" s="1289"/>
      <c r="V2759" s="1289"/>
      <c r="W2759" s="1289"/>
      <c r="X2759" s="1289"/>
      <c r="Y2759" s="1289"/>
      <c r="Z2759" s="1289"/>
      <c r="AA2759" s="1289"/>
      <c r="AB2759" s="1289"/>
      <c r="AC2759" s="1289"/>
      <c r="AD2759" s="1289"/>
      <c r="AE2759" s="1289"/>
      <c r="AF2759" s="1289"/>
      <c r="AG2759" s="1289"/>
      <c r="AH2759" s="1289"/>
    </row>
    <row r="2760" spans="1:34" s="1342" customFormat="1" ht="36" x14ac:dyDescent="0.2">
      <c r="A2760" s="1091" t="s">
        <v>7629</v>
      </c>
      <c r="B2760" s="1091" t="s">
        <v>11485</v>
      </c>
      <c r="C2760" s="1091" t="s">
        <v>11486</v>
      </c>
      <c r="D2760" s="1091" t="s">
        <v>9795</v>
      </c>
      <c r="E2760" s="1091" t="s">
        <v>1388</v>
      </c>
      <c r="F2760" s="1091" t="s">
        <v>11499</v>
      </c>
      <c r="G2760" s="1091" t="s">
        <v>14158</v>
      </c>
      <c r="H2760" s="1091" t="s">
        <v>3781</v>
      </c>
      <c r="I2760" s="1091" t="s">
        <v>1717</v>
      </c>
      <c r="J2760" s="1351" t="s">
        <v>14159</v>
      </c>
      <c r="K2760" s="1289"/>
      <c r="L2760" s="1289"/>
      <c r="M2760" s="1289"/>
      <c r="N2760" s="1289"/>
      <c r="O2760" s="1289"/>
      <c r="P2760" s="1289"/>
      <c r="Q2760" s="1289"/>
      <c r="R2760" s="1289"/>
      <c r="S2760" s="1289"/>
      <c r="T2760" s="1289"/>
      <c r="U2760" s="1289"/>
      <c r="V2760" s="1289"/>
      <c r="W2760" s="1289"/>
      <c r="X2760" s="1289"/>
      <c r="Y2760" s="1289"/>
      <c r="Z2760" s="1289"/>
      <c r="AA2760" s="1289"/>
      <c r="AB2760" s="1289"/>
      <c r="AC2760" s="1289"/>
      <c r="AD2760" s="1289"/>
      <c r="AE2760" s="1289"/>
      <c r="AF2760" s="1289"/>
      <c r="AG2760" s="1289"/>
      <c r="AH2760" s="1289"/>
    </row>
    <row r="2761" spans="1:34" s="1342" customFormat="1" ht="36" x14ac:dyDescent="0.2">
      <c r="A2761" s="1091" t="s">
        <v>7629</v>
      </c>
      <c r="B2761" s="1091" t="s">
        <v>11485</v>
      </c>
      <c r="C2761" s="1091" t="s">
        <v>11486</v>
      </c>
      <c r="D2761" s="1091" t="s">
        <v>9795</v>
      </c>
      <c r="E2761" s="1091" t="s">
        <v>1388</v>
      </c>
      <c r="F2761" s="1091" t="s">
        <v>11500</v>
      </c>
      <c r="G2761" s="1091" t="s">
        <v>14158</v>
      </c>
      <c r="H2761" s="1091" t="s">
        <v>3781</v>
      </c>
      <c r="I2761" s="1091" t="s">
        <v>1717</v>
      </c>
      <c r="J2761" s="1351" t="s">
        <v>14159</v>
      </c>
      <c r="K2761" s="1289"/>
      <c r="L2761" s="1289"/>
      <c r="M2761" s="1289"/>
      <c r="N2761" s="1289"/>
      <c r="O2761" s="1289"/>
      <c r="P2761" s="1289"/>
      <c r="Q2761" s="1289"/>
      <c r="R2761" s="1289"/>
      <c r="S2761" s="1289"/>
      <c r="T2761" s="1289"/>
      <c r="U2761" s="1289"/>
      <c r="V2761" s="1289"/>
      <c r="W2761" s="1289"/>
      <c r="X2761" s="1289"/>
      <c r="Y2761" s="1289"/>
      <c r="Z2761" s="1289"/>
      <c r="AA2761" s="1289"/>
      <c r="AB2761" s="1289"/>
      <c r="AC2761" s="1289"/>
      <c r="AD2761" s="1289"/>
      <c r="AE2761" s="1289"/>
      <c r="AF2761" s="1289"/>
      <c r="AG2761" s="1289"/>
      <c r="AH2761" s="1289"/>
    </row>
    <row r="2762" spans="1:34" s="1342" customFormat="1" ht="36" x14ac:dyDescent="0.2">
      <c r="A2762" s="1091" t="s">
        <v>7629</v>
      </c>
      <c r="B2762" s="1091" t="s">
        <v>11485</v>
      </c>
      <c r="C2762" s="1091" t="s">
        <v>11486</v>
      </c>
      <c r="D2762" s="1091" t="s">
        <v>9795</v>
      </c>
      <c r="E2762" s="1091" t="s">
        <v>1388</v>
      </c>
      <c r="F2762" s="1091" t="s">
        <v>11501</v>
      </c>
      <c r="G2762" s="1091" t="s">
        <v>14158</v>
      </c>
      <c r="H2762" s="1091" t="s">
        <v>3781</v>
      </c>
      <c r="I2762" s="1091" t="s">
        <v>1717</v>
      </c>
      <c r="J2762" s="1351" t="s">
        <v>14159</v>
      </c>
      <c r="K2762" s="1289"/>
      <c r="L2762" s="1289"/>
      <c r="M2762" s="1289"/>
      <c r="N2762" s="1289"/>
      <c r="O2762" s="1289"/>
      <c r="P2762" s="1289"/>
      <c r="Q2762" s="1289"/>
      <c r="R2762" s="1289"/>
      <c r="S2762" s="1289"/>
      <c r="T2762" s="1289"/>
      <c r="U2762" s="1289"/>
      <c r="V2762" s="1289"/>
      <c r="W2762" s="1289"/>
      <c r="X2762" s="1289"/>
      <c r="Y2762" s="1289"/>
      <c r="Z2762" s="1289"/>
      <c r="AA2762" s="1289"/>
      <c r="AB2762" s="1289"/>
      <c r="AC2762" s="1289"/>
      <c r="AD2762" s="1289"/>
      <c r="AE2762" s="1289"/>
      <c r="AF2762" s="1289"/>
      <c r="AG2762" s="1289"/>
      <c r="AH2762" s="1289"/>
    </row>
    <row r="2763" spans="1:34" s="1342" customFormat="1" ht="36" x14ac:dyDescent="0.2">
      <c r="A2763" s="1091" t="s">
        <v>7629</v>
      </c>
      <c r="B2763" s="1091" t="s">
        <v>11485</v>
      </c>
      <c r="C2763" s="1091" t="s">
        <v>11486</v>
      </c>
      <c r="D2763" s="1091" t="s">
        <v>9795</v>
      </c>
      <c r="E2763" s="1091" t="s">
        <v>1388</v>
      </c>
      <c r="F2763" s="1091" t="s">
        <v>11502</v>
      </c>
      <c r="G2763" s="1091" t="s">
        <v>14158</v>
      </c>
      <c r="H2763" s="1091" t="s">
        <v>3781</v>
      </c>
      <c r="I2763" s="1091" t="s">
        <v>1717</v>
      </c>
      <c r="J2763" s="1351" t="s">
        <v>14159</v>
      </c>
      <c r="K2763" s="1289"/>
      <c r="L2763" s="1289"/>
      <c r="M2763" s="1289"/>
      <c r="N2763" s="1289"/>
      <c r="O2763" s="1289"/>
      <c r="P2763" s="1289"/>
      <c r="Q2763" s="1289"/>
      <c r="R2763" s="1289"/>
      <c r="S2763" s="1289"/>
      <c r="T2763" s="1289"/>
      <c r="U2763" s="1289"/>
      <c r="V2763" s="1289"/>
      <c r="W2763" s="1289"/>
      <c r="X2763" s="1289"/>
      <c r="Y2763" s="1289"/>
      <c r="Z2763" s="1289"/>
      <c r="AA2763" s="1289"/>
      <c r="AB2763" s="1289"/>
      <c r="AC2763" s="1289"/>
      <c r="AD2763" s="1289"/>
      <c r="AE2763" s="1289"/>
      <c r="AF2763" s="1289"/>
      <c r="AG2763" s="1289"/>
      <c r="AH2763" s="1289"/>
    </row>
    <row r="2764" spans="1:34" s="1342" customFormat="1" ht="36" x14ac:dyDescent="0.2">
      <c r="A2764" s="1091" t="s">
        <v>7629</v>
      </c>
      <c r="B2764" s="1091" t="s">
        <v>11485</v>
      </c>
      <c r="C2764" s="1091" t="s">
        <v>11486</v>
      </c>
      <c r="D2764" s="1091" t="s">
        <v>9795</v>
      </c>
      <c r="E2764" s="1091" t="s">
        <v>1388</v>
      </c>
      <c r="F2764" s="1091" t="s">
        <v>11503</v>
      </c>
      <c r="G2764" s="1091" t="s">
        <v>14158</v>
      </c>
      <c r="H2764" s="1091" t="s">
        <v>3781</v>
      </c>
      <c r="I2764" s="1091" t="s">
        <v>1717</v>
      </c>
      <c r="J2764" s="1351" t="s">
        <v>14159</v>
      </c>
      <c r="K2764" s="1289"/>
      <c r="L2764" s="1289"/>
      <c r="M2764" s="1289"/>
      <c r="N2764" s="1289"/>
      <c r="O2764" s="1289"/>
      <c r="P2764" s="1289"/>
      <c r="Q2764" s="1289"/>
      <c r="R2764" s="1289"/>
      <c r="S2764" s="1289"/>
      <c r="T2764" s="1289"/>
      <c r="U2764" s="1289"/>
      <c r="V2764" s="1289"/>
      <c r="W2764" s="1289"/>
      <c r="X2764" s="1289"/>
      <c r="Y2764" s="1289"/>
      <c r="Z2764" s="1289"/>
      <c r="AA2764" s="1289"/>
      <c r="AB2764" s="1289"/>
      <c r="AC2764" s="1289"/>
      <c r="AD2764" s="1289"/>
      <c r="AE2764" s="1289"/>
      <c r="AF2764" s="1289"/>
      <c r="AG2764" s="1289"/>
      <c r="AH2764" s="1289"/>
    </row>
    <row r="2765" spans="1:34" s="1342" customFormat="1" ht="36" x14ac:dyDescent="0.2">
      <c r="A2765" s="1091" t="s">
        <v>7629</v>
      </c>
      <c r="B2765" s="1091" t="s">
        <v>11485</v>
      </c>
      <c r="C2765" s="1091" t="s">
        <v>11486</v>
      </c>
      <c r="D2765" s="1091" t="s">
        <v>9795</v>
      </c>
      <c r="E2765" s="1091" t="s">
        <v>1388</v>
      </c>
      <c r="F2765" s="1091" t="s">
        <v>11504</v>
      </c>
      <c r="G2765" s="1091" t="s">
        <v>14158</v>
      </c>
      <c r="H2765" s="1091" t="s">
        <v>3781</v>
      </c>
      <c r="I2765" s="1091" t="s">
        <v>1717</v>
      </c>
      <c r="J2765" s="1351" t="s">
        <v>14159</v>
      </c>
      <c r="K2765" s="1289"/>
      <c r="L2765" s="1289"/>
      <c r="M2765" s="1289"/>
      <c r="N2765" s="1289"/>
      <c r="O2765" s="1289"/>
      <c r="P2765" s="1289"/>
      <c r="Q2765" s="1289"/>
      <c r="R2765" s="1289"/>
      <c r="S2765" s="1289"/>
      <c r="T2765" s="1289"/>
      <c r="U2765" s="1289"/>
      <c r="V2765" s="1289"/>
      <c r="W2765" s="1289"/>
      <c r="X2765" s="1289"/>
      <c r="Y2765" s="1289"/>
      <c r="Z2765" s="1289"/>
      <c r="AA2765" s="1289"/>
      <c r="AB2765" s="1289"/>
      <c r="AC2765" s="1289"/>
      <c r="AD2765" s="1289"/>
      <c r="AE2765" s="1289"/>
      <c r="AF2765" s="1289"/>
      <c r="AG2765" s="1289"/>
      <c r="AH2765" s="1289"/>
    </row>
    <row r="2766" spans="1:34" s="1342" customFormat="1" ht="36" x14ac:dyDescent="0.2">
      <c r="A2766" s="1091" t="s">
        <v>7629</v>
      </c>
      <c r="B2766" s="1091" t="s">
        <v>11485</v>
      </c>
      <c r="C2766" s="1091" t="s">
        <v>11486</v>
      </c>
      <c r="D2766" s="1091" t="s">
        <v>9795</v>
      </c>
      <c r="E2766" s="1091" t="s">
        <v>1388</v>
      </c>
      <c r="F2766" s="1091" t="s">
        <v>11505</v>
      </c>
      <c r="G2766" s="1091" t="s">
        <v>14158</v>
      </c>
      <c r="H2766" s="1091" t="s">
        <v>3781</v>
      </c>
      <c r="I2766" s="1091" t="s">
        <v>1717</v>
      </c>
      <c r="J2766" s="1351" t="s">
        <v>14159</v>
      </c>
      <c r="K2766" s="1289"/>
      <c r="L2766" s="1289"/>
      <c r="M2766" s="1289"/>
      <c r="N2766" s="1289"/>
      <c r="O2766" s="1289"/>
      <c r="P2766" s="1289"/>
      <c r="Q2766" s="1289"/>
      <c r="R2766" s="1289"/>
      <c r="S2766" s="1289"/>
      <c r="T2766" s="1289"/>
      <c r="U2766" s="1289"/>
      <c r="V2766" s="1289"/>
      <c r="W2766" s="1289"/>
      <c r="X2766" s="1289"/>
      <c r="Y2766" s="1289"/>
      <c r="Z2766" s="1289"/>
      <c r="AA2766" s="1289"/>
      <c r="AB2766" s="1289"/>
      <c r="AC2766" s="1289"/>
      <c r="AD2766" s="1289"/>
      <c r="AE2766" s="1289"/>
      <c r="AF2766" s="1289"/>
      <c r="AG2766" s="1289"/>
      <c r="AH2766" s="1289"/>
    </row>
    <row r="2767" spans="1:34" s="1342" customFormat="1" ht="36" x14ac:dyDescent="0.2">
      <c r="A2767" s="1091" t="s">
        <v>7629</v>
      </c>
      <c r="B2767" s="1091" t="s">
        <v>11485</v>
      </c>
      <c r="C2767" s="1091" t="s">
        <v>11486</v>
      </c>
      <c r="D2767" s="1091" t="s">
        <v>9795</v>
      </c>
      <c r="E2767" s="1091" t="s">
        <v>1388</v>
      </c>
      <c r="F2767" s="1091" t="s">
        <v>11506</v>
      </c>
      <c r="G2767" s="1091" t="s">
        <v>14158</v>
      </c>
      <c r="H2767" s="1091" t="s">
        <v>3781</v>
      </c>
      <c r="I2767" s="1091" t="s">
        <v>1717</v>
      </c>
      <c r="J2767" s="1351" t="s">
        <v>14159</v>
      </c>
      <c r="K2767" s="1289"/>
      <c r="L2767" s="1289"/>
      <c r="M2767" s="1289"/>
      <c r="N2767" s="1289"/>
      <c r="O2767" s="1289"/>
      <c r="P2767" s="1289"/>
      <c r="Q2767" s="1289"/>
      <c r="R2767" s="1289"/>
      <c r="S2767" s="1289"/>
      <c r="T2767" s="1289"/>
      <c r="U2767" s="1289"/>
      <c r="V2767" s="1289"/>
      <c r="W2767" s="1289"/>
      <c r="X2767" s="1289"/>
      <c r="Y2767" s="1289"/>
      <c r="Z2767" s="1289"/>
      <c r="AA2767" s="1289"/>
      <c r="AB2767" s="1289"/>
      <c r="AC2767" s="1289"/>
      <c r="AD2767" s="1289"/>
      <c r="AE2767" s="1289"/>
      <c r="AF2767" s="1289"/>
      <c r="AG2767" s="1289"/>
      <c r="AH2767" s="1289"/>
    </row>
    <row r="2768" spans="1:34" s="1342" customFormat="1" ht="36" x14ac:dyDescent="0.2">
      <c r="A2768" s="1091" t="s">
        <v>7629</v>
      </c>
      <c r="B2768" s="1091" t="s">
        <v>11485</v>
      </c>
      <c r="C2768" s="1091" t="s">
        <v>11486</v>
      </c>
      <c r="D2768" s="1091" t="s">
        <v>9795</v>
      </c>
      <c r="E2768" s="1091" t="s">
        <v>1388</v>
      </c>
      <c r="F2768" s="1091" t="s">
        <v>11507</v>
      </c>
      <c r="G2768" s="1091" t="s">
        <v>14158</v>
      </c>
      <c r="H2768" s="1091" t="s">
        <v>3781</v>
      </c>
      <c r="I2768" s="1091" t="s">
        <v>1717</v>
      </c>
      <c r="J2768" s="1351" t="s">
        <v>14159</v>
      </c>
      <c r="K2768" s="1289"/>
      <c r="L2768" s="1289"/>
      <c r="M2768" s="1289"/>
      <c r="N2768" s="1289"/>
      <c r="O2768" s="1289"/>
      <c r="P2768" s="1289"/>
      <c r="Q2768" s="1289"/>
      <c r="R2768" s="1289"/>
      <c r="S2768" s="1289"/>
      <c r="T2768" s="1289"/>
      <c r="U2768" s="1289"/>
      <c r="V2768" s="1289"/>
      <c r="W2768" s="1289"/>
      <c r="X2768" s="1289"/>
      <c r="Y2768" s="1289"/>
      <c r="Z2768" s="1289"/>
      <c r="AA2768" s="1289"/>
      <c r="AB2768" s="1289"/>
      <c r="AC2768" s="1289"/>
      <c r="AD2768" s="1289"/>
      <c r="AE2768" s="1289"/>
      <c r="AF2768" s="1289"/>
      <c r="AG2768" s="1289"/>
      <c r="AH2768" s="1289"/>
    </row>
    <row r="2769" spans="1:34" s="1342" customFormat="1" ht="36" x14ac:dyDescent="0.2">
      <c r="A2769" s="1091" t="s">
        <v>7629</v>
      </c>
      <c r="B2769" s="1091" t="s">
        <v>11485</v>
      </c>
      <c r="C2769" s="1091" t="s">
        <v>11486</v>
      </c>
      <c r="D2769" s="1091" t="s">
        <v>9795</v>
      </c>
      <c r="E2769" s="1091" t="s">
        <v>1388</v>
      </c>
      <c r="F2769" s="1091" t="s">
        <v>11508</v>
      </c>
      <c r="G2769" s="1091" t="s">
        <v>14158</v>
      </c>
      <c r="H2769" s="1091" t="s">
        <v>3781</v>
      </c>
      <c r="I2769" s="1091" t="s">
        <v>1717</v>
      </c>
      <c r="J2769" s="1351" t="s">
        <v>14159</v>
      </c>
      <c r="K2769" s="1289"/>
      <c r="L2769" s="1289"/>
      <c r="M2769" s="1289"/>
      <c r="N2769" s="1289"/>
      <c r="O2769" s="1289"/>
      <c r="P2769" s="1289"/>
      <c r="Q2769" s="1289"/>
      <c r="R2769" s="1289"/>
      <c r="S2769" s="1289"/>
      <c r="T2769" s="1289"/>
      <c r="U2769" s="1289"/>
      <c r="V2769" s="1289"/>
      <c r="W2769" s="1289"/>
      <c r="X2769" s="1289"/>
      <c r="Y2769" s="1289"/>
      <c r="Z2769" s="1289"/>
      <c r="AA2769" s="1289"/>
      <c r="AB2769" s="1289"/>
      <c r="AC2769" s="1289"/>
      <c r="AD2769" s="1289"/>
      <c r="AE2769" s="1289"/>
      <c r="AF2769" s="1289"/>
      <c r="AG2769" s="1289"/>
      <c r="AH2769" s="1289"/>
    </row>
    <row r="2770" spans="1:34" s="1342" customFormat="1" ht="36" x14ac:dyDescent="0.2">
      <c r="A2770" s="1091" t="s">
        <v>7629</v>
      </c>
      <c r="B2770" s="1091" t="s">
        <v>11485</v>
      </c>
      <c r="C2770" s="1091" t="s">
        <v>11486</v>
      </c>
      <c r="D2770" s="1091" t="s">
        <v>9795</v>
      </c>
      <c r="E2770" s="1091" t="s">
        <v>1388</v>
      </c>
      <c r="F2770" s="1091" t="s">
        <v>11509</v>
      </c>
      <c r="G2770" s="1091" t="s">
        <v>14158</v>
      </c>
      <c r="H2770" s="1091" t="s">
        <v>3781</v>
      </c>
      <c r="I2770" s="1091" t="s">
        <v>1717</v>
      </c>
      <c r="J2770" s="1351" t="s">
        <v>14159</v>
      </c>
      <c r="K2770" s="1289"/>
      <c r="L2770" s="1289"/>
      <c r="M2770" s="1289"/>
      <c r="N2770" s="1289"/>
      <c r="O2770" s="1289"/>
      <c r="P2770" s="1289"/>
      <c r="Q2770" s="1289"/>
      <c r="R2770" s="1289"/>
      <c r="S2770" s="1289"/>
      <c r="T2770" s="1289"/>
      <c r="U2770" s="1289"/>
      <c r="V2770" s="1289"/>
      <c r="W2770" s="1289"/>
      <c r="X2770" s="1289"/>
      <c r="Y2770" s="1289"/>
      <c r="Z2770" s="1289"/>
      <c r="AA2770" s="1289"/>
      <c r="AB2770" s="1289"/>
      <c r="AC2770" s="1289"/>
      <c r="AD2770" s="1289"/>
      <c r="AE2770" s="1289"/>
      <c r="AF2770" s="1289"/>
      <c r="AG2770" s="1289"/>
      <c r="AH2770" s="1289"/>
    </row>
    <row r="2771" spans="1:34" s="1342" customFormat="1" ht="36" x14ac:dyDescent="0.2">
      <c r="A2771" s="1091" t="s">
        <v>7629</v>
      </c>
      <c r="B2771" s="1091" t="s">
        <v>11485</v>
      </c>
      <c r="C2771" s="1091" t="s">
        <v>11486</v>
      </c>
      <c r="D2771" s="1091" t="s">
        <v>9795</v>
      </c>
      <c r="E2771" s="1091" t="s">
        <v>1388</v>
      </c>
      <c r="F2771" s="1091" t="s">
        <v>11510</v>
      </c>
      <c r="G2771" s="1091" t="s">
        <v>14158</v>
      </c>
      <c r="H2771" s="1091" t="s">
        <v>3781</v>
      </c>
      <c r="I2771" s="1091" t="s">
        <v>1717</v>
      </c>
      <c r="J2771" s="1351" t="s">
        <v>14159</v>
      </c>
      <c r="K2771" s="1289"/>
      <c r="L2771" s="1289"/>
      <c r="M2771" s="1289"/>
      <c r="N2771" s="1289"/>
      <c r="O2771" s="1289"/>
      <c r="P2771" s="1289"/>
      <c r="Q2771" s="1289"/>
      <c r="R2771" s="1289"/>
      <c r="S2771" s="1289"/>
      <c r="T2771" s="1289"/>
      <c r="U2771" s="1289"/>
      <c r="V2771" s="1289"/>
      <c r="W2771" s="1289"/>
      <c r="X2771" s="1289"/>
      <c r="Y2771" s="1289"/>
      <c r="Z2771" s="1289"/>
      <c r="AA2771" s="1289"/>
      <c r="AB2771" s="1289"/>
      <c r="AC2771" s="1289"/>
      <c r="AD2771" s="1289"/>
      <c r="AE2771" s="1289"/>
      <c r="AF2771" s="1289"/>
      <c r="AG2771" s="1289"/>
      <c r="AH2771" s="1289"/>
    </row>
    <row r="2772" spans="1:34" s="1342" customFormat="1" ht="36" x14ac:dyDescent="0.2">
      <c r="A2772" s="1091" t="s">
        <v>7629</v>
      </c>
      <c r="B2772" s="1091" t="s">
        <v>11485</v>
      </c>
      <c r="C2772" s="1091" t="s">
        <v>11486</v>
      </c>
      <c r="D2772" s="1091" t="s">
        <v>9795</v>
      </c>
      <c r="E2772" s="1091" t="s">
        <v>1388</v>
      </c>
      <c r="F2772" s="1091" t="s">
        <v>11511</v>
      </c>
      <c r="G2772" s="1091" t="s">
        <v>14158</v>
      </c>
      <c r="H2772" s="1091" t="s">
        <v>3781</v>
      </c>
      <c r="I2772" s="1091" t="s">
        <v>1717</v>
      </c>
      <c r="J2772" s="1351" t="s">
        <v>14159</v>
      </c>
      <c r="K2772" s="1289"/>
      <c r="L2772" s="1289"/>
      <c r="M2772" s="1289"/>
      <c r="N2772" s="1289"/>
      <c r="O2772" s="1289"/>
      <c r="P2772" s="1289"/>
      <c r="Q2772" s="1289"/>
      <c r="R2772" s="1289"/>
      <c r="S2772" s="1289"/>
      <c r="T2772" s="1289"/>
      <c r="U2772" s="1289"/>
      <c r="V2772" s="1289"/>
      <c r="W2772" s="1289"/>
      <c r="X2772" s="1289"/>
      <c r="Y2772" s="1289"/>
      <c r="Z2772" s="1289"/>
      <c r="AA2772" s="1289"/>
      <c r="AB2772" s="1289"/>
      <c r="AC2772" s="1289"/>
      <c r="AD2772" s="1289"/>
      <c r="AE2772" s="1289"/>
      <c r="AF2772" s="1289"/>
      <c r="AG2772" s="1289"/>
      <c r="AH2772" s="1289"/>
    </row>
    <row r="2773" spans="1:34" s="1342" customFormat="1" ht="36" x14ac:dyDescent="0.2">
      <c r="A2773" s="1091" t="s">
        <v>7629</v>
      </c>
      <c r="B2773" s="1091" t="s">
        <v>11485</v>
      </c>
      <c r="C2773" s="1091" t="s">
        <v>11486</v>
      </c>
      <c r="D2773" s="1091" t="s">
        <v>9795</v>
      </c>
      <c r="E2773" s="1091" t="s">
        <v>1388</v>
      </c>
      <c r="F2773" s="1091" t="s">
        <v>11512</v>
      </c>
      <c r="G2773" s="1091" t="s">
        <v>14158</v>
      </c>
      <c r="H2773" s="1091" t="s">
        <v>3781</v>
      </c>
      <c r="I2773" s="1091" t="s">
        <v>1717</v>
      </c>
      <c r="J2773" s="1351" t="s">
        <v>14159</v>
      </c>
      <c r="K2773" s="1289"/>
      <c r="L2773" s="1289"/>
      <c r="M2773" s="1289"/>
      <c r="N2773" s="1289"/>
      <c r="O2773" s="1289"/>
      <c r="P2773" s="1289"/>
      <c r="Q2773" s="1289"/>
      <c r="R2773" s="1289"/>
      <c r="S2773" s="1289"/>
      <c r="T2773" s="1289"/>
      <c r="U2773" s="1289"/>
      <c r="V2773" s="1289"/>
      <c r="W2773" s="1289"/>
      <c r="X2773" s="1289"/>
      <c r="Y2773" s="1289"/>
      <c r="Z2773" s="1289"/>
      <c r="AA2773" s="1289"/>
      <c r="AB2773" s="1289"/>
      <c r="AC2773" s="1289"/>
      <c r="AD2773" s="1289"/>
      <c r="AE2773" s="1289"/>
      <c r="AF2773" s="1289"/>
      <c r="AG2773" s="1289"/>
      <c r="AH2773" s="1289"/>
    </row>
    <row r="2774" spans="1:34" s="1342" customFormat="1" ht="36" x14ac:dyDescent="0.2">
      <c r="A2774" s="1091" t="s">
        <v>7629</v>
      </c>
      <c r="B2774" s="1091" t="s">
        <v>11485</v>
      </c>
      <c r="C2774" s="1091" t="s">
        <v>11486</v>
      </c>
      <c r="D2774" s="1091" t="s">
        <v>9795</v>
      </c>
      <c r="E2774" s="1091" t="s">
        <v>1388</v>
      </c>
      <c r="F2774" s="1091" t="s">
        <v>11513</v>
      </c>
      <c r="G2774" s="1091" t="s">
        <v>14158</v>
      </c>
      <c r="H2774" s="1091" t="s">
        <v>3781</v>
      </c>
      <c r="I2774" s="1091" t="s">
        <v>1717</v>
      </c>
      <c r="J2774" s="1351" t="s">
        <v>14159</v>
      </c>
      <c r="K2774" s="1289"/>
      <c r="L2774" s="1289"/>
      <c r="M2774" s="1289"/>
      <c r="N2774" s="1289"/>
      <c r="O2774" s="1289"/>
      <c r="P2774" s="1289"/>
      <c r="Q2774" s="1289"/>
      <c r="R2774" s="1289"/>
      <c r="S2774" s="1289"/>
      <c r="T2774" s="1289"/>
      <c r="U2774" s="1289"/>
      <c r="V2774" s="1289"/>
      <c r="W2774" s="1289"/>
      <c r="X2774" s="1289"/>
      <c r="Y2774" s="1289"/>
      <c r="Z2774" s="1289"/>
      <c r="AA2774" s="1289"/>
      <c r="AB2774" s="1289"/>
      <c r="AC2774" s="1289"/>
      <c r="AD2774" s="1289"/>
      <c r="AE2774" s="1289"/>
      <c r="AF2774" s="1289"/>
      <c r="AG2774" s="1289"/>
      <c r="AH2774" s="1289"/>
    </row>
    <row r="2775" spans="1:34" s="1342" customFormat="1" ht="36" x14ac:dyDescent="0.2">
      <c r="A2775" s="1091" t="s">
        <v>7629</v>
      </c>
      <c r="B2775" s="1091" t="s">
        <v>11485</v>
      </c>
      <c r="C2775" s="1091" t="s">
        <v>11486</v>
      </c>
      <c r="D2775" s="1091" t="s">
        <v>9795</v>
      </c>
      <c r="E2775" s="1091" t="s">
        <v>1388</v>
      </c>
      <c r="F2775" s="1091" t="s">
        <v>11514</v>
      </c>
      <c r="G2775" s="1091" t="s">
        <v>14158</v>
      </c>
      <c r="H2775" s="1091" t="s">
        <v>3781</v>
      </c>
      <c r="I2775" s="1091" t="s">
        <v>1717</v>
      </c>
      <c r="J2775" s="1351" t="s">
        <v>14159</v>
      </c>
      <c r="K2775" s="1289"/>
      <c r="L2775" s="1289"/>
      <c r="M2775" s="1289"/>
      <c r="N2775" s="1289"/>
      <c r="O2775" s="1289"/>
      <c r="P2775" s="1289"/>
      <c r="Q2775" s="1289"/>
      <c r="R2775" s="1289"/>
      <c r="S2775" s="1289"/>
      <c r="T2775" s="1289"/>
      <c r="U2775" s="1289"/>
      <c r="V2775" s="1289"/>
      <c r="W2775" s="1289"/>
      <c r="X2775" s="1289"/>
      <c r="Y2775" s="1289"/>
      <c r="Z2775" s="1289"/>
      <c r="AA2775" s="1289"/>
      <c r="AB2775" s="1289"/>
      <c r="AC2775" s="1289"/>
      <c r="AD2775" s="1289"/>
      <c r="AE2775" s="1289"/>
      <c r="AF2775" s="1289"/>
      <c r="AG2775" s="1289"/>
      <c r="AH2775" s="1289"/>
    </row>
    <row r="2776" spans="1:34" s="1342" customFormat="1" ht="36" x14ac:dyDescent="0.2">
      <c r="A2776" s="1091" t="s">
        <v>7629</v>
      </c>
      <c r="B2776" s="1091" t="s">
        <v>11485</v>
      </c>
      <c r="C2776" s="1091" t="s">
        <v>11486</v>
      </c>
      <c r="D2776" s="1091" t="s">
        <v>9795</v>
      </c>
      <c r="E2776" s="1091" t="s">
        <v>1388</v>
      </c>
      <c r="F2776" s="1091" t="s">
        <v>11515</v>
      </c>
      <c r="G2776" s="1091" t="s">
        <v>14158</v>
      </c>
      <c r="H2776" s="1091" t="s">
        <v>3781</v>
      </c>
      <c r="I2776" s="1091" t="s">
        <v>1717</v>
      </c>
      <c r="J2776" s="1351" t="s">
        <v>14159</v>
      </c>
      <c r="K2776" s="1289"/>
      <c r="L2776" s="1289"/>
      <c r="M2776" s="1289"/>
      <c r="N2776" s="1289"/>
      <c r="O2776" s="1289"/>
      <c r="P2776" s="1289"/>
      <c r="Q2776" s="1289"/>
      <c r="R2776" s="1289"/>
      <c r="S2776" s="1289"/>
      <c r="T2776" s="1289"/>
      <c r="U2776" s="1289"/>
      <c r="V2776" s="1289"/>
      <c r="W2776" s="1289"/>
      <c r="X2776" s="1289"/>
      <c r="Y2776" s="1289"/>
      <c r="Z2776" s="1289"/>
      <c r="AA2776" s="1289"/>
      <c r="AB2776" s="1289"/>
      <c r="AC2776" s="1289"/>
      <c r="AD2776" s="1289"/>
      <c r="AE2776" s="1289"/>
      <c r="AF2776" s="1289"/>
      <c r="AG2776" s="1289"/>
      <c r="AH2776" s="1289"/>
    </row>
    <row r="2777" spans="1:34" s="1342" customFormat="1" ht="36" x14ac:dyDescent="0.2">
      <c r="A2777" s="1091" t="s">
        <v>7629</v>
      </c>
      <c r="B2777" s="1091" t="s">
        <v>11485</v>
      </c>
      <c r="C2777" s="1091" t="s">
        <v>11486</v>
      </c>
      <c r="D2777" s="1091" t="s">
        <v>9795</v>
      </c>
      <c r="E2777" s="1091" t="s">
        <v>1388</v>
      </c>
      <c r="F2777" s="1091" t="s">
        <v>11516</v>
      </c>
      <c r="G2777" s="1091" t="s">
        <v>14158</v>
      </c>
      <c r="H2777" s="1091" t="s">
        <v>3781</v>
      </c>
      <c r="I2777" s="1091" t="s">
        <v>1717</v>
      </c>
      <c r="J2777" s="1351" t="s">
        <v>14159</v>
      </c>
      <c r="K2777" s="1289"/>
      <c r="L2777" s="1289"/>
      <c r="M2777" s="1289"/>
      <c r="N2777" s="1289"/>
      <c r="O2777" s="1289"/>
      <c r="P2777" s="1289"/>
      <c r="Q2777" s="1289"/>
      <c r="R2777" s="1289"/>
      <c r="S2777" s="1289"/>
      <c r="T2777" s="1289"/>
      <c r="U2777" s="1289"/>
      <c r="V2777" s="1289"/>
      <c r="W2777" s="1289"/>
      <c r="X2777" s="1289"/>
      <c r="Y2777" s="1289"/>
      <c r="Z2777" s="1289"/>
      <c r="AA2777" s="1289"/>
      <c r="AB2777" s="1289"/>
      <c r="AC2777" s="1289"/>
      <c r="AD2777" s="1289"/>
      <c r="AE2777" s="1289"/>
      <c r="AF2777" s="1289"/>
      <c r="AG2777" s="1289"/>
      <c r="AH2777" s="1289"/>
    </row>
    <row r="2778" spans="1:34" s="1342" customFormat="1" ht="36" x14ac:dyDescent="0.2">
      <c r="A2778" s="1091" t="s">
        <v>7629</v>
      </c>
      <c r="B2778" s="1091" t="s">
        <v>11485</v>
      </c>
      <c r="C2778" s="1091" t="s">
        <v>11486</v>
      </c>
      <c r="D2778" s="1091" t="s">
        <v>9795</v>
      </c>
      <c r="E2778" s="1091" t="s">
        <v>1388</v>
      </c>
      <c r="F2778" s="1091" t="s">
        <v>11517</v>
      </c>
      <c r="G2778" s="1091" t="s">
        <v>14158</v>
      </c>
      <c r="H2778" s="1091" t="s">
        <v>3781</v>
      </c>
      <c r="I2778" s="1091" t="s">
        <v>1717</v>
      </c>
      <c r="J2778" s="1351" t="s">
        <v>14159</v>
      </c>
      <c r="K2778" s="1289"/>
      <c r="L2778" s="1289"/>
      <c r="M2778" s="1289"/>
      <c r="N2778" s="1289"/>
      <c r="O2778" s="1289"/>
      <c r="P2778" s="1289"/>
      <c r="Q2778" s="1289"/>
      <c r="R2778" s="1289"/>
      <c r="S2778" s="1289"/>
      <c r="T2778" s="1289"/>
      <c r="U2778" s="1289"/>
      <c r="V2778" s="1289"/>
      <c r="W2778" s="1289"/>
      <c r="X2778" s="1289"/>
      <c r="Y2778" s="1289"/>
      <c r="Z2778" s="1289"/>
      <c r="AA2778" s="1289"/>
      <c r="AB2778" s="1289"/>
      <c r="AC2778" s="1289"/>
      <c r="AD2778" s="1289"/>
      <c r="AE2778" s="1289"/>
      <c r="AF2778" s="1289"/>
      <c r="AG2778" s="1289"/>
      <c r="AH2778" s="1289"/>
    </row>
    <row r="2779" spans="1:34" s="1342" customFormat="1" ht="36" x14ac:dyDescent="0.2">
      <c r="A2779" s="1091" t="s">
        <v>7629</v>
      </c>
      <c r="B2779" s="1091" t="s">
        <v>11485</v>
      </c>
      <c r="C2779" s="1091" t="s">
        <v>11486</v>
      </c>
      <c r="D2779" s="1091" t="s">
        <v>9795</v>
      </c>
      <c r="E2779" s="1091" t="s">
        <v>1388</v>
      </c>
      <c r="F2779" s="1091" t="s">
        <v>11518</v>
      </c>
      <c r="G2779" s="1091" t="s">
        <v>14158</v>
      </c>
      <c r="H2779" s="1091" t="s">
        <v>3781</v>
      </c>
      <c r="I2779" s="1091" t="s">
        <v>1717</v>
      </c>
      <c r="J2779" s="1351" t="s">
        <v>14159</v>
      </c>
      <c r="K2779" s="1289"/>
      <c r="L2779" s="1289"/>
      <c r="M2779" s="1289"/>
      <c r="N2779" s="1289"/>
      <c r="O2779" s="1289"/>
      <c r="P2779" s="1289"/>
      <c r="Q2779" s="1289"/>
      <c r="R2779" s="1289"/>
      <c r="S2779" s="1289"/>
      <c r="T2779" s="1289"/>
      <c r="U2779" s="1289"/>
      <c r="V2779" s="1289"/>
      <c r="W2779" s="1289"/>
      <c r="X2779" s="1289"/>
      <c r="Y2779" s="1289"/>
      <c r="Z2779" s="1289"/>
      <c r="AA2779" s="1289"/>
      <c r="AB2779" s="1289"/>
      <c r="AC2779" s="1289"/>
      <c r="AD2779" s="1289"/>
      <c r="AE2779" s="1289"/>
      <c r="AF2779" s="1289"/>
      <c r="AG2779" s="1289"/>
      <c r="AH2779" s="1289"/>
    </row>
    <row r="2780" spans="1:34" s="1342" customFormat="1" ht="36" x14ac:dyDescent="0.2">
      <c r="A2780" s="1091" t="s">
        <v>7629</v>
      </c>
      <c r="B2780" s="1091" t="s">
        <v>11485</v>
      </c>
      <c r="C2780" s="1091" t="s">
        <v>11486</v>
      </c>
      <c r="D2780" s="1091" t="s">
        <v>9795</v>
      </c>
      <c r="E2780" s="1091" t="s">
        <v>1388</v>
      </c>
      <c r="F2780" s="1091" t="s">
        <v>11519</v>
      </c>
      <c r="G2780" s="1091" t="s">
        <v>14158</v>
      </c>
      <c r="H2780" s="1091" t="s">
        <v>3781</v>
      </c>
      <c r="I2780" s="1091" t="s">
        <v>1717</v>
      </c>
      <c r="J2780" s="1351" t="s">
        <v>14159</v>
      </c>
      <c r="K2780" s="1289"/>
      <c r="L2780" s="1289"/>
      <c r="M2780" s="1289"/>
      <c r="N2780" s="1289"/>
      <c r="O2780" s="1289"/>
      <c r="P2780" s="1289"/>
      <c r="Q2780" s="1289"/>
      <c r="R2780" s="1289"/>
      <c r="S2780" s="1289"/>
      <c r="T2780" s="1289"/>
      <c r="U2780" s="1289"/>
      <c r="V2780" s="1289"/>
      <c r="W2780" s="1289"/>
      <c r="X2780" s="1289"/>
      <c r="Y2780" s="1289"/>
      <c r="Z2780" s="1289"/>
      <c r="AA2780" s="1289"/>
      <c r="AB2780" s="1289"/>
      <c r="AC2780" s="1289"/>
      <c r="AD2780" s="1289"/>
      <c r="AE2780" s="1289"/>
      <c r="AF2780" s="1289"/>
      <c r="AG2780" s="1289"/>
      <c r="AH2780" s="1289"/>
    </row>
    <row r="2781" spans="1:34" s="1342" customFormat="1" ht="36" x14ac:dyDescent="0.2">
      <c r="A2781" s="1091" t="s">
        <v>7629</v>
      </c>
      <c r="B2781" s="1091" t="s">
        <v>11485</v>
      </c>
      <c r="C2781" s="1091" t="s">
        <v>11486</v>
      </c>
      <c r="D2781" s="1091" t="s">
        <v>9795</v>
      </c>
      <c r="E2781" s="1091" t="s">
        <v>1388</v>
      </c>
      <c r="F2781" s="1091" t="s">
        <v>11520</v>
      </c>
      <c r="G2781" s="1091" t="s">
        <v>14158</v>
      </c>
      <c r="H2781" s="1091" t="s">
        <v>3781</v>
      </c>
      <c r="I2781" s="1091" t="s">
        <v>1717</v>
      </c>
      <c r="J2781" s="1351" t="s">
        <v>14159</v>
      </c>
      <c r="K2781" s="1289"/>
      <c r="L2781" s="1289"/>
      <c r="M2781" s="1289"/>
      <c r="N2781" s="1289"/>
      <c r="O2781" s="1289"/>
      <c r="P2781" s="1289"/>
      <c r="Q2781" s="1289"/>
      <c r="R2781" s="1289"/>
      <c r="S2781" s="1289"/>
      <c r="T2781" s="1289"/>
      <c r="U2781" s="1289"/>
      <c r="V2781" s="1289"/>
      <c r="W2781" s="1289"/>
      <c r="X2781" s="1289"/>
      <c r="Y2781" s="1289"/>
      <c r="Z2781" s="1289"/>
      <c r="AA2781" s="1289"/>
      <c r="AB2781" s="1289"/>
      <c r="AC2781" s="1289"/>
      <c r="AD2781" s="1289"/>
      <c r="AE2781" s="1289"/>
      <c r="AF2781" s="1289"/>
      <c r="AG2781" s="1289"/>
      <c r="AH2781" s="1289"/>
    </row>
    <row r="2782" spans="1:34" s="1342" customFormat="1" ht="36" x14ac:dyDescent="0.2">
      <c r="A2782" s="1091" t="s">
        <v>7629</v>
      </c>
      <c r="B2782" s="1091" t="s">
        <v>11485</v>
      </c>
      <c r="C2782" s="1091" t="s">
        <v>11486</v>
      </c>
      <c r="D2782" s="1091" t="s">
        <v>9795</v>
      </c>
      <c r="E2782" s="1091" t="s">
        <v>1388</v>
      </c>
      <c r="F2782" s="1091" t="s">
        <v>11521</v>
      </c>
      <c r="G2782" s="1091" t="s">
        <v>14158</v>
      </c>
      <c r="H2782" s="1091" t="s">
        <v>3781</v>
      </c>
      <c r="I2782" s="1091" t="s">
        <v>1717</v>
      </c>
      <c r="J2782" s="1351" t="s">
        <v>14159</v>
      </c>
      <c r="K2782" s="1289"/>
      <c r="L2782" s="1289"/>
      <c r="M2782" s="1289"/>
      <c r="N2782" s="1289"/>
      <c r="O2782" s="1289"/>
      <c r="P2782" s="1289"/>
      <c r="Q2782" s="1289"/>
      <c r="R2782" s="1289"/>
      <c r="S2782" s="1289"/>
      <c r="T2782" s="1289"/>
      <c r="U2782" s="1289"/>
      <c r="V2782" s="1289"/>
      <c r="W2782" s="1289"/>
      <c r="X2782" s="1289"/>
      <c r="Y2782" s="1289"/>
      <c r="Z2782" s="1289"/>
      <c r="AA2782" s="1289"/>
      <c r="AB2782" s="1289"/>
      <c r="AC2782" s="1289"/>
      <c r="AD2782" s="1289"/>
      <c r="AE2782" s="1289"/>
      <c r="AF2782" s="1289"/>
      <c r="AG2782" s="1289"/>
      <c r="AH2782" s="1289"/>
    </row>
    <row r="2783" spans="1:34" s="1342" customFormat="1" ht="36" x14ac:dyDescent="0.2">
      <c r="A2783" s="1091" t="s">
        <v>7629</v>
      </c>
      <c r="B2783" s="1091" t="s">
        <v>11522</v>
      </c>
      <c r="C2783" s="1091" t="s">
        <v>11486</v>
      </c>
      <c r="D2783" s="1091" t="s">
        <v>9795</v>
      </c>
      <c r="E2783" s="1091" t="s">
        <v>1667</v>
      </c>
      <c r="F2783" s="1091" t="s">
        <v>11487</v>
      </c>
      <c r="G2783" s="1091" t="s">
        <v>14150</v>
      </c>
      <c r="H2783" s="1091" t="s">
        <v>13451</v>
      </c>
      <c r="I2783" s="1091" t="s">
        <v>14151</v>
      </c>
      <c r="J2783" s="1351" t="s">
        <v>14152</v>
      </c>
      <c r="K2783" s="1289"/>
      <c r="L2783" s="1289"/>
      <c r="M2783" s="1289"/>
      <c r="N2783" s="1289"/>
      <c r="O2783" s="1289"/>
      <c r="P2783" s="1289"/>
      <c r="Q2783" s="1289"/>
      <c r="R2783" s="1289"/>
      <c r="S2783" s="1289"/>
      <c r="T2783" s="1289"/>
      <c r="U2783" s="1289"/>
      <c r="V2783" s="1289"/>
      <c r="W2783" s="1289"/>
      <c r="X2783" s="1289"/>
      <c r="Y2783" s="1289"/>
      <c r="Z2783" s="1289"/>
      <c r="AA2783" s="1289"/>
      <c r="AB2783" s="1289"/>
      <c r="AC2783" s="1289"/>
      <c r="AD2783" s="1289"/>
      <c r="AE2783" s="1289"/>
      <c r="AF2783" s="1289"/>
      <c r="AG2783" s="1289"/>
      <c r="AH2783" s="1289"/>
    </row>
    <row r="2784" spans="1:34" s="1342" customFormat="1" ht="36" x14ac:dyDescent="0.2">
      <c r="A2784" s="1091" t="s">
        <v>7629</v>
      </c>
      <c r="B2784" s="1091" t="s">
        <v>11522</v>
      </c>
      <c r="C2784" s="1091" t="s">
        <v>11486</v>
      </c>
      <c r="D2784" s="1091" t="s">
        <v>9795</v>
      </c>
      <c r="E2784" s="1091" t="s">
        <v>1667</v>
      </c>
      <c r="F2784" s="1091" t="s">
        <v>11523</v>
      </c>
      <c r="G2784" s="1091" t="s">
        <v>14172</v>
      </c>
      <c r="H2784" s="1091" t="s">
        <v>1414</v>
      </c>
      <c r="I2784" s="1091" t="s">
        <v>14173</v>
      </c>
      <c r="J2784" s="1351" t="s">
        <v>14174</v>
      </c>
      <c r="K2784" s="1289"/>
      <c r="L2784" s="1289"/>
      <c r="M2784" s="1289"/>
      <c r="N2784" s="1289"/>
      <c r="O2784" s="1289"/>
      <c r="P2784" s="1289"/>
      <c r="Q2784" s="1289"/>
      <c r="R2784" s="1289"/>
      <c r="S2784" s="1289"/>
      <c r="T2784" s="1289"/>
      <c r="U2784" s="1289"/>
      <c r="V2784" s="1289"/>
      <c r="W2784" s="1289"/>
      <c r="X2784" s="1289"/>
      <c r="Y2784" s="1289"/>
      <c r="Z2784" s="1289"/>
      <c r="AA2784" s="1289"/>
      <c r="AB2784" s="1289"/>
      <c r="AC2784" s="1289"/>
      <c r="AD2784" s="1289"/>
      <c r="AE2784" s="1289"/>
      <c r="AF2784" s="1289"/>
      <c r="AG2784" s="1289"/>
      <c r="AH2784" s="1289"/>
    </row>
    <row r="2785" spans="1:34" s="1342" customFormat="1" ht="36" x14ac:dyDescent="0.2">
      <c r="A2785" s="1091" t="s">
        <v>7629</v>
      </c>
      <c r="B2785" s="1091" t="s">
        <v>11522</v>
      </c>
      <c r="C2785" s="1091" t="s">
        <v>11486</v>
      </c>
      <c r="D2785" s="1091" t="s">
        <v>9795</v>
      </c>
      <c r="E2785" s="1091" t="s">
        <v>1667</v>
      </c>
      <c r="F2785" s="1091" t="s">
        <v>11524</v>
      </c>
      <c r="G2785" s="1091" t="s">
        <v>14175</v>
      </c>
      <c r="H2785" s="1091" t="s">
        <v>1876</v>
      </c>
      <c r="I2785" s="1091" t="s">
        <v>1422</v>
      </c>
      <c r="J2785" s="1351" t="s">
        <v>14176</v>
      </c>
      <c r="K2785" s="1289"/>
      <c r="L2785" s="1289"/>
      <c r="M2785" s="1289"/>
      <c r="N2785" s="1289"/>
      <c r="O2785" s="1289"/>
      <c r="P2785" s="1289"/>
      <c r="Q2785" s="1289"/>
      <c r="R2785" s="1289"/>
      <c r="S2785" s="1289"/>
      <c r="T2785" s="1289"/>
      <c r="U2785" s="1289"/>
      <c r="V2785" s="1289"/>
      <c r="W2785" s="1289"/>
      <c r="X2785" s="1289"/>
      <c r="Y2785" s="1289"/>
      <c r="Z2785" s="1289"/>
      <c r="AA2785" s="1289"/>
      <c r="AB2785" s="1289"/>
      <c r="AC2785" s="1289"/>
      <c r="AD2785" s="1289"/>
      <c r="AE2785" s="1289"/>
      <c r="AF2785" s="1289"/>
      <c r="AG2785" s="1289"/>
      <c r="AH2785" s="1289"/>
    </row>
    <row r="2786" spans="1:34" s="1342" customFormat="1" ht="36" x14ac:dyDescent="0.2">
      <c r="A2786" s="1091" t="s">
        <v>7629</v>
      </c>
      <c r="B2786" s="1091" t="s">
        <v>11522</v>
      </c>
      <c r="C2786" s="1091" t="s">
        <v>11486</v>
      </c>
      <c r="D2786" s="1091" t="s">
        <v>9795</v>
      </c>
      <c r="E2786" s="1091" t="s">
        <v>1667</v>
      </c>
      <c r="F2786" s="1091" t="s">
        <v>11525</v>
      </c>
      <c r="G2786" s="1091" t="s">
        <v>2514</v>
      </c>
      <c r="H2786" s="1091" t="s">
        <v>14177</v>
      </c>
      <c r="I2786" s="1091" t="s">
        <v>14178</v>
      </c>
      <c r="J2786" s="1351" t="s">
        <v>14179</v>
      </c>
      <c r="K2786" s="1289"/>
      <c r="L2786" s="1289"/>
      <c r="M2786" s="1289"/>
      <c r="N2786" s="1289"/>
      <c r="O2786" s="1289"/>
      <c r="P2786" s="1289"/>
      <c r="Q2786" s="1289"/>
      <c r="R2786" s="1289"/>
      <c r="S2786" s="1289"/>
      <c r="T2786" s="1289"/>
      <c r="U2786" s="1289"/>
      <c r="V2786" s="1289"/>
      <c r="W2786" s="1289"/>
      <c r="X2786" s="1289"/>
      <c r="Y2786" s="1289"/>
      <c r="Z2786" s="1289"/>
      <c r="AA2786" s="1289"/>
      <c r="AB2786" s="1289"/>
      <c r="AC2786" s="1289"/>
      <c r="AD2786" s="1289"/>
      <c r="AE2786" s="1289"/>
      <c r="AF2786" s="1289"/>
      <c r="AG2786" s="1289"/>
      <c r="AH2786" s="1289"/>
    </row>
    <row r="2787" spans="1:34" s="1342" customFormat="1" ht="36" x14ac:dyDescent="0.2">
      <c r="A2787" s="1091" t="s">
        <v>7629</v>
      </c>
      <c r="B2787" s="1091" t="s">
        <v>11522</v>
      </c>
      <c r="C2787" s="1091" t="s">
        <v>11486</v>
      </c>
      <c r="D2787" s="1091" t="s">
        <v>9795</v>
      </c>
      <c r="E2787" s="1091" t="s">
        <v>1667</v>
      </c>
      <c r="F2787" s="1091" t="s">
        <v>11495</v>
      </c>
      <c r="G2787" s="1091" t="s">
        <v>14160</v>
      </c>
      <c r="H2787" s="1091" t="s">
        <v>2207</v>
      </c>
      <c r="I2787" s="1091" t="s">
        <v>14161</v>
      </c>
      <c r="J2787" s="1351" t="s">
        <v>14162</v>
      </c>
      <c r="K2787" s="1289"/>
      <c r="L2787" s="1289"/>
      <c r="M2787" s="1289"/>
      <c r="N2787" s="1289"/>
      <c r="O2787" s="1289"/>
      <c r="P2787" s="1289"/>
      <c r="Q2787" s="1289"/>
      <c r="R2787" s="1289"/>
      <c r="S2787" s="1289"/>
      <c r="T2787" s="1289"/>
      <c r="U2787" s="1289"/>
      <c r="V2787" s="1289"/>
      <c r="W2787" s="1289"/>
      <c r="X2787" s="1289"/>
      <c r="Y2787" s="1289"/>
      <c r="Z2787" s="1289"/>
      <c r="AA2787" s="1289"/>
      <c r="AB2787" s="1289"/>
      <c r="AC2787" s="1289"/>
      <c r="AD2787" s="1289"/>
      <c r="AE2787" s="1289"/>
      <c r="AF2787" s="1289"/>
      <c r="AG2787" s="1289"/>
      <c r="AH2787" s="1289"/>
    </row>
    <row r="2788" spans="1:34" s="1342" customFormat="1" ht="36" x14ac:dyDescent="0.2">
      <c r="A2788" s="1091" t="s">
        <v>7629</v>
      </c>
      <c r="B2788" s="1091" t="s">
        <v>11522</v>
      </c>
      <c r="C2788" s="1091" t="s">
        <v>11486</v>
      </c>
      <c r="D2788" s="1091" t="s">
        <v>9795</v>
      </c>
      <c r="E2788" s="1091" t="s">
        <v>1667</v>
      </c>
      <c r="F2788" s="1091" t="s">
        <v>11497</v>
      </c>
      <c r="G2788" s="1091" t="s">
        <v>14166</v>
      </c>
      <c r="H2788" s="1091" t="s">
        <v>2157</v>
      </c>
      <c r="I2788" s="1091" t="s">
        <v>14167</v>
      </c>
      <c r="J2788" s="1351" t="s">
        <v>14168</v>
      </c>
      <c r="K2788" s="1289"/>
      <c r="L2788" s="1289"/>
      <c r="M2788" s="1289"/>
      <c r="N2788" s="1289"/>
      <c r="O2788" s="1289"/>
      <c r="P2788" s="1289"/>
      <c r="Q2788" s="1289"/>
      <c r="R2788" s="1289"/>
      <c r="S2788" s="1289"/>
      <c r="T2788" s="1289"/>
      <c r="U2788" s="1289"/>
      <c r="V2788" s="1289"/>
      <c r="W2788" s="1289"/>
      <c r="X2788" s="1289"/>
      <c r="Y2788" s="1289"/>
      <c r="Z2788" s="1289"/>
      <c r="AA2788" s="1289"/>
      <c r="AB2788" s="1289"/>
      <c r="AC2788" s="1289"/>
      <c r="AD2788" s="1289"/>
      <c r="AE2788" s="1289"/>
      <c r="AF2788" s="1289"/>
      <c r="AG2788" s="1289"/>
      <c r="AH2788" s="1289"/>
    </row>
    <row r="2789" spans="1:34" s="1342" customFormat="1" ht="36" x14ac:dyDescent="0.2">
      <c r="A2789" s="1091" t="s">
        <v>7629</v>
      </c>
      <c r="B2789" s="1091" t="s">
        <v>11526</v>
      </c>
      <c r="C2789" s="1091" t="s">
        <v>11486</v>
      </c>
      <c r="D2789" s="1091" t="s">
        <v>9795</v>
      </c>
      <c r="E2789" s="1091" t="s">
        <v>214</v>
      </c>
      <c r="F2789" s="1091" t="s">
        <v>11487</v>
      </c>
      <c r="G2789" s="1091" t="s">
        <v>14180</v>
      </c>
      <c r="H2789" s="1091" t="s">
        <v>14181</v>
      </c>
      <c r="I2789" s="1091" t="s">
        <v>2819</v>
      </c>
      <c r="J2789" s="1351" t="s">
        <v>14182</v>
      </c>
      <c r="K2789" s="1289"/>
      <c r="L2789" s="1289"/>
      <c r="M2789" s="1289"/>
      <c r="N2789" s="1289"/>
      <c r="O2789" s="1289"/>
      <c r="P2789" s="1289"/>
      <c r="Q2789" s="1289"/>
      <c r="R2789" s="1289"/>
      <c r="S2789" s="1289"/>
      <c r="T2789" s="1289"/>
      <c r="U2789" s="1289"/>
      <c r="V2789" s="1289"/>
      <c r="W2789" s="1289"/>
      <c r="X2789" s="1289"/>
      <c r="Y2789" s="1289"/>
      <c r="Z2789" s="1289"/>
      <c r="AA2789" s="1289"/>
      <c r="AB2789" s="1289"/>
      <c r="AC2789" s="1289"/>
      <c r="AD2789" s="1289"/>
      <c r="AE2789" s="1289"/>
      <c r="AF2789" s="1289"/>
      <c r="AG2789" s="1289"/>
      <c r="AH2789" s="1289"/>
    </row>
    <row r="2790" spans="1:34" s="1342" customFormat="1" ht="36" x14ac:dyDescent="0.2">
      <c r="A2790" s="1091" t="s">
        <v>7629</v>
      </c>
      <c r="B2790" s="1091" t="s">
        <v>11526</v>
      </c>
      <c r="C2790" s="1091" t="s">
        <v>11486</v>
      </c>
      <c r="D2790" s="1091" t="s">
        <v>9795</v>
      </c>
      <c r="E2790" s="1091" t="s">
        <v>214</v>
      </c>
      <c r="F2790" s="1091" t="s">
        <v>11527</v>
      </c>
      <c r="G2790" s="1091" t="s">
        <v>14180</v>
      </c>
      <c r="H2790" s="1091" t="s">
        <v>14181</v>
      </c>
      <c r="I2790" s="1091" t="s">
        <v>2819</v>
      </c>
      <c r="J2790" s="1351" t="s">
        <v>14182</v>
      </c>
      <c r="K2790" s="1289"/>
      <c r="L2790" s="1289"/>
      <c r="M2790" s="1289"/>
      <c r="N2790" s="1289"/>
      <c r="O2790" s="1289"/>
      <c r="P2790" s="1289"/>
      <c r="Q2790" s="1289"/>
      <c r="R2790" s="1289"/>
      <c r="S2790" s="1289"/>
      <c r="T2790" s="1289"/>
      <c r="U2790" s="1289"/>
      <c r="V2790" s="1289"/>
      <c r="W2790" s="1289"/>
      <c r="X2790" s="1289"/>
      <c r="Y2790" s="1289"/>
      <c r="Z2790" s="1289"/>
      <c r="AA2790" s="1289"/>
      <c r="AB2790" s="1289"/>
      <c r="AC2790" s="1289"/>
      <c r="AD2790" s="1289"/>
      <c r="AE2790" s="1289"/>
      <c r="AF2790" s="1289"/>
      <c r="AG2790" s="1289"/>
      <c r="AH2790" s="1289"/>
    </row>
    <row r="2791" spans="1:34" s="1342" customFormat="1" ht="36" x14ac:dyDescent="0.2">
      <c r="A2791" s="1091" t="s">
        <v>7629</v>
      </c>
      <c r="B2791" s="1091" t="s">
        <v>11528</v>
      </c>
      <c r="C2791" s="1091" t="s">
        <v>11486</v>
      </c>
      <c r="D2791" s="1091" t="s">
        <v>9795</v>
      </c>
      <c r="E2791" s="1091" t="s">
        <v>1629</v>
      </c>
      <c r="F2791" s="1091" t="s">
        <v>11529</v>
      </c>
      <c r="G2791" s="1091" t="s">
        <v>5720</v>
      </c>
      <c r="H2791" s="1091" t="s">
        <v>14153</v>
      </c>
      <c r="I2791" s="1091" t="s">
        <v>14154</v>
      </c>
      <c r="J2791" s="1351" t="s">
        <v>14155</v>
      </c>
      <c r="K2791" s="1289"/>
      <c r="L2791" s="1289"/>
      <c r="M2791" s="1289"/>
      <c r="N2791" s="1289"/>
      <c r="O2791" s="1289"/>
      <c r="P2791" s="1289"/>
      <c r="Q2791" s="1289"/>
      <c r="R2791" s="1289"/>
      <c r="S2791" s="1289"/>
      <c r="T2791" s="1289"/>
      <c r="U2791" s="1289"/>
      <c r="V2791" s="1289"/>
      <c r="W2791" s="1289"/>
      <c r="X2791" s="1289"/>
      <c r="Y2791" s="1289"/>
      <c r="Z2791" s="1289"/>
      <c r="AA2791" s="1289"/>
      <c r="AB2791" s="1289"/>
      <c r="AC2791" s="1289"/>
      <c r="AD2791" s="1289"/>
      <c r="AE2791" s="1289"/>
      <c r="AF2791" s="1289"/>
      <c r="AG2791" s="1289"/>
      <c r="AH2791" s="1289"/>
    </row>
    <row r="2792" spans="1:34" s="1342" customFormat="1" ht="36" x14ac:dyDescent="0.2">
      <c r="A2792" s="1091" t="s">
        <v>7629</v>
      </c>
      <c r="B2792" s="1091" t="s">
        <v>11528</v>
      </c>
      <c r="C2792" s="1091" t="s">
        <v>11486</v>
      </c>
      <c r="D2792" s="1091" t="s">
        <v>9795</v>
      </c>
      <c r="E2792" s="1091" t="s">
        <v>1629</v>
      </c>
      <c r="F2792" s="1091" t="s">
        <v>11530</v>
      </c>
      <c r="G2792" s="1091" t="s">
        <v>5720</v>
      </c>
      <c r="H2792" s="1091" t="s">
        <v>14153</v>
      </c>
      <c r="I2792" s="1091" t="s">
        <v>14154</v>
      </c>
      <c r="J2792" s="1351" t="s">
        <v>14155</v>
      </c>
      <c r="K2792" s="1289"/>
      <c r="L2792" s="1289"/>
      <c r="M2792" s="1289"/>
      <c r="N2792" s="1289"/>
      <c r="O2792" s="1289"/>
      <c r="P2792" s="1289"/>
      <c r="Q2792" s="1289"/>
      <c r="R2792" s="1289"/>
      <c r="S2792" s="1289"/>
      <c r="T2792" s="1289"/>
      <c r="U2792" s="1289"/>
      <c r="V2792" s="1289"/>
      <c r="W2792" s="1289"/>
      <c r="X2792" s="1289"/>
      <c r="Y2792" s="1289"/>
      <c r="Z2792" s="1289"/>
      <c r="AA2792" s="1289"/>
      <c r="AB2792" s="1289"/>
      <c r="AC2792" s="1289"/>
      <c r="AD2792" s="1289"/>
      <c r="AE2792" s="1289"/>
      <c r="AF2792" s="1289"/>
      <c r="AG2792" s="1289"/>
      <c r="AH2792" s="1289"/>
    </row>
    <row r="2793" spans="1:34" s="1342" customFormat="1" ht="36" x14ac:dyDescent="0.2">
      <c r="A2793" s="1091" t="s">
        <v>7629</v>
      </c>
      <c r="B2793" s="1091" t="s">
        <v>11528</v>
      </c>
      <c r="C2793" s="1091" t="s">
        <v>11486</v>
      </c>
      <c r="D2793" s="1091" t="s">
        <v>9795</v>
      </c>
      <c r="E2793" s="1091" t="s">
        <v>1629</v>
      </c>
      <c r="F2793" s="1091" t="s">
        <v>11531</v>
      </c>
      <c r="G2793" s="1091" t="s">
        <v>5720</v>
      </c>
      <c r="H2793" s="1091" t="s">
        <v>14153</v>
      </c>
      <c r="I2793" s="1091" t="s">
        <v>14154</v>
      </c>
      <c r="J2793" s="1351" t="s">
        <v>14155</v>
      </c>
      <c r="K2793" s="1289"/>
      <c r="L2793" s="1289"/>
      <c r="M2793" s="1289"/>
      <c r="N2793" s="1289"/>
      <c r="O2793" s="1289"/>
      <c r="P2793" s="1289"/>
      <c r="Q2793" s="1289"/>
      <c r="R2793" s="1289"/>
      <c r="S2793" s="1289"/>
      <c r="T2793" s="1289"/>
      <c r="U2793" s="1289"/>
      <c r="V2793" s="1289"/>
      <c r="W2793" s="1289"/>
      <c r="X2793" s="1289"/>
      <c r="Y2793" s="1289"/>
      <c r="Z2793" s="1289"/>
      <c r="AA2793" s="1289"/>
      <c r="AB2793" s="1289"/>
      <c r="AC2793" s="1289"/>
      <c r="AD2793" s="1289"/>
      <c r="AE2793" s="1289"/>
      <c r="AF2793" s="1289"/>
      <c r="AG2793" s="1289"/>
      <c r="AH2793" s="1289"/>
    </row>
    <row r="2794" spans="1:34" s="1342" customFormat="1" ht="36" x14ac:dyDescent="0.2">
      <c r="A2794" s="1091" t="s">
        <v>7629</v>
      </c>
      <c r="B2794" s="1091" t="s">
        <v>11528</v>
      </c>
      <c r="C2794" s="1091" t="s">
        <v>11486</v>
      </c>
      <c r="D2794" s="1091" t="s">
        <v>9795</v>
      </c>
      <c r="E2794" s="1091" t="s">
        <v>1629</v>
      </c>
      <c r="F2794" s="1091" t="s">
        <v>11532</v>
      </c>
      <c r="G2794" s="1091" t="s">
        <v>5720</v>
      </c>
      <c r="H2794" s="1091" t="s">
        <v>14153</v>
      </c>
      <c r="I2794" s="1091" t="s">
        <v>14154</v>
      </c>
      <c r="J2794" s="1351" t="s">
        <v>14155</v>
      </c>
      <c r="K2794" s="1289"/>
      <c r="L2794" s="1289"/>
      <c r="M2794" s="1289"/>
      <c r="N2794" s="1289"/>
      <c r="O2794" s="1289"/>
      <c r="P2794" s="1289"/>
      <c r="Q2794" s="1289"/>
      <c r="R2794" s="1289"/>
      <c r="S2794" s="1289"/>
      <c r="T2794" s="1289"/>
      <c r="U2794" s="1289"/>
      <c r="V2794" s="1289"/>
      <c r="W2794" s="1289"/>
      <c r="X2794" s="1289"/>
      <c r="Y2794" s="1289"/>
      <c r="Z2794" s="1289"/>
      <c r="AA2794" s="1289"/>
      <c r="AB2794" s="1289"/>
      <c r="AC2794" s="1289"/>
      <c r="AD2794" s="1289"/>
      <c r="AE2794" s="1289"/>
      <c r="AF2794" s="1289"/>
      <c r="AG2794" s="1289"/>
      <c r="AH2794" s="1289"/>
    </row>
    <row r="2795" spans="1:34" s="1342" customFormat="1" ht="38.25" x14ac:dyDescent="0.2">
      <c r="A2795" s="1146" t="s">
        <v>10841</v>
      </c>
      <c r="B2795" s="1146"/>
      <c r="C2795" s="1146" t="s">
        <v>11486</v>
      </c>
      <c r="D2795" s="1064" t="s">
        <v>14183</v>
      </c>
      <c r="E2795" s="1157"/>
      <c r="F2795" s="1146"/>
      <c r="G2795" s="1146"/>
      <c r="H2795" s="1146"/>
      <c r="I2795" s="1146"/>
      <c r="J2795" s="1352"/>
      <c r="K2795" s="1289"/>
      <c r="L2795" s="1289"/>
      <c r="M2795" s="1289"/>
      <c r="N2795" s="1289"/>
      <c r="O2795" s="1289"/>
      <c r="P2795" s="1289"/>
      <c r="Q2795" s="1289"/>
      <c r="R2795" s="1289"/>
      <c r="S2795" s="1289"/>
      <c r="T2795" s="1289"/>
      <c r="U2795" s="1289"/>
      <c r="V2795" s="1289"/>
      <c r="W2795" s="1289"/>
      <c r="X2795" s="1289"/>
      <c r="Y2795" s="1289"/>
      <c r="Z2795" s="1289"/>
      <c r="AA2795" s="1289"/>
      <c r="AB2795" s="1289"/>
      <c r="AC2795" s="1289"/>
      <c r="AD2795" s="1289"/>
      <c r="AE2795" s="1289"/>
      <c r="AF2795" s="1289"/>
      <c r="AG2795" s="1289"/>
      <c r="AH2795" s="1289"/>
    </row>
    <row r="2796" spans="1:34" ht="38.25" x14ac:dyDescent="0.3">
      <c r="A2796" s="957">
        <v>21627</v>
      </c>
      <c r="B2796" s="95">
        <v>16041</v>
      </c>
      <c r="C2796" s="95" t="s">
        <v>9435</v>
      </c>
      <c r="D2796" s="95" t="s">
        <v>9436</v>
      </c>
      <c r="E2796" s="95" t="s">
        <v>1406</v>
      </c>
      <c r="F2796" s="95" t="s">
        <v>9437</v>
      </c>
      <c r="G2796" s="95" t="s">
        <v>9438</v>
      </c>
      <c r="H2796" s="95" t="s">
        <v>1421</v>
      </c>
      <c r="I2796" s="95" t="s">
        <v>1677</v>
      </c>
      <c r="J2796" s="958" t="s">
        <v>9439</v>
      </c>
    </row>
    <row r="2797" spans="1:34" ht="38.25" x14ac:dyDescent="0.3">
      <c r="A2797" s="1023" t="s">
        <v>1838</v>
      </c>
      <c r="B2797" s="1024">
        <v>1</v>
      </c>
      <c r="C2797" s="1024" t="s">
        <v>1861</v>
      </c>
      <c r="D2797" s="1024" t="s">
        <v>1860</v>
      </c>
      <c r="E2797" s="1024" t="s">
        <v>1862</v>
      </c>
      <c r="F2797" s="1024" t="s">
        <v>1863</v>
      </c>
      <c r="G2797" s="1024" t="s">
        <v>1864</v>
      </c>
      <c r="H2797" s="1024" t="s">
        <v>1865</v>
      </c>
      <c r="I2797" s="1024" t="s">
        <v>1866</v>
      </c>
      <c r="J2797" s="1024">
        <v>83479836003</v>
      </c>
    </row>
    <row r="2798" spans="1:34" ht="38.25" x14ac:dyDescent="0.3">
      <c r="A2798" s="1023" t="s">
        <v>1838</v>
      </c>
      <c r="B2798" s="1024">
        <v>2</v>
      </c>
      <c r="C2798" s="1024" t="s">
        <v>1861</v>
      </c>
      <c r="D2798" s="1024" t="s">
        <v>1860</v>
      </c>
      <c r="E2798" s="1024" t="s">
        <v>1868</v>
      </c>
      <c r="F2798" s="1024" t="s">
        <v>1869</v>
      </c>
      <c r="G2798" s="1024" t="s">
        <v>1870</v>
      </c>
      <c r="H2798" s="1024" t="s">
        <v>1871</v>
      </c>
      <c r="I2798" s="1024" t="s">
        <v>1872</v>
      </c>
      <c r="J2798" s="1024">
        <v>83479831853</v>
      </c>
    </row>
    <row r="2799" spans="1:34" ht="38.25" x14ac:dyDescent="0.3">
      <c r="A2799" s="1023" t="s">
        <v>1838</v>
      </c>
      <c r="B2799" s="1024">
        <v>3</v>
      </c>
      <c r="C2799" s="1024" t="s">
        <v>1861</v>
      </c>
      <c r="D2799" s="1024" t="s">
        <v>1860</v>
      </c>
      <c r="E2799" s="1024" t="s">
        <v>1873</v>
      </c>
      <c r="F2799" s="1024" t="s">
        <v>1874</v>
      </c>
      <c r="G2799" s="1024" t="s">
        <v>1875</v>
      </c>
      <c r="H2799" s="1024" t="s">
        <v>1876</v>
      </c>
      <c r="I2799" s="1024" t="s">
        <v>1761</v>
      </c>
      <c r="J2799" s="1024">
        <v>83479822203</v>
      </c>
    </row>
    <row r="2800" spans="1:34" ht="38.25" x14ac:dyDescent="0.3">
      <c r="A2800" s="1023" t="s">
        <v>1838</v>
      </c>
      <c r="B2800" s="1024">
        <v>4</v>
      </c>
      <c r="C2800" s="1024" t="s">
        <v>1861</v>
      </c>
      <c r="D2800" s="1024" t="s">
        <v>1860</v>
      </c>
      <c r="E2800" s="1024" t="s">
        <v>1877</v>
      </c>
      <c r="F2800" s="1024" t="s">
        <v>1878</v>
      </c>
      <c r="G2800" s="1024" t="s">
        <v>1879</v>
      </c>
      <c r="H2800" s="1024" t="s">
        <v>1880</v>
      </c>
      <c r="I2800" s="1024" t="s">
        <v>1434</v>
      </c>
      <c r="J2800" s="1024">
        <v>83479833589</v>
      </c>
    </row>
    <row r="2801" spans="1:10" ht="38.25" x14ac:dyDescent="0.3">
      <c r="A2801" s="1023" t="s">
        <v>1838</v>
      </c>
      <c r="B2801" s="1024">
        <v>5</v>
      </c>
      <c r="C2801" s="1024" t="s">
        <v>1861</v>
      </c>
      <c r="D2801" s="1024" t="s">
        <v>1860</v>
      </c>
      <c r="E2801" s="1024" t="s">
        <v>1881</v>
      </c>
      <c r="F2801" s="1024" t="s">
        <v>1869</v>
      </c>
      <c r="G2801" s="1024" t="s">
        <v>1882</v>
      </c>
      <c r="H2801" s="1024" t="s">
        <v>1720</v>
      </c>
      <c r="I2801" s="1024" t="s">
        <v>1883</v>
      </c>
      <c r="J2801" s="1024"/>
    </row>
    <row r="2802" spans="1:10" ht="38.25" x14ac:dyDescent="0.3">
      <c r="A2802" s="1023" t="s">
        <v>1838</v>
      </c>
      <c r="B2802" s="1024">
        <v>6</v>
      </c>
      <c r="C2802" s="1024" t="s">
        <v>1861</v>
      </c>
      <c r="D2802" s="1024" t="s">
        <v>1860</v>
      </c>
      <c r="E2802" s="1024" t="s">
        <v>1884</v>
      </c>
      <c r="F2802" s="1024" t="s">
        <v>1869</v>
      </c>
      <c r="G2802" s="1024" t="s">
        <v>1885</v>
      </c>
      <c r="H2802" s="1024" t="s">
        <v>1886</v>
      </c>
      <c r="I2802" s="1024" t="s">
        <v>1887</v>
      </c>
      <c r="J2802" s="1024">
        <v>83479831006</v>
      </c>
    </row>
    <row r="2803" spans="1:10" ht="38.25" x14ac:dyDescent="0.3">
      <c r="A2803" s="1023" t="s">
        <v>1838</v>
      </c>
      <c r="B2803" s="1024">
        <v>7</v>
      </c>
      <c r="C2803" s="1024" t="s">
        <v>1861</v>
      </c>
      <c r="D2803" s="1024" t="s">
        <v>1860</v>
      </c>
      <c r="E2803" s="1024" t="s">
        <v>1888</v>
      </c>
      <c r="F2803" s="1024" t="s">
        <v>1869</v>
      </c>
      <c r="G2803" s="1024" t="s">
        <v>1889</v>
      </c>
      <c r="H2803" s="1024" t="s">
        <v>1890</v>
      </c>
      <c r="I2803" s="1024" t="s">
        <v>1891</v>
      </c>
      <c r="J2803" s="1024"/>
    </row>
    <row r="2804" spans="1:10" ht="38.25" x14ac:dyDescent="0.3">
      <c r="A2804" s="1023" t="s">
        <v>1838</v>
      </c>
      <c r="B2804" s="1024">
        <v>8</v>
      </c>
      <c r="C2804" s="1024" t="s">
        <v>1861</v>
      </c>
      <c r="D2804" s="1024" t="s">
        <v>1860</v>
      </c>
      <c r="E2804" s="1024" t="s">
        <v>1892</v>
      </c>
      <c r="F2804" s="1024" t="s">
        <v>1893</v>
      </c>
      <c r="G2804" s="1024" t="s">
        <v>1894</v>
      </c>
      <c r="H2804" s="1024" t="s">
        <v>1895</v>
      </c>
      <c r="I2804" s="1024" t="s">
        <v>1896</v>
      </c>
      <c r="J2804" s="1024">
        <v>83479831913</v>
      </c>
    </row>
    <row r="2805" spans="1:10" ht="38.25" x14ac:dyDescent="0.3">
      <c r="A2805" s="1023" t="s">
        <v>1838</v>
      </c>
      <c r="B2805" s="1024">
        <v>9</v>
      </c>
      <c r="C2805" s="1024" t="s">
        <v>1861</v>
      </c>
      <c r="D2805" s="1024" t="s">
        <v>1860</v>
      </c>
      <c r="E2805" s="1024" t="s">
        <v>1898</v>
      </c>
      <c r="F2805" s="1024" t="s">
        <v>1899</v>
      </c>
      <c r="G2805" s="1024" t="s">
        <v>1900</v>
      </c>
      <c r="H2805" s="1024" t="s">
        <v>1901</v>
      </c>
      <c r="I2805" s="1024" t="s">
        <v>1902</v>
      </c>
      <c r="J2805" s="1024">
        <v>83479817630</v>
      </c>
    </row>
    <row r="2806" spans="1:10" ht="38.25" x14ac:dyDescent="0.3">
      <c r="A2806" s="1023" t="s">
        <v>1838</v>
      </c>
      <c r="B2806" s="1024">
        <v>10</v>
      </c>
      <c r="C2806" s="1024" t="s">
        <v>1861</v>
      </c>
      <c r="D2806" s="1024" t="s">
        <v>1860</v>
      </c>
      <c r="E2806" s="1024" t="s">
        <v>1903</v>
      </c>
      <c r="F2806" s="1024" t="s">
        <v>1869</v>
      </c>
      <c r="G2806" s="1024" t="s">
        <v>1889</v>
      </c>
      <c r="H2806" s="1024" t="s">
        <v>1890</v>
      </c>
      <c r="I2806" s="1024" t="s">
        <v>1891</v>
      </c>
      <c r="J2806" s="1024"/>
    </row>
    <row r="2807" spans="1:10" ht="38.25" x14ac:dyDescent="0.3">
      <c r="A2807" s="1023" t="s">
        <v>1838</v>
      </c>
      <c r="B2807" s="1024">
        <v>11</v>
      </c>
      <c r="C2807" s="1024" t="s">
        <v>1861</v>
      </c>
      <c r="D2807" s="1024" t="s">
        <v>1860</v>
      </c>
      <c r="E2807" s="1024" t="s">
        <v>1904</v>
      </c>
      <c r="F2807" s="1024" t="s">
        <v>1905</v>
      </c>
      <c r="G2807" s="1024" t="s">
        <v>1906</v>
      </c>
      <c r="H2807" s="1024" t="s">
        <v>1907</v>
      </c>
      <c r="I2807" s="1024" t="s">
        <v>1908</v>
      </c>
      <c r="J2807" s="1024">
        <v>83479825711</v>
      </c>
    </row>
    <row r="2808" spans="1:10" ht="38.25" x14ac:dyDescent="0.3">
      <c r="A2808" s="1023" t="s">
        <v>1838</v>
      </c>
      <c r="B2808" s="1024">
        <v>12</v>
      </c>
      <c r="C2808" s="1024" t="s">
        <v>1861</v>
      </c>
      <c r="D2808" s="1024" t="s">
        <v>1860</v>
      </c>
      <c r="E2808" s="1024" t="s">
        <v>1909</v>
      </c>
      <c r="F2808" s="1024" t="s">
        <v>1910</v>
      </c>
      <c r="G2808" s="1024" t="s">
        <v>1911</v>
      </c>
      <c r="H2808" s="1024" t="s">
        <v>1912</v>
      </c>
      <c r="I2808" s="1024" t="s">
        <v>1913</v>
      </c>
      <c r="J2808" s="1024">
        <v>83479824746</v>
      </c>
    </row>
    <row r="2809" spans="1:10" ht="38.25" x14ac:dyDescent="0.3">
      <c r="A2809" s="1023" t="s">
        <v>1838</v>
      </c>
      <c r="B2809" s="1024">
        <v>13</v>
      </c>
      <c r="C2809" s="1024" t="s">
        <v>1861</v>
      </c>
      <c r="D2809" s="1024" t="s">
        <v>1860</v>
      </c>
      <c r="E2809" s="1024" t="s">
        <v>1914</v>
      </c>
      <c r="F2809" s="1024" t="s">
        <v>1915</v>
      </c>
      <c r="G2809" s="1024" t="s">
        <v>1916</v>
      </c>
      <c r="H2809" s="1024" t="s">
        <v>1917</v>
      </c>
      <c r="I2809" s="1024" t="s">
        <v>1918</v>
      </c>
      <c r="J2809" s="1024"/>
    </row>
    <row r="2810" spans="1:10" ht="38.25" x14ac:dyDescent="0.3">
      <c r="A2810" s="1023" t="s">
        <v>1838</v>
      </c>
      <c r="B2810" s="1024">
        <v>14</v>
      </c>
      <c r="C2810" s="1024" t="s">
        <v>1861</v>
      </c>
      <c r="D2810" s="1024" t="s">
        <v>1860</v>
      </c>
      <c r="E2810" s="1024" t="s">
        <v>1919</v>
      </c>
      <c r="F2810" s="1024" t="s">
        <v>1920</v>
      </c>
      <c r="G2810" s="1024" t="s">
        <v>1921</v>
      </c>
      <c r="H2810" s="1024" t="s">
        <v>1865</v>
      </c>
      <c r="I2810" s="1024" t="s">
        <v>1922</v>
      </c>
      <c r="J2810" s="1024">
        <v>83479834817</v>
      </c>
    </row>
    <row r="2811" spans="1:10" ht="38.25" x14ac:dyDescent="0.3">
      <c r="A2811" s="1023" t="s">
        <v>1838</v>
      </c>
      <c r="B2811" s="1024">
        <v>15</v>
      </c>
      <c r="C2811" s="1024" t="s">
        <v>1861</v>
      </c>
      <c r="D2811" s="1024" t="s">
        <v>1860</v>
      </c>
      <c r="E2811" s="1024" t="s">
        <v>1923</v>
      </c>
      <c r="F2811" s="1024" t="s">
        <v>1924</v>
      </c>
      <c r="G2811" s="1024" t="s">
        <v>1925</v>
      </c>
      <c r="H2811" s="1024" t="s">
        <v>1433</v>
      </c>
      <c r="I2811" s="1024" t="s">
        <v>1422</v>
      </c>
      <c r="J2811" s="1024">
        <v>83479829072</v>
      </c>
    </row>
    <row r="2812" spans="1:10" ht="38.25" x14ac:dyDescent="0.3">
      <c r="A2812" s="1023" t="s">
        <v>1838</v>
      </c>
      <c r="B2812" s="1024">
        <v>16</v>
      </c>
      <c r="C2812" s="1024" t="s">
        <v>1861</v>
      </c>
      <c r="D2812" s="1024" t="s">
        <v>1860</v>
      </c>
      <c r="E2812" s="1024" t="s">
        <v>1926</v>
      </c>
      <c r="F2812" s="1024" t="s">
        <v>1927</v>
      </c>
      <c r="G2812" s="1024" t="s">
        <v>1928</v>
      </c>
      <c r="H2812" s="1024" t="s">
        <v>1929</v>
      </c>
      <c r="I2812" s="1024" t="s">
        <v>1717</v>
      </c>
      <c r="J2812" s="1024">
        <v>83479837636</v>
      </c>
    </row>
    <row r="2813" spans="1:10" ht="38.25" x14ac:dyDescent="0.3">
      <c r="A2813" s="1023" t="s">
        <v>1838</v>
      </c>
      <c r="B2813" s="1024">
        <v>17</v>
      </c>
      <c r="C2813" s="1024" t="s">
        <v>1861</v>
      </c>
      <c r="D2813" s="1024" t="s">
        <v>1860</v>
      </c>
      <c r="E2813" s="1024" t="s">
        <v>1930</v>
      </c>
      <c r="F2813" s="1024" t="s">
        <v>1869</v>
      </c>
      <c r="G2813" s="1024" t="s">
        <v>1931</v>
      </c>
      <c r="H2813" s="1024" t="s">
        <v>1932</v>
      </c>
      <c r="I2813" s="1024" t="s">
        <v>1933</v>
      </c>
      <c r="J2813" s="1024">
        <v>83479831003</v>
      </c>
    </row>
    <row r="2814" spans="1:10" ht="38.25" x14ac:dyDescent="0.3">
      <c r="A2814" s="1023" t="s">
        <v>1838</v>
      </c>
      <c r="B2814" s="1024">
        <v>18</v>
      </c>
      <c r="C2814" s="1024" t="s">
        <v>1861</v>
      </c>
      <c r="D2814" s="1024" t="s">
        <v>1860</v>
      </c>
      <c r="E2814" s="1024" t="s">
        <v>1934</v>
      </c>
      <c r="F2814" s="1024" t="s">
        <v>1935</v>
      </c>
      <c r="G2814" s="1024" t="s">
        <v>1936</v>
      </c>
      <c r="H2814" s="1024" t="s">
        <v>1937</v>
      </c>
      <c r="I2814" s="1024" t="s">
        <v>1938</v>
      </c>
      <c r="J2814" s="1024">
        <v>83479828543</v>
      </c>
    </row>
    <row r="2815" spans="1:10" ht="38.25" x14ac:dyDescent="0.3">
      <c r="A2815" s="1023" t="s">
        <v>1838</v>
      </c>
      <c r="B2815" s="1024">
        <v>19</v>
      </c>
      <c r="C2815" s="1024" t="s">
        <v>1861</v>
      </c>
      <c r="D2815" s="1024" t="s">
        <v>1860</v>
      </c>
      <c r="E2815" s="1024" t="s">
        <v>1939</v>
      </c>
      <c r="F2815" s="1024" t="s">
        <v>1869</v>
      </c>
      <c r="G2815" s="1024" t="s">
        <v>1940</v>
      </c>
      <c r="H2815" s="1024" t="s">
        <v>1941</v>
      </c>
      <c r="I2815" s="1024" t="s">
        <v>1593</v>
      </c>
      <c r="J2815" s="1024"/>
    </row>
    <row r="2816" spans="1:10" ht="38.25" x14ac:dyDescent="0.3">
      <c r="A2816" s="1023" t="s">
        <v>1838</v>
      </c>
      <c r="B2816" s="1024">
        <v>20</v>
      </c>
      <c r="C2816" s="1024" t="s">
        <v>1861</v>
      </c>
      <c r="D2816" s="1024" t="s">
        <v>1860</v>
      </c>
      <c r="E2816" s="1024" t="s">
        <v>1942</v>
      </c>
      <c r="F2816" s="1024" t="s">
        <v>1943</v>
      </c>
      <c r="G2816" s="1024" t="s">
        <v>1944</v>
      </c>
      <c r="H2816" s="1024" t="s">
        <v>1438</v>
      </c>
      <c r="I2816" s="1024" t="s">
        <v>1717</v>
      </c>
      <c r="J2816" s="1024">
        <v>83479835376</v>
      </c>
    </row>
    <row r="2817" spans="1:10" ht="38.25" x14ac:dyDescent="0.3">
      <c r="A2817" s="1023" t="s">
        <v>1838</v>
      </c>
      <c r="B2817" s="1024">
        <v>21</v>
      </c>
      <c r="C2817" s="1024" t="s">
        <v>1861</v>
      </c>
      <c r="D2817" s="1024" t="s">
        <v>1860</v>
      </c>
      <c r="E2817" s="1024" t="s">
        <v>1945</v>
      </c>
      <c r="F2817" s="1024" t="s">
        <v>1946</v>
      </c>
      <c r="G2817" s="1024" t="s">
        <v>1947</v>
      </c>
      <c r="H2817" s="1024" t="s">
        <v>1948</v>
      </c>
      <c r="I2817" s="1024" t="s">
        <v>1949</v>
      </c>
      <c r="J2817" s="1024">
        <v>83479836703</v>
      </c>
    </row>
    <row r="2818" spans="1:10" ht="38.25" x14ac:dyDescent="0.3">
      <c r="A2818" s="1023" t="s">
        <v>1838</v>
      </c>
      <c r="B2818" s="1024">
        <v>22</v>
      </c>
      <c r="C2818" s="1024" t="s">
        <v>1861</v>
      </c>
      <c r="D2818" s="1024" t="s">
        <v>1860</v>
      </c>
      <c r="E2818" s="1024" t="s">
        <v>1950</v>
      </c>
      <c r="F2818" s="1024" t="s">
        <v>1951</v>
      </c>
      <c r="G2818" s="1024" t="s">
        <v>1952</v>
      </c>
      <c r="H2818" s="1024" t="s">
        <v>1421</v>
      </c>
      <c r="I2818" s="1024" t="s">
        <v>1761</v>
      </c>
      <c r="J2818" s="1024">
        <v>83479835207</v>
      </c>
    </row>
    <row r="2819" spans="1:10" ht="38.25" x14ac:dyDescent="0.3">
      <c r="A2819" s="1023" t="s">
        <v>1838</v>
      </c>
      <c r="B2819" s="1024">
        <v>23</v>
      </c>
      <c r="C2819" s="1024" t="s">
        <v>1861</v>
      </c>
      <c r="D2819" s="1024" t="s">
        <v>1860</v>
      </c>
      <c r="E2819" s="1024" t="s">
        <v>1953</v>
      </c>
      <c r="F2819" s="1024" t="s">
        <v>1954</v>
      </c>
      <c r="G2819" s="1024" t="s">
        <v>1955</v>
      </c>
      <c r="H2819" s="1024" t="s">
        <v>1438</v>
      </c>
      <c r="I2819" s="1024" t="s">
        <v>1717</v>
      </c>
      <c r="J2819" s="1024">
        <v>83479824117</v>
      </c>
    </row>
    <row r="2820" spans="1:10" ht="38.25" x14ac:dyDescent="0.3">
      <c r="A2820" s="1023" t="s">
        <v>1838</v>
      </c>
      <c r="B2820" s="1024">
        <v>24</v>
      </c>
      <c r="C2820" s="1024" t="s">
        <v>1861</v>
      </c>
      <c r="D2820" s="1024" t="s">
        <v>1860</v>
      </c>
      <c r="E2820" s="1024" t="s">
        <v>1956</v>
      </c>
      <c r="F2820" s="1024" t="s">
        <v>1957</v>
      </c>
      <c r="G2820" s="1024" t="s">
        <v>1958</v>
      </c>
      <c r="H2820" s="1024" t="s">
        <v>1959</v>
      </c>
      <c r="I2820" s="1024" t="s">
        <v>1960</v>
      </c>
      <c r="J2820" s="1024">
        <v>83479824411</v>
      </c>
    </row>
    <row r="2821" spans="1:10" ht="38.25" x14ac:dyDescent="0.3">
      <c r="A2821" s="1023" t="s">
        <v>1838</v>
      </c>
      <c r="B2821" s="1024">
        <v>25</v>
      </c>
      <c r="C2821" s="1024" t="s">
        <v>1861</v>
      </c>
      <c r="D2821" s="1024" t="s">
        <v>1860</v>
      </c>
      <c r="E2821" s="1024" t="s">
        <v>1961</v>
      </c>
      <c r="F2821" s="1024" t="s">
        <v>1962</v>
      </c>
      <c r="G2821" s="1024" t="s">
        <v>1963</v>
      </c>
      <c r="H2821" s="1024" t="s">
        <v>1964</v>
      </c>
      <c r="I2821" s="1024" t="s">
        <v>1965</v>
      </c>
      <c r="J2821" s="1024">
        <v>83479823001</v>
      </c>
    </row>
    <row r="2822" spans="1:10" ht="38.25" x14ac:dyDescent="0.3">
      <c r="A2822" s="1023" t="s">
        <v>1838</v>
      </c>
      <c r="B2822" s="1024">
        <v>26</v>
      </c>
      <c r="C2822" s="1024" t="s">
        <v>1861</v>
      </c>
      <c r="D2822" s="1024" t="s">
        <v>1860</v>
      </c>
      <c r="E2822" s="1024" t="s">
        <v>1966</v>
      </c>
      <c r="F2822" s="1024" t="s">
        <v>1967</v>
      </c>
      <c r="G2822" s="1024" t="s">
        <v>1944</v>
      </c>
      <c r="H2822" s="1024" t="s">
        <v>1621</v>
      </c>
      <c r="I2822" s="1024" t="s">
        <v>1582</v>
      </c>
      <c r="J2822" s="1024">
        <v>83479827124</v>
      </c>
    </row>
    <row r="2823" spans="1:10" ht="38.25" x14ac:dyDescent="0.3">
      <c r="A2823" s="1023" t="s">
        <v>1838</v>
      </c>
      <c r="B2823" s="1024">
        <v>27</v>
      </c>
      <c r="C2823" s="1024" t="s">
        <v>1861</v>
      </c>
      <c r="D2823" s="1024" t="s">
        <v>1860</v>
      </c>
      <c r="E2823" s="1024" t="s">
        <v>1968</v>
      </c>
      <c r="F2823" s="1024" t="s">
        <v>1969</v>
      </c>
      <c r="G2823" s="1024" t="s">
        <v>1970</v>
      </c>
      <c r="H2823" s="1024" t="s">
        <v>1971</v>
      </c>
      <c r="I2823" s="1024" t="s">
        <v>1972</v>
      </c>
      <c r="J2823" s="1024">
        <v>83479823406</v>
      </c>
    </row>
    <row r="2824" spans="1:10" ht="38.25" x14ac:dyDescent="0.3">
      <c r="A2824" s="1023" t="s">
        <v>1838</v>
      </c>
      <c r="B2824" s="1024">
        <v>28</v>
      </c>
      <c r="C2824" s="1024" t="s">
        <v>1861</v>
      </c>
      <c r="D2824" s="1024" t="s">
        <v>1860</v>
      </c>
      <c r="E2824" s="1024" t="s">
        <v>1973</v>
      </c>
      <c r="F2824" s="1024" t="s">
        <v>1974</v>
      </c>
      <c r="G2824" s="1024" t="s">
        <v>1975</v>
      </c>
      <c r="H2824" s="1024" t="s">
        <v>1976</v>
      </c>
      <c r="I2824" s="1024" t="s">
        <v>1977</v>
      </c>
      <c r="J2824" s="1024">
        <v>83479824769</v>
      </c>
    </row>
    <row r="2825" spans="1:10" ht="38.25" x14ac:dyDescent="0.3">
      <c r="A2825" s="1023" t="s">
        <v>1838</v>
      </c>
      <c r="B2825" s="1024">
        <v>29</v>
      </c>
      <c r="C2825" s="1024" t="s">
        <v>1861</v>
      </c>
      <c r="D2825" s="1024" t="s">
        <v>1860</v>
      </c>
      <c r="E2825" s="1024" t="s">
        <v>1978</v>
      </c>
      <c r="F2825" s="1024" t="s">
        <v>1979</v>
      </c>
      <c r="G2825" s="1024" t="s">
        <v>1940</v>
      </c>
      <c r="H2825" s="1024" t="s">
        <v>1941</v>
      </c>
      <c r="I2825" s="1024" t="s">
        <v>1593</v>
      </c>
      <c r="J2825" s="1024"/>
    </row>
    <row r="2826" spans="1:10" ht="38.25" x14ac:dyDescent="0.3">
      <c r="A2826" s="1023" t="s">
        <v>1838</v>
      </c>
      <c r="B2826" s="1024">
        <v>30</v>
      </c>
      <c r="C2826" s="1024" t="s">
        <v>1861</v>
      </c>
      <c r="D2826" s="1024" t="s">
        <v>1860</v>
      </c>
      <c r="E2826" s="1024" t="s">
        <v>1980</v>
      </c>
      <c r="F2826" s="1024" t="s">
        <v>1981</v>
      </c>
      <c r="G2826" s="1024" t="s">
        <v>1982</v>
      </c>
      <c r="H2826" s="1024" t="s">
        <v>1983</v>
      </c>
      <c r="I2826" s="1024" t="s">
        <v>1677</v>
      </c>
      <c r="J2826" s="1024">
        <v>83479826346</v>
      </c>
    </row>
    <row r="2827" spans="1:10" ht="38.25" x14ac:dyDescent="0.3">
      <c r="A2827" s="1023" t="s">
        <v>1838</v>
      </c>
      <c r="B2827" s="1024">
        <v>31</v>
      </c>
      <c r="C2827" s="1024" t="s">
        <v>1861</v>
      </c>
      <c r="D2827" s="1024" t="s">
        <v>1860</v>
      </c>
      <c r="E2827" s="1024" t="s">
        <v>1984</v>
      </c>
      <c r="F2827" s="1024" t="s">
        <v>1979</v>
      </c>
      <c r="G2827" s="1024" t="s">
        <v>1985</v>
      </c>
      <c r="H2827" s="1024" t="s">
        <v>1895</v>
      </c>
      <c r="I2827" s="1024" t="s">
        <v>1986</v>
      </c>
      <c r="J2827" s="1024">
        <v>83479822828</v>
      </c>
    </row>
    <row r="2828" spans="1:10" ht="38.25" x14ac:dyDescent="0.3">
      <c r="A2828" s="1023" t="s">
        <v>1838</v>
      </c>
      <c r="B2828" s="1024">
        <v>32</v>
      </c>
      <c r="C2828" s="1024" t="s">
        <v>1861</v>
      </c>
      <c r="D2828" s="1024" t="s">
        <v>1860</v>
      </c>
      <c r="E2828" s="1024" t="s">
        <v>1987</v>
      </c>
      <c r="F2828" s="1024" t="s">
        <v>1988</v>
      </c>
      <c r="G2828" s="1024" t="s">
        <v>1989</v>
      </c>
      <c r="H2828" s="1024" t="s">
        <v>1990</v>
      </c>
      <c r="I2828" s="1024" t="s">
        <v>1991</v>
      </c>
      <c r="J2828" s="1024">
        <v>83479828639</v>
      </c>
    </row>
    <row r="2829" spans="1:10" ht="38.25" x14ac:dyDescent="0.3">
      <c r="A2829" s="1023" t="s">
        <v>1838</v>
      </c>
      <c r="B2829" s="1024">
        <v>33</v>
      </c>
      <c r="C2829" s="1024" t="s">
        <v>1861</v>
      </c>
      <c r="D2829" s="1024" t="s">
        <v>1860</v>
      </c>
      <c r="E2829" s="1024" t="s">
        <v>1992</v>
      </c>
      <c r="F2829" s="1024" t="s">
        <v>1863</v>
      </c>
      <c r="G2829" s="1024" t="s">
        <v>1940</v>
      </c>
      <c r="H2829" s="1024" t="s">
        <v>1941</v>
      </c>
      <c r="I2829" s="1024" t="s">
        <v>1593</v>
      </c>
      <c r="J2829" s="1024"/>
    </row>
    <row r="2830" spans="1:10" ht="38.25" x14ac:dyDescent="0.3">
      <c r="A2830" s="1023" t="s">
        <v>1838</v>
      </c>
      <c r="B2830" s="1024">
        <v>34</v>
      </c>
      <c r="C2830" s="1024" t="s">
        <v>1861</v>
      </c>
      <c r="D2830" s="1024" t="s">
        <v>1860</v>
      </c>
      <c r="E2830" s="1024" t="s">
        <v>1993</v>
      </c>
      <c r="F2830" s="1024" t="s">
        <v>1994</v>
      </c>
      <c r="G2830" s="1024" t="s">
        <v>1995</v>
      </c>
      <c r="H2830" s="1024" t="s">
        <v>1996</v>
      </c>
      <c r="I2830" s="1024" t="s">
        <v>1761</v>
      </c>
      <c r="J2830" s="1024">
        <v>83479835105</v>
      </c>
    </row>
    <row r="2831" spans="1:10" ht="38.25" x14ac:dyDescent="0.3">
      <c r="A2831" s="1023" t="s">
        <v>1838</v>
      </c>
      <c r="B2831" s="1024">
        <v>35</v>
      </c>
      <c r="C2831" s="1024" t="s">
        <v>1861</v>
      </c>
      <c r="D2831" s="1024" t="s">
        <v>1860</v>
      </c>
      <c r="E2831" s="1024" t="s">
        <v>1997</v>
      </c>
      <c r="F2831" s="1024" t="s">
        <v>1998</v>
      </c>
      <c r="G2831" s="1024" t="s">
        <v>1999</v>
      </c>
      <c r="H2831" s="1024" t="s">
        <v>1895</v>
      </c>
      <c r="I2831" s="1024" t="s">
        <v>2000</v>
      </c>
      <c r="J2831" s="1024">
        <v>83479828238</v>
      </c>
    </row>
    <row r="2832" spans="1:10" ht="38.25" x14ac:dyDescent="0.3">
      <c r="A2832" s="1023" t="s">
        <v>1838</v>
      </c>
      <c r="B2832" s="1024">
        <v>36</v>
      </c>
      <c r="C2832" s="1024" t="s">
        <v>1861</v>
      </c>
      <c r="D2832" s="1024" t="s">
        <v>1860</v>
      </c>
      <c r="E2832" s="1024" t="s">
        <v>2001</v>
      </c>
      <c r="F2832" s="1024" t="s">
        <v>2002</v>
      </c>
      <c r="G2832" s="1024" t="s">
        <v>2003</v>
      </c>
      <c r="H2832" s="1024" t="s">
        <v>2004</v>
      </c>
      <c r="I2832" s="1024" t="s">
        <v>2005</v>
      </c>
      <c r="J2832" s="1024">
        <v>83479824913</v>
      </c>
    </row>
    <row r="2833" spans="1:10" ht="38.25" x14ac:dyDescent="0.3">
      <c r="A2833" s="1023" t="s">
        <v>1838</v>
      </c>
      <c r="B2833" s="1024">
        <v>37</v>
      </c>
      <c r="C2833" s="1024" t="s">
        <v>1861</v>
      </c>
      <c r="D2833" s="1024" t="s">
        <v>1860</v>
      </c>
      <c r="E2833" s="1024" t="s">
        <v>2006</v>
      </c>
      <c r="F2833" s="1024" t="s">
        <v>1869</v>
      </c>
      <c r="G2833" s="1024" t="s">
        <v>2007</v>
      </c>
      <c r="H2833" s="1024" t="s">
        <v>2008</v>
      </c>
      <c r="I2833" s="1024" t="s">
        <v>2009</v>
      </c>
      <c r="J2833" s="1024"/>
    </row>
    <row r="2834" spans="1:10" ht="38.25" x14ac:dyDescent="0.3">
      <c r="A2834" s="1023" t="s">
        <v>1838</v>
      </c>
      <c r="B2834" s="1024">
        <v>38</v>
      </c>
      <c r="C2834" s="1024" t="s">
        <v>1861</v>
      </c>
      <c r="D2834" s="1024" t="s">
        <v>1860</v>
      </c>
      <c r="E2834" s="1024" t="s">
        <v>2010</v>
      </c>
      <c r="F2834" s="1024" t="s">
        <v>1869</v>
      </c>
      <c r="G2834" s="1024" t="s">
        <v>2003</v>
      </c>
      <c r="H2834" s="1024" t="s">
        <v>1632</v>
      </c>
      <c r="I2834" s="1024" t="s">
        <v>2011</v>
      </c>
      <c r="J2834" s="1024"/>
    </row>
    <row r="2835" spans="1:10" ht="38.25" x14ac:dyDescent="0.3">
      <c r="A2835" s="1023" t="s">
        <v>1838</v>
      </c>
      <c r="B2835" s="1024">
        <v>39</v>
      </c>
      <c r="C2835" s="1024" t="s">
        <v>1861</v>
      </c>
      <c r="D2835" s="1024" t="s">
        <v>1860</v>
      </c>
      <c r="E2835" s="1024" t="s">
        <v>2012</v>
      </c>
      <c r="F2835" s="1024" t="s">
        <v>1869</v>
      </c>
      <c r="G2835" s="1024" t="s">
        <v>2007</v>
      </c>
      <c r="H2835" s="1024" t="s">
        <v>2008</v>
      </c>
      <c r="I2835" s="1024" t="s">
        <v>2009</v>
      </c>
      <c r="J2835" s="1024"/>
    </row>
    <row r="2836" spans="1:10" ht="38.25" x14ac:dyDescent="0.3">
      <c r="A2836" s="1023" t="s">
        <v>1838</v>
      </c>
      <c r="B2836" s="1024">
        <v>40</v>
      </c>
      <c r="C2836" s="1024" t="s">
        <v>1861</v>
      </c>
      <c r="D2836" s="1024" t="s">
        <v>1860</v>
      </c>
      <c r="E2836" s="1024" t="s">
        <v>2013</v>
      </c>
      <c r="F2836" s="1024" t="s">
        <v>1869</v>
      </c>
      <c r="G2836" s="1024" t="s">
        <v>2014</v>
      </c>
      <c r="H2836" s="1024" t="s">
        <v>1433</v>
      </c>
      <c r="I2836" s="1024" t="s">
        <v>1761</v>
      </c>
      <c r="J2836" s="1024"/>
    </row>
    <row r="2837" spans="1:10" ht="38.25" x14ac:dyDescent="0.3">
      <c r="A2837" s="1023" t="s">
        <v>1838</v>
      </c>
      <c r="B2837" s="1024">
        <v>41</v>
      </c>
      <c r="C2837" s="1024" t="s">
        <v>1861</v>
      </c>
      <c r="D2837" s="1024" t="s">
        <v>1860</v>
      </c>
      <c r="E2837" s="1024" t="s">
        <v>2015</v>
      </c>
      <c r="F2837" s="1024" t="s">
        <v>1869</v>
      </c>
      <c r="G2837" s="1024" t="s">
        <v>2016</v>
      </c>
      <c r="H2837" s="1024" t="s">
        <v>2017</v>
      </c>
      <c r="I2837" s="1024" t="s">
        <v>1410</v>
      </c>
      <c r="J2837" s="1024">
        <v>83479831004</v>
      </c>
    </row>
    <row r="2838" spans="1:10" ht="38.25" x14ac:dyDescent="0.3">
      <c r="A2838" s="1023" t="s">
        <v>1838</v>
      </c>
      <c r="B2838" s="1024">
        <v>42</v>
      </c>
      <c r="C2838" s="1024" t="s">
        <v>1861</v>
      </c>
      <c r="D2838" s="1024" t="s">
        <v>1860</v>
      </c>
      <c r="E2838" s="1024" t="s">
        <v>2018</v>
      </c>
      <c r="F2838" s="1024" t="s">
        <v>2019</v>
      </c>
      <c r="G2838" s="1024" t="s">
        <v>2020</v>
      </c>
      <c r="H2838" s="1024" t="s">
        <v>2021</v>
      </c>
      <c r="I2838" s="1024" t="s">
        <v>1410</v>
      </c>
      <c r="J2838" s="1024">
        <v>83479835708</v>
      </c>
    </row>
    <row r="2839" spans="1:10" ht="38.25" x14ac:dyDescent="0.3">
      <c r="A2839" s="1150" t="s">
        <v>10841</v>
      </c>
      <c r="B2839" s="1129"/>
      <c r="C2839" s="1154" t="s">
        <v>1861</v>
      </c>
      <c r="D2839" s="1062" t="s">
        <v>12079</v>
      </c>
      <c r="E2839" s="1129"/>
      <c r="F2839" s="1129"/>
      <c r="G2839" s="1129"/>
      <c r="H2839" s="1129"/>
      <c r="I2839" s="1129"/>
      <c r="J2839" s="1129"/>
    </row>
    <row r="2840" spans="1:10" ht="51" x14ac:dyDescent="0.3">
      <c r="A2840" s="1023" t="s">
        <v>1494</v>
      </c>
      <c r="B2840" s="1024">
        <v>20015</v>
      </c>
      <c r="C2840" s="1024" t="s">
        <v>1503</v>
      </c>
      <c r="D2840" s="1024" t="s">
        <v>1504</v>
      </c>
      <c r="E2840" s="1024" t="s">
        <v>1406</v>
      </c>
      <c r="F2840" s="1024" t="s">
        <v>1505</v>
      </c>
      <c r="G2840" s="1024" t="s">
        <v>1506</v>
      </c>
      <c r="H2840" s="1024" t="s">
        <v>1507</v>
      </c>
      <c r="I2840" s="1024" t="s">
        <v>1508</v>
      </c>
      <c r="J2840" s="1024" t="s">
        <v>1509</v>
      </c>
    </row>
    <row r="2841" spans="1:10" ht="51" x14ac:dyDescent="0.3">
      <c r="A2841" s="1023" t="s">
        <v>1494</v>
      </c>
      <c r="B2841" s="1024">
        <v>20009</v>
      </c>
      <c r="C2841" s="1024" t="s">
        <v>1503</v>
      </c>
      <c r="D2841" s="1024" t="s">
        <v>1504</v>
      </c>
      <c r="E2841" s="1024" t="s">
        <v>1510</v>
      </c>
      <c r="F2841" s="1024" t="s">
        <v>1505</v>
      </c>
      <c r="G2841" s="1024" t="s">
        <v>1506</v>
      </c>
      <c r="H2841" s="1024" t="s">
        <v>1507</v>
      </c>
      <c r="I2841" s="1024" t="s">
        <v>1508</v>
      </c>
      <c r="J2841" s="1024" t="s">
        <v>1509</v>
      </c>
    </row>
    <row r="2842" spans="1:10" ht="51" x14ac:dyDescent="0.3">
      <c r="A2842" s="1023" t="s">
        <v>1494</v>
      </c>
      <c r="B2842" s="1024">
        <v>20024</v>
      </c>
      <c r="C2842" s="1024" t="s">
        <v>1503</v>
      </c>
      <c r="D2842" s="1024" t="s">
        <v>1504</v>
      </c>
      <c r="E2842" s="1024" t="s">
        <v>1511</v>
      </c>
      <c r="F2842" s="1024" t="s">
        <v>1505</v>
      </c>
      <c r="G2842" s="1024" t="s">
        <v>1506</v>
      </c>
      <c r="H2842" s="1024" t="s">
        <v>1507</v>
      </c>
      <c r="I2842" s="1024" t="s">
        <v>1508</v>
      </c>
      <c r="J2842" s="1024" t="s">
        <v>1509</v>
      </c>
    </row>
    <row r="2843" spans="1:10" ht="51" x14ac:dyDescent="0.3">
      <c r="A2843" s="1023" t="s">
        <v>1494</v>
      </c>
      <c r="B2843" s="1024">
        <v>20004</v>
      </c>
      <c r="C2843" s="1024" t="s">
        <v>1503</v>
      </c>
      <c r="D2843" s="1024" t="s">
        <v>1504</v>
      </c>
      <c r="E2843" s="1024" t="s">
        <v>1412</v>
      </c>
      <c r="F2843" s="1024" t="s">
        <v>1505</v>
      </c>
      <c r="G2843" s="1024" t="s">
        <v>1506</v>
      </c>
      <c r="H2843" s="1024" t="s">
        <v>1507</v>
      </c>
      <c r="I2843" s="1024" t="s">
        <v>1508</v>
      </c>
      <c r="J2843" s="1024" t="s">
        <v>1509</v>
      </c>
    </row>
    <row r="2844" spans="1:10" ht="51" x14ac:dyDescent="0.3">
      <c r="A2844" s="1023" t="s">
        <v>1494</v>
      </c>
      <c r="B2844" s="1024">
        <v>20008</v>
      </c>
      <c r="C2844" s="1024" t="s">
        <v>1503</v>
      </c>
      <c r="D2844" s="1024" t="s">
        <v>1504</v>
      </c>
      <c r="E2844" s="1024" t="s">
        <v>197</v>
      </c>
      <c r="F2844" s="1024" t="s">
        <v>1505</v>
      </c>
      <c r="G2844" s="1024" t="s">
        <v>1506</v>
      </c>
      <c r="H2844" s="1024" t="s">
        <v>1507</v>
      </c>
      <c r="I2844" s="1024" t="s">
        <v>1508</v>
      </c>
      <c r="J2844" s="1024" t="s">
        <v>1509</v>
      </c>
    </row>
    <row r="2845" spans="1:10" ht="51" x14ac:dyDescent="0.3">
      <c r="A2845" s="1023" t="s">
        <v>1494</v>
      </c>
      <c r="B2845" s="1024">
        <v>20005</v>
      </c>
      <c r="C2845" s="1024" t="s">
        <v>1503</v>
      </c>
      <c r="D2845" s="1024" t="s">
        <v>1504</v>
      </c>
      <c r="E2845" s="1024" t="s">
        <v>1425</v>
      </c>
      <c r="F2845" s="1024" t="s">
        <v>1512</v>
      </c>
      <c r="G2845" s="1024" t="s">
        <v>1506</v>
      </c>
      <c r="H2845" s="1024" t="s">
        <v>1507</v>
      </c>
      <c r="I2845" s="1024" t="s">
        <v>1508</v>
      </c>
      <c r="J2845" s="1024" t="s">
        <v>1509</v>
      </c>
    </row>
    <row r="2846" spans="1:10" ht="51" x14ac:dyDescent="0.3">
      <c r="A2846" s="1023" t="s">
        <v>1494</v>
      </c>
      <c r="B2846" s="1024">
        <v>20005</v>
      </c>
      <c r="C2846" s="1024" t="s">
        <v>1503</v>
      </c>
      <c r="D2846" s="1024" t="s">
        <v>1504</v>
      </c>
      <c r="E2846" s="1024" t="s">
        <v>1425</v>
      </c>
      <c r="F2846" s="1024" t="s">
        <v>1513</v>
      </c>
      <c r="G2846" s="1024" t="s">
        <v>1506</v>
      </c>
      <c r="H2846" s="1024" t="s">
        <v>1507</v>
      </c>
      <c r="I2846" s="1024" t="s">
        <v>1508</v>
      </c>
      <c r="J2846" s="1024" t="s">
        <v>1509</v>
      </c>
    </row>
    <row r="2847" spans="1:10" ht="51" x14ac:dyDescent="0.3">
      <c r="A2847" s="1023" t="s">
        <v>1494</v>
      </c>
      <c r="B2847" s="1024">
        <v>20005</v>
      </c>
      <c r="C2847" s="1024" t="s">
        <v>1503</v>
      </c>
      <c r="D2847" s="1024" t="s">
        <v>1504</v>
      </c>
      <c r="E2847" s="1024" t="s">
        <v>1425</v>
      </c>
      <c r="F2847" s="1024" t="s">
        <v>1514</v>
      </c>
      <c r="G2847" s="1024" t="s">
        <v>1506</v>
      </c>
      <c r="H2847" s="1024" t="s">
        <v>1507</v>
      </c>
      <c r="I2847" s="1024" t="s">
        <v>1508</v>
      </c>
      <c r="J2847" s="1024" t="s">
        <v>1509</v>
      </c>
    </row>
    <row r="2848" spans="1:10" ht="51" x14ac:dyDescent="0.3">
      <c r="A2848" s="1023" t="s">
        <v>1494</v>
      </c>
      <c r="B2848" s="1024">
        <v>20005</v>
      </c>
      <c r="C2848" s="1024" t="s">
        <v>1503</v>
      </c>
      <c r="D2848" s="1024" t="s">
        <v>1504</v>
      </c>
      <c r="E2848" s="1024" t="s">
        <v>1425</v>
      </c>
      <c r="F2848" s="1024" t="s">
        <v>1515</v>
      </c>
      <c r="G2848" s="1024" t="s">
        <v>1506</v>
      </c>
      <c r="H2848" s="1024" t="s">
        <v>1507</v>
      </c>
      <c r="I2848" s="1024" t="s">
        <v>1508</v>
      </c>
      <c r="J2848" s="1024" t="s">
        <v>1509</v>
      </c>
    </row>
    <row r="2849" spans="1:10" ht="51" x14ac:dyDescent="0.3">
      <c r="A2849" s="1023" t="s">
        <v>1494</v>
      </c>
      <c r="B2849" s="1024">
        <v>20005</v>
      </c>
      <c r="C2849" s="1024" t="s">
        <v>1503</v>
      </c>
      <c r="D2849" s="1024" t="s">
        <v>1504</v>
      </c>
      <c r="E2849" s="1024" t="s">
        <v>1425</v>
      </c>
      <c r="F2849" s="1024" t="s">
        <v>1516</v>
      </c>
      <c r="G2849" s="1024" t="s">
        <v>1506</v>
      </c>
      <c r="H2849" s="1024" t="s">
        <v>1507</v>
      </c>
      <c r="I2849" s="1024" t="s">
        <v>1508</v>
      </c>
      <c r="J2849" s="1024" t="s">
        <v>1509</v>
      </c>
    </row>
    <row r="2850" spans="1:10" ht="51" x14ac:dyDescent="0.3">
      <c r="A2850" s="1023" t="s">
        <v>1494</v>
      </c>
      <c r="B2850" s="1024">
        <v>20005</v>
      </c>
      <c r="C2850" s="1024" t="s">
        <v>1503</v>
      </c>
      <c r="D2850" s="1024" t="s">
        <v>1504</v>
      </c>
      <c r="E2850" s="1024" t="s">
        <v>1425</v>
      </c>
      <c r="F2850" s="1024" t="s">
        <v>1517</v>
      </c>
      <c r="G2850" s="1024" t="s">
        <v>1506</v>
      </c>
      <c r="H2850" s="1024" t="s">
        <v>1507</v>
      </c>
      <c r="I2850" s="1024" t="s">
        <v>1508</v>
      </c>
      <c r="J2850" s="1024" t="s">
        <v>1509</v>
      </c>
    </row>
    <row r="2851" spans="1:10" ht="51" x14ac:dyDescent="0.3">
      <c r="A2851" s="1023" t="s">
        <v>1494</v>
      </c>
      <c r="B2851" s="1024">
        <v>20005</v>
      </c>
      <c r="C2851" s="1024" t="s">
        <v>1503</v>
      </c>
      <c r="D2851" s="1024" t="s">
        <v>1504</v>
      </c>
      <c r="E2851" s="1024" t="s">
        <v>1425</v>
      </c>
      <c r="F2851" s="1024" t="s">
        <v>1518</v>
      </c>
      <c r="G2851" s="1024" t="s">
        <v>1506</v>
      </c>
      <c r="H2851" s="1024" t="s">
        <v>1507</v>
      </c>
      <c r="I2851" s="1024" t="s">
        <v>1508</v>
      </c>
      <c r="J2851" s="1024" t="s">
        <v>1509</v>
      </c>
    </row>
    <row r="2852" spans="1:10" ht="51" x14ac:dyDescent="0.3">
      <c r="A2852" s="1023" t="s">
        <v>1494</v>
      </c>
      <c r="B2852" s="1024">
        <v>20005</v>
      </c>
      <c r="C2852" s="1024" t="s">
        <v>1503</v>
      </c>
      <c r="D2852" s="1024" t="s">
        <v>1504</v>
      </c>
      <c r="E2852" s="1024" t="s">
        <v>1425</v>
      </c>
      <c r="F2852" s="1024" t="s">
        <v>1519</v>
      </c>
      <c r="G2852" s="1024" t="s">
        <v>1506</v>
      </c>
      <c r="H2852" s="1024" t="s">
        <v>1507</v>
      </c>
      <c r="I2852" s="1024" t="s">
        <v>1508</v>
      </c>
      <c r="J2852" s="1024" t="s">
        <v>1509</v>
      </c>
    </row>
    <row r="2853" spans="1:10" ht="51" x14ac:dyDescent="0.3">
      <c r="A2853" s="1023" t="s">
        <v>1494</v>
      </c>
      <c r="B2853" s="1024">
        <v>20005</v>
      </c>
      <c r="C2853" s="1024" t="s">
        <v>1503</v>
      </c>
      <c r="D2853" s="1024" t="s">
        <v>1504</v>
      </c>
      <c r="E2853" s="1024" t="s">
        <v>1425</v>
      </c>
      <c r="F2853" s="1024" t="s">
        <v>1520</v>
      </c>
      <c r="G2853" s="1024" t="s">
        <v>1506</v>
      </c>
      <c r="H2853" s="1024" t="s">
        <v>1507</v>
      </c>
      <c r="I2853" s="1024" t="s">
        <v>1508</v>
      </c>
      <c r="J2853" s="1024" t="s">
        <v>1509</v>
      </c>
    </row>
    <row r="2854" spans="1:10" ht="51" x14ac:dyDescent="0.3">
      <c r="A2854" s="1023" t="s">
        <v>1494</v>
      </c>
      <c r="B2854" s="1024">
        <v>20005</v>
      </c>
      <c r="C2854" s="1024" t="s">
        <v>1503</v>
      </c>
      <c r="D2854" s="1024" t="s">
        <v>1504</v>
      </c>
      <c r="E2854" s="1024" t="s">
        <v>1425</v>
      </c>
      <c r="F2854" s="1024" t="s">
        <v>1521</v>
      </c>
      <c r="G2854" s="1024" t="s">
        <v>1506</v>
      </c>
      <c r="H2854" s="1024" t="s">
        <v>1507</v>
      </c>
      <c r="I2854" s="1024" t="s">
        <v>1508</v>
      </c>
      <c r="J2854" s="1024" t="s">
        <v>1509</v>
      </c>
    </row>
    <row r="2855" spans="1:10" ht="51" x14ac:dyDescent="0.3">
      <c r="A2855" s="1023" t="s">
        <v>1494</v>
      </c>
      <c r="B2855" s="1024">
        <v>20005</v>
      </c>
      <c r="C2855" s="1024" t="s">
        <v>1503</v>
      </c>
      <c r="D2855" s="1024" t="s">
        <v>1504</v>
      </c>
      <c r="E2855" s="1024" t="s">
        <v>1425</v>
      </c>
      <c r="F2855" s="1024" t="s">
        <v>1522</v>
      </c>
      <c r="G2855" s="1024" t="s">
        <v>1506</v>
      </c>
      <c r="H2855" s="1024" t="s">
        <v>1507</v>
      </c>
      <c r="I2855" s="1024" t="s">
        <v>1508</v>
      </c>
      <c r="J2855" s="1024" t="s">
        <v>1509</v>
      </c>
    </row>
    <row r="2856" spans="1:10" ht="51" x14ac:dyDescent="0.3">
      <c r="A2856" s="1023" t="s">
        <v>1494</v>
      </c>
      <c r="B2856" s="1024">
        <v>20005</v>
      </c>
      <c r="C2856" s="1024" t="s">
        <v>1503</v>
      </c>
      <c r="D2856" s="1024" t="s">
        <v>1504</v>
      </c>
      <c r="E2856" s="1024" t="s">
        <v>1425</v>
      </c>
      <c r="F2856" s="1024" t="s">
        <v>1523</v>
      </c>
      <c r="G2856" s="1024" t="s">
        <v>1506</v>
      </c>
      <c r="H2856" s="1024" t="s">
        <v>1507</v>
      </c>
      <c r="I2856" s="1024" t="s">
        <v>1508</v>
      </c>
      <c r="J2856" s="1024" t="s">
        <v>1509</v>
      </c>
    </row>
    <row r="2857" spans="1:10" ht="51" x14ac:dyDescent="0.3">
      <c r="A2857" s="1023" t="s">
        <v>1494</v>
      </c>
      <c r="B2857" s="1024">
        <v>20005</v>
      </c>
      <c r="C2857" s="1024" t="s">
        <v>1503</v>
      </c>
      <c r="D2857" s="1024" t="s">
        <v>1504</v>
      </c>
      <c r="E2857" s="1024" t="s">
        <v>1425</v>
      </c>
      <c r="F2857" s="1024" t="s">
        <v>1524</v>
      </c>
      <c r="G2857" s="1024" t="s">
        <v>1506</v>
      </c>
      <c r="H2857" s="1024" t="s">
        <v>1507</v>
      </c>
      <c r="I2857" s="1024" t="s">
        <v>1508</v>
      </c>
      <c r="J2857" s="1024" t="s">
        <v>1509</v>
      </c>
    </row>
    <row r="2858" spans="1:10" ht="51" x14ac:dyDescent="0.3">
      <c r="A2858" s="1023" t="s">
        <v>1494</v>
      </c>
      <c r="B2858" s="1024">
        <v>20005</v>
      </c>
      <c r="C2858" s="1024" t="s">
        <v>1503</v>
      </c>
      <c r="D2858" s="1024" t="s">
        <v>1504</v>
      </c>
      <c r="E2858" s="1024" t="s">
        <v>1425</v>
      </c>
      <c r="F2858" s="1024" t="s">
        <v>1525</v>
      </c>
      <c r="G2858" s="1024" t="s">
        <v>1506</v>
      </c>
      <c r="H2858" s="1024" t="s">
        <v>1507</v>
      </c>
      <c r="I2858" s="1024" t="s">
        <v>1508</v>
      </c>
      <c r="J2858" s="1024" t="s">
        <v>1509</v>
      </c>
    </row>
    <row r="2859" spans="1:10" ht="51" x14ac:dyDescent="0.3">
      <c r="A2859" s="1023" t="s">
        <v>1494</v>
      </c>
      <c r="B2859" s="1024">
        <v>20005</v>
      </c>
      <c r="C2859" s="1024" t="s">
        <v>1503</v>
      </c>
      <c r="D2859" s="1024" t="s">
        <v>1504</v>
      </c>
      <c r="E2859" s="1024" t="s">
        <v>1425</v>
      </c>
      <c r="F2859" s="1024" t="s">
        <v>1526</v>
      </c>
      <c r="G2859" s="1024" t="s">
        <v>1506</v>
      </c>
      <c r="H2859" s="1024" t="s">
        <v>1507</v>
      </c>
      <c r="I2859" s="1024" t="s">
        <v>1508</v>
      </c>
      <c r="J2859" s="1024" t="s">
        <v>1509</v>
      </c>
    </row>
    <row r="2860" spans="1:10" ht="51" x14ac:dyDescent="0.3">
      <c r="A2860" s="1023" t="s">
        <v>1494</v>
      </c>
      <c r="B2860" s="1024">
        <v>20005</v>
      </c>
      <c r="C2860" s="1024" t="s">
        <v>1503</v>
      </c>
      <c r="D2860" s="1024" t="s">
        <v>1504</v>
      </c>
      <c r="E2860" s="1024" t="s">
        <v>1425</v>
      </c>
      <c r="F2860" s="1024" t="s">
        <v>1527</v>
      </c>
      <c r="G2860" s="1024" t="s">
        <v>1506</v>
      </c>
      <c r="H2860" s="1024" t="s">
        <v>1507</v>
      </c>
      <c r="I2860" s="1024" t="s">
        <v>1508</v>
      </c>
      <c r="J2860" s="1024" t="s">
        <v>1509</v>
      </c>
    </row>
    <row r="2861" spans="1:10" ht="51" x14ac:dyDescent="0.3">
      <c r="A2861" s="1023" t="s">
        <v>1494</v>
      </c>
      <c r="B2861" s="1024">
        <v>20005</v>
      </c>
      <c r="C2861" s="1024" t="s">
        <v>1503</v>
      </c>
      <c r="D2861" s="1024" t="s">
        <v>1504</v>
      </c>
      <c r="E2861" s="1024" t="s">
        <v>1425</v>
      </c>
      <c r="F2861" s="1024" t="s">
        <v>1528</v>
      </c>
      <c r="G2861" s="1024" t="s">
        <v>1506</v>
      </c>
      <c r="H2861" s="1024" t="s">
        <v>1507</v>
      </c>
      <c r="I2861" s="1024" t="s">
        <v>1508</v>
      </c>
      <c r="J2861" s="1024" t="s">
        <v>1509</v>
      </c>
    </row>
    <row r="2862" spans="1:10" ht="51" x14ac:dyDescent="0.3">
      <c r="A2862" s="1023" t="s">
        <v>1494</v>
      </c>
      <c r="B2862" s="1024">
        <v>20005</v>
      </c>
      <c r="C2862" s="1024" t="s">
        <v>1503</v>
      </c>
      <c r="D2862" s="1024" t="s">
        <v>1504</v>
      </c>
      <c r="E2862" s="1024" t="s">
        <v>1425</v>
      </c>
      <c r="F2862" s="1024" t="s">
        <v>1529</v>
      </c>
      <c r="G2862" s="1024" t="s">
        <v>1506</v>
      </c>
      <c r="H2862" s="1024" t="s">
        <v>1507</v>
      </c>
      <c r="I2862" s="1024" t="s">
        <v>1508</v>
      </c>
      <c r="J2862" s="1024" t="s">
        <v>1509</v>
      </c>
    </row>
    <row r="2863" spans="1:10" ht="51" x14ac:dyDescent="0.3">
      <c r="A2863" s="1023" t="s">
        <v>1494</v>
      </c>
      <c r="B2863" s="1024">
        <v>20005</v>
      </c>
      <c r="C2863" s="1024" t="s">
        <v>1503</v>
      </c>
      <c r="D2863" s="1024" t="s">
        <v>1504</v>
      </c>
      <c r="E2863" s="1024" t="s">
        <v>1425</v>
      </c>
      <c r="F2863" s="1024" t="s">
        <v>1530</v>
      </c>
      <c r="G2863" s="1024" t="s">
        <v>1506</v>
      </c>
      <c r="H2863" s="1024" t="s">
        <v>1507</v>
      </c>
      <c r="I2863" s="1024" t="s">
        <v>1508</v>
      </c>
      <c r="J2863" s="1024" t="s">
        <v>1509</v>
      </c>
    </row>
    <row r="2864" spans="1:10" ht="51" x14ac:dyDescent="0.3">
      <c r="A2864" s="1023" t="s">
        <v>1494</v>
      </c>
      <c r="B2864" s="1024">
        <v>20005</v>
      </c>
      <c r="C2864" s="1024" t="s">
        <v>1503</v>
      </c>
      <c r="D2864" s="1024" t="s">
        <v>1504</v>
      </c>
      <c r="E2864" s="1024" t="s">
        <v>1425</v>
      </c>
      <c r="F2864" s="1024" t="s">
        <v>1531</v>
      </c>
      <c r="G2864" s="1024" t="s">
        <v>1506</v>
      </c>
      <c r="H2864" s="1024" t="s">
        <v>1507</v>
      </c>
      <c r="I2864" s="1024" t="s">
        <v>1508</v>
      </c>
      <c r="J2864" s="1024" t="s">
        <v>1509</v>
      </c>
    </row>
    <row r="2865" spans="1:10" ht="51" x14ac:dyDescent="0.3">
      <c r="A2865" s="1023" t="s">
        <v>1494</v>
      </c>
      <c r="B2865" s="1024">
        <v>20005</v>
      </c>
      <c r="C2865" s="1024" t="s">
        <v>1503</v>
      </c>
      <c r="D2865" s="1024" t="s">
        <v>1504</v>
      </c>
      <c r="E2865" s="1024" t="s">
        <v>1425</v>
      </c>
      <c r="F2865" s="1024" t="s">
        <v>1532</v>
      </c>
      <c r="G2865" s="1024" t="s">
        <v>1506</v>
      </c>
      <c r="H2865" s="1024" t="s">
        <v>1507</v>
      </c>
      <c r="I2865" s="1024" t="s">
        <v>1508</v>
      </c>
      <c r="J2865" s="1024" t="s">
        <v>1509</v>
      </c>
    </row>
    <row r="2866" spans="1:10" ht="51" x14ac:dyDescent="0.3">
      <c r="A2866" s="1023" t="s">
        <v>1494</v>
      </c>
      <c r="B2866" s="1024">
        <v>20005</v>
      </c>
      <c r="C2866" s="1024" t="s">
        <v>1503</v>
      </c>
      <c r="D2866" s="1024" t="s">
        <v>1504</v>
      </c>
      <c r="E2866" s="1024" t="s">
        <v>1425</v>
      </c>
      <c r="F2866" s="1024" t="s">
        <v>1533</v>
      </c>
      <c r="G2866" s="1024" t="s">
        <v>1506</v>
      </c>
      <c r="H2866" s="1024" t="s">
        <v>1507</v>
      </c>
      <c r="I2866" s="1024" t="s">
        <v>1508</v>
      </c>
      <c r="J2866" s="1024" t="s">
        <v>1509</v>
      </c>
    </row>
    <row r="2867" spans="1:10" ht="51" x14ac:dyDescent="0.3">
      <c r="A2867" s="1023" t="s">
        <v>1494</v>
      </c>
      <c r="B2867" s="1024">
        <v>20005</v>
      </c>
      <c r="C2867" s="1024" t="s">
        <v>1503</v>
      </c>
      <c r="D2867" s="1024" t="s">
        <v>1504</v>
      </c>
      <c r="E2867" s="1024" t="s">
        <v>1425</v>
      </c>
      <c r="F2867" s="1024" t="s">
        <v>1534</v>
      </c>
      <c r="G2867" s="1024" t="s">
        <v>1506</v>
      </c>
      <c r="H2867" s="1024" t="s">
        <v>1507</v>
      </c>
      <c r="I2867" s="1024" t="s">
        <v>1508</v>
      </c>
      <c r="J2867" s="1024" t="s">
        <v>1509</v>
      </c>
    </row>
    <row r="2868" spans="1:10" ht="51" x14ac:dyDescent="0.3">
      <c r="A2868" s="1023" t="s">
        <v>1494</v>
      </c>
      <c r="B2868" s="1024">
        <v>20005</v>
      </c>
      <c r="C2868" s="1024" t="s">
        <v>1503</v>
      </c>
      <c r="D2868" s="1024" t="s">
        <v>1504</v>
      </c>
      <c r="E2868" s="1024" t="s">
        <v>1425</v>
      </c>
      <c r="F2868" s="1024" t="s">
        <v>1535</v>
      </c>
      <c r="G2868" s="1024" t="s">
        <v>1506</v>
      </c>
      <c r="H2868" s="1024" t="s">
        <v>1507</v>
      </c>
      <c r="I2868" s="1024" t="s">
        <v>1508</v>
      </c>
      <c r="J2868" s="1024" t="s">
        <v>1509</v>
      </c>
    </row>
    <row r="2869" spans="1:10" ht="51" x14ac:dyDescent="0.3">
      <c r="A2869" s="1023" t="s">
        <v>1494</v>
      </c>
      <c r="B2869" s="1024">
        <v>20005</v>
      </c>
      <c r="C2869" s="1024" t="s">
        <v>1503</v>
      </c>
      <c r="D2869" s="1024" t="s">
        <v>1504</v>
      </c>
      <c r="E2869" s="1024" t="s">
        <v>1425</v>
      </c>
      <c r="F2869" s="1024" t="s">
        <v>1536</v>
      </c>
      <c r="G2869" s="1024" t="s">
        <v>1506</v>
      </c>
      <c r="H2869" s="1024" t="s">
        <v>1507</v>
      </c>
      <c r="I2869" s="1024" t="s">
        <v>1508</v>
      </c>
      <c r="J2869" s="1024" t="s">
        <v>1509</v>
      </c>
    </row>
    <row r="2870" spans="1:10" ht="51" x14ac:dyDescent="0.3">
      <c r="A2870" s="1023" t="s">
        <v>1494</v>
      </c>
      <c r="B2870" s="1024">
        <v>20005</v>
      </c>
      <c r="C2870" s="1024" t="s">
        <v>1503</v>
      </c>
      <c r="D2870" s="1024" t="s">
        <v>1504</v>
      </c>
      <c r="E2870" s="1024" t="s">
        <v>1425</v>
      </c>
      <c r="F2870" s="1024" t="s">
        <v>1537</v>
      </c>
      <c r="G2870" s="1024" t="s">
        <v>1506</v>
      </c>
      <c r="H2870" s="1024" t="s">
        <v>1507</v>
      </c>
      <c r="I2870" s="1024" t="s">
        <v>1508</v>
      </c>
      <c r="J2870" s="1024" t="s">
        <v>1509</v>
      </c>
    </row>
    <row r="2871" spans="1:10" ht="51" x14ac:dyDescent="0.3">
      <c r="A2871" s="1023" t="s">
        <v>1494</v>
      </c>
      <c r="B2871" s="1024">
        <v>20005</v>
      </c>
      <c r="C2871" s="1024" t="s">
        <v>1503</v>
      </c>
      <c r="D2871" s="1024" t="s">
        <v>1504</v>
      </c>
      <c r="E2871" s="1024" t="s">
        <v>1425</v>
      </c>
      <c r="F2871" s="1024" t="s">
        <v>1538</v>
      </c>
      <c r="G2871" s="1024" t="s">
        <v>1506</v>
      </c>
      <c r="H2871" s="1024" t="s">
        <v>1507</v>
      </c>
      <c r="I2871" s="1024" t="s">
        <v>1508</v>
      </c>
      <c r="J2871" s="1024" t="s">
        <v>1509</v>
      </c>
    </row>
    <row r="2872" spans="1:10" ht="51" x14ac:dyDescent="0.3">
      <c r="A2872" s="1023" t="s">
        <v>1494</v>
      </c>
      <c r="B2872" s="1024">
        <v>20005</v>
      </c>
      <c r="C2872" s="1024" t="s">
        <v>1503</v>
      </c>
      <c r="D2872" s="1024" t="s">
        <v>1504</v>
      </c>
      <c r="E2872" s="1024" t="s">
        <v>1425</v>
      </c>
      <c r="F2872" s="1024" t="s">
        <v>1539</v>
      </c>
      <c r="G2872" s="1024" t="s">
        <v>1506</v>
      </c>
      <c r="H2872" s="1024" t="s">
        <v>1507</v>
      </c>
      <c r="I2872" s="1024" t="s">
        <v>1508</v>
      </c>
      <c r="J2872" s="1024" t="s">
        <v>1509</v>
      </c>
    </row>
    <row r="2873" spans="1:10" ht="51" x14ac:dyDescent="0.3">
      <c r="A2873" s="1023" t="s">
        <v>1494</v>
      </c>
      <c r="B2873" s="1024">
        <v>20005</v>
      </c>
      <c r="C2873" s="1024" t="s">
        <v>1503</v>
      </c>
      <c r="D2873" s="1024" t="s">
        <v>1504</v>
      </c>
      <c r="E2873" s="1024" t="s">
        <v>1425</v>
      </c>
      <c r="F2873" s="1024" t="s">
        <v>1540</v>
      </c>
      <c r="G2873" s="1024" t="s">
        <v>1506</v>
      </c>
      <c r="H2873" s="1024" t="s">
        <v>1507</v>
      </c>
      <c r="I2873" s="1024" t="s">
        <v>1508</v>
      </c>
      <c r="J2873" s="1024" t="s">
        <v>1509</v>
      </c>
    </row>
    <row r="2874" spans="1:10" ht="51" x14ac:dyDescent="0.3">
      <c r="A2874" s="1023" t="s">
        <v>1494</v>
      </c>
      <c r="B2874" s="1024">
        <v>20005</v>
      </c>
      <c r="C2874" s="1024" t="s">
        <v>1503</v>
      </c>
      <c r="D2874" s="1024" t="s">
        <v>1504</v>
      </c>
      <c r="E2874" s="1024" t="s">
        <v>1425</v>
      </c>
      <c r="F2874" s="1024" t="s">
        <v>1541</v>
      </c>
      <c r="G2874" s="1024" t="s">
        <v>1506</v>
      </c>
      <c r="H2874" s="1024" t="s">
        <v>1507</v>
      </c>
      <c r="I2874" s="1024" t="s">
        <v>1508</v>
      </c>
      <c r="J2874" s="1024" t="s">
        <v>1509</v>
      </c>
    </row>
    <row r="2875" spans="1:10" ht="51" x14ac:dyDescent="0.3">
      <c r="A2875" s="1023" t="s">
        <v>1494</v>
      </c>
      <c r="B2875" s="1024">
        <v>20005</v>
      </c>
      <c r="C2875" s="1024" t="s">
        <v>1503</v>
      </c>
      <c r="D2875" s="1024" t="s">
        <v>1504</v>
      </c>
      <c r="E2875" s="1024" t="s">
        <v>1425</v>
      </c>
      <c r="F2875" s="1024" t="s">
        <v>1542</v>
      </c>
      <c r="G2875" s="1024" t="s">
        <v>1506</v>
      </c>
      <c r="H2875" s="1024" t="s">
        <v>1507</v>
      </c>
      <c r="I2875" s="1024" t="s">
        <v>1508</v>
      </c>
      <c r="J2875" s="1024" t="s">
        <v>1509</v>
      </c>
    </row>
    <row r="2876" spans="1:10" ht="51" x14ac:dyDescent="0.3">
      <c r="A2876" s="1023" t="s">
        <v>1494</v>
      </c>
      <c r="B2876" s="1024">
        <v>20005</v>
      </c>
      <c r="C2876" s="1024" t="s">
        <v>1503</v>
      </c>
      <c r="D2876" s="1024" t="s">
        <v>1504</v>
      </c>
      <c r="E2876" s="1024" t="s">
        <v>1425</v>
      </c>
      <c r="F2876" s="1024" t="s">
        <v>1543</v>
      </c>
      <c r="G2876" s="1024" t="s">
        <v>1506</v>
      </c>
      <c r="H2876" s="1024" t="s">
        <v>1507</v>
      </c>
      <c r="I2876" s="1024" t="s">
        <v>1508</v>
      </c>
      <c r="J2876" s="1024" t="s">
        <v>1509</v>
      </c>
    </row>
    <row r="2877" spans="1:10" ht="51" x14ac:dyDescent="0.3">
      <c r="A2877" s="1023" t="s">
        <v>1494</v>
      </c>
      <c r="B2877" s="1024">
        <v>20005</v>
      </c>
      <c r="C2877" s="1024" t="s">
        <v>1503</v>
      </c>
      <c r="D2877" s="1024" t="s">
        <v>1504</v>
      </c>
      <c r="E2877" s="1024" t="s">
        <v>1425</v>
      </c>
      <c r="F2877" s="1024" t="s">
        <v>1544</v>
      </c>
      <c r="G2877" s="1024" t="s">
        <v>1506</v>
      </c>
      <c r="H2877" s="1024" t="s">
        <v>1507</v>
      </c>
      <c r="I2877" s="1024" t="s">
        <v>1508</v>
      </c>
      <c r="J2877" s="1024" t="s">
        <v>1509</v>
      </c>
    </row>
    <row r="2878" spans="1:10" ht="51" x14ac:dyDescent="0.3">
      <c r="A2878" s="1023" t="s">
        <v>1494</v>
      </c>
      <c r="B2878" s="1024">
        <v>20005</v>
      </c>
      <c r="C2878" s="1024" t="s">
        <v>1503</v>
      </c>
      <c r="D2878" s="1024" t="s">
        <v>1504</v>
      </c>
      <c r="E2878" s="1024" t="s">
        <v>1425</v>
      </c>
      <c r="F2878" s="1024" t="s">
        <v>1545</v>
      </c>
      <c r="G2878" s="1024" t="s">
        <v>1506</v>
      </c>
      <c r="H2878" s="1024" t="s">
        <v>1507</v>
      </c>
      <c r="I2878" s="1024" t="s">
        <v>1508</v>
      </c>
      <c r="J2878" s="1024" t="s">
        <v>1509</v>
      </c>
    </row>
    <row r="2879" spans="1:10" ht="51" x14ac:dyDescent="0.3">
      <c r="A2879" s="1023" t="s">
        <v>1494</v>
      </c>
      <c r="B2879" s="1024">
        <v>20005</v>
      </c>
      <c r="C2879" s="1024" t="s">
        <v>1503</v>
      </c>
      <c r="D2879" s="1024" t="s">
        <v>1504</v>
      </c>
      <c r="E2879" s="1024" t="s">
        <v>1425</v>
      </c>
      <c r="F2879" s="1024" t="s">
        <v>1546</v>
      </c>
      <c r="G2879" s="1024" t="s">
        <v>1506</v>
      </c>
      <c r="H2879" s="1024" t="s">
        <v>1507</v>
      </c>
      <c r="I2879" s="1024" t="s">
        <v>1508</v>
      </c>
      <c r="J2879" s="1024" t="s">
        <v>1509</v>
      </c>
    </row>
    <row r="2880" spans="1:10" ht="51" x14ac:dyDescent="0.3">
      <c r="A2880" s="1023" t="s">
        <v>1494</v>
      </c>
      <c r="B2880" s="1024">
        <v>20005</v>
      </c>
      <c r="C2880" s="1024" t="s">
        <v>1503</v>
      </c>
      <c r="D2880" s="1024" t="s">
        <v>1504</v>
      </c>
      <c r="E2880" s="1024" t="s">
        <v>1425</v>
      </c>
      <c r="F2880" s="1024" t="s">
        <v>1547</v>
      </c>
      <c r="G2880" s="1024" t="s">
        <v>1506</v>
      </c>
      <c r="H2880" s="1024" t="s">
        <v>1507</v>
      </c>
      <c r="I2880" s="1024" t="s">
        <v>1508</v>
      </c>
      <c r="J2880" s="1024" t="s">
        <v>1509</v>
      </c>
    </row>
    <row r="2881" spans="1:10" ht="51" x14ac:dyDescent="0.3">
      <c r="A2881" s="1023" t="s">
        <v>1494</v>
      </c>
      <c r="B2881" s="1024">
        <v>20005</v>
      </c>
      <c r="C2881" s="1024" t="s">
        <v>1503</v>
      </c>
      <c r="D2881" s="1024" t="s">
        <v>1504</v>
      </c>
      <c r="E2881" s="1024" t="s">
        <v>1425</v>
      </c>
      <c r="F2881" s="1024" t="s">
        <v>1548</v>
      </c>
      <c r="G2881" s="1024" t="s">
        <v>1506</v>
      </c>
      <c r="H2881" s="1024" t="s">
        <v>1507</v>
      </c>
      <c r="I2881" s="1024" t="s">
        <v>1508</v>
      </c>
      <c r="J2881" s="1024" t="s">
        <v>1509</v>
      </c>
    </row>
    <row r="2882" spans="1:10" ht="51" x14ac:dyDescent="0.3">
      <c r="A2882" s="1023" t="s">
        <v>1494</v>
      </c>
      <c r="B2882" s="1024">
        <v>20005</v>
      </c>
      <c r="C2882" s="1024" t="s">
        <v>1503</v>
      </c>
      <c r="D2882" s="1024" t="s">
        <v>1504</v>
      </c>
      <c r="E2882" s="1024" t="s">
        <v>1425</v>
      </c>
      <c r="F2882" s="1024" t="s">
        <v>1549</v>
      </c>
      <c r="G2882" s="1024" t="s">
        <v>1506</v>
      </c>
      <c r="H2882" s="1024" t="s">
        <v>1507</v>
      </c>
      <c r="I2882" s="1024" t="s">
        <v>1508</v>
      </c>
      <c r="J2882" s="1024" t="s">
        <v>1509</v>
      </c>
    </row>
    <row r="2883" spans="1:10" ht="51" x14ac:dyDescent="0.3">
      <c r="A2883" s="1023" t="s">
        <v>1494</v>
      </c>
      <c r="B2883" s="1024">
        <v>20005</v>
      </c>
      <c r="C2883" s="1024" t="s">
        <v>1503</v>
      </c>
      <c r="D2883" s="1024" t="s">
        <v>1504</v>
      </c>
      <c r="E2883" s="1024" t="s">
        <v>1425</v>
      </c>
      <c r="F2883" s="1024" t="s">
        <v>1550</v>
      </c>
      <c r="G2883" s="1024" t="s">
        <v>1506</v>
      </c>
      <c r="H2883" s="1024" t="s">
        <v>1507</v>
      </c>
      <c r="I2883" s="1024" t="s">
        <v>1508</v>
      </c>
      <c r="J2883" s="1024" t="s">
        <v>1509</v>
      </c>
    </row>
    <row r="2884" spans="1:10" ht="51" x14ac:dyDescent="0.3">
      <c r="A2884" s="1023" t="s">
        <v>1494</v>
      </c>
      <c r="B2884" s="1024">
        <v>20005</v>
      </c>
      <c r="C2884" s="1024" t="s">
        <v>1503</v>
      </c>
      <c r="D2884" s="1024" t="s">
        <v>1504</v>
      </c>
      <c r="E2884" s="1024" t="s">
        <v>1425</v>
      </c>
      <c r="F2884" s="1024" t="s">
        <v>1551</v>
      </c>
      <c r="G2884" s="1024" t="s">
        <v>1506</v>
      </c>
      <c r="H2884" s="1024" t="s">
        <v>1507</v>
      </c>
      <c r="I2884" s="1024" t="s">
        <v>1508</v>
      </c>
      <c r="J2884" s="1024" t="s">
        <v>1509</v>
      </c>
    </row>
    <row r="2885" spans="1:10" ht="51" x14ac:dyDescent="0.3">
      <c r="A2885" s="1023" t="s">
        <v>1494</v>
      </c>
      <c r="B2885" s="1024">
        <v>20005</v>
      </c>
      <c r="C2885" s="1024" t="s">
        <v>1503</v>
      </c>
      <c r="D2885" s="1024" t="s">
        <v>1504</v>
      </c>
      <c r="E2885" s="1024" t="s">
        <v>1425</v>
      </c>
      <c r="F2885" s="1024" t="s">
        <v>1552</v>
      </c>
      <c r="G2885" s="1024" t="s">
        <v>1506</v>
      </c>
      <c r="H2885" s="1024" t="s">
        <v>1507</v>
      </c>
      <c r="I2885" s="1024" t="s">
        <v>1508</v>
      </c>
      <c r="J2885" s="1024" t="s">
        <v>1509</v>
      </c>
    </row>
    <row r="2886" spans="1:10" ht="51" x14ac:dyDescent="0.3">
      <c r="A2886" s="1023" t="s">
        <v>1494</v>
      </c>
      <c r="B2886" s="1024">
        <v>20005</v>
      </c>
      <c r="C2886" s="1024" t="s">
        <v>1503</v>
      </c>
      <c r="D2886" s="1024" t="s">
        <v>1504</v>
      </c>
      <c r="E2886" s="1024" t="s">
        <v>1425</v>
      </c>
      <c r="F2886" s="1024" t="s">
        <v>1553</v>
      </c>
      <c r="G2886" s="1024" t="s">
        <v>1506</v>
      </c>
      <c r="H2886" s="1024" t="s">
        <v>1507</v>
      </c>
      <c r="I2886" s="1024" t="s">
        <v>1508</v>
      </c>
      <c r="J2886" s="1024" t="s">
        <v>1509</v>
      </c>
    </row>
    <row r="2887" spans="1:10" ht="38.25" x14ac:dyDescent="0.3">
      <c r="A2887" s="1150" t="s">
        <v>10841</v>
      </c>
      <c r="B2887" s="1129"/>
      <c r="C2887" s="1154" t="s">
        <v>1503</v>
      </c>
      <c r="D2887" s="1062" t="s">
        <v>12079</v>
      </c>
      <c r="E2887" s="1129"/>
      <c r="F2887" s="1129"/>
      <c r="G2887" s="1129"/>
      <c r="H2887" s="1129"/>
      <c r="I2887" s="1129"/>
      <c r="J2887" s="1129"/>
    </row>
    <row r="2888" spans="1:10" ht="38.25" x14ac:dyDescent="0.3">
      <c r="A2888" s="1023">
        <v>22003</v>
      </c>
      <c r="B2888" s="1024"/>
      <c r="C2888" s="1024" t="s">
        <v>10811</v>
      </c>
      <c r="D2888" s="1024" t="s">
        <v>1661</v>
      </c>
      <c r="E2888" s="1024" t="s">
        <v>1662</v>
      </c>
      <c r="F2888" s="1024" t="s">
        <v>1663</v>
      </c>
      <c r="G2888" s="1024" t="s">
        <v>1664</v>
      </c>
      <c r="H2888" s="1024" t="s">
        <v>1665</v>
      </c>
      <c r="I2888" s="1024" t="s">
        <v>1666</v>
      </c>
      <c r="J2888" s="1024">
        <v>83474722395</v>
      </c>
    </row>
    <row r="2889" spans="1:10" ht="38.25" x14ac:dyDescent="0.3">
      <c r="A2889" s="1023">
        <v>22003</v>
      </c>
      <c r="B2889" s="1024"/>
      <c r="C2889" s="1024" t="s">
        <v>10811</v>
      </c>
      <c r="D2889" s="1024" t="s">
        <v>1661</v>
      </c>
      <c r="E2889" s="1024" t="s">
        <v>1667</v>
      </c>
      <c r="F2889" s="1024" t="s">
        <v>1668</v>
      </c>
      <c r="G2889" s="1024" t="s">
        <v>1669</v>
      </c>
      <c r="H2889" s="1024" t="s">
        <v>1670</v>
      </c>
      <c r="I2889" s="1024" t="s">
        <v>1671</v>
      </c>
      <c r="J2889" s="1024">
        <v>8347472725</v>
      </c>
    </row>
    <row r="2890" spans="1:10" ht="38.25" x14ac:dyDescent="0.3">
      <c r="A2890" s="1023">
        <v>22003</v>
      </c>
      <c r="B2890" s="1024"/>
      <c r="C2890" s="1024" t="s">
        <v>10811</v>
      </c>
      <c r="D2890" s="1024" t="s">
        <v>1661</v>
      </c>
      <c r="E2890" s="1024" t="s">
        <v>1406</v>
      </c>
      <c r="F2890" s="1024" t="s">
        <v>1663</v>
      </c>
      <c r="G2890" s="1024" t="s">
        <v>1672</v>
      </c>
      <c r="H2890" s="1024" t="s">
        <v>1673</v>
      </c>
      <c r="I2890" s="1024" t="s">
        <v>1582</v>
      </c>
      <c r="J2890" s="1024">
        <v>83474722721</v>
      </c>
    </row>
    <row r="2891" spans="1:10" ht="38.25" x14ac:dyDescent="0.3">
      <c r="A2891" s="1023">
        <v>22003</v>
      </c>
      <c r="B2891" s="1024"/>
      <c r="C2891" s="1024" t="s">
        <v>10811</v>
      </c>
      <c r="D2891" s="1024" t="s">
        <v>1661</v>
      </c>
      <c r="E2891" s="1024" t="s">
        <v>1406</v>
      </c>
      <c r="F2891" s="1024" t="s">
        <v>1674</v>
      </c>
      <c r="G2891" s="1024" t="s">
        <v>1672</v>
      </c>
      <c r="H2891" s="1024" t="s">
        <v>1673</v>
      </c>
      <c r="I2891" s="1024" t="s">
        <v>1582</v>
      </c>
      <c r="J2891" s="1024">
        <v>83474722706</v>
      </c>
    </row>
    <row r="2892" spans="1:10" ht="38.25" x14ac:dyDescent="0.3">
      <c r="A2892" s="1023">
        <v>22003</v>
      </c>
      <c r="B2892" s="1024"/>
      <c r="C2892" s="1024" t="s">
        <v>10811</v>
      </c>
      <c r="D2892" s="1024" t="s">
        <v>1661</v>
      </c>
      <c r="E2892" s="1024" t="s">
        <v>1629</v>
      </c>
      <c r="F2892" s="1024" t="s">
        <v>1675</v>
      </c>
      <c r="G2892" s="1024" t="s">
        <v>1676</v>
      </c>
      <c r="H2892" s="1024" t="s">
        <v>1670</v>
      </c>
      <c r="I2892" s="1024" t="s">
        <v>1677</v>
      </c>
      <c r="J2892" s="1024">
        <v>83474741202</v>
      </c>
    </row>
    <row r="2893" spans="1:10" ht="38.25" x14ac:dyDescent="0.3">
      <c r="A2893" s="1023">
        <v>22003</v>
      </c>
      <c r="B2893" s="1024"/>
      <c r="C2893" s="1024" t="s">
        <v>10811</v>
      </c>
      <c r="D2893" s="1024" t="s">
        <v>1661</v>
      </c>
      <c r="E2893" s="1024" t="s">
        <v>1629</v>
      </c>
      <c r="F2893" s="1024" t="s">
        <v>1678</v>
      </c>
      <c r="G2893" s="1024" t="s">
        <v>1679</v>
      </c>
      <c r="H2893" s="1024" t="s">
        <v>1680</v>
      </c>
      <c r="I2893" s="1024" t="s">
        <v>1681</v>
      </c>
      <c r="J2893" s="1024">
        <v>89279426069</v>
      </c>
    </row>
    <row r="2894" spans="1:10" ht="38.25" x14ac:dyDescent="0.3">
      <c r="A2894" s="1023">
        <v>22003</v>
      </c>
      <c r="B2894" s="1024"/>
      <c r="C2894" s="1024" t="s">
        <v>10811</v>
      </c>
      <c r="D2894" s="1024" t="s">
        <v>1661</v>
      </c>
      <c r="E2894" s="1024" t="s">
        <v>1629</v>
      </c>
      <c r="F2894" s="1024" t="s">
        <v>1682</v>
      </c>
      <c r="G2894" s="1024" t="s">
        <v>1683</v>
      </c>
      <c r="H2894" s="1024" t="s">
        <v>1684</v>
      </c>
      <c r="I2894" s="1024" t="s">
        <v>1685</v>
      </c>
      <c r="J2894" s="1024">
        <v>83474727221</v>
      </c>
    </row>
    <row r="2895" spans="1:10" ht="38.25" x14ac:dyDescent="0.3">
      <c r="A2895" s="1023">
        <v>22003</v>
      </c>
      <c r="B2895" s="1024"/>
      <c r="C2895" s="1024" t="s">
        <v>10811</v>
      </c>
      <c r="D2895" s="1024" t="s">
        <v>1661</v>
      </c>
      <c r="E2895" s="1024" t="s">
        <v>1629</v>
      </c>
      <c r="F2895" s="1024" t="s">
        <v>1686</v>
      </c>
      <c r="G2895" s="1024" t="s">
        <v>1687</v>
      </c>
      <c r="H2895" s="1024" t="s">
        <v>1688</v>
      </c>
      <c r="I2895" s="1024" t="s">
        <v>1689</v>
      </c>
      <c r="J2895" s="1024">
        <v>83474728322</v>
      </c>
    </row>
    <row r="2896" spans="1:10" ht="38.25" x14ac:dyDescent="0.3">
      <c r="A2896" s="1023">
        <v>22003</v>
      </c>
      <c r="B2896" s="1024"/>
      <c r="C2896" s="1024" t="s">
        <v>10811</v>
      </c>
      <c r="D2896" s="1024" t="s">
        <v>1661</v>
      </c>
      <c r="E2896" s="1024" t="s">
        <v>1629</v>
      </c>
      <c r="F2896" s="1024" t="s">
        <v>1690</v>
      </c>
      <c r="G2896" s="1024" t="s">
        <v>1691</v>
      </c>
      <c r="H2896" s="1024" t="s">
        <v>1692</v>
      </c>
      <c r="I2896" s="1024" t="s">
        <v>1693</v>
      </c>
      <c r="J2896" s="1024">
        <v>83474725243</v>
      </c>
    </row>
    <row r="2897" spans="1:10" ht="38.25" x14ac:dyDescent="0.3">
      <c r="A2897" s="1023">
        <v>22003</v>
      </c>
      <c r="B2897" s="1024"/>
      <c r="C2897" s="1024" t="s">
        <v>10811</v>
      </c>
      <c r="D2897" s="1024" t="s">
        <v>1661</v>
      </c>
      <c r="E2897" s="1024" t="s">
        <v>1629</v>
      </c>
      <c r="F2897" s="1024" t="s">
        <v>1694</v>
      </c>
      <c r="G2897" s="1024" t="s">
        <v>1695</v>
      </c>
      <c r="H2897" s="1024" t="s">
        <v>1696</v>
      </c>
      <c r="I2897" s="1024" t="s">
        <v>1697</v>
      </c>
      <c r="J2897" s="1024">
        <v>83474722038</v>
      </c>
    </row>
    <row r="2898" spans="1:10" ht="38.25" x14ac:dyDescent="0.3">
      <c r="A2898" s="1023">
        <v>22003</v>
      </c>
      <c r="B2898" s="1024"/>
      <c r="C2898" s="1024" t="s">
        <v>10811</v>
      </c>
      <c r="D2898" s="1024" t="s">
        <v>1661</v>
      </c>
      <c r="E2898" s="1024" t="s">
        <v>1629</v>
      </c>
      <c r="F2898" s="1024" t="s">
        <v>1698</v>
      </c>
      <c r="G2898" s="1024" t="s">
        <v>1699</v>
      </c>
      <c r="H2898" s="1024" t="s">
        <v>1700</v>
      </c>
      <c r="I2898" s="1024" t="s">
        <v>1701</v>
      </c>
      <c r="J2898" s="1024">
        <v>83474740926</v>
      </c>
    </row>
    <row r="2899" spans="1:10" ht="38.25" x14ac:dyDescent="0.3">
      <c r="A2899" s="1023">
        <v>22003</v>
      </c>
      <c r="B2899" s="1024"/>
      <c r="C2899" s="1024" t="s">
        <v>10811</v>
      </c>
      <c r="D2899" s="1024" t="s">
        <v>1661</v>
      </c>
      <c r="E2899" s="1024" t="s">
        <v>1629</v>
      </c>
      <c r="F2899" s="1024" t="s">
        <v>1702</v>
      </c>
      <c r="G2899" s="1024" t="s">
        <v>1703</v>
      </c>
      <c r="H2899" s="1024" t="s">
        <v>1704</v>
      </c>
      <c r="I2899" s="1024" t="s">
        <v>1705</v>
      </c>
      <c r="J2899" s="1024" t="s">
        <v>1706</v>
      </c>
    </row>
    <row r="2900" spans="1:10" ht="38.25" x14ac:dyDescent="0.3">
      <c r="A2900" s="1023">
        <v>22003</v>
      </c>
      <c r="B2900" s="1024"/>
      <c r="C2900" s="1024" t="s">
        <v>10811</v>
      </c>
      <c r="D2900" s="1024" t="s">
        <v>1661</v>
      </c>
      <c r="E2900" s="1024" t="s">
        <v>1629</v>
      </c>
      <c r="F2900" s="1024" t="s">
        <v>1707</v>
      </c>
      <c r="G2900" s="1024" t="s">
        <v>1708</v>
      </c>
      <c r="H2900" s="1024" t="s">
        <v>1709</v>
      </c>
      <c r="I2900" s="1024" t="s">
        <v>1710</v>
      </c>
      <c r="J2900" s="1024">
        <v>83474728250</v>
      </c>
    </row>
    <row r="2901" spans="1:10" ht="38.25" x14ac:dyDescent="0.3">
      <c r="A2901" s="1023">
        <v>22003</v>
      </c>
      <c r="B2901" s="1024"/>
      <c r="C2901" s="1024" t="s">
        <v>10811</v>
      </c>
      <c r="D2901" s="1024" t="s">
        <v>1661</v>
      </c>
      <c r="E2901" s="1024" t="s">
        <v>1629</v>
      </c>
      <c r="F2901" s="1024" t="s">
        <v>1711</v>
      </c>
      <c r="G2901" s="1024" t="s">
        <v>1712</v>
      </c>
      <c r="H2901" s="1024" t="s">
        <v>1713</v>
      </c>
      <c r="I2901" s="1024" t="s">
        <v>1714</v>
      </c>
      <c r="J2901" s="1024">
        <v>83474728841</v>
      </c>
    </row>
    <row r="2902" spans="1:10" ht="38.25" x14ac:dyDescent="0.3">
      <c r="A2902" s="1023">
        <v>22003</v>
      </c>
      <c r="B2902" s="1024"/>
      <c r="C2902" s="1024" t="s">
        <v>10811</v>
      </c>
      <c r="D2902" s="1024" t="s">
        <v>1661</v>
      </c>
      <c r="E2902" s="1024" t="s">
        <v>1629</v>
      </c>
      <c r="F2902" s="1024" t="s">
        <v>1715</v>
      </c>
      <c r="G2902" s="1024" t="s">
        <v>1716</v>
      </c>
      <c r="H2902" s="1024" t="s">
        <v>1670</v>
      </c>
      <c r="I2902" s="1024" t="s">
        <v>1717</v>
      </c>
      <c r="J2902" s="1024">
        <v>83474721531</v>
      </c>
    </row>
    <row r="2903" spans="1:10" ht="38.25" x14ac:dyDescent="0.3">
      <c r="A2903" s="1023">
        <v>22003</v>
      </c>
      <c r="B2903" s="1024"/>
      <c r="C2903" s="1024" t="s">
        <v>10811</v>
      </c>
      <c r="D2903" s="1024" t="s">
        <v>1661</v>
      </c>
      <c r="E2903" s="1024" t="s">
        <v>1629</v>
      </c>
      <c r="F2903" s="1024" t="s">
        <v>1718</v>
      </c>
      <c r="G2903" s="1024" t="s">
        <v>1719</v>
      </c>
      <c r="H2903" s="1024" t="s">
        <v>1720</v>
      </c>
      <c r="I2903" s="1024" t="s">
        <v>1721</v>
      </c>
      <c r="J2903" s="1024">
        <v>83474731022</v>
      </c>
    </row>
    <row r="2904" spans="1:10" ht="38.25" x14ac:dyDescent="0.3">
      <c r="A2904" s="1023">
        <v>22003</v>
      </c>
      <c r="B2904" s="1024"/>
      <c r="C2904" s="1024" t="s">
        <v>10811</v>
      </c>
      <c r="D2904" s="1024" t="s">
        <v>1661</v>
      </c>
      <c r="E2904" s="1024" t="s">
        <v>1629</v>
      </c>
      <c r="F2904" s="1024" t="s">
        <v>1722</v>
      </c>
      <c r="G2904" s="1024" t="s">
        <v>1723</v>
      </c>
      <c r="H2904" s="1024" t="s">
        <v>1724</v>
      </c>
      <c r="I2904" s="1024" t="s">
        <v>1725</v>
      </c>
      <c r="J2904" s="1024">
        <v>83474724521</v>
      </c>
    </row>
    <row r="2905" spans="1:10" ht="38.25" x14ac:dyDescent="0.3">
      <c r="A2905" s="1023">
        <v>22003</v>
      </c>
      <c r="B2905" s="1024"/>
      <c r="C2905" s="1024" t="s">
        <v>10811</v>
      </c>
      <c r="D2905" s="1024" t="s">
        <v>1661</v>
      </c>
      <c r="E2905" s="1024" t="s">
        <v>1629</v>
      </c>
      <c r="F2905" s="1024" t="s">
        <v>1726</v>
      </c>
      <c r="G2905" s="1024" t="s">
        <v>1727</v>
      </c>
      <c r="H2905" s="1024" t="s">
        <v>1728</v>
      </c>
      <c r="I2905" s="1024" t="s">
        <v>1729</v>
      </c>
      <c r="J2905" s="1024">
        <v>83474724227</v>
      </c>
    </row>
    <row r="2906" spans="1:10" ht="38.25" x14ac:dyDescent="0.3">
      <c r="A2906" s="1023">
        <v>22003</v>
      </c>
      <c r="B2906" s="1024"/>
      <c r="C2906" s="1024" t="s">
        <v>10811</v>
      </c>
      <c r="D2906" s="1024" t="s">
        <v>1661</v>
      </c>
      <c r="E2906" s="1024" t="s">
        <v>1629</v>
      </c>
      <c r="F2906" s="1024" t="s">
        <v>1730</v>
      </c>
      <c r="G2906" s="1024" t="s">
        <v>1731</v>
      </c>
      <c r="H2906" s="1024" t="s">
        <v>1732</v>
      </c>
      <c r="I2906" s="1024" t="s">
        <v>1733</v>
      </c>
      <c r="J2906" s="1024">
        <v>83474724449</v>
      </c>
    </row>
    <row r="2907" spans="1:10" ht="38.25" x14ac:dyDescent="0.3">
      <c r="A2907" s="1023">
        <v>22003</v>
      </c>
      <c r="B2907" s="1024"/>
      <c r="C2907" s="1024" t="s">
        <v>10811</v>
      </c>
      <c r="D2907" s="1024" t="s">
        <v>1661</v>
      </c>
      <c r="E2907" s="1024" t="s">
        <v>1629</v>
      </c>
      <c r="F2907" s="1024" t="s">
        <v>1734</v>
      </c>
      <c r="G2907" s="1024" t="s">
        <v>1735</v>
      </c>
      <c r="H2907" s="1024" t="s">
        <v>1736</v>
      </c>
      <c r="I2907" s="1024" t="s">
        <v>1737</v>
      </c>
      <c r="J2907" s="1024">
        <v>83474729543</v>
      </c>
    </row>
    <row r="2908" spans="1:10" ht="38.25" x14ac:dyDescent="0.3">
      <c r="A2908" s="1023">
        <v>22003</v>
      </c>
      <c r="B2908" s="1024"/>
      <c r="C2908" s="1024" t="s">
        <v>10811</v>
      </c>
      <c r="D2908" s="1024" t="s">
        <v>1661</v>
      </c>
      <c r="E2908" s="1024" t="s">
        <v>1629</v>
      </c>
      <c r="F2908" s="1024" t="s">
        <v>1738</v>
      </c>
      <c r="G2908" s="1024" t="s">
        <v>1739</v>
      </c>
      <c r="H2908" s="1024" t="s">
        <v>1457</v>
      </c>
      <c r="I2908" s="1024" t="s">
        <v>1740</v>
      </c>
      <c r="J2908" s="1024">
        <v>83474741625</v>
      </c>
    </row>
    <row r="2909" spans="1:10" ht="38.25" x14ac:dyDescent="0.3">
      <c r="A2909" s="1023">
        <v>22003</v>
      </c>
      <c r="B2909" s="1024"/>
      <c r="C2909" s="1024" t="s">
        <v>10811</v>
      </c>
      <c r="D2909" s="1024" t="s">
        <v>1661</v>
      </c>
      <c r="E2909" s="1024" t="s">
        <v>1629</v>
      </c>
      <c r="F2909" s="1024" t="s">
        <v>1741</v>
      </c>
      <c r="G2909" s="1024" t="s">
        <v>1742</v>
      </c>
      <c r="H2909" s="1024" t="s">
        <v>1743</v>
      </c>
      <c r="I2909" s="1024" t="s">
        <v>1744</v>
      </c>
      <c r="J2909" s="1024">
        <v>83474729817</v>
      </c>
    </row>
    <row r="2910" spans="1:10" ht="38.25" x14ac:dyDescent="0.3">
      <c r="A2910" s="1023">
        <v>22003</v>
      </c>
      <c r="B2910" s="1024"/>
      <c r="C2910" s="1024" t="s">
        <v>10811</v>
      </c>
      <c r="D2910" s="1024" t="s">
        <v>1661</v>
      </c>
      <c r="E2910" s="1024" t="s">
        <v>1629</v>
      </c>
      <c r="F2910" s="1024" t="s">
        <v>1745</v>
      </c>
      <c r="G2910" s="1024" t="s">
        <v>1746</v>
      </c>
      <c r="H2910" s="1024" t="s">
        <v>1747</v>
      </c>
      <c r="I2910" s="1024" t="s">
        <v>1748</v>
      </c>
      <c r="J2910" s="1024">
        <v>83474741712</v>
      </c>
    </row>
    <row r="2911" spans="1:10" ht="38.25" x14ac:dyDescent="0.3">
      <c r="A2911" s="1023">
        <v>22003</v>
      </c>
      <c r="B2911" s="1024"/>
      <c r="C2911" s="1024" t="s">
        <v>10811</v>
      </c>
      <c r="D2911" s="1024" t="s">
        <v>1661</v>
      </c>
      <c r="E2911" s="1024" t="s">
        <v>1629</v>
      </c>
      <c r="F2911" s="1024" t="s">
        <v>1749</v>
      </c>
      <c r="G2911" s="1024" t="s">
        <v>1750</v>
      </c>
      <c r="H2911" s="1024" t="s">
        <v>1751</v>
      </c>
      <c r="I2911" s="1024" t="s">
        <v>1752</v>
      </c>
      <c r="J2911" s="1024">
        <v>83474741695</v>
      </c>
    </row>
    <row r="2912" spans="1:10" ht="38.25" x14ac:dyDescent="0.3">
      <c r="A2912" s="1023">
        <v>22003</v>
      </c>
      <c r="B2912" s="1024"/>
      <c r="C2912" s="1024" t="s">
        <v>10811</v>
      </c>
      <c r="D2912" s="1024" t="s">
        <v>1661</v>
      </c>
      <c r="E2912" s="1024" t="s">
        <v>1629</v>
      </c>
      <c r="F2912" s="1024" t="s">
        <v>3997</v>
      </c>
      <c r="G2912" s="1024" t="s">
        <v>1753</v>
      </c>
      <c r="H2912" s="1024" t="s">
        <v>1754</v>
      </c>
      <c r="I2912" s="1024" t="s">
        <v>1755</v>
      </c>
      <c r="J2912" s="1024">
        <v>83474741835</v>
      </c>
    </row>
    <row r="2913" spans="1:10" ht="38.25" x14ac:dyDescent="0.3">
      <c r="A2913" s="1023">
        <v>22003</v>
      </c>
      <c r="B2913" s="1024"/>
      <c r="C2913" s="1024" t="s">
        <v>10811</v>
      </c>
      <c r="D2913" s="1024" t="s">
        <v>1661</v>
      </c>
      <c r="E2913" s="1024" t="s">
        <v>1629</v>
      </c>
      <c r="F2913" s="1024" t="s">
        <v>1756</v>
      </c>
      <c r="G2913" s="1024"/>
      <c r="H2913" s="1024"/>
      <c r="I2913" s="1024"/>
      <c r="J2913" s="1024" t="s">
        <v>1757</v>
      </c>
    </row>
    <row r="2914" spans="1:10" ht="38.25" x14ac:dyDescent="0.3">
      <c r="A2914" s="1023">
        <v>22003</v>
      </c>
      <c r="B2914" s="1024"/>
      <c r="C2914" s="1024" t="s">
        <v>10811</v>
      </c>
      <c r="D2914" s="1024" t="s">
        <v>1661</v>
      </c>
      <c r="E2914" s="1024" t="s">
        <v>1629</v>
      </c>
      <c r="F2914" s="1024" t="s">
        <v>1758</v>
      </c>
      <c r="G2914" s="1024" t="s">
        <v>1759</v>
      </c>
      <c r="H2914" s="1024" t="s">
        <v>1760</v>
      </c>
      <c r="I2914" s="1024" t="s">
        <v>1761</v>
      </c>
      <c r="J2914" s="1024">
        <v>83474741980</v>
      </c>
    </row>
    <row r="2915" spans="1:10" ht="38.25" x14ac:dyDescent="0.3">
      <c r="A2915" s="1023">
        <v>22003</v>
      </c>
      <c r="B2915" s="1024"/>
      <c r="C2915" s="1024" t="s">
        <v>10811</v>
      </c>
      <c r="D2915" s="1024" t="s">
        <v>1661</v>
      </c>
      <c r="E2915" s="1024" t="s">
        <v>1629</v>
      </c>
      <c r="F2915" s="1024" t="s">
        <v>1762</v>
      </c>
      <c r="G2915" s="1024" t="s">
        <v>1763</v>
      </c>
      <c r="H2915" s="1024" t="s">
        <v>1764</v>
      </c>
      <c r="I2915" s="1024" t="s">
        <v>1765</v>
      </c>
      <c r="J2915" s="1024">
        <v>83474723828</v>
      </c>
    </row>
    <row r="2916" spans="1:10" ht="38.25" x14ac:dyDescent="0.3">
      <c r="A2916" s="1023">
        <v>22003</v>
      </c>
      <c r="B2916" s="1024"/>
      <c r="C2916" s="1024" t="s">
        <v>10811</v>
      </c>
      <c r="D2916" s="1024" t="s">
        <v>1661</v>
      </c>
      <c r="E2916" s="1024" t="s">
        <v>1629</v>
      </c>
      <c r="F2916" s="1024" t="s">
        <v>1766</v>
      </c>
      <c r="G2916" s="1024" t="s">
        <v>1767</v>
      </c>
      <c r="H2916" s="1024" t="s">
        <v>1768</v>
      </c>
      <c r="I2916" s="1024" t="s">
        <v>1769</v>
      </c>
      <c r="J2916" s="1024">
        <v>83474731043</v>
      </c>
    </row>
    <row r="2917" spans="1:10" ht="38.25" x14ac:dyDescent="0.3">
      <c r="A2917" s="1023">
        <v>22003</v>
      </c>
      <c r="B2917" s="1024"/>
      <c r="C2917" s="1024" t="s">
        <v>10811</v>
      </c>
      <c r="D2917" s="1024" t="s">
        <v>1661</v>
      </c>
      <c r="E2917" s="1024" t="s">
        <v>1629</v>
      </c>
      <c r="F2917" s="1024" t="s">
        <v>1770</v>
      </c>
      <c r="G2917" s="1024" t="s">
        <v>1771</v>
      </c>
      <c r="H2917" s="1024" t="s">
        <v>1772</v>
      </c>
      <c r="I2917" s="1024" t="s">
        <v>1773</v>
      </c>
      <c r="J2917" s="1024">
        <v>83474728496</v>
      </c>
    </row>
    <row r="2918" spans="1:10" ht="38.25" x14ac:dyDescent="0.3">
      <c r="A2918" s="1023">
        <v>22003</v>
      </c>
      <c r="B2918" s="1024"/>
      <c r="C2918" s="1024" t="s">
        <v>10811</v>
      </c>
      <c r="D2918" s="1024" t="s">
        <v>1661</v>
      </c>
      <c r="E2918" s="1024" t="s">
        <v>1629</v>
      </c>
      <c r="F2918" s="1024" t="s">
        <v>1774</v>
      </c>
      <c r="G2918" s="1024" t="s">
        <v>1775</v>
      </c>
      <c r="H2918" s="1024" t="s">
        <v>1776</v>
      </c>
      <c r="I2918" s="1024" t="s">
        <v>1777</v>
      </c>
      <c r="J2918" s="1024">
        <v>83474721071</v>
      </c>
    </row>
    <row r="2919" spans="1:10" ht="38.25" x14ac:dyDescent="0.3">
      <c r="A2919" s="1023">
        <v>22003</v>
      </c>
      <c r="B2919" s="1024"/>
      <c r="C2919" s="1024" t="s">
        <v>10811</v>
      </c>
      <c r="D2919" s="1024" t="s">
        <v>1661</v>
      </c>
      <c r="E2919" s="1024" t="s">
        <v>1629</v>
      </c>
      <c r="F2919" s="1024" t="s">
        <v>1778</v>
      </c>
      <c r="G2919" s="1024" t="s">
        <v>1779</v>
      </c>
      <c r="H2919" s="1024" t="s">
        <v>1632</v>
      </c>
      <c r="I2919" s="1024" t="s">
        <v>1780</v>
      </c>
      <c r="J2919" s="1024">
        <v>83474741454</v>
      </c>
    </row>
    <row r="2920" spans="1:10" ht="38.25" x14ac:dyDescent="0.3">
      <c r="A2920" s="1023">
        <v>22003</v>
      </c>
      <c r="B2920" s="1024"/>
      <c r="C2920" s="1024" t="s">
        <v>10811</v>
      </c>
      <c r="D2920" s="1024" t="s">
        <v>1661</v>
      </c>
      <c r="E2920" s="1024" t="s">
        <v>1629</v>
      </c>
      <c r="F2920" s="1024" t="s">
        <v>1781</v>
      </c>
      <c r="G2920" s="1024" t="s">
        <v>1782</v>
      </c>
      <c r="H2920" s="1024" t="s">
        <v>1783</v>
      </c>
      <c r="I2920" s="1024" t="s">
        <v>1784</v>
      </c>
      <c r="J2920" s="1024">
        <v>83474731655</v>
      </c>
    </row>
    <row r="2921" spans="1:10" ht="38.25" x14ac:dyDescent="0.3">
      <c r="A2921" s="1023">
        <v>22003</v>
      </c>
      <c r="B2921" s="1024"/>
      <c r="C2921" s="1024" t="s">
        <v>10811</v>
      </c>
      <c r="D2921" s="1024" t="s">
        <v>1661</v>
      </c>
      <c r="E2921" s="1024" t="s">
        <v>1629</v>
      </c>
      <c r="F2921" s="1024" t="s">
        <v>3998</v>
      </c>
      <c r="G2921" s="1024" t="s">
        <v>1785</v>
      </c>
      <c r="H2921" s="1024" t="s">
        <v>1786</v>
      </c>
      <c r="I2921" s="1024" t="s">
        <v>1787</v>
      </c>
      <c r="J2921" s="1024">
        <v>83474741841</v>
      </c>
    </row>
    <row r="2922" spans="1:10" ht="38.25" x14ac:dyDescent="0.3">
      <c r="A2922" s="1023">
        <v>22003</v>
      </c>
      <c r="B2922" s="1024"/>
      <c r="C2922" s="1024" t="s">
        <v>10811</v>
      </c>
      <c r="D2922" s="1024" t="s">
        <v>1661</v>
      </c>
      <c r="E2922" s="1024" t="s">
        <v>1629</v>
      </c>
      <c r="F2922" s="1024" t="s">
        <v>1788</v>
      </c>
      <c r="G2922" s="1024" t="s">
        <v>1789</v>
      </c>
      <c r="H2922" s="1024" t="s">
        <v>1790</v>
      </c>
      <c r="I2922" s="1024" t="s">
        <v>1791</v>
      </c>
      <c r="J2922" s="1024">
        <v>83474729325</v>
      </c>
    </row>
    <row r="2923" spans="1:10" ht="38.25" x14ac:dyDescent="0.3">
      <c r="A2923" s="1023">
        <v>22003</v>
      </c>
      <c r="B2923" s="1024"/>
      <c r="C2923" s="1024" t="s">
        <v>10811</v>
      </c>
      <c r="D2923" s="1024" t="s">
        <v>1661</v>
      </c>
      <c r="E2923" s="1024" t="s">
        <v>1629</v>
      </c>
      <c r="F2923" s="1024" t="s">
        <v>3999</v>
      </c>
      <c r="G2923" s="1024" t="s">
        <v>1735</v>
      </c>
      <c r="H2923" s="1024" t="s">
        <v>1792</v>
      </c>
      <c r="I2923" s="1024" t="s">
        <v>1737</v>
      </c>
      <c r="J2923" s="1024">
        <v>83474729543</v>
      </c>
    </row>
    <row r="2924" spans="1:10" ht="38.25" x14ac:dyDescent="0.3">
      <c r="A2924" s="1023">
        <v>22003</v>
      </c>
      <c r="B2924" s="1024"/>
      <c r="C2924" s="1024" t="s">
        <v>10811</v>
      </c>
      <c r="D2924" s="1024" t="s">
        <v>1661</v>
      </c>
      <c r="E2924" s="1024" t="s">
        <v>1793</v>
      </c>
      <c r="F2924" s="1024" t="s">
        <v>1794</v>
      </c>
      <c r="G2924" s="1024" t="s">
        <v>1795</v>
      </c>
      <c r="H2924" s="1024" t="s">
        <v>1796</v>
      </c>
      <c r="I2924" s="1024" t="s">
        <v>1797</v>
      </c>
      <c r="J2924" s="1024">
        <v>83474723503</v>
      </c>
    </row>
    <row r="2925" spans="1:10" ht="38.25" x14ac:dyDescent="0.3">
      <c r="A2925" s="1023">
        <v>22003</v>
      </c>
      <c r="B2925" s="1024"/>
      <c r="C2925" s="1024" t="s">
        <v>10811</v>
      </c>
      <c r="D2925" s="1024" t="s">
        <v>1661</v>
      </c>
      <c r="E2925" s="1024" t="s">
        <v>1793</v>
      </c>
      <c r="F2925" s="1024" t="s">
        <v>4000</v>
      </c>
      <c r="G2925" s="1024" t="s">
        <v>1798</v>
      </c>
      <c r="H2925" s="1024" t="s">
        <v>1799</v>
      </c>
      <c r="I2925" s="1024" t="s">
        <v>1800</v>
      </c>
      <c r="J2925" s="1024">
        <v>83474724417</v>
      </c>
    </row>
    <row r="2926" spans="1:10" ht="38.25" x14ac:dyDescent="0.3">
      <c r="A2926" s="1023">
        <v>22003</v>
      </c>
      <c r="B2926" s="1024"/>
      <c r="C2926" s="1024" t="s">
        <v>10811</v>
      </c>
      <c r="D2926" s="1024" t="s">
        <v>1661</v>
      </c>
      <c r="E2926" s="1024" t="s">
        <v>1793</v>
      </c>
      <c r="F2926" s="1024" t="s">
        <v>1801</v>
      </c>
      <c r="G2926" s="1024" t="s">
        <v>1802</v>
      </c>
      <c r="H2926" s="1024" t="s">
        <v>1803</v>
      </c>
      <c r="I2926" s="1024" t="s">
        <v>1740</v>
      </c>
      <c r="J2926" s="1024">
        <v>83474726203</v>
      </c>
    </row>
    <row r="2927" spans="1:10" ht="38.25" x14ac:dyDescent="0.3">
      <c r="A2927" s="1023">
        <v>22003</v>
      </c>
      <c r="B2927" s="1024"/>
      <c r="C2927" s="1024" t="s">
        <v>10811</v>
      </c>
      <c r="D2927" s="1024" t="s">
        <v>1661</v>
      </c>
      <c r="E2927" s="1024" t="s">
        <v>1793</v>
      </c>
      <c r="F2927" s="1024" t="s">
        <v>1804</v>
      </c>
      <c r="G2927" s="1024" t="s">
        <v>1805</v>
      </c>
      <c r="H2927" s="1024" t="s">
        <v>1806</v>
      </c>
      <c r="I2927" s="1024" t="s">
        <v>1807</v>
      </c>
      <c r="J2927" s="1024">
        <v>83474729145</v>
      </c>
    </row>
    <row r="2928" spans="1:10" ht="38.25" x14ac:dyDescent="0.3">
      <c r="A2928" s="1023">
        <v>22003</v>
      </c>
      <c r="B2928" s="1024"/>
      <c r="C2928" s="1024" t="s">
        <v>10811</v>
      </c>
      <c r="D2928" s="1024" t="s">
        <v>1661</v>
      </c>
      <c r="E2928" s="1024" t="s">
        <v>1629</v>
      </c>
      <c r="F2928" s="1024" t="s">
        <v>1808</v>
      </c>
      <c r="G2928" s="1024" t="s">
        <v>1809</v>
      </c>
      <c r="H2928" s="1024" t="s">
        <v>1810</v>
      </c>
      <c r="I2928" s="1024" t="s">
        <v>1811</v>
      </c>
      <c r="J2928" s="1024">
        <v>89279224581</v>
      </c>
    </row>
    <row r="2929" spans="1:10" ht="38.25" x14ac:dyDescent="0.3">
      <c r="A2929" s="1150" t="s">
        <v>10841</v>
      </c>
      <c r="B2929" s="1129"/>
      <c r="C2929" s="1154" t="s">
        <v>10811</v>
      </c>
      <c r="D2929" s="1062" t="s">
        <v>12079</v>
      </c>
      <c r="E2929" s="1129"/>
      <c r="F2929" s="1129"/>
      <c r="G2929" s="1129"/>
      <c r="H2929" s="1129"/>
      <c r="I2929" s="1129"/>
      <c r="J2929" s="1129"/>
    </row>
    <row r="2930" spans="1:10" ht="38.25" x14ac:dyDescent="0.3">
      <c r="A2930" s="1023">
        <v>22204</v>
      </c>
      <c r="B2930" s="1024">
        <v>22058</v>
      </c>
      <c r="C2930" s="1024" t="s">
        <v>3546</v>
      </c>
      <c r="D2930" s="1024" t="s">
        <v>3547</v>
      </c>
      <c r="E2930" s="1024" t="s">
        <v>1406</v>
      </c>
      <c r="F2930" s="1024" t="s">
        <v>3548</v>
      </c>
      <c r="G2930" s="1024" t="s">
        <v>3549</v>
      </c>
      <c r="H2930" s="1024" t="s">
        <v>1996</v>
      </c>
      <c r="I2930" s="1024" t="s">
        <v>2144</v>
      </c>
      <c r="J2930" s="1024" t="s">
        <v>3550</v>
      </c>
    </row>
    <row r="2931" spans="1:10" ht="38.25" x14ac:dyDescent="0.3">
      <c r="A2931" s="1023">
        <v>22204</v>
      </c>
      <c r="B2931" s="1024">
        <v>22004</v>
      </c>
      <c r="C2931" s="1024" t="s">
        <v>3546</v>
      </c>
      <c r="D2931" s="1024" t="s">
        <v>3547</v>
      </c>
      <c r="E2931" s="1024" t="s">
        <v>1412</v>
      </c>
      <c r="F2931" s="1024" t="s">
        <v>3548</v>
      </c>
      <c r="G2931" s="1024" t="s">
        <v>3551</v>
      </c>
      <c r="H2931" s="1024" t="s">
        <v>3552</v>
      </c>
      <c r="I2931" s="1024" t="s">
        <v>3553</v>
      </c>
      <c r="J2931" s="1024" t="s">
        <v>3554</v>
      </c>
    </row>
    <row r="2932" spans="1:10" ht="38.25" x14ac:dyDescent="0.3">
      <c r="A2932" s="1023">
        <v>22204</v>
      </c>
      <c r="B2932" s="1024">
        <v>22020</v>
      </c>
      <c r="C2932" s="1024" t="s">
        <v>3546</v>
      </c>
      <c r="D2932" s="1024" t="s">
        <v>3547</v>
      </c>
      <c r="E2932" s="1024" t="s">
        <v>2343</v>
      </c>
      <c r="F2932" s="1024" t="s">
        <v>3548</v>
      </c>
      <c r="G2932" s="1024" t="s">
        <v>3549</v>
      </c>
      <c r="H2932" s="1024" t="s">
        <v>1996</v>
      </c>
      <c r="I2932" s="1024" t="s">
        <v>2144</v>
      </c>
      <c r="J2932" s="1024" t="s">
        <v>3550</v>
      </c>
    </row>
    <row r="2933" spans="1:10" ht="38.25" x14ac:dyDescent="0.3">
      <c r="A2933" s="1023">
        <v>22204</v>
      </c>
      <c r="B2933" s="1024">
        <v>22021</v>
      </c>
      <c r="C2933" s="1024" t="s">
        <v>3546</v>
      </c>
      <c r="D2933" s="1024" t="s">
        <v>3547</v>
      </c>
      <c r="E2933" s="1024" t="s">
        <v>2211</v>
      </c>
      <c r="F2933" s="1024" t="s">
        <v>3548</v>
      </c>
      <c r="G2933" s="1024" t="s">
        <v>3551</v>
      </c>
      <c r="H2933" s="1024" t="s">
        <v>3552</v>
      </c>
      <c r="I2933" s="1024" t="s">
        <v>3553</v>
      </c>
      <c r="J2933" s="1024" t="s">
        <v>3554</v>
      </c>
    </row>
    <row r="2934" spans="1:10" ht="38.25" x14ac:dyDescent="0.3">
      <c r="A2934" s="1023">
        <v>22204</v>
      </c>
      <c r="B2934" s="1024">
        <v>22006</v>
      </c>
      <c r="C2934" s="1024" t="s">
        <v>3546</v>
      </c>
      <c r="D2934" s="1024" t="s">
        <v>3547</v>
      </c>
      <c r="E2934" s="1024" t="s">
        <v>3555</v>
      </c>
      <c r="F2934" s="1024" t="s">
        <v>3556</v>
      </c>
      <c r="G2934" s="1024" t="s">
        <v>3557</v>
      </c>
      <c r="H2934" s="1024" t="s">
        <v>3558</v>
      </c>
      <c r="I2934" s="1024" t="s">
        <v>3559</v>
      </c>
      <c r="J2934" s="1024"/>
    </row>
    <row r="2935" spans="1:10" ht="38.25" x14ac:dyDescent="0.3">
      <c r="A2935" s="1023">
        <v>22204</v>
      </c>
      <c r="B2935" s="1024">
        <v>22006</v>
      </c>
      <c r="C2935" s="1024" t="s">
        <v>3546</v>
      </c>
      <c r="D2935" s="1024" t="s">
        <v>3547</v>
      </c>
      <c r="E2935" s="1024" t="s">
        <v>3560</v>
      </c>
      <c r="F2935" s="1024" t="s">
        <v>3561</v>
      </c>
      <c r="G2935" s="1024" t="s">
        <v>3562</v>
      </c>
      <c r="H2935" s="1024" t="s">
        <v>1442</v>
      </c>
      <c r="I2935" s="1024" t="s">
        <v>1761</v>
      </c>
      <c r="J2935" s="1024" t="s">
        <v>3563</v>
      </c>
    </row>
    <row r="2936" spans="1:10" ht="38.25" x14ac:dyDescent="0.3">
      <c r="A2936" s="1023">
        <v>22204</v>
      </c>
      <c r="B2936" s="1024">
        <v>22006</v>
      </c>
      <c r="C2936" s="1024" t="s">
        <v>3546</v>
      </c>
      <c r="D2936" s="1024" t="s">
        <v>3547</v>
      </c>
      <c r="E2936" s="1024" t="s">
        <v>3564</v>
      </c>
      <c r="F2936" s="1024" t="s">
        <v>3565</v>
      </c>
      <c r="G2936" s="1024" t="s">
        <v>1679</v>
      </c>
      <c r="H2936" s="1024" t="s">
        <v>2571</v>
      </c>
      <c r="I2936" s="1024" t="s">
        <v>3566</v>
      </c>
      <c r="J2936" s="1024"/>
    </row>
    <row r="2937" spans="1:10" ht="38.25" x14ac:dyDescent="0.3">
      <c r="A2937" s="1023">
        <v>22204</v>
      </c>
      <c r="B2937" s="1024">
        <v>22006</v>
      </c>
      <c r="C2937" s="1024" t="s">
        <v>3546</v>
      </c>
      <c r="D2937" s="1024" t="s">
        <v>3547</v>
      </c>
      <c r="E2937" s="1024" t="s">
        <v>3567</v>
      </c>
      <c r="F2937" s="1024" t="s">
        <v>3568</v>
      </c>
      <c r="G2937" s="1024" t="s">
        <v>3569</v>
      </c>
      <c r="H2937" s="1024" t="s">
        <v>1901</v>
      </c>
      <c r="I2937" s="1024" t="s">
        <v>3570</v>
      </c>
      <c r="J2937" s="1024" t="s">
        <v>3571</v>
      </c>
    </row>
    <row r="2938" spans="1:10" ht="38.25" x14ac:dyDescent="0.3">
      <c r="A2938" s="1023">
        <v>22204</v>
      </c>
      <c r="B2938" s="1024">
        <v>22006</v>
      </c>
      <c r="C2938" s="1024" t="s">
        <v>3546</v>
      </c>
      <c r="D2938" s="1024" t="s">
        <v>3547</v>
      </c>
      <c r="E2938" s="1024" t="s">
        <v>3572</v>
      </c>
      <c r="F2938" s="1024" t="s">
        <v>3573</v>
      </c>
      <c r="G2938" s="1024" t="s">
        <v>3574</v>
      </c>
      <c r="H2938" s="1024" t="s">
        <v>2601</v>
      </c>
      <c r="I2938" s="1024" t="s">
        <v>1582</v>
      </c>
      <c r="J2938" s="1024"/>
    </row>
    <row r="2939" spans="1:10" ht="38.25" x14ac:dyDescent="0.3">
      <c r="A2939" s="1023">
        <v>22204</v>
      </c>
      <c r="B2939" s="1024">
        <v>22006</v>
      </c>
      <c r="C2939" s="1024" t="s">
        <v>3546</v>
      </c>
      <c r="D2939" s="1024" t="s">
        <v>3547</v>
      </c>
      <c r="E2939" s="1024" t="s">
        <v>3575</v>
      </c>
      <c r="F2939" s="1024" t="s">
        <v>3576</v>
      </c>
      <c r="G2939" s="1024" t="s">
        <v>3562</v>
      </c>
      <c r="H2939" s="1024" t="s">
        <v>1442</v>
      </c>
      <c r="I2939" s="1024" t="s">
        <v>1761</v>
      </c>
      <c r="J2939" s="1024"/>
    </row>
    <row r="2940" spans="1:10" ht="38.25" x14ac:dyDescent="0.3">
      <c r="A2940" s="1023">
        <v>22204</v>
      </c>
      <c r="B2940" s="1024">
        <v>22006</v>
      </c>
      <c r="C2940" s="1024" t="s">
        <v>3546</v>
      </c>
      <c r="D2940" s="1024" t="s">
        <v>3547</v>
      </c>
      <c r="E2940" s="1024" t="s">
        <v>3580</v>
      </c>
      <c r="F2940" s="1024" t="s">
        <v>3581</v>
      </c>
      <c r="G2940" s="1024" t="s">
        <v>3582</v>
      </c>
      <c r="H2940" s="1024" t="s">
        <v>3583</v>
      </c>
      <c r="I2940" s="1024" t="s">
        <v>3584</v>
      </c>
      <c r="J2940" s="1024"/>
    </row>
    <row r="2941" spans="1:10" ht="38.25" x14ac:dyDescent="0.3">
      <c r="A2941" s="1023">
        <v>22204</v>
      </c>
      <c r="B2941" s="1024">
        <v>22006</v>
      </c>
      <c r="C2941" s="1024" t="s">
        <v>3546</v>
      </c>
      <c r="D2941" s="1024" t="s">
        <v>3547</v>
      </c>
      <c r="E2941" s="1024" t="s">
        <v>3585</v>
      </c>
      <c r="F2941" s="1024" t="s">
        <v>3586</v>
      </c>
      <c r="G2941" s="1024" t="s">
        <v>3587</v>
      </c>
      <c r="H2941" s="1024" t="s">
        <v>3588</v>
      </c>
      <c r="I2941" s="1024" t="s">
        <v>3589</v>
      </c>
      <c r="J2941" s="1024"/>
    </row>
    <row r="2942" spans="1:10" ht="38.25" x14ac:dyDescent="0.3">
      <c r="A2942" s="1023">
        <v>22204</v>
      </c>
      <c r="B2942" s="1024">
        <v>22006</v>
      </c>
      <c r="C2942" s="1024" t="s">
        <v>3546</v>
      </c>
      <c r="D2942" s="1024" t="s">
        <v>3547</v>
      </c>
      <c r="E2942" s="1024" t="s">
        <v>3590</v>
      </c>
      <c r="F2942" s="1024" t="s">
        <v>3591</v>
      </c>
      <c r="G2942" s="1024" t="s">
        <v>3592</v>
      </c>
      <c r="H2942" s="1024" t="s">
        <v>2471</v>
      </c>
      <c r="I2942" s="1024" t="s">
        <v>1570</v>
      </c>
      <c r="J2942" s="1024" t="s">
        <v>3593</v>
      </c>
    </row>
    <row r="2943" spans="1:10" ht="38.25" x14ac:dyDescent="0.3">
      <c r="A2943" s="1023">
        <v>22204</v>
      </c>
      <c r="B2943" s="1024">
        <v>22006</v>
      </c>
      <c r="C2943" s="1024" t="s">
        <v>3546</v>
      </c>
      <c r="D2943" s="1024" t="s">
        <v>3547</v>
      </c>
      <c r="E2943" s="1024" t="s">
        <v>3594</v>
      </c>
      <c r="F2943" s="1024" t="s">
        <v>3595</v>
      </c>
      <c r="G2943" s="1024" t="s">
        <v>3574</v>
      </c>
      <c r="H2943" s="1024" t="s">
        <v>2601</v>
      </c>
      <c r="I2943" s="1024" t="s">
        <v>1582</v>
      </c>
      <c r="J2943" s="1024" t="s">
        <v>3596</v>
      </c>
    </row>
    <row r="2944" spans="1:10" ht="38.25" x14ac:dyDescent="0.3">
      <c r="A2944" s="1023">
        <v>22204</v>
      </c>
      <c r="B2944" s="1024">
        <v>22006</v>
      </c>
      <c r="C2944" s="1024" t="s">
        <v>3546</v>
      </c>
      <c r="D2944" s="1024" t="s">
        <v>3547</v>
      </c>
      <c r="E2944" s="1024" t="s">
        <v>3597</v>
      </c>
      <c r="F2944" s="1024" t="s">
        <v>3598</v>
      </c>
      <c r="G2944" s="1024" t="s">
        <v>3599</v>
      </c>
      <c r="H2944" s="1024" t="s">
        <v>3600</v>
      </c>
      <c r="I2944" s="1024" t="s">
        <v>1791</v>
      </c>
      <c r="J2944" s="1024" t="s">
        <v>3601</v>
      </c>
    </row>
    <row r="2945" spans="1:10" ht="38.25" x14ac:dyDescent="0.3">
      <c r="A2945" s="1023">
        <v>22204</v>
      </c>
      <c r="B2945" s="1024">
        <v>22006</v>
      </c>
      <c r="C2945" s="1024" t="s">
        <v>3546</v>
      </c>
      <c r="D2945" s="1024" t="s">
        <v>3547</v>
      </c>
      <c r="E2945" s="1024" t="s">
        <v>3602</v>
      </c>
      <c r="F2945" s="1024" t="s">
        <v>3603</v>
      </c>
      <c r="G2945" s="1024" t="s">
        <v>3604</v>
      </c>
      <c r="H2945" s="1024" t="s">
        <v>3605</v>
      </c>
      <c r="I2945" s="1024" t="s">
        <v>1472</v>
      </c>
      <c r="J2945" s="1024"/>
    </row>
    <row r="2946" spans="1:10" ht="38.25" x14ac:dyDescent="0.3">
      <c r="A2946" s="1023">
        <v>22204</v>
      </c>
      <c r="B2946" s="1024">
        <v>22006</v>
      </c>
      <c r="C2946" s="1024" t="s">
        <v>3546</v>
      </c>
      <c r="D2946" s="1024" t="s">
        <v>3547</v>
      </c>
      <c r="E2946" s="1024" t="s">
        <v>3606</v>
      </c>
      <c r="F2946" s="1024" t="s">
        <v>3607</v>
      </c>
      <c r="G2946" s="1024" t="s">
        <v>3608</v>
      </c>
      <c r="H2946" s="1024" t="s">
        <v>3583</v>
      </c>
      <c r="I2946" s="1024" t="s">
        <v>3609</v>
      </c>
      <c r="J2946" s="1024"/>
    </row>
    <row r="2947" spans="1:10" ht="38.25" x14ac:dyDescent="0.3">
      <c r="A2947" s="1023">
        <v>22204</v>
      </c>
      <c r="B2947" s="1024">
        <v>22006</v>
      </c>
      <c r="C2947" s="1024" t="s">
        <v>3546</v>
      </c>
      <c r="D2947" s="1024" t="s">
        <v>3547</v>
      </c>
      <c r="E2947" s="1024" t="s">
        <v>3610</v>
      </c>
      <c r="F2947" s="1024" t="s">
        <v>3611</v>
      </c>
      <c r="G2947" s="1024" t="s">
        <v>3612</v>
      </c>
      <c r="H2947" s="1024" t="s">
        <v>3613</v>
      </c>
      <c r="I2947" s="1024" t="s">
        <v>3614</v>
      </c>
      <c r="J2947" s="1024" t="s">
        <v>3615</v>
      </c>
    </row>
    <row r="2948" spans="1:10" ht="38.25" x14ac:dyDescent="0.3">
      <c r="A2948" s="1023">
        <v>22204</v>
      </c>
      <c r="B2948" s="1024">
        <v>22006</v>
      </c>
      <c r="C2948" s="1024" t="s">
        <v>3546</v>
      </c>
      <c r="D2948" s="1024" t="s">
        <v>3547</v>
      </c>
      <c r="E2948" s="1024" t="s">
        <v>3616</v>
      </c>
      <c r="F2948" s="1024" t="s">
        <v>3617</v>
      </c>
      <c r="G2948" s="1024" t="s">
        <v>3618</v>
      </c>
      <c r="H2948" s="1024" t="s">
        <v>3619</v>
      </c>
      <c r="I2948" s="1024" t="s">
        <v>3620</v>
      </c>
      <c r="J2948" s="1024"/>
    </row>
    <row r="2949" spans="1:10" ht="38.25" x14ac:dyDescent="0.3">
      <c r="A2949" s="1023">
        <v>22204</v>
      </c>
      <c r="B2949" s="1024">
        <v>22006</v>
      </c>
      <c r="C2949" s="1024" t="s">
        <v>3546</v>
      </c>
      <c r="D2949" s="1024" t="s">
        <v>3547</v>
      </c>
      <c r="E2949" s="1024" t="s">
        <v>3621</v>
      </c>
      <c r="F2949" s="1024" t="s">
        <v>3622</v>
      </c>
      <c r="G2949" s="1024" t="s">
        <v>3623</v>
      </c>
      <c r="H2949" s="1024" t="s">
        <v>3624</v>
      </c>
      <c r="I2949" s="1024" t="s">
        <v>3625</v>
      </c>
      <c r="J2949" s="1024"/>
    </row>
    <row r="2950" spans="1:10" ht="38.25" x14ac:dyDescent="0.3">
      <c r="A2950" s="1023">
        <v>22204</v>
      </c>
      <c r="B2950" s="1024">
        <v>22006</v>
      </c>
      <c r="C2950" s="1024" t="s">
        <v>3546</v>
      </c>
      <c r="D2950" s="1024" t="s">
        <v>3547</v>
      </c>
      <c r="E2950" s="1024" t="s">
        <v>3626</v>
      </c>
      <c r="F2950" s="1024" t="s">
        <v>3627</v>
      </c>
      <c r="G2950" s="1024" t="s">
        <v>1438</v>
      </c>
      <c r="H2950" s="1024" t="s">
        <v>2586</v>
      </c>
      <c r="I2950" s="1024" t="s">
        <v>3628</v>
      </c>
      <c r="J2950" s="1024" t="s">
        <v>3629</v>
      </c>
    </row>
    <row r="2951" spans="1:10" ht="38.25" x14ac:dyDescent="0.3">
      <c r="A2951" s="1023">
        <v>22204</v>
      </c>
      <c r="B2951" s="1024">
        <v>22006</v>
      </c>
      <c r="C2951" s="1024" t="s">
        <v>3546</v>
      </c>
      <c r="D2951" s="1024" t="s">
        <v>3547</v>
      </c>
      <c r="E2951" s="1024" t="s">
        <v>3630</v>
      </c>
      <c r="F2951" s="1024" t="s">
        <v>3631</v>
      </c>
      <c r="G2951" s="1024" t="s">
        <v>3632</v>
      </c>
      <c r="H2951" s="1024" t="s">
        <v>3633</v>
      </c>
      <c r="I2951" s="1024" t="s">
        <v>3634</v>
      </c>
      <c r="J2951" s="1024"/>
    </row>
    <row r="2952" spans="1:10" ht="38.25" x14ac:dyDescent="0.3">
      <c r="A2952" s="1023">
        <v>22204</v>
      </c>
      <c r="B2952" s="1024">
        <v>22006</v>
      </c>
      <c r="C2952" s="1024" t="s">
        <v>3546</v>
      </c>
      <c r="D2952" s="1024" t="s">
        <v>3547</v>
      </c>
      <c r="E2952" s="1024" t="s">
        <v>3635</v>
      </c>
      <c r="F2952" s="1024" t="s">
        <v>3636</v>
      </c>
      <c r="G2952" s="1024" t="s">
        <v>2209</v>
      </c>
      <c r="H2952" s="1024" t="s">
        <v>2571</v>
      </c>
      <c r="I2952" s="1024" t="s">
        <v>3637</v>
      </c>
      <c r="J2952" s="1024"/>
    </row>
    <row r="2953" spans="1:10" ht="38.25" x14ac:dyDescent="0.3">
      <c r="A2953" s="1023">
        <v>22204</v>
      </c>
      <c r="B2953" s="1024">
        <v>22006</v>
      </c>
      <c r="C2953" s="1024" t="s">
        <v>3546</v>
      </c>
      <c r="D2953" s="1024" t="s">
        <v>3547</v>
      </c>
      <c r="E2953" s="1024" t="s">
        <v>3638</v>
      </c>
      <c r="F2953" s="1024" t="s">
        <v>3639</v>
      </c>
      <c r="G2953" s="1024" t="s">
        <v>1900</v>
      </c>
      <c r="H2953" s="1024" t="s">
        <v>3640</v>
      </c>
      <c r="I2953" s="1024" t="s">
        <v>3641</v>
      </c>
      <c r="J2953" s="1024" t="s">
        <v>3642</v>
      </c>
    </row>
    <row r="2954" spans="1:10" ht="38.25" x14ac:dyDescent="0.3">
      <c r="A2954" s="1023">
        <v>22204</v>
      </c>
      <c r="B2954" s="1024">
        <v>22006</v>
      </c>
      <c r="C2954" s="1024" t="s">
        <v>3546</v>
      </c>
      <c r="D2954" s="1024" t="s">
        <v>3547</v>
      </c>
      <c r="E2954" s="1024" t="s">
        <v>3643</v>
      </c>
      <c r="F2954" s="1024" t="s">
        <v>3644</v>
      </c>
      <c r="G2954" s="1024" t="s">
        <v>3577</v>
      </c>
      <c r="H2954" s="1024" t="s">
        <v>3578</v>
      </c>
      <c r="I2954" s="1024" t="s">
        <v>3579</v>
      </c>
      <c r="J2954" s="1024" t="s">
        <v>3645</v>
      </c>
    </row>
    <row r="2955" spans="1:10" ht="38.25" x14ac:dyDescent="0.3">
      <c r="A2955" s="1023">
        <v>22204</v>
      </c>
      <c r="B2955" s="1024">
        <v>22006</v>
      </c>
      <c r="C2955" s="1024" t="s">
        <v>3546</v>
      </c>
      <c r="D2955" s="1024" t="s">
        <v>3547</v>
      </c>
      <c r="E2955" s="1024" t="s">
        <v>3646</v>
      </c>
      <c r="F2955" s="1024" t="s">
        <v>3647</v>
      </c>
      <c r="G2955" s="1024" t="s">
        <v>3604</v>
      </c>
      <c r="H2955" s="1024" t="s">
        <v>3605</v>
      </c>
      <c r="I2955" s="1024" t="s">
        <v>1472</v>
      </c>
      <c r="J2955" s="1024"/>
    </row>
    <row r="2956" spans="1:10" ht="38.25" x14ac:dyDescent="0.3">
      <c r="A2956" s="1023">
        <v>22204</v>
      </c>
      <c r="B2956" s="1024">
        <v>22006</v>
      </c>
      <c r="C2956" s="1024" t="s">
        <v>3546</v>
      </c>
      <c r="D2956" s="1024" t="s">
        <v>3547</v>
      </c>
      <c r="E2956" s="1024" t="s">
        <v>3648</v>
      </c>
      <c r="F2956" s="1024" t="s">
        <v>3649</v>
      </c>
      <c r="G2956" s="1024" t="s">
        <v>3650</v>
      </c>
      <c r="H2956" s="1024" t="s">
        <v>2633</v>
      </c>
      <c r="I2956" s="1024" t="s">
        <v>3559</v>
      </c>
      <c r="J2956" s="1024" t="s">
        <v>3651</v>
      </c>
    </row>
    <row r="2957" spans="1:10" ht="38.25" x14ac:dyDescent="0.3">
      <c r="A2957" s="1023">
        <v>22204</v>
      </c>
      <c r="B2957" s="1024">
        <v>22006</v>
      </c>
      <c r="C2957" s="1024" t="s">
        <v>3546</v>
      </c>
      <c r="D2957" s="1024" t="s">
        <v>3547</v>
      </c>
      <c r="E2957" s="1024" t="s">
        <v>3652</v>
      </c>
      <c r="F2957" s="1024" t="s">
        <v>3653</v>
      </c>
      <c r="G2957" s="1024" t="s">
        <v>3654</v>
      </c>
      <c r="H2957" s="1024" t="s">
        <v>3655</v>
      </c>
      <c r="I2957" s="1024" t="s">
        <v>3656</v>
      </c>
      <c r="J2957" s="1024"/>
    </row>
    <row r="2958" spans="1:10" ht="38.25" x14ac:dyDescent="0.3">
      <c r="A2958" s="1023">
        <v>22204</v>
      </c>
      <c r="B2958" s="1024">
        <v>22006</v>
      </c>
      <c r="C2958" s="1024" t="s">
        <v>3546</v>
      </c>
      <c r="D2958" s="1024" t="s">
        <v>3547</v>
      </c>
      <c r="E2958" s="1024" t="s">
        <v>3657</v>
      </c>
      <c r="F2958" s="1024" t="s">
        <v>3658</v>
      </c>
      <c r="G2958" s="1024" t="s">
        <v>3659</v>
      </c>
      <c r="H2958" s="1024" t="s">
        <v>3660</v>
      </c>
      <c r="I2958" s="1024" t="s">
        <v>3661</v>
      </c>
      <c r="J2958" s="1024"/>
    </row>
    <row r="2959" spans="1:10" ht="38.25" x14ac:dyDescent="0.3">
      <c r="A2959" s="1023">
        <v>22204</v>
      </c>
      <c r="B2959" s="1024">
        <v>22006</v>
      </c>
      <c r="C2959" s="1024" t="s">
        <v>3546</v>
      </c>
      <c r="D2959" s="1024" t="s">
        <v>3547</v>
      </c>
      <c r="E2959" s="1024" t="s">
        <v>3662</v>
      </c>
      <c r="F2959" s="1024" t="s">
        <v>3663</v>
      </c>
      <c r="G2959" s="1024" t="s">
        <v>3587</v>
      </c>
      <c r="H2959" s="1024" t="s">
        <v>3588</v>
      </c>
      <c r="I2959" s="1024" t="s">
        <v>3589</v>
      </c>
      <c r="J2959" s="1024"/>
    </row>
    <row r="2960" spans="1:10" ht="38.25" x14ac:dyDescent="0.3">
      <c r="A2960" s="1023">
        <v>22204</v>
      </c>
      <c r="B2960" s="1024">
        <v>22006</v>
      </c>
      <c r="C2960" s="1024" t="s">
        <v>3546</v>
      </c>
      <c r="D2960" s="1024" t="s">
        <v>3547</v>
      </c>
      <c r="E2960" s="1024" t="s">
        <v>3664</v>
      </c>
      <c r="F2960" s="1024" t="s">
        <v>3665</v>
      </c>
      <c r="G2960" s="1024" t="s">
        <v>3654</v>
      </c>
      <c r="H2960" s="1024" t="s">
        <v>3655</v>
      </c>
      <c r="I2960" s="1024" t="s">
        <v>3656</v>
      </c>
      <c r="J2960" s="1024" t="s">
        <v>3666</v>
      </c>
    </row>
    <row r="2961" spans="1:10" ht="38.25" x14ac:dyDescent="0.3">
      <c r="A2961" s="1023">
        <v>22204</v>
      </c>
      <c r="B2961" s="1024">
        <v>22006</v>
      </c>
      <c r="C2961" s="1024" t="s">
        <v>3546</v>
      </c>
      <c r="D2961" s="1024" t="s">
        <v>3547</v>
      </c>
      <c r="E2961" s="1024" t="s">
        <v>3667</v>
      </c>
      <c r="F2961" s="1024" t="s">
        <v>3668</v>
      </c>
      <c r="G2961" s="1024" t="s">
        <v>3669</v>
      </c>
      <c r="H2961" s="1024" t="s">
        <v>3670</v>
      </c>
      <c r="I2961" s="1024" t="s">
        <v>3671</v>
      </c>
      <c r="J2961" s="1024"/>
    </row>
    <row r="2962" spans="1:10" ht="38.25" x14ac:dyDescent="0.3">
      <c r="A2962" s="1023">
        <v>22204</v>
      </c>
      <c r="B2962" s="1024">
        <v>22006</v>
      </c>
      <c r="C2962" s="1024" t="s">
        <v>3546</v>
      </c>
      <c r="D2962" s="1024" t="s">
        <v>3547</v>
      </c>
      <c r="E2962" s="1024" t="s">
        <v>3672</v>
      </c>
      <c r="F2962" s="1024" t="s">
        <v>3673</v>
      </c>
      <c r="G2962" s="1024" t="s">
        <v>3674</v>
      </c>
      <c r="H2962" s="1024" t="s">
        <v>3675</v>
      </c>
      <c r="I2962" s="1024" t="s">
        <v>3676</v>
      </c>
      <c r="J2962" s="1024"/>
    </row>
    <row r="2963" spans="1:10" ht="38.25" x14ac:dyDescent="0.3">
      <c r="A2963" s="1023">
        <v>22204</v>
      </c>
      <c r="B2963" s="1024">
        <v>22006</v>
      </c>
      <c r="C2963" s="1024" t="s">
        <v>3546</v>
      </c>
      <c r="D2963" s="1024" t="s">
        <v>3547</v>
      </c>
      <c r="E2963" s="1024" t="s">
        <v>3677</v>
      </c>
      <c r="F2963" s="1024" t="s">
        <v>3678</v>
      </c>
      <c r="G2963" s="1024" t="s">
        <v>3679</v>
      </c>
      <c r="H2963" s="1024" t="s">
        <v>3680</v>
      </c>
      <c r="I2963" s="1024" t="s">
        <v>3681</v>
      </c>
      <c r="J2963" s="1024" t="s">
        <v>3682</v>
      </c>
    </row>
    <row r="2964" spans="1:10" ht="38.25" x14ac:dyDescent="0.3">
      <c r="A2964" s="1023">
        <v>22204</v>
      </c>
      <c r="B2964" s="1024">
        <v>22006</v>
      </c>
      <c r="C2964" s="1024" t="s">
        <v>3546</v>
      </c>
      <c r="D2964" s="1024" t="s">
        <v>3547</v>
      </c>
      <c r="E2964" s="1024" t="s">
        <v>3683</v>
      </c>
      <c r="F2964" s="1024" t="s">
        <v>3684</v>
      </c>
      <c r="G2964" s="1024" t="s">
        <v>3685</v>
      </c>
      <c r="H2964" s="1024" t="s">
        <v>3686</v>
      </c>
      <c r="I2964" s="1024" t="s">
        <v>3687</v>
      </c>
      <c r="J2964" s="1024" t="s">
        <v>3688</v>
      </c>
    </row>
    <row r="2965" spans="1:10" ht="38.25" x14ac:dyDescent="0.3">
      <c r="A2965" s="1023">
        <v>22204</v>
      </c>
      <c r="B2965" s="1024">
        <v>22006</v>
      </c>
      <c r="C2965" s="1024" t="s">
        <v>3546</v>
      </c>
      <c r="D2965" s="1024" t="s">
        <v>3547</v>
      </c>
      <c r="E2965" s="1024" t="s">
        <v>3689</v>
      </c>
      <c r="F2965" s="1024" t="s">
        <v>3690</v>
      </c>
      <c r="G2965" s="1024" t="s">
        <v>3691</v>
      </c>
      <c r="H2965" s="1024" t="s">
        <v>1670</v>
      </c>
      <c r="I2965" s="1024" t="s">
        <v>1422</v>
      </c>
      <c r="J2965" s="1024"/>
    </row>
    <row r="2966" spans="1:10" ht="38.25" x14ac:dyDescent="0.3">
      <c r="A2966" s="1023">
        <v>22204</v>
      </c>
      <c r="B2966" s="1024">
        <v>22006</v>
      </c>
      <c r="C2966" s="1024" t="s">
        <v>3546</v>
      </c>
      <c r="D2966" s="1024" t="s">
        <v>3547</v>
      </c>
      <c r="E2966" s="1024" t="s">
        <v>3692</v>
      </c>
      <c r="F2966" s="1024" t="s">
        <v>3693</v>
      </c>
      <c r="G2966" s="1024" t="s">
        <v>3577</v>
      </c>
      <c r="H2966" s="1024" t="s">
        <v>3578</v>
      </c>
      <c r="I2966" s="1024" t="s">
        <v>3579</v>
      </c>
      <c r="J2966" s="1024"/>
    </row>
    <row r="2967" spans="1:10" ht="38.25" x14ac:dyDescent="0.3">
      <c r="A2967" s="1023">
        <v>22204</v>
      </c>
      <c r="B2967" s="1024">
        <v>22006</v>
      </c>
      <c r="C2967" s="1024" t="s">
        <v>3546</v>
      </c>
      <c r="D2967" s="1024" t="s">
        <v>3547</v>
      </c>
      <c r="E2967" s="1024" t="s">
        <v>3694</v>
      </c>
      <c r="F2967" s="1024" t="s">
        <v>3695</v>
      </c>
      <c r="G2967" s="1024" t="s">
        <v>3696</v>
      </c>
      <c r="H2967" s="1024" t="s">
        <v>3697</v>
      </c>
      <c r="I2967" s="1024" t="s">
        <v>3641</v>
      </c>
      <c r="J2967" s="1024" t="s">
        <v>3698</v>
      </c>
    </row>
    <row r="2968" spans="1:10" ht="38.25" x14ac:dyDescent="0.3">
      <c r="A2968" s="1023">
        <v>22204</v>
      </c>
      <c r="B2968" s="1024">
        <v>22006</v>
      </c>
      <c r="C2968" s="1024" t="s">
        <v>3546</v>
      </c>
      <c r="D2968" s="1024" t="s">
        <v>3547</v>
      </c>
      <c r="E2968" s="1024" t="s">
        <v>3699</v>
      </c>
      <c r="F2968" s="1024" t="s">
        <v>3700</v>
      </c>
      <c r="G2968" s="1024" t="s">
        <v>3608</v>
      </c>
      <c r="H2968" s="1024" t="s">
        <v>3583</v>
      </c>
      <c r="I2968" s="1024" t="s">
        <v>3609</v>
      </c>
      <c r="J2968" s="1024" t="s">
        <v>3701</v>
      </c>
    </row>
    <row r="2969" spans="1:10" ht="38.25" x14ac:dyDescent="0.3">
      <c r="A2969" s="1023">
        <v>22204</v>
      </c>
      <c r="B2969" s="1024">
        <v>22006</v>
      </c>
      <c r="C2969" s="1024" t="s">
        <v>3546</v>
      </c>
      <c r="D2969" s="1024" t="s">
        <v>3547</v>
      </c>
      <c r="E2969" s="1024" t="s">
        <v>3702</v>
      </c>
      <c r="F2969" s="1024" t="s">
        <v>3703</v>
      </c>
      <c r="G2969" s="1024" t="s">
        <v>3704</v>
      </c>
      <c r="H2969" s="1024" t="s">
        <v>1696</v>
      </c>
      <c r="I2969" s="1024" t="s">
        <v>3705</v>
      </c>
      <c r="J2969" s="1024"/>
    </row>
    <row r="2970" spans="1:10" ht="38.25" x14ac:dyDescent="0.3">
      <c r="A2970" s="1023">
        <v>22204</v>
      </c>
      <c r="B2970" s="1024">
        <v>22075</v>
      </c>
      <c r="C2970" s="1024" t="s">
        <v>3546</v>
      </c>
      <c r="D2970" s="1024" t="s">
        <v>3547</v>
      </c>
      <c r="E2970" s="1024" t="s">
        <v>3706</v>
      </c>
      <c r="F2970" s="1024" t="s">
        <v>3548</v>
      </c>
      <c r="G2970" s="1024" t="s">
        <v>2639</v>
      </c>
      <c r="H2970" s="1024" t="s">
        <v>1880</v>
      </c>
      <c r="I2970" s="1024" t="s">
        <v>1410</v>
      </c>
      <c r="J2970" s="1024" t="s">
        <v>3707</v>
      </c>
    </row>
    <row r="2971" spans="1:10" ht="38.25" x14ac:dyDescent="0.3">
      <c r="A2971" s="1150" t="s">
        <v>10841</v>
      </c>
      <c r="B2971" s="1129"/>
      <c r="C2971" s="1154" t="s">
        <v>3546</v>
      </c>
      <c r="D2971" s="1062" t="s">
        <v>12079</v>
      </c>
      <c r="E2971" s="1129"/>
      <c r="F2971" s="1129"/>
      <c r="G2971" s="1129"/>
      <c r="H2971" s="1129"/>
      <c r="I2971" s="1129"/>
      <c r="J2971" s="1129"/>
    </row>
    <row r="2972" spans="1:10" ht="75" x14ac:dyDescent="0.3">
      <c r="A2972" s="1158" t="s">
        <v>4359</v>
      </c>
      <c r="B2972" s="1158" t="s">
        <v>12086</v>
      </c>
      <c r="C2972" s="1158" t="s">
        <v>12087</v>
      </c>
      <c r="D2972" s="1158" t="s">
        <v>9909</v>
      </c>
      <c r="E2972" s="1158" t="s">
        <v>4464</v>
      </c>
      <c r="F2972" s="1158" t="s">
        <v>12088</v>
      </c>
      <c r="G2972" s="1094"/>
      <c r="H2972" s="1094"/>
      <c r="I2972" s="1094"/>
      <c r="J2972" s="1095"/>
    </row>
    <row r="2973" spans="1:10" ht="75" x14ac:dyDescent="0.3">
      <c r="A2973" s="1158" t="s">
        <v>4359</v>
      </c>
      <c r="B2973" s="1158" t="s">
        <v>12086</v>
      </c>
      <c r="C2973" s="1158" t="s">
        <v>12087</v>
      </c>
      <c r="D2973" s="1158" t="s">
        <v>9909</v>
      </c>
      <c r="E2973" s="1158" t="s">
        <v>4464</v>
      </c>
      <c r="F2973" s="1158" t="s">
        <v>12089</v>
      </c>
      <c r="G2973" s="1094"/>
      <c r="H2973" s="1094"/>
      <c r="I2973" s="1094"/>
      <c r="J2973" s="1095"/>
    </row>
    <row r="2974" spans="1:10" ht="75" x14ac:dyDescent="0.3">
      <c r="A2974" s="1158" t="s">
        <v>4359</v>
      </c>
      <c r="B2974" s="1158" t="s">
        <v>12086</v>
      </c>
      <c r="C2974" s="1158" t="s">
        <v>12087</v>
      </c>
      <c r="D2974" s="1158" t="s">
        <v>9909</v>
      </c>
      <c r="E2974" s="1158" t="s">
        <v>4464</v>
      </c>
      <c r="F2974" s="1158" t="s">
        <v>12090</v>
      </c>
      <c r="G2974" s="1094"/>
      <c r="H2974" s="1094"/>
      <c r="I2974" s="1094"/>
      <c r="J2974" s="1095"/>
    </row>
    <row r="2975" spans="1:10" ht="75" x14ac:dyDescent="0.3">
      <c r="A2975" s="1158" t="s">
        <v>4359</v>
      </c>
      <c r="B2975" s="1158" t="s">
        <v>12086</v>
      </c>
      <c r="C2975" s="1158" t="s">
        <v>12087</v>
      </c>
      <c r="D2975" s="1158" t="s">
        <v>9909</v>
      </c>
      <c r="E2975" s="1158" t="s">
        <v>4464</v>
      </c>
      <c r="F2975" s="1158" t="s">
        <v>12091</v>
      </c>
      <c r="G2975" s="1094"/>
      <c r="H2975" s="1094"/>
      <c r="I2975" s="1094"/>
      <c r="J2975" s="1095"/>
    </row>
    <row r="2976" spans="1:10" ht="75" x14ac:dyDescent="0.3">
      <c r="A2976" s="1158" t="s">
        <v>4359</v>
      </c>
      <c r="B2976" s="1158" t="s">
        <v>12086</v>
      </c>
      <c r="C2976" s="1158" t="s">
        <v>12087</v>
      </c>
      <c r="D2976" s="1158" t="s">
        <v>9909</v>
      </c>
      <c r="E2976" s="1158" t="s">
        <v>4464</v>
      </c>
      <c r="F2976" s="1158" t="s">
        <v>12092</v>
      </c>
      <c r="G2976" s="1094"/>
      <c r="H2976" s="1094"/>
      <c r="I2976" s="1094"/>
      <c r="J2976" s="1095"/>
    </row>
    <row r="2977" spans="1:10" ht="75" x14ac:dyDescent="0.3">
      <c r="A2977" s="1158" t="s">
        <v>4359</v>
      </c>
      <c r="B2977" s="1158" t="s">
        <v>12086</v>
      </c>
      <c r="C2977" s="1158" t="s">
        <v>12087</v>
      </c>
      <c r="D2977" s="1158" t="s">
        <v>9909</v>
      </c>
      <c r="E2977" s="1158" t="s">
        <v>4464</v>
      </c>
      <c r="F2977" s="1158" t="s">
        <v>12093</v>
      </c>
      <c r="G2977" s="1094"/>
      <c r="H2977" s="1094"/>
      <c r="I2977" s="1094"/>
      <c r="J2977" s="1095"/>
    </row>
    <row r="2978" spans="1:10" ht="75" x14ac:dyDescent="0.3">
      <c r="A2978" s="1158" t="s">
        <v>4359</v>
      </c>
      <c r="B2978" s="1158" t="s">
        <v>12086</v>
      </c>
      <c r="C2978" s="1158" t="s">
        <v>12087</v>
      </c>
      <c r="D2978" s="1158" t="s">
        <v>9909</v>
      </c>
      <c r="E2978" s="1158" t="s">
        <v>4464</v>
      </c>
      <c r="F2978" s="1158" t="s">
        <v>12094</v>
      </c>
      <c r="G2978" s="1094"/>
      <c r="H2978" s="1094"/>
      <c r="I2978" s="1094"/>
      <c r="J2978" s="1095"/>
    </row>
    <row r="2979" spans="1:10" ht="75" x14ac:dyDescent="0.3">
      <c r="A2979" s="1158" t="s">
        <v>4359</v>
      </c>
      <c r="B2979" s="1158" t="s">
        <v>12086</v>
      </c>
      <c r="C2979" s="1158" t="s">
        <v>12087</v>
      </c>
      <c r="D2979" s="1158" t="s">
        <v>9909</v>
      </c>
      <c r="E2979" s="1158" t="s">
        <v>4464</v>
      </c>
      <c r="F2979" s="1158" t="s">
        <v>12095</v>
      </c>
      <c r="G2979" s="1094"/>
      <c r="H2979" s="1094"/>
      <c r="I2979" s="1094"/>
      <c r="J2979" s="1095"/>
    </row>
    <row r="2980" spans="1:10" ht="75" x14ac:dyDescent="0.3">
      <c r="A2980" s="1158" t="s">
        <v>4359</v>
      </c>
      <c r="B2980" s="1158" t="s">
        <v>12086</v>
      </c>
      <c r="C2980" s="1158" t="s">
        <v>12087</v>
      </c>
      <c r="D2980" s="1158" t="s">
        <v>9909</v>
      </c>
      <c r="E2980" s="1158" t="s">
        <v>4464</v>
      </c>
      <c r="F2980" s="1158" t="s">
        <v>12096</v>
      </c>
      <c r="G2980" s="1094"/>
      <c r="H2980" s="1094"/>
      <c r="I2980" s="1094"/>
      <c r="J2980" s="1095"/>
    </row>
    <row r="2981" spans="1:10" ht="75" x14ac:dyDescent="0.3">
      <c r="A2981" s="1158" t="s">
        <v>4359</v>
      </c>
      <c r="B2981" s="1158" t="s">
        <v>12086</v>
      </c>
      <c r="C2981" s="1158" t="s">
        <v>12087</v>
      </c>
      <c r="D2981" s="1158" t="s">
        <v>9909</v>
      </c>
      <c r="E2981" s="1158" t="s">
        <v>4464</v>
      </c>
      <c r="F2981" s="1158" t="s">
        <v>12097</v>
      </c>
      <c r="G2981" s="1094"/>
      <c r="H2981" s="1094"/>
      <c r="I2981" s="1094"/>
      <c r="J2981" s="1095"/>
    </row>
    <row r="2982" spans="1:10" ht="75" x14ac:dyDescent="0.3">
      <c r="A2982" s="1158" t="s">
        <v>4359</v>
      </c>
      <c r="B2982" s="1158" t="s">
        <v>12086</v>
      </c>
      <c r="C2982" s="1158" t="s">
        <v>12087</v>
      </c>
      <c r="D2982" s="1158" t="s">
        <v>9909</v>
      </c>
      <c r="E2982" s="1158" t="s">
        <v>4464</v>
      </c>
      <c r="F2982" s="1158" t="s">
        <v>12098</v>
      </c>
      <c r="G2982" s="1094"/>
      <c r="H2982" s="1094"/>
      <c r="I2982" s="1094"/>
      <c r="J2982" s="1095"/>
    </row>
    <row r="2983" spans="1:10" ht="75" x14ac:dyDescent="0.3">
      <c r="A2983" s="1158" t="s">
        <v>4359</v>
      </c>
      <c r="B2983" s="1158" t="s">
        <v>12086</v>
      </c>
      <c r="C2983" s="1158" t="s">
        <v>12087</v>
      </c>
      <c r="D2983" s="1158" t="s">
        <v>9909</v>
      </c>
      <c r="E2983" s="1158" t="s">
        <v>4464</v>
      </c>
      <c r="F2983" s="1158" t="s">
        <v>12099</v>
      </c>
      <c r="G2983" s="1094"/>
      <c r="H2983" s="1094"/>
      <c r="I2983" s="1094"/>
      <c r="J2983" s="1095"/>
    </row>
    <row r="2984" spans="1:10" ht="75" x14ac:dyDescent="0.3">
      <c r="A2984" s="1158" t="s">
        <v>4359</v>
      </c>
      <c r="B2984" s="1158" t="s">
        <v>12086</v>
      </c>
      <c r="C2984" s="1158" t="s">
        <v>12087</v>
      </c>
      <c r="D2984" s="1158" t="s">
        <v>9909</v>
      </c>
      <c r="E2984" s="1158" t="s">
        <v>4464</v>
      </c>
      <c r="F2984" s="1158" t="s">
        <v>12100</v>
      </c>
      <c r="G2984" s="1094"/>
      <c r="H2984" s="1094"/>
      <c r="I2984" s="1094"/>
      <c r="J2984" s="1095"/>
    </row>
    <row r="2985" spans="1:10" ht="75" x14ac:dyDescent="0.3">
      <c r="A2985" s="1158" t="s">
        <v>4359</v>
      </c>
      <c r="B2985" s="1158" t="s">
        <v>12086</v>
      </c>
      <c r="C2985" s="1158" t="s">
        <v>12087</v>
      </c>
      <c r="D2985" s="1158" t="s">
        <v>9909</v>
      </c>
      <c r="E2985" s="1158" t="s">
        <v>4464</v>
      </c>
      <c r="F2985" s="1158" t="s">
        <v>12101</v>
      </c>
      <c r="G2985" s="1094"/>
      <c r="H2985" s="1094"/>
      <c r="I2985" s="1094"/>
      <c r="J2985" s="1095"/>
    </row>
    <row r="2986" spans="1:10" ht="75" x14ac:dyDescent="0.3">
      <c r="A2986" s="1158" t="s">
        <v>4359</v>
      </c>
      <c r="B2986" s="1158" t="s">
        <v>12086</v>
      </c>
      <c r="C2986" s="1158" t="s">
        <v>12087</v>
      </c>
      <c r="D2986" s="1158" t="s">
        <v>9909</v>
      </c>
      <c r="E2986" s="1158" t="s">
        <v>4464</v>
      </c>
      <c r="F2986" s="1158" t="s">
        <v>12102</v>
      </c>
      <c r="G2986" s="1094"/>
      <c r="H2986" s="1094"/>
      <c r="I2986" s="1094"/>
      <c r="J2986" s="1095"/>
    </row>
    <row r="2987" spans="1:10" ht="75" x14ac:dyDescent="0.3">
      <c r="A2987" s="1158" t="s">
        <v>4359</v>
      </c>
      <c r="B2987" s="1158" t="s">
        <v>12086</v>
      </c>
      <c r="C2987" s="1158" t="s">
        <v>12087</v>
      </c>
      <c r="D2987" s="1158" t="s">
        <v>9909</v>
      </c>
      <c r="E2987" s="1158" t="s">
        <v>4464</v>
      </c>
      <c r="F2987" s="1158" t="s">
        <v>12103</v>
      </c>
      <c r="G2987" s="1094"/>
      <c r="H2987" s="1094"/>
      <c r="I2987" s="1094"/>
      <c r="J2987" s="1095"/>
    </row>
    <row r="2988" spans="1:10" ht="75" x14ac:dyDescent="0.3">
      <c r="A2988" s="1158" t="s">
        <v>4359</v>
      </c>
      <c r="B2988" s="1158" t="s">
        <v>12086</v>
      </c>
      <c r="C2988" s="1158" t="s">
        <v>12087</v>
      </c>
      <c r="D2988" s="1158" t="s">
        <v>9909</v>
      </c>
      <c r="E2988" s="1158" t="s">
        <v>4464</v>
      </c>
      <c r="F2988" s="1158" t="s">
        <v>12104</v>
      </c>
      <c r="G2988" s="1094"/>
      <c r="H2988" s="1094"/>
      <c r="I2988" s="1094"/>
      <c r="J2988" s="1095"/>
    </row>
    <row r="2989" spans="1:10" ht="75" x14ac:dyDescent="0.3">
      <c r="A2989" s="1158" t="s">
        <v>4359</v>
      </c>
      <c r="B2989" s="1158" t="s">
        <v>12086</v>
      </c>
      <c r="C2989" s="1158" t="s">
        <v>12087</v>
      </c>
      <c r="D2989" s="1158" t="s">
        <v>9909</v>
      </c>
      <c r="E2989" s="1158" t="s">
        <v>4464</v>
      </c>
      <c r="F2989" s="1158" t="s">
        <v>12105</v>
      </c>
      <c r="G2989" s="1094"/>
      <c r="H2989" s="1094"/>
      <c r="I2989" s="1094"/>
      <c r="J2989" s="1095"/>
    </row>
    <row r="2990" spans="1:10" ht="75" x14ac:dyDescent="0.3">
      <c r="A2990" s="1158" t="s">
        <v>4359</v>
      </c>
      <c r="B2990" s="1158" t="s">
        <v>12086</v>
      </c>
      <c r="C2990" s="1158" t="s">
        <v>12087</v>
      </c>
      <c r="D2990" s="1158" t="s">
        <v>9909</v>
      </c>
      <c r="E2990" s="1158" t="s">
        <v>4464</v>
      </c>
      <c r="F2990" s="1158" t="s">
        <v>12106</v>
      </c>
      <c r="G2990" s="1094"/>
      <c r="H2990" s="1094"/>
      <c r="I2990" s="1094"/>
      <c r="J2990" s="1095"/>
    </row>
    <row r="2991" spans="1:10" ht="75" x14ac:dyDescent="0.3">
      <c r="A2991" s="1158" t="s">
        <v>4359</v>
      </c>
      <c r="B2991" s="1158" t="s">
        <v>12086</v>
      </c>
      <c r="C2991" s="1158" t="s">
        <v>12087</v>
      </c>
      <c r="D2991" s="1158" t="s">
        <v>9909</v>
      </c>
      <c r="E2991" s="1158" t="s">
        <v>4464</v>
      </c>
      <c r="F2991" s="1158" t="s">
        <v>12107</v>
      </c>
      <c r="G2991" s="1094"/>
      <c r="H2991" s="1094"/>
      <c r="I2991" s="1094"/>
      <c r="J2991" s="1095"/>
    </row>
    <row r="2992" spans="1:10" ht="75" x14ac:dyDescent="0.3">
      <c r="A2992" s="1158" t="s">
        <v>4359</v>
      </c>
      <c r="B2992" s="1158" t="s">
        <v>12086</v>
      </c>
      <c r="C2992" s="1158" t="s">
        <v>12087</v>
      </c>
      <c r="D2992" s="1158" t="s">
        <v>9909</v>
      </c>
      <c r="E2992" s="1158" t="s">
        <v>4464</v>
      </c>
      <c r="F2992" s="1158" t="s">
        <v>12108</v>
      </c>
      <c r="G2992" s="1094"/>
      <c r="H2992" s="1094"/>
      <c r="I2992" s="1094"/>
      <c r="J2992" s="1095"/>
    </row>
    <row r="2993" spans="1:10" ht="75" x14ac:dyDescent="0.3">
      <c r="A2993" s="1158" t="s">
        <v>4359</v>
      </c>
      <c r="B2993" s="1158" t="s">
        <v>12086</v>
      </c>
      <c r="C2993" s="1158" t="s">
        <v>12087</v>
      </c>
      <c r="D2993" s="1158" t="s">
        <v>9909</v>
      </c>
      <c r="E2993" s="1158" t="s">
        <v>4464</v>
      </c>
      <c r="F2993" s="1158" t="s">
        <v>12109</v>
      </c>
      <c r="G2993" s="1094"/>
      <c r="H2993" s="1094"/>
      <c r="I2993" s="1094"/>
      <c r="J2993" s="1095"/>
    </row>
    <row r="2994" spans="1:10" ht="75" x14ac:dyDescent="0.3">
      <c r="A2994" s="1158" t="s">
        <v>4359</v>
      </c>
      <c r="B2994" s="1158" t="s">
        <v>12086</v>
      </c>
      <c r="C2994" s="1158" t="s">
        <v>12087</v>
      </c>
      <c r="D2994" s="1158" t="s">
        <v>9909</v>
      </c>
      <c r="E2994" s="1158" t="s">
        <v>4464</v>
      </c>
      <c r="F2994" s="1158" t="s">
        <v>12110</v>
      </c>
      <c r="G2994" s="1094"/>
      <c r="H2994" s="1094"/>
      <c r="I2994" s="1094"/>
      <c r="J2994" s="1095"/>
    </row>
    <row r="2995" spans="1:10" ht="75" x14ac:dyDescent="0.3">
      <c r="A2995" s="1158" t="s">
        <v>4359</v>
      </c>
      <c r="B2995" s="1158" t="s">
        <v>12086</v>
      </c>
      <c r="C2995" s="1158" t="s">
        <v>12087</v>
      </c>
      <c r="D2995" s="1158" t="s">
        <v>9909</v>
      </c>
      <c r="E2995" s="1158" t="s">
        <v>4464</v>
      </c>
      <c r="F2995" s="1158" t="s">
        <v>12111</v>
      </c>
      <c r="G2995" s="1094"/>
      <c r="H2995" s="1094"/>
      <c r="I2995" s="1094"/>
      <c r="J2995" s="1095"/>
    </row>
    <row r="2996" spans="1:10" ht="75" x14ac:dyDescent="0.3">
      <c r="A2996" s="1158" t="s">
        <v>4359</v>
      </c>
      <c r="B2996" s="1158" t="s">
        <v>12086</v>
      </c>
      <c r="C2996" s="1158" t="s">
        <v>12087</v>
      </c>
      <c r="D2996" s="1158" t="s">
        <v>9909</v>
      </c>
      <c r="E2996" s="1158" t="s">
        <v>4464</v>
      </c>
      <c r="F2996" s="1158" t="s">
        <v>12112</v>
      </c>
      <c r="G2996" s="1094"/>
      <c r="H2996" s="1094"/>
      <c r="I2996" s="1094"/>
      <c r="J2996" s="1095"/>
    </row>
    <row r="2997" spans="1:10" ht="75" x14ac:dyDescent="0.3">
      <c r="A2997" s="1158" t="s">
        <v>4359</v>
      </c>
      <c r="B2997" s="1158" t="s">
        <v>12086</v>
      </c>
      <c r="C2997" s="1158" t="s">
        <v>12087</v>
      </c>
      <c r="D2997" s="1158" t="s">
        <v>9909</v>
      </c>
      <c r="E2997" s="1158" t="s">
        <v>4464</v>
      </c>
      <c r="F2997" s="1158" t="s">
        <v>12113</v>
      </c>
      <c r="G2997" s="1094"/>
      <c r="H2997" s="1094"/>
      <c r="I2997" s="1094"/>
      <c r="J2997" s="1095"/>
    </row>
    <row r="2998" spans="1:10" ht="75" x14ac:dyDescent="0.3">
      <c r="A2998" s="1158" t="s">
        <v>4359</v>
      </c>
      <c r="B2998" s="1158" t="s">
        <v>12086</v>
      </c>
      <c r="C2998" s="1158" t="s">
        <v>12087</v>
      </c>
      <c r="D2998" s="1158" t="s">
        <v>9909</v>
      </c>
      <c r="E2998" s="1158" t="s">
        <v>4464</v>
      </c>
      <c r="F2998" s="1158" t="s">
        <v>12114</v>
      </c>
      <c r="G2998" s="1094"/>
      <c r="H2998" s="1094"/>
      <c r="I2998" s="1094"/>
      <c r="J2998" s="1095"/>
    </row>
    <row r="2999" spans="1:10" ht="75" x14ac:dyDescent="0.3">
      <c r="A2999" s="1158" t="s">
        <v>4359</v>
      </c>
      <c r="B2999" s="1158" t="s">
        <v>12086</v>
      </c>
      <c r="C2999" s="1158" t="s">
        <v>12087</v>
      </c>
      <c r="D2999" s="1158" t="s">
        <v>9909</v>
      </c>
      <c r="E2999" s="1158" t="s">
        <v>4464</v>
      </c>
      <c r="F2999" s="1158" t="s">
        <v>12115</v>
      </c>
      <c r="G2999" s="1094"/>
      <c r="H2999" s="1094"/>
      <c r="I2999" s="1094"/>
      <c r="J2999" s="1095"/>
    </row>
    <row r="3000" spans="1:10" ht="75" x14ac:dyDescent="0.3">
      <c r="A3000" s="1158" t="s">
        <v>4359</v>
      </c>
      <c r="B3000" s="1158" t="s">
        <v>12086</v>
      </c>
      <c r="C3000" s="1158" t="s">
        <v>12087</v>
      </c>
      <c r="D3000" s="1158" t="s">
        <v>9909</v>
      </c>
      <c r="E3000" s="1158" t="s">
        <v>4464</v>
      </c>
      <c r="F3000" s="1158" t="s">
        <v>12116</v>
      </c>
      <c r="G3000" s="1094"/>
      <c r="H3000" s="1094"/>
      <c r="I3000" s="1094"/>
      <c r="J3000" s="1095"/>
    </row>
    <row r="3001" spans="1:10" ht="75" x14ac:dyDescent="0.3">
      <c r="A3001" s="1158" t="s">
        <v>4359</v>
      </c>
      <c r="B3001" s="1158" t="s">
        <v>12086</v>
      </c>
      <c r="C3001" s="1158" t="s">
        <v>12087</v>
      </c>
      <c r="D3001" s="1158" t="s">
        <v>9909</v>
      </c>
      <c r="E3001" s="1158" t="s">
        <v>4464</v>
      </c>
      <c r="F3001" s="1158" t="s">
        <v>12117</v>
      </c>
      <c r="G3001" s="1094"/>
      <c r="H3001" s="1094"/>
      <c r="I3001" s="1094"/>
      <c r="J3001" s="1095"/>
    </row>
    <row r="3002" spans="1:10" ht="75" x14ac:dyDescent="0.3">
      <c r="A3002" s="1158" t="s">
        <v>4359</v>
      </c>
      <c r="B3002" s="1158" t="s">
        <v>12086</v>
      </c>
      <c r="C3002" s="1158" t="s">
        <v>12087</v>
      </c>
      <c r="D3002" s="1158" t="s">
        <v>9909</v>
      </c>
      <c r="E3002" s="1158" t="s">
        <v>4464</v>
      </c>
      <c r="F3002" s="1158" t="s">
        <v>12118</v>
      </c>
      <c r="G3002" s="1094"/>
      <c r="H3002" s="1094"/>
      <c r="I3002" s="1094"/>
      <c r="J3002" s="1095"/>
    </row>
    <row r="3003" spans="1:10" ht="75" x14ac:dyDescent="0.3">
      <c r="A3003" s="1158" t="s">
        <v>4359</v>
      </c>
      <c r="B3003" s="1158" t="s">
        <v>12086</v>
      </c>
      <c r="C3003" s="1158" t="s">
        <v>12087</v>
      </c>
      <c r="D3003" s="1158" t="s">
        <v>9909</v>
      </c>
      <c r="E3003" s="1158" t="s">
        <v>4464</v>
      </c>
      <c r="F3003" s="1158" t="s">
        <v>12119</v>
      </c>
      <c r="G3003" s="1094"/>
      <c r="H3003" s="1094"/>
      <c r="I3003" s="1094"/>
      <c r="J3003" s="1095"/>
    </row>
    <row r="3004" spans="1:10" ht="75" x14ac:dyDescent="0.3">
      <c r="A3004" s="1158" t="s">
        <v>4359</v>
      </c>
      <c r="B3004" s="1158" t="s">
        <v>12086</v>
      </c>
      <c r="C3004" s="1158" t="s">
        <v>12087</v>
      </c>
      <c r="D3004" s="1158" t="s">
        <v>9909</v>
      </c>
      <c r="E3004" s="1158" t="s">
        <v>4464</v>
      </c>
      <c r="F3004" s="1158" t="s">
        <v>12120</v>
      </c>
      <c r="G3004" s="1094"/>
      <c r="H3004" s="1094"/>
      <c r="I3004" s="1094"/>
      <c r="J3004" s="1095"/>
    </row>
    <row r="3005" spans="1:10" ht="75" x14ac:dyDescent="0.3">
      <c r="A3005" s="1158" t="s">
        <v>4359</v>
      </c>
      <c r="B3005" s="1158" t="s">
        <v>12086</v>
      </c>
      <c r="C3005" s="1158" t="s">
        <v>12087</v>
      </c>
      <c r="D3005" s="1158" t="s">
        <v>9909</v>
      </c>
      <c r="E3005" s="1158" t="s">
        <v>4464</v>
      </c>
      <c r="F3005" s="1158" t="s">
        <v>12121</v>
      </c>
      <c r="G3005" s="1094"/>
      <c r="H3005" s="1094"/>
      <c r="I3005" s="1094"/>
      <c r="J3005" s="1095"/>
    </row>
    <row r="3006" spans="1:10" ht="75" x14ac:dyDescent="0.3">
      <c r="A3006" s="1158" t="s">
        <v>4359</v>
      </c>
      <c r="B3006" s="1158" t="s">
        <v>12086</v>
      </c>
      <c r="C3006" s="1158" t="s">
        <v>12087</v>
      </c>
      <c r="D3006" s="1158" t="s">
        <v>9909</v>
      </c>
      <c r="E3006" s="1158" t="s">
        <v>4464</v>
      </c>
      <c r="F3006" s="1158" t="s">
        <v>12122</v>
      </c>
      <c r="G3006" s="1094"/>
      <c r="H3006" s="1094"/>
      <c r="I3006" s="1094"/>
      <c r="J3006" s="1095"/>
    </row>
    <row r="3007" spans="1:10" ht="75" x14ac:dyDescent="0.3">
      <c r="A3007" s="1158" t="s">
        <v>4359</v>
      </c>
      <c r="B3007" s="1158" t="s">
        <v>12086</v>
      </c>
      <c r="C3007" s="1158" t="s">
        <v>12087</v>
      </c>
      <c r="D3007" s="1158" t="s">
        <v>9909</v>
      </c>
      <c r="E3007" s="1158" t="s">
        <v>4464</v>
      </c>
      <c r="F3007" s="1158" t="s">
        <v>12123</v>
      </c>
      <c r="G3007" s="1094"/>
      <c r="H3007" s="1094"/>
      <c r="I3007" s="1094"/>
      <c r="J3007" s="1095"/>
    </row>
    <row r="3008" spans="1:10" ht="75" x14ac:dyDescent="0.3">
      <c r="A3008" s="1158" t="s">
        <v>4359</v>
      </c>
      <c r="B3008" s="1158" t="s">
        <v>12086</v>
      </c>
      <c r="C3008" s="1158" t="s">
        <v>12087</v>
      </c>
      <c r="D3008" s="1158" t="s">
        <v>9909</v>
      </c>
      <c r="E3008" s="1158" t="s">
        <v>4464</v>
      </c>
      <c r="F3008" s="1158" t="s">
        <v>12124</v>
      </c>
      <c r="G3008" s="1094"/>
      <c r="H3008" s="1094"/>
      <c r="I3008" s="1094"/>
      <c r="J3008" s="1095"/>
    </row>
    <row r="3009" spans="1:10" ht="75" x14ac:dyDescent="0.3">
      <c r="A3009" s="1158" t="s">
        <v>4359</v>
      </c>
      <c r="B3009" s="1158" t="s">
        <v>12086</v>
      </c>
      <c r="C3009" s="1158" t="s">
        <v>12087</v>
      </c>
      <c r="D3009" s="1158" t="s">
        <v>9909</v>
      </c>
      <c r="E3009" s="1158" t="s">
        <v>4464</v>
      </c>
      <c r="F3009" s="1158" t="s">
        <v>12125</v>
      </c>
      <c r="G3009" s="1094"/>
      <c r="H3009" s="1094"/>
      <c r="I3009" s="1094"/>
      <c r="J3009" s="1095"/>
    </row>
    <row r="3010" spans="1:10" ht="75" x14ac:dyDescent="0.3">
      <c r="A3010" s="1158" t="s">
        <v>4359</v>
      </c>
      <c r="B3010" s="1158" t="s">
        <v>12086</v>
      </c>
      <c r="C3010" s="1158" t="s">
        <v>12087</v>
      </c>
      <c r="D3010" s="1158" t="s">
        <v>9909</v>
      </c>
      <c r="E3010" s="1158" t="s">
        <v>4464</v>
      </c>
      <c r="F3010" s="1158" t="s">
        <v>12126</v>
      </c>
      <c r="G3010" s="1094"/>
      <c r="H3010" s="1094"/>
      <c r="I3010" s="1094"/>
      <c r="J3010" s="1095"/>
    </row>
    <row r="3011" spans="1:10" ht="75" x14ac:dyDescent="0.3">
      <c r="A3011" s="1158" t="s">
        <v>4359</v>
      </c>
      <c r="B3011" s="1158" t="s">
        <v>12086</v>
      </c>
      <c r="C3011" s="1158" t="s">
        <v>12087</v>
      </c>
      <c r="D3011" s="1158" t="s">
        <v>9909</v>
      </c>
      <c r="E3011" s="1158" t="s">
        <v>4464</v>
      </c>
      <c r="F3011" s="1158" t="s">
        <v>12127</v>
      </c>
      <c r="G3011" s="1094"/>
      <c r="H3011" s="1094"/>
      <c r="I3011" s="1094"/>
      <c r="J3011" s="1095"/>
    </row>
    <row r="3012" spans="1:10" ht="75" x14ac:dyDescent="0.3">
      <c r="A3012" s="1158" t="s">
        <v>4359</v>
      </c>
      <c r="B3012" s="1158" t="s">
        <v>12086</v>
      </c>
      <c r="C3012" s="1158" t="s">
        <v>12087</v>
      </c>
      <c r="D3012" s="1158" t="s">
        <v>9909</v>
      </c>
      <c r="E3012" s="1158" t="s">
        <v>4464</v>
      </c>
      <c r="F3012" s="1158" t="s">
        <v>12128</v>
      </c>
      <c r="G3012" s="1094"/>
      <c r="H3012" s="1094"/>
      <c r="I3012" s="1094"/>
      <c r="J3012" s="1095"/>
    </row>
    <row r="3013" spans="1:10" ht="75" x14ac:dyDescent="0.3">
      <c r="A3013" s="1158" t="s">
        <v>4359</v>
      </c>
      <c r="B3013" s="1158" t="s">
        <v>12086</v>
      </c>
      <c r="C3013" s="1158" t="s">
        <v>12087</v>
      </c>
      <c r="D3013" s="1158" t="s">
        <v>9909</v>
      </c>
      <c r="E3013" s="1158" t="s">
        <v>4464</v>
      </c>
      <c r="F3013" s="1158" t="s">
        <v>12129</v>
      </c>
      <c r="G3013" s="1094"/>
      <c r="H3013" s="1094"/>
      <c r="I3013" s="1094"/>
      <c r="J3013" s="1095"/>
    </row>
    <row r="3014" spans="1:10" ht="75" x14ac:dyDescent="0.3">
      <c r="A3014" s="1158" t="s">
        <v>4359</v>
      </c>
      <c r="B3014" s="1158" t="s">
        <v>12130</v>
      </c>
      <c r="C3014" s="1158" t="s">
        <v>12087</v>
      </c>
      <c r="D3014" s="1158" t="s">
        <v>9909</v>
      </c>
      <c r="E3014" s="1158" t="s">
        <v>1388</v>
      </c>
      <c r="F3014" s="1158" t="s">
        <v>12131</v>
      </c>
      <c r="G3014" s="1094"/>
      <c r="H3014" s="1094"/>
      <c r="I3014" s="1094"/>
      <c r="J3014" s="1095"/>
    </row>
    <row r="3015" spans="1:10" ht="75" x14ac:dyDescent="0.3">
      <c r="A3015" s="1158" t="s">
        <v>4359</v>
      </c>
      <c r="B3015" s="1158" t="s">
        <v>12130</v>
      </c>
      <c r="C3015" s="1158" t="s">
        <v>12087</v>
      </c>
      <c r="D3015" s="1158" t="s">
        <v>9909</v>
      </c>
      <c r="E3015" s="1158" t="s">
        <v>1388</v>
      </c>
      <c r="F3015" s="1158" t="s">
        <v>4703</v>
      </c>
      <c r="G3015" s="1094"/>
      <c r="H3015" s="1094"/>
      <c r="I3015" s="1094"/>
      <c r="J3015" s="1095"/>
    </row>
    <row r="3016" spans="1:10" ht="75" x14ac:dyDescent="0.3">
      <c r="A3016" s="1158" t="s">
        <v>4359</v>
      </c>
      <c r="B3016" s="1158" t="s">
        <v>12130</v>
      </c>
      <c r="C3016" s="1158" t="s">
        <v>12087</v>
      </c>
      <c r="D3016" s="1158" t="s">
        <v>9909</v>
      </c>
      <c r="E3016" s="1158" t="s">
        <v>1388</v>
      </c>
      <c r="F3016" s="1158" t="s">
        <v>4704</v>
      </c>
      <c r="G3016" s="1094"/>
      <c r="H3016" s="1094"/>
      <c r="I3016" s="1094"/>
      <c r="J3016" s="1095"/>
    </row>
    <row r="3017" spans="1:10" ht="75" x14ac:dyDescent="0.3">
      <c r="A3017" s="1158" t="s">
        <v>4359</v>
      </c>
      <c r="B3017" s="1158" t="s">
        <v>12130</v>
      </c>
      <c r="C3017" s="1158" t="s">
        <v>12087</v>
      </c>
      <c r="D3017" s="1158" t="s">
        <v>9909</v>
      </c>
      <c r="E3017" s="1158" t="s">
        <v>1388</v>
      </c>
      <c r="F3017" s="1158" t="s">
        <v>12132</v>
      </c>
      <c r="G3017" s="1094"/>
      <c r="H3017" s="1094"/>
      <c r="I3017" s="1094"/>
      <c r="J3017" s="1095"/>
    </row>
    <row r="3018" spans="1:10" ht="75" x14ac:dyDescent="0.3">
      <c r="A3018" s="1158" t="s">
        <v>4359</v>
      </c>
      <c r="B3018" s="1158" t="s">
        <v>12130</v>
      </c>
      <c r="C3018" s="1158" t="s">
        <v>12087</v>
      </c>
      <c r="D3018" s="1158" t="s">
        <v>9909</v>
      </c>
      <c r="E3018" s="1158" t="s">
        <v>1388</v>
      </c>
      <c r="F3018" s="1158" t="s">
        <v>12133</v>
      </c>
      <c r="G3018" s="1094"/>
      <c r="H3018" s="1094"/>
      <c r="I3018" s="1094"/>
      <c r="J3018" s="1095"/>
    </row>
    <row r="3019" spans="1:10" ht="75" x14ac:dyDescent="0.3">
      <c r="A3019" s="1158" t="s">
        <v>4359</v>
      </c>
      <c r="B3019" s="1158" t="s">
        <v>12130</v>
      </c>
      <c r="C3019" s="1158" t="s">
        <v>12087</v>
      </c>
      <c r="D3019" s="1158" t="s">
        <v>9909</v>
      </c>
      <c r="E3019" s="1158" t="s">
        <v>1388</v>
      </c>
      <c r="F3019" s="1158" t="s">
        <v>12134</v>
      </c>
      <c r="G3019" s="1094"/>
      <c r="H3019" s="1094"/>
      <c r="I3019" s="1094"/>
      <c r="J3019" s="1095"/>
    </row>
    <row r="3020" spans="1:10" ht="75" x14ac:dyDescent="0.3">
      <c r="A3020" s="1158" t="s">
        <v>4359</v>
      </c>
      <c r="B3020" s="1158" t="s">
        <v>12130</v>
      </c>
      <c r="C3020" s="1158" t="s">
        <v>12087</v>
      </c>
      <c r="D3020" s="1158" t="s">
        <v>9909</v>
      </c>
      <c r="E3020" s="1158" t="s">
        <v>1388</v>
      </c>
      <c r="F3020" s="1158" t="s">
        <v>12135</v>
      </c>
      <c r="G3020" s="1094"/>
      <c r="H3020" s="1094"/>
      <c r="I3020" s="1094"/>
      <c r="J3020" s="1095"/>
    </row>
    <row r="3021" spans="1:10" ht="75" x14ac:dyDescent="0.3">
      <c r="A3021" s="1158" t="s">
        <v>4359</v>
      </c>
      <c r="B3021" s="1158" t="s">
        <v>12130</v>
      </c>
      <c r="C3021" s="1158" t="s">
        <v>12087</v>
      </c>
      <c r="D3021" s="1158" t="s">
        <v>9909</v>
      </c>
      <c r="E3021" s="1158" t="s">
        <v>1388</v>
      </c>
      <c r="F3021" s="1158" t="s">
        <v>12136</v>
      </c>
      <c r="G3021" s="1094"/>
      <c r="H3021" s="1094"/>
      <c r="I3021" s="1094"/>
      <c r="J3021" s="1095"/>
    </row>
    <row r="3022" spans="1:10" ht="75" x14ac:dyDescent="0.3">
      <c r="A3022" s="1158" t="s">
        <v>4359</v>
      </c>
      <c r="B3022" s="1158" t="s">
        <v>12137</v>
      </c>
      <c r="C3022" s="1158" t="s">
        <v>12087</v>
      </c>
      <c r="D3022" s="1158" t="s">
        <v>9909</v>
      </c>
      <c r="E3022" s="1158" t="s">
        <v>1667</v>
      </c>
      <c r="F3022" s="1158" t="s">
        <v>12131</v>
      </c>
      <c r="G3022" s="1094"/>
      <c r="H3022" s="1094"/>
      <c r="I3022" s="1094"/>
      <c r="J3022" s="1095"/>
    </row>
    <row r="3023" spans="1:10" ht="75" x14ac:dyDescent="0.3">
      <c r="A3023" s="1158" t="s">
        <v>4359</v>
      </c>
      <c r="B3023" s="1158" t="s">
        <v>12137</v>
      </c>
      <c r="C3023" s="1158" t="s">
        <v>12087</v>
      </c>
      <c r="D3023" s="1158" t="s">
        <v>9909</v>
      </c>
      <c r="E3023" s="1158" t="s">
        <v>1667</v>
      </c>
      <c r="F3023" s="1158" t="s">
        <v>4703</v>
      </c>
      <c r="G3023" s="1094"/>
      <c r="H3023" s="1094"/>
      <c r="I3023" s="1094"/>
      <c r="J3023" s="1095"/>
    </row>
    <row r="3024" spans="1:10" ht="75" x14ac:dyDescent="0.3">
      <c r="A3024" s="1158" t="s">
        <v>4359</v>
      </c>
      <c r="B3024" s="1158" t="s">
        <v>12137</v>
      </c>
      <c r="C3024" s="1158" t="s">
        <v>12087</v>
      </c>
      <c r="D3024" s="1158" t="s">
        <v>9909</v>
      </c>
      <c r="E3024" s="1158" t="s">
        <v>1667</v>
      </c>
      <c r="F3024" s="1158" t="s">
        <v>4704</v>
      </c>
      <c r="G3024" s="1094"/>
      <c r="H3024" s="1094"/>
      <c r="I3024" s="1094"/>
      <c r="J3024" s="1095"/>
    </row>
    <row r="3025" spans="1:10" ht="75" x14ac:dyDescent="0.3">
      <c r="A3025" s="1158" t="s">
        <v>4359</v>
      </c>
      <c r="B3025" s="1158" t="s">
        <v>12137</v>
      </c>
      <c r="C3025" s="1158" t="s">
        <v>12087</v>
      </c>
      <c r="D3025" s="1158" t="s">
        <v>9909</v>
      </c>
      <c r="E3025" s="1158" t="s">
        <v>1667</v>
      </c>
      <c r="F3025" s="1158" t="s">
        <v>12132</v>
      </c>
      <c r="G3025" s="1094"/>
      <c r="H3025" s="1094"/>
      <c r="I3025" s="1094"/>
      <c r="J3025" s="1095"/>
    </row>
    <row r="3026" spans="1:10" ht="75" x14ac:dyDescent="0.3">
      <c r="A3026" s="1158" t="s">
        <v>4359</v>
      </c>
      <c r="B3026" s="1158" t="s">
        <v>12137</v>
      </c>
      <c r="C3026" s="1158" t="s">
        <v>12087</v>
      </c>
      <c r="D3026" s="1158" t="s">
        <v>9909</v>
      </c>
      <c r="E3026" s="1158" t="s">
        <v>1667</v>
      </c>
      <c r="F3026" s="1158" t="s">
        <v>12138</v>
      </c>
      <c r="G3026" s="1094"/>
      <c r="H3026" s="1094"/>
      <c r="I3026" s="1094"/>
      <c r="J3026" s="1095"/>
    </row>
    <row r="3027" spans="1:10" ht="75" x14ac:dyDescent="0.3">
      <c r="A3027" s="1158" t="s">
        <v>4359</v>
      </c>
      <c r="B3027" s="1158" t="s">
        <v>12139</v>
      </c>
      <c r="C3027" s="1158" t="s">
        <v>12087</v>
      </c>
      <c r="D3027" s="1158" t="s">
        <v>9909</v>
      </c>
      <c r="E3027" s="1158" t="s">
        <v>1662</v>
      </c>
      <c r="F3027" s="1158" t="s">
        <v>12140</v>
      </c>
      <c r="G3027" s="1094"/>
      <c r="H3027" s="1094"/>
      <c r="I3027" s="1094"/>
      <c r="J3027" s="1095"/>
    </row>
    <row r="3028" spans="1:10" ht="75" x14ac:dyDescent="0.3">
      <c r="A3028" s="1158" t="s">
        <v>4359</v>
      </c>
      <c r="B3028" s="1158" t="s">
        <v>12139</v>
      </c>
      <c r="C3028" s="1158" t="s">
        <v>12087</v>
      </c>
      <c r="D3028" s="1158" t="s">
        <v>9909</v>
      </c>
      <c r="E3028" s="1158" t="s">
        <v>1662</v>
      </c>
      <c r="F3028" s="1158" t="s">
        <v>4703</v>
      </c>
      <c r="G3028" s="1094"/>
      <c r="H3028" s="1094"/>
      <c r="I3028" s="1094"/>
      <c r="J3028" s="1095"/>
    </row>
    <row r="3029" spans="1:10" ht="75" x14ac:dyDescent="0.3">
      <c r="A3029" s="1158" t="s">
        <v>4359</v>
      </c>
      <c r="B3029" s="1158" t="s">
        <v>12139</v>
      </c>
      <c r="C3029" s="1158" t="s">
        <v>12087</v>
      </c>
      <c r="D3029" s="1158" t="s">
        <v>9909</v>
      </c>
      <c r="E3029" s="1158" t="s">
        <v>1662</v>
      </c>
      <c r="F3029" s="1158" t="s">
        <v>4704</v>
      </c>
      <c r="G3029" s="1094"/>
      <c r="H3029" s="1094"/>
      <c r="I3029" s="1094"/>
      <c r="J3029" s="1095"/>
    </row>
    <row r="3030" spans="1:10" ht="75" x14ac:dyDescent="0.3">
      <c r="A3030" s="1158" t="s">
        <v>4359</v>
      </c>
      <c r="B3030" s="1158" t="s">
        <v>12139</v>
      </c>
      <c r="C3030" s="1158" t="s">
        <v>12087</v>
      </c>
      <c r="D3030" s="1158" t="s">
        <v>9909</v>
      </c>
      <c r="E3030" s="1158" t="s">
        <v>1662</v>
      </c>
      <c r="F3030" s="1158" t="s">
        <v>12141</v>
      </c>
      <c r="G3030" s="1094"/>
      <c r="H3030" s="1094"/>
      <c r="I3030" s="1094"/>
      <c r="J3030" s="1095"/>
    </row>
    <row r="3031" spans="1:10" ht="75" x14ac:dyDescent="0.3">
      <c r="A3031" s="1136" t="s">
        <v>10841</v>
      </c>
      <c r="B3031" s="1133"/>
      <c r="C3031" s="1159" t="s">
        <v>12087</v>
      </c>
      <c r="D3031" s="1062" t="s">
        <v>12079</v>
      </c>
      <c r="E3031" s="1064"/>
      <c r="F3031" s="1160"/>
      <c r="G3031" s="1138"/>
      <c r="H3031" s="1138"/>
      <c r="I3031" s="1138"/>
      <c r="J3031" s="1064"/>
    </row>
    <row r="3032" spans="1:10" ht="75" x14ac:dyDescent="0.3">
      <c r="A3032" s="1093" t="s">
        <v>4955</v>
      </c>
      <c r="B3032" s="1093" t="s">
        <v>11799</v>
      </c>
      <c r="C3032" s="1093" t="s">
        <v>11800</v>
      </c>
      <c r="D3032" s="1093" t="s">
        <v>9921</v>
      </c>
      <c r="E3032" s="1093" t="s">
        <v>1388</v>
      </c>
      <c r="F3032" s="1093" t="s">
        <v>11801</v>
      </c>
      <c r="G3032" s="1094"/>
      <c r="H3032" s="1094"/>
      <c r="I3032" s="1094"/>
      <c r="J3032" s="1095"/>
    </row>
    <row r="3033" spans="1:10" ht="75" x14ac:dyDescent="0.3">
      <c r="A3033" s="1093" t="s">
        <v>4955</v>
      </c>
      <c r="B3033" s="1093" t="s">
        <v>11799</v>
      </c>
      <c r="C3033" s="1093" t="s">
        <v>11800</v>
      </c>
      <c r="D3033" s="1093" t="s">
        <v>9921</v>
      </c>
      <c r="E3033" s="1093" t="s">
        <v>1388</v>
      </c>
      <c r="F3033" s="1093" t="s">
        <v>11802</v>
      </c>
      <c r="G3033" s="1094"/>
      <c r="H3033" s="1094"/>
      <c r="I3033" s="1094"/>
      <c r="J3033" s="1095"/>
    </row>
    <row r="3034" spans="1:10" ht="75" x14ac:dyDescent="0.3">
      <c r="A3034" s="1093" t="s">
        <v>4955</v>
      </c>
      <c r="B3034" s="1093" t="s">
        <v>11799</v>
      </c>
      <c r="C3034" s="1093" t="s">
        <v>11800</v>
      </c>
      <c r="D3034" s="1093" t="s">
        <v>9921</v>
      </c>
      <c r="E3034" s="1093" t="s">
        <v>1388</v>
      </c>
      <c r="F3034" s="1093" t="s">
        <v>11803</v>
      </c>
      <c r="G3034" s="1094"/>
      <c r="H3034" s="1094"/>
      <c r="I3034" s="1094"/>
      <c r="J3034" s="1095"/>
    </row>
    <row r="3035" spans="1:10" ht="75" x14ac:dyDescent="0.3">
      <c r="A3035" s="1093" t="s">
        <v>4955</v>
      </c>
      <c r="B3035" s="1093" t="s">
        <v>11799</v>
      </c>
      <c r="C3035" s="1093" t="s">
        <v>11800</v>
      </c>
      <c r="D3035" s="1093" t="s">
        <v>9921</v>
      </c>
      <c r="E3035" s="1093" t="s">
        <v>1388</v>
      </c>
      <c r="F3035" s="1093" t="s">
        <v>11804</v>
      </c>
      <c r="G3035" s="1094"/>
      <c r="H3035" s="1094"/>
      <c r="I3035" s="1094"/>
      <c r="J3035" s="1095"/>
    </row>
    <row r="3036" spans="1:10" ht="75" x14ac:dyDescent="0.3">
      <c r="A3036" s="1093" t="s">
        <v>4955</v>
      </c>
      <c r="B3036" s="1093" t="s">
        <v>11805</v>
      </c>
      <c r="C3036" s="1093" t="s">
        <v>11800</v>
      </c>
      <c r="D3036" s="1093" t="s">
        <v>9921</v>
      </c>
      <c r="E3036" s="1093" t="s">
        <v>1662</v>
      </c>
      <c r="F3036" s="1093" t="s">
        <v>11801</v>
      </c>
      <c r="G3036" s="1094"/>
      <c r="H3036" s="1094"/>
      <c r="I3036" s="1094"/>
      <c r="J3036" s="1095"/>
    </row>
    <row r="3037" spans="1:10" ht="75" x14ac:dyDescent="0.3">
      <c r="A3037" s="1093" t="s">
        <v>4955</v>
      </c>
      <c r="B3037" s="1093" t="s">
        <v>11806</v>
      </c>
      <c r="C3037" s="1093" t="s">
        <v>11800</v>
      </c>
      <c r="D3037" s="1093" t="s">
        <v>9921</v>
      </c>
      <c r="E3037" s="1093" t="s">
        <v>1667</v>
      </c>
      <c r="F3037" s="1093" t="s">
        <v>11801</v>
      </c>
      <c r="G3037" s="1094"/>
      <c r="H3037" s="1094"/>
      <c r="I3037" s="1094"/>
      <c r="J3037" s="1095"/>
    </row>
    <row r="3038" spans="1:10" ht="75" x14ac:dyDescent="0.3">
      <c r="A3038" s="1093" t="s">
        <v>4955</v>
      </c>
      <c r="B3038" s="1093" t="s">
        <v>11806</v>
      </c>
      <c r="C3038" s="1093" t="s">
        <v>11800</v>
      </c>
      <c r="D3038" s="1093" t="s">
        <v>9921</v>
      </c>
      <c r="E3038" s="1093" t="s">
        <v>1667</v>
      </c>
      <c r="F3038" s="1093" t="s">
        <v>11802</v>
      </c>
      <c r="G3038" s="1094"/>
      <c r="H3038" s="1094"/>
      <c r="I3038" s="1094"/>
      <c r="J3038" s="1095"/>
    </row>
    <row r="3039" spans="1:10" ht="75" x14ac:dyDescent="0.3">
      <c r="A3039" s="1093" t="s">
        <v>4955</v>
      </c>
      <c r="B3039" s="1093" t="s">
        <v>11807</v>
      </c>
      <c r="C3039" s="1093" t="s">
        <v>11800</v>
      </c>
      <c r="D3039" s="1093" t="s">
        <v>9921</v>
      </c>
      <c r="E3039" s="1093" t="s">
        <v>11808</v>
      </c>
      <c r="F3039" s="1093" t="s">
        <v>11809</v>
      </c>
      <c r="G3039" s="1094"/>
      <c r="H3039" s="1094"/>
      <c r="I3039" s="1094"/>
      <c r="J3039" s="1095"/>
    </row>
    <row r="3040" spans="1:10" ht="75" x14ac:dyDescent="0.3">
      <c r="A3040" s="1093" t="s">
        <v>4955</v>
      </c>
      <c r="B3040" s="1093" t="s">
        <v>11807</v>
      </c>
      <c r="C3040" s="1093" t="s">
        <v>11800</v>
      </c>
      <c r="D3040" s="1093" t="s">
        <v>9921</v>
      </c>
      <c r="E3040" s="1093" t="s">
        <v>11808</v>
      </c>
      <c r="F3040" s="1093" t="s">
        <v>11810</v>
      </c>
      <c r="G3040" s="1094"/>
      <c r="H3040" s="1094"/>
      <c r="I3040" s="1094"/>
      <c r="J3040" s="1095"/>
    </row>
    <row r="3041" spans="1:10" ht="75" x14ac:dyDescent="0.3">
      <c r="A3041" s="1093" t="s">
        <v>4955</v>
      </c>
      <c r="B3041" s="1093" t="s">
        <v>11807</v>
      </c>
      <c r="C3041" s="1093" t="s">
        <v>11800</v>
      </c>
      <c r="D3041" s="1093" t="s">
        <v>9921</v>
      </c>
      <c r="E3041" s="1093" t="s">
        <v>11808</v>
      </c>
      <c r="F3041" s="1093" t="s">
        <v>11811</v>
      </c>
      <c r="G3041" s="1094"/>
      <c r="H3041" s="1094"/>
      <c r="I3041" s="1094"/>
      <c r="J3041" s="1095"/>
    </row>
    <row r="3042" spans="1:10" ht="75" x14ac:dyDescent="0.3">
      <c r="A3042" s="1093" t="s">
        <v>4955</v>
      </c>
      <c r="B3042" s="1093" t="s">
        <v>11807</v>
      </c>
      <c r="C3042" s="1093" t="s">
        <v>11800</v>
      </c>
      <c r="D3042" s="1093" t="s">
        <v>9921</v>
      </c>
      <c r="E3042" s="1093" t="s">
        <v>11808</v>
      </c>
      <c r="F3042" s="1093" t="s">
        <v>11812</v>
      </c>
      <c r="G3042" s="1094"/>
      <c r="H3042" s="1094"/>
      <c r="I3042" s="1094"/>
      <c r="J3042" s="1095"/>
    </row>
    <row r="3043" spans="1:10" ht="75" x14ac:dyDescent="0.3">
      <c r="A3043" s="1093" t="s">
        <v>4955</v>
      </c>
      <c r="B3043" s="1093" t="s">
        <v>11807</v>
      </c>
      <c r="C3043" s="1093" t="s">
        <v>11800</v>
      </c>
      <c r="D3043" s="1093" t="s">
        <v>9921</v>
      </c>
      <c r="E3043" s="1093" t="s">
        <v>11808</v>
      </c>
      <c r="F3043" s="1093" t="s">
        <v>11813</v>
      </c>
      <c r="G3043" s="1094"/>
      <c r="H3043" s="1094"/>
      <c r="I3043" s="1094"/>
      <c r="J3043" s="1095"/>
    </row>
    <row r="3044" spans="1:10" ht="75" x14ac:dyDescent="0.3">
      <c r="A3044" s="1093" t="s">
        <v>4955</v>
      </c>
      <c r="B3044" s="1093" t="s">
        <v>11807</v>
      </c>
      <c r="C3044" s="1093" t="s">
        <v>11800</v>
      </c>
      <c r="D3044" s="1093" t="s">
        <v>9921</v>
      </c>
      <c r="E3044" s="1093" t="s">
        <v>11808</v>
      </c>
      <c r="F3044" s="1093" t="s">
        <v>11814</v>
      </c>
      <c r="G3044" s="1094"/>
      <c r="H3044" s="1094"/>
      <c r="I3044" s="1094"/>
      <c r="J3044" s="1095"/>
    </row>
    <row r="3045" spans="1:10" ht="75" x14ac:dyDescent="0.3">
      <c r="A3045" s="1093" t="s">
        <v>4955</v>
      </c>
      <c r="B3045" s="1093" t="s">
        <v>11807</v>
      </c>
      <c r="C3045" s="1093" t="s">
        <v>11800</v>
      </c>
      <c r="D3045" s="1093" t="s">
        <v>9921</v>
      </c>
      <c r="E3045" s="1093" t="s">
        <v>11808</v>
      </c>
      <c r="F3045" s="1093" t="s">
        <v>11815</v>
      </c>
      <c r="G3045" s="1094"/>
      <c r="H3045" s="1094"/>
      <c r="I3045" s="1094"/>
      <c r="J3045" s="1095"/>
    </row>
    <row r="3046" spans="1:10" ht="75" x14ac:dyDescent="0.3">
      <c r="A3046" s="1093" t="s">
        <v>4955</v>
      </c>
      <c r="B3046" s="1093" t="s">
        <v>11807</v>
      </c>
      <c r="C3046" s="1093" t="s">
        <v>11800</v>
      </c>
      <c r="D3046" s="1093" t="s">
        <v>9921</v>
      </c>
      <c r="E3046" s="1093" t="s">
        <v>11808</v>
      </c>
      <c r="F3046" s="1093" t="s">
        <v>11816</v>
      </c>
      <c r="G3046" s="1094"/>
      <c r="H3046" s="1094"/>
      <c r="I3046" s="1094"/>
      <c r="J3046" s="1095"/>
    </row>
    <row r="3047" spans="1:10" ht="75" x14ac:dyDescent="0.3">
      <c r="A3047" s="1093" t="s">
        <v>4955</v>
      </c>
      <c r="B3047" s="1093" t="s">
        <v>11807</v>
      </c>
      <c r="C3047" s="1093" t="s">
        <v>11800</v>
      </c>
      <c r="D3047" s="1093" t="s">
        <v>9921</v>
      </c>
      <c r="E3047" s="1093" t="s">
        <v>11808</v>
      </c>
      <c r="F3047" s="1093" t="s">
        <v>11817</v>
      </c>
      <c r="G3047" s="1094"/>
      <c r="H3047" s="1094"/>
      <c r="I3047" s="1094"/>
      <c r="J3047" s="1095"/>
    </row>
    <row r="3048" spans="1:10" ht="75" x14ac:dyDescent="0.3">
      <c r="A3048" s="1093" t="s">
        <v>4955</v>
      </c>
      <c r="B3048" s="1093" t="s">
        <v>11807</v>
      </c>
      <c r="C3048" s="1093" t="s">
        <v>11800</v>
      </c>
      <c r="D3048" s="1093" t="s">
        <v>9921</v>
      </c>
      <c r="E3048" s="1093" t="s">
        <v>11808</v>
      </c>
      <c r="F3048" s="1093" t="s">
        <v>11818</v>
      </c>
      <c r="G3048" s="1094"/>
      <c r="H3048" s="1094"/>
      <c r="I3048" s="1094"/>
      <c r="J3048" s="1095"/>
    </row>
    <row r="3049" spans="1:10" ht="75" x14ac:dyDescent="0.3">
      <c r="A3049" s="1093" t="s">
        <v>4955</v>
      </c>
      <c r="B3049" s="1093" t="s">
        <v>11807</v>
      </c>
      <c r="C3049" s="1093" t="s">
        <v>11800</v>
      </c>
      <c r="D3049" s="1093" t="s">
        <v>9921</v>
      </c>
      <c r="E3049" s="1093" t="s">
        <v>11808</v>
      </c>
      <c r="F3049" s="1093" t="s">
        <v>11819</v>
      </c>
      <c r="G3049" s="1094"/>
      <c r="H3049" s="1094"/>
      <c r="I3049" s="1094"/>
      <c r="J3049" s="1095"/>
    </row>
    <row r="3050" spans="1:10" ht="75" x14ac:dyDescent="0.3">
      <c r="A3050" s="1093" t="s">
        <v>4955</v>
      </c>
      <c r="B3050" s="1093" t="s">
        <v>11807</v>
      </c>
      <c r="C3050" s="1093" t="s">
        <v>11800</v>
      </c>
      <c r="D3050" s="1093" t="s">
        <v>9921</v>
      </c>
      <c r="E3050" s="1093" t="s">
        <v>11808</v>
      </c>
      <c r="F3050" s="1093" t="s">
        <v>11820</v>
      </c>
      <c r="G3050" s="1094"/>
      <c r="H3050" s="1094"/>
      <c r="I3050" s="1094"/>
      <c r="J3050" s="1095"/>
    </row>
    <row r="3051" spans="1:10" ht="75" x14ac:dyDescent="0.3">
      <c r="A3051" s="1093" t="s">
        <v>4955</v>
      </c>
      <c r="B3051" s="1093" t="s">
        <v>11807</v>
      </c>
      <c r="C3051" s="1093" t="s">
        <v>11800</v>
      </c>
      <c r="D3051" s="1093" t="s">
        <v>9921</v>
      </c>
      <c r="E3051" s="1093" t="s">
        <v>11808</v>
      </c>
      <c r="F3051" s="1093" t="s">
        <v>11821</v>
      </c>
      <c r="G3051" s="1094"/>
      <c r="H3051" s="1094"/>
      <c r="I3051" s="1094"/>
      <c r="J3051" s="1095"/>
    </row>
    <row r="3052" spans="1:10" ht="75" x14ac:dyDescent="0.3">
      <c r="A3052" s="1093" t="s">
        <v>4955</v>
      </c>
      <c r="B3052" s="1093" t="s">
        <v>11807</v>
      </c>
      <c r="C3052" s="1093" t="s">
        <v>11800</v>
      </c>
      <c r="D3052" s="1093" t="s">
        <v>9921</v>
      </c>
      <c r="E3052" s="1093" t="s">
        <v>11808</v>
      </c>
      <c r="F3052" s="1093" t="s">
        <v>11822</v>
      </c>
      <c r="G3052" s="1094"/>
      <c r="H3052" s="1094"/>
      <c r="I3052" s="1094"/>
      <c r="J3052" s="1095"/>
    </row>
    <row r="3053" spans="1:10" ht="75" x14ac:dyDescent="0.3">
      <c r="A3053" s="1093" t="s">
        <v>4955</v>
      </c>
      <c r="B3053" s="1093" t="s">
        <v>11807</v>
      </c>
      <c r="C3053" s="1093" t="s">
        <v>11800</v>
      </c>
      <c r="D3053" s="1093" t="s">
        <v>9921</v>
      </c>
      <c r="E3053" s="1093" t="s">
        <v>11808</v>
      </c>
      <c r="F3053" s="1093" t="s">
        <v>11823</v>
      </c>
      <c r="G3053" s="1094"/>
      <c r="H3053" s="1094"/>
      <c r="I3053" s="1094"/>
      <c r="J3053" s="1095"/>
    </row>
    <row r="3054" spans="1:10" ht="75" x14ac:dyDescent="0.3">
      <c r="A3054" s="1093" t="s">
        <v>4955</v>
      </c>
      <c r="B3054" s="1093" t="s">
        <v>11807</v>
      </c>
      <c r="C3054" s="1093" t="s">
        <v>11800</v>
      </c>
      <c r="D3054" s="1093" t="s">
        <v>9921</v>
      </c>
      <c r="E3054" s="1093" t="s">
        <v>11808</v>
      </c>
      <c r="F3054" s="1093" t="s">
        <v>11824</v>
      </c>
      <c r="G3054" s="1094"/>
      <c r="H3054" s="1094"/>
      <c r="I3054" s="1094"/>
      <c r="J3054" s="1095"/>
    </row>
    <row r="3055" spans="1:10" ht="75" x14ac:dyDescent="0.3">
      <c r="A3055" s="1093" t="s">
        <v>4955</v>
      </c>
      <c r="B3055" s="1093" t="s">
        <v>11807</v>
      </c>
      <c r="C3055" s="1093" t="s">
        <v>11800</v>
      </c>
      <c r="D3055" s="1093" t="s">
        <v>9921</v>
      </c>
      <c r="E3055" s="1093" t="s">
        <v>11808</v>
      </c>
      <c r="F3055" s="1093" t="s">
        <v>11825</v>
      </c>
      <c r="G3055" s="1094"/>
      <c r="H3055" s="1094"/>
      <c r="I3055" s="1094"/>
      <c r="J3055" s="1095"/>
    </row>
    <row r="3056" spans="1:10" ht="75" x14ac:dyDescent="0.3">
      <c r="A3056" s="1093" t="s">
        <v>4955</v>
      </c>
      <c r="B3056" s="1093" t="s">
        <v>11807</v>
      </c>
      <c r="C3056" s="1093" t="s">
        <v>11800</v>
      </c>
      <c r="D3056" s="1093" t="s">
        <v>9921</v>
      </c>
      <c r="E3056" s="1093" t="s">
        <v>11808</v>
      </c>
      <c r="F3056" s="1093" t="s">
        <v>11826</v>
      </c>
      <c r="G3056" s="1094"/>
      <c r="H3056" s="1094"/>
      <c r="I3056" s="1094"/>
      <c r="J3056" s="1095"/>
    </row>
    <row r="3057" spans="1:10" ht="75" x14ac:dyDescent="0.3">
      <c r="A3057" s="1093" t="s">
        <v>4955</v>
      </c>
      <c r="B3057" s="1093" t="s">
        <v>11807</v>
      </c>
      <c r="C3057" s="1093" t="s">
        <v>11800</v>
      </c>
      <c r="D3057" s="1093" t="s">
        <v>9921</v>
      </c>
      <c r="E3057" s="1093" t="s">
        <v>11808</v>
      </c>
      <c r="F3057" s="1093" t="s">
        <v>11827</v>
      </c>
      <c r="G3057" s="1094"/>
      <c r="H3057" s="1094"/>
      <c r="I3057" s="1094"/>
      <c r="J3057" s="1095"/>
    </row>
    <row r="3058" spans="1:10" ht="75" x14ac:dyDescent="0.3">
      <c r="A3058" s="1093" t="s">
        <v>4955</v>
      </c>
      <c r="B3058" s="1093" t="s">
        <v>11807</v>
      </c>
      <c r="C3058" s="1093" t="s">
        <v>11800</v>
      </c>
      <c r="D3058" s="1093" t="s">
        <v>9921</v>
      </c>
      <c r="E3058" s="1093" t="s">
        <v>11808</v>
      </c>
      <c r="F3058" s="1093" t="s">
        <v>11828</v>
      </c>
      <c r="G3058" s="1094"/>
      <c r="H3058" s="1094"/>
      <c r="I3058" s="1094"/>
      <c r="J3058" s="1095"/>
    </row>
    <row r="3059" spans="1:10" ht="75" x14ac:dyDescent="0.3">
      <c r="A3059" s="1093" t="s">
        <v>4955</v>
      </c>
      <c r="B3059" s="1093" t="s">
        <v>11807</v>
      </c>
      <c r="C3059" s="1093" t="s">
        <v>11800</v>
      </c>
      <c r="D3059" s="1093" t="s">
        <v>9921</v>
      </c>
      <c r="E3059" s="1093" t="s">
        <v>11808</v>
      </c>
      <c r="F3059" s="1093" t="s">
        <v>11829</v>
      </c>
      <c r="G3059" s="1094"/>
      <c r="H3059" s="1094"/>
      <c r="I3059" s="1094"/>
      <c r="J3059" s="1095"/>
    </row>
    <row r="3060" spans="1:10" ht="75" x14ac:dyDescent="0.3">
      <c r="A3060" s="1093" t="s">
        <v>4955</v>
      </c>
      <c r="B3060" s="1093" t="s">
        <v>11807</v>
      </c>
      <c r="C3060" s="1093" t="s">
        <v>11800</v>
      </c>
      <c r="D3060" s="1093" t="s">
        <v>9921</v>
      </c>
      <c r="E3060" s="1093" t="s">
        <v>11808</v>
      </c>
      <c r="F3060" s="1093" t="s">
        <v>11830</v>
      </c>
      <c r="G3060" s="1094"/>
      <c r="H3060" s="1094"/>
      <c r="I3060" s="1094"/>
      <c r="J3060" s="1095"/>
    </row>
    <row r="3061" spans="1:10" ht="75" x14ac:dyDescent="0.3">
      <c r="A3061" s="1093" t="s">
        <v>4955</v>
      </c>
      <c r="B3061" s="1093" t="s">
        <v>11807</v>
      </c>
      <c r="C3061" s="1093" t="s">
        <v>11800</v>
      </c>
      <c r="D3061" s="1093" t="s">
        <v>9921</v>
      </c>
      <c r="E3061" s="1093" t="s">
        <v>11808</v>
      </c>
      <c r="F3061" s="1093" t="s">
        <v>11831</v>
      </c>
      <c r="G3061" s="1094"/>
      <c r="H3061" s="1094"/>
      <c r="I3061" s="1094"/>
      <c r="J3061" s="1095"/>
    </row>
    <row r="3062" spans="1:10" ht="75" x14ac:dyDescent="0.3">
      <c r="A3062" s="1093" t="s">
        <v>4955</v>
      </c>
      <c r="B3062" s="1093" t="s">
        <v>11807</v>
      </c>
      <c r="C3062" s="1093" t="s">
        <v>11800</v>
      </c>
      <c r="D3062" s="1093" t="s">
        <v>9921</v>
      </c>
      <c r="E3062" s="1093" t="s">
        <v>11808</v>
      </c>
      <c r="F3062" s="1093" t="s">
        <v>11832</v>
      </c>
      <c r="G3062" s="1094"/>
      <c r="H3062" s="1094"/>
      <c r="I3062" s="1094"/>
      <c r="J3062" s="1095"/>
    </row>
    <row r="3063" spans="1:10" ht="75" x14ac:dyDescent="0.3">
      <c r="A3063" s="1093" t="s">
        <v>4955</v>
      </c>
      <c r="B3063" s="1093" t="s">
        <v>11807</v>
      </c>
      <c r="C3063" s="1093" t="s">
        <v>11800</v>
      </c>
      <c r="D3063" s="1093" t="s">
        <v>9921</v>
      </c>
      <c r="E3063" s="1093" t="s">
        <v>11808</v>
      </c>
      <c r="F3063" s="1093" t="s">
        <v>11833</v>
      </c>
      <c r="G3063" s="1094"/>
      <c r="H3063" s="1094"/>
      <c r="I3063" s="1094"/>
      <c r="J3063" s="1095"/>
    </row>
    <row r="3064" spans="1:10" ht="75" x14ac:dyDescent="0.3">
      <c r="A3064" s="1093" t="s">
        <v>4955</v>
      </c>
      <c r="B3064" s="1093" t="s">
        <v>11807</v>
      </c>
      <c r="C3064" s="1093" t="s">
        <v>11800</v>
      </c>
      <c r="D3064" s="1093" t="s">
        <v>9921</v>
      </c>
      <c r="E3064" s="1093" t="s">
        <v>11808</v>
      </c>
      <c r="F3064" s="1093" t="s">
        <v>11834</v>
      </c>
      <c r="G3064" s="1094"/>
      <c r="H3064" s="1094"/>
      <c r="I3064" s="1094"/>
      <c r="J3064" s="1095"/>
    </row>
    <row r="3065" spans="1:10" ht="75" x14ac:dyDescent="0.3">
      <c r="A3065" s="1093" t="s">
        <v>4955</v>
      </c>
      <c r="B3065" s="1093" t="s">
        <v>11807</v>
      </c>
      <c r="C3065" s="1093" t="s">
        <v>11800</v>
      </c>
      <c r="D3065" s="1093" t="s">
        <v>9921</v>
      </c>
      <c r="E3065" s="1093" t="s">
        <v>11808</v>
      </c>
      <c r="F3065" s="1093" t="s">
        <v>11835</v>
      </c>
      <c r="G3065" s="1094"/>
      <c r="H3065" s="1094"/>
      <c r="I3065" s="1094"/>
      <c r="J3065" s="1095"/>
    </row>
    <row r="3066" spans="1:10" ht="75" x14ac:dyDescent="0.3">
      <c r="A3066" s="1093" t="s">
        <v>4955</v>
      </c>
      <c r="B3066" s="1093" t="s">
        <v>11807</v>
      </c>
      <c r="C3066" s="1093" t="s">
        <v>11800</v>
      </c>
      <c r="D3066" s="1093" t="s">
        <v>9921</v>
      </c>
      <c r="E3066" s="1093" t="s">
        <v>11808</v>
      </c>
      <c r="F3066" s="1093" t="s">
        <v>11836</v>
      </c>
      <c r="G3066" s="1094"/>
      <c r="H3066" s="1094"/>
      <c r="I3066" s="1094"/>
      <c r="J3066" s="1095"/>
    </row>
    <row r="3067" spans="1:10" ht="75" x14ac:dyDescent="0.3">
      <c r="A3067" s="1093" t="s">
        <v>4955</v>
      </c>
      <c r="B3067" s="1093" t="s">
        <v>11807</v>
      </c>
      <c r="C3067" s="1093" t="s">
        <v>11800</v>
      </c>
      <c r="D3067" s="1093" t="s">
        <v>9921</v>
      </c>
      <c r="E3067" s="1093" t="s">
        <v>11808</v>
      </c>
      <c r="F3067" s="1093" t="s">
        <v>11837</v>
      </c>
      <c r="G3067" s="1094"/>
      <c r="H3067" s="1094"/>
      <c r="I3067" s="1094"/>
      <c r="J3067" s="1095"/>
    </row>
    <row r="3068" spans="1:10" ht="75" x14ac:dyDescent="0.3">
      <c r="A3068" s="1093" t="s">
        <v>4955</v>
      </c>
      <c r="B3068" s="1093" t="s">
        <v>11807</v>
      </c>
      <c r="C3068" s="1093" t="s">
        <v>11800</v>
      </c>
      <c r="D3068" s="1093" t="s">
        <v>9921</v>
      </c>
      <c r="E3068" s="1093" t="s">
        <v>11808</v>
      </c>
      <c r="F3068" s="1093" t="s">
        <v>11838</v>
      </c>
      <c r="G3068" s="1094"/>
      <c r="H3068" s="1094"/>
      <c r="I3068" s="1094"/>
      <c r="J3068" s="1095"/>
    </row>
    <row r="3069" spans="1:10" ht="75" x14ac:dyDescent="0.3">
      <c r="A3069" s="1093" t="s">
        <v>4955</v>
      </c>
      <c r="B3069" s="1093" t="s">
        <v>11807</v>
      </c>
      <c r="C3069" s="1093" t="s">
        <v>11800</v>
      </c>
      <c r="D3069" s="1093" t="s">
        <v>9921</v>
      </c>
      <c r="E3069" s="1093" t="s">
        <v>11808</v>
      </c>
      <c r="F3069" s="1093" t="s">
        <v>11839</v>
      </c>
      <c r="G3069" s="1094"/>
      <c r="H3069" s="1094"/>
      <c r="I3069" s="1094"/>
      <c r="J3069" s="1095"/>
    </row>
    <row r="3070" spans="1:10" ht="75" x14ac:dyDescent="0.3">
      <c r="A3070" s="1093" t="s">
        <v>4955</v>
      </c>
      <c r="B3070" s="1093" t="s">
        <v>11807</v>
      </c>
      <c r="C3070" s="1093" t="s">
        <v>11800</v>
      </c>
      <c r="D3070" s="1093" t="s">
        <v>9921</v>
      </c>
      <c r="E3070" s="1093" t="s">
        <v>11808</v>
      </c>
      <c r="F3070" s="1093" t="s">
        <v>11840</v>
      </c>
      <c r="G3070" s="1094"/>
      <c r="H3070" s="1094"/>
      <c r="I3070" s="1094"/>
      <c r="J3070" s="1095"/>
    </row>
    <row r="3071" spans="1:10" ht="75" x14ac:dyDescent="0.3">
      <c r="A3071" s="1093" t="s">
        <v>4955</v>
      </c>
      <c r="B3071" s="1093" t="s">
        <v>11807</v>
      </c>
      <c r="C3071" s="1093" t="s">
        <v>11800</v>
      </c>
      <c r="D3071" s="1093" t="s">
        <v>9921</v>
      </c>
      <c r="E3071" s="1093" t="s">
        <v>11808</v>
      </c>
      <c r="F3071" s="1093" t="s">
        <v>11841</v>
      </c>
      <c r="G3071" s="1094"/>
      <c r="H3071" s="1094"/>
      <c r="I3071" s="1094"/>
      <c r="J3071" s="1095"/>
    </row>
    <row r="3072" spans="1:10" ht="75" x14ac:dyDescent="0.3">
      <c r="A3072" s="1093" t="s">
        <v>4955</v>
      </c>
      <c r="B3072" s="1093" t="s">
        <v>11807</v>
      </c>
      <c r="C3072" s="1093" t="s">
        <v>11800</v>
      </c>
      <c r="D3072" s="1093" t="s">
        <v>9921</v>
      </c>
      <c r="E3072" s="1093" t="s">
        <v>11808</v>
      </c>
      <c r="F3072" s="1093" t="s">
        <v>11842</v>
      </c>
      <c r="G3072" s="1094"/>
      <c r="H3072" s="1094"/>
      <c r="I3072" s="1094"/>
      <c r="J3072" s="1095"/>
    </row>
    <row r="3073" spans="1:10" ht="75" x14ac:dyDescent="0.3">
      <c r="A3073" s="1093" t="s">
        <v>4955</v>
      </c>
      <c r="B3073" s="1093" t="s">
        <v>11807</v>
      </c>
      <c r="C3073" s="1093" t="s">
        <v>11800</v>
      </c>
      <c r="D3073" s="1093" t="s">
        <v>9921</v>
      </c>
      <c r="E3073" s="1093" t="s">
        <v>11808</v>
      </c>
      <c r="F3073" s="1093" t="s">
        <v>11843</v>
      </c>
      <c r="G3073" s="1094"/>
      <c r="H3073" s="1094"/>
      <c r="I3073" s="1094"/>
      <c r="J3073" s="1095"/>
    </row>
    <row r="3074" spans="1:10" ht="75" x14ac:dyDescent="0.3">
      <c r="A3074" s="1093" t="s">
        <v>4955</v>
      </c>
      <c r="B3074" s="1093" t="s">
        <v>11807</v>
      </c>
      <c r="C3074" s="1093" t="s">
        <v>11800</v>
      </c>
      <c r="D3074" s="1093" t="s">
        <v>9921</v>
      </c>
      <c r="E3074" s="1093" t="s">
        <v>11808</v>
      </c>
      <c r="F3074" s="1093" t="s">
        <v>11844</v>
      </c>
      <c r="G3074" s="1094"/>
      <c r="H3074" s="1094"/>
      <c r="I3074" s="1094"/>
      <c r="J3074" s="1095"/>
    </row>
    <row r="3075" spans="1:10" ht="75" x14ac:dyDescent="0.3">
      <c r="A3075" s="1093" t="s">
        <v>4955</v>
      </c>
      <c r="B3075" s="1093" t="s">
        <v>11807</v>
      </c>
      <c r="C3075" s="1093" t="s">
        <v>11800</v>
      </c>
      <c r="D3075" s="1093" t="s">
        <v>9921</v>
      </c>
      <c r="E3075" s="1093" t="s">
        <v>11808</v>
      </c>
      <c r="F3075" s="1093" t="s">
        <v>11845</v>
      </c>
      <c r="G3075" s="1094"/>
      <c r="H3075" s="1094"/>
      <c r="I3075" s="1094"/>
      <c r="J3075" s="1095"/>
    </row>
    <row r="3076" spans="1:10" ht="75" x14ac:dyDescent="0.3">
      <c r="A3076" s="1093" t="s">
        <v>4955</v>
      </c>
      <c r="B3076" s="1093" t="s">
        <v>11807</v>
      </c>
      <c r="C3076" s="1093" t="s">
        <v>11800</v>
      </c>
      <c r="D3076" s="1093" t="s">
        <v>9921</v>
      </c>
      <c r="E3076" s="1093" t="s">
        <v>11808</v>
      </c>
      <c r="F3076" s="1093" t="s">
        <v>11846</v>
      </c>
      <c r="G3076" s="1094"/>
      <c r="H3076" s="1094"/>
      <c r="I3076" s="1094"/>
      <c r="J3076" s="1095"/>
    </row>
    <row r="3077" spans="1:10" ht="75" x14ac:dyDescent="0.3">
      <c r="A3077" s="1093" t="s">
        <v>4955</v>
      </c>
      <c r="B3077" s="1093" t="s">
        <v>11807</v>
      </c>
      <c r="C3077" s="1093" t="s">
        <v>11800</v>
      </c>
      <c r="D3077" s="1093" t="s">
        <v>9921</v>
      </c>
      <c r="E3077" s="1093" t="s">
        <v>11808</v>
      </c>
      <c r="F3077" s="1093" t="s">
        <v>11847</v>
      </c>
      <c r="G3077" s="1094"/>
      <c r="H3077" s="1094"/>
      <c r="I3077" s="1094"/>
      <c r="J3077" s="1095"/>
    </row>
    <row r="3078" spans="1:10" ht="75" x14ac:dyDescent="0.3">
      <c r="A3078" s="1093" t="s">
        <v>4955</v>
      </c>
      <c r="B3078" s="1093" t="s">
        <v>11807</v>
      </c>
      <c r="C3078" s="1093" t="s">
        <v>11800</v>
      </c>
      <c r="D3078" s="1093" t="s">
        <v>9921</v>
      </c>
      <c r="E3078" s="1093" t="s">
        <v>11808</v>
      </c>
      <c r="F3078" s="1093" t="s">
        <v>11848</v>
      </c>
      <c r="G3078" s="1094"/>
      <c r="H3078" s="1094"/>
      <c r="I3078" s="1094"/>
      <c r="J3078" s="1095"/>
    </row>
    <row r="3079" spans="1:10" ht="75" x14ac:dyDescent="0.3">
      <c r="A3079" s="1093" t="s">
        <v>4955</v>
      </c>
      <c r="B3079" s="1093" t="s">
        <v>11807</v>
      </c>
      <c r="C3079" s="1093" t="s">
        <v>11800</v>
      </c>
      <c r="D3079" s="1093" t="s">
        <v>9921</v>
      </c>
      <c r="E3079" s="1093" t="s">
        <v>11808</v>
      </c>
      <c r="F3079" s="1093" t="s">
        <v>11849</v>
      </c>
      <c r="G3079" s="1094"/>
      <c r="H3079" s="1094"/>
      <c r="I3079" s="1094"/>
      <c r="J3079" s="1095"/>
    </row>
    <row r="3080" spans="1:10" ht="75" x14ac:dyDescent="0.3">
      <c r="A3080" s="1093" t="s">
        <v>4955</v>
      </c>
      <c r="B3080" s="1093" t="s">
        <v>11807</v>
      </c>
      <c r="C3080" s="1093" t="s">
        <v>11800</v>
      </c>
      <c r="D3080" s="1093" t="s">
        <v>9921</v>
      </c>
      <c r="E3080" s="1093" t="s">
        <v>11808</v>
      </c>
      <c r="F3080" s="1093" t="s">
        <v>11850</v>
      </c>
      <c r="G3080" s="1094"/>
      <c r="H3080" s="1094"/>
      <c r="I3080" s="1094"/>
      <c r="J3080" s="1095"/>
    </row>
    <row r="3081" spans="1:10" ht="75" x14ac:dyDescent="0.3">
      <c r="A3081" s="1093" t="s">
        <v>4955</v>
      </c>
      <c r="B3081" s="1093" t="s">
        <v>11807</v>
      </c>
      <c r="C3081" s="1093" t="s">
        <v>11800</v>
      </c>
      <c r="D3081" s="1093" t="s">
        <v>9921</v>
      </c>
      <c r="E3081" s="1093" t="s">
        <v>11808</v>
      </c>
      <c r="F3081" s="1093" t="s">
        <v>11851</v>
      </c>
      <c r="G3081" s="1094"/>
      <c r="H3081" s="1094"/>
      <c r="I3081" s="1094"/>
      <c r="J3081" s="1095"/>
    </row>
    <row r="3082" spans="1:10" ht="75" x14ac:dyDescent="0.3">
      <c r="A3082" s="1093" t="s">
        <v>4955</v>
      </c>
      <c r="B3082" s="1093" t="s">
        <v>11807</v>
      </c>
      <c r="C3082" s="1093" t="s">
        <v>11800</v>
      </c>
      <c r="D3082" s="1093" t="s">
        <v>9921</v>
      </c>
      <c r="E3082" s="1093" t="s">
        <v>11808</v>
      </c>
      <c r="F3082" s="1093" t="s">
        <v>11852</v>
      </c>
      <c r="G3082" s="1094"/>
      <c r="H3082" s="1094"/>
      <c r="I3082" s="1094"/>
      <c r="J3082" s="1095"/>
    </row>
    <row r="3083" spans="1:10" ht="75" x14ac:dyDescent="0.3">
      <c r="A3083" s="1161" t="s">
        <v>10841</v>
      </c>
      <c r="B3083" s="1161"/>
      <c r="C3083" s="1162" t="s">
        <v>11800</v>
      </c>
      <c r="D3083" s="1062" t="s">
        <v>12079</v>
      </c>
      <c r="E3083" s="1161"/>
      <c r="F3083" s="1161"/>
      <c r="G3083" s="1163"/>
      <c r="H3083" s="1163"/>
      <c r="I3083" s="1163"/>
      <c r="J3083" s="1147"/>
    </row>
    <row r="3084" spans="1:10" ht="38.25" x14ac:dyDescent="0.3">
      <c r="A3084" s="1027">
        <v>26005</v>
      </c>
      <c r="B3084" s="1036">
        <v>6026</v>
      </c>
      <c r="C3084" s="1028" t="s">
        <v>5531</v>
      </c>
      <c r="D3084" s="1028" t="s">
        <v>5532</v>
      </c>
      <c r="E3084" s="1028" t="s">
        <v>1406</v>
      </c>
      <c r="F3084" s="1028" t="s">
        <v>5533</v>
      </c>
      <c r="G3084" s="1028" t="s">
        <v>5534</v>
      </c>
      <c r="H3084" s="1028" t="s">
        <v>5535</v>
      </c>
      <c r="I3084" s="1028" t="s">
        <v>5536</v>
      </c>
      <c r="J3084" s="1028">
        <v>89174280852</v>
      </c>
    </row>
    <row r="3085" spans="1:10" ht="38.25" x14ac:dyDescent="0.3">
      <c r="A3085" s="1030">
        <v>26005</v>
      </c>
      <c r="B3085" s="1031">
        <v>6010</v>
      </c>
      <c r="C3085" s="1028" t="s">
        <v>5531</v>
      </c>
      <c r="D3085" s="1028" t="s">
        <v>5532</v>
      </c>
      <c r="E3085" s="1031" t="s">
        <v>4129</v>
      </c>
      <c r="F3085" s="1028" t="s">
        <v>5533</v>
      </c>
      <c r="G3085" s="1031" t="s">
        <v>5537</v>
      </c>
      <c r="H3085" s="1031" t="s">
        <v>5538</v>
      </c>
      <c r="I3085" s="1031" t="s">
        <v>1717</v>
      </c>
      <c r="J3085" s="1031">
        <v>89273520460</v>
      </c>
    </row>
    <row r="3086" spans="1:10" ht="38.25" x14ac:dyDescent="0.3">
      <c r="A3086" s="1030">
        <v>26005</v>
      </c>
      <c r="B3086" s="1031">
        <v>6010</v>
      </c>
      <c r="C3086" s="1028" t="s">
        <v>5531</v>
      </c>
      <c r="D3086" s="1028" t="s">
        <v>5532</v>
      </c>
      <c r="E3086" s="1031" t="s">
        <v>5539</v>
      </c>
      <c r="F3086" s="1028" t="s">
        <v>5533</v>
      </c>
      <c r="G3086" s="1031" t="s">
        <v>4735</v>
      </c>
      <c r="H3086" s="1031" t="s">
        <v>5540</v>
      </c>
      <c r="I3086" s="1031" t="s">
        <v>2620</v>
      </c>
      <c r="J3086" s="1031">
        <v>89632388289</v>
      </c>
    </row>
    <row r="3087" spans="1:10" ht="38.25" x14ac:dyDescent="0.3">
      <c r="A3087" s="1030">
        <v>26005</v>
      </c>
      <c r="B3087" s="1031">
        <v>6010</v>
      </c>
      <c r="C3087" s="1028" t="s">
        <v>5531</v>
      </c>
      <c r="D3087" s="1028" t="s">
        <v>5532</v>
      </c>
      <c r="E3087" s="1031" t="s">
        <v>5541</v>
      </c>
      <c r="F3087" s="1028" t="s">
        <v>5533</v>
      </c>
      <c r="G3087" s="1031" t="s">
        <v>2656</v>
      </c>
      <c r="H3087" s="1031" t="s">
        <v>5542</v>
      </c>
      <c r="I3087" s="1031" t="s">
        <v>5543</v>
      </c>
      <c r="J3087" s="1031">
        <v>89874947875</v>
      </c>
    </row>
    <row r="3088" spans="1:10" ht="38.25" x14ac:dyDescent="0.3">
      <c r="A3088" s="1030">
        <v>26005</v>
      </c>
      <c r="B3088" s="1031">
        <v>6010</v>
      </c>
      <c r="C3088" s="1028" t="s">
        <v>5531</v>
      </c>
      <c r="D3088" s="1028" t="s">
        <v>5532</v>
      </c>
      <c r="E3088" s="1031" t="s">
        <v>4120</v>
      </c>
      <c r="F3088" s="1028" t="s">
        <v>5533</v>
      </c>
      <c r="G3088" s="1031" t="s">
        <v>5544</v>
      </c>
      <c r="H3088" s="1031" t="s">
        <v>5545</v>
      </c>
      <c r="I3088" s="1031" t="s">
        <v>5546</v>
      </c>
      <c r="J3088" s="1031">
        <v>89371500262</v>
      </c>
    </row>
    <row r="3089" spans="1:10" ht="38.25" x14ac:dyDescent="0.3">
      <c r="A3089" s="1030">
        <v>26005</v>
      </c>
      <c r="B3089" s="1031">
        <v>6010</v>
      </c>
      <c r="C3089" s="1028" t="s">
        <v>5531</v>
      </c>
      <c r="D3089" s="1028" t="s">
        <v>5532</v>
      </c>
      <c r="E3089" s="1031" t="s">
        <v>5547</v>
      </c>
      <c r="F3089" s="1028" t="s">
        <v>5533</v>
      </c>
      <c r="G3089" s="1031" t="s">
        <v>5548</v>
      </c>
      <c r="H3089" s="1031" t="s">
        <v>5549</v>
      </c>
      <c r="I3089" s="1031" t="s">
        <v>5550</v>
      </c>
      <c r="J3089" s="1031">
        <v>89603897422</v>
      </c>
    </row>
    <row r="3090" spans="1:10" ht="38.25" x14ac:dyDescent="0.3">
      <c r="A3090" s="1030">
        <v>26005</v>
      </c>
      <c r="B3090" s="1031">
        <v>6010</v>
      </c>
      <c r="C3090" s="1028" t="s">
        <v>5531</v>
      </c>
      <c r="D3090" s="1028" t="s">
        <v>5532</v>
      </c>
      <c r="E3090" s="1031" t="s">
        <v>5551</v>
      </c>
      <c r="F3090" s="1028" t="s">
        <v>5533</v>
      </c>
      <c r="G3090" s="1031" t="s">
        <v>5548</v>
      </c>
      <c r="H3090" s="1031" t="s">
        <v>5549</v>
      </c>
      <c r="I3090" s="1031" t="s">
        <v>5550</v>
      </c>
      <c r="J3090" s="1031">
        <v>89603897422</v>
      </c>
    </row>
    <row r="3091" spans="1:10" ht="38.25" x14ac:dyDescent="0.3">
      <c r="A3091" s="1030">
        <v>26005</v>
      </c>
      <c r="B3091" s="1031">
        <v>6010</v>
      </c>
      <c r="C3091" s="1028" t="s">
        <v>5531</v>
      </c>
      <c r="D3091" s="1028" t="s">
        <v>5532</v>
      </c>
      <c r="E3091" s="1031" t="s">
        <v>4804</v>
      </c>
      <c r="F3091" s="1028" t="s">
        <v>5533</v>
      </c>
      <c r="G3091" s="1031" t="s">
        <v>5552</v>
      </c>
      <c r="H3091" s="1031" t="s">
        <v>5553</v>
      </c>
      <c r="I3091" s="1031" t="s">
        <v>1415</v>
      </c>
      <c r="J3091" s="1031">
        <v>89649608647</v>
      </c>
    </row>
    <row r="3092" spans="1:10" ht="38.25" x14ac:dyDescent="0.3">
      <c r="A3092" s="1030">
        <v>26005</v>
      </c>
      <c r="B3092" s="1031">
        <v>6015</v>
      </c>
      <c r="C3092" s="1028" t="s">
        <v>5531</v>
      </c>
      <c r="D3092" s="1028" t="s">
        <v>5532</v>
      </c>
      <c r="E3092" s="1031" t="s">
        <v>5554</v>
      </c>
      <c r="F3092" s="1028" t="s">
        <v>5555</v>
      </c>
      <c r="G3092" s="1031" t="s">
        <v>5556</v>
      </c>
      <c r="H3092" s="1031" t="s">
        <v>2850</v>
      </c>
      <c r="I3092" s="1031" t="s">
        <v>5557</v>
      </c>
      <c r="J3092" s="1031">
        <v>79656630764</v>
      </c>
    </row>
    <row r="3093" spans="1:10" ht="38.25" x14ac:dyDescent="0.3">
      <c r="A3093" s="1030">
        <v>26005</v>
      </c>
      <c r="B3093" s="1031">
        <v>6015</v>
      </c>
      <c r="C3093" s="1028" t="s">
        <v>5531</v>
      </c>
      <c r="D3093" s="1028" t="s">
        <v>5532</v>
      </c>
      <c r="E3093" s="1031" t="s">
        <v>5558</v>
      </c>
      <c r="F3093" s="1028" t="s">
        <v>5559</v>
      </c>
      <c r="G3093" s="1031" t="s">
        <v>1985</v>
      </c>
      <c r="H3093" s="1031" t="s">
        <v>1890</v>
      </c>
      <c r="I3093" s="1031" t="s">
        <v>3579</v>
      </c>
      <c r="J3093" s="1031">
        <v>89174796780</v>
      </c>
    </row>
    <row r="3094" spans="1:10" ht="38.25" x14ac:dyDescent="0.3">
      <c r="A3094" s="1030">
        <v>26005</v>
      </c>
      <c r="B3094" s="1031">
        <v>6015</v>
      </c>
      <c r="C3094" s="1028" t="s">
        <v>5531</v>
      </c>
      <c r="D3094" s="1028" t="s">
        <v>5532</v>
      </c>
      <c r="E3094" s="1031" t="s">
        <v>5560</v>
      </c>
      <c r="F3094" s="1028" t="s">
        <v>5561</v>
      </c>
      <c r="G3094" s="1031" t="s">
        <v>4605</v>
      </c>
      <c r="H3094" s="1031" t="s">
        <v>5562</v>
      </c>
      <c r="I3094" s="1031" t="s">
        <v>5563</v>
      </c>
      <c r="J3094" s="1031">
        <v>89610452625</v>
      </c>
    </row>
    <row r="3095" spans="1:10" ht="38.25" x14ac:dyDescent="0.3">
      <c r="A3095" s="1030">
        <v>26005</v>
      </c>
      <c r="B3095" s="1031">
        <v>6015</v>
      </c>
      <c r="C3095" s="1028" t="s">
        <v>5531</v>
      </c>
      <c r="D3095" s="1028" t="s">
        <v>5532</v>
      </c>
      <c r="E3095" s="1031" t="s">
        <v>5564</v>
      </c>
      <c r="F3095" s="1028" t="s">
        <v>5565</v>
      </c>
      <c r="G3095" s="1031" t="s">
        <v>2636</v>
      </c>
      <c r="H3095" s="1031" t="s">
        <v>2856</v>
      </c>
      <c r="I3095" s="1031" t="s">
        <v>3410</v>
      </c>
      <c r="J3095" s="1031">
        <v>89093500265</v>
      </c>
    </row>
    <row r="3096" spans="1:10" ht="38.25" x14ac:dyDescent="0.3">
      <c r="A3096" s="1030">
        <v>26005</v>
      </c>
      <c r="B3096" s="1031">
        <v>6026</v>
      </c>
      <c r="C3096" s="1028" t="s">
        <v>5531</v>
      </c>
      <c r="D3096" s="1028" t="s">
        <v>5532</v>
      </c>
      <c r="E3096" s="1031" t="s">
        <v>2211</v>
      </c>
      <c r="F3096" s="1028" t="s">
        <v>5533</v>
      </c>
      <c r="G3096" s="1031" t="s">
        <v>5566</v>
      </c>
      <c r="H3096" s="1031" t="s">
        <v>5567</v>
      </c>
      <c r="I3096" s="1031" t="s">
        <v>5568</v>
      </c>
      <c r="J3096" s="1031">
        <v>89093454713</v>
      </c>
    </row>
    <row r="3097" spans="1:10" ht="38.25" x14ac:dyDescent="0.3">
      <c r="A3097" s="1030">
        <v>26005</v>
      </c>
      <c r="B3097" s="1031">
        <v>6026</v>
      </c>
      <c r="C3097" s="1028" t="s">
        <v>5531</v>
      </c>
      <c r="D3097" s="1028" t="s">
        <v>5532</v>
      </c>
      <c r="E3097" s="1024" t="s">
        <v>5569</v>
      </c>
      <c r="F3097" s="1031" t="s">
        <v>5570</v>
      </c>
      <c r="G3097" s="1031"/>
      <c r="H3097" s="1031"/>
      <c r="I3097" s="1031"/>
      <c r="J3097" s="1031"/>
    </row>
    <row r="3098" spans="1:10" ht="38.25" x14ac:dyDescent="0.3">
      <c r="A3098" s="1030">
        <v>26005</v>
      </c>
      <c r="B3098" s="1031">
        <v>6026</v>
      </c>
      <c r="C3098" s="1028" t="s">
        <v>5531</v>
      </c>
      <c r="D3098" s="1028" t="s">
        <v>5532</v>
      </c>
      <c r="E3098" s="1024" t="s">
        <v>5571</v>
      </c>
      <c r="F3098" s="1031" t="s">
        <v>5572</v>
      </c>
      <c r="G3098" s="1031" t="s">
        <v>5360</v>
      </c>
      <c r="H3098" s="1031" t="s">
        <v>3578</v>
      </c>
      <c r="I3098" s="1031" t="s">
        <v>5573</v>
      </c>
      <c r="J3098" s="1031">
        <v>89173565385</v>
      </c>
    </row>
    <row r="3099" spans="1:10" ht="38.25" x14ac:dyDescent="0.3">
      <c r="A3099" s="1030">
        <v>26005</v>
      </c>
      <c r="B3099" s="1031">
        <v>6026</v>
      </c>
      <c r="C3099" s="1028" t="s">
        <v>5531</v>
      </c>
      <c r="D3099" s="1028" t="s">
        <v>5532</v>
      </c>
      <c r="E3099" s="1024" t="s">
        <v>5574</v>
      </c>
      <c r="F3099" s="1031" t="s">
        <v>5575</v>
      </c>
      <c r="G3099" s="1031" t="s">
        <v>1631</v>
      </c>
      <c r="H3099" s="1031" t="s">
        <v>5576</v>
      </c>
      <c r="I3099" s="1031" t="s">
        <v>5577</v>
      </c>
      <c r="J3099" s="1031">
        <v>89273061550</v>
      </c>
    </row>
    <row r="3100" spans="1:10" ht="38.25" x14ac:dyDescent="0.3">
      <c r="A3100" s="1030">
        <v>26005</v>
      </c>
      <c r="B3100" s="1031">
        <v>6026</v>
      </c>
      <c r="C3100" s="1028" t="s">
        <v>5531</v>
      </c>
      <c r="D3100" s="1028" t="s">
        <v>5532</v>
      </c>
      <c r="E3100" s="1024" t="s">
        <v>5578</v>
      </c>
      <c r="F3100" s="1031" t="s">
        <v>5579</v>
      </c>
      <c r="G3100" s="1031" t="s">
        <v>5580</v>
      </c>
      <c r="H3100" s="1031" t="s">
        <v>5538</v>
      </c>
      <c r="I3100" s="1031" t="s">
        <v>1410</v>
      </c>
      <c r="J3100" s="1031">
        <v>83475025261</v>
      </c>
    </row>
    <row r="3101" spans="1:10" ht="38.25" x14ac:dyDescent="0.3">
      <c r="A3101" s="1030">
        <v>26005</v>
      </c>
      <c r="B3101" s="1031">
        <v>6026</v>
      </c>
      <c r="C3101" s="1028" t="s">
        <v>5531</v>
      </c>
      <c r="D3101" s="1028" t="s">
        <v>5532</v>
      </c>
      <c r="E3101" s="1037" t="s">
        <v>5581</v>
      </c>
      <c r="F3101" s="1031" t="s">
        <v>5582</v>
      </c>
      <c r="G3101" s="1031"/>
      <c r="H3101" s="1031"/>
      <c r="I3101" s="1031"/>
      <c r="J3101" s="1031"/>
    </row>
    <row r="3102" spans="1:10" ht="38.25" x14ac:dyDescent="0.3">
      <c r="A3102" s="1030">
        <v>26005</v>
      </c>
      <c r="B3102" s="1031">
        <v>6026</v>
      </c>
      <c r="C3102" s="1028" t="s">
        <v>5531</v>
      </c>
      <c r="D3102" s="1028" t="s">
        <v>5532</v>
      </c>
      <c r="E3102" s="1037" t="s">
        <v>5583</v>
      </c>
      <c r="F3102" s="1031" t="s">
        <v>5584</v>
      </c>
      <c r="G3102" s="1031" t="s">
        <v>5585</v>
      </c>
      <c r="H3102" s="1031" t="s">
        <v>1569</v>
      </c>
      <c r="I3102" s="1031" t="s">
        <v>1761</v>
      </c>
      <c r="J3102" s="1031">
        <v>89625419551</v>
      </c>
    </row>
    <row r="3103" spans="1:10" ht="38.25" x14ac:dyDescent="0.3">
      <c r="A3103" s="1030">
        <v>26005</v>
      </c>
      <c r="B3103" s="1031">
        <v>6026</v>
      </c>
      <c r="C3103" s="1028" t="s">
        <v>5531</v>
      </c>
      <c r="D3103" s="1028" t="s">
        <v>5532</v>
      </c>
      <c r="E3103" s="1037" t="s">
        <v>5586</v>
      </c>
      <c r="F3103" s="1038" t="s">
        <v>5587</v>
      </c>
      <c r="G3103" s="1031" t="s">
        <v>4471</v>
      </c>
      <c r="H3103" s="1031" t="s">
        <v>2148</v>
      </c>
      <c r="I3103" s="1031" t="s">
        <v>5588</v>
      </c>
      <c r="J3103" s="1031">
        <v>89053552950</v>
      </c>
    </row>
    <row r="3104" spans="1:10" ht="38.25" x14ac:dyDescent="0.3">
      <c r="A3104" s="1030">
        <v>26005</v>
      </c>
      <c r="B3104" s="1031">
        <v>6026</v>
      </c>
      <c r="C3104" s="1028" t="s">
        <v>5531</v>
      </c>
      <c r="D3104" s="1028" t="s">
        <v>5532</v>
      </c>
      <c r="E3104" s="1037" t="s">
        <v>5589</v>
      </c>
      <c r="F3104" s="1031" t="s">
        <v>5590</v>
      </c>
      <c r="G3104" s="1031" t="s">
        <v>5591</v>
      </c>
      <c r="H3104" s="1031" t="s">
        <v>1907</v>
      </c>
      <c r="I3104" s="1031" t="s">
        <v>1422</v>
      </c>
      <c r="J3104" s="1031">
        <v>83475025653</v>
      </c>
    </row>
    <row r="3105" spans="1:10" ht="38.25" x14ac:dyDescent="0.3">
      <c r="A3105" s="1030">
        <v>26005</v>
      </c>
      <c r="B3105" s="1031">
        <v>6026</v>
      </c>
      <c r="C3105" s="1028" t="s">
        <v>5531</v>
      </c>
      <c r="D3105" s="1028" t="s">
        <v>5532</v>
      </c>
      <c r="E3105" s="1037" t="s">
        <v>5592</v>
      </c>
      <c r="F3105" s="1031" t="s">
        <v>5593</v>
      </c>
      <c r="G3105" s="1031" t="s">
        <v>5594</v>
      </c>
      <c r="H3105" s="1031" t="s">
        <v>1901</v>
      </c>
      <c r="I3105" s="1031" t="s">
        <v>1965</v>
      </c>
      <c r="J3105" s="1031">
        <v>89659395145</v>
      </c>
    </row>
    <row r="3106" spans="1:10" ht="38.25" x14ac:dyDescent="0.3">
      <c r="A3106" s="1030">
        <v>26005</v>
      </c>
      <c r="B3106" s="1031">
        <v>6026</v>
      </c>
      <c r="C3106" s="1028" t="s">
        <v>5531</v>
      </c>
      <c r="D3106" s="1028" t="s">
        <v>5532</v>
      </c>
      <c r="E3106" s="1037" t="s">
        <v>5595</v>
      </c>
      <c r="F3106" s="1031" t="s">
        <v>5596</v>
      </c>
      <c r="G3106" s="1031" t="s">
        <v>1647</v>
      </c>
      <c r="H3106" s="1031" t="s">
        <v>5567</v>
      </c>
      <c r="I3106" s="1031" t="s">
        <v>5597</v>
      </c>
      <c r="J3106" s="1031">
        <v>89639004669</v>
      </c>
    </row>
    <row r="3107" spans="1:10" ht="38.25" x14ac:dyDescent="0.3">
      <c r="A3107" s="1030">
        <v>26005</v>
      </c>
      <c r="B3107" s="1031">
        <v>6026</v>
      </c>
      <c r="C3107" s="1028" t="s">
        <v>5531</v>
      </c>
      <c r="D3107" s="1028" t="s">
        <v>5532</v>
      </c>
      <c r="E3107" s="1037" t="s">
        <v>5598</v>
      </c>
      <c r="F3107" s="1031" t="s">
        <v>5599</v>
      </c>
      <c r="G3107" s="1031" t="s">
        <v>1631</v>
      </c>
      <c r="H3107" s="1031" t="s">
        <v>2566</v>
      </c>
      <c r="I3107" s="1031" t="s">
        <v>5600</v>
      </c>
      <c r="J3107" s="1031">
        <v>89053526892</v>
      </c>
    </row>
    <row r="3108" spans="1:10" ht="38.25" x14ac:dyDescent="0.3">
      <c r="A3108" s="1030">
        <v>26005</v>
      </c>
      <c r="B3108" s="1031">
        <v>6026</v>
      </c>
      <c r="C3108" s="1028" t="s">
        <v>5531</v>
      </c>
      <c r="D3108" s="1028" t="s">
        <v>5532</v>
      </c>
      <c r="E3108" s="1037" t="s">
        <v>5601</v>
      </c>
      <c r="F3108" s="1031" t="s">
        <v>5602</v>
      </c>
      <c r="G3108" s="1031" t="s">
        <v>5603</v>
      </c>
      <c r="H3108" s="1031" t="s">
        <v>1895</v>
      </c>
      <c r="I3108" s="1031" t="s">
        <v>5604</v>
      </c>
      <c r="J3108" s="1031">
        <v>89639094460</v>
      </c>
    </row>
    <row r="3109" spans="1:10" ht="38.25" x14ac:dyDescent="0.3">
      <c r="A3109" s="1030">
        <v>26005</v>
      </c>
      <c r="B3109" s="1031">
        <v>6026</v>
      </c>
      <c r="C3109" s="1028" t="s">
        <v>5531</v>
      </c>
      <c r="D3109" s="1028" t="s">
        <v>5532</v>
      </c>
      <c r="E3109" s="1037" t="s">
        <v>5605</v>
      </c>
      <c r="F3109" s="1031" t="s">
        <v>5606</v>
      </c>
      <c r="G3109" s="1031" t="s">
        <v>3018</v>
      </c>
      <c r="H3109" s="1031" t="s">
        <v>5607</v>
      </c>
      <c r="I3109" s="1031" t="s">
        <v>5608</v>
      </c>
      <c r="J3109" s="1031">
        <v>89631432148</v>
      </c>
    </row>
    <row r="3110" spans="1:10" ht="38.25" x14ac:dyDescent="0.3">
      <c r="A3110" s="1030">
        <v>26005</v>
      </c>
      <c r="B3110" s="1031">
        <v>6026</v>
      </c>
      <c r="C3110" s="1028" t="s">
        <v>5531</v>
      </c>
      <c r="D3110" s="1028" t="s">
        <v>5532</v>
      </c>
      <c r="E3110" s="1037" t="s">
        <v>5609</v>
      </c>
      <c r="F3110" s="1031" t="s">
        <v>5610</v>
      </c>
      <c r="G3110" s="1031"/>
      <c r="H3110" s="1031"/>
      <c r="I3110" s="1031"/>
      <c r="J3110" s="1031"/>
    </row>
    <row r="3111" spans="1:10" ht="38.25" x14ac:dyDescent="0.3">
      <c r="A3111" s="1030">
        <v>26005</v>
      </c>
      <c r="B3111" s="1031">
        <v>6026</v>
      </c>
      <c r="C3111" s="1028" t="s">
        <v>5531</v>
      </c>
      <c r="D3111" s="1028" t="s">
        <v>5532</v>
      </c>
      <c r="E3111" s="1037" t="s">
        <v>5611</v>
      </c>
      <c r="F3111" s="1031" t="s">
        <v>5612</v>
      </c>
      <c r="G3111" s="1031"/>
      <c r="H3111" s="1031"/>
      <c r="I3111" s="1031"/>
      <c r="J3111" s="1031"/>
    </row>
    <row r="3112" spans="1:10" ht="38.25" x14ac:dyDescent="0.3">
      <c r="A3112" s="1030">
        <v>26005</v>
      </c>
      <c r="B3112" s="1031">
        <v>6026</v>
      </c>
      <c r="C3112" s="1028" t="s">
        <v>5531</v>
      </c>
      <c r="D3112" s="1028" t="s">
        <v>5532</v>
      </c>
      <c r="E3112" s="1037" t="s">
        <v>5613</v>
      </c>
      <c r="F3112" s="1031" t="s">
        <v>5614</v>
      </c>
      <c r="G3112" s="1031"/>
      <c r="H3112" s="1031"/>
      <c r="I3112" s="1031"/>
      <c r="J3112" s="1031"/>
    </row>
    <row r="3113" spans="1:10" ht="38.25" x14ac:dyDescent="0.3">
      <c r="A3113" s="1030">
        <v>26005</v>
      </c>
      <c r="B3113" s="1031">
        <v>6026</v>
      </c>
      <c r="C3113" s="1028" t="s">
        <v>5531</v>
      </c>
      <c r="D3113" s="1028" t="s">
        <v>5532</v>
      </c>
      <c r="E3113" s="1037" t="s">
        <v>5615</v>
      </c>
      <c r="F3113" s="1031" t="s">
        <v>5616</v>
      </c>
      <c r="G3113" s="1031" t="s">
        <v>5617</v>
      </c>
      <c r="H3113" s="1031" t="s">
        <v>5618</v>
      </c>
      <c r="I3113" s="1031" t="s">
        <v>5619</v>
      </c>
      <c r="J3113" s="1031">
        <v>89613634951</v>
      </c>
    </row>
    <row r="3114" spans="1:10" ht="38.25" x14ac:dyDescent="0.3">
      <c r="A3114" s="1030">
        <v>26005</v>
      </c>
      <c r="B3114" s="1031">
        <v>6026</v>
      </c>
      <c r="C3114" s="1028" t="s">
        <v>5531</v>
      </c>
      <c r="D3114" s="1028" t="s">
        <v>5532</v>
      </c>
      <c r="E3114" s="1037" t="s">
        <v>5620</v>
      </c>
      <c r="F3114" s="1031" t="s">
        <v>5621</v>
      </c>
      <c r="G3114" s="1031" t="s">
        <v>5622</v>
      </c>
      <c r="H3114" s="1031" t="s">
        <v>1783</v>
      </c>
      <c r="I3114" s="1031" t="s">
        <v>1744</v>
      </c>
      <c r="J3114" s="1031">
        <v>89273348512</v>
      </c>
    </row>
    <row r="3115" spans="1:10" ht="38.25" x14ac:dyDescent="0.3">
      <c r="A3115" s="1030">
        <v>26005</v>
      </c>
      <c r="B3115" s="1031">
        <v>6026</v>
      </c>
      <c r="C3115" s="1028" t="s">
        <v>5531</v>
      </c>
      <c r="D3115" s="1028" t="s">
        <v>5532</v>
      </c>
      <c r="E3115" s="1037" t="s">
        <v>5623</v>
      </c>
      <c r="F3115" s="1031" t="s">
        <v>5624</v>
      </c>
      <c r="G3115" s="1031"/>
      <c r="H3115" s="1031"/>
      <c r="I3115" s="1031"/>
      <c r="J3115" s="1031"/>
    </row>
    <row r="3116" spans="1:10" ht="38.25" x14ac:dyDescent="0.3">
      <c r="A3116" s="1030">
        <v>26005</v>
      </c>
      <c r="B3116" s="1031">
        <v>6026</v>
      </c>
      <c r="C3116" s="1028" t="s">
        <v>5531</v>
      </c>
      <c r="D3116" s="1028" t="s">
        <v>5532</v>
      </c>
      <c r="E3116" s="1037" t="s">
        <v>5625</v>
      </c>
      <c r="F3116" s="1031" t="s">
        <v>5626</v>
      </c>
      <c r="G3116" s="1031" t="s">
        <v>5627</v>
      </c>
      <c r="H3116" s="1031" t="s">
        <v>1696</v>
      </c>
      <c r="I3116" s="1031" t="s">
        <v>2190</v>
      </c>
      <c r="J3116" s="1031">
        <v>89674516023</v>
      </c>
    </row>
    <row r="3117" spans="1:10" ht="38.25" x14ac:dyDescent="0.3">
      <c r="A3117" s="1030">
        <v>26005</v>
      </c>
      <c r="B3117" s="1031">
        <v>6026</v>
      </c>
      <c r="C3117" s="1028" t="s">
        <v>5531</v>
      </c>
      <c r="D3117" s="1028" t="s">
        <v>5532</v>
      </c>
      <c r="E3117" s="1037" t="s">
        <v>5628</v>
      </c>
      <c r="F3117" s="1031" t="s">
        <v>5629</v>
      </c>
      <c r="G3117" s="1031" t="s">
        <v>5630</v>
      </c>
      <c r="H3117" s="1031" t="s">
        <v>2856</v>
      </c>
      <c r="I3117" s="1031" t="s">
        <v>1622</v>
      </c>
      <c r="J3117" s="1031">
        <v>89373534905</v>
      </c>
    </row>
    <row r="3118" spans="1:10" ht="38.25" x14ac:dyDescent="0.3">
      <c r="A3118" s="1030">
        <v>26005</v>
      </c>
      <c r="B3118" s="1031">
        <v>6026</v>
      </c>
      <c r="C3118" s="1028" t="s">
        <v>5531</v>
      </c>
      <c r="D3118" s="1028" t="s">
        <v>5532</v>
      </c>
      <c r="E3118" s="1037" t="s">
        <v>5631</v>
      </c>
      <c r="F3118" s="1031" t="s">
        <v>5632</v>
      </c>
      <c r="G3118" s="1031" t="s">
        <v>5633</v>
      </c>
      <c r="H3118" s="1031" t="s">
        <v>5634</v>
      </c>
      <c r="I3118" s="1031" t="s">
        <v>5635</v>
      </c>
      <c r="J3118" s="1031">
        <v>83475025336</v>
      </c>
    </row>
    <row r="3119" spans="1:10" ht="38.25" x14ac:dyDescent="0.3">
      <c r="A3119" s="1030">
        <v>26005</v>
      </c>
      <c r="B3119" s="1031">
        <v>6026</v>
      </c>
      <c r="C3119" s="1028" t="s">
        <v>5531</v>
      </c>
      <c r="D3119" s="1028" t="s">
        <v>5532</v>
      </c>
      <c r="E3119" s="1037" t="s">
        <v>5636</v>
      </c>
      <c r="F3119" s="1031" t="s">
        <v>5637</v>
      </c>
      <c r="G3119" s="1031" t="s">
        <v>5638</v>
      </c>
      <c r="H3119" s="1031" t="s">
        <v>1433</v>
      </c>
      <c r="I3119" s="1031" t="s">
        <v>1622</v>
      </c>
      <c r="J3119" s="1031">
        <v>89631343427</v>
      </c>
    </row>
    <row r="3120" spans="1:10" ht="38.25" x14ac:dyDescent="0.3">
      <c r="A3120" s="1030">
        <v>26005</v>
      </c>
      <c r="B3120" s="1031">
        <v>6026</v>
      </c>
      <c r="C3120" s="1028" t="s">
        <v>5531</v>
      </c>
      <c r="D3120" s="1028" t="s">
        <v>5532</v>
      </c>
      <c r="E3120" s="1037" t="s">
        <v>5639</v>
      </c>
      <c r="F3120" s="1031" t="s">
        <v>5640</v>
      </c>
      <c r="G3120" s="1031" t="s">
        <v>5641</v>
      </c>
      <c r="H3120" s="1031" t="s">
        <v>2856</v>
      </c>
      <c r="I3120" s="1031" t="s">
        <v>1761</v>
      </c>
      <c r="J3120" s="1031">
        <v>89631326561</v>
      </c>
    </row>
    <row r="3121" spans="1:10" ht="38.25" x14ac:dyDescent="0.3">
      <c r="A3121" s="1030">
        <v>26005</v>
      </c>
      <c r="B3121" s="1031">
        <v>6026</v>
      </c>
      <c r="C3121" s="1028" t="s">
        <v>5531</v>
      </c>
      <c r="D3121" s="1028" t="s">
        <v>5532</v>
      </c>
      <c r="E3121" s="1037" t="s">
        <v>5642</v>
      </c>
      <c r="F3121" s="1031" t="s">
        <v>5643</v>
      </c>
      <c r="G3121" s="1031"/>
      <c r="H3121" s="1031"/>
      <c r="I3121" s="1031"/>
      <c r="J3121" s="1031"/>
    </row>
    <row r="3122" spans="1:10" ht="38.25" x14ac:dyDescent="0.3">
      <c r="A3122" s="1030">
        <v>26005</v>
      </c>
      <c r="B3122" s="1031">
        <v>6026</v>
      </c>
      <c r="C3122" s="1028" t="s">
        <v>5531</v>
      </c>
      <c r="D3122" s="1028" t="s">
        <v>5532</v>
      </c>
      <c r="E3122" s="1037" t="s">
        <v>5644</v>
      </c>
      <c r="F3122" s="1031" t="s">
        <v>5645</v>
      </c>
      <c r="G3122" s="1031" t="s">
        <v>5646</v>
      </c>
      <c r="H3122" s="1031" t="s">
        <v>2601</v>
      </c>
      <c r="I3122" s="1031" t="s">
        <v>5647</v>
      </c>
      <c r="J3122" s="1031">
        <v>89063759913</v>
      </c>
    </row>
    <row r="3123" spans="1:10" ht="38.25" x14ac:dyDescent="0.3">
      <c r="A3123" s="1030">
        <v>26005</v>
      </c>
      <c r="B3123" s="1031">
        <v>6026</v>
      </c>
      <c r="C3123" s="1028" t="s">
        <v>5531</v>
      </c>
      <c r="D3123" s="1028" t="s">
        <v>5532</v>
      </c>
      <c r="E3123" s="1039" t="s">
        <v>5648</v>
      </c>
      <c r="F3123" s="1031" t="s">
        <v>5649</v>
      </c>
      <c r="G3123" s="1031" t="s">
        <v>5650</v>
      </c>
      <c r="H3123" s="1031" t="s">
        <v>1586</v>
      </c>
      <c r="I3123" s="1031" t="s">
        <v>5651</v>
      </c>
      <c r="J3123" s="1031">
        <v>89659284179</v>
      </c>
    </row>
    <row r="3124" spans="1:10" ht="38.25" x14ac:dyDescent="0.3">
      <c r="A3124" s="1030">
        <v>26005</v>
      </c>
      <c r="B3124" s="1031">
        <v>6026</v>
      </c>
      <c r="C3124" s="1028" t="s">
        <v>5531</v>
      </c>
      <c r="D3124" s="1028" t="s">
        <v>5532</v>
      </c>
      <c r="E3124" s="1037" t="s">
        <v>5652</v>
      </c>
      <c r="F3124" s="1031" t="s">
        <v>5653</v>
      </c>
      <c r="G3124" s="1031" t="s">
        <v>5654</v>
      </c>
      <c r="H3124" s="1031" t="s">
        <v>5634</v>
      </c>
      <c r="I3124" s="1031" t="s">
        <v>1446</v>
      </c>
      <c r="J3124" s="1031">
        <v>89623300206</v>
      </c>
    </row>
    <row r="3125" spans="1:10" ht="38.25" x14ac:dyDescent="0.3">
      <c r="A3125" s="1030">
        <v>26005</v>
      </c>
      <c r="B3125" s="1031">
        <v>6026</v>
      </c>
      <c r="C3125" s="1028" t="s">
        <v>5531</v>
      </c>
      <c r="D3125" s="1028" t="s">
        <v>5532</v>
      </c>
      <c r="E3125" s="1037" t="s">
        <v>5655</v>
      </c>
      <c r="F3125" s="1031" t="s">
        <v>5656</v>
      </c>
      <c r="G3125" s="1031" t="s">
        <v>5657</v>
      </c>
      <c r="H3125" s="1031" t="s">
        <v>1895</v>
      </c>
      <c r="I3125" s="1031" t="s">
        <v>1761</v>
      </c>
      <c r="J3125" s="1031">
        <v>89613716369</v>
      </c>
    </row>
    <row r="3126" spans="1:10" ht="38.25" x14ac:dyDescent="0.3">
      <c r="A3126" s="1136" t="s">
        <v>10841</v>
      </c>
      <c r="B3126" s="1133"/>
      <c r="C3126" s="1061" t="s">
        <v>5531</v>
      </c>
      <c r="D3126" s="1062" t="s">
        <v>12079</v>
      </c>
      <c r="E3126" s="1164"/>
      <c r="F3126" s="1133"/>
      <c r="G3126" s="1133"/>
      <c r="H3126" s="1133"/>
      <c r="I3126" s="1133"/>
      <c r="J3126" s="1133"/>
    </row>
    <row r="3127" spans="1:10" ht="75" x14ac:dyDescent="0.3">
      <c r="A3127" s="1096" t="s">
        <v>8195</v>
      </c>
      <c r="B3127" s="1096" t="s">
        <v>11853</v>
      </c>
      <c r="C3127" s="1096" t="s">
        <v>11854</v>
      </c>
      <c r="D3127" s="1096" t="s">
        <v>9825</v>
      </c>
      <c r="E3127" s="1096" t="s">
        <v>1667</v>
      </c>
      <c r="F3127" s="1096" t="s">
        <v>11855</v>
      </c>
      <c r="G3127" s="1094"/>
      <c r="H3127" s="1094"/>
      <c r="I3127" s="1094"/>
      <c r="J3127" s="1095"/>
    </row>
    <row r="3128" spans="1:10" ht="75" x14ac:dyDescent="0.3">
      <c r="A3128" s="1096" t="s">
        <v>8195</v>
      </c>
      <c r="B3128" s="1096" t="s">
        <v>11853</v>
      </c>
      <c r="C3128" s="1096" t="s">
        <v>11854</v>
      </c>
      <c r="D3128" s="1096" t="s">
        <v>9825</v>
      </c>
      <c r="E3128" s="1096" t="s">
        <v>1667</v>
      </c>
      <c r="F3128" s="1096" t="s">
        <v>11856</v>
      </c>
      <c r="G3128" s="1094"/>
      <c r="H3128" s="1094"/>
      <c r="I3128" s="1094"/>
      <c r="J3128" s="1095"/>
    </row>
    <row r="3129" spans="1:10" ht="75" x14ac:dyDescent="0.3">
      <c r="A3129" s="1096" t="s">
        <v>8195</v>
      </c>
      <c r="B3129" s="1096" t="s">
        <v>11853</v>
      </c>
      <c r="C3129" s="1096" t="s">
        <v>11854</v>
      </c>
      <c r="D3129" s="1096" t="s">
        <v>9825</v>
      </c>
      <c r="E3129" s="1096" t="s">
        <v>1667</v>
      </c>
      <c r="F3129" s="1096" t="s">
        <v>11857</v>
      </c>
      <c r="G3129" s="1094"/>
      <c r="H3129" s="1094"/>
      <c r="I3129" s="1094"/>
      <c r="J3129" s="1095"/>
    </row>
    <row r="3130" spans="1:10" ht="75" x14ac:dyDescent="0.3">
      <c r="A3130" s="1096" t="s">
        <v>8195</v>
      </c>
      <c r="B3130" s="1096" t="s">
        <v>11858</v>
      </c>
      <c r="C3130" s="1096" t="s">
        <v>11854</v>
      </c>
      <c r="D3130" s="1096" t="s">
        <v>9825</v>
      </c>
      <c r="E3130" s="1096" t="s">
        <v>1662</v>
      </c>
      <c r="F3130" s="1096" t="s">
        <v>11859</v>
      </c>
      <c r="G3130" s="1094"/>
      <c r="H3130" s="1094"/>
      <c r="I3130" s="1094"/>
      <c r="J3130" s="1095"/>
    </row>
    <row r="3131" spans="1:10" ht="75" x14ac:dyDescent="0.3">
      <c r="A3131" s="1096" t="s">
        <v>8195</v>
      </c>
      <c r="B3131" s="1096" t="s">
        <v>11860</v>
      </c>
      <c r="C3131" s="1096" t="s">
        <v>11854</v>
      </c>
      <c r="D3131" s="1096" t="s">
        <v>9825</v>
      </c>
      <c r="E3131" s="1096" t="s">
        <v>1388</v>
      </c>
      <c r="F3131" s="1096" t="s">
        <v>11861</v>
      </c>
      <c r="G3131" s="1094"/>
      <c r="H3131" s="1094"/>
      <c r="I3131" s="1094"/>
      <c r="J3131" s="1095"/>
    </row>
    <row r="3132" spans="1:10" ht="75" x14ac:dyDescent="0.3">
      <c r="A3132" s="1096" t="s">
        <v>8195</v>
      </c>
      <c r="B3132" s="1096" t="s">
        <v>11860</v>
      </c>
      <c r="C3132" s="1096" t="s">
        <v>11854</v>
      </c>
      <c r="D3132" s="1096" t="s">
        <v>9825</v>
      </c>
      <c r="E3132" s="1096" t="s">
        <v>1388</v>
      </c>
      <c r="F3132" s="1096" t="s">
        <v>11856</v>
      </c>
      <c r="G3132" s="1094"/>
      <c r="H3132" s="1094"/>
      <c r="I3132" s="1094"/>
      <c r="J3132" s="1095"/>
    </row>
    <row r="3133" spans="1:10" ht="75" x14ac:dyDescent="0.3">
      <c r="A3133" s="1096" t="s">
        <v>8195</v>
      </c>
      <c r="B3133" s="1096" t="s">
        <v>11860</v>
      </c>
      <c r="C3133" s="1096" t="s">
        <v>11854</v>
      </c>
      <c r="D3133" s="1096" t="s">
        <v>9825</v>
      </c>
      <c r="E3133" s="1096" t="s">
        <v>1388</v>
      </c>
      <c r="F3133" s="1096" t="s">
        <v>11857</v>
      </c>
      <c r="G3133" s="1094"/>
      <c r="H3133" s="1094"/>
      <c r="I3133" s="1094"/>
      <c r="J3133" s="1095"/>
    </row>
    <row r="3134" spans="1:10" ht="75" x14ac:dyDescent="0.3">
      <c r="A3134" s="1096" t="s">
        <v>8195</v>
      </c>
      <c r="B3134" s="1096" t="s">
        <v>11862</v>
      </c>
      <c r="C3134" s="1096" t="s">
        <v>11854</v>
      </c>
      <c r="D3134" s="1096" t="s">
        <v>9825</v>
      </c>
      <c r="E3134" s="1096" t="s">
        <v>4464</v>
      </c>
      <c r="F3134" s="1096" t="s">
        <v>11863</v>
      </c>
      <c r="G3134" s="1094"/>
      <c r="H3134" s="1094"/>
      <c r="I3134" s="1094"/>
      <c r="J3134" s="1095"/>
    </row>
    <row r="3135" spans="1:10" ht="75" x14ac:dyDescent="0.3">
      <c r="A3135" s="1096" t="s">
        <v>8195</v>
      </c>
      <c r="B3135" s="1096" t="s">
        <v>11862</v>
      </c>
      <c r="C3135" s="1096" t="s">
        <v>11854</v>
      </c>
      <c r="D3135" s="1096" t="s">
        <v>9825</v>
      </c>
      <c r="E3135" s="1096" t="s">
        <v>4464</v>
      </c>
      <c r="F3135" s="1096" t="s">
        <v>11864</v>
      </c>
      <c r="G3135" s="1094"/>
      <c r="H3135" s="1094"/>
      <c r="I3135" s="1094"/>
      <c r="J3135" s="1095"/>
    </row>
    <row r="3136" spans="1:10" ht="75" x14ac:dyDescent="0.3">
      <c r="A3136" s="1096" t="s">
        <v>8195</v>
      </c>
      <c r="B3136" s="1096" t="s">
        <v>11862</v>
      </c>
      <c r="C3136" s="1096" t="s">
        <v>11854</v>
      </c>
      <c r="D3136" s="1096" t="s">
        <v>9825</v>
      </c>
      <c r="E3136" s="1096" t="s">
        <v>4464</v>
      </c>
      <c r="F3136" s="1096" t="s">
        <v>11865</v>
      </c>
      <c r="G3136" s="1094"/>
      <c r="H3136" s="1094"/>
      <c r="I3136" s="1094"/>
      <c r="J3136" s="1095"/>
    </row>
    <row r="3137" spans="1:10" ht="75" x14ac:dyDescent="0.3">
      <c r="A3137" s="1096" t="s">
        <v>8195</v>
      </c>
      <c r="B3137" s="1096" t="s">
        <v>11862</v>
      </c>
      <c r="C3137" s="1096" t="s">
        <v>11854</v>
      </c>
      <c r="D3137" s="1096" t="s">
        <v>9825</v>
      </c>
      <c r="E3137" s="1096" t="s">
        <v>4464</v>
      </c>
      <c r="F3137" s="1096" t="s">
        <v>11866</v>
      </c>
      <c r="G3137" s="1094"/>
      <c r="H3137" s="1094"/>
      <c r="I3137" s="1094"/>
      <c r="J3137" s="1095"/>
    </row>
    <row r="3138" spans="1:10" ht="75" x14ac:dyDescent="0.3">
      <c r="A3138" s="1096" t="s">
        <v>8195</v>
      </c>
      <c r="B3138" s="1096" t="s">
        <v>11862</v>
      </c>
      <c r="C3138" s="1096" t="s">
        <v>11854</v>
      </c>
      <c r="D3138" s="1096" t="s">
        <v>9825</v>
      </c>
      <c r="E3138" s="1096" t="s">
        <v>4464</v>
      </c>
      <c r="F3138" s="1096" t="s">
        <v>11867</v>
      </c>
      <c r="G3138" s="1094"/>
      <c r="H3138" s="1094"/>
      <c r="I3138" s="1094"/>
      <c r="J3138" s="1095"/>
    </row>
    <row r="3139" spans="1:10" ht="75" x14ac:dyDescent="0.3">
      <c r="A3139" s="1096" t="s">
        <v>8195</v>
      </c>
      <c r="B3139" s="1096" t="s">
        <v>11862</v>
      </c>
      <c r="C3139" s="1096" t="s">
        <v>11854</v>
      </c>
      <c r="D3139" s="1096" t="s">
        <v>9825</v>
      </c>
      <c r="E3139" s="1096" t="s">
        <v>4464</v>
      </c>
      <c r="F3139" s="1096" t="s">
        <v>11868</v>
      </c>
      <c r="G3139" s="1094"/>
      <c r="H3139" s="1094"/>
      <c r="I3139" s="1094"/>
      <c r="J3139" s="1095"/>
    </row>
    <row r="3140" spans="1:10" ht="75" x14ac:dyDescent="0.3">
      <c r="A3140" s="1096" t="s">
        <v>8195</v>
      </c>
      <c r="B3140" s="1096" t="s">
        <v>11862</v>
      </c>
      <c r="C3140" s="1096" t="s">
        <v>11854</v>
      </c>
      <c r="D3140" s="1096" t="s">
        <v>9825</v>
      </c>
      <c r="E3140" s="1096" t="s">
        <v>4464</v>
      </c>
      <c r="F3140" s="1096" t="s">
        <v>11869</v>
      </c>
      <c r="G3140" s="1094"/>
      <c r="H3140" s="1094"/>
      <c r="I3140" s="1094"/>
      <c r="J3140" s="1095"/>
    </row>
    <row r="3141" spans="1:10" ht="75" x14ac:dyDescent="0.3">
      <c r="A3141" s="1096" t="s">
        <v>8195</v>
      </c>
      <c r="B3141" s="1096" t="s">
        <v>11862</v>
      </c>
      <c r="C3141" s="1096" t="s">
        <v>11854</v>
      </c>
      <c r="D3141" s="1096" t="s">
        <v>9825</v>
      </c>
      <c r="E3141" s="1096" t="s">
        <v>4464</v>
      </c>
      <c r="F3141" s="1096" t="s">
        <v>11870</v>
      </c>
      <c r="G3141" s="1094"/>
      <c r="H3141" s="1094"/>
      <c r="I3141" s="1094"/>
      <c r="J3141" s="1095"/>
    </row>
    <row r="3142" spans="1:10" ht="75" x14ac:dyDescent="0.3">
      <c r="A3142" s="1096" t="s">
        <v>8195</v>
      </c>
      <c r="B3142" s="1096" t="s">
        <v>11862</v>
      </c>
      <c r="C3142" s="1096" t="s">
        <v>11854</v>
      </c>
      <c r="D3142" s="1096" t="s">
        <v>9825</v>
      </c>
      <c r="E3142" s="1096" t="s">
        <v>4464</v>
      </c>
      <c r="F3142" s="1096" t="s">
        <v>11871</v>
      </c>
      <c r="G3142" s="1094"/>
      <c r="H3142" s="1094"/>
      <c r="I3142" s="1094"/>
      <c r="J3142" s="1095"/>
    </row>
    <row r="3143" spans="1:10" ht="75" x14ac:dyDescent="0.3">
      <c r="A3143" s="1096" t="s">
        <v>8195</v>
      </c>
      <c r="B3143" s="1096" t="s">
        <v>11862</v>
      </c>
      <c r="C3143" s="1096" t="s">
        <v>11854</v>
      </c>
      <c r="D3143" s="1096" t="s">
        <v>9825</v>
      </c>
      <c r="E3143" s="1096" t="s">
        <v>4464</v>
      </c>
      <c r="F3143" s="1096" t="s">
        <v>11872</v>
      </c>
      <c r="G3143" s="1094"/>
      <c r="H3143" s="1094"/>
      <c r="I3143" s="1094"/>
      <c r="J3143" s="1095"/>
    </row>
    <row r="3144" spans="1:10" ht="75" x14ac:dyDescent="0.3">
      <c r="A3144" s="1096" t="s">
        <v>8195</v>
      </c>
      <c r="B3144" s="1096" t="s">
        <v>11862</v>
      </c>
      <c r="C3144" s="1096" t="s">
        <v>11854</v>
      </c>
      <c r="D3144" s="1096" t="s">
        <v>9825</v>
      </c>
      <c r="E3144" s="1096" t="s">
        <v>4464</v>
      </c>
      <c r="F3144" s="1096" t="s">
        <v>11873</v>
      </c>
      <c r="G3144" s="1094"/>
      <c r="H3144" s="1094"/>
      <c r="I3144" s="1094"/>
      <c r="J3144" s="1095"/>
    </row>
    <row r="3145" spans="1:10" ht="75" x14ac:dyDescent="0.3">
      <c r="A3145" s="1096" t="s">
        <v>8195</v>
      </c>
      <c r="B3145" s="1096" t="s">
        <v>11862</v>
      </c>
      <c r="C3145" s="1096" t="s">
        <v>11854</v>
      </c>
      <c r="D3145" s="1096" t="s">
        <v>9825</v>
      </c>
      <c r="E3145" s="1096" t="s">
        <v>4464</v>
      </c>
      <c r="F3145" s="1096" t="s">
        <v>11874</v>
      </c>
      <c r="G3145" s="1094"/>
      <c r="H3145" s="1094"/>
      <c r="I3145" s="1094"/>
      <c r="J3145" s="1095"/>
    </row>
    <row r="3146" spans="1:10" ht="75" x14ac:dyDescent="0.3">
      <c r="A3146" s="1096" t="s">
        <v>8195</v>
      </c>
      <c r="B3146" s="1096" t="s">
        <v>11862</v>
      </c>
      <c r="C3146" s="1096" t="s">
        <v>11854</v>
      </c>
      <c r="D3146" s="1096" t="s">
        <v>9825</v>
      </c>
      <c r="E3146" s="1096" t="s">
        <v>4464</v>
      </c>
      <c r="F3146" s="1096" t="s">
        <v>11875</v>
      </c>
      <c r="G3146" s="1094"/>
      <c r="H3146" s="1094"/>
      <c r="I3146" s="1094"/>
      <c r="J3146" s="1095"/>
    </row>
    <row r="3147" spans="1:10" ht="75" x14ac:dyDescent="0.3">
      <c r="A3147" s="1096" t="s">
        <v>8195</v>
      </c>
      <c r="B3147" s="1096" t="s">
        <v>11862</v>
      </c>
      <c r="C3147" s="1096" t="s">
        <v>11854</v>
      </c>
      <c r="D3147" s="1096" t="s">
        <v>9825</v>
      </c>
      <c r="E3147" s="1096" t="s">
        <v>4464</v>
      </c>
      <c r="F3147" s="1096" t="s">
        <v>11876</v>
      </c>
      <c r="G3147" s="1094"/>
      <c r="H3147" s="1094"/>
      <c r="I3147" s="1094"/>
      <c r="J3147" s="1095"/>
    </row>
    <row r="3148" spans="1:10" ht="75" x14ac:dyDescent="0.3">
      <c r="A3148" s="1096" t="s">
        <v>8195</v>
      </c>
      <c r="B3148" s="1096" t="s">
        <v>11862</v>
      </c>
      <c r="C3148" s="1096" t="s">
        <v>11854</v>
      </c>
      <c r="D3148" s="1096" t="s">
        <v>9825</v>
      </c>
      <c r="E3148" s="1096" t="s">
        <v>4464</v>
      </c>
      <c r="F3148" s="1096" t="s">
        <v>11877</v>
      </c>
      <c r="G3148" s="1094"/>
      <c r="H3148" s="1094"/>
      <c r="I3148" s="1094"/>
      <c r="J3148" s="1095"/>
    </row>
    <row r="3149" spans="1:10" ht="75" x14ac:dyDescent="0.3">
      <c r="A3149" s="1096" t="s">
        <v>8195</v>
      </c>
      <c r="B3149" s="1096" t="s">
        <v>11862</v>
      </c>
      <c r="C3149" s="1096" t="s">
        <v>11854</v>
      </c>
      <c r="D3149" s="1096" t="s">
        <v>9825</v>
      </c>
      <c r="E3149" s="1096" t="s">
        <v>4464</v>
      </c>
      <c r="F3149" s="1096" t="s">
        <v>11878</v>
      </c>
      <c r="G3149" s="1094"/>
      <c r="H3149" s="1094"/>
      <c r="I3149" s="1094"/>
      <c r="J3149" s="1095"/>
    </row>
    <row r="3150" spans="1:10" ht="75" x14ac:dyDescent="0.3">
      <c r="A3150" s="1096" t="s">
        <v>8195</v>
      </c>
      <c r="B3150" s="1096" t="s">
        <v>11862</v>
      </c>
      <c r="C3150" s="1096" t="s">
        <v>11854</v>
      </c>
      <c r="D3150" s="1096" t="s">
        <v>9825</v>
      </c>
      <c r="E3150" s="1096" t="s">
        <v>4464</v>
      </c>
      <c r="F3150" s="1096" t="s">
        <v>11879</v>
      </c>
      <c r="G3150" s="1094"/>
      <c r="H3150" s="1094"/>
      <c r="I3150" s="1094"/>
      <c r="J3150" s="1095"/>
    </row>
    <row r="3151" spans="1:10" ht="75" x14ac:dyDescent="0.3">
      <c r="A3151" s="1096" t="s">
        <v>8195</v>
      </c>
      <c r="B3151" s="1096" t="s">
        <v>11862</v>
      </c>
      <c r="C3151" s="1096" t="s">
        <v>11854</v>
      </c>
      <c r="D3151" s="1096" t="s">
        <v>9825</v>
      </c>
      <c r="E3151" s="1096" t="s">
        <v>4464</v>
      </c>
      <c r="F3151" s="1096" t="s">
        <v>11880</v>
      </c>
      <c r="G3151" s="1094"/>
      <c r="H3151" s="1094"/>
      <c r="I3151" s="1094"/>
      <c r="J3151" s="1095"/>
    </row>
    <row r="3152" spans="1:10" ht="75" x14ac:dyDescent="0.3">
      <c r="A3152" s="1096" t="s">
        <v>8195</v>
      </c>
      <c r="B3152" s="1096" t="s">
        <v>11862</v>
      </c>
      <c r="C3152" s="1096" t="s">
        <v>11854</v>
      </c>
      <c r="D3152" s="1096" t="s">
        <v>9825</v>
      </c>
      <c r="E3152" s="1096" t="s">
        <v>4464</v>
      </c>
      <c r="F3152" s="1096" t="s">
        <v>11881</v>
      </c>
      <c r="G3152" s="1094"/>
      <c r="H3152" s="1094"/>
      <c r="I3152" s="1094"/>
      <c r="J3152" s="1095"/>
    </row>
    <row r="3153" spans="1:10" ht="75" x14ac:dyDescent="0.3">
      <c r="A3153" s="1096" t="s">
        <v>8195</v>
      </c>
      <c r="B3153" s="1096" t="s">
        <v>11862</v>
      </c>
      <c r="C3153" s="1096" t="s">
        <v>11854</v>
      </c>
      <c r="D3153" s="1096" t="s">
        <v>9825</v>
      </c>
      <c r="E3153" s="1096" t="s">
        <v>4464</v>
      </c>
      <c r="F3153" s="1096" t="s">
        <v>11882</v>
      </c>
      <c r="G3153" s="1094"/>
      <c r="H3153" s="1094"/>
      <c r="I3153" s="1094"/>
      <c r="J3153" s="1095"/>
    </row>
    <row r="3154" spans="1:10" ht="75" x14ac:dyDescent="0.3">
      <c r="A3154" s="1096" t="s">
        <v>8195</v>
      </c>
      <c r="B3154" s="1096" t="s">
        <v>11862</v>
      </c>
      <c r="C3154" s="1096" t="s">
        <v>11854</v>
      </c>
      <c r="D3154" s="1096" t="s">
        <v>9825</v>
      </c>
      <c r="E3154" s="1096" t="s">
        <v>4464</v>
      </c>
      <c r="F3154" s="1096" t="s">
        <v>11883</v>
      </c>
      <c r="G3154" s="1094"/>
      <c r="H3154" s="1094"/>
      <c r="I3154" s="1094"/>
      <c r="J3154" s="1095"/>
    </row>
    <row r="3155" spans="1:10" ht="75" x14ac:dyDescent="0.3">
      <c r="A3155" s="1096" t="s">
        <v>8195</v>
      </c>
      <c r="B3155" s="1096" t="s">
        <v>11862</v>
      </c>
      <c r="C3155" s="1096" t="s">
        <v>11854</v>
      </c>
      <c r="D3155" s="1096" t="s">
        <v>9825</v>
      </c>
      <c r="E3155" s="1096" t="s">
        <v>4464</v>
      </c>
      <c r="F3155" s="1096" t="s">
        <v>11884</v>
      </c>
      <c r="G3155" s="1094"/>
      <c r="H3155" s="1094"/>
      <c r="I3155" s="1094"/>
      <c r="J3155" s="1095"/>
    </row>
    <row r="3156" spans="1:10" ht="75" x14ac:dyDescent="0.3">
      <c r="A3156" s="1096" t="s">
        <v>8195</v>
      </c>
      <c r="B3156" s="1096" t="s">
        <v>11862</v>
      </c>
      <c r="C3156" s="1096" t="s">
        <v>11854</v>
      </c>
      <c r="D3156" s="1096" t="s">
        <v>9825</v>
      </c>
      <c r="E3156" s="1096" t="s">
        <v>4464</v>
      </c>
      <c r="F3156" s="1096" t="s">
        <v>11885</v>
      </c>
      <c r="G3156" s="1094"/>
      <c r="H3156" s="1094"/>
      <c r="I3156" s="1094"/>
      <c r="J3156" s="1095"/>
    </row>
    <row r="3157" spans="1:10" ht="75" x14ac:dyDescent="0.3">
      <c r="A3157" s="1096" t="s">
        <v>8195</v>
      </c>
      <c r="B3157" s="1096" t="s">
        <v>11862</v>
      </c>
      <c r="C3157" s="1096" t="s">
        <v>11854</v>
      </c>
      <c r="D3157" s="1096" t="s">
        <v>9825</v>
      </c>
      <c r="E3157" s="1096" t="s">
        <v>4464</v>
      </c>
      <c r="F3157" s="1096" t="s">
        <v>11886</v>
      </c>
      <c r="G3157" s="1094"/>
      <c r="H3157" s="1094"/>
      <c r="I3157" s="1094"/>
      <c r="J3157" s="1095"/>
    </row>
    <row r="3158" spans="1:10" ht="75" x14ac:dyDescent="0.3">
      <c r="A3158" s="1096" t="s">
        <v>8195</v>
      </c>
      <c r="B3158" s="1096" t="s">
        <v>11862</v>
      </c>
      <c r="C3158" s="1096" t="s">
        <v>11854</v>
      </c>
      <c r="D3158" s="1096" t="s">
        <v>9825</v>
      </c>
      <c r="E3158" s="1096" t="s">
        <v>4464</v>
      </c>
      <c r="F3158" s="1096" t="s">
        <v>11887</v>
      </c>
      <c r="G3158" s="1094"/>
      <c r="H3158" s="1094"/>
      <c r="I3158" s="1094"/>
      <c r="J3158" s="1095"/>
    </row>
    <row r="3159" spans="1:10" ht="75" x14ac:dyDescent="0.3">
      <c r="A3159" s="1136" t="s">
        <v>10841</v>
      </c>
      <c r="B3159" s="1133"/>
      <c r="C3159" s="1165" t="s">
        <v>11854</v>
      </c>
      <c r="D3159" s="1062" t="s">
        <v>12079</v>
      </c>
      <c r="E3159" s="1133"/>
      <c r="F3159" s="1133"/>
      <c r="G3159" s="1133"/>
      <c r="H3159" s="1133"/>
      <c r="I3159" s="1133"/>
      <c r="J3159" s="1133"/>
    </row>
    <row r="3160" spans="1:10" ht="38.25" x14ac:dyDescent="0.3">
      <c r="A3160" s="1032" t="s">
        <v>8159</v>
      </c>
      <c r="B3160" s="1028">
        <v>6028</v>
      </c>
      <c r="C3160" s="1028" t="s">
        <v>8449</v>
      </c>
      <c r="D3160" s="1028" t="s">
        <v>8450</v>
      </c>
      <c r="E3160" s="1028" t="s">
        <v>8451</v>
      </c>
      <c r="F3160" s="1028" t="s">
        <v>8452</v>
      </c>
      <c r="G3160" s="1028" t="s">
        <v>8453</v>
      </c>
      <c r="H3160" s="1028" t="s">
        <v>8454</v>
      </c>
      <c r="I3160" s="1028" t="s">
        <v>8455</v>
      </c>
      <c r="J3160" s="1028" t="s">
        <v>8456</v>
      </c>
    </row>
    <row r="3161" spans="1:10" ht="38.25" x14ac:dyDescent="0.3">
      <c r="A3161" s="1032" t="s">
        <v>8159</v>
      </c>
      <c r="B3161" s="1028">
        <v>6006</v>
      </c>
      <c r="C3161" s="1028" t="s">
        <v>8449</v>
      </c>
      <c r="D3161" s="1028" t="s">
        <v>8450</v>
      </c>
      <c r="E3161" s="1031" t="s">
        <v>8457</v>
      </c>
      <c r="F3161" s="1031" t="s">
        <v>8452</v>
      </c>
      <c r="G3161" s="1028" t="s">
        <v>8453</v>
      </c>
      <c r="H3161" s="1028" t="s">
        <v>8454</v>
      </c>
      <c r="I3161" s="1028" t="s">
        <v>8455</v>
      </c>
      <c r="J3161" s="1028" t="s">
        <v>8456</v>
      </c>
    </row>
    <row r="3162" spans="1:10" ht="38.25" x14ac:dyDescent="0.3">
      <c r="A3162" s="1032" t="s">
        <v>8159</v>
      </c>
      <c r="B3162" s="1028">
        <v>6006</v>
      </c>
      <c r="C3162" s="1028" t="s">
        <v>8449</v>
      </c>
      <c r="D3162" s="1028" t="s">
        <v>8450</v>
      </c>
      <c r="E3162" s="1031" t="s">
        <v>4804</v>
      </c>
      <c r="F3162" s="1031" t="s">
        <v>8458</v>
      </c>
      <c r="G3162" s="1028" t="s">
        <v>8453</v>
      </c>
      <c r="H3162" s="1028" t="s">
        <v>8454</v>
      </c>
      <c r="I3162" s="1028" t="s">
        <v>8455</v>
      </c>
      <c r="J3162" s="1028" t="s">
        <v>8456</v>
      </c>
    </row>
    <row r="3163" spans="1:10" ht="38.25" x14ac:dyDescent="0.3">
      <c r="A3163" s="1032" t="s">
        <v>8159</v>
      </c>
      <c r="B3163" s="1028">
        <v>6031</v>
      </c>
      <c r="C3163" s="1028" t="s">
        <v>8449</v>
      </c>
      <c r="D3163" s="1028" t="s">
        <v>8450</v>
      </c>
      <c r="E3163" s="1031" t="s">
        <v>8459</v>
      </c>
      <c r="F3163" s="1031" t="s">
        <v>8452</v>
      </c>
      <c r="G3163" s="1028" t="s">
        <v>8453</v>
      </c>
      <c r="H3163" s="1028" t="s">
        <v>8454</v>
      </c>
      <c r="I3163" s="1028" t="s">
        <v>8455</v>
      </c>
      <c r="J3163" s="1028" t="s">
        <v>8456</v>
      </c>
    </row>
    <row r="3164" spans="1:10" ht="38.25" x14ac:dyDescent="0.3">
      <c r="A3164" s="1032" t="s">
        <v>8159</v>
      </c>
      <c r="B3164" s="1028">
        <v>6028</v>
      </c>
      <c r="C3164" s="1028" t="s">
        <v>8449</v>
      </c>
      <c r="D3164" s="1028" t="s">
        <v>8450</v>
      </c>
      <c r="E3164" s="1031" t="s">
        <v>8460</v>
      </c>
      <c r="F3164" s="1031" t="s">
        <v>8461</v>
      </c>
      <c r="G3164" s="1028" t="s">
        <v>8453</v>
      </c>
      <c r="H3164" s="1028" t="s">
        <v>8454</v>
      </c>
      <c r="I3164" s="1028" t="s">
        <v>8455</v>
      </c>
      <c r="J3164" s="1028" t="s">
        <v>8456</v>
      </c>
    </row>
    <row r="3165" spans="1:10" ht="38.25" x14ac:dyDescent="0.3">
      <c r="A3165" s="1032" t="s">
        <v>8159</v>
      </c>
      <c r="B3165" s="1028">
        <v>6028</v>
      </c>
      <c r="C3165" s="1028" t="s">
        <v>8449</v>
      </c>
      <c r="D3165" s="1028" t="s">
        <v>8450</v>
      </c>
      <c r="E3165" s="1031" t="s">
        <v>8462</v>
      </c>
      <c r="F3165" s="1031" t="s">
        <v>8463</v>
      </c>
      <c r="G3165" s="1028" t="s">
        <v>8453</v>
      </c>
      <c r="H3165" s="1028" t="s">
        <v>8454</v>
      </c>
      <c r="I3165" s="1028" t="s">
        <v>8455</v>
      </c>
      <c r="J3165" s="1028" t="s">
        <v>8456</v>
      </c>
    </row>
    <row r="3166" spans="1:10" ht="38.25" x14ac:dyDescent="0.3">
      <c r="A3166" s="1032" t="s">
        <v>8159</v>
      </c>
      <c r="B3166" s="1028">
        <v>6028</v>
      </c>
      <c r="C3166" s="1028" t="s">
        <v>8449</v>
      </c>
      <c r="D3166" s="1028" t="s">
        <v>8450</v>
      </c>
      <c r="E3166" s="1031" t="s">
        <v>8464</v>
      </c>
      <c r="F3166" s="1031" t="s">
        <v>8465</v>
      </c>
      <c r="G3166" s="1028" t="s">
        <v>8453</v>
      </c>
      <c r="H3166" s="1028" t="s">
        <v>8454</v>
      </c>
      <c r="I3166" s="1028" t="s">
        <v>8455</v>
      </c>
      <c r="J3166" s="1028" t="s">
        <v>8456</v>
      </c>
    </row>
    <row r="3167" spans="1:10" ht="38.25" x14ac:dyDescent="0.3">
      <c r="A3167" s="1032" t="s">
        <v>8159</v>
      </c>
      <c r="B3167" s="1028">
        <v>6028</v>
      </c>
      <c r="C3167" s="1028" t="s">
        <v>8449</v>
      </c>
      <c r="D3167" s="1028" t="s">
        <v>8450</v>
      </c>
      <c r="E3167" s="1031" t="s">
        <v>8466</v>
      </c>
      <c r="F3167" s="1031" t="s">
        <v>8467</v>
      </c>
      <c r="G3167" s="1028" t="s">
        <v>8453</v>
      </c>
      <c r="H3167" s="1028" t="s">
        <v>8454</v>
      </c>
      <c r="I3167" s="1028" t="s">
        <v>8455</v>
      </c>
      <c r="J3167" s="1028" t="s">
        <v>8456</v>
      </c>
    </row>
    <row r="3168" spans="1:10" ht="38.25" x14ac:dyDescent="0.3">
      <c r="A3168" s="1032" t="s">
        <v>8159</v>
      </c>
      <c r="B3168" s="1031"/>
      <c r="C3168" s="1028" t="s">
        <v>8449</v>
      </c>
      <c r="D3168" s="1028" t="s">
        <v>8450</v>
      </c>
      <c r="E3168" s="1031" t="s">
        <v>8468</v>
      </c>
      <c r="F3168" s="1031" t="s">
        <v>8469</v>
      </c>
      <c r="G3168" s="1028" t="s">
        <v>8453</v>
      </c>
      <c r="H3168" s="1028" t="s">
        <v>8454</v>
      </c>
      <c r="I3168" s="1028" t="s">
        <v>8455</v>
      </c>
      <c r="J3168" s="1028" t="s">
        <v>8456</v>
      </c>
    </row>
    <row r="3169" spans="1:10" ht="38.25" x14ac:dyDescent="0.3">
      <c r="A3169" s="1032" t="s">
        <v>8159</v>
      </c>
      <c r="B3169" s="1031"/>
      <c r="C3169" s="1028" t="s">
        <v>8449</v>
      </c>
      <c r="D3169" s="1028" t="s">
        <v>8450</v>
      </c>
      <c r="E3169" s="1031" t="s">
        <v>8470</v>
      </c>
      <c r="F3169" s="1031" t="s">
        <v>8471</v>
      </c>
      <c r="G3169" s="1028" t="s">
        <v>8453</v>
      </c>
      <c r="H3169" s="1028" t="s">
        <v>8454</v>
      </c>
      <c r="I3169" s="1028" t="s">
        <v>8455</v>
      </c>
      <c r="J3169" s="1028" t="s">
        <v>8456</v>
      </c>
    </row>
    <row r="3170" spans="1:10" ht="38.25" x14ac:dyDescent="0.3">
      <c r="A3170" s="1032" t="s">
        <v>8159</v>
      </c>
      <c r="B3170" s="1031"/>
      <c r="C3170" s="1028" t="s">
        <v>8449</v>
      </c>
      <c r="D3170" s="1028" t="s">
        <v>8450</v>
      </c>
      <c r="E3170" s="1031" t="s">
        <v>8472</v>
      </c>
      <c r="F3170" s="1031" t="s">
        <v>8473</v>
      </c>
      <c r="G3170" s="1028" t="s">
        <v>8453</v>
      </c>
      <c r="H3170" s="1028" t="s">
        <v>8454</v>
      </c>
      <c r="I3170" s="1028" t="s">
        <v>8455</v>
      </c>
      <c r="J3170" s="1028" t="s">
        <v>8456</v>
      </c>
    </row>
    <row r="3171" spans="1:10" ht="38.25" x14ac:dyDescent="0.3">
      <c r="A3171" s="1032" t="s">
        <v>8159</v>
      </c>
      <c r="B3171" s="1031"/>
      <c r="C3171" s="1028" t="s">
        <v>8449</v>
      </c>
      <c r="D3171" s="1028" t="s">
        <v>8450</v>
      </c>
      <c r="E3171" s="1031" t="s">
        <v>8474</v>
      </c>
      <c r="F3171" s="1031" t="s">
        <v>8475</v>
      </c>
      <c r="G3171" s="1028" t="s">
        <v>8453</v>
      </c>
      <c r="H3171" s="1028" t="s">
        <v>8454</v>
      </c>
      <c r="I3171" s="1028" t="s">
        <v>8455</v>
      </c>
      <c r="J3171" s="1028" t="s">
        <v>8456</v>
      </c>
    </row>
    <row r="3172" spans="1:10" ht="38.25" x14ac:dyDescent="0.3">
      <c r="A3172" s="1032" t="s">
        <v>8159</v>
      </c>
      <c r="B3172" s="1031"/>
      <c r="C3172" s="1028" t="s">
        <v>8449</v>
      </c>
      <c r="D3172" s="1028" t="s">
        <v>8450</v>
      </c>
      <c r="E3172" s="1031" t="s">
        <v>8476</v>
      </c>
      <c r="F3172" s="1031" t="s">
        <v>8477</v>
      </c>
      <c r="G3172" s="1028" t="s">
        <v>8453</v>
      </c>
      <c r="H3172" s="1028" t="s">
        <v>8454</v>
      </c>
      <c r="I3172" s="1028" t="s">
        <v>8455</v>
      </c>
      <c r="J3172" s="1028" t="s">
        <v>8456</v>
      </c>
    </row>
    <row r="3173" spans="1:10" ht="38.25" x14ac:dyDescent="0.3">
      <c r="A3173" s="1032" t="s">
        <v>8159</v>
      </c>
      <c r="B3173" s="1031"/>
      <c r="C3173" s="1028" t="s">
        <v>8449</v>
      </c>
      <c r="D3173" s="1028" t="s">
        <v>8450</v>
      </c>
      <c r="E3173" s="1031" t="s">
        <v>8478</v>
      </c>
      <c r="F3173" s="1031" t="s">
        <v>8479</v>
      </c>
      <c r="G3173" s="1028" t="s">
        <v>8453</v>
      </c>
      <c r="H3173" s="1028" t="s">
        <v>8454</v>
      </c>
      <c r="I3173" s="1028" t="s">
        <v>8455</v>
      </c>
      <c r="J3173" s="1028" t="s">
        <v>8456</v>
      </c>
    </row>
    <row r="3174" spans="1:10" ht="38.25" x14ac:dyDescent="0.3">
      <c r="A3174" s="1032" t="s">
        <v>8159</v>
      </c>
      <c r="B3174" s="1031"/>
      <c r="C3174" s="1028" t="s">
        <v>8449</v>
      </c>
      <c r="D3174" s="1028" t="s">
        <v>8450</v>
      </c>
      <c r="E3174" s="1031" t="s">
        <v>8480</v>
      </c>
      <c r="F3174" s="1031" t="s">
        <v>8481</v>
      </c>
      <c r="G3174" s="1028" t="s">
        <v>8453</v>
      </c>
      <c r="H3174" s="1028" t="s">
        <v>8454</v>
      </c>
      <c r="I3174" s="1028" t="s">
        <v>8455</v>
      </c>
      <c r="J3174" s="1028" t="s">
        <v>8456</v>
      </c>
    </row>
    <row r="3175" spans="1:10" ht="38.25" x14ac:dyDescent="0.3">
      <c r="A3175" s="1032" t="s">
        <v>8159</v>
      </c>
      <c r="B3175" s="1031"/>
      <c r="C3175" s="1028" t="s">
        <v>8449</v>
      </c>
      <c r="D3175" s="1028" t="s">
        <v>8450</v>
      </c>
      <c r="E3175" s="1031" t="s">
        <v>8482</v>
      </c>
      <c r="F3175" s="1031" t="s">
        <v>8483</v>
      </c>
      <c r="G3175" s="1028" t="s">
        <v>8453</v>
      </c>
      <c r="H3175" s="1028" t="s">
        <v>8454</v>
      </c>
      <c r="I3175" s="1028" t="s">
        <v>8455</v>
      </c>
      <c r="J3175" s="1028" t="s">
        <v>8456</v>
      </c>
    </row>
    <row r="3176" spans="1:10" ht="38.25" x14ac:dyDescent="0.3">
      <c r="A3176" s="1032" t="s">
        <v>8159</v>
      </c>
      <c r="B3176" s="1031"/>
      <c r="C3176" s="1028" t="s">
        <v>8449</v>
      </c>
      <c r="D3176" s="1028" t="s">
        <v>8450</v>
      </c>
      <c r="E3176" s="1031" t="s">
        <v>8484</v>
      </c>
      <c r="F3176" s="1031" t="s">
        <v>8485</v>
      </c>
      <c r="G3176" s="1028" t="s">
        <v>8453</v>
      </c>
      <c r="H3176" s="1028" t="s">
        <v>8454</v>
      </c>
      <c r="I3176" s="1028" t="s">
        <v>8455</v>
      </c>
      <c r="J3176" s="1028" t="s">
        <v>8456</v>
      </c>
    </row>
    <row r="3177" spans="1:10" ht="38.25" x14ac:dyDescent="0.3">
      <c r="A3177" s="1032" t="s">
        <v>8159</v>
      </c>
      <c r="B3177" s="1031"/>
      <c r="C3177" s="1028" t="s">
        <v>8449</v>
      </c>
      <c r="D3177" s="1028" t="s">
        <v>8450</v>
      </c>
      <c r="E3177" s="1031" t="s">
        <v>8486</v>
      </c>
      <c r="F3177" s="1031" t="s">
        <v>8487</v>
      </c>
      <c r="G3177" s="1028" t="s">
        <v>8453</v>
      </c>
      <c r="H3177" s="1028" t="s">
        <v>8454</v>
      </c>
      <c r="I3177" s="1028" t="s">
        <v>8455</v>
      </c>
      <c r="J3177" s="1028" t="s">
        <v>8456</v>
      </c>
    </row>
    <row r="3178" spans="1:10" ht="38.25" x14ac:dyDescent="0.3">
      <c r="A3178" s="1032" t="s">
        <v>8159</v>
      </c>
      <c r="B3178" s="1031"/>
      <c r="C3178" s="1028" t="s">
        <v>8449</v>
      </c>
      <c r="D3178" s="1028" t="s">
        <v>8450</v>
      </c>
      <c r="E3178" s="1031" t="s">
        <v>8488</v>
      </c>
      <c r="F3178" s="1031" t="s">
        <v>8489</v>
      </c>
      <c r="G3178" s="1028" t="s">
        <v>8453</v>
      </c>
      <c r="H3178" s="1028" t="s">
        <v>8454</v>
      </c>
      <c r="I3178" s="1028" t="s">
        <v>8455</v>
      </c>
      <c r="J3178" s="1028" t="s">
        <v>8456</v>
      </c>
    </row>
    <row r="3179" spans="1:10" ht="38.25" x14ac:dyDescent="0.3">
      <c r="A3179" s="1032" t="s">
        <v>8159</v>
      </c>
      <c r="B3179" s="1031"/>
      <c r="C3179" s="1028" t="s">
        <v>8449</v>
      </c>
      <c r="D3179" s="1028" t="s">
        <v>8450</v>
      </c>
      <c r="E3179" s="1031" t="s">
        <v>8490</v>
      </c>
      <c r="F3179" s="1031" t="s">
        <v>8491</v>
      </c>
      <c r="G3179" s="1028" t="s">
        <v>8453</v>
      </c>
      <c r="H3179" s="1028" t="s">
        <v>8454</v>
      </c>
      <c r="I3179" s="1028" t="s">
        <v>8455</v>
      </c>
      <c r="J3179" s="1028" t="s">
        <v>8456</v>
      </c>
    </row>
    <row r="3180" spans="1:10" ht="38.25" x14ac:dyDescent="0.3">
      <c r="A3180" s="1032" t="s">
        <v>8159</v>
      </c>
      <c r="B3180" s="1031"/>
      <c r="C3180" s="1028" t="s">
        <v>8449</v>
      </c>
      <c r="D3180" s="1028" t="s">
        <v>8450</v>
      </c>
      <c r="E3180" s="1031" t="s">
        <v>8492</v>
      </c>
      <c r="F3180" s="1031" t="s">
        <v>8493</v>
      </c>
      <c r="G3180" s="1028" t="s">
        <v>8453</v>
      </c>
      <c r="H3180" s="1028" t="s">
        <v>8454</v>
      </c>
      <c r="I3180" s="1028" t="s">
        <v>8455</v>
      </c>
      <c r="J3180" s="1028" t="s">
        <v>8456</v>
      </c>
    </row>
    <row r="3181" spans="1:10" ht="38.25" x14ac:dyDescent="0.3">
      <c r="A3181" s="1032" t="s">
        <v>8159</v>
      </c>
      <c r="B3181" s="1031"/>
      <c r="C3181" s="1028" t="s">
        <v>8449</v>
      </c>
      <c r="D3181" s="1028" t="s">
        <v>8450</v>
      </c>
      <c r="E3181" s="1031" t="s">
        <v>8494</v>
      </c>
      <c r="F3181" s="1031" t="s">
        <v>8495</v>
      </c>
      <c r="G3181" s="1028" t="s">
        <v>8453</v>
      </c>
      <c r="H3181" s="1028" t="s">
        <v>8454</v>
      </c>
      <c r="I3181" s="1028" t="s">
        <v>8455</v>
      </c>
      <c r="J3181" s="1028" t="s">
        <v>8456</v>
      </c>
    </row>
    <row r="3182" spans="1:10" ht="38.25" x14ac:dyDescent="0.3">
      <c r="A3182" s="1032" t="s">
        <v>8159</v>
      </c>
      <c r="B3182" s="1031"/>
      <c r="C3182" s="1028" t="s">
        <v>8449</v>
      </c>
      <c r="D3182" s="1028" t="s">
        <v>8450</v>
      </c>
      <c r="E3182" s="1031" t="s">
        <v>8496</v>
      </c>
      <c r="F3182" s="1031" t="s">
        <v>8497</v>
      </c>
      <c r="G3182" s="1028" t="s">
        <v>8453</v>
      </c>
      <c r="H3182" s="1028" t="s">
        <v>8454</v>
      </c>
      <c r="I3182" s="1028" t="s">
        <v>8455</v>
      </c>
      <c r="J3182" s="1028" t="s">
        <v>8456</v>
      </c>
    </row>
    <row r="3183" spans="1:10" ht="38.25" x14ac:dyDescent="0.3">
      <c r="A3183" s="1032" t="s">
        <v>8159</v>
      </c>
      <c r="B3183" s="1031"/>
      <c r="C3183" s="1028" t="s">
        <v>8449</v>
      </c>
      <c r="D3183" s="1028" t="s">
        <v>8450</v>
      </c>
      <c r="E3183" s="1031" t="s">
        <v>8498</v>
      </c>
      <c r="F3183" s="1031" t="s">
        <v>8499</v>
      </c>
      <c r="G3183" s="1028" t="s">
        <v>8453</v>
      </c>
      <c r="H3183" s="1028" t="s">
        <v>8454</v>
      </c>
      <c r="I3183" s="1028" t="s">
        <v>8455</v>
      </c>
      <c r="J3183" s="1028" t="s">
        <v>8456</v>
      </c>
    </row>
    <row r="3184" spans="1:10" ht="38.25" x14ac:dyDescent="0.3">
      <c r="A3184" s="1032" t="s">
        <v>8159</v>
      </c>
      <c r="B3184" s="1031"/>
      <c r="C3184" s="1028" t="s">
        <v>8449</v>
      </c>
      <c r="D3184" s="1028" t="s">
        <v>8450</v>
      </c>
      <c r="E3184" s="1031" t="s">
        <v>8500</v>
      </c>
      <c r="F3184" s="1031" t="s">
        <v>8501</v>
      </c>
      <c r="G3184" s="1028" t="s">
        <v>8453</v>
      </c>
      <c r="H3184" s="1028" t="s">
        <v>8454</v>
      </c>
      <c r="I3184" s="1028" t="s">
        <v>8455</v>
      </c>
      <c r="J3184" s="1028" t="s">
        <v>8456</v>
      </c>
    </row>
    <row r="3185" spans="1:10" ht="38.25" x14ac:dyDescent="0.3">
      <c r="A3185" s="1032" t="s">
        <v>8159</v>
      </c>
      <c r="B3185" s="1031"/>
      <c r="C3185" s="1028" t="s">
        <v>8449</v>
      </c>
      <c r="D3185" s="1028" t="s">
        <v>8450</v>
      </c>
      <c r="E3185" s="1031" t="s">
        <v>8502</v>
      </c>
      <c r="F3185" s="1031" t="s">
        <v>8503</v>
      </c>
      <c r="G3185" s="1028" t="s">
        <v>8453</v>
      </c>
      <c r="H3185" s="1028" t="s">
        <v>8454</v>
      </c>
      <c r="I3185" s="1028" t="s">
        <v>8455</v>
      </c>
      <c r="J3185" s="1028" t="s">
        <v>8456</v>
      </c>
    </row>
    <row r="3186" spans="1:10" ht="38.25" x14ac:dyDescent="0.3">
      <c r="A3186" s="1032" t="s">
        <v>8159</v>
      </c>
      <c r="B3186" s="1031"/>
      <c r="C3186" s="1028" t="s">
        <v>8449</v>
      </c>
      <c r="D3186" s="1028" t="s">
        <v>8450</v>
      </c>
      <c r="E3186" s="1031" t="s">
        <v>8504</v>
      </c>
      <c r="F3186" s="1031" t="s">
        <v>8505</v>
      </c>
      <c r="G3186" s="1028" t="s">
        <v>8453</v>
      </c>
      <c r="H3186" s="1028" t="s">
        <v>8454</v>
      </c>
      <c r="I3186" s="1028" t="s">
        <v>8455</v>
      </c>
      <c r="J3186" s="1028" t="s">
        <v>8456</v>
      </c>
    </row>
    <row r="3187" spans="1:10" ht="38.25" x14ac:dyDescent="0.3">
      <c r="A3187" s="1032" t="s">
        <v>8159</v>
      </c>
      <c r="B3187" s="1031"/>
      <c r="C3187" s="1028" t="s">
        <v>8449</v>
      </c>
      <c r="D3187" s="1028" t="s">
        <v>8450</v>
      </c>
      <c r="E3187" s="1031" t="s">
        <v>8506</v>
      </c>
      <c r="F3187" s="1031" t="s">
        <v>8507</v>
      </c>
      <c r="G3187" s="1028" t="s">
        <v>8453</v>
      </c>
      <c r="H3187" s="1028" t="s">
        <v>8454</v>
      </c>
      <c r="I3187" s="1028" t="s">
        <v>8455</v>
      </c>
      <c r="J3187" s="1028" t="s">
        <v>8456</v>
      </c>
    </row>
    <row r="3188" spans="1:10" ht="38.25" x14ac:dyDescent="0.3">
      <c r="A3188" s="1032" t="s">
        <v>8159</v>
      </c>
      <c r="B3188" s="1031"/>
      <c r="C3188" s="1028" t="s">
        <v>8449</v>
      </c>
      <c r="D3188" s="1028" t="s">
        <v>8450</v>
      </c>
      <c r="E3188" s="1031" t="s">
        <v>8508</v>
      </c>
      <c r="F3188" s="1031" t="s">
        <v>8509</v>
      </c>
      <c r="G3188" s="1028" t="s">
        <v>8453</v>
      </c>
      <c r="H3188" s="1028" t="s">
        <v>8454</v>
      </c>
      <c r="I3188" s="1028" t="s">
        <v>8455</v>
      </c>
      <c r="J3188" s="1028" t="s">
        <v>8456</v>
      </c>
    </row>
    <row r="3189" spans="1:10" ht="38.25" x14ac:dyDescent="0.3">
      <c r="A3189" s="1032" t="s">
        <v>8159</v>
      </c>
      <c r="B3189" s="1031"/>
      <c r="C3189" s="1028" t="s">
        <v>8449</v>
      </c>
      <c r="D3189" s="1028" t="s">
        <v>8450</v>
      </c>
      <c r="E3189" s="1031" t="s">
        <v>8510</v>
      </c>
      <c r="F3189" s="1031" t="s">
        <v>8511</v>
      </c>
      <c r="G3189" s="1028" t="s">
        <v>8453</v>
      </c>
      <c r="H3189" s="1028" t="s">
        <v>8454</v>
      </c>
      <c r="I3189" s="1028" t="s">
        <v>8455</v>
      </c>
      <c r="J3189" s="1028" t="s">
        <v>8456</v>
      </c>
    </row>
    <row r="3190" spans="1:10" ht="38.25" x14ac:dyDescent="0.3">
      <c r="A3190" s="1032" t="s">
        <v>8159</v>
      </c>
      <c r="B3190" s="1031"/>
      <c r="C3190" s="1028" t="s">
        <v>8449</v>
      </c>
      <c r="D3190" s="1028" t="s">
        <v>8450</v>
      </c>
      <c r="E3190" s="1031" t="s">
        <v>8512</v>
      </c>
      <c r="F3190" s="1031" t="s">
        <v>8513</v>
      </c>
      <c r="G3190" s="1028" t="s">
        <v>8453</v>
      </c>
      <c r="H3190" s="1028" t="s">
        <v>8454</v>
      </c>
      <c r="I3190" s="1028" t="s">
        <v>8455</v>
      </c>
      <c r="J3190" s="1028" t="s">
        <v>8456</v>
      </c>
    </row>
    <row r="3191" spans="1:10" ht="38.25" x14ac:dyDescent="0.3">
      <c r="A3191" s="1032" t="s">
        <v>8159</v>
      </c>
      <c r="B3191" s="1031"/>
      <c r="C3191" s="1028" t="s">
        <v>8449</v>
      </c>
      <c r="D3191" s="1028" t="s">
        <v>8450</v>
      </c>
      <c r="E3191" s="1031" t="s">
        <v>8514</v>
      </c>
      <c r="F3191" s="1031" t="s">
        <v>8515</v>
      </c>
      <c r="G3191" s="1028" t="s">
        <v>8453</v>
      </c>
      <c r="H3191" s="1028" t="s">
        <v>8454</v>
      </c>
      <c r="I3191" s="1028" t="s">
        <v>8455</v>
      </c>
      <c r="J3191" s="1028" t="s">
        <v>8456</v>
      </c>
    </row>
    <row r="3192" spans="1:10" ht="38.25" x14ac:dyDescent="0.3">
      <c r="A3192" s="1032" t="s">
        <v>8159</v>
      </c>
      <c r="B3192" s="1031"/>
      <c r="C3192" s="1028" t="s">
        <v>8449</v>
      </c>
      <c r="D3192" s="1028" t="s">
        <v>8450</v>
      </c>
      <c r="E3192" s="1031" t="s">
        <v>8516</v>
      </c>
      <c r="F3192" s="1031" t="s">
        <v>8517</v>
      </c>
      <c r="G3192" s="1028" t="s">
        <v>8453</v>
      </c>
      <c r="H3192" s="1028" t="s">
        <v>8454</v>
      </c>
      <c r="I3192" s="1028" t="s">
        <v>8455</v>
      </c>
      <c r="J3192" s="1028" t="s">
        <v>8456</v>
      </c>
    </row>
    <row r="3193" spans="1:10" ht="38.25" x14ac:dyDescent="0.3">
      <c r="A3193" s="1032" t="s">
        <v>8159</v>
      </c>
      <c r="B3193" s="1031"/>
      <c r="C3193" s="1028" t="s">
        <v>8449</v>
      </c>
      <c r="D3193" s="1028" t="s">
        <v>8450</v>
      </c>
      <c r="E3193" s="1031" t="s">
        <v>8518</v>
      </c>
      <c r="F3193" s="1031" t="s">
        <v>8519</v>
      </c>
      <c r="G3193" s="1028" t="s">
        <v>8453</v>
      </c>
      <c r="H3193" s="1028" t="s">
        <v>8454</v>
      </c>
      <c r="I3193" s="1028" t="s">
        <v>8455</v>
      </c>
      <c r="J3193" s="1028" t="s">
        <v>8456</v>
      </c>
    </row>
    <row r="3194" spans="1:10" ht="38.25" x14ac:dyDescent="0.3">
      <c r="A3194" s="1032" t="s">
        <v>8159</v>
      </c>
      <c r="B3194" s="1031"/>
      <c r="C3194" s="1028" t="s">
        <v>8449</v>
      </c>
      <c r="D3194" s="1028" t="s">
        <v>8450</v>
      </c>
      <c r="E3194" s="1031" t="s">
        <v>8520</v>
      </c>
      <c r="F3194" s="1031" t="s">
        <v>8521</v>
      </c>
      <c r="G3194" s="1028" t="s">
        <v>8453</v>
      </c>
      <c r="H3194" s="1028" t="s">
        <v>8454</v>
      </c>
      <c r="I3194" s="1028" t="s">
        <v>8455</v>
      </c>
      <c r="J3194" s="1028" t="s">
        <v>8456</v>
      </c>
    </row>
    <row r="3195" spans="1:10" ht="38.25" x14ac:dyDescent="0.3">
      <c r="A3195" s="1032" t="s">
        <v>8159</v>
      </c>
      <c r="B3195" s="1031"/>
      <c r="C3195" s="1028" t="s">
        <v>8449</v>
      </c>
      <c r="D3195" s="1028" t="s">
        <v>8450</v>
      </c>
      <c r="E3195" s="1031" t="s">
        <v>8522</v>
      </c>
      <c r="F3195" s="1031" t="s">
        <v>8523</v>
      </c>
      <c r="G3195" s="1028" t="s">
        <v>8453</v>
      </c>
      <c r="H3195" s="1028" t="s">
        <v>8454</v>
      </c>
      <c r="I3195" s="1028" t="s">
        <v>8455</v>
      </c>
      <c r="J3195" s="1028" t="s">
        <v>8456</v>
      </c>
    </row>
    <row r="3196" spans="1:10" ht="38.25" x14ac:dyDescent="0.3">
      <c r="A3196" s="1032" t="s">
        <v>8159</v>
      </c>
      <c r="B3196" s="1031"/>
      <c r="C3196" s="1028" t="s">
        <v>8449</v>
      </c>
      <c r="D3196" s="1028" t="s">
        <v>8450</v>
      </c>
      <c r="E3196" s="1031" t="s">
        <v>8524</v>
      </c>
      <c r="F3196" s="1031" t="s">
        <v>8525</v>
      </c>
      <c r="G3196" s="1028" t="s">
        <v>8453</v>
      </c>
      <c r="H3196" s="1028" t="s">
        <v>8454</v>
      </c>
      <c r="I3196" s="1028" t="s">
        <v>8455</v>
      </c>
      <c r="J3196" s="1028" t="s">
        <v>8456</v>
      </c>
    </row>
    <row r="3197" spans="1:10" ht="38.25" x14ac:dyDescent="0.3">
      <c r="A3197" s="1032" t="s">
        <v>8159</v>
      </c>
      <c r="B3197" s="1031"/>
      <c r="C3197" s="1028" t="s">
        <v>8449</v>
      </c>
      <c r="D3197" s="1028" t="s">
        <v>8450</v>
      </c>
      <c r="E3197" s="1031" t="s">
        <v>8526</v>
      </c>
      <c r="F3197" s="1031" t="s">
        <v>8527</v>
      </c>
      <c r="G3197" s="1028" t="s">
        <v>8453</v>
      </c>
      <c r="H3197" s="1028" t="s">
        <v>8454</v>
      </c>
      <c r="I3197" s="1028" t="s">
        <v>8455</v>
      </c>
      <c r="J3197" s="1028" t="s">
        <v>8456</v>
      </c>
    </row>
    <row r="3198" spans="1:10" ht="38.25" x14ac:dyDescent="0.3">
      <c r="A3198" s="1032" t="s">
        <v>8159</v>
      </c>
      <c r="B3198" s="1031"/>
      <c r="C3198" s="1028" t="s">
        <v>8449</v>
      </c>
      <c r="D3198" s="1028" t="s">
        <v>8450</v>
      </c>
      <c r="E3198" s="1031" t="s">
        <v>8528</v>
      </c>
      <c r="F3198" s="1031" t="s">
        <v>8529</v>
      </c>
      <c r="G3198" s="1028" t="s">
        <v>8453</v>
      </c>
      <c r="H3198" s="1028" t="s">
        <v>8454</v>
      </c>
      <c r="I3198" s="1028" t="s">
        <v>8455</v>
      </c>
      <c r="J3198" s="1028" t="s">
        <v>8456</v>
      </c>
    </row>
    <row r="3199" spans="1:10" ht="38.25" x14ac:dyDescent="0.3">
      <c r="A3199" s="1032" t="s">
        <v>8159</v>
      </c>
      <c r="B3199" s="1031"/>
      <c r="C3199" s="1028" t="s">
        <v>8449</v>
      </c>
      <c r="D3199" s="1028" t="s">
        <v>8450</v>
      </c>
      <c r="E3199" s="1031" t="s">
        <v>7536</v>
      </c>
      <c r="F3199" s="1031" t="s">
        <v>8530</v>
      </c>
      <c r="G3199" s="1028" t="s">
        <v>8453</v>
      </c>
      <c r="H3199" s="1028" t="s">
        <v>8454</v>
      </c>
      <c r="I3199" s="1028" t="s">
        <v>8455</v>
      </c>
      <c r="J3199" s="1028" t="s">
        <v>8456</v>
      </c>
    </row>
    <row r="3200" spans="1:10" ht="38.25" x14ac:dyDescent="0.3">
      <c r="A3200" s="1032" t="s">
        <v>8159</v>
      </c>
      <c r="B3200" s="1031"/>
      <c r="C3200" s="1028" t="s">
        <v>8449</v>
      </c>
      <c r="D3200" s="1028" t="s">
        <v>8450</v>
      </c>
      <c r="E3200" s="1031" t="s">
        <v>8531</v>
      </c>
      <c r="F3200" s="1031" t="s">
        <v>8532</v>
      </c>
      <c r="G3200" s="1028" t="s">
        <v>8453</v>
      </c>
      <c r="H3200" s="1028" t="s">
        <v>8454</v>
      </c>
      <c r="I3200" s="1028" t="s">
        <v>8455</v>
      </c>
      <c r="J3200" s="1028" t="s">
        <v>8456</v>
      </c>
    </row>
    <row r="3201" spans="1:10" ht="38.25" x14ac:dyDescent="0.3">
      <c r="A3201" s="1032" t="s">
        <v>8159</v>
      </c>
      <c r="B3201" s="1031"/>
      <c r="C3201" s="1028" t="s">
        <v>8449</v>
      </c>
      <c r="D3201" s="1028" t="s">
        <v>8450</v>
      </c>
      <c r="E3201" s="1031" t="s">
        <v>8533</v>
      </c>
      <c r="F3201" s="1031" t="s">
        <v>8534</v>
      </c>
      <c r="G3201" s="1028" t="s">
        <v>8453</v>
      </c>
      <c r="H3201" s="1028" t="s">
        <v>8454</v>
      </c>
      <c r="I3201" s="1028" t="s">
        <v>8455</v>
      </c>
      <c r="J3201" s="1028" t="s">
        <v>8456</v>
      </c>
    </row>
    <row r="3202" spans="1:10" ht="38.25" x14ac:dyDescent="0.3">
      <c r="A3202" s="1040" t="s">
        <v>8159</v>
      </c>
      <c r="B3202" s="1041"/>
      <c r="C3202" s="1042" t="s">
        <v>8449</v>
      </c>
      <c r="D3202" s="1042" t="s">
        <v>8450</v>
      </c>
      <c r="E3202" s="1041" t="s">
        <v>8535</v>
      </c>
      <c r="F3202" s="1041" t="s">
        <v>8536</v>
      </c>
      <c r="G3202" s="1042" t="s">
        <v>8453</v>
      </c>
      <c r="H3202" s="1042" t="s">
        <v>8454</v>
      </c>
      <c r="I3202" s="1042" t="s">
        <v>8455</v>
      </c>
      <c r="J3202" s="1042" t="s">
        <v>8456</v>
      </c>
    </row>
    <row r="3203" spans="1:10" ht="38.25" x14ac:dyDescent="0.3">
      <c r="A3203" s="1059" t="s">
        <v>10841</v>
      </c>
      <c r="B3203" s="1060"/>
      <c r="C3203" s="1166" t="s">
        <v>8449</v>
      </c>
      <c r="D3203" s="1062" t="s">
        <v>12079</v>
      </c>
      <c r="E3203" s="1060"/>
      <c r="F3203" s="1060"/>
      <c r="G3203" s="1062"/>
      <c r="H3203" s="1062"/>
      <c r="I3203" s="1062"/>
      <c r="J3203" s="1062"/>
    </row>
    <row r="3204" spans="1:10" ht="48" x14ac:dyDescent="0.3">
      <c r="A3204" s="1099" t="s">
        <v>2372</v>
      </c>
      <c r="B3204" s="1099" t="s">
        <v>11888</v>
      </c>
      <c r="C3204" s="1099" t="s">
        <v>11889</v>
      </c>
      <c r="D3204" s="1099" t="s">
        <v>11890</v>
      </c>
      <c r="E3204" s="1099" t="s">
        <v>1388</v>
      </c>
      <c r="F3204" s="1099" t="s">
        <v>11891</v>
      </c>
      <c r="G3204" s="1100"/>
      <c r="H3204" s="1100"/>
      <c r="I3204" s="1100"/>
      <c r="J3204" s="1095"/>
    </row>
    <row r="3205" spans="1:10" ht="48" x14ac:dyDescent="0.3">
      <c r="A3205" s="1099" t="s">
        <v>2372</v>
      </c>
      <c r="B3205" s="1099" t="s">
        <v>11892</v>
      </c>
      <c r="C3205" s="1099" t="s">
        <v>11889</v>
      </c>
      <c r="D3205" s="1099" t="s">
        <v>11890</v>
      </c>
      <c r="E3205" s="1099" t="s">
        <v>1629</v>
      </c>
      <c r="F3205" s="1099" t="s">
        <v>11891</v>
      </c>
      <c r="G3205" s="1100"/>
      <c r="H3205" s="1100"/>
      <c r="I3205" s="1100"/>
      <c r="J3205" s="1095"/>
    </row>
    <row r="3206" spans="1:10" ht="48" x14ac:dyDescent="0.3">
      <c r="A3206" s="1099" t="s">
        <v>2372</v>
      </c>
      <c r="B3206" s="1099" t="s">
        <v>11893</v>
      </c>
      <c r="C3206" s="1099" t="s">
        <v>11889</v>
      </c>
      <c r="D3206" s="1099" t="s">
        <v>11890</v>
      </c>
      <c r="E3206" s="1099" t="s">
        <v>1667</v>
      </c>
      <c r="F3206" s="1099" t="s">
        <v>11891</v>
      </c>
      <c r="G3206" s="1100"/>
      <c r="H3206" s="1100"/>
      <c r="I3206" s="1100"/>
      <c r="J3206" s="1095"/>
    </row>
    <row r="3207" spans="1:10" x14ac:dyDescent="0.3">
      <c r="A3207" s="1097"/>
      <c r="B3207" s="1097"/>
      <c r="C3207" s="1097"/>
      <c r="D3207" s="1097"/>
      <c r="E3207" s="1097"/>
      <c r="F3207" s="1097"/>
      <c r="G3207" s="1098"/>
      <c r="H3207" s="1098"/>
      <c r="I3207" s="1098"/>
      <c r="J3207" s="1072"/>
    </row>
    <row r="3208" spans="1:10" ht="38.25" x14ac:dyDescent="0.3">
      <c r="A3208" s="1023" t="s">
        <v>2344</v>
      </c>
      <c r="B3208" s="1024" t="s">
        <v>2383</v>
      </c>
      <c r="C3208" s="1024" t="s">
        <v>10592</v>
      </c>
      <c r="D3208" s="1024" t="s">
        <v>10812</v>
      </c>
      <c r="E3208" s="1024" t="s">
        <v>1667</v>
      </c>
      <c r="F3208" s="1024" t="s">
        <v>2384</v>
      </c>
      <c r="G3208" s="1024" t="s">
        <v>2385</v>
      </c>
      <c r="H3208" s="1024" t="s">
        <v>2386</v>
      </c>
      <c r="I3208" s="1024" t="s">
        <v>1908</v>
      </c>
      <c r="J3208" s="1024" t="s">
        <v>2387</v>
      </c>
    </row>
    <row r="3209" spans="1:10" ht="38.25" x14ac:dyDescent="0.3">
      <c r="A3209" s="1023" t="s">
        <v>2344</v>
      </c>
      <c r="B3209" s="1024" t="s">
        <v>2383</v>
      </c>
      <c r="C3209" s="1024" t="s">
        <v>10592</v>
      </c>
      <c r="D3209" s="1024" t="s">
        <v>10812</v>
      </c>
      <c r="E3209" s="1024" t="s">
        <v>1667</v>
      </c>
      <c r="F3209" s="1024" t="s">
        <v>4003</v>
      </c>
      <c r="G3209" s="1024" t="s">
        <v>2388</v>
      </c>
      <c r="H3209" s="1024" t="s">
        <v>2389</v>
      </c>
      <c r="I3209" s="1024" t="s">
        <v>2390</v>
      </c>
      <c r="J3209" s="1024" t="s">
        <v>2391</v>
      </c>
    </row>
    <row r="3210" spans="1:10" ht="38.25" x14ac:dyDescent="0.3">
      <c r="A3210" s="1023" t="s">
        <v>2344</v>
      </c>
      <c r="B3210" s="1024" t="s">
        <v>2392</v>
      </c>
      <c r="C3210" s="1024" t="s">
        <v>10592</v>
      </c>
      <c r="D3210" s="1024" t="s">
        <v>10812</v>
      </c>
      <c r="E3210" s="1024" t="s">
        <v>1388</v>
      </c>
      <c r="F3210" s="1024" t="s">
        <v>2384</v>
      </c>
      <c r="G3210" s="1024" t="s">
        <v>2385</v>
      </c>
      <c r="H3210" s="1024" t="s">
        <v>2386</v>
      </c>
      <c r="I3210" s="1024" t="s">
        <v>1908</v>
      </c>
      <c r="J3210" s="1024" t="s">
        <v>2387</v>
      </c>
    </row>
    <row r="3211" spans="1:10" ht="38.25" x14ac:dyDescent="0.3">
      <c r="A3211" s="1023" t="s">
        <v>2344</v>
      </c>
      <c r="B3211" s="1024" t="s">
        <v>2392</v>
      </c>
      <c r="C3211" s="1024" t="s">
        <v>10592</v>
      </c>
      <c r="D3211" s="1024" t="s">
        <v>10812</v>
      </c>
      <c r="E3211" s="1024" t="s">
        <v>1388</v>
      </c>
      <c r="F3211" s="1024" t="s">
        <v>4003</v>
      </c>
      <c r="G3211" s="1024" t="s">
        <v>2388</v>
      </c>
      <c r="H3211" s="1024" t="s">
        <v>2389</v>
      </c>
      <c r="I3211" s="1024" t="s">
        <v>2390</v>
      </c>
      <c r="J3211" s="1024" t="s">
        <v>2391</v>
      </c>
    </row>
    <row r="3212" spans="1:10" ht="38.25" x14ac:dyDescent="0.3">
      <c r="A3212" s="1023" t="s">
        <v>2344</v>
      </c>
      <c r="B3212" s="1024" t="s">
        <v>2392</v>
      </c>
      <c r="C3212" s="1024" t="s">
        <v>10592</v>
      </c>
      <c r="D3212" s="1024" t="s">
        <v>10812</v>
      </c>
      <c r="E3212" s="1024" t="s">
        <v>1388</v>
      </c>
      <c r="F3212" s="1024" t="s">
        <v>2393</v>
      </c>
      <c r="G3212" s="1024" t="s">
        <v>2003</v>
      </c>
      <c r="H3212" s="1024" t="s">
        <v>2394</v>
      </c>
      <c r="I3212" s="1024" t="s">
        <v>1570</v>
      </c>
      <c r="J3212" s="1024" t="s">
        <v>2395</v>
      </c>
    </row>
    <row r="3213" spans="1:10" ht="38.25" x14ac:dyDescent="0.3">
      <c r="A3213" s="1023" t="s">
        <v>2344</v>
      </c>
      <c r="B3213" s="1024" t="s">
        <v>2392</v>
      </c>
      <c r="C3213" s="1024" t="s">
        <v>10592</v>
      </c>
      <c r="D3213" s="1024" t="s">
        <v>10812</v>
      </c>
      <c r="E3213" s="1024" t="s">
        <v>1388</v>
      </c>
      <c r="F3213" s="1024" t="s">
        <v>4004</v>
      </c>
      <c r="G3213" s="1024" t="s">
        <v>2396</v>
      </c>
      <c r="H3213" s="1024" t="s">
        <v>2397</v>
      </c>
      <c r="I3213" s="1024" t="s">
        <v>1701</v>
      </c>
      <c r="J3213" s="1024" t="s">
        <v>2398</v>
      </c>
    </row>
    <row r="3214" spans="1:10" ht="38.25" x14ac:dyDescent="0.3">
      <c r="A3214" s="1023" t="s">
        <v>2344</v>
      </c>
      <c r="B3214" s="1024" t="s">
        <v>2399</v>
      </c>
      <c r="C3214" s="1024" t="s">
        <v>10592</v>
      </c>
      <c r="D3214" s="1024" t="s">
        <v>10812</v>
      </c>
      <c r="E3214" s="1024" t="s">
        <v>2400</v>
      </c>
      <c r="F3214" s="1024" t="s">
        <v>2401</v>
      </c>
      <c r="G3214" s="1024" t="s">
        <v>2402</v>
      </c>
      <c r="H3214" s="1024" t="s">
        <v>2403</v>
      </c>
      <c r="I3214" s="1024" t="s">
        <v>2404</v>
      </c>
      <c r="J3214" s="1024" t="s">
        <v>2405</v>
      </c>
    </row>
    <row r="3215" spans="1:10" ht="51" x14ac:dyDescent="0.3">
      <c r="A3215" s="1023" t="s">
        <v>2344</v>
      </c>
      <c r="B3215" s="1024" t="s">
        <v>2399</v>
      </c>
      <c r="C3215" s="1024" t="s">
        <v>10592</v>
      </c>
      <c r="D3215" s="1024" t="s">
        <v>10812</v>
      </c>
      <c r="E3215" s="1024" t="s">
        <v>2406</v>
      </c>
      <c r="F3215" s="1024" t="s">
        <v>4005</v>
      </c>
      <c r="G3215" s="1024" t="s">
        <v>2407</v>
      </c>
      <c r="H3215" s="1024" t="s">
        <v>2408</v>
      </c>
      <c r="I3215" s="1024" t="s">
        <v>2409</v>
      </c>
      <c r="J3215" s="1024" t="s">
        <v>2410</v>
      </c>
    </row>
    <row r="3216" spans="1:10" ht="51" x14ac:dyDescent="0.3">
      <c r="A3216" s="1023" t="s">
        <v>2344</v>
      </c>
      <c r="B3216" s="1024" t="s">
        <v>2399</v>
      </c>
      <c r="C3216" s="1024" t="s">
        <v>10592</v>
      </c>
      <c r="D3216" s="1024" t="s">
        <v>10812</v>
      </c>
      <c r="E3216" s="1024" t="s">
        <v>2406</v>
      </c>
      <c r="F3216" s="1024" t="s">
        <v>2411</v>
      </c>
      <c r="G3216" s="1024" t="s">
        <v>2407</v>
      </c>
      <c r="H3216" s="1024" t="s">
        <v>2408</v>
      </c>
      <c r="I3216" s="1024" t="s">
        <v>2409</v>
      </c>
      <c r="J3216" s="1024" t="s">
        <v>2410</v>
      </c>
    </row>
    <row r="3217" spans="1:10" ht="51" x14ac:dyDescent="0.3">
      <c r="A3217" s="1023" t="s">
        <v>2344</v>
      </c>
      <c r="B3217" s="1024" t="s">
        <v>2399</v>
      </c>
      <c r="C3217" s="1024" t="s">
        <v>10592</v>
      </c>
      <c r="D3217" s="1024" t="s">
        <v>10812</v>
      </c>
      <c r="E3217" s="1024" t="s">
        <v>2406</v>
      </c>
      <c r="F3217" s="1024" t="s">
        <v>2412</v>
      </c>
      <c r="G3217" s="1024" t="s">
        <v>2407</v>
      </c>
      <c r="H3217" s="1024" t="s">
        <v>2408</v>
      </c>
      <c r="I3217" s="1024" t="s">
        <v>2409</v>
      </c>
      <c r="J3217" s="1024" t="s">
        <v>2410</v>
      </c>
    </row>
    <row r="3218" spans="1:10" ht="38.25" x14ac:dyDescent="0.3">
      <c r="A3218" s="1023" t="s">
        <v>2344</v>
      </c>
      <c r="B3218" s="1024" t="s">
        <v>2399</v>
      </c>
      <c r="C3218" s="1024" t="s">
        <v>10592</v>
      </c>
      <c r="D3218" s="1024" t="s">
        <v>10812</v>
      </c>
      <c r="E3218" s="1024" t="s">
        <v>2413</v>
      </c>
      <c r="F3218" s="1024" t="s">
        <v>2414</v>
      </c>
      <c r="G3218" s="1024" t="s">
        <v>2407</v>
      </c>
      <c r="H3218" s="1024" t="s">
        <v>2408</v>
      </c>
      <c r="I3218" s="1024" t="s">
        <v>2409</v>
      </c>
      <c r="J3218" s="1024" t="s">
        <v>2410</v>
      </c>
    </row>
    <row r="3219" spans="1:10" ht="38.25" x14ac:dyDescent="0.3">
      <c r="A3219" s="1023" t="s">
        <v>2344</v>
      </c>
      <c r="B3219" s="1024" t="s">
        <v>2399</v>
      </c>
      <c r="C3219" s="1024" t="s">
        <v>10592</v>
      </c>
      <c r="D3219" s="1024" t="s">
        <v>10812</v>
      </c>
      <c r="E3219" s="1024" t="s">
        <v>2415</v>
      </c>
      <c r="F3219" s="1024" t="s">
        <v>2416</v>
      </c>
      <c r="G3219" s="1570" t="s">
        <v>2417</v>
      </c>
      <c r="H3219" s="1570"/>
      <c r="I3219" s="1570"/>
      <c r="J3219" s="1570"/>
    </row>
    <row r="3220" spans="1:10" ht="38.25" x14ac:dyDescent="0.3">
      <c r="A3220" s="1023" t="s">
        <v>2344</v>
      </c>
      <c r="B3220" s="1024" t="s">
        <v>2399</v>
      </c>
      <c r="C3220" s="1024" t="s">
        <v>10592</v>
      </c>
      <c r="D3220" s="1024" t="s">
        <v>10812</v>
      </c>
      <c r="E3220" s="1024" t="s">
        <v>2418</v>
      </c>
      <c r="F3220" s="1024" t="s">
        <v>2419</v>
      </c>
      <c r="G3220" s="1024" t="s">
        <v>2402</v>
      </c>
      <c r="H3220" s="1024" t="s">
        <v>2403</v>
      </c>
      <c r="I3220" s="1024" t="s">
        <v>2404</v>
      </c>
      <c r="J3220" s="1024" t="s">
        <v>2405</v>
      </c>
    </row>
    <row r="3221" spans="1:10" ht="51" x14ac:dyDescent="0.3">
      <c r="A3221" s="1023" t="s">
        <v>2344</v>
      </c>
      <c r="B3221" s="1024" t="s">
        <v>2399</v>
      </c>
      <c r="C3221" s="1024" t="s">
        <v>10592</v>
      </c>
      <c r="D3221" s="1024" t="s">
        <v>10812</v>
      </c>
      <c r="E3221" s="1024" t="s">
        <v>2420</v>
      </c>
      <c r="F3221" s="1024" t="s">
        <v>2421</v>
      </c>
      <c r="G3221" s="1024" t="s">
        <v>2422</v>
      </c>
      <c r="H3221" s="1024" t="s">
        <v>2423</v>
      </c>
      <c r="I3221" s="1024" t="s">
        <v>1717</v>
      </c>
      <c r="J3221" s="1024" t="s">
        <v>2424</v>
      </c>
    </row>
    <row r="3222" spans="1:10" ht="38.25" x14ac:dyDescent="0.3">
      <c r="A3222" s="1023" t="s">
        <v>2344</v>
      </c>
      <c r="B3222" s="1024" t="s">
        <v>2399</v>
      </c>
      <c r="C3222" s="1024" t="s">
        <v>10592</v>
      </c>
      <c r="D3222" s="1024" t="s">
        <v>10812</v>
      </c>
      <c r="E3222" s="1024" t="s">
        <v>2425</v>
      </c>
      <c r="F3222" s="1024" t="s">
        <v>2426</v>
      </c>
      <c r="G3222" s="1570" t="s">
        <v>2417</v>
      </c>
      <c r="H3222" s="1570"/>
      <c r="I3222" s="1570"/>
      <c r="J3222" s="1570"/>
    </row>
    <row r="3223" spans="1:10" ht="38.25" x14ac:dyDescent="0.3">
      <c r="A3223" s="1023" t="s">
        <v>2344</v>
      </c>
      <c r="B3223" s="1024" t="s">
        <v>2399</v>
      </c>
      <c r="C3223" s="1024" t="s">
        <v>10592</v>
      </c>
      <c r="D3223" s="1024" t="s">
        <v>10812</v>
      </c>
      <c r="E3223" s="1024" t="s">
        <v>2427</v>
      </c>
      <c r="F3223" s="1024" t="s">
        <v>2428</v>
      </c>
      <c r="G3223" s="1024" t="s">
        <v>2429</v>
      </c>
      <c r="H3223" s="1024" t="s">
        <v>2408</v>
      </c>
      <c r="I3223" s="1024" t="s">
        <v>1582</v>
      </c>
      <c r="J3223" s="1024" t="s">
        <v>2430</v>
      </c>
    </row>
    <row r="3224" spans="1:10" ht="38.25" x14ac:dyDescent="0.3">
      <c r="A3224" s="1023" t="s">
        <v>2344</v>
      </c>
      <c r="B3224" s="1024" t="s">
        <v>2399</v>
      </c>
      <c r="C3224" s="1024" t="s">
        <v>10592</v>
      </c>
      <c r="D3224" s="1024" t="s">
        <v>10812</v>
      </c>
      <c r="E3224" s="1024" t="s">
        <v>2431</v>
      </c>
      <c r="F3224" s="1024" t="s">
        <v>2432</v>
      </c>
      <c r="G3224" s="1024" t="s">
        <v>2433</v>
      </c>
      <c r="H3224" s="1024" t="s">
        <v>2434</v>
      </c>
      <c r="I3224" s="1024" t="s">
        <v>2435</v>
      </c>
      <c r="J3224" s="1024" t="s">
        <v>2436</v>
      </c>
    </row>
    <row r="3225" spans="1:10" ht="38.25" x14ac:dyDescent="0.3">
      <c r="A3225" s="1023" t="s">
        <v>2344</v>
      </c>
      <c r="B3225" s="1024" t="s">
        <v>2399</v>
      </c>
      <c r="C3225" s="1024" t="s">
        <v>10592</v>
      </c>
      <c r="D3225" s="1024" t="s">
        <v>10812</v>
      </c>
      <c r="E3225" s="1024" t="s">
        <v>2437</v>
      </c>
      <c r="F3225" s="1024" t="s">
        <v>2438</v>
      </c>
      <c r="G3225" s="1024" t="s">
        <v>2439</v>
      </c>
      <c r="H3225" s="1024" t="s">
        <v>2440</v>
      </c>
      <c r="I3225" s="1024" t="s">
        <v>2441</v>
      </c>
      <c r="J3225" s="1024" t="s">
        <v>2442</v>
      </c>
    </row>
    <row r="3226" spans="1:10" ht="38.25" x14ac:dyDescent="0.3">
      <c r="A3226" s="1023" t="s">
        <v>2344</v>
      </c>
      <c r="B3226" s="1024" t="s">
        <v>2399</v>
      </c>
      <c r="C3226" s="1024" t="s">
        <v>10592</v>
      </c>
      <c r="D3226" s="1024" t="s">
        <v>10812</v>
      </c>
      <c r="E3226" s="1024" t="s">
        <v>2443</v>
      </c>
      <c r="F3226" s="1024" t="s">
        <v>2444</v>
      </c>
      <c r="G3226" s="1024" t="s">
        <v>2445</v>
      </c>
      <c r="H3226" s="1024" t="s">
        <v>2446</v>
      </c>
      <c r="I3226" s="1024" t="s">
        <v>2447</v>
      </c>
      <c r="J3226" s="1024" t="s">
        <v>2448</v>
      </c>
    </row>
    <row r="3227" spans="1:10" ht="38.25" x14ac:dyDescent="0.3">
      <c r="A3227" s="1023" t="s">
        <v>2344</v>
      </c>
      <c r="B3227" s="1024" t="s">
        <v>2399</v>
      </c>
      <c r="C3227" s="1024" t="s">
        <v>10592</v>
      </c>
      <c r="D3227" s="1024" t="s">
        <v>10812</v>
      </c>
      <c r="E3227" s="1024" t="s">
        <v>2449</v>
      </c>
      <c r="F3227" s="1024" t="s">
        <v>2450</v>
      </c>
      <c r="G3227" s="1024" t="s">
        <v>2451</v>
      </c>
      <c r="H3227" s="1024" t="s">
        <v>2452</v>
      </c>
      <c r="I3227" s="1024" t="s">
        <v>1791</v>
      </c>
      <c r="J3227" s="1024" t="s">
        <v>2453</v>
      </c>
    </row>
    <row r="3228" spans="1:10" ht="38.25" x14ac:dyDescent="0.3">
      <c r="A3228" s="1023" t="s">
        <v>2344</v>
      </c>
      <c r="B3228" s="1024" t="s">
        <v>2399</v>
      </c>
      <c r="C3228" s="1024" t="s">
        <v>10592</v>
      </c>
      <c r="D3228" s="1024" t="s">
        <v>10812</v>
      </c>
      <c r="E3228" s="1024" t="s">
        <v>2454</v>
      </c>
      <c r="F3228" s="1024" t="s">
        <v>2455</v>
      </c>
      <c r="G3228" s="1024" t="s">
        <v>2456</v>
      </c>
      <c r="H3228" s="1024" t="s">
        <v>2457</v>
      </c>
      <c r="I3228" s="1024" t="s">
        <v>2458</v>
      </c>
      <c r="J3228" s="1024" t="s">
        <v>2459</v>
      </c>
    </row>
    <row r="3229" spans="1:10" ht="38.25" x14ac:dyDescent="0.3">
      <c r="A3229" s="1023" t="s">
        <v>2344</v>
      </c>
      <c r="B3229" s="1024" t="s">
        <v>2399</v>
      </c>
      <c r="C3229" s="1024" t="s">
        <v>10592</v>
      </c>
      <c r="D3229" s="1024" t="s">
        <v>10812</v>
      </c>
      <c r="E3229" s="1024" t="s">
        <v>2460</v>
      </c>
      <c r="F3229" s="1024" t="s">
        <v>4006</v>
      </c>
      <c r="G3229" s="1024" t="s">
        <v>2461</v>
      </c>
      <c r="H3229" s="1024" t="s">
        <v>2462</v>
      </c>
      <c r="I3229" s="1024" t="s">
        <v>2463</v>
      </c>
      <c r="J3229" s="1024" t="s">
        <v>2464</v>
      </c>
    </row>
    <row r="3230" spans="1:10" ht="38.25" x14ac:dyDescent="0.3">
      <c r="A3230" s="1023" t="s">
        <v>2344</v>
      </c>
      <c r="B3230" s="1024" t="s">
        <v>2399</v>
      </c>
      <c r="C3230" s="1024" t="s">
        <v>10592</v>
      </c>
      <c r="D3230" s="1024" t="s">
        <v>10812</v>
      </c>
      <c r="E3230" s="1024" t="s">
        <v>2465</v>
      </c>
      <c r="F3230" s="1024" t="s">
        <v>4007</v>
      </c>
      <c r="G3230" s="1024" t="s">
        <v>2466</v>
      </c>
      <c r="H3230" s="1024" t="s">
        <v>2071</v>
      </c>
      <c r="I3230" s="1024" t="s">
        <v>1717</v>
      </c>
      <c r="J3230" s="1024" t="s">
        <v>2467</v>
      </c>
    </row>
    <row r="3231" spans="1:10" ht="38.25" x14ac:dyDescent="0.3">
      <c r="A3231" s="1023" t="s">
        <v>2344</v>
      </c>
      <c r="B3231" s="1024" t="s">
        <v>2399</v>
      </c>
      <c r="C3231" s="1024" t="s">
        <v>10592</v>
      </c>
      <c r="D3231" s="1024" t="s">
        <v>10812</v>
      </c>
      <c r="E3231" s="1024" t="s">
        <v>2468</v>
      </c>
      <c r="F3231" s="1024" t="s">
        <v>2469</v>
      </c>
      <c r="G3231" s="1024" t="s">
        <v>2470</v>
      </c>
      <c r="H3231" s="1024" t="s">
        <v>2471</v>
      </c>
      <c r="I3231" s="1024" t="s">
        <v>2144</v>
      </c>
      <c r="J3231" s="1024" t="s">
        <v>2472</v>
      </c>
    </row>
    <row r="3232" spans="1:10" ht="38.25" x14ac:dyDescent="0.3">
      <c r="A3232" s="1150" t="s">
        <v>10841</v>
      </c>
      <c r="B3232" s="1129"/>
      <c r="C3232" s="1154" t="s">
        <v>10592</v>
      </c>
      <c r="D3232" s="1062" t="s">
        <v>12079</v>
      </c>
      <c r="E3232" s="1129"/>
      <c r="F3232" s="1129"/>
      <c r="G3232" s="1129"/>
      <c r="H3232" s="1129"/>
      <c r="I3232" s="1129"/>
      <c r="J3232" s="1129"/>
    </row>
    <row r="3233" spans="1:10" ht="38.25" x14ac:dyDescent="0.3">
      <c r="A3233" s="1023" t="s">
        <v>2362</v>
      </c>
      <c r="B3233" s="1024" t="s">
        <v>2650</v>
      </c>
      <c r="C3233" s="1024" t="s">
        <v>10813</v>
      </c>
      <c r="D3233" s="1024" t="s">
        <v>2651</v>
      </c>
      <c r="E3233" s="1024" t="s">
        <v>214</v>
      </c>
      <c r="F3233" s="1024" t="s">
        <v>4008</v>
      </c>
      <c r="G3233" s="1024" t="s">
        <v>2652</v>
      </c>
      <c r="H3233" s="1024" t="s">
        <v>2238</v>
      </c>
      <c r="I3233" s="1024" t="s">
        <v>2653</v>
      </c>
      <c r="J3233" s="1024" t="s">
        <v>2654</v>
      </c>
    </row>
    <row r="3234" spans="1:10" ht="38.25" x14ac:dyDescent="0.3">
      <c r="A3234" s="1023" t="s">
        <v>2362</v>
      </c>
      <c r="B3234" s="1024" t="s">
        <v>2650</v>
      </c>
      <c r="C3234" s="1024" t="s">
        <v>10813</v>
      </c>
      <c r="D3234" s="1024" t="s">
        <v>2651</v>
      </c>
      <c r="E3234" s="1024" t="s">
        <v>214</v>
      </c>
      <c r="F3234" s="1024" t="s">
        <v>2655</v>
      </c>
      <c r="G3234" s="1024" t="s">
        <v>2656</v>
      </c>
      <c r="H3234" s="1024" t="s">
        <v>2135</v>
      </c>
      <c r="I3234" s="1024" t="s">
        <v>2657</v>
      </c>
      <c r="J3234" s="1024" t="s">
        <v>2658</v>
      </c>
    </row>
    <row r="3235" spans="1:10" ht="38.25" x14ac:dyDescent="0.3">
      <c r="A3235" s="1023" t="s">
        <v>2362</v>
      </c>
      <c r="B3235" s="1024" t="s">
        <v>2650</v>
      </c>
      <c r="C3235" s="1024" t="s">
        <v>10813</v>
      </c>
      <c r="D3235" s="1024" t="s">
        <v>2651</v>
      </c>
      <c r="E3235" s="1024" t="s">
        <v>214</v>
      </c>
      <c r="F3235" s="1024" t="s">
        <v>2659</v>
      </c>
      <c r="G3235" s="1024" t="s">
        <v>2660</v>
      </c>
      <c r="H3235" s="1024" t="s">
        <v>1621</v>
      </c>
      <c r="I3235" s="1024" t="s">
        <v>1622</v>
      </c>
      <c r="J3235" s="1024" t="s">
        <v>2661</v>
      </c>
    </row>
    <row r="3236" spans="1:10" ht="38.25" x14ac:dyDescent="0.3">
      <c r="A3236" s="1023" t="s">
        <v>2362</v>
      </c>
      <c r="B3236" s="1024" t="s">
        <v>2650</v>
      </c>
      <c r="C3236" s="1024" t="s">
        <v>10813</v>
      </c>
      <c r="D3236" s="1024" t="s">
        <v>2651</v>
      </c>
      <c r="E3236" s="1024" t="s">
        <v>214</v>
      </c>
      <c r="F3236" s="1024" t="s">
        <v>2662</v>
      </c>
      <c r="G3236" s="1024" t="s">
        <v>2663</v>
      </c>
      <c r="H3236" s="1024" t="s">
        <v>2561</v>
      </c>
      <c r="I3236" s="1024" t="s">
        <v>1705</v>
      </c>
      <c r="J3236" s="1024" t="s">
        <v>2664</v>
      </c>
    </row>
    <row r="3237" spans="1:10" ht="38.25" x14ac:dyDescent="0.3">
      <c r="A3237" s="1023" t="s">
        <v>2362</v>
      </c>
      <c r="B3237" s="1024" t="s">
        <v>2665</v>
      </c>
      <c r="C3237" s="1024" t="s">
        <v>10813</v>
      </c>
      <c r="D3237" s="1024" t="s">
        <v>2651</v>
      </c>
      <c r="E3237" s="1024" t="s">
        <v>2666</v>
      </c>
      <c r="F3237" s="1024" t="s">
        <v>4009</v>
      </c>
      <c r="G3237" s="1024" t="s">
        <v>2667</v>
      </c>
      <c r="H3237" s="1024" t="s">
        <v>2668</v>
      </c>
      <c r="I3237" s="1024" t="s">
        <v>2669</v>
      </c>
      <c r="J3237" s="1024" t="s">
        <v>2670</v>
      </c>
    </row>
    <row r="3238" spans="1:10" ht="38.25" x14ac:dyDescent="0.3">
      <c r="A3238" s="1023" t="s">
        <v>2362</v>
      </c>
      <c r="B3238" s="1024" t="s">
        <v>2665</v>
      </c>
      <c r="C3238" s="1024" t="s">
        <v>10813</v>
      </c>
      <c r="D3238" s="1024" t="s">
        <v>2651</v>
      </c>
      <c r="E3238" s="1024" t="s">
        <v>2666</v>
      </c>
      <c r="F3238" s="1024" t="s">
        <v>4010</v>
      </c>
      <c r="G3238" s="1024" t="s">
        <v>2667</v>
      </c>
      <c r="H3238" s="1024" t="s">
        <v>2668</v>
      </c>
      <c r="I3238" s="1024" t="s">
        <v>2669</v>
      </c>
      <c r="J3238" s="1024" t="s">
        <v>2670</v>
      </c>
    </row>
    <row r="3239" spans="1:10" ht="38.25" x14ac:dyDescent="0.3">
      <c r="A3239" s="1023" t="s">
        <v>2362</v>
      </c>
      <c r="B3239" s="1024" t="s">
        <v>2665</v>
      </c>
      <c r="C3239" s="1024" t="s">
        <v>10813</v>
      </c>
      <c r="D3239" s="1024" t="s">
        <v>2651</v>
      </c>
      <c r="E3239" s="1024" t="s">
        <v>1629</v>
      </c>
      <c r="F3239" s="1024" t="s">
        <v>2671</v>
      </c>
      <c r="G3239" s="1024" t="s">
        <v>2667</v>
      </c>
      <c r="H3239" s="1024" t="s">
        <v>2668</v>
      </c>
      <c r="I3239" s="1024" t="s">
        <v>2669</v>
      </c>
      <c r="J3239" s="1024" t="s">
        <v>2672</v>
      </c>
    </row>
    <row r="3240" spans="1:10" ht="38.25" x14ac:dyDescent="0.3">
      <c r="A3240" s="1023" t="s">
        <v>2362</v>
      </c>
      <c r="B3240" s="1024" t="s">
        <v>2665</v>
      </c>
      <c r="C3240" s="1024" t="s">
        <v>10813</v>
      </c>
      <c r="D3240" s="1024" t="s">
        <v>2651</v>
      </c>
      <c r="E3240" s="1024" t="s">
        <v>1629</v>
      </c>
      <c r="F3240" s="1024" t="s">
        <v>2673</v>
      </c>
      <c r="G3240" s="1024" t="s">
        <v>2674</v>
      </c>
      <c r="H3240" s="1024" t="s">
        <v>2675</v>
      </c>
      <c r="I3240" s="1024" t="s">
        <v>2676</v>
      </c>
      <c r="J3240" s="1024" t="s">
        <v>2677</v>
      </c>
    </row>
    <row r="3241" spans="1:10" ht="38.25" x14ac:dyDescent="0.3">
      <c r="A3241" s="1023" t="s">
        <v>2362</v>
      </c>
      <c r="B3241" s="1024" t="s">
        <v>2665</v>
      </c>
      <c r="C3241" s="1024" t="s">
        <v>10813</v>
      </c>
      <c r="D3241" s="1024" t="s">
        <v>2651</v>
      </c>
      <c r="E3241" s="1024" t="s">
        <v>1629</v>
      </c>
      <c r="F3241" s="1024" t="s">
        <v>2678</v>
      </c>
      <c r="G3241" s="1024" t="s">
        <v>2679</v>
      </c>
      <c r="H3241" s="1024" t="s">
        <v>2680</v>
      </c>
      <c r="I3241" s="1024" t="s">
        <v>2681</v>
      </c>
      <c r="J3241" s="1024" t="s">
        <v>2682</v>
      </c>
    </row>
    <row r="3242" spans="1:10" ht="38.25" x14ac:dyDescent="0.3">
      <c r="A3242" s="1023" t="s">
        <v>2362</v>
      </c>
      <c r="B3242" s="1024" t="s">
        <v>2665</v>
      </c>
      <c r="C3242" s="1024" t="s">
        <v>10813</v>
      </c>
      <c r="D3242" s="1024" t="s">
        <v>2651</v>
      </c>
      <c r="E3242" s="1024" t="s">
        <v>1629</v>
      </c>
      <c r="F3242" s="1024" t="s">
        <v>2683</v>
      </c>
      <c r="G3242" s="1024" t="s">
        <v>2684</v>
      </c>
      <c r="H3242" s="1024" t="s">
        <v>2685</v>
      </c>
      <c r="I3242" s="1024" t="s">
        <v>2686</v>
      </c>
      <c r="J3242" s="1024" t="s">
        <v>2687</v>
      </c>
    </row>
    <row r="3243" spans="1:10" ht="38.25" x14ac:dyDescent="0.3">
      <c r="A3243" s="1023" t="s">
        <v>2362</v>
      </c>
      <c r="B3243" s="1024" t="s">
        <v>2665</v>
      </c>
      <c r="C3243" s="1024" t="s">
        <v>10813</v>
      </c>
      <c r="D3243" s="1024" t="s">
        <v>2651</v>
      </c>
      <c r="E3243" s="1024" t="s">
        <v>1629</v>
      </c>
      <c r="F3243" s="1024" t="s">
        <v>2688</v>
      </c>
      <c r="G3243" s="1024" t="s">
        <v>2689</v>
      </c>
      <c r="H3243" s="1024" t="s">
        <v>2690</v>
      </c>
      <c r="I3243" s="1024" t="s">
        <v>2523</v>
      </c>
      <c r="J3243" s="1024" t="s">
        <v>2691</v>
      </c>
    </row>
    <row r="3244" spans="1:10" ht="38.25" x14ac:dyDescent="0.3">
      <c r="A3244" s="1023" t="s">
        <v>2362</v>
      </c>
      <c r="B3244" s="1024" t="s">
        <v>2665</v>
      </c>
      <c r="C3244" s="1024" t="s">
        <v>10813</v>
      </c>
      <c r="D3244" s="1024" t="s">
        <v>2651</v>
      </c>
      <c r="E3244" s="1024" t="s">
        <v>1629</v>
      </c>
      <c r="F3244" s="1024" t="s">
        <v>2692</v>
      </c>
      <c r="G3244" s="1024" t="s">
        <v>2693</v>
      </c>
      <c r="H3244" s="1024" t="s">
        <v>2694</v>
      </c>
      <c r="I3244" s="1024" t="s">
        <v>1717</v>
      </c>
      <c r="J3244" s="1024" t="s">
        <v>2695</v>
      </c>
    </row>
    <row r="3245" spans="1:10" ht="38.25" x14ac:dyDescent="0.3">
      <c r="A3245" s="1023" t="s">
        <v>2362</v>
      </c>
      <c r="B3245" s="1024" t="s">
        <v>2665</v>
      </c>
      <c r="C3245" s="1024" t="s">
        <v>10813</v>
      </c>
      <c r="D3245" s="1024" t="s">
        <v>2651</v>
      </c>
      <c r="E3245" s="1024" t="s">
        <v>1629</v>
      </c>
      <c r="F3245" s="1024" t="s">
        <v>2696</v>
      </c>
      <c r="G3245" s="1024" t="s">
        <v>2697</v>
      </c>
      <c r="H3245" s="1024" t="s">
        <v>2698</v>
      </c>
      <c r="I3245" s="1024" t="s">
        <v>2562</v>
      </c>
      <c r="J3245" s="1024" t="s">
        <v>2699</v>
      </c>
    </row>
    <row r="3246" spans="1:10" ht="38.25" x14ac:dyDescent="0.3">
      <c r="A3246" s="1023" t="s">
        <v>2362</v>
      </c>
      <c r="B3246" s="1024" t="s">
        <v>2665</v>
      </c>
      <c r="C3246" s="1024" t="s">
        <v>10813</v>
      </c>
      <c r="D3246" s="1024" t="s">
        <v>2651</v>
      </c>
      <c r="E3246" s="1024" t="s">
        <v>1629</v>
      </c>
      <c r="F3246" s="1024" t="s">
        <v>2700</v>
      </c>
      <c r="G3246" s="1024" t="s">
        <v>2701</v>
      </c>
      <c r="H3246" s="1024" t="s">
        <v>1696</v>
      </c>
      <c r="I3246" s="1024" t="s">
        <v>2702</v>
      </c>
      <c r="J3246" s="1024" t="s">
        <v>2703</v>
      </c>
    </row>
    <row r="3247" spans="1:10" ht="38.25" x14ac:dyDescent="0.3">
      <c r="A3247" s="1023" t="s">
        <v>2362</v>
      </c>
      <c r="B3247" s="1024" t="s">
        <v>2665</v>
      </c>
      <c r="C3247" s="1024" t="s">
        <v>10813</v>
      </c>
      <c r="D3247" s="1024" t="s">
        <v>2651</v>
      </c>
      <c r="E3247" s="1024" t="s">
        <v>1629</v>
      </c>
      <c r="F3247" s="1024" t="s">
        <v>2704</v>
      </c>
      <c r="G3247" s="1024" t="s">
        <v>2705</v>
      </c>
      <c r="H3247" s="1024" t="s">
        <v>2706</v>
      </c>
      <c r="I3247" s="1024" t="s">
        <v>2707</v>
      </c>
      <c r="J3247" s="1024" t="s">
        <v>2708</v>
      </c>
    </row>
    <row r="3248" spans="1:10" ht="38.25" x14ac:dyDescent="0.3">
      <c r="A3248" s="1023" t="s">
        <v>2362</v>
      </c>
      <c r="B3248" s="1024" t="s">
        <v>2665</v>
      </c>
      <c r="C3248" s="1024" t="s">
        <v>10813</v>
      </c>
      <c r="D3248" s="1024" t="s">
        <v>2651</v>
      </c>
      <c r="E3248" s="1024" t="s">
        <v>1629</v>
      </c>
      <c r="F3248" s="1024" t="s">
        <v>4011</v>
      </c>
      <c r="G3248" s="1024" t="s">
        <v>1687</v>
      </c>
      <c r="H3248" s="1024" t="s">
        <v>2709</v>
      </c>
      <c r="I3248" s="1024" t="s">
        <v>2710</v>
      </c>
      <c r="J3248" s="1024" t="s">
        <v>2711</v>
      </c>
    </row>
    <row r="3249" spans="1:10" ht="38.25" x14ac:dyDescent="0.3">
      <c r="A3249" s="1023" t="s">
        <v>2362</v>
      </c>
      <c r="B3249" s="1024" t="s">
        <v>2665</v>
      </c>
      <c r="C3249" s="1024" t="s">
        <v>10813</v>
      </c>
      <c r="D3249" s="1024" t="s">
        <v>2651</v>
      </c>
      <c r="E3249" s="1024" t="s">
        <v>1629</v>
      </c>
      <c r="F3249" s="1024" t="s">
        <v>2712</v>
      </c>
      <c r="G3249" s="1024" t="s">
        <v>2667</v>
      </c>
      <c r="H3249" s="1024" t="s">
        <v>2668</v>
      </c>
      <c r="I3249" s="1024" t="s">
        <v>2669</v>
      </c>
      <c r="J3249" s="1024" t="s">
        <v>2672</v>
      </c>
    </row>
    <row r="3250" spans="1:10" ht="38.25" x14ac:dyDescent="0.3">
      <c r="A3250" s="1023" t="s">
        <v>2362</v>
      </c>
      <c r="B3250" s="1024" t="s">
        <v>2665</v>
      </c>
      <c r="C3250" s="1024" t="s">
        <v>10813</v>
      </c>
      <c r="D3250" s="1024" t="s">
        <v>2651</v>
      </c>
      <c r="E3250" s="1024" t="s">
        <v>1629</v>
      </c>
      <c r="F3250" s="1024" t="s">
        <v>4012</v>
      </c>
      <c r="G3250" s="1024" t="s">
        <v>2713</v>
      </c>
      <c r="H3250" s="1024" t="s">
        <v>2408</v>
      </c>
      <c r="I3250" s="1024" t="s">
        <v>1717</v>
      </c>
      <c r="J3250" s="1024" t="s">
        <v>2714</v>
      </c>
    </row>
    <row r="3251" spans="1:10" ht="38.25" x14ac:dyDescent="0.3">
      <c r="A3251" s="1023" t="s">
        <v>2362</v>
      </c>
      <c r="B3251" s="1024" t="s">
        <v>2665</v>
      </c>
      <c r="C3251" s="1024" t="s">
        <v>10813</v>
      </c>
      <c r="D3251" s="1024" t="s">
        <v>2651</v>
      </c>
      <c r="E3251" s="1024" t="s">
        <v>1629</v>
      </c>
      <c r="F3251" s="1024" t="s">
        <v>2715</v>
      </c>
      <c r="G3251" s="1024" t="s">
        <v>2716</v>
      </c>
      <c r="H3251" s="1024" t="s">
        <v>1457</v>
      </c>
      <c r="I3251" s="1024" t="s">
        <v>2717</v>
      </c>
      <c r="J3251" s="1024" t="s">
        <v>2718</v>
      </c>
    </row>
    <row r="3252" spans="1:10" ht="38.25" x14ac:dyDescent="0.3">
      <c r="A3252" s="1023" t="s">
        <v>2362</v>
      </c>
      <c r="B3252" s="1024" t="s">
        <v>2665</v>
      </c>
      <c r="C3252" s="1024" t="s">
        <v>10813</v>
      </c>
      <c r="D3252" s="1024" t="s">
        <v>2651</v>
      </c>
      <c r="E3252" s="1024" t="s">
        <v>1629</v>
      </c>
      <c r="F3252" s="1024" t="s">
        <v>2719</v>
      </c>
      <c r="G3252" s="1024" t="s">
        <v>2720</v>
      </c>
      <c r="H3252" s="1024" t="s">
        <v>2721</v>
      </c>
      <c r="I3252" s="1024" t="s">
        <v>1434</v>
      </c>
      <c r="J3252" s="1024" t="s">
        <v>2722</v>
      </c>
    </row>
    <row r="3253" spans="1:10" ht="38.25" x14ac:dyDescent="0.3">
      <c r="A3253" s="1023" t="s">
        <v>2362</v>
      </c>
      <c r="B3253" s="1024" t="s">
        <v>2665</v>
      </c>
      <c r="C3253" s="1024" t="s">
        <v>10813</v>
      </c>
      <c r="D3253" s="1024" t="s">
        <v>2651</v>
      </c>
      <c r="E3253" s="1024" t="s">
        <v>1629</v>
      </c>
      <c r="F3253" s="1024" t="s">
        <v>2723</v>
      </c>
      <c r="G3253" s="1024" t="s">
        <v>2724</v>
      </c>
      <c r="H3253" s="1024" t="s">
        <v>2725</v>
      </c>
      <c r="I3253" s="1024" t="s">
        <v>2726</v>
      </c>
      <c r="J3253" s="1024" t="s">
        <v>2727</v>
      </c>
    </row>
    <row r="3254" spans="1:10" ht="38.25" x14ac:dyDescent="0.3">
      <c r="A3254" s="1023" t="s">
        <v>2362</v>
      </c>
      <c r="B3254" s="1024" t="s">
        <v>2665</v>
      </c>
      <c r="C3254" s="1024" t="s">
        <v>10813</v>
      </c>
      <c r="D3254" s="1024" t="s">
        <v>2651</v>
      </c>
      <c r="E3254" s="1024" t="s">
        <v>1629</v>
      </c>
      <c r="F3254" s="1024" t="s">
        <v>2728</v>
      </c>
      <c r="G3254" s="1024" t="s">
        <v>2729</v>
      </c>
      <c r="H3254" s="1024" t="s">
        <v>2730</v>
      </c>
      <c r="I3254" s="1024" t="s">
        <v>2731</v>
      </c>
      <c r="J3254" s="1024" t="s">
        <v>2732</v>
      </c>
    </row>
    <row r="3255" spans="1:10" ht="38.25" x14ac:dyDescent="0.3">
      <c r="A3255" s="1023" t="s">
        <v>2362</v>
      </c>
      <c r="B3255" s="1024" t="s">
        <v>2665</v>
      </c>
      <c r="C3255" s="1024" t="s">
        <v>10813</v>
      </c>
      <c r="D3255" s="1024" t="s">
        <v>2651</v>
      </c>
      <c r="E3255" s="1024" t="s">
        <v>1629</v>
      </c>
      <c r="F3255" s="1024" t="s">
        <v>2733</v>
      </c>
      <c r="G3255" s="1024" t="s">
        <v>2734</v>
      </c>
      <c r="H3255" s="1024" t="s">
        <v>2735</v>
      </c>
      <c r="I3255" s="1024" t="s">
        <v>2736</v>
      </c>
      <c r="J3255" s="1024" t="s">
        <v>2737</v>
      </c>
    </row>
    <row r="3256" spans="1:10" ht="38.25" x14ac:dyDescent="0.3">
      <c r="A3256" s="1023" t="s">
        <v>2362</v>
      </c>
      <c r="B3256" s="1024" t="s">
        <v>2665</v>
      </c>
      <c r="C3256" s="1024" t="s">
        <v>10813</v>
      </c>
      <c r="D3256" s="1024" t="s">
        <v>2651</v>
      </c>
      <c r="E3256" s="1024" t="s">
        <v>1629</v>
      </c>
      <c r="F3256" s="1024" t="s">
        <v>2738</v>
      </c>
      <c r="G3256" s="1024" t="s">
        <v>2739</v>
      </c>
      <c r="H3256" s="1024" t="s">
        <v>2740</v>
      </c>
      <c r="I3256" s="1024" t="s">
        <v>2741</v>
      </c>
      <c r="J3256" s="1024" t="s">
        <v>2742</v>
      </c>
    </row>
    <row r="3257" spans="1:10" ht="38.25" x14ac:dyDescent="0.3">
      <c r="A3257" s="1023" t="s">
        <v>2362</v>
      </c>
      <c r="B3257" s="1024" t="s">
        <v>2665</v>
      </c>
      <c r="C3257" s="1024" t="s">
        <v>10813</v>
      </c>
      <c r="D3257" s="1024" t="s">
        <v>2651</v>
      </c>
      <c r="E3257" s="1024" t="s">
        <v>1629</v>
      </c>
      <c r="F3257" s="1024" t="s">
        <v>2743</v>
      </c>
      <c r="G3257" s="1024" t="s">
        <v>2744</v>
      </c>
      <c r="H3257" s="1024" t="s">
        <v>2745</v>
      </c>
      <c r="I3257" s="1024" t="s">
        <v>2746</v>
      </c>
      <c r="J3257" s="1024" t="s">
        <v>2747</v>
      </c>
    </row>
    <row r="3258" spans="1:10" ht="38.25" x14ac:dyDescent="0.3">
      <c r="A3258" s="1023" t="s">
        <v>2362</v>
      </c>
      <c r="B3258" s="1024" t="s">
        <v>2665</v>
      </c>
      <c r="C3258" s="1024" t="s">
        <v>10813</v>
      </c>
      <c r="D3258" s="1024" t="s">
        <v>2651</v>
      </c>
      <c r="E3258" s="1024" t="s">
        <v>1629</v>
      </c>
      <c r="F3258" s="1024" t="s">
        <v>2748</v>
      </c>
      <c r="G3258" s="1024" t="s">
        <v>2749</v>
      </c>
      <c r="H3258" s="1024" t="s">
        <v>2750</v>
      </c>
      <c r="I3258" s="1024" t="s">
        <v>2751</v>
      </c>
      <c r="J3258" s="1024" t="s">
        <v>2752</v>
      </c>
    </row>
    <row r="3259" spans="1:10" ht="38.25" x14ac:dyDescent="0.3">
      <c r="A3259" s="1023" t="s">
        <v>2362</v>
      </c>
      <c r="B3259" s="1024" t="s">
        <v>2665</v>
      </c>
      <c r="C3259" s="1024" t="s">
        <v>10813</v>
      </c>
      <c r="D3259" s="1024" t="s">
        <v>2651</v>
      </c>
      <c r="E3259" s="1024" t="s">
        <v>1629</v>
      </c>
      <c r="F3259" s="1024" t="s">
        <v>2753</v>
      </c>
      <c r="G3259" s="1024" t="s">
        <v>2754</v>
      </c>
      <c r="H3259" s="1024" t="s">
        <v>2755</v>
      </c>
      <c r="I3259" s="1024" t="s">
        <v>2756</v>
      </c>
      <c r="J3259" s="1024" t="s">
        <v>2757</v>
      </c>
    </row>
    <row r="3260" spans="1:10" ht="38.25" x14ac:dyDescent="0.3">
      <c r="A3260" s="1023" t="s">
        <v>2362</v>
      </c>
      <c r="B3260" s="1024" t="s">
        <v>2665</v>
      </c>
      <c r="C3260" s="1024" t="s">
        <v>10813</v>
      </c>
      <c r="D3260" s="1024" t="s">
        <v>2651</v>
      </c>
      <c r="E3260" s="1024" t="s">
        <v>1629</v>
      </c>
      <c r="F3260" s="1024" t="s">
        <v>2758</v>
      </c>
      <c r="G3260" s="1024" t="s">
        <v>2759</v>
      </c>
      <c r="H3260" s="1024" t="s">
        <v>1433</v>
      </c>
      <c r="I3260" s="1024" t="s">
        <v>1965</v>
      </c>
      <c r="J3260" s="1024" t="s">
        <v>2760</v>
      </c>
    </row>
    <row r="3261" spans="1:10" ht="38.25" x14ac:dyDescent="0.3">
      <c r="A3261" s="1023" t="s">
        <v>2761</v>
      </c>
      <c r="B3261" s="1024" t="s">
        <v>2762</v>
      </c>
      <c r="C3261" s="1024" t="s">
        <v>10813</v>
      </c>
      <c r="D3261" s="1024" t="s">
        <v>2651</v>
      </c>
      <c r="E3261" s="1024" t="s">
        <v>1629</v>
      </c>
      <c r="F3261" s="1024" t="s">
        <v>2763</v>
      </c>
      <c r="G3261" s="1024" t="s">
        <v>2764</v>
      </c>
      <c r="H3261" s="1024" t="s">
        <v>2765</v>
      </c>
      <c r="I3261" s="1024" t="s">
        <v>2766</v>
      </c>
      <c r="J3261" s="1024" t="s">
        <v>2742</v>
      </c>
    </row>
    <row r="3262" spans="1:10" ht="38.25" x14ac:dyDescent="0.3">
      <c r="A3262" s="1023" t="s">
        <v>2362</v>
      </c>
      <c r="B3262" s="1024" t="s">
        <v>2665</v>
      </c>
      <c r="C3262" s="1024" t="s">
        <v>10813</v>
      </c>
      <c r="D3262" s="1024" t="s">
        <v>2651</v>
      </c>
      <c r="E3262" s="1024" t="s">
        <v>2666</v>
      </c>
      <c r="F3262" s="1024" t="s">
        <v>2767</v>
      </c>
      <c r="G3262" s="1024" t="s">
        <v>2667</v>
      </c>
      <c r="H3262" s="1024" t="s">
        <v>2668</v>
      </c>
      <c r="I3262" s="1024" t="s">
        <v>2669</v>
      </c>
      <c r="J3262" s="1024" t="s">
        <v>2670</v>
      </c>
    </row>
    <row r="3263" spans="1:10" ht="38.25" x14ac:dyDescent="0.3">
      <c r="A3263" s="1023" t="s">
        <v>2362</v>
      </c>
      <c r="B3263" s="1024" t="s">
        <v>2665</v>
      </c>
      <c r="C3263" s="1024" t="s">
        <v>10813</v>
      </c>
      <c r="D3263" s="1024" t="s">
        <v>2651</v>
      </c>
      <c r="E3263" s="1024" t="s">
        <v>2666</v>
      </c>
      <c r="F3263" s="1024" t="s">
        <v>2768</v>
      </c>
      <c r="G3263" s="1024" t="s">
        <v>2667</v>
      </c>
      <c r="H3263" s="1024" t="s">
        <v>2668</v>
      </c>
      <c r="I3263" s="1024" t="s">
        <v>2669</v>
      </c>
      <c r="J3263" s="1024" t="s">
        <v>2670</v>
      </c>
    </row>
    <row r="3264" spans="1:10" ht="38.25" x14ac:dyDescent="0.3">
      <c r="A3264" s="1023" t="s">
        <v>2362</v>
      </c>
      <c r="B3264" s="1024" t="s">
        <v>2665</v>
      </c>
      <c r="C3264" s="1024" t="s">
        <v>10813</v>
      </c>
      <c r="D3264" s="1024" t="s">
        <v>2651</v>
      </c>
      <c r="E3264" s="1024" t="s">
        <v>1629</v>
      </c>
      <c r="F3264" s="1024" t="s">
        <v>2769</v>
      </c>
      <c r="G3264" s="1024" t="s">
        <v>2770</v>
      </c>
      <c r="H3264" s="1024" t="s">
        <v>2771</v>
      </c>
      <c r="I3264" s="1024" t="s">
        <v>2772</v>
      </c>
      <c r="J3264" s="1024" t="s">
        <v>2773</v>
      </c>
    </row>
    <row r="3265" spans="1:10" ht="38.25" x14ac:dyDescent="0.3">
      <c r="A3265" s="1023" t="s">
        <v>2362</v>
      </c>
      <c r="B3265" s="1024" t="s">
        <v>2665</v>
      </c>
      <c r="C3265" s="1024" t="s">
        <v>10813</v>
      </c>
      <c r="D3265" s="1024" t="s">
        <v>2651</v>
      </c>
      <c r="E3265" s="1024" t="s">
        <v>1629</v>
      </c>
      <c r="F3265" s="1024" t="s">
        <v>2774</v>
      </c>
      <c r="G3265" s="1024" t="s">
        <v>2775</v>
      </c>
      <c r="H3265" s="1024" t="s">
        <v>2776</v>
      </c>
      <c r="I3265" s="1024" t="s">
        <v>2777</v>
      </c>
      <c r="J3265" s="1024" t="s">
        <v>2778</v>
      </c>
    </row>
    <row r="3266" spans="1:10" ht="38.25" x14ac:dyDescent="0.3">
      <c r="A3266" s="1023" t="s">
        <v>2362</v>
      </c>
      <c r="B3266" s="1024" t="s">
        <v>2779</v>
      </c>
      <c r="C3266" s="1024" t="s">
        <v>10813</v>
      </c>
      <c r="D3266" s="1024" t="s">
        <v>2651</v>
      </c>
      <c r="E3266" s="1024" t="s">
        <v>1667</v>
      </c>
      <c r="F3266" s="1024" t="s">
        <v>2780</v>
      </c>
      <c r="G3266" s="1024" t="s">
        <v>2652</v>
      </c>
      <c r="H3266" s="1024" t="s">
        <v>2238</v>
      </c>
      <c r="I3266" s="1024" t="s">
        <v>2653</v>
      </c>
      <c r="J3266" s="1024" t="s">
        <v>2654</v>
      </c>
    </row>
    <row r="3267" spans="1:10" ht="38.25" x14ac:dyDescent="0.3">
      <c r="A3267" s="1023" t="s">
        <v>2362</v>
      </c>
      <c r="B3267" s="1024" t="s">
        <v>2779</v>
      </c>
      <c r="C3267" s="1024" t="s">
        <v>10813</v>
      </c>
      <c r="D3267" s="1024" t="s">
        <v>2651</v>
      </c>
      <c r="E3267" s="1024" t="s">
        <v>1667</v>
      </c>
      <c r="F3267" s="1024" t="s">
        <v>2655</v>
      </c>
      <c r="G3267" s="1024" t="s">
        <v>2656</v>
      </c>
      <c r="H3267" s="1024" t="s">
        <v>2135</v>
      </c>
      <c r="I3267" s="1024" t="s">
        <v>2781</v>
      </c>
      <c r="J3267" s="1024" t="s">
        <v>2658</v>
      </c>
    </row>
    <row r="3268" spans="1:10" ht="38.25" x14ac:dyDescent="0.3">
      <c r="A3268" s="1023" t="s">
        <v>2362</v>
      </c>
      <c r="B3268" s="1024" t="s">
        <v>2779</v>
      </c>
      <c r="C3268" s="1024" t="s">
        <v>10813</v>
      </c>
      <c r="D3268" s="1024" t="s">
        <v>2651</v>
      </c>
      <c r="E3268" s="1024" t="s">
        <v>1667</v>
      </c>
      <c r="F3268" s="1024" t="s">
        <v>2659</v>
      </c>
      <c r="G3268" s="1024" t="s">
        <v>2660</v>
      </c>
      <c r="H3268" s="1024" t="s">
        <v>1621</v>
      </c>
      <c r="I3268" s="1024" t="s">
        <v>1622</v>
      </c>
      <c r="J3268" s="1024" t="s">
        <v>2661</v>
      </c>
    </row>
    <row r="3269" spans="1:10" ht="38.25" x14ac:dyDescent="0.3">
      <c r="A3269" s="1023" t="s">
        <v>2362</v>
      </c>
      <c r="B3269" s="1024" t="s">
        <v>2779</v>
      </c>
      <c r="C3269" s="1024" t="s">
        <v>10813</v>
      </c>
      <c r="D3269" s="1024" t="s">
        <v>2651</v>
      </c>
      <c r="E3269" s="1024" t="s">
        <v>1667</v>
      </c>
      <c r="F3269" s="1024" t="s">
        <v>2662</v>
      </c>
      <c r="G3269" s="1024" t="s">
        <v>2663</v>
      </c>
      <c r="H3269" s="1024" t="s">
        <v>2561</v>
      </c>
      <c r="I3269" s="1024" t="s">
        <v>1705</v>
      </c>
      <c r="J3269" s="1024" t="s">
        <v>2664</v>
      </c>
    </row>
    <row r="3270" spans="1:10" ht="38.25" x14ac:dyDescent="0.3">
      <c r="A3270" s="1023" t="s">
        <v>2362</v>
      </c>
      <c r="B3270" s="1024" t="s">
        <v>2782</v>
      </c>
      <c r="C3270" s="1024" t="s">
        <v>10813</v>
      </c>
      <c r="D3270" s="1024" t="s">
        <v>2651</v>
      </c>
      <c r="E3270" s="1024" t="s">
        <v>1388</v>
      </c>
      <c r="F3270" s="1024" t="s">
        <v>2783</v>
      </c>
      <c r="G3270" s="1024" t="s">
        <v>2667</v>
      </c>
      <c r="H3270" s="1024" t="s">
        <v>2668</v>
      </c>
      <c r="I3270" s="1024" t="s">
        <v>2669</v>
      </c>
      <c r="J3270" s="1024" t="s">
        <v>2670</v>
      </c>
    </row>
    <row r="3271" spans="1:10" ht="38.25" x14ac:dyDescent="0.3">
      <c r="A3271" s="1023" t="s">
        <v>2362</v>
      </c>
      <c r="B3271" s="1024" t="s">
        <v>2782</v>
      </c>
      <c r="C3271" s="1024" t="s">
        <v>10813</v>
      </c>
      <c r="D3271" s="1024" t="s">
        <v>2651</v>
      </c>
      <c r="E3271" s="1024" t="s">
        <v>1388</v>
      </c>
      <c r="F3271" s="1024" t="s">
        <v>2662</v>
      </c>
      <c r="G3271" s="1024" t="s">
        <v>2663</v>
      </c>
      <c r="H3271" s="1024" t="s">
        <v>2561</v>
      </c>
      <c r="I3271" s="1024" t="s">
        <v>1705</v>
      </c>
      <c r="J3271" s="1024" t="s">
        <v>2664</v>
      </c>
    </row>
    <row r="3272" spans="1:10" ht="38.25" x14ac:dyDescent="0.3">
      <c r="A3272" s="1023" t="s">
        <v>2362</v>
      </c>
      <c r="B3272" s="1024" t="s">
        <v>2782</v>
      </c>
      <c r="C3272" s="1024" t="s">
        <v>10813</v>
      </c>
      <c r="D3272" s="1024" t="s">
        <v>2651</v>
      </c>
      <c r="E3272" s="1024" t="s">
        <v>1388</v>
      </c>
      <c r="F3272" s="1024" t="s">
        <v>4013</v>
      </c>
      <c r="G3272" s="1024" t="s">
        <v>2667</v>
      </c>
      <c r="H3272" s="1024" t="s">
        <v>2668</v>
      </c>
      <c r="I3272" s="1024" t="s">
        <v>2669</v>
      </c>
      <c r="J3272" s="1024" t="s">
        <v>2670</v>
      </c>
    </row>
    <row r="3273" spans="1:10" ht="38.25" x14ac:dyDescent="0.3">
      <c r="A3273" s="1023" t="s">
        <v>2362</v>
      </c>
      <c r="B3273" s="1024" t="s">
        <v>2782</v>
      </c>
      <c r="C3273" s="1024" t="s">
        <v>10813</v>
      </c>
      <c r="D3273" s="1024" t="s">
        <v>2651</v>
      </c>
      <c r="E3273" s="1024" t="s">
        <v>1388</v>
      </c>
      <c r="F3273" s="1024" t="s">
        <v>2655</v>
      </c>
      <c r="G3273" s="1024" t="s">
        <v>2656</v>
      </c>
      <c r="H3273" s="1024" t="s">
        <v>2135</v>
      </c>
      <c r="I3273" s="1024" t="s">
        <v>2781</v>
      </c>
      <c r="J3273" s="1024" t="s">
        <v>2658</v>
      </c>
    </row>
    <row r="3274" spans="1:10" ht="38.25" x14ac:dyDescent="0.3">
      <c r="A3274" s="1023" t="s">
        <v>2362</v>
      </c>
      <c r="B3274" s="1024" t="s">
        <v>2782</v>
      </c>
      <c r="C3274" s="1024" t="s">
        <v>10813</v>
      </c>
      <c r="D3274" s="1024" t="s">
        <v>2651</v>
      </c>
      <c r="E3274" s="1024" t="s">
        <v>1388</v>
      </c>
      <c r="F3274" s="1024" t="s">
        <v>2659</v>
      </c>
      <c r="G3274" s="1024" t="s">
        <v>2660</v>
      </c>
      <c r="H3274" s="1024" t="s">
        <v>1621</v>
      </c>
      <c r="I3274" s="1024" t="s">
        <v>1622</v>
      </c>
      <c r="J3274" s="1024" t="s">
        <v>2661</v>
      </c>
    </row>
    <row r="3275" spans="1:10" ht="38.25" x14ac:dyDescent="0.3">
      <c r="A3275" s="1023" t="s">
        <v>2362</v>
      </c>
      <c r="B3275" s="1024" t="s">
        <v>2782</v>
      </c>
      <c r="C3275" s="1024" t="s">
        <v>10813</v>
      </c>
      <c r="D3275" s="1024" t="s">
        <v>2651</v>
      </c>
      <c r="E3275" s="1024" t="s">
        <v>1388</v>
      </c>
      <c r="F3275" s="1024" t="s">
        <v>2784</v>
      </c>
      <c r="G3275" s="1024" t="s">
        <v>2785</v>
      </c>
      <c r="H3275" s="1024" t="s">
        <v>2341</v>
      </c>
      <c r="I3275" s="1024" t="s">
        <v>2786</v>
      </c>
      <c r="J3275" s="1024" t="s">
        <v>2787</v>
      </c>
    </row>
    <row r="3276" spans="1:10" ht="38.25" x14ac:dyDescent="0.3">
      <c r="A3276" s="1023" t="s">
        <v>2362</v>
      </c>
      <c r="B3276" s="1024" t="s">
        <v>2782</v>
      </c>
      <c r="C3276" s="1024" t="s">
        <v>10813</v>
      </c>
      <c r="D3276" s="1024" t="s">
        <v>2651</v>
      </c>
      <c r="E3276" s="1024" t="s">
        <v>1388</v>
      </c>
      <c r="F3276" s="1024" t="s">
        <v>2788</v>
      </c>
      <c r="G3276" s="1024" t="s">
        <v>2156</v>
      </c>
      <c r="H3276" s="1024" t="s">
        <v>2034</v>
      </c>
      <c r="I3276" s="1024" t="s">
        <v>2789</v>
      </c>
      <c r="J3276" s="1024" t="s">
        <v>2790</v>
      </c>
    </row>
    <row r="3277" spans="1:10" ht="38.25" x14ac:dyDescent="0.3">
      <c r="A3277" s="1023" t="s">
        <v>2362</v>
      </c>
      <c r="B3277" s="1024" t="s">
        <v>2782</v>
      </c>
      <c r="C3277" s="1024" t="s">
        <v>10813</v>
      </c>
      <c r="D3277" s="1024" t="s">
        <v>2651</v>
      </c>
      <c r="E3277" s="1024" t="s">
        <v>1388</v>
      </c>
      <c r="F3277" s="1024" t="s">
        <v>2791</v>
      </c>
      <c r="G3277" s="1024" t="s">
        <v>2792</v>
      </c>
      <c r="H3277" s="1024" t="s">
        <v>2793</v>
      </c>
      <c r="I3277" s="1024" t="s">
        <v>2794</v>
      </c>
      <c r="J3277" s="1024" t="s">
        <v>2795</v>
      </c>
    </row>
    <row r="3278" spans="1:10" ht="38.25" x14ac:dyDescent="0.3">
      <c r="A3278" s="1023" t="s">
        <v>2362</v>
      </c>
      <c r="B3278" s="1024" t="s">
        <v>2782</v>
      </c>
      <c r="C3278" s="1024" t="s">
        <v>10813</v>
      </c>
      <c r="D3278" s="1024" t="s">
        <v>2651</v>
      </c>
      <c r="E3278" s="1024" t="s">
        <v>1388</v>
      </c>
      <c r="F3278" s="1024" t="s">
        <v>2796</v>
      </c>
      <c r="G3278" s="1024" t="s">
        <v>2797</v>
      </c>
      <c r="H3278" s="1024" t="s">
        <v>1696</v>
      </c>
      <c r="I3278" s="1024" t="s">
        <v>1472</v>
      </c>
      <c r="J3278" s="1024" t="s">
        <v>2798</v>
      </c>
    </row>
    <row r="3279" spans="1:10" ht="38.25" x14ac:dyDescent="0.3">
      <c r="A3279" s="1023" t="s">
        <v>2362</v>
      </c>
      <c r="B3279" s="1024" t="s">
        <v>2782</v>
      </c>
      <c r="C3279" s="1024" t="s">
        <v>10813</v>
      </c>
      <c r="D3279" s="1024" t="s">
        <v>2651</v>
      </c>
      <c r="E3279" s="1024" t="s">
        <v>1388</v>
      </c>
      <c r="F3279" s="1024" t="s">
        <v>2799</v>
      </c>
      <c r="G3279" s="1024" t="s">
        <v>2800</v>
      </c>
      <c r="H3279" s="1024" t="s">
        <v>1433</v>
      </c>
      <c r="I3279" s="1024" t="s">
        <v>1446</v>
      </c>
      <c r="J3279" s="1024" t="s">
        <v>2801</v>
      </c>
    </row>
    <row r="3280" spans="1:10" ht="38.25" x14ac:dyDescent="0.3">
      <c r="A3280" s="1023" t="s">
        <v>2362</v>
      </c>
      <c r="B3280" s="1024" t="s">
        <v>2782</v>
      </c>
      <c r="C3280" s="1024" t="s">
        <v>10813</v>
      </c>
      <c r="D3280" s="1024" t="s">
        <v>2651</v>
      </c>
      <c r="E3280" s="1024" t="s">
        <v>1388</v>
      </c>
      <c r="F3280" s="1024" t="s">
        <v>2802</v>
      </c>
      <c r="G3280" s="1024" t="s">
        <v>1970</v>
      </c>
      <c r="H3280" s="1024" t="s">
        <v>1621</v>
      </c>
      <c r="I3280" s="1024" t="s">
        <v>2717</v>
      </c>
      <c r="J3280" s="1024" t="s">
        <v>2803</v>
      </c>
    </row>
    <row r="3281" spans="1:10" ht="38.25" x14ac:dyDescent="0.3">
      <c r="A3281" s="1023" t="s">
        <v>2362</v>
      </c>
      <c r="B3281" s="1024" t="s">
        <v>2782</v>
      </c>
      <c r="C3281" s="1024" t="s">
        <v>10813</v>
      </c>
      <c r="D3281" s="1024" t="s">
        <v>2651</v>
      </c>
      <c r="E3281" s="1024" t="s">
        <v>1388</v>
      </c>
      <c r="F3281" s="1024" t="s">
        <v>2804</v>
      </c>
      <c r="G3281" s="1024" t="s">
        <v>2805</v>
      </c>
      <c r="H3281" s="1024" t="s">
        <v>1709</v>
      </c>
      <c r="I3281" s="1024" t="s">
        <v>1697</v>
      </c>
      <c r="J3281" s="1024" t="s">
        <v>2806</v>
      </c>
    </row>
    <row r="3282" spans="1:10" ht="38.25" x14ac:dyDescent="0.3">
      <c r="A3282" s="1023" t="s">
        <v>2362</v>
      </c>
      <c r="B3282" s="1024" t="s">
        <v>2782</v>
      </c>
      <c r="C3282" s="1024" t="s">
        <v>10813</v>
      </c>
      <c r="D3282" s="1024" t="s">
        <v>2651</v>
      </c>
      <c r="E3282" s="1024" t="s">
        <v>1388</v>
      </c>
      <c r="F3282" s="1024" t="s">
        <v>2807</v>
      </c>
      <c r="G3282" s="1024" t="s">
        <v>2808</v>
      </c>
      <c r="H3282" s="1024" t="s">
        <v>1453</v>
      </c>
      <c r="I3282" s="1024" t="s">
        <v>1717</v>
      </c>
      <c r="J3282" s="1024" t="s">
        <v>2809</v>
      </c>
    </row>
    <row r="3283" spans="1:10" ht="38.25" x14ac:dyDescent="0.3">
      <c r="A3283" s="1023" t="s">
        <v>2362</v>
      </c>
      <c r="B3283" s="1024" t="s">
        <v>2782</v>
      </c>
      <c r="C3283" s="1024" t="s">
        <v>10813</v>
      </c>
      <c r="D3283" s="1024" t="s">
        <v>2651</v>
      </c>
      <c r="E3283" s="1024" t="s">
        <v>1388</v>
      </c>
      <c r="F3283" s="1024" t="s">
        <v>2810</v>
      </c>
      <c r="G3283" s="1024" t="s">
        <v>2811</v>
      </c>
      <c r="H3283" s="1024" t="s">
        <v>2812</v>
      </c>
      <c r="I3283" s="1024" t="s">
        <v>2183</v>
      </c>
      <c r="J3283" s="1024" t="s">
        <v>2813</v>
      </c>
    </row>
    <row r="3284" spans="1:10" ht="38.25" x14ac:dyDescent="0.3">
      <c r="A3284" s="1023" t="s">
        <v>2362</v>
      </c>
      <c r="B3284" s="1024" t="s">
        <v>2782</v>
      </c>
      <c r="C3284" s="1024" t="s">
        <v>10813</v>
      </c>
      <c r="D3284" s="1024" t="s">
        <v>2651</v>
      </c>
      <c r="E3284" s="1024" t="s">
        <v>1388</v>
      </c>
      <c r="F3284" s="1024" t="s">
        <v>2814</v>
      </c>
      <c r="G3284" s="1024" t="s">
        <v>2815</v>
      </c>
      <c r="H3284" s="1024" t="s">
        <v>2721</v>
      </c>
      <c r="I3284" s="1024" t="s">
        <v>1671</v>
      </c>
      <c r="J3284" s="1024" t="s">
        <v>2816</v>
      </c>
    </row>
    <row r="3285" spans="1:10" ht="38.25" x14ac:dyDescent="0.3">
      <c r="A3285" s="1023" t="s">
        <v>2362</v>
      </c>
      <c r="B3285" s="1024" t="s">
        <v>2782</v>
      </c>
      <c r="C3285" s="1024" t="s">
        <v>10813</v>
      </c>
      <c r="D3285" s="1024" t="s">
        <v>2651</v>
      </c>
      <c r="E3285" s="1024" t="s">
        <v>1388</v>
      </c>
      <c r="F3285" s="1024" t="s">
        <v>2817</v>
      </c>
      <c r="G3285" s="1024" t="s">
        <v>2818</v>
      </c>
      <c r="H3285" s="1024" t="s">
        <v>1941</v>
      </c>
      <c r="I3285" s="1024" t="s">
        <v>2819</v>
      </c>
      <c r="J3285" s="1024" t="s">
        <v>2820</v>
      </c>
    </row>
    <row r="3286" spans="1:10" ht="38.25" x14ac:dyDescent="0.3">
      <c r="A3286" s="1023" t="s">
        <v>2362</v>
      </c>
      <c r="B3286" s="1024" t="s">
        <v>2782</v>
      </c>
      <c r="C3286" s="1024" t="s">
        <v>10813</v>
      </c>
      <c r="D3286" s="1024" t="s">
        <v>2651</v>
      </c>
      <c r="E3286" s="1024" t="s">
        <v>1388</v>
      </c>
      <c r="F3286" s="1024" t="s">
        <v>2821</v>
      </c>
      <c r="G3286" s="1024" t="s">
        <v>2822</v>
      </c>
      <c r="H3286" s="1024" t="s">
        <v>2598</v>
      </c>
      <c r="I3286" s="1024" t="s">
        <v>2823</v>
      </c>
      <c r="J3286" s="1024" t="s">
        <v>2824</v>
      </c>
    </row>
    <row r="3287" spans="1:10" ht="38.25" x14ac:dyDescent="0.3">
      <c r="A3287" s="1023" t="s">
        <v>2362</v>
      </c>
      <c r="B3287" s="1024" t="s">
        <v>2782</v>
      </c>
      <c r="C3287" s="1024" t="s">
        <v>10813</v>
      </c>
      <c r="D3287" s="1024" t="s">
        <v>2651</v>
      </c>
      <c r="E3287" s="1024" t="s">
        <v>1388</v>
      </c>
      <c r="F3287" s="1024" t="s">
        <v>2825</v>
      </c>
      <c r="G3287" s="1024" t="s">
        <v>2800</v>
      </c>
      <c r="H3287" s="1024" t="s">
        <v>1457</v>
      </c>
      <c r="I3287" s="1024" t="s">
        <v>1965</v>
      </c>
      <c r="J3287" s="1024" t="s">
        <v>2826</v>
      </c>
    </row>
    <row r="3288" spans="1:10" ht="51" x14ac:dyDescent="0.3">
      <c r="A3288" s="1150" t="s">
        <v>10841</v>
      </c>
      <c r="B3288" s="1129"/>
      <c r="C3288" s="1154" t="s">
        <v>10813</v>
      </c>
      <c r="D3288" s="1062" t="s">
        <v>12079</v>
      </c>
      <c r="E3288" s="1129"/>
      <c r="F3288" s="1129"/>
      <c r="G3288" s="1129"/>
      <c r="H3288" s="1129"/>
      <c r="I3288" s="1129"/>
      <c r="J3288" s="1129"/>
    </row>
    <row r="3289" spans="1:10" ht="51" x14ac:dyDescent="0.3">
      <c r="A3289" s="1023" t="s">
        <v>2083</v>
      </c>
      <c r="B3289" s="1024"/>
      <c r="C3289" s="1024" t="s">
        <v>2178</v>
      </c>
      <c r="D3289" s="1024" t="s">
        <v>2179</v>
      </c>
      <c r="E3289" s="1024" t="s">
        <v>1406</v>
      </c>
      <c r="F3289" s="1024" t="s">
        <v>2180</v>
      </c>
      <c r="G3289" s="1024" t="s">
        <v>2181</v>
      </c>
      <c r="H3289" s="1024" t="s">
        <v>2182</v>
      </c>
      <c r="I3289" s="1024" t="s">
        <v>2183</v>
      </c>
      <c r="J3289" s="1024" t="s">
        <v>2184</v>
      </c>
    </row>
    <row r="3290" spans="1:10" ht="51" x14ac:dyDescent="0.3">
      <c r="A3290" s="1023" t="s">
        <v>2083</v>
      </c>
      <c r="B3290" s="1024"/>
      <c r="C3290" s="1024" t="s">
        <v>2178</v>
      </c>
      <c r="D3290" s="1024" t="s">
        <v>2179</v>
      </c>
      <c r="E3290" s="1024" t="s">
        <v>1412</v>
      </c>
      <c r="F3290" s="1024" t="s">
        <v>2185</v>
      </c>
      <c r="G3290" s="1024" t="s">
        <v>2181</v>
      </c>
      <c r="H3290" s="1024" t="s">
        <v>2182</v>
      </c>
      <c r="I3290" s="1024" t="s">
        <v>2183</v>
      </c>
      <c r="J3290" s="1024" t="s">
        <v>2186</v>
      </c>
    </row>
    <row r="3291" spans="1:10" ht="38.25" x14ac:dyDescent="0.3">
      <c r="A3291" s="1023" t="s">
        <v>2083</v>
      </c>
      <c r="B3291" s="1024"/>
      <c r="C3291" s="1024" t="s">
        <v>2178</v>
      </c>
      <c r="D3291" s="1024" t="s">
        <v>2179</v>
      </c>
      <c r="E3291" s="1024" t="s">
        <v>2187</v>
      </c>
      <c r="F3291" s="1024" t="s">
        <v>2188</v>
      </c>
      <c r="G3291" s="1024" t="s">
        <v>2189</v>
      </c>
      <c r="H3291" s="1024" t="s">
        <v>1442</v>
      </c>
      <c r="I3291" s="1024" t="s">
        <v>2190</v>
      </c>
      <c r="J3291" s="1024" t="s">
        <v>2191</v>
      </c>
    </row>
    <row r="3292" spans="1:10" ht="38.25" x14ac:dyDescent="0.3">
      <c r="A3292" s="1023" t="s">
        <v>2083</v>
      </c>
      <c r="B3292" s="1024"/>
      <c r="C3292" s="1024" t="s">
        <v>2178</v>
      </c>
      <c r="D3292" s="1024" t="s">
        <v>2179</v>
      </c>
      <c r="E3292" s="1024" t="s">
        <v>2192</v>
      </c>
      <c r="F3292" s="1024" t="s">
        <v>2193</v>
      </c>
      <c r="G3292" s="1024" t="s">
        <v>2194</v>
      </c>
      <c r="H3292" s="1024" t="s">
        <v>2195</v>
      </c>
      <c r="I3292" s="1024" t="s">
        <v>2196</v>
      </c>
      <c r="J3292" s="1024" t="s">
        <v>2197</v>
      </c>
    </row>
    <row r="3293" spans="1:10" ht="38.25" x14ac:dyDescent="0.3">
      <c r="A3293" s="1023" t="s">
        <v>2083</v>
      </c>
      <c r="B3293" s="1024"/>
      <c r="C3293" s="1024" t="s">
        <v>2178</v>
      </c>
      <c r="D3293" s="1024" t="s">
        <v>2179</v>
      </c>
      <c r="E3293" s="1024" t="s">
        <v>1425</v>
      </c>
      <c r="F3293" s="1024" t="s">
        <v>2198</v>
      </c>
      <c r="G3293" s="1024" t="s">
        <v>2199</v>
      </c>
      <c r="H3293" s="1024" t="s">
        <v>1421</v>
      </c>
      <c r="I3293" s="1024" t="s">
        <v>1582</v>
      </c>
      <c r="J3293" s="1024" t="s">
        <v>2200</v>
      </c>
    </row>
    <row r="3294" spans="1:10" ht="38.25" x14ac:dyDescent="0.3">
      <c r="A3294" s="1126" t="s">
        <v>10841</v>
      </c>
      <c r="B3294" s="1129"/>
      <c r="C3294" s="1154" t="s">
        <v>2178</v>
      </c>
      <c r="D3294" s="1128"/>
      <c r="E3294" s="1129"/>
      <c r="F3294" s="1128"/>
      <c r="G3294" s="1129"/>
      <c r="H3294" s="1129"/>
      <c r="I3294" s="1129"/>
      <c r="J3294" s="1129"/>
    </row>
    <row r="3295" spans="1:10" ht="51" x14ac:dyDescent="0.3">
      <c r="A3295" s="1044">
        <v>24200</v>
      </c>
      <c r="B3295" s="1045">
        <v>294</v>
      </c>
      <c r="C3295" s="1046" t="s">
        <v>4452</v>
      </c>
      <c r="D3295" s="1046" t="s">
        <v>4453</v>
      </c>
      <c r="E3295" s="1047" t="s">
        <v>1406</v>
      </c>
      <c r="F3295" s="1577" t="s">
        <v>4454</v>
      </c>
      <c r="G3295" s="1047" t="s">
        <v>2800</v>
      </c>
      <c r="H3295" s="1047" t="s">
        <v>1433</v>
      </c>
      <c r="I3295" s="1047" t="s">
        <v>1434</v>
      </c>
      <c r="J3295" s="1048" t="s">
        <v>4455</v>
      </c>
    </row>
    <row r="3296" spans="1:10" ht="38.25" x14ac:dyDescent="0.3">
      <c r="A3296" s="1044">
        <v>24200</v>
      </c>
      <c r="B3296" s="1045">
        <v>61</v>
      </c>
      <c r="C3296" s="1046" t="s">
        <v>4452</v>
      </c>
      <c r="D3296" s="1046" t="s">
        <v>4453</v>
      </c>
      <c r="E3296" s="1024" t="s">
        <v>1412</v>
      </c>
      <c r="F3296" s="1578"/>
      <c r="G3296" s="1574" t="s">
        <v>4456</v>
      </c>
      <c r="H3296" s="1574" t="s">
        <v>1466</v>
      </c>
      <c r="I3296" s="1574" t="s">
        <v>4457</v>
      </c>
      <c r="J3296" s="1576" t="s">
        <v>4458</v>
      </c>
    </row>
    <row r="3297" spans="1:10" ht="38.25" x14ac:dyDescent="0.3">
      <c r="A3297" s="1044">
        <v>24200</v>
      </c>
      <c r="B3297" s="1045">
        <v>40042</v>
      </c>
      <c r="C3297" s="1046" t="s">
        <v>4452</v>
      </c>
      <c r="D3297" s="1046" t="s">
        <v>4453</v>
      </c>
      <c r="E3297" s="1024" t="s">
        <v>2343</v>
      </c>
      <c r="F3297" s="1575"/>
      <c r="G3297" s="1575"/>
      <c r="H3297" s="1575"/>
      <c r="I3297" s="1575"/>
      <c r="J3297" s="1575"/>
    </row>
    <row r="3298" spans="1:10" x14ac:dyDescent="0.3">
      <c r="A3298" s="1066"/>
      <c r="B3298" s="1080"/>
      <c r="C3298" s="1067"/>
      <c r="D3298" s="1067"/>
      <c r="E3298" s="1068"/>
      <c r="F3298" s="1101"/>
      <c r="G3298" s="966"/>
      <c r="H3298" s="966"/>
      <c r="I3298" s="966"/>
      <c r="J3298" s="966"/>
    </row>
    <row r="3299" spans="1:10" ht="48" x14ac:dyDescent="0.3">
      <c r="A3299" s="1102" t="s">
        <v>4973</v>
      </c>
      <c r="B3299" s="1102" t="s">
        <v>11894</v>
      </c>
      <c r="C3299" s="1102" t="s">
        <v>11895</v>
      </c>
      <c r="D3299" s="1102" t="s">
        <v>11896</v>
      </c>
      <c r="E3299" s="1102" t="s">
        <v>1629</v>
      </c>
      <c r="F3299" s="1102" t="s">
        <v>11897</v>
      </c>
      <c r="G3299" s="1100"/>
      <c r="H3299" s="1100"/>
      <c r="I3299" s="1100"/>
      <c r="J3299" s="1095"/>
    </row>
    <row r="3300" spans="1:10" ht="48" x14ac:dyDescent="0.3">
      <c r="A3300" s="1102" t="s">
        <v>4973</v>
      </c>
      <c r="B3300" s="1102" t="s">
        <v>11898</v>
      </c>
      <c r="C3300" s="1102" t="s">
        <v>11895</v>
      </c>
      <c r="D3300" s="1102" t="s">
        <v>11896</v>
      </c>
      <c r="E3300" s="1102" t="s">
        <v>1667</v>
      </c>
      <c r="F3300" s="1102" t="s">
        <v>11899</v>
      </c>
      <c r="G3300" s="1100"/>
      <c r="H3300" s="1100"/>
      <c r="I3300" s="1100"/>
      <c r="J3300" s="1095"/>
    </row>
    <row r="3301" spans="1:10" ht="48" x14ac:dyDescent="0.3">
      <c r="A3301" s="1102" t="s">
        <v>4973</v>
      </c>
      <c r="B3301" s="1102" t="s">
        <v>11900</v>
      </c>
      <c r="C3301" s="1102" t="s">
        <v>11895</v>
      </c>
      <c r="D3301" s="1102" t="s">
        <v>11896</v>
      </c>
      <c r="E3301" s="1102" t="s">
        <v>1388</v>
      </c>
      <c r="F3301" s="1102" t="s">
        <v>11897</v>
      </c>
      <c r="G3301" s="1100"/>
      <c r="H3301" s="1100"/>
      <c r="I3301" s="1100"/>
      <c r="J3301" s="1095"/>
    </row>
    <row r="3302" spans="1:10" ht="48" x14ac:dyDescent="0.3">
      <c r="A3302" s="1102" t="s">
        <v>4973</v>
      </c>
      <c r="B3302" s="1102" t="s">
        <v>11900</v>
      </c>
      <c r="C3302" s="1102" t="s">
        <v>11895</v>
      </c>
      <c r="D3302" s="1102" t="s">
        <v>11896</v>
      </c>
      <c r="E3302" s="1102" t="s">
        <v>1388</v>
      </c>
      <c r="F3302" s="1102" t="s">
        <v>11901</v>
      </c>
      <c r="G3302" s="1100"/>
      <c r="H3302" s="1100"/>
      <c r="I3302" s="1100"/>
      <c r="J3302" s="1095"/>
    </row>
    <row r="3303" spans="1:10" ht="48" x14ac:dyDescent="0.3">
      <c r="A3303" s="1102" t="s">
        <v>4973</v>
      </c>
      <c r="B3303" s="1102" t="s">
        <v>11900</v>
      </c>
      <c r="C3303" s="1102" t="s">
        <v>11895</v>
      </c>
      <c r="D3303" s="1102" t="s">
        <v>11896</v>
      </c>
      <c r="E3303" s="1102" t="s">
        <v>1388</v>
      </c>
      <c r="F3303" s="1102" t="s">
        <v>11902</v>
      </c>
      <c r="G3303" s="1100"/>
      <c r="H3303" s="1100"/>
      <c r="I3303" s="1100"/>
      <c r="J3303" s="1095"/>
    </row>
    <row r="3304" spans="1:10" ht="48" x14ac:dyDescent="0.3">
      <c r="A3304" s="1102" t="s">
        <v>4973</v>
      </c>
      <c r="B3304" s="1102" t="s">
        <v>11900</v>
      </c>
      <c r="C3304" s="1102" t="s">
        <v>11895</v>
      </c>
      <c r="D3304" s="1102" t="s">
        <v>11896</v>
      </c>
      <c r="E3304" s="1102" t="s">
        <v>1388</v>
      </c>
      <c r="F3304" s="1102" t="s">
        <v>11903</v>
      </c>
      <c r="G3304" s="1100"/>
      <c r="H3304" s="1100"/>
      <c r="I3304" s="1100"/>
      <c r="J3304" s="1095"/>
    </row>
    <row r="3305" spans="1:10" ht="48" x14ac:dyDescent="0.3">
      <c r="A3305" s="1102" t="s">
        <v>4973</v>
      </c>
      <c r="B3305" s="1102" t="s">
        <v>11900</v>
      </c>
      <c r="C3305" s="1102" t="s">
        <v>11895</v>
      </c>
      <c r="D3305" s="1102" t="s">
        <v>11896</v>
      </c>
      <c r="E3305" s="1102" t="s">
        <v>1388</v>
      </c>
      <c r="F3305" s="1102" t="s">
        <v>11904</v>
      </c>
      <c r="G3305" s="1100"/>
      <c r="H3305" s="1100"/>
      <c r="I3305" s="1100"/>
      <c r="J3305" s="1095"/>
    </row>
    <row r="3306" spans="1:10" ht="48" x14ac:dyDescent="0.3">
      <c r="A3306" s="1102" t="s">
        <v>4973</v>
      </c>
      <c r="B3306" s="1102" t="s">
        <v>11900</v>
      </c>
      <c r="C3306" s="1102" t="s">
        <v>11895</v>
      </c>
      <c r="D3306" s="1102" t="s">
        <v>11896</v>
      </c>
      <c r="E3306" s="1102" t="s">
        <v>1388</v>
      </c>
      <c r="F3306" s="1102" t="s">
        <v>11905</v>
      </c>
      <c r="G3306" s="1100"/>
      <c r="H3306" s="1100"/>
      <c r="I3306" s="1100"/>
      <c r="J3306" s="1095"/>
    </row>
    <row r="3307" spans="1:10" ht="48" x14ac:dyDescent="0.3">
      <c r="A3307" s="1102" t="s">
        <v>4973</v>
      </c>
      <c r="B3307" s="1102" t="s">
        <v>11900</v>
      </c>
      <c r="C3307" s="1102" t="s">
        <v>11895</v>
      </c>
      <c r="D3307" s="1102" t="s">
        <v>11896</v>
      </c>
      <c r="E3307" s="1102" t="s">
        <v>1388</v>
      </c>
      <c r="F3307" s="1102" t="s">
        <v>11906</v>
      </c>
      <c r="G3307" s="1100"/>
      <c r="H3307" s="1100"/>
      <c r="I3307" s="1100"/>
      <c r="J3307" s="1095"/>
    </row>
    <row r="3308" spans="1:10" ht="48" x14ac:dyDescent="0.3">
      <c r="A3308" s="1102" t="s">
        <v>4973</v>
      </c>
      <c r="B3308" s="1102" t="s">
        <v>11900</v>
      </c>
      <c r="C3308" s="1102" t="s">
        <v>11895</v>
      </c>
      <c r="D3308" s="1102" t="s">
        <v>11896</v>
      </c>
      <c r="E3308" s="1102" t="s">
        <v>1388</v>
      </c>
      <c r="F3308" s="1102" t="s">
        <v>11907</v>
      </c>
      <c r="G3308" s="1100"/>
      <c r="H3308" s="1100"/>
      <c r="I3308" s="1100"/>
      <c r="J3308" s="1095"/>
    </row>
    <row r="3309" spans="1:10" ht="48" x14ac:dyDescent="0.3">
      <c r="A3309" s="1102" t="s">
        <v>4973</v>
      </c>
      <c r="B3309" s="1102" t="s">
        <v>11900</v>
      </c>
      <c r="C3309" s="1102" t="s">
        <v>11895</v>
      </c>
      <c r="D3309" s="1102" t="s">
        <v>11896</v>
      </c>
      <c r="E3309" s="1102" t="s">
        <v>1388</v>
      </c>
      <c r="F3309" s="1102" t="s">
        <v>11908</v>
      </c>
      <c r="G3309" s="1100"/>
      <c r="H3309" s="1100"/>
      <c r="I3309" s="1100"/>
      <c r="J3309" s="1095"/>
    </row>
    <row r="3310" spans="1:10" ht="48" x14ac:dyDescent="0.3">
      <c r="A3310" s="1102" t="s">
        <v>4973</v>
      </c>
      <c r="B3310" s="1102" t="s">
        <v>11900</v>
      </c>
      <c r="C3310" s="1102" t="s">
        <v>11895</v>
      </c>
      <c r="D3310" s="1102" t="s">
        <v>11896</v>
      </c>
      <c r="E3310" s="1102" t="s">
        <v>1388</v>
      </c>
      <c r="F3310" s="1102" t="s">
        <v>11909</v>
      </c>
      <c r="G3310" s="1100"/>
      <c r="H3310" s="1100"/>
      <c r="I3310" s="1100"/>
      <c r="J3310" s="1095"/>
    </row>
    <row r="3311" spans="1:10" ht="48" x14ac:dyDescent="0.3">
      <c r="A3311" s="1102" t="s">
        <v>4973</v>
      </c>
      <c r="B3311" s="1102" t="s">
        <v>11900</v>
      </c>
      <c r="C3311" s="1102" t="s">
        <v>11895</v>
      </c>
      <c r="D3311" s="1102" t="s">
        <v>11896</v>
      </c>
      <c r="E3311" s="1102" t="s">
        <v>1388</v>
      </c>
      <c r="F3311" s="1102" t="s">
        <v>11910</v>
      </c>
      <c r="G3311" s="1100"/>
      <c r="H3311" s="1100"/>
      <c r="I3311" s="1100"/>
      <c r="J3311" s="1095"/>
    </row>
    <row r="3312" spans="1:10" ht="48" x14ac:dyDescent="0.3">
      <c r="A3312" s="1102" t="s">
        <v>4973</v>
      </c>
      <c r="B3312" s="1102" t="s">
        <v>11900</v>
      </c>
      <c r="C3312" s="1102" t="s">
        <v>11895</v>
      </c>
      <c r="D3312" s="1102" t="s">
        <v>11896</v>
      </c>
      <c r="E3312" s="1102" t="s">
        <v>1388</v>
      </c>
      <c r="F3312" s="1102" t="s">
        <v>11911</v>
      </c>
      <c r="G3312" s="1100"/>
      <c r="H3312" s="1100"/>
      <c r="I3312" s="1100"/>
      <c r="J3312" s="1095"/>
    </row>
    <row r="3313" spans="1:10" ht="48" x14ac:dyDescent="0.3">
      <c r="A3313" s="1102" t="s">
        <v>4973</v>
      </c>
      <c r="B3313" s="1102" t="s">
        <v>11900</v>
      </c>
      <c r="C3313" s="1102" t="s">
        <v>11895</v>
      </c>
      <c r="D3313" s="1102" t="s">
        <v>11896</v>
      </c>
      <c r="E3313" s="1102" t="s">
        <v>1388</v>
      </c>
      <c r="F3313" s="1102" t="s">
        <v>11912</v>
      </c>
      <c r="G3313" s="1100"/>
      <c r="H3313" s="1100"/>
      <c r="I3313" s="1100"/>
      <c r="J3313" s="1095"/>
    </row>
    <row r="3314" spans="1:10" ht="48" x14ac:dyDescent="0.3">
      <c r="A3314" s="1102" t="s">
        <v>4973</v>
      </c>
      <c r="B3314" s="1102" t="s">
        <v>11900</v>
      </c>
      <c r="C3314" s="1102" t="s">
        <v>11895</v>
      </c>
      <c r="D3314" s="1102" t="s">
        <v>11896</v>
      </c>
      <c r="E3314" s="1102" t="s">
        <v>1388</v>
      </c>
      <c r="F3314" s="1102" t="s">
        <v>11913</v>
      </c>
      <c r="G3314" s="1100"/>
      <c r="H3314" s="1100"/>
      <c r="I3314" s="1100"/>
      <c r="J3314" s="1095"/>
    </row>
    <row r="3315" spans="1:10" ht="48" x14ac:dyDescent="0.3">
      <c r="A3315" s="1102" t="s">
        <v>4973</v>
      </c>
      <c r="B3315" s="1102" t="s">
        <v>11900</v>
      </c>
      <c r="C3315" s="1102" t="s">
        <v>11895</v>
      </c>
      <c r="D3315" s="1102" t="s">
        <v>11896</v>
      </c>
      <c r="E3315" s="1102" t="s">
        <v>1388</v>
      </c>
      <c r="F3315" s="1102" t="s">
        <v>11899</v>
      </c>
      <c r="G3315" s="1100"/>
      <c r="H3315" s="1100"/>
      <c r="I3315" s="1100"/>
      <c r="J3315" s="1095"/>
    </row>
    <row r="3316" spans="1:10" ht="48" x14ac:dyDescent="0.3">
      <c r="A3316" s="1102" t="s">
        <v>4973</v>
      </c>
      <c r="B3316" s="1102" t="s">
        <v>11900</v>
      </c>
      <c r="C3316" s="1102" t="s">
        <v>11895</v>
      </c>
      <c r="D3316" s="1102" t="s">
        <v>11896</v>
      </c>
      <c r="E3316" s="1102" t="s">
        <v>1388</v>
      </c>
      <c r="F3316" s="1102" t="s">
        <v>11914</v>
      </c>
      <c r="G3316" s="1100"/>
      <c r="H3316" s="1100"/>
      <c r="I3316" s="1100"/>
      <c r="J3316" s="1095"/>
    </row>
    <row r="3317" spans="1:10" ht="48" x14ac:dyDescent="0.3">
      <c r="A3317" s="1136" t="s">
        <v>10841</v>
      </c>
      <c r="B3317" s="1133"/>
      <c r="C3317" s="1167" t="s">
        <v>11895</v>
      </c>
      <c r="D3317" s="1060"/>
      <c r="E3317" s="1060"/>
      <c r="F3317" s="1168"/>
      <c r="G3317" s="1169"/>
      <c r="H3317" s="1169"/>
      <c r="I3317" s="1169"/>
      <c r="J3317" s="1169"/>
    </row>
    <row r="3318" spans="1:10" ht="48" x14ac:dyDescent="0.3">
      <c r="A3318" s="1103" t="s">
        <v>6265</v>
      </c>
      <c r="B3318" s="1103" t="s">
        <v>11915</v>
      </c>
      <c r="C3318" s="1103" t="s">
        <v>11916</v>
      </c>
      <c r="D3318" s="1103" t="s">
        <v>11917</v>
      </c>
      <c r="E3318" s="1103" t="s">
        <v>1388</v>
      </c>
      <c r="F3318" s="1103" t="s">
        <v>11918</v>
      </c>
      <c r="G3318" s="1103"/>
      <c r="H3318" s="1103"/>
      <c r="I3318" s="1103"/>
      <c r="J3318" s="1095"/>
    </row>
    <row r="3319" spans="1:10" ht="48" x14ac:dyDescent="0.3">
      <c r="A3319" s="1103" t="s">
        <v>6265</v>
      </c>
      <c r="B3319" s="1103" t="s">
        <v>11915</v>
      </c>
      <c r="C3319" s="1103" t="s">
        <v>11916</v>
      </c>
      <c r="D3319" s="1103" t="s">
        <v>11917</v>
      </c>
      <c r="E3319" s="1103" t="s">
        <v>1388</v>
      </c>
      <c r="F3319" s="1103" t="s">
        <v>11919</v>
      </c>
      <c r="G3319" s="1103"/>
      <c r="H3319" s="1103"/>
      <c r="I3319" s="1103"/>
      <c r="J3319" s="1095"/>
    </row>
    <row r="3320" spans="1:10" ht="48" x14ac:dyDescent="0.3">
      <c r="A3320" s="1103" t="s">
        <v>6265</v>
      </c>
      <c r="B3320" s="1103" t="s">
        <v>11915</v>
      </c>
      <c r="C3320" s="1103" t="s">
        <v>11916</v>
      </c>
      <c r="D3320" s="1103" t="s">
        <v>11917</v>
      </c>
      <c r="E3320" s="1103" t="s">
        <v>1388</v>
      </c>
      <c r="F3320" s="1103" t="s">
        <v>11920</v>
      </c>
      <c r="G3320" s="1103"/>
      <c r="H3320" s="1103"/>
      <c r="I3320" s="1103"/>
      <c r="J3320" s="1095"/>
    </row>
    <row r="3321" spans="1:10" ht="48" x14ac:dyDescent="0.3">
      <c r="A3321" s="1103" t="s">
        <v>6265</v>
      </c>
      <c r="B3321" s="1103" t="s">
        <v>11915</v>
      </c>
      <c r="C3321" s="1103" t="s">
        <v>11916</v>
      </c>
      <c r="D3321" s="1103" t="s">
        <v>11917</v>
      </c>
      <c r="E3321" s="1103" t="s">
        <v>1388</v>
      </c>
      <c r="F3321" s="1103" t="s">
        <v>11921</v>
      </c>
      <c r="G3321" s="1103"/>
      <c r="H3321" s="1103"/>
      <c r="I3321" s="1103"/>
      <c r="J3321" s="1095"/>
    </row>
    <row r="3322" spans="1:10" ht="48" x14ac:dyDescent="0.3">
      <c r="A3322" s="1103" t="s">
        <v>6265</v>
      </c>
      <c r="B3322" s="1103" t="s">
        <v>11915</v>
      </c>
      <c r="C3322" s="1103" t="s">
        <v>11916</v>
      </c>
      <c r="D3322" s="1103" t="s">
        <v>11917</v>
      </c>
      <c r="E3322" s="1103" t="s">
        <v>1388</v>
      </c>
      <c r="F3322" s="1103" t="s">
        <v>11922</v>
      </c>
      <c r="G3322" s="1103"/>
      <c r="H3322" s="1103"/>
      <c r="I3322" s="1103"/>
      <c r="J3322" s="1095"/>
    </row>
    <row r="3323" spans="1:10" ht="48" x14ac:dyDescent="0.3">
      <c r="A3323" s="1103" t="s">
        <v>6265</v>
      </c>
      <c r="B3323" s="1103" t="s">
        <v>11915</v>
      </c>
      <c r="C3323" s="1103" t="s">
        <v>11916</v>
      </c>
      <c r="D3323" s="1103" t="s">
        <v>11917</v>
      </c>
      <c r="E3323" s="1103" t="s">
        <v>1388</v>
      </c>
      <c r="F3323" s="1103" t="s">
        <v>11923</v>
      </c>
      <c r="G3323" s="1103"/>
      <c r="H3323" s="1103"/>
      <c r="I3323" s="1103"/>
      <c r="J3323" s="1095"/>
    </row>
    <row r="3324" spans="1:10" ht="48" x14ac:dyDescent="0.3">
      <c r="A3324" s="1103" t="s">
        <v>6265</v>
      </c>
      <c r="B3324" s="1103" t="s">
        <v>11915</v>
      </c>
      <c r="C3324" s="1103" t="s">
        <v>11916</v>
      </c>
      <c r="D3324" s="1103" t="s">
        <v>11917</v>
      </c>
      <c r="E3324" s="1103" t="s">
        <v>1388</v>
      </c>
      <c r="F3324" s="1103" t="s">
        <v>11924</v>
      </c>
      <c r="G3324" s="1103"/>
      <c r="H3324" s="1103"/>
      <c r="I3324" s="1103"/>
      <c r="J3324" s="1095"/>
    </row>
    <row r="3325" spans="1:10" ht="48" x14ac:dyDescent="0.3">
      <c r="A3325" s="1103" t="s">
        <v>6265</v>
      </c>
      <c r="B3325" s="1103" t="s">
        <v>11915</v>
      </c>
      <c r="C3325" s="1103" t="s">
        <v>11916</v>
      </c>
      <c r="D3325" s="1103" t="s">
        <v>11917</v>
      </c>
      <c r="E3325" s="1103" t="s">
        <v>1388</v>
      </c>
      <c r="F3325" s="1103" t="s">
        <v>11925</v>
      </c>
      <c r="G3325" s="1103"/>
      <c r="H3325" s="1103"/>
      <c r="I3325" s="1103"/>
      <c r="J3325" s="1095"/>
    </row>
    <row r="3326" spans="1:10" ht="48" x14ac:dyDescent="0.3">
      <c r="A3326" s="1103" t="s">
        <v>6265</v>
      </c>
      <c r="B3326" s="1103" t="s">
        <v>11915</v>
      </c>
      <c r="C3326" s="1103" t="s">
        <v>11916</v>
      </c>
      <c r="D3326" s="1103" t="s">
        <v>11917</v>
      </c>
      <c r="E3326" s="1103" t="s">
        <v>1388</v>
      </c>
      <c r="F3326" s="1103" t="s">
        <v>11926</v>
      </c>
      <c r="G3326" s="1103"/>
      <c r="H3326" s="1103"/>
      <c r="I3326" s="1103"/>
      <c r="J3326" s="1095"/>
    </row>
    <row r="3327" spans="1:10" ht="48" x14ac:dyDescent="0.3">
      <c r="A3327" s="1103" t="s">
        <v>6265</v>
      </c>
      <c r="B3327" s="1103" t="s">
        <v>11915</v>
      </c>
      <c r="C3327" s="1103" t="s">
        <v>11916</v>
      </c>
      <c r="D3327" s="1103" t="s">
        <v>11917</v>
      </c>
      <c r="E3327" s="1103" t="s">
        <v>1388</v>
      </c>
      <c r="F3327" s="1103" t="s">
        <v>4761</v>
      </c>
      <c r="G3327" s="1103"/>
      <c r="H3327" s="1103"/>
      <c r="I3327" s="1103"/>
      <c r="J3327" s="1095"/>
    </row>
    <row r="3328" spans="1:10" ht="48" x14ac:dyDescent="0.3">
      <c r="A3328" s="1103" t="s">
        <v>6265</v>
      </c>
      <c r="B3328" s="1103" t="s">
        <v>11915</v>
      </c>
      <c r="C3328" s="1103" t="s">
        <v>11916</v>
      </c>
      <c r="D3328" s="1103" t="s">
        <v>11917</v>
      </c>
      <c r="E3328" s="1103" t="s">
        <v>1388</v>
      </c>
      <c r="F3328" s="1103" t="s">
        <v>11927</v>
      </c>
      <c r="G3328" s="1103"/>
      <c r="H3328" s="1103"/>
      <c r="I3328" s="1103"/>
      <c r="J3328" s="1095"/>
    </row>
    <row r="3329" spans="1:10" ht="48" x14ac:dyDescent="0.3">
      <c r="A3329" s="1103" t="s">
        <v>6265</v>
      </c>
      <c r="B3329" s="1103" t="s">
        <v>11915</v>
      </c>
      <c r="C3329" s="1103" t="s">
        <v>11916</v>
      </c>
      <c r="D3329" s="1103" t="s">
        <v>11917</v>
      </c>
      <c r="E3329" s="1103" t="s">
        <v>1388</v>
      </c>
      <c r="F3329" s="1103" t="s">
        <v>11928</v>
      </c>
      <c r="G3329" s="1103"/>
      <c r="H3329" s="1103"/>
      <c r="I3329" s="1103"/>
      <c r="J3329" s="1095"/>
    </row>
    <row r="3330" spans="1:10" ht="48" x14ac:dyDescent="0.3">
      <c r="A3330" s="1103" t="s">
        <v>6265</v>
      </c>
      <c r="B3330" s="1103" t="s">
        <v>11915</v>
      </c>
      <c r="C3330" s="1103" t="s">
        <v>11916</v>
      </c>
      <c r="D3330" s="1103" t="s">
        <v>11917</v>
      </c>
      <c r="E3330" s="1103" t="s">
        <v>1388</v>
      </c>
      <c r="F3330" s="1103" t="s">
        <v>11929</v>
      </c>
      <c r="G3330" s="1103"/>
      <c r="H3330" s="1103"/>
      <c r="I3330" s="1103"/>
      <c r="J3330" s="1095"/>
    </row>
    <row r="3331" spans="1:10" ht="48" x14ac:dyDescent="0.3">
      <c r="A3331" s="1103" t="s">
        <v>6265</v>
      </c>
      <c r="B3331" s="1103" t="s">
        <v>11915</v>
      </c>
      <c r="C3331" s="1103" t="s">
        <v>11916</v>
      </c>
      <c r="D3331" s="1103" t="s">
        <v>11917</v>
      </c>
      <c r="E3331" s="1103" t="s">
        <v>1388</v>
      </c>
      <c r="F3331" s="1103" t="s">
        <v>11930</v>
      </c>
      <c r="G3331" s="1103"/>
      <c r="H3331" s="1103"/>
      <c r="I3331" s="1103"/>
      <c r="J3331" s="1095"/>
    </row>
    <row r="3332" spans="1:10" ht="48" x14ac:dyDescent="0.3">
      <c r="A3332" s="1103" t="s">
        <v>6265</v>
      </c>
      <c r="B3332" s="1103" t="s">
        <v>11915</v>
      </c>
      <c r="C3332" s="1103" t="s">
        <v>11916</v>
      </c>
      <c r="D3332" s="1103" t="s">
        <v>11917</v>
      </c>
      <c r="E3332" s="1103" t="s">
        <v>1388</v>
      </c>
      <c r="F3332" s="1103" t="s">
        <v>11931</v>
      </c>
      <c r="G3332" s="1103"/>
      <c r="H3332" s="1103"/>
      <c r="I3332" s="1103"/>
      <c r="J3332" s="1095"/>
    </row>
    <row r="3333" spans="1:10" ht="48" x14ac:dyDescent="0.3">
      <c r="A3333" s="1103" t="s">
        <v>6265</v>
      </c>
      <c r="B3333" s="1103" t="s">
        <v>11915</v>
      </c>
      <c r="C3333" s="1103" t="s">
        <v>11916</v>
      </c>
      <c r="D3333" s="1103" t="s">
        <v>11917</v>
      </c>
      <c r="E3333" s="1103" t="s">
        <v>1388</v>
      </c>
      <c r="F3333" s="1103" t="s">
        <v>11932</v>
      </c>
      <c r="G3333" s="1103"/>
      <c r="H3333" s="1103"/>
      <c r="I3333" s="1103"/>
      <c r="J3333" s="1095"/>
    </row>
    <row r="3334" spans="1:10" ht="48" x14ac:dyDescent="0.3">
      <c r="A3334" s="1103" t="s">
        <v>6265</v>
      </c>
      <c r="B3334" s="1103" t="s">
        <v>11915</v>
      </c>
      <c r="C3334" s="1103" t="s">
        <v>11916</v>
      </c>
      <c r="D3334" s="1103" t="s">
        <v>11917</v>
      </c>
      <c r="E3334" s="1103" t="s">
        <v>1388</v>
      </c>
      <c r="F3334" s="1103" t="s">
        <v>4759</v>
      </c>
      <c r="G3334" s="1103"/>
      <c r="H3334" s="1103"/>
      <c r="I3334" s="1103"/>
      <c r="J3334" s="1095"/>
    </row>
    <row r="3335" spans="1:10" ht="48" x14ac:dyDescent="0.3">
      <c r="A3335" s="1103" t="s">
        <v>6265</v>
      </c>
      <c r="B3335" s="1103" t="s">
        <v>11915</v>
      </c>
      <c r="C3335" s="1103" t="s">
        <v>11916</v>
      </c>
      <c r="D3335" s="1103" t="s">
        <v>11917</v>
      </c>
      <c r="E3335" s="1103" t="s">
        <v>1388</v>
      </c>
      <c r="F3335" s="1103" t="s">
        <v>11933</v>
      </c>
      <c r="G3335" s="1103"/>
      <c r="H3335" s="1103"/>
      <c r="I3335" s="1103"/>
      <c r="J3335" s="1095"/>
    </row>
    <row r="3336" spans="1:10" ht="48" x14ac:dyDescent="0.3">
      <c r="A3336" s="1103" t="s">
        <v>6265</v>
      </c>
      <c r="B3336" s="1103" t="s">
        <v>11915</v>
      </c>
      <c r="C3336" s="1103" t="s">
        <v>11916</v>
      </c>
      <c r="D3336" s="1103" t="s">
        <v>11917</v>
      </c>
      <c r="E3336" s="1103" t="s">
        <v>1388</v>
      </c>
      <c r="F3336" s="1103" t="s">
        <v>11934</v>
      </c>
      <c r="G3336" s="1103"/>
      <c r="H3336" s="1103"/>
      <c r="I3336" s="1103"/>
      <c r="J3336" s="1095"/>
    </row>
    <row r="3337" spans="1:10" ht="48" x14ac:dyDescent="0.3">
      <c r="A3337" s="1103" t="s">
        <v>6265</v>
      </c>
      <c r="B3337" s="1103" t="s">
        <v>11915</v>
      </c>
      <c r="C3337" s="1103" t="s">
        <v>11916</v>
      </c>
      <c r="D3337" s="1103" t="s">
        <v>11917</v>
      </c>
      <c r="E3337" s="1103" t="s">
        <v>1388</v>
      </c>
      <c r="F3337" s="1103" t="s">
        <v>11935</v>
      </c>
      <c r="G3337" s="1103"/>
      <c r="H3337" s="1103"/>
      <c r="I3337" s="1103"/>
      <c r="J3337" s="1095"/>
    </row>
    <row r="3338" spans="1:10" ht="48" x14ac:dyDescent="0.3">
      <c r="A3338" s="1103" t="s">
        <v>6265</v>
      </c>
      <c r="B3338" s="1103" t="s">
        <v>11915</v>
      </c>
      <c r="C3338" s="1103" t="s">
        <v>11916</v>
      </c>
      <c r="D3338" s="1103" t="s">
        <v>11917</v>
      </c>
      <c r="E3338" s="1103" t="s">
        <v>1388</v>
      </c>
      <c r="F3338" s="1103" t="s">
        <v>11936</v>
      </c>
      <c r="G3338" s="1103"/>
      <c r="H3338" s="1103"/>
      <c r="I3338" s="1103"/>
      <c r="J3338" s="1095"/>
    </row>
    <row r="3339" spans="1:10" ht="48" x14ac:dyDescent="0.3">
      <c r="A3339" s="1103" t="s">
        <v>6265</v>
      </c>
      <c r="B3339" s="1103" t="s">
        <v>11915</v>
      </c>
      <c r="C3339" s="1103" t="s">
        <v>11916</v>
      </c>
      <c r="D3339" s="1103" t="s">
        <v>11917</v>
      </c>
      <c r="E3339" s="1103" t="s">
        <v>1388</v>
      </c>
      <c r="F3339" s="1103" t="s">
        <v>11937</v>
      </c>
      <c r="G3339" s="1103"/>
      <c r="H3339" s="1103"/>
      <c r="I3339" s="1103"/>
      <c r="J3339" s="1095"/>
    </row>
    <row r="3340" spans="1:10" ht="48" x14ac:dyDescent="0.3">
      <c r="A3340" s="1103" t="s">
        <v>6265</v>
      </c>
      <c r="B3340" s="1103" t="s">
        <v>11915</v>
      </c>
      <c r="C3340" s="1103" t="s">
        <v>11916</v>
      </c>
      <c r="D3340" s="1103" t="s">
        <v>11917</v>
      </c>
      <c r="E3340" s="1103" t="s">
        <v>1388</v>
      </c>
      <c r="F3340" s="1103" t="s">
        <v>11938</v>
      </c>
      <c r="G3340" s="1103"/>
      <c r="H3340" s="1103"/>
      <c r="I3340" s="1103"/>
      <c r="J3340" s="1095"/>
    </row>
    <row r="3341" spans="1:10" ht="48" x14ac:dyDescent="0.3">
      <c r="A3341" s="1103" t="s">
        <v>6265</v>
      </c>
      <c r="B3341" s="1103" t="s">
        <v>11915</v>
      </c>
      <c r="C3341" s="1103" t="s">
        <v>11916</v>
      </c>
      <c r="D3341" s="1103" t="s">
        <v>11917</v>
      </c>
      <c r="E3341" s="1103" t="s">
        <v>1388</v>
      </c>
      <c r="F3341" s="1103" t="s">
        <v>11939</v>
      </c>
      <c r="G3341" s="1103"/>
      <c r="H3341" s="1103"/>
      <c r="I3341" s="1103"/>
      <c r="J3341" s="1095"/>
    </row>
    <row r="3342" spans="1:10" ht="48" x14ac:dyDescent="0.3">
      <c r="A3342" s="1103" t="s">
        <v>6265</v>
      </c>
      <c r="B3342" s="1103" t="s">
        <v>11915</v>
      </c>
      <c r="C3342" s="1103" t="s">
        <v>11916</v>
      </c>
      <c r="D3342" s="1103" t="s">
        <v>11917</v>
      </c>
      <c r="E3342" s="1103" t="s">
        <v>1388</v>
      </c>
      <c r="F3342" s="1103" t="s">
        <v>4772</v>
      </c>
      <c r="G3342" s="1103"/>
      <c r="H3342" s="1103"/>
      <c r="I3342" s="1103"/>
      <c r="J3342" s="1095"/>
    </row>
    <row r="3343" spans="1:10" ht="48" x14ac:dyDescent="0.3">
      <c r="A3343" s="1103" t="s">
        <v>6265</v>
      </c>
      <c r="B3343" s="1103" t="s">
        <v>11915</v>
      </c>
      <c r="C3343" s="1103" t="s">
        <v>11916</v>
      </c>
      <c r="D3343" s="1103" t="s">
        <v>11917</v>
      </c>
      <c r="E3343" s="1103" t="s">
        <v>1388</v>
      </c>
      <c r="F3343" s="1103" t="s">
        <v>4769</v>
      </c>
      <c r="G3343" s="1103"/>
      <c r="H3343" s="1103"/>
      <c r="I3343" s="1103"/>
      <c r="J3343" s="1095"/>
    </row>
    <row r="3344" spans="1:10" ht="48" x14ac:dyDescent="0.3">
      <c r="A3344" s="1103" t="s">
        <v>6265</v>
      </c>
      <c r="B3344" s="1103" t="s">
        <v>11915</v>
      </c>
      <c r="C3344" s="1103" t="s">
        <v>11916</v>
      </c>
      <c r="D3344" s="1103" t="s">
        <v>11917</v>
      </c>
      <c r="E3344" s="1103" t="s">
        <v>1388</v>
      </c>
      <c r="F3344" s="1103" t="s">
        <v>11940</v>
      </c>
      <c r="G3344" s="1103"/>
      <c r="H3344" s="1103"/>
      <c r="I3344" s="1103"/>
      <c r="J3344" s="1095"/>
    </row>
    <row r="3345" spans="1:10" ht="48" x14ac:dyDescent="0.3">
      <c r="A3345" s="1103" t="s">
        <v>6265</v>
      </c>
      <c r="B3345" s="1103" t="s">
        <v>11915</v>
      </c>
      <c r="C3345" s="1103" t="s">
        <v>11916</v>
      </c>
      <c r="D3345" s="1103" t="s">
        <v>11917</v>
      </c>
      <c r="E3345" s="1103" t="s">
        <v>1388</v>
      </c>
      <c r="F3345" s="1103" t="s">
        <v>11941</v>
      </c>
      <c r="G3345" s="1103"/>
      <c r="H3345" s="1103"/>
      <c r="I3345" s="1103"/>
      <c r="J3345" s="1095"/>
    </row>
    <row r="3346" spans="1:10" ht="48" x14ac:dyDescent="0.3">
      <c r="A3346" s="1103" t="s">
        <v>6265</v>
      </c>
      <c r="B3346" s="1103" t="s">
        <v>11915</v>
      </c>
      <c r="C3346" s="1103" t="s">
        <v>11916</v>
      </c>
      <c r="D3346" s="1103" t="s">
        <v>11917</v>
      </c>
      <c r="E3346" s="1103" t="s">
        <v>1388</v>
      </c>
      <c r="F3346" s="1103" t="s">
        <v>11942</v>
      </c>
      <c r="G3346" s="1103"/>
      <c r="H3346" s="1103"/>
      <c r="I3346" s="1103"/>
      <c r="J3346" s="1095"/>
    </row>
    <row r="3347" spans="1:10" ht="48" x14ac:dyDescent="0.3">
      <c r="A3347" s="1103" t="s">
        <v>6265</v>
      </c>
      <c r="B3347" s="1103" t="s">
        <v>11915</v>
      </c>
      <c r="C3347" s="1103" t="s">
        <v>11916</v>
      </c>
      <c r="D3347" s="1103" t="s">
        <v>11917</v>
      </c>
      <c r="E3347" s="1103" t="s">
        <v>1388</v>
      </c>
      <c r="F3347" s="1103" t="s">
        <v>11943</v>
      </c>
      <c r="G3347" s="1103"/>
      <c r="H3347" s="1103"/>
      <c r="I3347" s="1103"/>
      <c r="J3347" s="1095"/>
    </row>
    <row r="3348" spans="1:10" ht="48" x14ac:dyDescent="0.3">
      <c r="A3348" s="1103" t="s">
        <v>6265</v>
      </c>
      <c r="B3348" s="1103" t="s">
        <v>11915</v>
      </c>
      <c r="C3348" s="1103" t="s">
        <v>11916</v>
      </c>
      <c r="D3348" s="1103" t="s">
        <v>11917</v>
      </c>
      <c r="E3348" s="1103" t="s">
        <v>1388</v>
      </c>
      <c r="F3348" s="1103" t="s">
        <v>11944</v>
      </c>
      <c r="G3348" s="1103"/>
      <c r="H3348" s="1103"/>
      <c r="I3348" s="1103"/>
      <c r="J3348" s="1095"/>
    </row>
    <row r="3349" spans="1:10" ht="48" x14ac:dyDescent="0.3">
      <c r="A3349" s="1103" t="s">
        <v>6265</v>
      </c>
      <c r="B3349" s="1103" t="s">
        <v>11915</v>
      </c>
      <c r="C3349" s="1103" t="s">
        <v>11916</v>
      </c>
      <c r="D3349" s="1103" t="s">
        <v>11917</v>
      </c>
      <c r="E3349" s="1103" t="s">
        <v>1388</v>
      </c>
      <c r="F3349" s="1103" t="s">
        <v>11945</v>
      </c>
      <c r="G3349" s="1103"/>
      <c r="H3349" s="1103"/>
      <c r="I3349" s="1103"/>
      <c r="J3349" s="1095"/>
    </row>
    <row r="3350" spans="1:10" ht="48" x14ac:dyDescent="0.3">
      <c r="A3350" s="1103" t="s">
        <v>6265</v>
      </c>
      <c r="B3350" s="1103" t="s">
        <v>11946</v>
      </c>
      <c r="C3350" s="1103" t="s">
        <v>11916</v>
      </c>
      <c r="D3350" s="1103" t="s">
        <v>11917</v>
      </c>
      <c r="E3350" s="1103" t="s">
        <v>1667</v>
      </c>
      <c r="F3350" s="1103" t="s">
        <v>11918</v>
      </c>
      <c r="G3350" s="1103"/>
      <c r="H3350" s="1103"/>
      <c r="I3350" s="1103"/>
      <c r="J3350" s="1095"/>
    </row>
    <row r="3351" spans="1:10" ht="48" x14ac:dyDescent="0.3">
      <c r="A3351" s="1103" t="s">
        <v>6265</v>
      </c>
      <c r="B3351" s="1103" t="s">
        <v>11946</v>
      </c>
      <c r="C3351" s="1103" t="s">
        <v>11916</v>
      </c>
      <c r="D3351" s="1103" t="s">
        <v>11917</v>
      </c>
      <c r="E3351" s="1103" t="s">
        <v>1667</v>
      </c>
      <c r="F3351" s="1103" t="s">
        <v>11945</v>
      </c>
      <c r="G3351" s="1103"/>
      <c r="H3351" s="1103"/>
      <c r="I3351" s="1103"/>
      <c r="J3351" s="1095"/>
    </row>
    <row r="3352" spans="1:10" ht="48" x14ac:dyDescent="0.3">
      <c r="A3352" s="1103" t="s">
        <v>6265</v>
      </c>
      <c r="B3352" s="1103" t="s">
        <v>11947</v>
      </c>
      <c r="C3352" s="1103" t="s">
        <v>11916</v>
      </c>
      <c r="D3352" s="1103" t="s">
        <v>11917</v>
      </c>
      <c r="E3352" s="1103" t="s">
        <v>214</v>
      </c>
      <c r="F3352" s="1103" t="s">
        <v>11918</v>
      </c>
      <c r="G3352" s="1103"/>
      <c r="H3352" s="1103"/>
      <c r="I3352" s="1103"/>
      <c r="J3352" s="1095"/>
    </row>
    <row r="3353" spans="1:10" ht="48" x14ac:dyDescent="0.3">
      <c r="A3353" s="1136" t="s">
        <v>10841</v>
      </c>
      <c r="B3353" s="1133"/>
      <c r="C3353" s="1146" t="s">
        <v>11916</v>
      </c>
      <c r="D3353" s="1060"/>
      <c r="E3353" s="1134"/>
      <c r="F3353" s="1133"/>
      <c r="G3353" s="1134"/>
      <c r="H3353" s="1134"/>
      <c r="I3353" s="1134"/>
      <c r="J3353" s="1134"/>
    </row>
    <row r="3354" spans="1:10" ht="38.25" x14ac:dyDescent="0.3">
      <c r="A3354" s="1032" t="s">
        <v>6332</v>
      </c>
      <c r="B3354" s="1028">
        <v>129</v>
      </c>
      <c r="C3354" s="1028" t="s">
        <v>6343</v>
      </c>
      <c r="D3354" s="1028" t="s">
        <v>6344</v>
      </c>
      <c r="E3354" s="1028" t="s">
        <v>1406</v>
      </c>
      <c r="F3354" s="1028" t="s">
        <v>6345</v>
      </c>
      <c r="G3354" s="1028" t="s">
        <v>6346</v>
      </c>
      <c r="H3354" s="1028" t="s">
        <v>6136</v>
      </c>
      <c r="I3354" s="1028" t="s">
        <v>6347</v>
      </c>
      <c r="J3354" s="1028" t="s">
        <v>6348</v>
      </c>
    </row>
    <row r="3355" spans="1:10" ht="38.25" x14ac:dyDescent="0.3">
      <c r="A3355" s="1032" t="s">
        <v>6332</v>
      </c>
      <c r="B3355" s="1028">
        <v>129</v>
      </c>
      <c r="C3355" s="1028" t="s">
        <v>6343</v>
      </c>
      <c r="D3355" s="1028" t="s">
        <v>6344</v>
      </c>
      <c r="E3355" s="1028" t="s">
        <v>1406</v>
      </c>
      <c r="F3355" s="1028" t="s">
        <v>6349</v>
      </c>
      <c r="G3355" s="1028" t="s">
        <v>6346</v>
      </c>
      <c r="H3355" s="1028" t="s">
        <v>6136</v>
      </c>
      <c r="I3355" s="1028" t="s">
        <v>6347</v>
      </c>
      <c r="J3355" s="1028" t="s">
        <v>6350</v>
      </c>
    </row>
    <row r="3356" spans="1:10" ht="38.25" x14ac:dyDescent="0.3">
      <c r="A3356" s="1032" t="s">
        <v>6332</v>
      </c>
      <c r="B3356" s="1028">
        <v>129</v>
      </c>
      <c r="C3356" s="1028" t="s">
        <v>6343</v>
      </c>
      <c r="D3356" s="1028" t="s">
        <v>6344</v>
      </c>
      <c r="E3356" s="1028" t="s">
        <v>1406</v>
      </c>
      <c r="F3356" s="1028" t="s">
        <v>6351</v>
      </c>
      <c r="G3356" s="1028" t="s">
        <v>6346</v>
      </c>
      <c r="H3356" s="1028" t="s">
        <v>6136</v>
      </c>
      <c r="I3356" s="1028" t="s">
        <v>6347</v>
      </c>
      <c r="J3356" s="1028" t="s">
        <v>6350</v>
      </c>
    </row>
    <row r="3357" spans="1:10" ht="38.25" x14ac:dyDescent="0.3">
      <c r="A3357" s="1030" t="s">
        <v>6332</v>
      </c>
      <c r="B3357" s="1028">
        <v>51</v>
      </c>
      <c r="C3357" s="1028" t="s">
        <v>6343</v>
      </c>
      <c r="D3357" s="1028" t="s">
        <v>6344</v>
      </c>
      <c r="E3357" s="1031" t="s">
        <v>1412</v>
      </c>
      <c r="F3357" s="1031" t="s">
        <v>6352</v>
      </c>
      <c r="G3357" s="1031" t="s">
        <v>6353</v>
      </c>
      <c r="H3357" s="1031" t="s">
        <v>1433</v>
      </c>
      <c r="I3357" s="1031" t="s">
        <v>1422</v>
      </c>
      <c r="J3357" s="1031" t="s">
        <v>6354</v>
      </c>
    </row>
    <row r="3358" spans="1:10" ht="38.25" x14ac:dyDescent="0.3">
      <c r="A3358" s="1030" t="s">
        <v>6332</v>
      </c>
      <c r="B3358" s="1028">
        <v>250</v>
      </c>
      <c r="C3358" s="1028" t="s">
        <v>6343</v>
      </c>
      <c r="D3358" s="1028" t="s">
        <v>6344</v>
      </c>
      <c r="E3358" s="1031" t="s">
        <v>6355</v>
      </c>
      <c r="F3358" s="1031" t="s">
        <v>6356</v>
      </c>
      <c r="G3358" s="1031" t="s">
        <v>6357</v>
      </c>
      <c r="H3358" s="1031" t="s">
        <v>4631</v>
      </c>
      <c r="I3358" s="1031" t="s">
        <v>6110</v>
      </c>
      <c r="J3358" s="1031" t="s">
        <v>6358</v>
      </c>
    </row>
    <row r="3359" spans="1:10" ht="38.25" x14ac:dyDescent="0.3">
      <c r="A3359" s="1030" t="s">
        <v>6332</v>
      </c>
      <c r="B3359" s="1028">
        <v>251</v>
      </c>
      <c r="C3359" s="1028" t="s">
        <v>6343</v>
      </c>
      <c r="D3359" s="1028" t="s">
        <v>6344</v>
      </c>
      <c r="E3359" s="1031" t="s">
        <v>6359</v>
      </c>
      <c r="F3359" s="1028" t="s">
        <v>6349</v>
      </c>
      <c r="G3359" s="1031" t="s">
        <v>6360</v>
      </c>
      <c r="H3359" s="1031" t="s">
        <v>2601</v>
      </c>
      <c r="I3359" s="1031" t="s">
        <v>1570</v>
      </c>
      <c r="J3359" s="1031" t="s">
        <v>6361</v>
      </c>
    </row>
    <row r="3360" spans="1:10" ht="38.25" x14ac:dyDescent="0.3">
      <c r="A3360" s="1030" t="s">
        <v>6332</v>
      </c>
      <c r="B3360" s="1028">
        <v>40051</v>
      </c>
      <c r="C3360" s="1028" t="s">
        <v>6343</v>
      </c>
      <c r="D3360" s="1028" t="s">
        <v>6344</v>
      </c>
      <c r="E3360" s="1031" t="s">
        <v>6362</v>
      </c>
      <c r="F3360" s="1031" t="s">
        <v>6352</v>
      </c>
      <c r="G3360" s="1031" t="s">
        <v>6363</v>
      </c>
      <c r="H3360" s="1031" t="s">
        <v>6364</v>
      </c>
      <c r="I3360" s="1031" t="s">
        <v>1986</v>
      </c>
      <c r="J3360" s="1031" t="s">
        <v>6365</v>
      </c>
    </row>
    <row r="3361" spans="1:10" x14ac:dyDescent="0.3">
      <c r="A3361" s="637"/>
      <c r="B3361" s="1058"/>
      <c r="C3361" s="1058"/>
      <c r="D3361" s="1058"/>
      <c r="E3361" s="590"/>
      <c r="F3361" s="590"/>
      <c r="G3361" s="590"/>
      <c r="H3361" s="590"/>
      <c r="I3361" s="590"/>
      <c r="J3361" s="590"/>
    </row>
    <row r="3362" spans="1:10" ht="48" x14ac:dyDescent="0.3">
      <c r="A3362" s="1104" t="s">
        <v>6416</v>
      </c>
      <c r="B3362" s="1104" t="s">
        <v>11948</v>
      </c>
      <c r="C3362" s="1104" t="s">
        <v>11949</v>
      </c>
      <c r="D3362" s="1104" t="s">
        <v>11950</v>
      </c>
      <c r="E3362" s="1104" t="s">
        <v>1667</v>
      </c>
      <c r="F3362" s="1104" t="s">
        <v>11951</v>
      </c>
      <c r="G3362" s="1100"/>
      <c r="H3362" s="1100"/>
      <c r="I3362" s="1100"/>
      <c r="J3362" s="1095"/>
    </row>
    <row r="3363" spans="1:10" ht="48" x14ac:dyDescent="0.3">
      <c r="A3363" s="1104" t="s">
        <v>6416</v>
      </c>
      <c r="B3363" s="1104" t="s">
        <v>11948</v>
      </c>
      <c r="C3363" s="1104" t="s">
        <v>11949</v>
      </c>
      <c r="D3363" s="1104" t="s">
        <v>11950</v>
      </c>
      <c r="E3363" s="1104" t="s">
        <v>1667</v>
      </c>
      <c r="F3363" s="1104" t="s">
        <v>11952</v>
      </c>
      <c r="G3363" s="1100"/>
      <c r="H3363" s="1100"/>
      <c r="I3363" s="1100"/>
      <c r="J3363" s="1095"/>
    </row>
    <row r="3364" spans="1:10" ht="48" x14ac:dyDescent="0.3">
      <c r="A3364" s="1104" t="s">
        <v>6416</v>
      </c>
      <c r="B3364" s="1104" t="s">
        <v>11953</v>
      </c>
      <c r="C3364" s="1104" t="s">
        <v>11949</v>
      </c>
      <c r="D3364" s="1104" t="s">
        <v>11950</v>
      </c>
      <c r="E3364" s="1104" t="s">
        <v>1388</v>
      </c>
      <c r="F3364" s="1104" t="s">
        <v>11951</v>
      </c>
      <c r="G3364" s="1100"/>
      <c r="H3364" s="1100"/>
      <c r="I3364" s="1100"/>
      <c r="J3364" s="1095"/>
    </row>
    <row r="3365" spans="1:10" ht="48" x14ac:dyDescent="0.3">
      <c r="A3365" s="1104" t="s">
        <v>6416</v>
      </c>
      <c r="B3365" s="1104" t="s">
        <v>11953</v>
      </c>
      <c r="C3365" s="1104" t="s">
        <v>11949</v>
      </c>
      <c r="D3365" s="1104" t="s">
        <v>11950</v>
      </c>
      <c r="E3365" s="1104" t="s">
        <v>1388</v>
      </c>
      <c r="F3365" s="1104" t="s">
        <v>11954</v>
      </c>
      <c r="G3365" s="1100"/>
      <c r="H3365" s="1100"/>
      <c r="I3365" s="1100"/>
      <c r="J3365" s="1095"/>
    </row>
    <row r="3366" spans="1:10" ht="48" x14ac:dyDescent="0.3">
      <c r="A3366" s="1104" t="s">
        <v>6416</v>
      </c>
      <c r="B3366" s="1104" t="s">
        <v>11953</v>
      </c>
      <c r="C3366" s="1104" t="s">
        <v>11949</v>
      </c>
      <c r="D3366" s="1104" t="s">
        <v>11950</v>
      </c>
      <c r="E3366" s="1104" t="s">
        <v>1388</v>
      </c>
      <c r="F3366" s="1104" t="s">
        <v>11955</v>
      </c>
      <c r="G3366" s="1100"/>
      <c r="H3366" s="1100"/>
      <c r="I3366" s="1100"/>
      <c r="J3366" s="1095"/>
    </row>
    <row r="3367" spans="1:10" ht="48" x14ac:dyDescent="0.3">
      <c r="A3367" s="1104" t="s">
        <v>6416</v>
      </c>
      <c r="B3367" s="1104" t="s">
        <v>11953</v>
      </c>
      <c r="C3367" s="1104" t="s">
        <v>11949</v>
      </c>
      <c r="D3367" s="1104" t="s">
        <v>11950</v>
      </c>
      <c r="E3367" s="1104" t="s">
        <v>1388</v>
      </c>
      <c r="F3367" s="1104" t="s">
        <v>11956</v>
      </c>
      <c r="G3367" s="1100"/>
      <c r="H3367" s="1100"/>
      <c r="I3367" s="1100"/>
      <c r="J3367" s="1095"/>
    </row>
    <row r="3368" spans="1:10" ht="48" x14ac:dyDescent="0.3">
      <c r="A3368" s="1104" t="s">
        <v>6416</v>
      </c>
      <c r="B3368" s="1104" t="s">
        <v>11953</v>
      </c>
      <c r="C3368" s="1104" t="s">
        <v>11949</v>
      </c>
      <c r="D3368" s="1104" t="s">
        <v>11950</v>
      </c>
      <c r="E3368" s="1104" t="s">
        <v>1388</v>
      </c>
      <c r="F3368" s="1104" t="s">
        <v>11957</v>
      </c>
      <c r="G3368" s="1100"/>
      <c r="H3368" s="1100"/>
      <c r="I3368" s="1100"/>
      <c r="J3368" s="1095"/>
    </row>
    <row r="3369" spans="1:10" ht="48" x14ac:dyDescent="0.3">
      <c r="A3369" s="1136" t="s">
        <v>10841</v>
      </c>
      <c r="B3369" s="1133"/>
      <c r="C3369" s="1171" t="s">
        <v>11949</v>
      </c>
      <c r="D3369" s="1064"/>
      <c r="E3369" s="1133"/>
      <c r="F3369" s="1170"/>
      <c r="G3369" s="1133"/>
      <c r="H3369" s="1133"/>
      <c r="I3369" s="1133"/>
      <c r="J3369" s="1133"/>
    </row>
    <row r="3370" spans="1:10" ht="60" x14ac:dyDescent="0.3">
      <c r="A3370" s="1172" t="s">
        <v>6305</v>
      </c>
      <c r="B3370" s="1172" t="s">
        <v>11958</v>
      </c>
      <c r="C3370" s="1172" t="s">
        <v>11959</v>
      </c>
      <c r="D3370" s="1172" t="s">
        <v>9897</v>
      </c>
      <c r="E3370" s="1172" t="s">
        <v>1662</v>
      </c>
      <c r="F3370" s="1172" t="s">
        <v>11960</v>
      </c>
      <c r="G3370" s="1094"/>
      <c r="H3370" s="1094"/>
      <c r="I3370" s="1094"/>
      <c r="J3370" s="1095"/>
    </row>
    <row r="3371" spans="1:10" ht="60" x14ac:dyDescent="0.3">
      <c r="A3371" s="1172" t="s">
        <v>6305</v>
      </c>
      <c r="B3371" s="1172" t="s">
        <v>11958</v>
      </c>
      <c r="C3371" s="1172" t="s">
        <v>11959</v>
      </c>
      <c r="D3371" s="1172" t="s">
        <v>9897</v>
      </c>
      <c r="E3371" s="1172" t="s">
        <v>1662</v>
      </c>
      <c r="F3371" s="1172" t="s">
        <v>11961</v>
      </c>
      <c r="G3371" s="1094"/>
      <c r="H3371" s="1094"/>
      <c r="I3371" s="1094"/>
      <c r="J3371" s="1095"/>
    </row>
    <row r="3372" spans="1:10" ht="60" x14ac:dyDescent="0.3">
      <c r="A3372" s="1172" t="s">
        <v>6305</v>
      </c>
      <c r="B3372" s="1172" t="s">
        <v>11962</v>
      </c>
      <c r="C3372" s="1172" t="s">
        <v>11959</v>
      </c>
      <c r="D3372" s="1172" t="s">
        <v>9897</v>
      </c>
      <c r="E3372" s="1172" t="s">
        <v>1667</v>
      </c>
      <c r="F3372" s="1172" t="s">
        <v>11963</v>
      </c>
      <c r="G3372" s="1094"/>
      <c r="H3372" s="1094"/>
      <c r="I3372" s="1094"/>
      <c r="J3372" s="1095"/>
    </row>
    <row r="3373" spans="1:10" ht="60" x14ac:dyDescent="0.3">
      <c r="A3373" s="1172" t="s">
        <v>6305</v>
      </c>
      <c r="B3373" s="1172" t="s">
        <v>11964</v>
      </c>
      <c r="C3373" s="1172" t="s">
        <v>11959</v>
      </c>
      <c r="D3373" s="1172" t="s">
        <v>9897</v>
      </c>
      <c r="E3373" s="1172" t="s">
        <v>1388</v>
      </c>
      <c r="F3373" s="1172" t="s">
        <v>11965</v>
      </c>
      <c r="G3373" s="1094"/>
      <c r="H3373" s="1094"/>
      <c r="I3373" s="1094"/>
      <c r="J3373" s="1095"/>
    </row>
    <row r="3374" spans="1:10" ht="60" x14ac:dyDescent="0.3">
      <c r="A3374" s="1172" t="s">
        <v>6305</v>
      </c>
      <c r="B3374" s="1172" t="s">
        <v>11964</v>
      </c>
      <c r="C3374" s="1172" t="s">
        <v>11959</v>
      </c>
      <c r="D3374" s="1172" t="s">
        <v>9897</v>
      </c>
      <c r="E3374" s="1172" t="s">
        <v>1388</v>
      </c>
      <c r="F3374" s="1172" t="s">
        <v>11966</v>
      </c>
      <c r="G3374" s="1094"/>
      <c r="H3374" s="1094"/>
      <c r="I3374" s="1094"/>
      <c r="J3374" s="1095"/>
    </row>
    <row r="3375" spans="1:10" ht="60" x14ac:dyDescent="0.3">
      <c r="A3375" s="1172" t="s">
        <v>6305</v>
      </c>
      <c r="B3375" s="1172" t="s">
        <v>11964</v>
      </c>
      <c r="C3375" s="1172" t="s">
        <v>11959</v>
      </c>
      <c r="D3375" s="1172" t="s">
        <v>9897</v>
      </c>
      <c r="E3375" s="1172" t="s">
        <v>1388</v>
      </c>
      <c r="F3375" s="1172" t="s">
        <v>11967</v>
      </c>
      <c r="G3375" s="1094"/>
      <c r="H3375" s="1094"/>
      <c r="I3375" s="1094"/>
      <c r="J3375" s="1095"/>
    </row>
    <row r="3376" spans="1:10" ht="60" x14ac:dyDescent="0.3">
      <c r="A3376" s="1172" t="s">
        <v>6305</v>
      </c>
      <c r="B3376" s="1172" t="s">
        <v>11964</v>
      </c>
      <c r="C3376" s="1172" t="s">
        <v>11959</v>
      </c>
      <c r="D3376" s="1172" t="s">
        <v>9897</v>
      </c>
      <c r="E3376" s="1172" t="s">
        <v>1388</v>
      </c>
      <c r="F3376" s="1172" t="s">
        <v>11968</v>
      </c>
      <c r="G3376" s="1094"/>
      <c r="H3376" s="1094"/>
      <c r="I3376" s="1094"/>
      <c r="J3376" s="1095"/>
    </row>
    <row r="3377" spans="1:10" ht="60" x14ac:dyDescent="0.3">
      <c r="A3377" s="1172" t="s">
        <v>6305</v>
      </c>
      <c r="B3377" s="1172" t="s">
        <v>11964</v>
      </c>
      <c r="C3377" s="1172" t="s">
        <v>11959</v>
      </c>
      <c r="D3377" s="1172" t="s">
        <v>9897</v>
      </c>
      <c r="E3377" s="1172" t="s">
        <v>1388</v>
      </c>
      <c r="F3377" s="1172" t="s">
        <v>11969</v>
      </c>
      <c r="G3377" s="1094"/>
      <c r="H3377" s="1094"/>
      <c r="I3377" s="1094"/>
      <c r="J3377" s="1095"/>
    </row>
    <row r="3378" spans="1:10" ht="60" x14ac:dyDescent="0.3">
      <c r="A3378" s="1172" t="s">
        <v>6305</v>
      </c>
      <c r="B3378" s="1172" t="s">
        <v>11964</v>
      </c>
      <c r="C3378" s="1172" t="s">
        <v>11959</v>
      </c>
      <c r="D3378" s="1172" t="s">
        <v>9897</v>
      </c>
      <c r="E3378" s="1172" t="s">
        <v>1388</v>
      </c>
      <c r="F3378" s="1172" t="s">
        <v>11970</v>
      </c>
      <c r="G3378" s="1094"/>
      <c r="H3378" s="1094"/>
      <c r="I3378" s="1094"/>
      <c r="J3378" s="1095"/>
    </row>
    <row r="3379" spans="1:10" ht="60" x14ac:dyDescent="0.3">
      <c r="A3379" s="1172" t="s">
        <v>6305</v>
      </c>
      <c r="B3379" s="1172" t="s">
        <v>11971</v>
      </c>
      <c r="C3379" s="1172" t="s">
        <v>11959</v>
      </c>
      <c r="D3379" s="1172" t="s">
        <v>9897</v>
      </c>
      <c r="E3379" s="1172" t="s">
        <v>4464</v>
      </c>
      <c r="F3379" s="1172" t="s">
        <v>11972</v>
      </c>
      <c r="G3379" s="1094"/>
      <c r="H3379" s="1094"/>
      <c r="I3379" s="1094"/>
      <c r="J3379" s="1095"/>
    </row>
    <row r="3380" spans="1:10" ht="60" x14ac:dyDescent="0.3">
      <c r="A3380" s="1172" t="s">
        <v>6305</v>
      </c>
      <c r="B3380" s="1172" t="s">
        <v>11971</v>
      </c>
      <c r="C3380" s="1172" t="s">
        <v>11959</v>
      </c>
      <c r="D3380" s="1172" t="s">
        <v>9897</v>
      </c>
      <c r="E3380" s="1172" t="s">
        <v>4464</v>
      </c>
      <c r="F3380" s="1172" t="s">
        <v>11973</v>
      </c>
      <c r="G3380" s="1094"/>
      <c r="H3380" s="1094"/>
      <c r="I3380" s="1094"/>
      <c r="J3380" s="1095"/>
    </row>
    <row r="3381" spans="1:10" ht="60" x14ac:dyDescent="0.3">
      <c r="A3381" s="1172" t="s">
        <v>6305</v>
      </c>
      <c r="B3381" s="1172" t="s">
        <v>11971</v>
      </c>
      <c r="C3381" s="1172" t="s">
        <v>11959</v>
      </c>
      <c r="D3381" s="1172" t="s">
        <v>9897</v>
      </c>
      <c r="E3381" s="1172" t="s">
        <v>4464</v>
      </c>
      <c r="F3381" s="1172" t="s">
        <v>11974</v>
      </c>
      <c r="G3381" s="1094"/>
      <c r="H3381" s="1094"/>
      <c r="I3381" s="1094"/>
      <c r="J3381" s="1095"/>
    </row>
    <row r="3382" spans="1:10" ht="60" x14ac:dyDescent="0.3">
      <c r="A3382" s="1172" t="s">
        <v>6305</v>
      </c>
      <c r="B3382" s="1172" t="s">
        <v>11971</v>
      </c>
      <c r="C3382" s="1172" t="s">
        <v>11959</v>
      </c>
      <c r="D3382" s="1172" t="s">
        <v>9897</v>
      </c>
      <c r="E3382" s="1172" t="s">
        <v>4464</v>
      </c>
      <c r="F3382" s="1172" t="s">
        <v>11975</v>
      </c>
      <c r="G3382" s="1094"/>
      <c r="H3382" s="1094"/>
      <c r="I3382" s="1094"/>
      <c r="J3382" s="1095"/>
    </row>
    <row r="3383" spans="1:10" ht="60" x14ac:dyDescent="0.3">
      <c r="A3383" s="1172" t="s">
        <v>6305</v>
      </c>
      <c r="B3383" s="1172" t="s">
        <v>11971</v>
      </c>
      <c r="C3383" s="1172" t="s">
        <v>11959</v>
      </c>
      <c r="D3383" s="1172" t="s">
        <v>9897</v>
      </c>
      <c r="E3383" s="1172" t="s">
        <v>4464</v>
      </c>
      <c r="F3383" s="1172" t="s">
        <v>11976</v>
      </c>
      <c r="G3383" s="1094"/>
      <c r="H3383" s="1094"/>
      <c r="I3383" s="1094"/>
      <c r="J3383" s="1095"/>
    </row>
    <row r="3384" spans="1:10" ht="60" x14ac:dyDescent="0.3">
      <c r="A3384" s="1172" t="s">
        <v>6305</v>
      </c>
      <c r="B3384" s="1172" t="s">
        <v>11971</v>
      </c>
      <c r="C3384" s="1172" t="s">
        <v>11959</v>
      </c>
      <c r="D3384" s="1172" t="s">
        <v>9897</v>
      </c>
      <c r="E3384" s="1172" t="s">
        <v>4464</v>
      </c>
      <c r="F3384" s="1172" t="s">
        <v>11977</v>
      </c>
      <c r="G3384" s="1094"/>
      <c r="H3384" s="1094"/>
      <c r="I3384" s="1094"/>
      <c r="J3384" s="1095"/>
    </row>
    <row r="3385" spans="1:10" ht="60" x14ac:dyDescent="0.3">
      <c r="A3385" s="1172" t="s">
        <v>6305</v>
      </c>
      <c r="B3385" s="1172" t="s">
        <v>11971</v>
      </c>
      <c r="C3385" s="1172" t="s">
        <v>11959</v>
      </c>
      <c r="D3385" s="1172" t="s">
        <v>9897</v>
      </c>
      <c r="E3385" s="1172" t="s">
        <v>4464</v>
      </c>
      <c r="F3385" s="1172" t="s">
        <v>11978</v>
      </c>
      <c r="G3385" s="1094"/>
      <c r="H3385" s="1094"/>
      <c r="I3385" s="1094"/>
      <c r="J3385" s="1095"/>
    </row>
    <row r="3386" spans="1:10" ht="60" x14ac:dyDescent="0.3">
      <c r="A3386" s="1172" t="s">
        <v>6305</v>
      </c>
      <c r="B3386" s="1172" t="s">
        <v>11971</v>
      </c>
      <c r="C3386" s="1172" t="s">
        <v>11959</v>
      </c>
      <c r="D3386" s="1172" t="s">
        <v>9897</v>
      </c>
      <c r="E3386" s="1172" t="s">
        <v>4464</v>
      </c>
      <c r="F3386" s="1172" t="s">
        <v>11979</v>
      </c>
      <c r="G3386" s="1094"/>
      <c r="H3386" s="1094"/>
      <c r="I3386" s="1094"/>
      <c r="J3386" s="1095"/>
    </row>
    <row r="3387" spans="1:10" ht="60" x14ac:dyDescent="0.3">
      <c r="A3387" s="1172" t="s">
        <v>6305</v>
      </c>
      <c r="B3387" s="1172" t="s">
        <v>11971</v>
      </c>
      <c r="C3387" s="1172" t="s">
        <v>11959</v>
      </c>
      <c r="D3387" s="1172" t="s">
        <v>9897</v>
      </c>
      <c r="E3387" s="1172" t="s">
        <v>4464</v>
      </c>
      <c r="F3387" s="1172" t="s">
        <v>11980</v>
      </c>
      <c r="G3387" s="1094"/>
      <c r="H3387" s="1094"/>
      <c r="I3387" s="1094"/>
      <c r="J3387" s="1095"/>
    </row>
    <row r="3388" spans="1:10" ht="60" x14ac:dyDescent="0.3">
      <c r="A3388" s="1172" t="s">
        <v>6305</v>
      </c>
      <c r="B3388" s="1172" t="s">
        <v>11971</v>
      </c>
      <c r="C3388" s="1172" t="s">
        <v>11959</v>
      </c>
      <c r="D3388" s="1172" t="s">
        <v>9897</v>
      </c>
      <c r="E3388" s="1172" t="s">
        <v>4464</v>
      </c>
      <c r="F3388" s="1172" t="s">
        <v>11981</v>
      </c>
      <c r="G3388" s="1094"/>
      <c r="H3388" s="1094"/>
      <c r="I3388" s="1094"/>
      <c r="J3388" s="1095"/>
    </row>
    <row r="3389" spans="1:10" ht="60" x14ac:dyDescent="0.3">
      <c r="A3389" s="1172" t="s">
        <v>6305</v>
      </c>
      <c r="B3389" s="1172" t="s">
        <v>11971</v>
      </c>
      <c r="C3389" s="1172" t="s">
        <v>11959</v>
      </c>
      <c r="D3389" s="1172" t="s">
        <v>9897</v>
      </c>
      <c r="E3389" s="1172" t="s">
        <v>4464</v>
      </c>
      <c r="F3389" s="1172" t="s">
        <v>11982</v>
      </c>
      <c r="G3389" s="1094"/>
      <c r="H3389" s="1094"/>
      <c r="I3389" s="1094"/>
      <c r="J3389" s="1095"/>
    </row>
    <row r="3390" spans="1:10" ht="60" x14ac:dyDescent="0.3">
      <c r="A3390" s="1172" t="s">
        <v>6305</v>
      </c>
      <c r="B3390" s="1172" t="s">
        <v>11971</v>
      </c>
      <c r="C3390" s="1172" t="s">
        <v>11959</v>
      </c>
      <c r="D3390" s="1172" t="s">
        <v>9897</v>
      </c>
      <c r="E3390" s="1172" t="s">
        <v>4464</v>
      </c>
      <c r="F3390" s="1172" t="s">
        <v>11983</v>
      </c>
      <c r="G3390" s="1094"/>
      <c r="H3390" s="1094"/>
      <c r="I3390" s="1094"/>
      <c r="J3390" s="1095"/>
    </row>
    <row r="3391" spans="1:10" ht="60" x14ac:dyDescent="0.3">
      <c r="A3391" s="1172" t="s">
        <v>6305</v>
      </c>
      <c r="B3391" s="1172" t="s">
        <v>11971</v>
      </c>
      <c r="C3391" s="1172" t="s">
        <v>11959</v>
      </c>
      <c r="D3391" s="1172" t="s">
        <v>9897</v>
      </c>
      <c r="E3391" s="1172" t="s">
        <v>4464</v>
      </c>
      <c r="F3391" s="1172" t="s">
        <v>11984</v>
      </c>
      <c r="G3391" s="1094"/>
      <c r="H3391" s="1094"/>
      <c r="I3391" s="1094"/>
      <c r="J3391" s="1095"/>
    </row>
    <row r="3392" spans="1:10" ht="60" x14ac:dyDescent="0.3">
      <c r="A3392" s="1172" t="s">
        <v>6305</v>
      </c>
      <c r="B3392" s="1172" t="s">
        <v>11971</v>
      </c>
      <c r="C3392" s="1172" t="s">
        <v>11959</v>
      </c>
      <c r="D3392" s="1172" t="s">
        <v>9897</v>
      </c>
      <c r="E3392" s="1172" t="s">
        <v>4464</v>
      </c>
      <c r="F3392" s="1172" t="s">
        <v>11985</v>
      </c>
      <c r="G3392" s="1094"/>
      <c r="H3392" s="1094"/>
      <c r="I3392" s="1094"/>
      <c r="J3392" s="1095"/>
    </row>
    <row r="3393" spans="1:10" ht="60" x14ac:dyDescent="0.3">
      <c r="A3393" s="1172" t="s">
        <v>6305</v>
      </c>
      <c r="B3393" s="1172" t="s">
        <v>11971</v>
      </c>
      <c r="C3393" s="1172" t="s">
        <v>11959</v>
      </c>
      <c r="D3393" s="1172" t="s">
        <v>9897</v>
      </c>
      <c r="E3393" s="1172" t="s">
        <v>4464</v>
      </c>
      <c r="F3393" s="1172" t="s">
        <v>11986</v>
      </c>
      <c r="G3393" s="1094"/>
      <c r="H3393" s="1094"/>
      <c r="I3393" s="1094"/>
      <c r="J3393" s="1095"/>
    </row>
    <row r="3394" spans="1:10" ht="60" x14ac:dyDescent="0.3">
      <c r="A3394" s="1172" t="s">
        <v>6305</v>
      </c>
      <c r="B3394" s="1172" t="s">
        <v>11971</v>
      </c>
      <c r="C3394" s="1172" t="s">
        <v>11959</v>
      </c>
      <c r="D3394" s="1172" t="s">
        <v>9897</v>
      </c>
      <c r="E3394" s="1172" t="s">
        <v>4464</v>
      </c>
      <c r="F3394" s="1172" t="s">
        <v>11987</v>
      </c>
      <c r="G3394" s="1094"/>
      <c r="H3394" s="1094"/>
      <c r="I3394" s="1094"/>
      <c r="J3394" s="1095"/>
    </row>
    <row r="3395" spans="1:10" ht="60" x14ac:dyDescent="0.3">
      <c r="A3395" s="1172" t="s">
        <v>6305</v>
      </c>
      <c r="B3395" s="1172" t="s">
        <v>11971</v>
      </c>
      <c r="C3395" s="1172" t="s">
        <v>11959</v>
      </c>
      <c r="D3395" s="1172" t="s">
        <v>9897</v>
      </c>
      <c r="E3395" s="1172" t="s">
        <v>4464</v>
      </c>
      <c r="F3395" s="1172" t="s">
        <v>11988</v>
      </c>
      <c r="G3395" s="1094"/>
      <c r="H3395" s="1094"/>
      <c r="I3395" s="1094"/>
      <c r="J3395" s="1095"/>
    </row>
    <row r="3396" spans="1:10" ht="60" x14ac:dyDescent="0.3">
      <c r="A3396" s="1172" t="s">
        <v>6305</v>
      </c>
      <c r="B3396" s="1172" t="s">
        <v>11971</v>
      </c>
      <c r="C3396" s="1172" t="s">
        <v>11959</v>
      </c>
      <c r="D3396" s="1172" t="s">
        <v>9897</v>
      </c>
      <c r="E3396" s="1172" t="s">
        <v>4464</v>
      </c>
      <c r="F3396" s="1172" t="s">
        <v>11989</v>
      </c>
      <c r="G3396" s="1094"/>
      <c r="H3396" s="1094"/>
      <c r="I3396" s="1094"/>
      <c r="J3396" s="1095"/>
    </row>
    <row r="3397" spans="1:10" ht="60" x14ac:dyDescent="0.3">
      <c r="A3397" s="1172" t="s">
        <v>6305</v>
      </c>
      <c r="B3397" s="1172" t="s">
        <v>11971</v>
      </c>
      <c r="C3397" s="1172" t="s">
        <v>11959</v>
      </c>
      <c r="D3397" s="1172" t="s">
        <v>9897</v>
      </c>
      <c r="E3397" s="1172" t="s">
        <v>4464</v>
      </c>
      <c r="F3397" s="1172" t="s">
        <v>11990</v>
      </c>
      <c r="G3397" s="1094"/>
      <c r="H3397" s="1094"/>
      <c r="I3397" s="1094"/>
      <c r="J3397" s="1095"/>
    </row>
    <row r="3398" spans="1:10" ht="60" x14ac:dyDescent="0.3">
      <c r="A3398" s="1172" t="s">
        <v>6305</v>
      </c>
      <c r="B3398" s="1172" t="s">
        <v>11971</v>
      </c>
      <c r="C3398" s="1172" t="s">
        <v>11959</v>
      </c>
      <c r="D3398" s="1172" t="s">
        <v>9897</v>
      </c>
      <c r="E3398" s="1172" t="s">
        <v>4464</v>
      </c>
      <c r="F3398" s="1172" t="s">
        <v>11991</v>
      </c>
      <c r="G3398" s="1094"/>
      <c r="H3398" s="1094"/>
      <c r="I3398" s="1094"/>
      <c r="J3398" s="1095"/>
    </row>
    <row r="3399" spans="1:10" ht="60" x14ac:dyDescent="0.3">
      <c r="A3399" s="1172" t="s">
        <v>6305</v>
      </c>
      <c r="B3399" s="1172" t="s">
        <v>11971</v>
      </c>
      <c r="C3399" s="1172" t="s">
        <v>11959</v>
      </c>
      <c r="D3399" s="1172" t="s">
        <v>9897</v>
      </c>
      <c r="E3399" s="1172" t="s">
        <v>4464</v>
      </c>
      <c r="F3399" s="1172" t="s">
        <v>11992</v>
      </c>
      <c r="G3399" s="1094"/>
      <c r="H3399" s="1094"/>
      <c r="I3399" s="1094"/>
      <c r="J3399" s="1095"/>
    </row>
    <row r="3400" spans="1:10" ht="60" x14ac:dyDescent="0.3">
      <c r="A3400" s="1172" t="s">
        <v>6305</v>
      </c>
      <c r="B3400" s="1172" t="s">
        <v>11971</v>
      </c>
      <c r="C3400" s="1172" t="s">
        <v>11959</v>
      </c>
      <c r="D3400" s="1172" t="s">
        <v>9897</v>
      </c>
      <c r="E3400" s="1172" t="s">
        <v>4464</v>
      </c>
      <c r="F3400" s="1172" t="s">
        <v>11993</v>
      </c>
      <c r="G3400" s="1094"/>
      <c r="H3400" s="1094"/>
      <c r="I3400" s="1094"/>
      <c r="J3400" s="1095"/>
    </row>
    <row r="3401" spans="1:10" ht="60" x14ac:dyDescent="0.3">
      <c r="A3401" s="1172" t="s">
        <v>6305</v>
      </c>
      <c r="B3401" s="1172" t="s">
        <v>11971</v>
      </c>
      <c r="C3401" s="1172" t="s">
        <v>11959</v>
      </c>
      <c r="D3401" s="1172" t="s">
        <v>9897</v>
      </c>
      <c r="E3401" s="1172" t="s">
        <v>4464</v>
      </c>
      <c r="F3401" s="1172" t="s">
        <v>11994</v>
      </c>
      <c r="G3401" s="1094"/>
      <c r="H3401" s="1094"/>
      <c r="I3401" s="1094"/>
      <c r="J3401" s="1095"/>
    </row>
    <row r="3402" spans="1:10" ht="60" x14ac:dyDescent="0.3">
      <c r="A3402" s="1172" t="s">
        <v>6305</v>
      </c>
      <c r="B3402" s="1172" t="s">
        <v>11971</v>
      </c>
      <c r="C3402" s="1172" t="s">
        <v>11959</v>
      </c>
      <c r="D3402" s="1172" t="s">
        <v>9897</v>
      </c>
      <c r="E3402" s="1172" t="s">
        <v>4464</v>
      </c>
      <c r="F3402" s="1172" t="s">
        <v>11995</v>
      </c>
      <c r="G3402" s="1094"/>
      <c r="H3402" s="1094"/>
      <c r="I3402" s="1094"/>
      <c r="J3402" s="1095"/>
    </row>
    <row r="3403" spans="1:10" ht="60" x14ac:dyDescent="0.3">
      <c r="A3403" s="1172" t="s">
        <v>6305</v>
      </c>
      <c r="B3403" s="1172" t="s">
        <v>11971</v>
      </c>
      <c r="C3403" s="1172" t="s">
        <v>11959</v>
      </c>
      <c r="D3403" s="1172" t="s">
        <v>9897</v>
      </c>
      <c r="E3403" s="1172" t="s">
        <v>4464</v>
      </c>
      <c r="F3403" s="1172" t="s">
        <v>11996</v>
      </c>
      <c r="G3403" s="1094"/>
      <c r="H3403" s="1094"/>
      <c r="I3403" s="1094"/>
      <c r="J3403" s="1095"/>
    </row>
    <row r="3404" spans="1:10" ht="60" x14ac:dyDescent="0.3">
      <c r="A3404" s="1172" t="s">
        <v>6305</v>
      </c>
      <c r="B3404" s="1172" t="s">
        <v>11971</v>
      </c>
      <c r="C3404" s="1172" t="s">
        <v>11959</v>
      </c>
      <c r="D3404" s="1172" t="s">
        <v>9897</v>
      </c>
      <c r="E3404" s="1172" t="s">
        <v>4464</v>
      </c>
      <c r="F3404" s="1172" t="s">
        <v>11997</v>
      </c>
      <c r="G3404" s="1094"/>
      <c r="H3404" s="1094"/>
      <c r="I3404" s="1094"/>
      <c r="J3404" s="1095"/>
    </row>
    <row r="3405" spans="1:10" ht="60" x14ac:dyDescent="0.3">
      <c r="A3405" s="1172" t="s">
        <v>6305</v>
      </c>
      <c r="B3405" s="1172" t="s">
        <v>11971</v>
      </c>
      <c r="C3405" s="1172" t="s">
        <v>11959</v>
      </c>
      <c r="D3405" s="1172" t="s">
        <v>9897</v>
      </c>
      <c r="E3405" s="1172" t="s">
        <v>4464</v>
      </c>
      <c r="F3405" s="1172" t="s">
        <v>11998</v>
      </c>
      <c r="G3405" s="1094"/>
      <c r="H3405" s="1094"/>
      <c r="I3405" s="1094"/>
      <c r="J3405" s="1095"/>
    </row>
    <row r="3406" spans="1:10" ht="60" x14ac:dyDescent="0.3">
      <c r="A3406" s="1172" t="s">
        <v>6305</v>
      </c>
      <c r="B3406" s="1172" t="s">
        <v>11971</v>
      </c>
      <c r="C3406" s="1172" t="s">
        <v>11959</v>
      </c>
      <c r="D3406" s="1172" t="s">
        <v>9897</v>
      </c>
      <c r="E3406" s="1172" t="s">
        <v>4464</v>
      </c>
      <c r="F3406" s="1172" t="s">
        <v>11999</v>
      </c>
      <c r="G3406" s="1094"/>
      <c r="H3406" s="1094"/>
      <c r="I3406" s="1094"/>
      <c r="J3406" s="1095"/>
    </row>
    <row r="3407" spans="1:10" ht="60" x14ac:dyDescent="0.3">
      <c r="A3407" s="1172" t="s">
        <v>6305</v>
      </c>
      <c r="B3407" s="1172" t="s">
        <v>11971</v>
      </c>
      <c r="C3407" s="1172" t="s">
        <v>11959</v>
      </c>
      <c r="D3407" s="1172" t="s">
        <v>9897</v>
      </c>
      <c r="E3407" s="1172" t="s">
        <v>4464</v>
      </c>
      <c r="F3407" s="1172" t="s">
        <v>12000</v>
      </c>
      <c r="G3407" s="1094"/>
      <c r="H3407" s="1094"/>
      <c r="I3407" s="1094"/>
      <c r="J3407" s="1095"/>
    </row>
    <row r="3408" spans="1:10" ht="60" x14ac:dyDescent="0.3">
      <c r="A3408" s="1172" t="s">
        <v>6305</v>
      </c>
      <c r="B3408" s="1172" t="s">
        <v>11971</v>
      </c>
      <c r="C3408" s="1172" t="s">
        <v>11959</v>
      </c>
      <c r="D3408" s="1172" t="s">
        <v>9897</v>
      </c>
      <c r="E3408" s="1172" t="s">
        <v>4464</v>
      </c>
      <c r="F3408" s="1172" t="s">
        <v>12001</v>
      </c>
      <c r="G3408" s="1094"/>
      <c r="H3408" s="1094"/>
      <c r="I3408" s="1094"/>
      <c r="J3408" s="1095"/>
    </row>
    <row r="3409" spans="1:10" ht="60" x14ac:dyDescent="0.3">
      <c r="A3409" s="1172" t="s">
        <v>6305</v>
      </c>
      <c r="B3409" s="1172" t="s">
        <v>11971</v>
      </c>
      <c r="C3409" s="1172" t="s">
        <v>11959</v>
      </c>
      <c r="D3409" s="1172" t="s">
        <v>9897</v>
      </c>
      <c r="E3409" s="1172" t="s">
        <v>4464</v>
      </c>
      <c r="F3409" s="1172" t="s">
        <v>12002</v>
      </c>
      <c r="G3409" s="1094"/>
      <c r="H3409" s="1094"/>
      <c r="I3409" s="1094"/>
      <c r="J3409" s="1095"/>
    </row>
    <row r="3410" spans="1:10" ht="60" x14ac:dyDescent="0.3">
      <c r="A3410" s="1172" t="s">
        <v>6305</v>
      </c>
      <c r="B3410" s="1172" t="s">
        <v>11971</v>
      </c>
      <c r="C3410" s="1172" t="s">
        <v>11959</v>
      </c>
      <c r="D3410" s="1172" t="s">
        <v>9897</v>
      </c>
      <c r="E3410" s="1172" t="s">
        <v>4464</v>
      </c>
      <c r="F3410" s="1172" t="s">
        <v>12003</v>
      </c>
      <c r="G3410" s="1094"/>
      <c r="H3410" s="1094"/>
      <c r="I3410" s="1094"/>
      <c r="J3410" s="1095"/>
    </row>
    <row r="3411" spans="1:10" ht="60" x14ac:dyDescent="0.3">
      <c r="A3411" s="1172" t="s">
        <v>6305</v>
      </c>
      <c r="B3411" s="1172" t="s">
        <v>11971</v>
      </c>
      <c r="C3411" s="1172" t="s">
        <v>11959</v>
      </c>
      <c r="D3411" s="1172" t="s">
        <v>9897</v>
      </c>
      <c r="E3411" s="1172" t="s">
        <v>4464</v>
      </c>
      <c r="F3411" s="1172" t="s">
        <v>12004</v>
      </c>
      <c r="G3411" s="1094"/>
      <c r="H3411" s="1094"/>
      <c r="I3411" s="1094"/>
      <c r="J3411" s="1095"/>
    </row>
    <row r="3412" spans="1:10" ht="60" x14ac:dyDescent="0.3">
      <c r="A3412" s="1172" t="s">
        <v>6305</v>
      </c>
      <c r="B3412" s="1172" t="s">
        <v>11971</v>
      </c>
      <c r="C3412" s="1172" t="s">
        <v>11959</v>
      </c>
      <c r="D3412" s="1172" t="s">
        <v>9897</v>
      </c>
      <c r="E3412" s="1172" t="s">
        <v>4464</v>
      </c>
      <c r="F3412" s="1172" t="s">
        <v>12005</v>
      </c>
      <c r="G3412" s="1094"/>
      <c r="H3412" s="1094"/>
      <c r="I3412" s="1094"/>
      <c r="J3412" s="1095"/>
    </row>
    <row r="3413" spans="1:10" ht="60" x14ac:dyDescent="0.3">
      <c r="A3413" s="1172" t="s">
        <v>6305</v>
      </c>
      <c r="B3413" s="1172" t="s">
        <v>11971</v>
      </c>
      <c r="C3413" s="1172" t="s">
        <v>11959</v>
      </c>
      <c r="D3413" s="1172" t="s">
        <v>9897</v>
      </c>
      <c r="E3413" s="1172" t="s">
        <v>4464</v>
      </c>
      <c r="F3413" s="1172" t="s">
        <v>12006</v>
      </c>
      <c r="G3413" s="1094"/>
      <c r="H3413" s="1094"/>
      <c r="I3413" s="1094"/>
      <c r="J3413" s="1095"/>
    </row>
    <row r="3414" spans="1:10" ht="60" x14ac:dyDescent="0.3">
      <c r="A3414" s="1172" t="s">
        <v>6305</v>
      </c>
      <c r="B3414" s="1172" t="s">
        <v>11971</v>
      </c>
      <c r="C3414" s="1172" t="s">
        <v>11959</v>
      </c>
      <c r="D3414" s="1172" t="s">
        <v>9897</v>
      </c>
      <c r="E3414" s="1172" t="s">
        <v>4464</v>
      </c>
      <c r="F3414" s="1172" t="s">
        <v>12007</v>
      </c>
      <c r="G3414" s="1094"/>
      <c r="H3414" s="1094"/>
      <c r="I3414" s="1094"/>
      <c r="J3414" s="1095"/>
    </row>
    <row r="3415" spans="1:10" ht="60" x14ac:dyDescent="0.3">
      <c r="A3415" s="1172" t="s">
        <v>6305</v>
      </c>
      <c r="B3415" s="1172" t="s">
        <v>11971</v>
      </c>
      <c r="C3415" s="1172" t="s">
        <v>11959</v>
      </c>
      <c r="D3415" s="1172" t="s">
        <v>9897</v>
      </c>
      <c r="E3415" s="1172" t="s">
        <v>4464</v>
      </c>
      <c r="F3415" s="1172" t="s">
        <v>12008</v>
      </c>
      <c r="G3415" s="1094"/>
      <c r="H3415" s="1094"/>
      <c r="I3415" s="1094"/>
      <c r="J3415" s="1095"/>
    </row>
    <row r="3416" spans="1:10" ht="60" x14ac:dyDescent="0.3">
      <c r="A3416" s="1172" t="s">
        <v>6305</v>
      </c>
      <c r="B3416" s="1172" t="s">
        <v>11971</v>
      </c>
      <c r="C3416" s="1172" t="s">
        <v>11959</v>
      </c>
      <c r="D3416" s="1172" t="s">
        <v>9897</v>
      </c>
      <c r="E3416" s="1172" t="s">
        <v>4464</v>
      </c>
      <c r="F3416" s="1172" t="s">
        <v>12009</v>
      </c>
      <c r="G3416" s="1094"/>
      <c r="H3416" s="1094"/>
      <c r="I3416" s="1094"/>
      <c r="J3416" s="1095"/>
    </row>
    <row r="3417" spans="1:10" ht="60" x14ac:dyDescent="0.3">
      <c r="A3417" s="1172" t="s">
        <v>6305</v>
      </c>
      <c r="B3417" s="1172" t="s">
        <v>11971</v>
      </c>
      <c r="C3417" s="1172" t="s">
        <v>11959</v>
      </c>
      <c r="D3417" s="1172" t="s">
        <v>9897</v>
      </c>
      <c r="E3417" s="1172" t="s">
        <v>4464</v>
      </c>
      <c r="F3417" s="1172" t="s">
        <v>12010</v>
      </c>
      <c r="G3417" s="1094"/>
      <c r="H3417" s="1094"/>
      <c r="I3417" s="1094"/>
      <c r="J3417" s="1095"/>
    </row>
    <row r="3418" spans="1:10" ht="60" x14ac:dyDescent="0.3">
      <c r="A3418" s="1172" t="s">
        <v>6305</v>
      </c>
      <c r="B3418" s="1172" t="s">
        <v>11971</v>
      </c>
      <c r="C3418" s="1172" t="s">
        <v>11959</v>
      </c>
      <c r="D3418" s="1172" t="s">
        <v>9897</v>
      </c>
      <c r="E3418" s="1172" t="s">
        <v>4464</v>
      </c>
      <c r="F3418" s="1172" t="s">
        <v>12011</v>
      </c>
      <c r="G3418" s="1094"/>
      <c r="H3418" s="1094"/>
      <c r="I3418" s="1094"/>
      <c r="J3418" s="1095"/>
    </row>
    <row r="3419" spans="1:10" ht="60" x14ac:dyDescent="0.3">
      <c r="A3419" s="1172" t="s">
        <v>6305</v>
      </c>
      <c r="B3419" s="1172" t="s">
        <v>11971</v>
      </c>
      <c r="C3419" s="1172" t="s">
        <v>11959</v>
      </c>
      <c r="D3419" s="1172" t="s">
        <v>9897</v>
      </c>
      <c r="E3419" s="1172" t="s">
        <v>4464</v>
      </c>
      <c r="F3419" s="1172" t="s">
        <v>12012</v>
      </c>
      <c r="G3419" s="1094"/>
      <c r="H3419" s="1094"/>
      <c r="I3419" s="1094"/>
      <c r="J3419" s="1095"/>
    </row>
    <row r="3420" spans="1:10" ht="60" x14ac:dyDescent="0.3">
      <c r="A3420" s="1172" t="s">
        <v>6305</v>
      </c>
      <c r="B3420" s="1172" t="s">
        <v>11971</v>
      </c>
      <c r="C3420" s="1172" t="s">
        <v>11959</v>
      </c>
      <c r="D3420" s="1172" t="s">
        <v>9897</v>
      </c>
      <c r="E3420" s="1172" t="s">
        <v>4464</v>
      </c>
      <c r="F3420" s="1172" t="s">
        <v>12013</v>
      </c>
      <c r="G3420" s="1094"/>
      <c r="H3420" s="1094"/>
      <c r="I3420" s="1094"/>
      <c r="J3420" s="1095"/>
    </row>
    <row r="3421" spans="1:10" ht="60" x14ac:dyDescent="0.3">
      <c r="A3421" s="1136" t="s">
        <v>10841</v>
      </c>
      <c r="B3421" s="1133"/>
      <c r="C3421" s="1173" t="s">
        <v>11959</v>
      </c>
      <c r="D3421" s="1062" t="s">
        <v>12079</v>
      </c>
      <c r="E3421" s="1133"/>
      <c r="F3421" s="1133"/>
      <c r="G3421" s="1133"/>
      <c r="H3421" s="1133"/>
      <c r="I3421" s="1133"/>
      <c r="J3421" s="1133"/>
    </row>
    <row r="3422" spans="1:10" ht="51" x14ac:dyDescent="0.3">
      <c r="A3422" s="1033" t="s">
        <v>7139</v>
      </c>
      <c r="B3422" s="1034" t="s">
        <v>7146</v>
      </c>
      <c r="C3422" s="1034" t="s">
        <v>10588</v>
      </c>
      <c r="D3422" s="1031" t="s">
        <v>10824</v>
      </c>
      <c r="E3422" s="1031" t="s">
        <v>1667</v>
      </c>
      <c r="F3422" s="1031" t="s">
        <v>7148</v>
      </c>
      <c r="G3422" s="1031" t="s">
        <v>7149</v>
      </c>
      <c r="H3422" s="1031" t="s">
        <v>7150</v>
      </c>
      <c r="I3422" s="1031" t="s">
        <v>7151</v>
      </c>
      <c r="J3422" s="1031" t="s">
        <v>7152</v>
      </c>
    </row>
    <row r="3423" spans="1:10" ht="51" x14ac:dyDescent="0.3">
      <c r="A3423" s="1033" t="s">
        <v>7139</v>
      </c>
      <c r="B3423" s="1034" t="s">
        <v>7146</v>
      </c>
      <c r="C3423" s="1034" t="s">
        <v>10588</v>
      </c>
      <c r="D3423" s="1031" t="s">
        <v>10824</v>
      </c>
      <c r="E3423" s="1031" t="s">
        <v>7153</v>
      </c>
      <c r="F3423" s="1031" t="s">
        <v>10829</v>
      </c>
      <c r="G3423" s="1031" t="s">
        <v>7154</v>
      </c>
      <c r="H3423" s="1031" t="s">
        <v>7155</v>
      </c>
      <c r="I3423" s="1031" t="s">
        <v>7156</v>
      </c>
      <c r="J3423" s="1031" t="s">
        <v>7157</v>
      </c>
    </row>
    <row r="3424" spans="1:10" ht="51" x14ac:dyDescent="0.3">
      <c r="A3424" s="1033" t="s">
        <v>7139</v>
      </c>
      <c r="B3424" s="1034" t="s">
        <v>7146</v>
      </c>
      <c r="C3424" s="1034" t="s">
        <v>10588</v>
      </c>
      <c r="D3424" s="1031" t="s">
        <v>7147</v>
      </c>
      <c r="E3424" s="1031" t="s">
        <v>7158</v>
      </c>
      <c r="F3424" s="1031" t="s">
        <v>7159</v>
      </c>
      <c r="G3424" s="1031" t="s">
        <v>7160</v>
      </c>
      <c r="H3424" s="1031" t="s">
        <v>7161</v>
      </c>
      <c r="I3424" s="1031" t="s">
        <v>7162</v>
      </c>
      <c r="J3424" s="1031" t="s">
        <v>7163</v>
      </c>
    </row>
    <row r="3425" spans="1:10" ht="51" x14ac:dyDescent="0.3">
      <c r="A3425" s="1033" t="s">
        <v>7139</v>
      </c>
      <c r="B3425" s="1034" t="s">
        <v>7146</v>
      </c>
      <c r="C3425" s="1034" t="s">
        <v>10588</v>
      </c>
      <c r="D3425" s="1031" t="s">
        <v>10824</v>
      </c>
      <c r="E3425" s="1031" t="s">
        <v>7164</v>
      </c>
      <c r="F3425" s="1031" t="s">
        <v>7165</v>
      </c>
      <c r="G3425" s="1031" t="s">
        <v>7166</v>
      </c>
      <c r="H3425" s="1031" t="s">
        <v>7167</v>
      </c>
      <c r="I3425" s="1031" t="s">
        <v>7156</v>
      </c>
      <c r="J3425" s="1031" t="s">
        <v>7168</v>
      </c>
    </row>
    <row r="3426" spans="1:10" ht="51" x14ac:dyDescent="0.3">
      <c r="A3426" s="1033" t="s">
        <v>7139</v>
      </c>
      <c r="B3426" s="1034" t="s">
        <v>7169</v>
      </c>
      <c r="C3426" s="1034" t="s">
        <v>10588</v>
      </c>
      <c r="D3426" s="1031" t="s">
        <v>10824</v>
      </c>
      <c r="E3426" s="1031" t="s">
        <v>7170</v>
      </c>
      <c r="F3426" s="1031" t="s">
        <v>7171</v>
      </c>
      <c r="G3426" s="1031" t="s">
        <v>7172</v>
      </c>
      <c r="H3426" s="1031" t="s">
        <v>7173</v>
      </c>
      <c r="I3426" s="1031" t="s">
        <v>7174</v>
      </c>
      <c r="J3426" s="1031" t="s">
        <v>7175</v>
      </c>
    </row>
    <row r="3427" spans="1:10" ht="51" x14ac:dyDescent="0.3">
      <c r="A3427" s="1033" t="s">
        <v>7139</v>
      </c>
      <c r="B3427" s="1034" t="s">
        <v>7169</v>
      </c>
      <c r="C3427" s="1034" t="s">
        <v>10588</v>
      </c>
      <c r="D3427" s="1031" t="s">
        <v>10824</v>
      </c>
      <c r="E3427" s="1031" t="s">
        <v>1629</v>
      </c>
      <c r="F3427" s="1031" t="s">
        <v>7176</v>
      </c>
      <c r="G3427" s="1031" t="s">
        <v>7177</v>
      </c>
      <c r="H3427" s="1031" t="s">
        <v>7167</v>
      </c>
      <c r="I3427" s="1031" t="s">
        <v>7178</v>
      </c>
      <c r="J3427" s="1031" t="s">
        <v>7179</v>
      </c>
    </row>
    <row r="3428" spans="1:10" ht="51" x14ac:dyDescent="0.3">
      <c r="A3428" s="1033" t="s">
        <v>7139</v>
      </c>
      <c r="B3428" s="1034" t="s">
        <v>7169</v>
      </c>
      <c r="C3428" s="1034" t="s">
        <v>10588</v>
      </c>
      <c r="D3428" s="1031" t="s">
        <v>10824</v>
      </c>
      <c r="E3428" s="1031" t="s">
        <v>7180</v>
      </c>
      <c r="F3428" s="1031" t="s">
        <v>7181</v>
      </c>
      <c r="G3428" s="1031" t="s">
        <v>7182</v>
      </c>
      <c r="H3428" s="1031" t="s">
        <v>7183</v>
      </c>
      <c r="I3428" s="1031" t="s">
        <v>7184</v>
      </c>
      <c r="J3428" s="1031" t="s">
        <v>7185</v>
      </c>
    </row>
    <row r="3429" spans="1:10" ht="51" x14ac:dyDescent="0.3">
      <c r="A3429" s="1033" t="s">
        <v>7139</v>
      </c>
      <c r="B3429" s="1034" t="s">
        <v>7169</v>
      </c>
      <c r="C3429" s="1034" t="s">
        <v>10588</v>
      </c>
      <c r="D3429" s="1031" t="s">
        <v>10824</v>
      </c>
      <c r="E3429" s="1031" t="s">
        <v>7186</v>
      </c>
      <c r="F3429" s="1031" t="s">
        <v>7187</v>
      </c>
      <c r="G3429" s="1031" t="s">
        <v>7188</v>
      </c>
      <c r="H3429" s="1031" t="s">
        <v>7189</v>
      </c>
      <c r="I3429" s="1031" t="s">
        <v>7190</v>
      </c>
      <c r="J3429" s="1031" t="s">
        <v>7191</v>
      </c>
    </row>
    <row r="3430" spans="1:10" ht="51" x14ac:dyDescent="0.3">
      <c r="A3430" s="1033" t="s">
        <v>7139</v>
      </c>
      <c r="B3430" s="1034" t="s">
        <v>7169</v>
      </c>
      <c r="C3430" s="1034" t="s">
        <v>10588</v>
      </c>
      <c r="D3430" s="1031" t="s">
        <v>10824</v>
      </c>
      <c r="E3430" s="1031" t="s">
        <v>7192</v>
      </c>
      <c r="F3430" s="1031" t="s">
        <v>7193</v>
      </c>
      <c r="G3430" s="1031" t="s">
        <v>7194</v>
      </c>
      <c r="H3430" s="1031" t="s">
        <v>7195</v>
      </c>
      <c r="I3430" s="1031" t="s">
        <v>7196</v>
      </c>
      <c r="J3430" s="1031" t="s">
        <v>7197</v>
      </c>
    </row>
    <row r="3431" spans="1:10" ht="51" x14ac:dyDescent="0.3">
      <c r="A3431" s="1033" t="s">
        <v>7139</v>
      </c>
      <c r="B3431" s="1034" t="s">
        <v>7169</v>
      </c>
      <c r="C3431" s="1034" t="s">
        <v>10588</v>
      </c>
      <c r="D3431" s="1031" t="s">
        <v>10824</v>
      </c>
      <c r="E3431" s="1031" t="s">
        <v>7198</v>
      </c>
      <c r="F3431" s="1031" t="s">
        <v>7199</v>
      </c>
      <c r="G3431" s="1031" t="s">
        <v>7200</v>
      </c>
      <c r="H3431" s="1031" t="s">
        <v>7201</v>
      </c>
      <c r="I3431" s="1031" t="s">
        <v>7202</v>
      </c>
      <c r="J3431" s="1031" t="s">
        <v>7203</v>
      </c>
    </row>
    <row r="3432" spans="1:10" ht="51" x14ac:dyDescent="0.3">
      <c r="A3432" s="1033" t="s">
        <v>7139</v>
      </c>
      <c r="B3432" s="1034" t="s">
        <v>7169</v>
      </c>
      <c r="C3432" s="1034" t="s">
        <v>10588</v>
      </c>
      <c r="D3432" s="1031" t="s">
        <v>10824</v>
      </c>
      <c r="E3432" s="1031" t="s">
        <v>7204</v>
      </c>
      <c r="F3432" s="1031" t="s">
        <v>7205</v>
      </c>
      <c r="G3432" s="1031" t="s">
        <v>7206</v>
      </c>
      <c r="H3432" s="1031" t="s">
        <v>7207</v>
      </c>
      <c r="I3432" s="1031" t="s">
        <v>7208</v>
      </c>
      <c r="J3432" s="1031" t="s">
        <v>7209</v>
      </c>
    </row>
    <row r="3433" spans="1:10" ht="51" x14ac:dyDescent="0.3">
      <c r="A3433" s="1033" t="s">
        <v>7139</v>
      </c>
      <c r="B3433" s="1034" t="s">
        <v>7210</v>
      </c>
      <c r="C3433" s="1034" t="s">
        <v>10588</v>
      </c>
      <c r="D3433" s="1031" t="s">
        <v>10824</v>
      </c>
      <c r="E3433" s="1031" t="s">
        <v>7211</v>
      </c>
      <c r="F3433" s="1031" t="s">
        <v>7148</v>
      </c>
      <c r="G3433" s="1031" t="s">
        <v>7212</v>
      </c>
      <c r="H3433" s="1031" t="s">
        <v>7213</v>
      </c>
      <c r="I3433" s="1031" t="s">
        <v>7214</v>
      </c>
      <c r="J3433" s="1031" t="s">
        <v>7215</v>
      </c>
    </row>
    <row r="3434" spans="1:10" ht="51" x14ac:dyDescent="0.3">
      <c r="A3434" s="1033" t="s">
        <v>7139</v>
      </c>
      <c r="B3434" s="1034" t="s">
        <v>7210</v>
      </c>
      <c r="C3434" s="1034" t="s">
        <v>10588</v>
      </c>
      <c r="D3434" s="1031" t="s">
        <v>10824</v>
      </c>
      <c r="E3434" s="1031" t="s">
        <v>7216</v>
      </c>
      <c r="F3434" s="1031" t="s">
        <v>7217</v>
      </c>
      <c r="G3434" s="1031" t="s">
        <v>7218</v>
      </c>
      <c r="H3434" s="1031" t="s">
        <v>7219</v>
      </c>
      <c r="I3434" s="1031" t="s">
        <v>7220</v>
      </c>
      <c r="J3434" s="1031" t="s">
        <v>7221</v>
      </c>
    </row>
    <row r="3435" spans="1:10" ht="51" x14ac:dyDescent="0.3">
      <c r="A3435" s="1136" t="s">
        <v>10841</v>
      </c>
      <c r="B3435" s="1133"/>
      <c r="C3435" s="1133" t="s">
        <v>10588</v>
      </c>
      <c r="D3435" s="1065"/>
      <c r="E3435" s="1133"/>
      <c r="F3435" s="1133"/>
      <c r="G3435" s="1133"/>
      <c r="H3435" s="1133"/>
      <c r="I3435" s="1133"/>
      <c r="J3435" s="1133"/>
    </row>
    <row r="3436" spans="1:10" ht="63.75" x14ac:dyDescent="0.3">
      <c r="A3436" s="1579" t="s">
        <v>7487</v>
      </c>
      <c r="B3436" s="1035">
        <v>127</v>
      </c>
      <c r="C3436" s="1034" t="s">
        <v>7498</v>
      </c>
      <c r="D3436" s="1043" t="s">
        <v>7499</v>
      </c>
      <c r="E3436" s="1028" t="s">
        <v>2235</v>
      </c>
      <c r="F3436" s="1028" t="s">
        <v>7500</v>
      </c>
      <c r="G3436" s="1028" t="s">
        <v>3806</v>
      </c>
      <c r="H3436" s="1028" t="s">
        <v>1632</v>
      </c>
      <c r="I3436" s="1028" t="s">
        <v>3019</v>
      </c>
      <c r="J3436" s="1028" t="s">
        <v>7501</v>
      </c>
    </row>
    <row r="3437" spans="1:10" ht="63.75" x14ac:dyDescent="0.3">
      <c r="A3437" s="1579"/>
      <c r="B3437" s="1035">
        <v>38</v>
      </c>
      <c r="C3437" s="1034" t="s">
        <v>7498</v>
      </c>
      <c r="D3437" s="1043" t="s">
        <v>7499</v>
      </c>
      <c r="E3437" s="1031" t="s">
        <v>3417</v>
      </c>
      <c r="F3437" s="1028" t="s">
        <v>7502</v>
      </c>
      <c r="G3437" s="1031" t="s">
        <v>7503</v>
      </c>
      <c r="H3437" s="1031" t="s">
        <v>5411</v>
      </c>
      <c r="I3437" s="1031" t="s">
        <v>7504</v>
      </c>
      <c r="J3437" s="1028" t="s">
        <v>7505</v>
      </c>
    </row>
    <row r="3438" spans="1:10" ht="63.75" x14ac:dyDescent="0.3">
      <c r="A3438" s="1579"/>
      <c r="B3438" s="1035">
        <v>40028</v>
      </c>
      <c r="C3438" s="1034" t="s">
        <v>7498</v>
      </c>
      <c r="D3438" s="1043" t="s">
        <v>7499</v>
      </c>
      <c r="E3438" s="1031" t="s">
        <v>3035</v>
      </c>
      <c r="F3438" s="1028" t="s">
        <v>7506</v>
      </c>
      <c r="G3438" s="1031" t="s">
        <v>7503</v>
      </c>
      <c r="H3438" s="1031" t="s">
        <v>5411</v>
      </c>
      <c r="I3438" s="1031" t="s">
        <v>7504</v>
      </c>
      <c r="J3438" s="1028" t="s">
        <v>7505</v>
      </c>
    </row>
    <row r="3439" spans="1:10" ht="63.75" x14ac:dyDescent="0.3">
      <c r="A3439" s="1579"/>
      <c r="B3439" s="1035">
        <v>351</v>
      </c>
      <c r="C3439" s="1034" t="s">
        <v>7498</v>
      </c>
      <c r="D3439" s="1043" t="s">
        <v>7499</v>
      </c>
      <c r="E3439" s="1028" t="s">
        <v>7507</v>
      </c>
      <c r="F3439" s="1028" t="s">
        <v>7508</v>
      </c>
      <c r="G3439" s="1031" t="s">
        <v>7509</v>
      </c>
      <c r="H3439" s="1031" t="s">
        <v>7510</v>
      </c>
      <c r="I3439" s="1031" t="s">
        <v>5429</v>
      </c>
      <c r="J3439" s="1028" t="s">
        <v>7511</v>
      </c>
    </row>
    <row r="3440" spans="1:10" x14ac:dyDescent="0.3">
      <c r="A3440" s="1085"/>
      <c r="B3440" s="1071"/>
      <c r="C3440" s="590"/>
      <c r="D3440" s="1056"/>
      <c r="E3440" s="1058"/>
      <c r="F3440" s="1058"/>
      <c r="G3440" s="590"/>
      <c r="H3440" s="590"/>
      <c r="I3440" s="590"/>
      <c r="J3440" s="1058"/>
    </row>
    <row r="3441" spans="1:10" ht="38.25" x14ac:dyDescent="0.3">
      <c r="A3441" s="1049">
        <v>22003</v>
      </c>
      <c r="B3441" s="1045">
        <v>22066</v>
      </c>
      <c r="C3441" s="1047" t="s">
        <v>7523</v>
      </c>
      <c r="D3441" s="1047" t="s">
        <v>7524</v>
      </c>
      <c r="E3441" s="1047" t="s">
        <v>1406</v>
      </c>
      <c r="F3441" s="1047" t="s">
        <v>7525</v>
      </c>
      <c r="G3441" s="1047" t="s">
        <v>6695</v>
      </c>
      <c r="H3441" s="1047" t="s">
        <v>7526</v>
      </c>
      <c r="I3441" s="1047" t="s">
        <v>7527</v>
      </c>
      <c r="J3441" s="1047" t="s">
        <v>7528</v>
      </c>
    </row>
    <row r="3442" spans="1:10" ht="38.25" x14ac:dyDescent="0.3">
      <c r="A3442" s="1049">
        <v>22003</v>
      </c>
      <c r="B3442" s="1045">
        <v>22066</v>
      </c>
      <c r="C3442" s="1047" t="s">
        <v>7523</v>
      </c>
      <c r="D3442" s="1047" t="s">
        <v>7524</v>
      </c>
      <c r="E3442" s="1047" t="s">
        <v>1406</v>
      </c>
      <c r="F3442" s="1047" t="s">
        <v>7529</v>
      </c>
      <c r="G3442" s="1047" t="s">
        <v>6695</v>
      </c>
      <c r="H3442" s="1047" t="s">
        <v>7526</v>
      </c>
      <c r="I3442" s="1047" t="s">
        <v>7527</v>
      </c>
      <c r="J3442" s="1047" t="s">
        <v>7528</v>
      </c>
    </row>
    <row r="3443" spans="1:10" ht="38.25" x14ac:dyDescent="0.3">
      <c r="A3443" s="1049">
        <v>22003</v>
      </c>
      <c r="B3443" s="1045">
        <v>22066</v>
      </c>
      <c r="C3443" s="1047" t="s">
        <v>7523</v>
      </c>
      <c r="D3443" s="1047" t="s">
        <v>7524</v>
      </c>
      <c r="E3443" s="1047" t="s">
        <v>1406</v>
      </c>
      <c r="F3443" s="1047" t="s">
        <v>7530</v>
      </c>
      <c r="G3443" s="1047" t="s">
        <v>6695</v>
      </c>
      <c r="H3443" s="1047" t="s">
        <v>7526</v>
      </c>
      <c r="I3443" s="1047" t="s">
        <v>7527</v>
      </c>
      <c r="J3443" s="1047" t="s">
        <v>7528</v>
      </c>
    </row>
    <row r="3444" spans="1:10" ht="38.25" x14ac:dyDescent="0.3">
      <c r="A3444" s="1049">
        <v>22003</v>
      </c>
      <c r="B3444" s="1045">
        <v>22066</v>
      </c>
      <c r="C3444" s="1047" t="s">
        <v>7523</v>
      </c>
      <c r="D3444" s="1047" t="s">
        <v>7524</v>
      </c>
      <c r="E3444" s="1047" t="s">
        <v>1406</v>
      </c>
      <c r="F3444" s="1047" t="s">
        <v>7531</v>
      </c>
      <c r="G3444" s="1047" t="s">
        <v>6695</v>
      </c>
      <c r="H3444" s="1047" t="s">
        <v>7526</v>
      </c>
      <c r="I3444" s="1047" t="s">
        <v>7527</v>
      </c>
      <c r="J3444" s="1047" t="s">
        <v>7528</v>
      </c>
    </row>
    <row r="3445" spans="1:10" ht="38.25" x14ac:dyDescent="0.3">
      <c r="A3445" s="1049">
        <v>22003</v>
      </c>
      <c r="B3445" s="1045">
        <v>22003</v>
      </c>
      <c r="C3445" s="1024" t="s">
        <v>7523</v>
      </c>
      <c r="D3445" s="1024" t="s">
        <v>7524</v>
      </c>
      <c r="E3445" s="1024" t="s">
        <v>2208</v>
      </c>
      <c r="F3445" s="1024" t="s">
        <v>7525</v>
      </c>
      <c r="G3445" s="1024" t="s">
        <v>6695</v>
      </c>
      <c r="H3445" s="1024" t="s">
        <v>7526</v>
      </c>
      <c r="I3445" s="1024" t="s">
        <v>7527</v>
      </c>
      <c r="J3445" s="1047" t="s">
        <v>7528</v>
      </c>
    </row>
    <row r="3446" spans="1:10" ht="38.25" x14ac:dyDescent="0.3">
      <c r="A3446" s="1049">
        <v>22003</v>
      </c>
      <c r="B3446" s="1045">
        <v>22031</v>
      </c>
      <c r="C3446" s="1024" t="s">
        <v>7523</v>
      </c>
      <c r="D3446" s="1024" t="s">
        <v>7524</v>
      </c>
      <c r="E3446" s="1024" t="s">
        <v>2343</v>
      </c>
      <c r="F3446" s="1024" t="s">
        <v>7525</v>
      </c>
      <c r="G3446" s="1024" t="s">
        <v>6695</v>
      </c>
      <c r="H3446" s="1024" t="s">
        <v>7526</v>
      </c>
      <c r="I3446" s="1024" t="s">
        <v>7527</v>
      </c>
      <c r="J3446" s="1047" t="s">
        <v>7528</v>
      </c>
    </row>
    <row r="3447" spans="1:10" ht="38.25" x14ac:dyDescent="0.3">
      <c r="A3447" s="1049">
        <v>22003</v>
      </c>
      <c r="B3447" s="1045">
        <v>22031</v>
      </c>
      <c r="C3447" s="1024" t="s">
        <v>7523</v>
      </c>
      <c r="D3447" s="1024" t="s">
        <v>7524</v>
      </c>
      <c r="E3447" s="1024" t="s">
        <v>2343</v>
      </c>
      <c r="F3447" s="1024" t="s">
        <v>7530</v>
      </c>
      <c r="G3447" s="1024" t="s">
        <v>6695</v>
      </c>
      <c r="H3447" s="1024" t="s">
        <v>7526</v>
      </c>
      <c r="I3447" s="1024" t="s">
        <v>7527</v>
      </c>
      <c r="J3447" s="1047" t="s">
        <v>7528</v>
      </c>
    </row>
    <row r="3448" spans="1:10" ht="38.25" x14ac:dyDescent="0.3">
      <c r="A3448" s="1049">
        <v>22003</v>
      </c>
      <c r="B3448" s="1045">
        <v>22031</v>
      </c>
      <c r="C3448" s="1024" t="s">
        <v>7523</v>
      </c>
      <c r="D3448" s="1024" t="s">
        <v>7524</v>
      </c>
      <c r="E3448" s="1024" t="s">
        <v>2343</v>
      </c>
      <c r="F3448" s="1024" t="s">
        <v>7531</v>
      </c>
      <c r="G3448" s="1024" t="s">
        <v>6695</v>
      </c>
      <c r="H3448" s="1024" t="s">
        <v>7526</v>
      </c>
      <c r="I3448" s="1024" t="s">
        <v>7527</v>
      </c>
      <c r="J3448" s="1047" t="s">
        <v>7528</v>
      </c>
    </row>
    <row r="3449" spans="1:10" ht="38.25" x14ac:dyDescent="0.3">
      <c r="A3449" s="1049">
        <v>22003</v>
      </c>
      <c r="B3449" s="1045">
        <v>22009</v>
      </c>
      <c r="C3449" s="1024" t="s">
        <v>7523</v>
      </c>
      <c r="D3449" s="1024" t="s">
        <v>7524</v>
      </c>
      <c r="E3449" s="1024" t="s">
        <v>197</v>
      </c>
      <c r="F3449" s="1024" t="s">
        <v>7525</v>
      </c>
      <c r="G3449" s="1024" t="s">
        <v>6695</v>
      </c>
      <c r="H3449" s="1024" t="s">
        <v>7526</v>
      </c>
      <c r="I3449" s="1024" t="s">
        <v>7527</v>
      </c>
      <c r="J3449" s="1047" t="s">
        <v>7528</v>
      </c>
    </row>
    <row r="3450" spans="1:10" ht="38.25" x14ac:dyDescent="0.3">
      <c r="A3450" s="1049">
        <v>22003</v>
      </c>
      <c r="B3450" s="1045">
        <v>22008</v>
      </c>
      <c r="C3450" s="1024" t="s">
        <v>7523</v>
      </c>
      <c r="D3450" s="1024" t="s">
        <v>7524</v>
      </c>
      <c r="E3450" s="1024" t="s">
        <v>7532</v>
      </c>
      <c r="F3450" s="1024" t="s">
        <v>7533</v>
      </c>
      <c r="G3450" s="1024" t="s">
        <v>6695</v>
      </c>
      <c r="H3450" s="1024" t="s">
        <v>7526</v>
      </c>
      <c r="I3450" s="1024" t="s">
        <v>7527</v>
      </c>
      <c r="J3450" s="1047" t="s">
        <v>7528</v>
      </c>
    </row>
    <row r="3451" spans="1:10" ht="38.25" x14ac:dyDescent="0.3">
      <c r="A3451" s="1049">
        <v>22003</v>
      </c>
      <c r="B3451" s="1045">
        <v>22008</v>
      </c>
      <c r="C3451" s="1024" t="s">
        <v>7523</v>
      </c>
      <c r="D3451" s="1024" t="s">
        <v>7524</v>
      </c>
      <c r="E3451" s="1024" t="s">
        <v>7534</v>
      </c>
      <c r="F3451" s="1024" t="s">
        <v>7535</v>
      </c>
      <c r="G3451" s="1024" t="s">
        <v>6695</v>
      </c>
      <c r="H3451" s="1024" t="s">
        <v>7526</v>
      </c>
      <c r="I3451" s="1024" t="s">
        <v>7527</v>
      </c>
      <c r="J3451" s="1047" t="s">
        <v>7528</v>
      </c>
    </row>
    <row r="3452" spans="1:10" ht="38.25" x14ac:dyDescent="0.3">
      <c r="A3452" s="1049">
        <v>22003</v>
      </c>
      <c r="B3452" s="1045">
        <v>22008</v>
      </c>
      <c r="C3452" s="1024" t="s">
        <v>7523</v>
      </c>
      <c r="D3452" s="1024" t="s">
        <v>7524</v>
      </c>
      <c r="E3452" s="1024" t="s">
        <v>7536</v>
      </c>
      <c r="F3452" s="1024" t="s">
        <v>7537</v>
      </c>
      <c r="G3452" s="1024" t="s">
        <v>6695</v>
      </c>
      <c r="H3452" s="1024" t="s">
        <v>7526</v>
      </c>
      <c r="I3452" s="1024" t="s">
        <v>7527</v>
      </c>
      <c r="J3452" s="1047" t="s">
        <v>7528</v>
      </c>
    </row>
    <row r="3453" spans="1:10" ht="38.25" x14ac:dyDescent="0.3">
      <c r="A3453" s="1049">
        <v>22003</v>
      </c>
      <c r="B3453" s="1045">
        <v>22008</v>
      </c>
      <c r="C3453" s="1024" t="s">
        <v>7523</v>
      </c>
      <c r="D3453" s="1024" t="s">
        <v>7524</v>
      </c>
      <c r="E3453" s="1024" t="s">
        <v>7538</v>
      </c>
      <c r="F3453" s="1024" t="s">
        <v>7539</v>
      </c>
      <c r="G3453" s="1024" t="s">
        <v>6695</v>
      </c>
      <c r="H3453" s="1024" t="s">
        <v>7526</v>
      </c>
      <c r="I3453" s="1024" t="s">
        <v>7527</v>
      </c>
      <c r="J3453" s="1047" t="s">
        <v>7528</v>
      </c>
    </row>
    <row r="3454" spans="1:10" ht="38.25" x14ac:dyDescent="0.3">
      <c r="A3454" s="1049">
        <v>22003</v>
      </c>
      <c r="B3454" s="1045">
        <v>22008</v>
      </c>
      <c r="C3454" s="1024" t="s">
        <v>7523</v>
      </c>
      <c r="D3454" s="1024" t="s">
        <v>7524</v>
      </c>
      <c r="E3454" s="1024" t="s">
        <v>7540</v>
      </c>
      <c r="F3454" s="1024" t="s">
        <v>7541</v>
      </c>
      <c r="G3454" s="1024" t="s">
        <v>6695</v>
      </c>
      <c r="H3454" s="1024" t="s">
        <v>7526</v>
      </c>
      <c r="I3454" s="1024" t="s">
        <v>7527</v>
      </c>
      <c r="J3454" s="1047" t="s">
        <v>7528</v>
      </c>
    </row>
    <row r="3455" spans="1:10" ht="38.25" x14ac:dyDescent="0.3">
      <c r="A3455" s="1049">
        <v>22003</v>
      </c>
      <c r="B3455" s="1045">
        <v>22008</v>
      </c>
      <c r="C3455" s="1024" t="s">
        <v>7523</v>
      </c>
      <c r="D3455" s="1024" t="s">
        <v>7524</v>
      </c>
      <c r="E3455" s="1024" t="s">
        <v>7542</v>
      </c>
      <c r="F3455" s="1024" t="s">
        <v>7543</v>
      </c>
      <c r="G3455" s="1024" t="s">
        <v>6695</v>
      </c>
      <c r="H3455" s="1024" t="s">
        <v>7526</v>
      </c>
      <c r="I3455" s="1024" t="s">
        <v>7527</v>
      </c>
      <c r="J3455" s="1047" t="s">
        <v>7528</v>
      </c>
    </row>
    <row r="3456" spans="1:10" ht="38.25" x14ac:dyDescent="0.3">
      <c r="A3456" s="1049">
        <v>22003</v>
      </c>
      <c r="B3456" s="1045">
        <v>22008</v>
      </c>
      <c r="C3456" s="1024" t="s">
        <v>7523</v>
      </c>
      <c r="D3456" s="1024" t="s">
        <v>7524</v>
      </c>
      <c r="E3456" s="1024" t="s">
        <v>7544</v>
      </c>
      <c r="F3456" s="1024" t="s">
        <v>7545</v>
      </c>
      <c r="G3456" s="1024" t="s">
        <v>6695</v>
      </c>
      <c r="H3456" s="1024" t="s">
        <v>7526</v>
      </c>
      <c r="I3456" s="1024" t="s">
        <v>7527</v>
      </c>
      <c r="J3456" s="1047" t="s">
        <v>7528</v>
      </c>
    </row>
    <row r="3457" spans="1:10" ht="38.25" x14ac:dyDescent="0.3">
      <c r="A3457" s="1049">
        <v>22003</v>
      </c>
      <c r="B3457" s="1045">
        <v>22008</v>
      </c>
      <c r="C3457" s="1024" t="s">
        <v>7523</v>
      </c>
      <c r="D3457" s="1024" t="s">
        <v>7524</v>
      </c>
      <c r="E3457" s="1024" t="s">
        <v>7546</v>
      </c>
      <c r="F3457" s="1024" t="s">
        <v>7547</v>
      </c>
      <c r="G3457" s="1024" t="s">
        <v>6695</v>
      </c>
      <c r="H3457" s="1024" t="s">
        <v>7526</v>
      </c>
      <c r="I3457" s="1024" t="s">
        <v>7527</v>
      </c>
      <c r="J3457" s="1047" t="s">
        <v>7528</v>
      </c>
    </row>
    <row r="3458" spans="1:10" ht="38.25" x14ac:dyDescent="0.3">
      <c r="A3458" s="1049">
        <v>22003</v>
      </c>
      <c r="B3458" s="1045">
        <v>22008</v>
      </c>
      <c r="C3458" s="1024" t="s">
        <v>7523</v>
      </c>
      <c r="D3458" s="1024" t="s">
        <v>7524</v>
      </c>
      <c r="E3458" s="1024" t="s">
        <v>7548</v>
      </c>
      <c r="F3458" s="1024" t="s">
        <v>7549</v>
      </c>
      <c r="G3458" s="1024" t="s">
        <v>6695</v>
      </c>
      <c r="H3458" s="1024" t="s">
        <v>7526</v>
      </c>
      <c r="I3458" s="1024" t="s">
        <v>7527</v>
      </c>
      <c r="J3458" s="1047" t="s">
        <v>7528</v>
      </c>
    </row>
    <row r="3459" spans="1:10" ht="38.25" x14ac:dyDescent="0.3">
      <c r="A3459" s="1049">
        <v>22003</v>
      </c>
      <c r="B3459" s="1045">
        <v>22008</v>
      </c>
      <c r="C3459" s="1024" t="s">
        <v>7523</v>
      </c>
      <c r="D3459" s="1024" t="s">
        <v>7524</v>
      </c>
      <c r="E3459" s="1024" t="s">
        <v>7550</v>
      </c>
      <c r="F3459" s="1024" t="s">
        <v>7551</v>
      </c>
      <c r="G3459" s="1024" t="s">
        <v>6695</v>
      </c>
      <c r="H3459" s="1024" t="s">
        <v>7526</v>
      </c>
      <c r="I3459" s="1024" t="s">
        <v>7527</v>
      </c>
      <c r="J3459" s="1047" t="s">
        <v>7528</v>
      </c>
    </row>
    <row r="3460" spans="1:10" ht="38.25" x14ac:dyDescent="0.3">
      <c r="A3460" s="1049">
        <v>22003</v>
      </c>
      <c r="B3460" s="1045">
        <v>22008</v>
      </c>
      <c r="C3460" s="1024" t="s">
        <v>7523</v>
      </c>
      <c r="D3460" s="1024" t="s">
        <v>7524</v>
      </c>
      <c r="E3460" s="1024" t="s">
        <v>7552</v>
      </c>
      <c r="F3460" s="1024" t="s">
        <v>7553</v>
      </c>
      <c r="G3460" s="1024" t="s">
        <v>6695</v>
      </c>
      <c r="H3460" s="1024" t="s">
        <v>7526</v>
      </c>
      <c r="I3460" s="1024" t="s">
        <v>7527</v>
      </c>
      <c r="J3460" s="1047" t="s">
        <v>7528</v>
      </c>
    </row>
    <row r="3461" spans="1:10" ht="38.25" x14ac:dyDescent="0.3">
      <c r="A3461" s="1049">
        <v>22003</v>
      </c>
      <c r="B3461" s="1045">
        <v>22008</v>
      </c>
      <c r="C3461" s="1024" t="s">
        <v>7523</v>
      </c>
      <c r="D3461" s="1024" t="s">
        <v>7524</v>
      </c>
      <c r="E3461" s="1024" t="s">
        <v>7554</v>
      </c>
      <c r="F3461" s="1024" t="s">
        <v>7555</v>
      </c>
      <c r="G3461" s="1024" t="s">
        <v>6695</v>
      </c>
      <c r="H3461" s="1024" t="s">
        <v>7526</v>
      </c>
      <c r="I3461" s="1024" t="s">
        <v>7527</v>
      </c>
      <c r="J3461" s="1047" t="s">
        <v>7528</v>
      </c>
    </row>
    <row r="3462" spans="1:10" ht="38.25" x14ac:dyDescent="0.3">
      <c r="A3462" s="1049">
        <v>22003</v>
      </c>
      <c r="B3462" s="1045">
        <v>22008</v>
      </c>
      <c r="C3462" s="1024" t="s">
        <v>7523</v>
      </c>
      <c r="D3462" s="1024" t="s">
        <v>7524</v>
      </c>
      <c r="E3462" s="1024" t="s">
        <v>7556</v>
      </c>
      <c r="F3462" s="1024" t="s">
        <v>7557</v>
      </c>
      <c r="G3462" s="1024" t="s">
        <v>6695</v>
      </c>
      <c r="H3462" s="1024" t="s">
        <v>7526</v>
      </c>
      <c r="I3462" s="1024" t="s">
        <v>7527</v>
      </c>
      <c r="J3462" s="1047" t="s">
        <v>7528</v>
      </c>
    </row>
    <row r="3463" spans="1:10" ht="38.25" x14ac:dyDescent="0.3">
      <c r="A3463" s="1049">
        <v>22003</v>
      </c>
      <c r="B3463" s="1045">
        <v>22008</v>
      </c>
      <c r="C3463" s="1024" t="s">
        <v>7523</v>
      </c>
      <c r="D3463" s="1024" t="s">
        <v>7524</v>
      </c>
      <c r="E3463" s="1024" t="s">
        <v>7558</v>
      </c>
      <c r="F3463" s="1024" t="s">
        <v>7559</v>
      </c>
      <c r="G3463" s="1024" t="s">
        <v>6695</v>
      </c>
      <c r="H3463" s="1024" t="s">
        <v>7526</v>
      </c>
      <c r="I3463" s="1024" t="s">
        <v>7527</v>
      </c>
      <c r="J3463" s="1047" t="s">
        <v>7528</v>
      </c>
    </row>
    <row r="3464" spans="1:10" ht="38.25" x14ac:dyDescent="0.3">
      <c r="A3464" s="1049">
        <v>22003</v>
      </c>
      <c r="B3464" s="1045">
        <v>22008</v>
      </c>
      <c r="C3464" s="1024" t="s">
        <v>7523</v>
      </c>
      <c r="D3464" s="1024" t="s">
        <v>7524</v>
      </c>
      <c r="E3464" s="1024" t="s">
        <v>7560</v>
      </c>
      <c r="F3464" s="1024" t="s">
        <v>7561</v>
      </c>
      <c r="G3464" s="1024" t="s">
        <v>6695</v>
      </c>
      <c r="H3464" s="1024" t="s">
        <v>7526</v>
      </c>
      <c r="I3464" s="1024" t="s">
        <v>7527</v>
      </c>
      <c r="J3464" s="1047" t="s">
        <v>7528</v>
      </c>
    </row>
    <row r="3465" spans="1:10" ht="38.25" x14ac:dyDescent="0.3">
      <c r="A3465" s="1049">
        <v>22003</v>
      </c>
      <c r="B3465" s="1045">
        <v>22008</v>
      </c>
      <c r="C3465" s="1024" t="s">
        <v>7523</v>
      </c>
      <c r="D3465" s="1024" t="s">
        <v>7524</v>
      </c>
      <c r="E3465" s="1024" t="s">
        <v>7562</v>
      </c>
      <c r="F3465" s="1024" t="s">
        <v>7563</v>
      </c>
      <c r="G3465" s="1024" t="s">
        <v>6695</v>
      </c>
      <c r="H3465" s="1024" t="s">
        <v>7526</v>
      </c>
      <c r="I3465" s="1024" t="s">
        <v>7527</v>
      </c>
      <c r="J3465" s="1047" t="s">
        <v>7528</v>
      </c>
    </row>
    <row r="3466" spans="1:10" ht="38.25" x14ac:dyDescent="0.3">
      <c r="A3466" s="1049">
        <v>22003</v>
      </c>
      <c r="B3466" s="1045">
        <v>22008</v>
      </c>
      <c r="C3466" s="1024" t="s">
        <v>7523</v>
      </c>
      <c r="D3466" s="1024" t="s">
        <v>7524</v>
      </c>
      <c r="E3466" s="1024" t="s">
        <v>2285</v>
      </c>
      <c r="F3466" s="1024" t="s">
        <v>7564</v>
      </c>
      <c r="G3466" s="1024" t="s">
        <v>6695</v>
      </c>
      <c r="H3466" s="1024" t="s">
        <v>7526</v>
      </c>
      <c r="I3466" s="1024" t="s">
        <v>7527</v>
      </c>
      <c r="J3466" s="1047" t="s">
        <v>7528</v>
      </c>
    </row>
    <row r="3467" spans="1:10" ht="38.25" x14ac:dyDescent="0.3">
      <c r="A3467" s="1049">
        <v>22003</v>
      </c>
      <c r="B3467" s="1045">
        <v>22008</v>
      </c>
      <c r="C3467" s="1024" t="s">
        <v>7523</v>
      </c>
      <c r="D3467" s="1024" t="s">
        <v>7524</v>
      </c>
      <c r="E3467" s="1024" t="s">
        <v>7565</v>
      </c>
      <c r="F3467" s="1024" t="s">
        <v>7566</v>
      </c>
      <c r="G3467" s="1024" t="s">
        <v>6695</v>
      </c>
      <c r="H3467" s="1024" t="s">
        <v>7526</v>
      </c>
      <c r="I3467" s="1024" t="s">
        <v>7527</v>
      </c>
      <c r="J3467" s="1047" t="s">
        <v>7528</v>
      </c>
    </row>
    <row r="3468" spans="1:10" ht="38.25" x14ac:dyDescent="0.3">
      <c r="A3468" s="1049">
        <v>22003</v>
      </c>
      <c r="B3468" s="1045">
        <v>22008</v>
      </c>
      <c r="C3468" s="1024" t="s">
        <v>7523</v>
      </c>
      <c r="D3468" s="1024" t="s">
        <v>7524</v>
      </c>
      <c r="E3468" s="1024" t="s">
        <v>7567</v>
      </c>
      <c r="F3468" s="1024" t="s">
        <v>7568</v>
      </c>
      <c r="G3468" s="1024" t="s">
        <v>6695</v>
      </c>
      <c r="H3468" s="1024" t="s">
        <v>7526</v>
      </c>
      <c r="I3468" s="1024" t="s">
        <v>7527</v>
      </c>
      <c r="J3468" s="1047" t="s">
        <v>7528</v>
      </c>
    </row>
    <row r="3469" spans="1:10" ht="38.25" x14ac:dyDescent="0.3">
      <c r="A3469" s="1049">
        <v>22003</v>
      </c>
      <c r="B3469" s="1045">
        <v>22008</v>
      </c>
      <c r="C3469" s="1024" t="s">
        <v>7523</v>
      </c>
      <c r="D3469" s="1024" t="s">
        <v>7524</v>
      </c>
      <c r="E3469" s="1024" t="s">
        <v>7569</v>
      </c>
      <c r="F3469" s="1024" t="s">
        <v>7570</v>
      </c>
      <c r="G3469" s="1024" t="s">
        <v>6695</v>
      </c>
      <c r="H3469" s="1024" t="s">
        <v>7526</v>
      </c>
      <c r="I3469" s="1024" t="s">
        <v>7527</v>
      </c>
      <c r="J3469" s="1047" t="s">
        <v>7528</v>
      </c>
    </row>
    <row r="3470" spans="1:10" ht="38.25" x14ac:dyDescent="0.3">
      <c r="A3470" s="1049">
        <v>22003</v>
      </c>
      <c r="B3470" s="1045">
        <v>22008</v>
      </c>
      <c r="C3470" s="1024" t="s">
        <v>7523</v>
      </c>
      <c r="D3470" s="1024" t="s">
        <v>7524</v>
      </c>
      <c r="E3470" s="1024" t="s">
        <v>7571</v>
      </c>
      <c r="F3470" s="1024" t="s">
        <v>7572</v>
      </c>
      <c r="G3470" s="1024" t="s">
        <v>6695</v>
      </c>
      <c r="H3470" s="1024" t="s">
        <v>7526</v>
      </c>
      <c r="I3470" s="1024" t="s">
        <v>7527</v>
      </c>
      <c r="J3470" s="1047" t="s">
        <v>7528</v>
      </c>
    </row>
    <row r="3471" spans="1:10" ht="38.25" x14ac:dyDescent="0.3">
      <c r="A3471" s="1049">
        <v>22003</v>
      </c>
      <c r="B3471" s="1045">
        <v>22008</v>
      </c>
      <c r="C3471" s="1024" t="s">
        <v>7523</v>
      </c>
      <c r="D3471" s="1024" t="s">
        <v>7524</v>
      </c>
      <c r="E3471" s="1024" t="s">
        <v>7573</v>
      </c>
      <c r="F3471" s="1024" t="s">
        <v>7574</v>
      </c>
      <c r="G3471" s="1024" t="s">
        <v>6695</v>
      </c>
      <c r="H3471" s="1024" t="s">
        <v>7526</v>
      </c>
      <c r="I3471" s="1024" t="s">
        <v>7527</v>
      </c>
      <c r="J3471" s="1047" t="s">
        <v>7528</v>
      </c>
    </row>
    <row r="3472" spans="1:10" ht="38.25" x14ac:dyDescent="0.3">
      <c r="A3472" s="1049">
        <v>22003</v>
      </c>
      <c r="B3472" s="1045">
        <v>22008</v>
      </c>
      <c r="C3472" s="1024" t="s">
        <v>7523</v>
      </c>
      <c r="D3472" s="1024" t="s">
        <v>7524</v>
      </c>
      <c r="E3472" s="1024" t="s">
        <v>7575</v>
      </c>
      <c r="F3472" s="1024" t="s">
        <v>7576</v>
      </c>
      <c r="G3472" s="1024" t="s">
        <v>6695</v>
      </c>
      <c r="H3472" s="1024" t="s">
        <v>7526</v>
      </c>
      <c r="I3472" s="1024" t="s">
        <v>7527</v>
      </c>
      <c r="J3472" s="1047" t="s">
        <v>7528</v>
      </c>
    </row>
    <row r="3473" spans="1:10" ht="38.25" x14ac:dyDescent="0.3">
      <c r="A3473" s="1079" t="s">
        <v>10841</v>
      </c>
      <c r="B3473" s="1080"/>
      <c r="C3473" s="450" t="s">
        <v>7523</v>
      </c>
      <c r="D3473" s="1062" t="s">
        <v>12079</v>
      </c>
      <c r="E3473" s="1068"/>
      <c r="F3473" s="1068"/>
      <c r="G3473" s="1068"/>
      <c r="H3473" s="1068"/>
      <c r="I3473" s="1068"/>
      <c r="J3473" s="1076"/>
    </row>
    <row r="3474" spans="1:10" ht="38.25" x14ac:dyDescent="0.3">
      <c r="A3474" s="1050">
        <v>23200</v>
      </c>
      <c r="B3474" s="1031"/>
      <c r="C3474" s="1031" t="s">
        <v>7609</v>
      </c>
      <c r="D3474" s="1031" t="s">
        <v>7610</v>
      </c>
      <c r="E3474" s="1031" t="s">
        <v>1406</v>
      </c>
      <c r="F3474" s="1031" t="s">
        <v>7602</v>
      </c>
      <c r="G3474" s="1031" t="s">
        <v>7603</v>
      </c>
      <c r="H3474" s="1031" t="s">
        <v>2071</v>
      </c>
      <c r="I3474" s="1031" t="s">
        <v>1582</v>
      </c>
      <c r="J3474" s="1031" t="s">
        <v>7604</v>
      </c>
    </row>
    <row r="3475" spans="1:10" ht="38.25" x14ac:dyDescent="0.3">
      <c r="A3475" s="1050">
        <v>23200</v>
      </c>
      <c r="B3475" s="1031"/>
      <c r="C3475" s="1031" t="s">
        <v>7609</v>
      </c>
      <c r="D3475" s="1031" t="s">
        <v>7610</v>
      </c>
      <c r="E3475" s="1031" t="s">
        <v>1406</v>
      </c>
      <c r="F3475" s="1031" t="s">
        <v>7605</v>
      </c>
      <c r="G3475" s="1051" t="s">
        <v>7606</v>
      </c>
      <c r="H3475" s="1051" t="s">
        <v>7607</v>
      </c>
      <c r="I3475" s="1051" t="s">
        <v>2447</v>
      </c>
      <c r="J3475" s="1031" t="s">
        <v>7608</v>
      </c>
    </row>
    <row r="3476" spans="1:10" ht="38.25" x14ac:dyDescent="0.3">
      <c r="A3476" s="1050">
        <v>23200</v>
      </c>
      <c r="B3476" s="1031"/>
      <c r="C3476" s="1031" t="s">
        <v>7609</v>
      </c>
      <c r="D3476" s="1031" t="s">
        <v>7610</v>
      </c>
      <c r="E3476" s="1031" t="s">
        <v>1412</v>
      </c>
      <c r="F3476" s="1031" t="s">
        <v>7611</v>
      </c>
      <c r="G3476" s="1031" t="s">
        <v>7612</v>
      </c>
      <c r="H3476" s="1031" t="s">
        <v>2341</v>
      </c>
      <c r="I3476" s="1031" t="s">
        <v>7613</v>
      </c>
      <c r="J3476" s="1031" t="s">
        <v>7614</v>
      </c>
    </row>
    <row r="3477" spans="1:10" x14ac:dyDescent="0.3">
      <c r="A3477" s="1085"/>
      <c r="B3477" s="590"/>
      <c r="C3477" s="590"/>
      <c r="D3477" s="590"/>
      <c r="E3477" s="590"/>
      <c r="F3477" s="590"/>
      <c r="G3477" s="590"/>
      <c r="H3477" s="590"/>
      <c r="I3477" s="590"/>
      <c r="J3477" s="590"/>
    </row>
    <row r="3478" spans="1:10" ht="75" x14ac:dyDescent="0.3">
      <c r="A3478" s="1105" t="s">
        <v>6686</v>
      </c>
      <c r="B3478" s="1105" t="s">
        <v>12014</v>
      </c>
      <c r="C3478" s="1105" t="s">
        <v>12015</v>
      </c>
      <c r="D3478" s="1105" t="s">
        <v>9951</v>
      </c>
      <c r="E3478" s="1105" t="s">
        <v>214</v>
      </c>
      <c r="F3478" s="1105" t="s">
        <v>12016</v>
      </c>
      <c r="G3478" s="1094"/>
      <c r="H3478" s="1094"/>
      <c r="I3478" s="1094"/>
      <c r="J3478" s="1095"/>
    </row>
    <row r="3479" spans="1:10" ht="75" x14ac:dyDescent="0.3">
      <c r="A3479" s="1105" t="s">
        <v>6686</v>
      </c>
      <c r="B3479" s="1105" t="s">
        <v>12017</v>
      </c>
      <c r="C3479" s="1105" t="s">
        <v>12015</v>
      </c>
      <c r="D3479" s="1105" t="s">
        <v>9951</v>
      </c>
      <c r="E3479" s="1105" t="s">
        <v>1667</v>
      </c>
      <c r="F3479" s="1105" t="s">
        <v>12018</v>
      </c>
      <c r="G3479" s="1094"/>
      <c r="H3479" s="1094"/>
      <c r="I3479" s="1094"/>
      <c r="J3479" s="1095"/>
    </row>
    <row r="3480" spans="1:10" ht="75" x14ac:dyDescent="0.3">
      <c r="A3480" s="1105" t="s">
        <v>6686</v>
      </c>
      <c r="B3480" s="1105" t="s">
        <v>12017</v>
      </c>
      <c r="C3480" s="1105" t="s">
        <v>12015</v>
      </c>
      <c r="D3480" s="1105" t="s">
        <v>9951</v>
      </c>
      <c r="E3480" s="1105" t="s">
        <v>1667</v>
      </c>
      <c r="F3480" s="1105" t="s">
        <v>12019</v>
      </c>
      <c r="G3480" s="1094"/>
      <c r="H3480" s="1094"/>
      <c r="I3480" s="1094"/>
      <c r="J3480" s="1095"/>
    </row>
    <row r="3481" spans="1:10" ht="75" x14ac:dyDescent="0.3">
      <c r="A3481" s="1105" t="s">
        <v>6686</v>
      </c>
      <c r="B3481" s="1105" t="s">
        <v>12020</v>
      </c>
      <c r="C3481" s="1105" t="s">
        <v>12015</v>
      </c>
      <c r="D3481" s="1105" t="s">
        <v>9951</v>
      </c>
      <c r="E3481" s="1105" t="s">
        <v>1388</v>
      </c>
      <c r="F3481" s="1105" t="s">
        <v>12018</v>
      </c>
      <c r="G3481" s="1094"/>
      <c r="H3481" s="1094"/>
      <c r="I3481" s="1094"/>
      <c r="J3481" s="1095"/>
    </row>
    <row r="3482" spans="1:10" ht="75" x14ac:dyDescent="0.3">
      <c r="A3482" s="1105" t="s">
        <v>6686</v>
      </c>
      <c r="B3482" s="1105" t="s">
        <v>12020</v>
      </c>
      <c r="C3482" s="1105" t="s">
        <v>12015</v>
      </c>
      <c r="D3482" s="1105" t="s">
        <v>9951</v>
      </c>
      <c r="E3482" s="1105" t="s">
        <v>1388</v>
      </c>
      <c r="F3482" s="1105" t="s">
        <v>12021</v>
      </c>
      <c r="G3482" s="1094"/>
      <c r="H3482" s="1094"/>
      <c r="I3482" s="1094"/>
      <c r="J3482" s="1095"/>
    </row>
    <row r="3483" spans="1:10" ht="75" x14ac:dyDescent="0.3">
      <c r="A3483" s="1105" t="s">
        <v>6686</v>
      </c>
      <c r="B3483" s="1105" t="s">
        <v>12020</v>
      </c>
      <c r="C3483" s="1105" t="s">
        <v>12015</v>
      </c>
      <c r="D3483" s="1105" t="s">
        <v>9951</v>
      </c>
      <c r="E3483" s="1105" t="s">
        <v>1388</v>
      </c>
      <c r="F3483" s="1105" t="s">
        <v>12022</v>
      </c>
      <c r="G3483" s="1094"/>
      <c r="H3483" s="1094"/>
      <c r="I3483" s="1094"/>
      <c r="J3483" s="1095"/>
    </row>
    <row r="3484" spans="1:10" ht="75" x14ac:dyDescent="0.3">
      <c r="A3484" s="1105" t="s">
        <v>6686</v>
      </c>
      <c r="B3484" s="1105" t="s">
        <v>12020</v>
      </c>
      <c r="C3484" s="1105" t="s">
        <v>12015</v>
      </c>
      <c r="D3484" s="1105" t="s">
        <v>9951</v>
      </c>
      <c r="E3484" s="1105" t="s">
        <v>1388</v>
      </c>
      <c r="F3484" s="1105" t="s">
        <v>12023</v>
      </c>
      <c r="G3484" s="1094"/>
      <c r="H3484" s="1094"/>
      <c r="I3484" s="1094"/>
      <c r="J3484" s="1095"/>
    </row>
    <row r="3485" spans="1:10" ht="75" x14ac:dyDescent="0.3">
      <c r="A3485" s="1105" t="s">
        <v>6686</v>
      </c>
      <c r="B3485" s="1105" t="s">
        <v>12024</v>
      </c>
      <c r="C3485" s="1105" t="s">
        <v>12015</v>
      </c>
      <c r="D3485" s="1105" t="s">
        <v>9951</v>
      </c>
      <c r="E3485" s="1105" t="s">
        <v>1629</v>
      </c>
      <c r="F3485" s="1105" t="s">
        <v>12025</v>
      </c>
      <c r="G3485" s="1094"/>
      <c r="H3485" s="1094"/>
      <c r="I3485" s="1094"/>
      <c r="J3485" s="1095"/>
    </row>
    <row r="3486" spans="1:10" ht="75" x14ac:dyDescent="0.3">
      <c r="A3486" s="1105" t="s">
        <v>6686</v>
      </c>
      <c r="B3486" s="1105" t="s">
        <v>12024</v>
      </c>
      <c r="C3486" s="1105" t="s">
        <v>12015</v>
      </c>
      <c r="D3486" s="1105" t="s">
        <v>9951</v>
      </c>
      <c r="E3486" s="1105" t="s">
        <v>1629</v>
      </c>
      <c r="F3486" s="1105" t="s">
        <v>12026</v>
      </c>
      <c r="G3486" s="1094"/>
      <c r="H3486" s="1094"/>
      <c r="I3486" s="1094"/>
      <c r="J3486" s="1095"/>
    </row>
    <row r="3487" spans="1:10" ht="75" x14ac:dyDescent="0.3">
      <c r="A3487" s="1105" t="s">
        <v>6686</v>
      </c>
      <c r="B3487" s="1105" t="s">
        <v>12024</v>
      </c>
      <c r="C3487" s="1105" t="s">
        <v>12015</v>
      </c>
      <c r="D3487" s="1105" t="s">
        <v>9951</v>
      </c>
      <c r="E3487" s="1105" t="s">
        <v>1629</v>
      </c>
      <c r="F3487" s="1105" t="s">
        <v>12027</v>
      </c>
      <c r="G3487" s="1094"/>
      <c r="H3487" s="1094"/>
      <c r="I3487" s="1094"/>
      <c r="J3487" s="1095"/>
    </row>
    <row r="3488" spans="1:10" ht="75" x14ac:dyDescent="0.3">
      <c r="A3488" s="1105" t="s">
        <v>6686</v>
      </c>
      <c r="B3488" s="1105" t="s">
        <v>12024</v>
      </c>
      <c r="C3488" s="1105" t="s">
        <v>12015</v>
      </c>
      <c r="D3488" s="1105" t="s">
        <v>9951</v>
      </c>
      <c r="E3488" s="1105" t="s">
        <v>1629</v>
      </c>
      <c r="F3488" s="1105" t="s">
        <v>12028</v>
      </c>
      <c r="G3488" s="1094"/>
      <c r="H3488" s="1094"/>
      <c r="I3488" s="1094"/>
      <c r="J3488" s="1095"/>
    </row>
    <row r="3489" spans="1:10" ht="75" x14ac:dyDescent="0.3">
      <c r="A3489" s="1105" t="s">
        <v>6686</v>
      </c>
      <c r="B3489" s="1105" t="s">
        <v>12024</v>
      </c>
      <c r="C3489" s="1105" t="s">
        <v>12015</v>
      </c>
      <c r="D3489" s="1105" t="s">
        <v>9951</v>
      </c>
      <c r="E3489" s="1105" t="s">
        <v>1629</v>
      </c>
      <c r="F3489" s="1105" t="s">
        <v>12029</v>
      </c>
      <c r="G3489" s="1094"/>
      <c r="H3489" s="1094"/>
      <c r="I3489" s="1094"/>
      <c r="J3489" s="1095"/>
    </row>
    <row r="3490" spans="1:10" ht="75" x14ac:dyDescent="0.3">
      <c r="A3490" s="1105" t="s">
        <v>6686</v>
      </c>
      <c r="B3490" s="1105" t="s">
        <v>12024</v>
      </c>
      <c r="C3490" s="1105" t="s">
        <v>12015</v>
      </c>
      <c r="D3490" s="1105" t="s">
        <v>9951</v>
      </c>
      <c r="E3490" s="1105" t="s">
        <v>1629</v>
      </c>
      <c r="F3490" s="1105" t="s">
        <v>12030</v>
      </c>
      <c r="G3490" s="1094"/>
      <c r="H3490" s="1094"/>
      <c r="I3490" s="1094"/>
      <c r="J3490" s="1095"/>
    </row>
    <row r="3491" spans="1:10" ht="75" x14ac:dyDescent="0.3">
      <c r="A3491" s="1105" t="s">
        <v>6686</v>
      </c>
      <c r="B3491" s="1105" t="s">
        <v>12024</v>
      </c>
      <c r="C3491" s="1105" t="s">
        <v>12015</v>
      </c>
      <c r="D3491" s="1105" t="s">
        <v>9951</v>
      </c>
      <c r="E3491" s="1105" t="s">
        <v>1629</v>
      </c>
      <c r="F3491" s="1105" t="s">
        <v>12031</v>
      </c>
      <c r="G3491" s="1094"/>
      <c r="H3491" s="1094"/>
      <c r="I3491" s="1094"/>
      <c r="J3491" s="1095"/>
    </row>
    <row r="3492" spans="1:10" ht="75" x14ac:dyDescent="0.3">
      <c r="A3492" s="1105" t="s">
        <v>6686</v>
      </c>
      <c r="B3492" s="1105" t="s">
        <v>12024</v>
      </c>
      <c r="C3492" s="1105" t="s">
        <v>12015</v>
      </c>
      <c r="D3492" s="1105" t="s">
        <v>9951</v>
      </c>
      <c r="E3492" s="1105" t="s">
        <v>1629</v>
      </c>
      <c r="F3492" s="1105" t="s">
        <v>12032</v>
      </c>
      <c r="G3492" s="1094"/>
      <c r="H3492" s="1094"/>
      <c r="I3492" s="1094"/>
      <c r="J3492" s="1095"/>
    </row>
    <row r="3493" spans="1:10" ht="75" x14ac:dyDescent="0.3">
      <c r="A3493" s="1105" t="s">
        <v>6686</v>
      </c>
      <c r="B3493" s="1105" t="s">
        <v>12024</v>
      </c>
      <c r="C3493" s="1105" t="s">
        <v>12015</v>
      </c>
      <c r="D3493" s="1105" t="s">
        <v>9951</v>
      </c>
      <c r="E3493" s="1105" t="s">
        <v>1629</v>
      </c>
      <c r="F3493" s="1105" t="s">
        <v>12033</v>
      </c>
      <c r="G3493" s="1094"/>
      <c r="H3493" s="1094"/>
      <c r="I3493" s="1094"/>
      <c r="J3493" s="1095"/>
    </row>
    <row r="3494" spans="1:10" ht="75" x14ac:dyDescent="0.3">
      <c r="A3494" s="1105" t="s">
        <v>6686</v>
      </c>
      <c r="B3494" s="1105" t="s">
        <v>12024</v>
      </c>
      <c r="C3494" s="1105" t="s">
        <v>12015</v>
      </c>
      <c r="D3494" s="1105" t="s">
        <v>9951</v>
      </c>
      <c r="E3494" s="1105" t="s">
        <v>1629</v>
      </c>
      <c r="F3494" s="1105" t="s">
        <v>12034</v>
      </c>
      <c r="G3494" s="1094"/>
      <c r="H3494" s="1094"/>
      <c r="I3494" s="1094"/>
      <c r="J3494" s="1095"/>
    </row>
    <row r="3495" spans="1:10" ht="75" x14ac:dyDescent="0.3">
      <c r="A3495" s="1105" t="s">
        <v>6686</v>
      </c>
      <c r="B3495" s="1105" t="s">
        <v>12024</v>
      </c>
      <c r="C3495" s="1105" t="s">
        <v>12015</v>
      </c>
      <c r="D3495" s="1105" t="s">
        <v>9951</v>
      </c>
      <c r="E3495" s="1105" t="s">
        <v>1629</v>
      </c>
      <c r="F3495" s="1105" t="s">
        <v>12035</v>
      </c>
      <c r="G3495" s="1094"/>
      <c r="H3495" s="1094"/>
      <c r="I3495" s="1094"/>
      <c r="J3495" s="1095"/>
    </row>
    <row r="3496" spans="1:10" ht="75" x14ac:dyDescent="0.3">
      <c r="A3496" s="1105" t="s">
        <v>6686</v>
      </c>
      <c r="B3496" s="1105" t="s">
        <v>12024</v>
      </c>
      <c r="C3496" s="1105" t="s">
        <v>12015</v>
      </c>
      <c r="D3496" s="1105" t="s">
        <v>9951</v>
      </c>
      <c r="E3496" s="1105" t="s">
        <v>1629</v>
      </c>
      <c r="F3496" s="1105" t="s">
        <v>12036</v>
      </c>
      <c r="G3496" s="1094"/>
      <c r="H3496" s="1094"/>
      <c r="I3496" s="1094"/>
      <c r="J3496" s="1095"/>
    </row>
    <row r="3497" spans="1:10" ht="75" x14ac:dyDescent="0.3">
      <c r="A3497" s="1105" t="s">
        <v>6686</v>
      </c>
      <c r="B3497" s="1105" t="s">
        <v>12024</v>
      </c>
      <c r="C3497" s="1105" t="s">
        <v>12015</v>
      </c>
      <c r="D3497" s="1105" t="s">
        <v>9951</v>
      </c>
      <c r="E3497" s="1105" t="s">
        <v>1629</v>
      </c>
      <c r="F3497" s="1105" t="s">
        <v>12037</v>
      </c>
      <c r="G3497" s="1094"/>
      <c r="H3497" s="1094"/>
      <c r="I3497" s="1094"/>
      <c r="J3497" s="1095"/>
    </row>
    <row r="3498" spans="1:10" ht="75" x14ac:dyDescent="0.3">
      <c r="A3498" s="1105" t="s">
        <v>6686</v>
      </c>
      <c r="B3498" s="1105" t="s">
        <v>12024</v>
      </c>
      <c r="C3498" s="1105" t="s">
        <v>12015</v>
      </c>
      <c r="D3498" s="1105" t="s">
        <v>9951</v>
      </c>
      <c r="E3498" s="1105" t="s">
        <v>1629</v>
      </c>
      <c r="F3498" s="1105" t="s">
        <v>12038</v>
      </c>
      <c r="G3498" s="1094"/>
      <c r="H3498" s="1094"/>
      <c r="I3498" s="1094"/>
      <c r="J3498" s="1095"/>
    </row>
    <row r="3499" spans="1:10" ht="75" x14ac:dyDescent="0.3">
      <c r="A3499" s="1105" t="s">
        <v>6686</v>
      </c>
      <c r="B3499" s="1105" t="s">
        <v>12024</v>
      </c>
      <c r="C3499" s="1105" t="s">
        <v>12015</v>
      </c>
      <c r="D3499" s="1105" t="s">
        <v>9951</v>
      </c>
      <c r="E3499" s="1105" t="s">
        <v>1629</v>
      </c>
      <c r="F3499" s="1105" t="s">
        <v>12039</v>
      </c>
      <c r="G3499" s="1094"/>
      <c r="H3499" s="1094"/>
      <c r="I3499" s="1094"/>
      <c r="J3499" s="1095"/>
    </row>
    <row r="3500" spans="1:10" ht="75" x14ac:dyDescent="0.3">
      <c r="A3500" s="1105" t="s">
        <v>6686</v>
      </c>
      <c r="B3500" s="1105" t="s">
        <v>12024</v>
      </c>
      <c r="C3500" s="1105" t="s">
        <v>12015</v>
      </c>
      <c r="D3500" s="1105" t="s">
        <v>9951</v>
      </c>
      <c r="E3500" s="1105" t="s">
        <v>1629</v>
      </c>
      <c r="F3500" s="1105" t="s">
        <v>12040</v>
      </c>
      <c r="G3500" s="1094"/>
      <c r="H3500" s="1094"/>
      <c r="I3500" s="1094"/>
      <c r="J3500" s="1095"/>
    </row>
    <row r="3501" spans="1:10" ht="75" x14ac:dyDescent="0.3">
      <c r="A3501" s="1105" t="s">
        <v>6686</v>
      </c>
      <c r="B3501" s="1105" t="s">
        <v>12024</v>
      </c>
      <c r="C3501" s="1105" t="s">
        <v>12015</v>
      </c>
      <c r="D3501" s="1105" t="s">
        <v>9951</v>
      </c>
      <c r="E3501" s="1105" t="s">
        <v>1629</v>
      </c>
      <c r="F3501" s="1105" t="s">
        <v>12041</v>
      </c>
      <c r="G3501" s="1094"/>
      <c r="H3501" s="1094"/>
      <c r="I3501" s="1094"/>
      <c r="J3501" s="1095"/>
    </row>
    <row r="3502" spans="1:10" ht="75" x14ac:dyDescent="0.3">
      <c r="A3502" s="1105" t="s">
        <v>6686</v>
      </c>
      <c r="B3502" s="1105" t="s">
        <v>12024</v>
      </c>
      <c r="C3502" s="1105" t="s">
        <v>12015</v>
      </c>
      <c r="D3502" s="1105" t="s">
        <v>9951</v>
      </c>
      <c r="E3502" s="1105" t="s">
        <v>1629</v>
      </c>
      <c r="F3502" s="1105" t="s">
        <v>12042</v>
      </c>
      <c r="G3502" s="1094"/>
      <c r="H3502" s="1094"/>
      <c r="I3502" s="1094"/>
      <c r="J3502" s="1095"/>
    </row>
    <row r="3503" spans="1:10" ht="75" x14ac:dyDescent="0.3">
      <c r="A3503" s="1105" t="s">
        <v>6686</v>
      </c>
      <c r="B3503" s="1105" t="s">
        <v>12024</v>
      </c>
      <c r="C3503" s="1105" t="s">
        <v>12015</v>
      </c>
      <c r="D3503" s="1105" t="s">
        <v>9951</v>
      </c>
      <c r="E3503" s="1105" t="s">
        <v>1629</v>
      </c>
      <c r="F3503" s="1105" t="s">
        <v>12043</v>
      </c>
      <c r="G3503" s="1094"/>
      <c r="H3503" s="1094"/>
      <c r="I3503" s="1094"/>
      <c r="J3503" s="1095"/>
    </row>
    <row r="3504" spans="1:10" ht="75" x14ac:dyDescent="0.3">
      <c r="A3504" s="1105" t="s">
        <v>6686</v>
      </c>
      <c r="B3504" s="1105" t="s">
        <v>12024</v>
      </c>
      <c r="C3504" s="1105" t="s">
        <v>12015</v>
      </c>
      <c r="D3504" s="1105" t="s">
        <v>9951</v>
      </c>
      <c r="E3504" s="1105" t="s">
        <v>1629</v>
      </c>
      <c r="F3504" s="1105" t="s">
        <v>12044</v>
      </c>
      <c r="G3504" s="1094"/>
      <c r="H3504" s="1094"/>
      <c r="I3504" s="1094"/>
      <c r="J3504" s="1095"/>
    </row>
    <row r="3505" spans="1:10" ht="75" x14ac:dyDescent="0.3">
      <c r="A3505" s="1105" t="s">
        <v>6686</v>
      </c>
      <c r="B3505" s="1105" t="s">
        <v>12024</v>
      </c>
      <c r="C3505" s="1105" t="s">
        <v>12015</v>
      </c>
      <c r="D3505" s="1105" t="s">
        <v>9951</v>
      </c>
      <c r="E3505" s="1105" t="s">
        <v>1629</v>
      </c>
      <c r="F3505" s="1105" t="s">
        <v>12045</v>
      </c>
      <c r="G3505" s="1094"/>
      <c r="H3505" s="1094"/>
      <c r="I3505" s="1094"/>
      <c r="J3505" s="1095"/>
    </row>
    <row r="3506" spans="1:10" ht="75" x14ac:dyDescent="0.3">
      <c r="A3506" s="1105" t="s">
        <v>6686</v>
      </c>
      <c r="B3506" s="1105" t="s">
        <v>12024</v>
      </c>
      <c r="C3506" s="1105" t="s">
        <v>12015</v>
      </c>
      <c r="D3506" s="1105" t="s">
        <v>9951</v>
      </c>
      <c r="E3506" s="1105" t="s">
        <v>1629</v>
      </c>
      <c r="F3506" s="1105" t="s">
        <v>12046</v>
      </c>
      <c r="G3506" s="1094"/>
      <c r="H3506" s="1094"/>
      <c r="I3506" s="1094"/>
      <c r="J3506" s="1095"/>
    </row>
    <row r="3507" spans="1:10" ht="75" x14ac:dyDescent="0.3">
      <c r="A3507" s="1105" t="s">
        <v>6686</v>
      </c>
      <c r="B3507" s="1105" t="s">
        <v>12024</v>
      </c>
      <c r="C3507" s="1105" t="s">
        <v>12015</v>
      </c>
      <c r="D3507" s="1105" t="s">
        <v>9951</v>
      </c>
      <c r="E3507" s="1105" t="s">
        <v>1629</v>
      </c>
      <c r="F3507" s="1105" t="s">
        <v>12047</v>
      </c>
      <c r="G3507" s="1094"/>
      <c r="H3507" s="1094"/>
      <c r="I3507" s="1094"/>
      <c r="J3507" s="1095"/>
    </row>
    <row r="3508" spans="1:10" ht="75" x14ac:dyDescent="0.3">
      <c r="A3508" s="1105" t="s">
        <v>6686</v>
      </c>
      <c r="B3508" s="1105" t="s">
        <v>12024</v>
      </c>
      <c r="C3508" s="1105" t="s">
        <v>12015</v>
      </c>
      <c r="D3508" s="1105" t="s">
        <v>9951</v>
      </c>
      <c r="E3508" s="1105" t="s">
        <v>1629</v>
      </c>
      <c r="F3508" s="1105" t="s">
        <v>12048</v>
      </c>
      <c r="G3508" s="1094"/>
      <c r="H3508" s="1094"/>
      <c r="I3508" s="1094"/>
      <c r="J3508" s="1095"/>
    </row>
    <row r="3509" spans="1:10" ht="75" x14ac:dyDescent="0.3">
      <c r="A3509" s="1105" t="s">
        <v>6686</v>
      </c>
      <c r="B3509" s="1105" t="s">
        <v>12024</v>
      </c>
      <c r="C3509" s="1105" t="s">
        <v>12015</v>
      </c>
      <c r="D3509" s="1105" t="s">
        <v>9951</v>
      </c>
      <c r="E3509" s="1105" t="s">
        <v>1629</v>
      </c>
      <c r="F3509" s="1105" t="s">
        <v>12049</v>
      </c>
      <c r="G3509" s="1094"/>
      <c r="H3509" s="1094"/>
      <c r="I3509" s="1094"/>
      <c r="J3509" s="1095"/>
    </row>
    <row r="3510" spans="1:10" ht="75" x14ac:dyDescent="0.3">
      <c r="A3510" s="1105" t="s">
        <v>6686</v>
      </c>
      <c r="B3510" s="1105" t="s">
        <v>12024</v>
      </c>
      <c r="C3510" s="1105" t="s">
        <v>12015</v>
      </c>
      <c r="D3510" s="1105" t="s">
        <v>9951</v>
      </c>
      <c r="E3510" s="1105" t="s">
        <v>1629</v>
      </c>
      <c r="F3510" s="1105" t="s">
        <v>12050</v>
      </c>
      <c r="G3510" s="1094"/>
      <c r="H3510" s="1094"/>
      <c r="I3510" s="1094"/>
      <c r="J3510" s="1095"/>
    </row>
    <row r="3511" spans="1:10" ht="75" x14ac:dyDescent="0.3">
      <c r="A3511" s="1105" t="s">
        <v>6686</v>
      </c>
      <c r="B3511" s="1105" t="s">
        <v>12024</v>
      </c>
      <c r="C3511" s="1105" t="s">
        <v>12015</v>
      </c>
      <c r="D3511" s="1105" t="s">
        <v>9951</v>
      </c>
      <c r="E3511" s="1105" t="s">
        <v>1629</v>
      </c>
      <c r="F3511" s="1105" t="s">
        <v>12051</v>
      </c>
      <c r="G3511" s="1094"/>
      <c r="H3511" s="1094"/>
      <c r="I3511" s="1094"/>
      <c r="J3511" s="1095"/>
    </row>
    <row r="3512" spans="1:10" ht="75" x14ac:dyDescent="0.3">
      <c r="A3512" s="1105" t="s">
        <v>6686</v>
      </c>
      <c r="B3512" s="1105" t="s">
        <v>12024</v>
      </c>
      <c r="C3512" s="1105" t="s">
        <v>12015</v>
      </c>
      <c r="D3512" s="1105" t="s">
        <v>9951</v>
      </c>
      <c r="E3512" s="1105" t="s">
        <v>1629</v>
      </c>
      <c r="F3512" s="1105" t="s">
        <v>12052</v>
      </c>
      <c r="G3512" s="1094"/>
      <c r="H3512" s="1094"/>
      <c r="I3512" s="1094"/>
      <c r="J3512" s="1095"/>
    </row>
    <row r="3513" spans="1:10" ht="75" x14ac:dyDescent="0.3">
      <c r="A3513" s="1105" t="s">
        <v>6686</v>
      </c>
      <c r="B3513" s="1105" t="s">
        <v>12024</v>
      </c>
      <c r="C3513" s="1105" t="s">
        <v>12015</v>
      </c>
      <c r="D3513" s="1105" t="s">
        <v>9951</v>
      </c>
      <c r="E3513" s="1105" t="s">
        <v>1629</v>
      </c>
      <c r="F3513" s="1105" t="s">
        <v>12053</v>
      </c>
      <c r="G3513" s="1094"/>
      <c r="H3513" s="1094"/>
      <c r="I3513" s="1094"/>
      <c r="J3513" s="1095"/>
    </row>
    <row r="3514" spans="1:10" ht="75" x14ac:dyDescent="0.3">
      <c r="A3514" s="1105" t="s">
        <v>6686</v>
      </c>
      <c r="B3514" s="1105" t="s">
        <v>12024</v>
      </c>
      <c r="C3514" s="1105" t="s">
        <v>12015</v>
      </c>
      <c r="D3514" s="1105" t="s">
        <v>9951</v>
      </c>
      <c r="E3514" s="1105" t="s">
        <v>1629</v>
      </c>
      <c r="F3514" s="1105" t="s">
        <v>12054</v>
      </c>
      <c r="G3514" s="1094"/>
      <c r="H3514" s="1094"/>
      <c r="I3514" s="1094"/>
      <c r="J3514" s="1095"/>
    </row>
    <row r="3515" spans="1:10" ht="75" x14ac:dyDescent="0.3">
      <c r="A3515" s="1105" t="s">
        <v>6686</v>
      </c>
      <c r="B3515" s="1105" t="s">
        <v>12024</v>
      </c>
      <c r="C3515" s="1105" t="s">
        <v>12015</v>
      </c>
      <c r="D3515" s="1105" t="s">
        <v>9951</v>
      </c>
      <c r="E3515" s="1105" t="s">
        <v>1629</v>
      </c>
      <c r="F3515" s="1105" t="s">
        <v>12055</v>
      </c>
      <c r="G3515" s="1094"/>
      <c r="H3515" s="1094"/>
      <c r="I3515" s="1094"/>
      <c r="J3515" s="1095"/>
    </row>
    <row r="3516" spans="1:10" ht="75" x14ac:dyDescent="0.3">
      <c r="A3516" s="1105" t="s">
        <v>6686</v>
      </c>
      <c r="B3516" s="1105" t="s">
        <v>12024</v>
      </c>
      <c r="C3516" s="1105" t="s">
        <v>12015</v>
      </c>
      <c r="D3516" s="1105" t="s">
        <v>9951</v>
      </c>
      <c r="E3516" s="1105" t="s">
        <v>1629</v>
      </c>
      <c r="F3516" s="1105" t="s">
        <v>12056</v>
      </c>
      <c r="G3516" s="1094"/>
      <c r="H3516" s="1094"/>
      <c r="I3516" s="1094"/>
      <c r="J3516" s="1095"/>
    </row>
    <row r="3517" spans="1:10" ht="75" x14ac:dyDescent="0.3">
      <c r="A3517" s="1105" t="s">
        <v>6686</v>
      </c>
      <c r="B3517" s="1105" t="s">
        <v>12024</v>
      </c>
      <c r="C3517" s="1105" t="s">
        <v>12015</v>
      </c>
      <c r="D3517" s="1105" t="s">
        <v>9951</v>
      </c>
      <c r="E3517" s="1105" t="s">
        <v>1629</v>
      </c>
      <c r="F3517" s="1105" t="s">
        <v>12057</v>
      </c>
      <c r="G3517" s="1094"/>
      <c r="H3517" s="1094"/>
      <c r="I3517" s="1094"/>
      <c r="J3517" s="1095"/>
    </row>
    <row r="3518" spans="1:10" ht="75" x14ac:dyDescent="0.3">
      <c r="A3518" s="1105" t="s">
        <v>6686</v>
      </c>
      <c r="B3518" s="1105" t="s">
        <v>12024</v>
      </c>
      <c r="C3518" s="1105" t="s">
        <v>12015</v>
      </c>
      <c r="D3518" s="1105" t="s">
        <v>9951</v>
      </c>
      <c r="E3518" s="1105" t="s">
        <v>1629</v>
      </c>
      <c r="F3518" s="1105" t="s">
        <v>12058</v>
      </c>
      <c r="G3518" s="1094"/>
      <c r="H3518" s="1094"/>
      <c r="I3518" s="1094"/>
      <c r="J3518" s="1095"/>
    </row>
    <row r="3519" spans="1:10" ht="75" x14ac:dyDescent="0.3">
      <c r="A3519" s="1105" t="s">
        <v>6686</v>
      </c>
      <c r="B3519" s="1105" t="s">
        <v>12024</v>
      </c>
      <c r="C3519" s="1105" t="s">
        <v>12015</v>
      </c>
      <c r="D3519" s="1105" t="s">
        <v>9951</v>
      </c>
      <c r="E3519" s="1105" t="s">
        <v>1629</v>
      </c>
      <c r="F3519" s="1105" t="s">
        <v>12059</v>
      </c>
      <c r="G3519" s="1094"/>
      <c r="H3519" s="1094"/>
      <c r="I3519" s="1094"/>
      <c r="J3519" s="1095"/>
    </row>
    <row r="3520" spans="1:10" ht="75" x14ac:dyDescent="0.3">
      <c r="A3520" s="1105" t="s">
        <v>6686</v>
      </c>
      <c r="B3520" s="1105" t="s">
        <v>12024</v>
      </c>
      <c r="C3520" s="1105" t="s">
        <v>12015</v>
      </c>
      <c r="D3520" s="1105" t="s">
        <v>9951</v>
      </c>
      <c r="E3520" s="1105" t="s">
        <v>1629</v>
      </c>
      <c r="F3520" s="1105" t="s">
        <v>12060</v>
      </c>
      <c r="G3520" s="1094"/>
      <c r="H3520" s="1094"/>
      <c r="I3520" s="1094"/>
      <c r="J3520" s="1095"/>
    </row>
    <row r="3521" spans="1:10" ht="75" x14ac:dyDescent="0.3">
      <c r="A3521" s="1105" t="s">
        <v>6686</v>
      </c>
      <c r="B3521" s="1105" t="s">
        <v>12024</v>
      </c>
      <c r="C3521" s="1105" t="s">
        <v>12015</v>
      </c>
      <c r="D3521" s="1105" t="s">
        <v>9951</v>
      </c>
      <c r="E3521" s="1105" t="s">
        <v>1629</v>
      </c>
      <c r="F3521" s="1105" t="s">
        <v>12061</v>
      </c>
      <c r="G3521" s="1094"/>
      <c r="H3521" s="1094"/>
      <c r="I3521" s="1094"/>
      <c r="J3521" s="1095"/>
    </row>
    <row r="3522" spans="1:10" ht="75" x14ac:dyDescent="0.3">
      <c r="A3522" s="1105" t="s">
        <v>6686</v>
      </c>
      <c r="B3522" s="1105" t="s">
        <v>12024</v>
      </c>
      <c r="C3522" s="1105" t="s">
        <v>12015</v>
      </c>
      <c r="D3522" s="1105" t="s">
        <v>9951</v>
      </c>
      <c r="E3522" s="1105" t="s">
        <v>1629</v>
      </c>
      <c r="F3522" s="1105" t="s">
        <v>12062</v>
      </c>
      <c r="G3522" s="1094"/>
      <c r="H3522" s="1094"/>
      <c r="I3522" s="1094"/>
      <c r="J3522" s="1095"/>
    </row>
    <row r="3523" spans="1:10" ht="75" x14ac:dyDescent="0.3">
      <c r="A3523" s="1105" t="s">
        <v>6686</v>
      </c>
      <c r="B3523" s="1105" t="s">
        <v>12024</v>
      </c>
      <c r="C3523" s="1105" t="s">
        <v>12015</v>
      </c>
      <c r="D3523" s="1105" t="s">
        <v>9951</v>
      </c>
      <c r="E3523" s="1105" t="s">
        <v>1629</v>
      </c>
      <c r="F3523" s="1105" t="s">
        <v>12063</v>
      </c>
      <c r="G3523" s="1094"/>
      <c r="H3523" s="1094"/>
      <c r="I3523" s="1094"/>
      <c r="J3523" s="1095"/>
    </row>
    <row r="3524" spans="1:10" ht="75" x14ac:dyDescent="0.3">
      <c r="A3524" s="1105" t="s">
        <v>6686</v>
      </c>
      <c r="B3524" s="1105" t="s">
        <v>12024</v>
      </c>
      <c r="C3524" s="1105" t="s">
        <v>12015</v>
      </c>
      <c r="D3524" s="1105" t="s">
        <v>9951</v>
      </c>
      <c r="E3524" s="1105" t="s">
        <v>1629</v>
      </c>
      <c r="F3524" s="1105" t="s">
        <v>12064</v>
      </c>
      <c r="G3524" s="1094"/>
      <c r="H3524" s="1094"/>
      <c r="I3524" s="1094"/>
      <c r="J3524" s="1095"/>
    </row>
    <row r="3525" spans="1:10" ht="75" x14ac:dyDescent="0.3">
      <c r="A3525" s="1105" t="s">
        <v>6686</v>
      </c>
      <c r="B3525" s="1105" t="s">
        <v>12024</v>
      </c>
      <c r="C3525" s="1105" t="s">
        <v>12015</v>
      </c>
      <c r="D3525" s="1105" t="s">
        <v>9951</v>
      </c>
      <c r="E3525" s="1105" t="s">
        <v>1629</v>
      </c>
      <c r="F3525" s="1105" t="s">
        <v>12065</v>
      </c>
      <c r="G3525" s="1094"/>
      <c r="H3525" s="1094"/>
      <c r="I3525" s="1094"/>
      <c r="J3525" s="1095"/>
    </row>
    <row r="3526" spans="1:10" ht="75" x14ac:dyDescent="0.3">
      <c r="A3526" s="1105" t="s">
        <v>6686</v>
      </c>
      <c r="B3526" s="1105" t="s">
        <v>12024</v>
      </c>
      <c r="C3526" s="1105" t="s">
        <v>12015</v>
      </c>
      <c r="D3526" s="1105" t="s">
        <v>9951</v>
      </c>
      <c r="E3526" s="1105" t="s">
        <v>1629</v>
      </c>
      <c r="F3526" s="1105" t="s">
        <v>12066</v>
      </c>
      <c r="G3526" s="1094"/>
      <c r="H3526" s="1094"/>
      <c r="I3526" s="1094"/>
      <c r="J3526" s="1095"/>
    </row>
    <row r="3527" spans="1:10" ht="75" x14ac:dyDescent="0.3">
      <c r="A3527" s="1105" t="s">
        <v>6686</v>
      </c>
      <c r="B3527" s="1105" t="s">
        <v>12024</v>
      </c>
      <c r="C3527" s="1105" t="s">
        <v>12015</v>
      </c>
      <c r="D3527" s="1105" t="s">
        <v>9951</v>
      </c>
      <c r="E3527" s="1105" t="s">
        <v>1629</v>
      </c>
      <c r="F3527" s="1105" t="s">
        <v>12067</v>
      </c>
      <c r="G3527" s="1094"/>
      <c r="H3527" s="1094"/>
      <c r="I3527" s="1094"/>
      <c r="J3527" s="1095"/>
    </row>
    <row r="3528" spans="1:10" ht="75" x14ac:dyDescent="0.3">
      <c r="A3528" s="1105" t="s">
        <v>6686</v>
      </c>
      <c r="B3528" s="1105" t="s">
        <v>12024</v>
      </c>
      <c r="C3528" s="1105" t="s">
        <v>12015</v>
      </c>
      <c r="D3528" s="1105" t="s">
        <v>9951</v>
      </c>
      <c r="E3528" s="1105" t="s">
        <v>1629</v>
      </c>
      <c r="F3528" s="1105" t="s">
        <v>12068</v>
      </c>
      <c r="G3528" s="1094"/>
      <c r="H3528" s="1094"/>
      <c r="I3528" s="1094"/>
      <c r="J3528" s="1095"/>
    </row>
    <row r="3529" spans="1:10" ht="75" x14ac:dyDescent="0.3">
      <c r="A3529" s="1105" t="s">
        <v>6686</v>
      </c>
      <c r="B3529" s="1105" t="s">
        <v>12024</v>
      </c>
      <c r="C3529" s="1105" t="s">
        <v>12015</v>
      </c>
      <c r="D3529" s="1105" t="s">
        <v>9951</v>
      </c>
      <c r="E3529" s="1105" t="s">
        <v>1629</v>
      </c>
      <c r="F3529" s="1105" t="s">
        <v>12069</v>
      </c>
      <c r="G3529" s="1094"/>
      <c r="H3529" s="1094"/>
      <c r="I3529" s="1094"/>
      <c r="J3529" s="1095"/>
    </row>
    <row r="3530" spans="1:10" ht="75" x14ac:dyDescent="0.3">
      <c r="A3530" s="1105" t="s">
        <v>6686</v>
      </c>
      <c r="B3530" s="1105" t="s">
        <v>12024</v>
      </c>
      <c r="C3530" s="1105" t="s">
        <v>12015</v>
      </c>
      <c r="D3530" s="1105" t="s">
        <v>9951</v>
      </c>
      <c r="E3530" s="1105" t="s">
        <v>1629</v>
      </c>
      <c r="F3530" s="1105" t="s">
        <v>12070</v>
      </c>
      <c r="G3530" s="1094"/>
      <c r="H3530" s="1094"/>
      <c r="I3530" s="1094"/>
      <c r="J3530" s="1095"/>
    </row>
    <row r="3531" spans="1:10" ht="75" x14ac:dyDescent="0.3">
      <c r="A3531" s="1105" t="s">
        <v>6686</v>
      </c>
      <c r="B3531" s="1105" t="s">
        <v>12024</v>
      </c>
      <c r="C3531" s="1105" t="s">
        <v>12015</v>
      </c>
      <c r="D3531" s="1105" t="s">
        <v>9951</v>
      </c>
      <c r="E3531" s="1105" t="s">
        <v>1629</v>
      </c>
      <c r="F3531" s="1105" t="s">
        <v>12071</v>
      </c>
      <c r="G3531" s="1094"/>
      <c r="H3531" s="1094"/>
      <c r="I3531" s="1094"/>
      <c r="J3531" s="1095"/>
    </row>
    <row r="3532" spans="1:10" ht="75" x14ac:dyDescent="0.3">
      <c r="A3532" s="1105" t="s">
        <v>6686</v>
      </c>
      <c r="B3532" s="1105" t="s">
        <v>12024</v>
      </c>
      <c r="C3532" s="1105" t="s">
        <v>12015</v>
      </c>
      <c r="D3532" s="1105" t="s">
        <v>9951</v>
      </c>
      <c r="E3532" s="1105" t="s">
        <v>1629</v>
      </c>
      <c r="F3532" s="1105" t="s">
        <v>12072</v>
      </c>
      <c r="G3532" s="1094"/>
      <c r="H3532" s="1094"/>
      <c r="I3532" s="1094"/>
      <c r="J3532" s="1095"/>
    </row>
    <row r="3533" spans="1:10" ht="75" x14ac:dyDescent="0.3">
      <c r="A3533" s="1105" t="s">
        <v>6686</v>
      </c>
      <c r="B3533" s="1105" t="s">
        <v>12024</v>
      </c>
      <c r="C3533" s="1105" t="s">
        <v>12015</v>
      </c>
      <c r="D3533" s="1105" t="s">
        <v>9951</v>
      </c>
      <c r="E3533" s="1105" t="s">
        <v>1629</v>
      </c>
      <c r="F3533" s="1105" t="s">
        <v>12073</v>
      </c>
      <c r="G3533" s="1094"/>
      <c r="H3533" s="1094"/>
      <c r="I3533" s="1094"/>
      <c r="J3533" s="1095"/>
    </row>
    <row r="3534" spans="1:10" ht="75" x14ac:dyDescent="0.3">
      <c r="A3534" s="1105" t="s">
        <v>6686</v>
      </c>
      <c r="B3534" s="1105" t="s">
        <v>12024</v>
      </c>
      <c r="C3534" s="1105" t="s">
        <v>12015</v>
      </c>
      <c r="D3534" s="1105" t="s">
        <v>9951</v>
      </c>
      <c r="E3534" s="1105" t="s">
        <v>1629</v>
      </c>
      <c r="F3534" s="1105" t="s">
        <v>12074</v>
      </c>
      <c r="G3534" s="1094"/>
      <c r="H3534" s="1094"/>
      <c r="I3534" s="1094"/>
      <c r="J3534" s="1095"/>
    </row>
    <row r="3535" spans="1:10" ht="75" x14ac:dyDescent="0.3">
      <c r="A3535" s="1105" t="s">
        <v>6686</v>
      </c>
      <c r="B3535" s="1105" t="s">
        <v>12024</v>
      </c>
      <c r="C3535" s="1105" t="s">
        <v>12015</v>
      </c>
      <c r="D3535" s="1105" t="s">
        <v>9951</v>
      </c>
      <c r="E3535" s="1105" t="s">
        <v>1629</v>
      </c>
      <c r="F3535" s="1105" t="s">
        <v>12075</v>
      </c>
      <c r="G3535" s="1094"/>
      <c r="H3535" s="1094"/>
      <c r="I3535" s="1094"/>
      <c r="J3535" s="1095"/>
    </row>
    <row r="3536" spans="1:10" ht="75" x14ac:dyDescent="0.3">
      <c r="A3536" s="1105" t="s">
        <v>6686</v>
      </c>
      <c r="B3536" s="1105" t="s">
        <v>12024</v>
      </c>
      <c r="C3536" s="1105" t="s">
        <v>12015</v>
      </c>
      <c r="D3536" s="1105" t="s">
        <v>9951</v>
      </c>
      <c r="E3536" s="1105" t="s">
        <v>1629</v>
      </c>
      <c r="F3536" s="1105" t="s">
        <v>12076</v>
      </c>
      <c r="G3536" s="1094"/>
      <c r="H3536" s="1094"/>
      <c r="I3536" s="1094"/>
      <c r="J3536" s="1095"/>
    </row>
    <row r="3537" spans="1:10" ht="75" x14ac:dyDescent="0.3">
      <c r="A3537" s="1105" t="s">
        <v>6686</v>
      </c>
      <c r="B3537" s="1105" t="s">
        <v>12024</v>
      </c>
      <c r="C3537" s="1105" t="s">
        <v>12015</v>
      </c>
      <c r="D3537" s="1105" t="s">
        <v>9951</v>
      </c>
      <c r="E3537" s="1105" t="s">
        <v>1629</v>
      </c>
      <c r="F3537" s="1105" t="s">
        <v>12077</v>
      </c>
      <c r="G3537" s="1094"/>
      <c r="H3537" s="1094"/>
      <c r="I3537" s="1094"/>
      <c r="J3537" s="1095"/>
    </row>
    <row r="3538" spans="1:10" ht="75" x14ac:dyDescent="0.3">
      <c r="A3538" s="1105" t="s">
        <v>6686</v>
      </c>
      <c r="B3538" s="1105" t="s">
        <v>12024</v>
      </c>
      <c r="C3538" s="1105" t="s">
        <v>12015</v>
      </c>
      <c r="D3538" s="1105" t="s">
        <v>9951</v>
      </c>
      <c r="E3538" s="1105" t="s">
        <v>1629</v>
      </c>
      <c r="F3538" s="1105" t="s">
        <v>12078</v>
      </c>
      <c r="G3538" s="1094"/>
      <c r="H3538" s="1094"/>
      <c r="I3538" s="1094"/>
      <c r="J3538" s="1095"/>
    </row>
    <row r="3539" spans="1:10" ht="75" x14ac:dyDescent="0.3">
      <c r="A3539" s="1136" t="s">
        <v>10841</v>
      </c>
      <c r="B3539" s="1133"/>
      <c r="C3539" s="1174" t="s">
        <v>12015</v>
      </c>
      <c r="D3539" s="1062" t="s">
        <v>12079</v>
      </c>
      <c r="E3539" s="1129"/>
      <c r="F3539" s="1143"/>
      <c r="G3539" s="1133"/>
      <c r="H3539" s="1133"/>
      <c r="I3539" s="1133"/>
      <c r="J3539" s="1064"/>
    </row>
    <row r="3540" spans="1:10" ht="51" x14ac:dyDescent="0.3">
      <c r="A3540" s="1053" t="s">
        <v>8203</v>
      </c>
      <c r="B3540" s="1047" t="s">
        <v>8926</v>
      </c>
      <c r="C3540" s="1047" t="s">
        <v>10586</v>
      </c>
      <c r="D3540" s="1047" t="s">
        <v>8927</v>
      </c>
      <c r="E3540" s="1047"/>
      <c r="F3540" s="1047" t="s">
        <v>8207</v>
      </c>
      <c r="G3540" s="1047" t="s">
        <v>6518</v>
      </c>
      <c r="H3540" s="1047" t="s">
        <v>2336</v>
      </c>
      <c r="I3540" s="1047" t="s">
        <v>8928</v>
      </c>
      <c r="J3540" s="1052" t="s">
        <v>8929</v>
      </c>
    </row>
    <row r="3541" spans="1:10" ht="51" x14ac:dyDescent="0.3">
      <c r="A3541" s="1053" t="s">
        <v>8203</v>
      </c>
      <c r="B3541" s="1047">
        <v>125</v>
      </c>
      <c r="C3541" s="1047" t="s">
        <v>10586</v>
      </c>
      <c r="D3541" s="1047" t="s">
        <v>8927</v>
      </c>
      <c r="E3541" s="1047" t="s">
        <v>1406</v>
      </c>
      <c r="F3541" s="1047" t="s">
        <v>8207</v>
      </c>
      <c r="G3541" s="1047" t="s">
        <v>8930</v>
      </c>
      <c r="H3541" s="1047" t="s">
        <v>8931</v>
      </c>
      <c r="I3541" s="1047" t="s">
        <v>8932</v>
      </c>
      <c r="J3541" s="1052" t="s">
        <v>8933</v>
      </c>
    </row>
    <row r="3542" spans="1:10" ht="51" x14ac:dyDescent="0.3">
      <c r="A3542" s="1053" t="s">
        <v>8203</v>
      </c>
      <c r="B3542" s="1047">
        <v>125</v>
      </c>
      <c r="C3542" s="1047" t="s">
        <v>10586</v>
      </c>
      <c r="D3542" s="1047" t="s">
        <v>8927</v>
      </c>
      <c r="E3542" s="1047" t="s">
        <v>1406</v>
      </c>
      <c r="F3542" s="1047" t="s">
        <v>8934</v>
      </c>
      <c r="G3542" s="1047" t="s">
        <v>8930</v>
      </c>
      <c r="H3542" s="1047" t="s">
        <v>8931</v>
      </c>
      <c r="I3542" s="1047" t="s">
        <v>8932</v>
      </c>
      <c r="J3542" s="1052" t="s">
        <v>8935</v>
      </c>
    </row>
    <row r="3543" spans="1:10" ht="51" x14ac:dyDescent="0.3">
      <c r="A3543" s="1053" t="s">
        <v>8203</v>
      </c>
      <c r="B3543" s="1047">
        <v>125</v>
      </c>
      <c r="C3543" s="1047" t="s">
        <v>10586</v>
      </c>
      <c r="D3543" s="1047" t="s">
        <v>8927</v>
      </c>
      <c r="E3543" s="1047" t="s">
        <v>1406</v>
      </c>
      <c r="F3543" s="1047" t="s">
        <v>8936</v>
      </c>
      <c r="G3543" s="1047" t="s">
        <v>8930</v>
      </c>
      <c r="H3543" s="1047" t="s">
        <v>8931</v>
      </c>
      <c r="I3543" s="1047" t="s">
        <v>8932</v>
      </c>
      <c r="J3543" s="1052" t="s">
        <v>8937</v>
      </c>
    </row>
    <row r="3544" spans="1:10" ht="51" x14ac:dyDescent="0.3">
      <c r="A3544" s="1053" t="s">
        <v>8203</v>
      </c>
      <c r="B3544" s="1047">
        <v>125</v>
      </c>
      <c r="C3544" s="1047" t="s">
        <v>10586</v>
      </c>
      <c r="D3544" s="1047" t="s">
        <v>8927</v>
      </c>
      <c r="E3544" s="1047" t="s">
        <v>1406</v>
      </c>
      <c r="F3544" s="1047" t="s">
        <v>8938</v>
      </c>
      <c r="G3544" s="1047" t="s">
        <v>8930</v>
      </c>
      <c r="H3544" s="1047" t="s">
        <v>8931</v>
      </c>
      <c r="I3544" s="1047" t="s">
        <v>8932</v>
      </c>
      <c r="J3544" s="1052" t="s">
        <v>8939</v>
      </c>
    </row>
    <row r="3545" spans="1:10" ht="51" x14ac:dyDescent="0.3">
      <c r="A3545" s="1053" t="s">
        <v>8203</v>
      </c>
      <c r="B3545" s="1047">
        <v>125</v>
      </c>
      <c r="C3545" s="1047" t="s">
        <v>10586</v>
      </c>
      <c r="D3545" s="1047" t="s">
        <v>8927</v>
      </c>
      <c r="E3545" s="1047" t="s">
        <v>1406</v>
      </c>
      <c r="F3545" s="1047" t="s">
        <v>8940</v>
      </c>
      <c r="G3545" s="1047" t="s">
        <v>8930</v>
      </c>
      <c r="H3545" s="1047" t="s">
        <v>8931</v>
      </c>
      <c r="I3545" s="1047" t="s">
        <v>8932</v>
      </c>
      <c r="J3545" s="1052" t="s">
        <v>8941</v>
      </c>
    </row>
    <row r="3546" spans="1:10" ht="51" x14ac:dyDescent="0.3">
      <c r="A3546" s="1053" t="s">
        <v>8203</v>
      </c>
      <c r="B3546" s="1047">
        <v>125</v>
      </c>
      <c r="C3546" s="1047" t="s">
        <v>10586</v>
      </c>
      <c r="D3546" s="1047" t="s">
        <v>8927</v>
      </c>
      <c r="E3546" s="1047" t="s">
        <v>8942</v>
      </c>
      <c r="F3546" s="1047" t="s">
        <v>8943</v>
      </c>
      <c r="G3546" s="1047" t="s">
        <v>8930</v>
      </c>
      <c r="H3546" s="1047" t="s">
        <v>8931</v>
      </c>
      <c r="I3546" s="1047" t="s">
        <v>8932</v>
      </c>
      <c r="J3546" s="1052" t="s">
        <v>8941</v>
      </c>
    </row>
    <row r="3547" spans="1:10" ht="51" x14ac:dyDescent="0.3">
      <c r="A3547" s="1053" t="s">
        <v>8203</v>
      </c>
      <c r="B3547" s="1047">
        <v>125</v>
      </c>
      <c r="C3547" s="1047" t="s">
        <v>10586</v>
      </c>
      <c r="D3547" s="1047" t="s">
        <v>8927</v>
      </c>
      <c r="E3547" s="1047" t="s">
        <v>8944</v>
      </c>
      <c r="F3547" s="1047" t="s">
        <v>8945</v>
      </c>
      <c r="G3547" s="1047" t="s">
        <v>8930</v>
      </c>
      <c r="H3547" s="1047" t="s">
        <v>8931</v>
      </c>
      <c r="I3547" s="1047" t="s">
        <v>8932</v>
      </c>
      <c r="J3547" s="1052" t="s">
        <v>8939</v>
      </c>
    </row>
    <row r="3548" spans="1:10" ht="51" x14ac:dyDescent="0.3">
      <c r="A3548" s="1053" t="s">
        <v>8203</v>
      </c>
      <c r="B3548" s="1047">
        <v>125</v>
      </c>
      <c r="C3548" s="1047" t="s">
        <v>10586</v>
      </c>
      <c r="D3548" s="1047" t="s">
        <v>8927</v>
      </c>
      <c r="E3548" s="1047" t="s">
        <v>8946</v>
      </c>
      <c r="F3548" s="1047" t="s">
        <v>8207</v>
      </c>
      <c r="G3548" s="1047" t="s">
        <v>8930</v>
      </c>
      <c r="H3548" s="1047" t="s">
        <v>8931</v>
      </c>
      <c r="I3548" s="1047" t="s">
        <v>8932</v>
      </c>
      <c r="J3548" s="1052" t="s">
        <v>8939</v>
      </c>
    </row>
    <row r="3549" spans="1:10" ht="51" x14ac:dyDescent="0.3">
      <c r="A3549" s="1053" t="s">
        <v>8203</v>
      </c>
      <c r="B3549" s="1047">
        <v>125</v>
      </c>
      <c r="C3549" s="1047" t="s">
        <v>10586</v>
      </c>
      <c r="D3549" s="1047" t="s">
        <v>8927</v>
      </c>
      <c r="E3549" s="1047" t="s">
        <v>8947</v>
      </c>
      <c r="F3549" s="1047" t="s">
        <v>8943</v>
      </c>
      <c r="G3549" s="1047" t="s">
        <v>8930</v>
      </c>
      <c r="H3549" s="1047" t="s">
        <v>8931</v>
      </c>
      <c r="I3549" s="1047" t="s">
        <v>8932</v>
      </c>
      <c r="J3549" s="1052" t="s">
        <v>8948</v>
      </c>
    </row>
    <row r="3550" spans="1:10" ht="51" x14ac:dyDescent="0.3">
      <c r="A3550" s="1053" t="s">
        <v>8203</v>
      </c>
      <c r="B3550" s="1047">
        <v>246</v>
      </c>
      <c r="C3550" s="1047" t="s">
        <v>10586</v>
      </c>
      <c r="D3550" s="1047" t="s">
        <v>8927</v>
      </c>
      <c r="E3550" s="1047" t="s">
        <v>2343</v>
      </c>
      <c r="F3550" s="1047" t="s">
        <v>8949</v>
      </c>
      <c r="G3550" s="1047" t="s">
        <v>8930</v>
      </c>
      <c r="H3550" s="1047" t="s">
        <v>8931</v>
      </c>
      <c r="I3550" s="1047" t="s">
        <v>8932</v>
      </c>
      <c r="J3550" s="1052" t="s">
        <v>8937</v>
      </c>
    </row>
    <row r="3551" spans="1:10" ht="51" x14ac:dyDescent="0.3">
      <c r="A3551" s="1053" t="s">
        <v>8203</v>
      </c>
      <c r="B3551" s="1047">
        <v>31</v>
      </c>
      <c r="C3551" s="1047" t="s">
        <v>10586</v>
      </c>
      <c r="D3551" s="1047" t="s">
        <v>8927</v>
      </c>
      <c r="E3551" s="1047" t="s">
        <v>1412</v>
      </c>
      <c r="F3551" s="1047" t="s">
        <v>8207</v>
      </c>
      <c r="G3551" s="1047" t="s">
        <v>8950</v>
      </c>
      <c r="H3551" s="1047" t="s">
        <v>1442</v>
      </c>
      <c r="I3551" s="1047" t="s">
        <v>8951</v>
      </c>
      <c r="J3551" s="1052" t="s">
        <v>8952</v>
      </c>
    </row>
    <row r="3552" spans="1:10" ht="51" x14ac:dyDescent="0.3">
      <c r="A3552" s="1139" t="s">
        <v>10841</v>
      </c>
      <c r="B3552" s="1143"/>
      <c r="C3552" s="1141" t="s">
        <v>10586</v>
      </c>
      <c r="D3552" s="1143"/>
      <c r="E3552" s="1143"/>
      <c r="F3552" s="1143"/>
      <c r="G3552" s="1143"/>
      <c r="H3552" s="1143"/>
      <c r="I3552" s="1143"/>
      <c r="J3552" s="1156"/>
    </row>
    <row r="3553" spans="1:10" ht="25.5" x14ac:dyDescent="0.3">
      <c r="A3553" s="1114"/>
      <c r="B3553" s="1115"/>
      <c r="C3553" s="1115" t="s">
        <v>4708</v>
      </c>
      <c r="D3553" s="1115" t="s">
        <v>4709</v>
      </c>
      <c r="E3553" s="1115" t="s">
        <v>4710</v>
      </c>
      <c r="F3553" s="1115" t="s">
        <v>4711</v>
      </c>
      <c r="G3553" s="1115" t="s">
        <v>4712</v>
      </c>
      <c r="H3553" s="1115" t="s">
        <v>4713</v>
      </c>
      <c r="I3553" s="1115" t="s">
        <v>4714</v>
      </c>
      <c r="J3553" s="1115" t="s">
        <v>4715</v>
      </c>
    </row>
    <row r="3554" spans="1:10" ht="25.5" x14ac:dyDescent="0.3">
      <c r="A3554" s="1117"/>
      <c r="B3554" s="1116"/>
      <c r="C3554" s="1115" t="s">
        <v>4708</v>
      </c>
      <c r="D3554" s="1115" t="s">
        <v>4709</v>
      </c>
      <c r="E3554" s="1115" t="s">
        <v>4716</v>
      </c>
      <c r="F3554" s="1115" t="s">
        <v>4717</v>
      </c>
      <c r="G3554" s="1115" t="s">
        <v>4718</v>
      </c>
      <c r="H3554" s="1115" t="s">
        <v>1929</v>
      </c>
      <c r="I3554" s="1115" t="s">
        <v>1761</v>
      </c>
      <c r="J3554" s="1115" t="s">
        <v>4719</v>
      </c>
    </row>
    <row r="3555" spans="1:10" ht="25.5" x14ac:dyDescent="0.3">
      <c r="A3555" s="1117"/>
      <c r="B3555" s="1116"/>
      <c r="C3555" s="1115" t="s">
        <v>4708</v>
      </c>
      <c r="D3555" s="1115" t="s">
        <v>4709</v>
      </c>
      <c r="E3555" s="1115" t="s">
        <v>4720</v>
      </c>
      <c r="F3555" s="1115" t="s">
        <v>4721</v>
      </c>
      <c r="G3555" s="1115" t="s">
        <v>4722</v>
      </c>
      <c r="H3555" s="1115" t="s">
        <v>1457</v>
      </c>
      <c r="I3555" s="1115" t="s">
        <v>2984</v>
      </c>
      <c r="J3555" s="1115" t="s">
        <v>4723</v>
      </c>
    </row>
    <row r="3556" spans="1:10" ht="25.5" x14ac:dyDescent="0.3">
      <c r="A3556" s="1117"/>
      <c r="B3556" s="1116"/>
      <c r="C3556" s="1115" t="s">
        <v>4708</v>
      </c>
      <c r="D3556" s="1115" t="s">
        <v>4709</v>
      </c>
      <c r="E3556" s="1115" t="s">
        <v>4724</v>
      </c>
      <c r="F3556" s="1115" t="s">
        <v>4725</v>
      </c>
      <c r="G3556" s="1115" t="s">
        <v>2565</v>
      </c>
      <c r="H3556" s="1115" t="s">
        <v>1438</v>
      </c>
      <c r="I3556" s="1115" t="s">
        <v>1761</v>
      </c>
      <c r="J3556" s="1115" t="s">
        <v>4726</v>
      </c>
    </row>
    <row r="3557" spans="1:10" ht="25.5" x14ac:dyDescent="0.3">
      <c r="A3557" s="1117"/>
      <c r="B3557" s="1116"/>
      <c r="C3557" s="1115" t="s">
        <v>4708</v>
      </c>
      <c r="D3557" s="1115" t="s">
        <v>4709</v>
      </c>
      <c r="E3557" s="1115" t="s">
        <v>4727</v>
      </c>
      <c r="F3557" s="1115" t="s">
        <v>4728</v>
      </c>
      <c r="G3557" s="1115" t="s">
        <v>4729</v>
      </c>
      <c r="H3557" s="1115" t="s">
        <v>1569</v>
      </c>
      <c r="I3557" s="1115" t="s">
        <v>1717</v>
      </c>
      <c r="J3557" s="1115" t="s">
        <v>4730</v>
      </c>
    </row>
    <row r="3558" spans="1:10" ht="25.5" x14ac:dyDescent="0.3">
      <c r="A3558" s="1117"/>
      <c r="B3558" s="1116"/>
      <c r="C3558" s="1115" t="s">
        <v>4708</v>
      </c>
      <c r="D3558" s="1115" t="s">
        <v>4709</v>
      </c>
      <c r="E3558" s="1115" t="s">
        <v>3035</v>
      </c>
      <c r="F3558" s="1115" t="s">
        <v>4725</v>
      </c>
      <c r="G3558" s="1115" t="s">
        <v>2849</v>
      </c>
      <c r="H3558" s="1115" t="s">
        <v>2601</v>
      </c>
      <c r="I3558" s="1115" t="s">
        <v>4731</v>
      </c>
      <c r="J3558" s="1115" t="s">
        <v>4732</v>
      </c>
    </row>
    <row r="3559" spans="1:10" ht="25.5" x14ac:dyDescent="0.3">
      <c r="A3559" s="1117"/>
      <c r="B3559" s="1116"/>
      <c r="C3559" s="1115" t="s">
        <v>4708</v>
      </c>
      <c r="D3559" s="1115" t="s">
        <v>4709</v>
      </c>
      <c r="E3559" s="1115" t="s">
        <v>4733</v>
      </c>
      <c r="F3559" s="1115" t="s">
        <v>4734</v>
      </c>
      <c r="G3559" s="1115" t="s">
        <v>4735</v>
      </c>
      <c r="H3559" s="1115" t="s">
        <v>2610</v>
      </c>
      <c r="I3559" s="1115" t="s">
        <v>2620</v>
      </c>
      <c r="J3559" s="1115" t="s">
        <v>4732</v>
      </c>
    </row>
    <row r="3560" spans="1:10" ht="25.5" x14ac:dyDescent="0.3">
      <c r="A3560" s="1106">
        <v>475</v>
      </c>
      <c r="B3560" s="1107">
        <v>187</v>
      </c>
      <c r="C3560" s="1107" t="s">
        <v>3906</v>
      </c>
      <c r="D3560" s="1107" t="s">
        <v>3907</v>
      </c>
      <c r="E3560" s="1107" t="s">
        <v>1406</v>
      </c>
      <c r="F3560" s="1107" t="s">
        <v>3908</v>
      </c>
      <c r="G3560" s="1107" t="s">
        <v>3909</v>
      </c>
      <c r="H3560" s="1107" t="s">
        <v>3910</v>
      </c>
      <c r="I3560" s="1107" t="s">
        <v>3911</v>
      </c>
      <c r="J3560" s="1107">
        <v>2500739</v>
      </c>
    </row>
    <row r="3561" spans="1:10" ht="63.75" x14ac:dyDescent="0.3">
      <c r="A3561" s="1106" t="s">
        <v>3912</v>
      </c>
      <c r="B3561" s="1107" t="s">
        <v>3913</v>
      </c>
      <c r="C3561" s="1107" t="s">
        <v>3906</v>
      </c>
      <c r="D3561" s="1107" t="s">
        <v>3907</v>
      </c>
      <c r="E3561" s="1107" t="s">
        <v>1412</v>
      </c>
      <c r="F3561" s="1107" t="s">
        <v>3914</v>
      </c>
      <c r="G3561" s="1107" t="s">
        <v>3909</v>
      </c>
      <c r="H3561" s="1107" t="s">
        <v>3910</v>
      </c>
      <c r="I3561" s="1107" t="s">
        <v>3911</v>
      </c>
      <c r="J3561" s="1107">
        <v>2500739</v>
      </c>
    </row>
    <row r="3562" spans="1:10" ht="38.25" x14ac:dyDescent="0.3">
      <c r="A3562" s="1119"/>
      <c r="B3562" s="1120"/>
      <c r="C3562" s="1120" t="s">
        <v>10818</v>
      </c>
      <c r="D3562" s="1120" t="s">
        <v>10819</v>
      </c>
      <c r="E3562" s="1120" t="s">
        <v>1406</v>
      </c>
      <c r="F3562" s="1120" t="s">
        <v>5336</v>
      </c>
      <c r="G3562" s="1120" t="s">
        <v>5337</v>
      </c>
      <c r="H3562" s="1120" t="s">
        <v>5338</v>
      </c>
      <c r="I3562" s="1120" t="s">
        <v>5339</v>
      </c>
      <c r="J3562" s="1120" t="s">
        <v>5340</v>
      </c>
    </row>
    <row r="3563" spans="1:10" ht="38.25" x14ac:dyDescent="0.3">
      <c r="A3563" s="1119"/>
      <c r="B3563" s="1120"/>
      <c r="C3563" s="1120" t="s">
        <v>10818</v>
      </c>
      <c r="D3563" s="1120" t="s">
        <v>10819</v>
      </c>
      <c r="E3563" s="1120" t="s">
        <v>5341</v>
      </c>
      <c r="F3563" s="1120" t="s">
        <v>5342</v>
      </c>
      <c r="G3563" s="1120" t="s">
        <v>5337</v>
      </c>
      <c r="H3563" s="1120" t="s">
        <v>5338</v>
      </c>
      <c r="I3563" s="1120" t="s">
        <v>5339</v>
      </c>
      <c r="J3563" s="1120" t="s">
        <v>5340</v>
      </c>
    </row>
    <row r="3564" spans="1:10" ht="38.25" x14ac:dyDescent="0.3">
      <c r="A3564" s="1119"/>
      <c r="B3564" s="1120"/>
      <c r="C3564" s="1120" t="s">
        <v>10818</v>
      </c>
      <c r="D3564" s="1120" t="s">
        <v>10819</v>
      </c>
      <c r="E3564" s="1120" t="s">
        <v>5343</v>
      </c>
      <c r="F3564" s="1120" t="s">
        <v>5344</v>
      </c>
      <c r="G3564" s="1120" t="s">
        <v>5337</v>
      </c>
      <c r="H3564" s="1120" t="s">
        <v>5338</v>
      </c>
      <c r="I3564" s="1120" t="s">
        <v>5339</v>
      </c>
      <c r="J3564" s="1120" t="s">
        <v>5340</v>
      </c>
    </row>
    <row r="3565" spans="1:10" ht="38.25" x14ac:dyDescent="0.3">
      <c r="A3565" s="1119"/>
      <c r="B3565" s="1120"/>
      <c r="C3565" s="1120" t="s">
        <v>10818</v>
      </c>
      <c r="D3565" s="1120" t="s">
        <v>10819</v>
      </c>
      <c r="E3565" s="1120" t="s">
        <v>5343</v>
      </c>
      <c r="F3565" s="1120" t="s">
        <v>5345</v>
      </c>
      <c r="G3565" s="1120" t="s">
        <v>5337</v>
      </c>
      <c r="H3565" s="1120" t="s">
        <v>5338</v>
      </c>
      <c r="I3565" s="1120" t="s">
        <v>5339</v>
      </c>
      <c r="J3565" s="1120" t="s">
        <v>5340</v>
      </c>
    </row>
    <row r="3566" spans="1:10" ht="38.25" x14ac:dyDescent="0.3">
      <c r="A3566" s="1106"/>
      <c r="B3566" s="1107"/>
      <c r="C3566" s="1120" t="s">
        <v>10818</v>
      </c>
      <c r="D3566" s="1120" t="s">
        <v>10819</v>
      </c>
      <c r="E3566" s="1107" t="s">
        <v>1412</v>
      </c>
      <c r="F3566" s="1120" t="s">
        <v>5336</v>
      </c>
      <c r="G3566" s="1107" t="s">
        <v>5346</v>
      </c>
      <c r="H3566" s="1107" t="s">
        <v>1932</v>
      </c>
      <c r="I3566" s="1107" t="s">
        <v>2009</v>
      </c>
      <c r="J3566" s="1107" t="s">
        <v>5347</v>
      </c>
    </row>
    <row r="3567" spans="1:10" ht="38.25" x14ac:dyDescent="0.3">
      <c r="A3567" s="1106"/>
      <c r="B3567" s="1107"/>
      <c r="C3567" s="1120" t="s">
        <v>10818</v>
      </c>
      <c r="D3567" s="1120" t="s">
        <v>10819</v>
      </c>
      <c r="E3567" s="1107" t="s">
        <v>2211</v>
      </c>
      <c r="F3567" s="1107"/>
      <c r="G3567" s="1107"/>
      <c r="H3567" s="1107"/>
      <c r="I3567" s="1107"/>
      <c r="J3567" s="1107"/>
    </row>
    <row r="3568" spans="1:10" ht="38.25" x14ac:dyDescent="0.3">
      <c r="A3568" s="1106"/>
      <c r="B3568" s="1107"/>
      <c r="C3568" s="1120" t="s">
        <v>10818</v>
      </c>
      <c r="D3568" s="1120" t="s">
        <v>10819</v>
      </c>
      <c r="E3568" s="1107" t="s">
        <v>1425</v>
      </c>
      <c r="F3568" s="1107" t="s">
        <v>5348</v>
      </c>
      <c r="G3568" s="1120" t="s">
        <v>5337</v>
      </c>
      <c r="H3568" s="1120" t="s">
        <v>5338</v>
      </c>
      <c r="I3568" s="1120" t="s">
        <v>5339</v>
      </c>
      <c r="J3568" s="1120" t="s">
        <v>5340</v>
      </c>
    </row>
    <row r="3569" spans="1:10" ht="38.25" x14ac:dyDescent="0.3">
      <c r="A3569" s="1106"/>
      <c r="B3569" s="1107"/>
      <c r="C3569" s="1120" t="s">
        <v>10818</v>
      </c>
      <c r="D3569" s="1120" t="s">
        <v>10819</v>
      </c>
      <c r="E3569" s="1107" t="s">
        <v>1425</v>
      </c>
      <c r="F3569" s="1107" t="s">
        <v>5349</v>
      </c>
      <c r="G3569" s="1120" t="s">
        <v>5337</v>
      </c>
      <c r="H3569" s="1120" t="s">
        <v>5338</v>
      </c>
      <c r="I3569" s="1120" t="s">
        <v>5339</v>
      </c>
      <c r="J3569" s="1120" t="s">
        <v>5340</v>
      </c>
    </row>
    <row r="3570" spans="1:10" ht="38.25" x14ac:dyDescent="0.3">
      <c r="A3570" s="1106"/>
      <c r="B3570" s="1107"/>
      <c r="C3570" s="1120" t="s">
        <v>10818</v>
      </c>
      <c r="D3570" s="1120" t="s">
        <v>10819</v>
      </c>
      <c r="E3570" s="1107" t="s">
        <v>1425</v>
      </c>
      <c r="F3570" s="1107" t="s">
        <v>5350</v>
      </c>
      <c r="G3570" s="1120" t="s">
        <v>5337</v>
      </c>
      <c r="H3570" s="1120" t="s">
        <v>5338</v>
      </c>
      <c r="I3570" s="1120" t="s">
        <v>5339</v>
      </c>
      <c r="J3570" s="1120" t="s">
        <v>5340</v>
      </c>
    </row>
    <row r="3571" spans="1:10" ht="38.25" x14ac:dyDescent="0.3">
      <c r="A3571" s="1106"/>
      <c r="B3571" s="1107"/>
      <c r="C3571" s="1107" t="s">
        <v>3000</v>
      </c>
      <c r="D3571" s="1107" t="s">
        <v>3001</v>
      </c>
      <c r="E3571" s="1107" t="s">
        <v>3002</v>
      </c>
      <c r="F3571" s="1107" t="s">
        <v>3003</v>
      </c>
      <c r="G3571" s="1107" t="s">
        <v>3004</v>
      </c>
      <c r="H3571" s="1107" t="s">
        <v>3005</v>
      </c>
      <c r="I3571" s="1107" t="s">
        <v>3006</v>
      </c>
      <c r="J3571" s="1107" t="s">
        <v>3007</v>
      </c>
    </row>
    <row r="3572" spans="1:10" ht="38.25" x14ac:dyDescent="0.3">
      <c r="A3572" s="1106"/>
      <c r="B3572" s="1107"/>
      <c r="C3572" s="1107" t="s">
        <v>3000</v>
      </c>
      <c r="D3572" s="1107" t="s">
        <v>3001</v>
      </c>
      <c r="E3572" s="1107" t="s">
        <v>3008</v>
      </c>
      <c r="F3572" s="1107" t="s">
        <v>3009</v>
      </c>
      <c r="G3572" s="1107" t="s">
        <v>1809</v>
      </c>
      <c r="H3572" s="1107" t="s">
        <v>3010</v>
      </c>
      <c r="I3572" s="1107" t="s">
        <v>2582</v>
      </c>
      <c r="J3572" s="1107" t="s">
        <v>3011</v>
      </c>
    </row>
    <row r="3573" spans="1:10" ht="38.25" x14ac:dyDescent="0.3">
      <c r="A3573" s="1106"/>
      <c r="B3573" s="1107"/>
      <c r="C3573" s="1107" t="s">
        <v>3000</v>
      </c>
      <c r="D3573" s="1107" t="s">
        <v>3001</v>
      </c>
      <c r="E3573" s="1107" t="s">
        <v>3012</v>
      </c>
      <c r="F3573" s="1107" t="s">
        <v>3013</v>
      </c>
      <c r="G3573" s="1107" t="s">
        <v>3014</v>
      </c>
      <c r="H3573" s="1107" t="s">
        <v>1421</v>
      </c>
      <c r="I3573" s="1107" t="s">
        <v>2190</v>
      </c>
      <c r="J3573" s="1107" t="s">
        <v>3015</v>
      </c>
    </row>
    <row r="3574" spans="1:10" ht="38.25" x14ac:dyDescent="0.3">
      <c r="A3574" s="1106"/>
      <c r="B3574" s="1107"/>
      <c r="C3574" s="1107" t="s">
        <v>3000</v>
      </c>
      <c r="D3574" s="1107" t="s">
        <v>3001</v>
      </c>
      <c r="E3574" s="1107" t="s">
        <v>3016</v>
      </c>
      <c r="F3574" s="1107" t="s">
        <v>3017</v>
      </c>
      <c r="G3574" s="1107" t="s">
        <v>3018</v>
      </c>
      <c r="H3574" s="1107" t="s">
        <v>3005</v>
      </c>
      <c r="I3574" s="1107" t="s">
        <v>3019</v>
      </c>
      <c r="J3574" s="1107" t="s">
        <v>3020</v>
      </c>
    </row>
    <row r="3575" spans="1:10" ht="38.25" x14ac:dyDescent="0.3">
      <c r="A3575" s="1106"/>
      <c r="B3575" s="1107"/>
      <c r="C3575" s="1107" t="s">
        <v>3000</v>
      </c>
      <c r="D3575" s="1107" t="s">
        <v>3001</v>
      </c>
      <c r="E3575" s="1107" t="s">
        <v>3021</v>
      </c>
      <c r="F3575" s="1107" t="s">
        <v>3022</v>
      </c>
      <c r="G3575" s="1107" t="s">
        <v>2697</v>
      </c>
      <c r="H3575" s="1107" t="s">
        <v>3023</v>
      </c>
      <c r="I3575" s="1107" t="s">
        <v>3024</v>
      </c>
      <c r="J3575" s="1107" t="s">
        <v>3025</v>
      </c>
    </row>
    <row r="3576" spans="1:10" ht="38.25" x14ac:dyDescent="0.3">
      <c r="A3576" s="1106"/>
      <c r="B3576" s="1107"/>
      <c r="C3576" s="1107" t="s">
        <v>3000</v>
      </c>
      <c r="D3576" s="1107" t="s">
        <v>3001</v>
      </c>
      <c r="E3576" s="1107" t="s">
        <v>3026</v>
      </c>
      <c r="F3576" s="1107" t="s">
        <v>3027</v>
      </c>
      <c r="G3576" s="1107" t="s">
        <v>3028</v>
      </c>
      <c r="H3576" s="1107" t="s">
        <v>1700</v>
      </c>
      <c r="I3576" s="1107" t="s">
        <v>3029</v>
      </c>
      <c r="J3576" s="1107" t="s">
        <v>3030</v>
      </c>
    </row>
    <row r="3577" spans="1:10" ht="38.25" x14ac:dyDescent="0.3">
      <c r="A3577" s="1106"/>
      <c r="B3577" s="1107"/>
      <c r="C3577" s="1107" t="s">
        <v>3000</v>
      </c>
      <c r="D3577" s="1107" t="s">
        <v>3001</v>
      </c>
      <c r="E3577" s="1107" t="s">
        <v>3031</v>
      </c>
      <c r="F3577" s="1107" t="s">
        <v>3032</v>
      </c>
      <c r="G3577" s="1107" t="s">
        <v>3033</v>
      </c>
      <c r="H3577" s="1107" t="s">
        <v>2586</v>
      </c>
      <c r="I3577" s="1107" t="s">
        <v>1587</v>
      </c>
      <c r="J3577" s="1107" t="s">
        <v>3034</v>
      </c>
    </row>
    <row r="3578" spans="1:10" ht="38.25" x14ac:dyDescent="0.3">
      <c r="A3578" s="1106"/>
      <c r="B3578" s="1107"/>
      <c r="C3578" s="1107" t="s">
        <v>3000</v>
      </c>
      <c r="D3578" s="1107" t="s">
        <v>3001</v>
      </c>
      <c r="E3578" s="1107" t="s">
        <v>3035</v>
      </c>
      <c r="F3578" s="1107" t="s">
        <v>3036</v>
      </c>
      <c r="G3578" s="1107" t="s">
        <v>3037</v>
      </c>
      <c r="H3578" s="1107" t="s">
        <v>3038</v>
      </c>
      <c r="I3578" s="1107" t="s">
        <v>3039</v>
      </c>
      <c r="J3578" s="1107" t="s">
        <v>3040</v>
      </c>
    </row>
    <row r="3579" spans="1:10" ht="38.25" x14ac:dyDescent="0.3">
      <c r="A3579" s="1106"/>
      <c r="B3579" s="1107"/>
      <c r="C3579" s="1107" t="s">
        <v>3000</v>
      </c>
      <c r="D3579" s="1107" t="s">
        <v>3001</v>
      </c>
      <c r="E3579" s="1107" t="s">
        <v>3026</v>
      </c>
      <c r="F3579" s="1107" t="s">
        <v>3041</v>
      </c>
      <c r="G3579" s="1107" t="s">
        <v>3028</v>
      </c>
      <c r="H3579" s="1107" t="s">
        <v>1700</v>
      </c>
      <c r="I3579" s="1107" t="s">
        <v>3029</v>
      </c>
      <c r="J3579" s="1107" t="s">
        <v>3030</v>
      </c>
    </row>
    <row r="3580" spans="1:10" ht="38.25" x14ac:dyDescent="0.3">
      <c r="A3580" s="1106"/>
      <c r="B3580" s="1107"/>
      <c r="C3580" s="1107" t="s">
        <v>3000</v>
      </c>
      <c r="D3580" s="1107" t="s">
        <v>3001</v>
      </c>
      <c r="E3580" s="1107" t="s">
        <v>3042</v>
      </c>
      <c r="F3580" s="1107" t="s">
        <v>3043</v>
      </c>
      <c r="G3580" s="1107" t="s">
        <v>2514</v>
      </c>
      <c r="H3580" s="1107" t="s">
        <v>1421</v>
      </c>
      <c r="I3580" s="1107" t="s">
        <v>1582</v>
      </c>
      <c r="J3580" s="1107" t="s">
        <v>3044</v>
      </c>
    </row>
    <row r="3581" spans="1:10" ht="38.25" x14ac:dyDescent="0.3">
      <c r="A3581" s="1106" t="s">
        <v>2834</v>
      </c>
      <c r="B3581" s="1107"/>
      <c r="C3581" s="1107" t="s">
        <v>2842</v>
      </c>
      <c r="D3581" s="1107" t="s">
        <v>2843</v>
      </c>
      <c r="E3581" s="1107" t="s">
        <v>2844</v>
      </c>
      <c r="F3581" s="1107" t="s">
        <v>2845</v>
      </c>
      <c r="G3581" s="1107" t="s">
        <v>2846</v>
      </c>
      <c r="H3581" s="1107" t="s">
        <v>1421</v>
      </c>
      <c r="I3581" s="1107" t="s">
        <v>2190</v>
      </c>
      <c r="J3581" s="1107" t="s">
        <v>2847</v>
      </c>
    </row>
    <row r="3582" spans="1:10" ht="38.25" x14ac:dyDescent="0.3">
      <c r="A3582" s="1106" t="s">
        <v>2834</v>
      </c>
      <c r="B3582" s="1107"/>
      <c r="C3582" s="1107" t="s">
        <v>2842</v>
      </c>
      <c r="D3582" s="1107" t="s">
        <v>2843</v>
      </c>
      <c r="E3582" s="1107" t="s">
        <v>1406</v>
      </c>
      <c r="F3582" s="1107" t="s">
        <v>2898</v>
      </c>
      <c r="G3582" s="1107" t="s">
        <v>2899</v>
      </c>
      <c r="H3582" s="1107" t="s">
        <v>2900</v>
      </c>
      <c r="I3582" s="1107" t="s">
        <v>2901</v>
      </c>
      <c r="J3582" s="1107" t="s">
        <v>2847</v>
      </c>
    </row>
    <row r="3583" spans="1:10" ht="38.25" x14ac:dyDescent="0.3">
      <c r="A3583" s="1106" t="s">
        <v>2834</v>
      </c>
      <c r="B3583" s="1107"/>
      <c r="C3583" s="1107" t="s">
        <v>2842</v>
      </c>
      <c r="D3583" s="1107" t="s">
        <v>2843</v>
      </c>
      <c r="E3583" s="1107" t="s">
        <v>2853</v>
      </c>
      <c r="F3583" s="1107" t="s">
        <v>2854</v>
      </c>
      <c r="G3583" s="1107" t="s">
        <v>2855</v>
      </c>
      <c r="H3583" s="1107" t="s">
        <v>2856</v>
      </c>
      <c r="I3583" s="1107" t="s">
        <v>1429</v>
      </c>
      <c r="J3583" s="1107" t="s">
        <v>2857</v>
      </c>
    </row>
    <row r="3584" spans="1:10" ht="38.25" x14ac:dyDescent="0.3">
      <c r="A3584" s="1106" t="s">
        <v>2834</v>
      </c>
      <c r="B3584" s="1107"/>
      <c r="C3584" s="1107" t="s">
        <v>2842</v>
      </c>
      <c r="D3584" s="1107" t="s">
        <v>2843</v>
      </c>
      <c r="E3584" s="1107" t="s">
        <v>1406</v>
      </c>
      <c r="F3584" s="1107" t="s">
        <v>2902</v>
      </c>
      <c r="G3584" s="1107" t="s">
        <v>2899</v>
      </c>
      <c r="H3584" s="1107" t="s">
        <v>2900</v>
      </c>
      <c r="I3584" s="1107" t="s">
        <v>2901</v>
      </c>
      <c r="J3584" s="1107" t="s">
        <v>2847</v>
      </c>
    </row>
    <row r="3585" spans="1:10" ht="38.25" x14ac:dyDescent="0.3">
      <c r="A3585" s="1106" t="s">
        <v>2834</v>
      </c>
      <c r="B3585" s="1107"/>
      <c r="C3585" s="1107" t="s">
        <v>2842</v>
      </c>
      <c r="D3585" s="1107" t="s">
        <v>2843</v>
      </c>
      <c r="E3585" s="1107" t="s">
        <v>1406</v>
      </c>
      <c r="F3585" s="1107" t="s">
        <v>2903</v>
      </c>
      <c r="G3585" s="1107" t="s">
        <v>2899</v>
      </c>
      <c r="H3585" s="1107" t="s">
        <v>2900</v>
      </c>
      <c r="I3585" s="1107" t="s">
        <v>2901</v>
      </c>
      <c r="J3585" s="1107" t="s">
        <v>2847</v>
      </c>
    </row>
    <row r="3586" spans="1:10" ht="38.25" x14ac:dyDescent="0.3">
      <c r="A3586" s="1106" t="s">
        <v>2834</v>
      </c>
      <c r="B3586" s="1107"/>
      <c r="C3586" s="1107" t="s">
        <v>2842</v>
      </c>
      <c r="D3586" s="1107" t="s">
        <v>2843</v>
      </c>
      <c r="E3586" s="1107" t="s">
        <v>1406</v>
      </c>
      <c r="F3586" s="1107" t="s">
        <v>2904</v>
      </c>
      <c r="G3586" s="1107" t="s">
        <v>2899</v>
      </c>
      <c r="H3586" s="1107" t="s">
        <v>2900</v>
      </c>
      <c r="I3586" s="1107" t="s">
        <v>2901</v>
      </c>
      <c r="J3586" s="1107" t="s">
        <v>2847</v>
      </c>
    </row>
    <row r="3587" spans="1:10" ht="38.25" x14ac:dyDescent="0.3">
      <c r="A3587" s="1106" t="s">
        <v>2834</v>
      </c>
      <c r="B3587" s="1107"/>
      <c r="C3587" s="1107" t="s">
        <v>2842</v>
      </c>
      <c r="D3587" s="1107" t="s">
        <v>2843</v>
      </c>
      <c r="E3587" s="1107" t="s">
        <v>1406</v>
      </c>
      <c r="F3587" s="1107" t="s">
        <v>2905</v>
      </c>
      <c r="G3587" s="1107" t="s">
        <v>2899</v>
      </c>
      <c r="H3587" s="1107" t="s">
        <v>2900</v>
      </c>
      <c r="I3587" s="1107" t="s">
        <v>2901</v>
      </c>
      <c r="J3587" s="1107" t="s">
        <v>2847</v>
      </c>
    </row>
    <row r="3588" spans="1:10" ht="38.25" x14ac:dyDescent="0.3">
      <c r="A3588" s="1106" t="s">
        <v>2834</v>
      </c>
      <c r="B3588" s="1107"/>
      <c r="C3588" s="1107" t="s">
        <v>2842</v>
      </c>
      <c r="D3588" s="1107" t="s">
        <v>2843</v>
      </c>
      <c r="E3588" s="1107" t="s">
        <v>1406</v>
      </c>
      <c r="F3588" s="1107" t="s">
        <v>2906</v>
      </c>
      <c r="G3588" s="1107" t="s">
        <v>2899</v>
      </c>
      <c r="H3588" s="1107" t="s">
        <v>2900</v>
      </c>
      <c r="I3588" s="1107" t="s">
        <v>2901</v>
      </c>
      <c r="J3588" s="1107" t="s">
        <v>2847</v>
      </c>
    </row>
    <row r="3589" spans="1:10" ht="38.25" x14ac:dyDescent="0.3">
      <c r="A3589" s="1106" t="s">
        <v>2834</v>
      </c>
      <c r="B3589" s="1107"/>
      <c r="C3589" s="1107" t="s">
        <v>2842</v>
      </c>
      <c r="D3589" s="1107" t="s">
        <v>2843</v>
      </c>
      <c r="E3589" s="1107" t="s">
        <v>1406</v>
      </c>
      <c r="F3589" s="1107" t="s">
        <v>2907</v>
      </c>
      <c r="G3589" s="1107" t="s">
        <v>2899</v>
      </c>
      <c r="H3589" s="1107" t="s">
        <v>2900</v>
      </c>
      <c r="I3589" s="1107" t="s">
        <v>2901</v>
      </c>
      <c r="J3589" s="1107" t="s">
        <v>2847</v>
      </c>
    </row>
    <row r="3590" spans="1:10" ht="38.25" x14ac:dyDescent="0.3">
      <c r="A3590" s="1106" t="s">
        <v>2834</v>
      </c>
      <c r="B3590" s="1107"/>
      <c r="C3590" s="1107" t="s">
        <v>2842</v>
      </c>
      <c r="D3590" s="1107" t="s">
        <v>2843</v>
      </c>
      <c r="E3590" s="1107" t="s">
        <v>1406</v>
      </c>
      <c r="F3590" s="1107" t="s">
        <v>2908</v>
      </c>
      <c r="G3590" s="1107" t="s">
        <v>2899</v>
      </c>
      <c r="H3590" s="1107" t="s">
        <v>2900</v>
      </c>
      <c r="I3590" s="1107" t="s">
        <v>2901</v>
      </c>
      <c r="J3590" s="1107" t="s">
        <v>2847</v>
      </c>
    </row>
    <row r="3591" spans="1:10" ht="38.25" x14ac:dyDescent="0.3">
      <c r="A3591" s="1106" t="s">
        <v>2834</v>
      </c>
      <c r="B3591" s="1107"/>
      <c r="C3591" s="1107" t="s">
        <v>2842</v>
      </c>
      <c r="D3591" s="1107" t="s">
        <v>2843</v>
      </c>
      <c r="E3591" s="1107" t="s">
        <v>1406</v>
      </c>
      <c r="F3591" s="1107" t="s">
        <v>2909</v>
      </c>
      <c r="G3591" s="1107" t="s">
        <v>2899</v>
      </c>
      <c r="H3591" s="1107" t="s">
        <v>2900</v>
      </c>
      <c r="I3591" s="1107" t="s">
        <v>2901</v>
      </c>
      <c r="J3591" s="1107" t="s">
        <v>2847</v>
      </c>
    </row>
    <row r="3592" spans="1:10" ht="38.25" x14ac:dyDescent="0.3">
      <c r="A3592" s="1106" t="s">
        <v>2834</v>
      </c>
      <c r="B3592" s="1107"/>
      <c r="C3592" s="1107" t="s">
        <v>2842</v>
      </c>
      <c r="D3592" s="1107" t="s">
        <v>2843</v>
      </c>
      <c r="E3592" s="1107" t="s">
        <v>1406</v>
      </c>
      <c r="F3592" s="1107" t="s">
        <v>2910</v>
      </c>
      <c r="G3592" s="1107" t="s">
        <v>2899</v>
      </c>
      <c r="H3592" s="1107" t="s">
        <v>2900</v>
      </c>
      <c r="I3592" s="1107" t="s">
        <v>2901</v>
      </c>
      <c r="J3592" s="1107" t="s">
        <v>2847</v>
      </c>
    </row>
    <row r="3593" spans="1:10" ht="38.25" x14ac:dyDescent="0.3">
      <c r="A3593" s="1106" t="s">
        <v>2834</v>
      </c>
      <c r="B3593" s="1107"/>
      <c r="C3593" s="1107" t="s">
        <v>2842</v>
      </c>
      <c r="D3593" s="1107" t="s">
        <v>2843</v>
      </c>
      <c r="E3593" s="1107" t="s">
        <v>1406</v>
      </c>
      <c r="F3593" s="1107" t="s">
        <v>2911</v>
      </c>
      <c r="G3593" s="1107" t="s">
        <v>2899</v>
      </c>
      <c r="H3593" s="1107" t="s">
        <v>2900</v>
      </c>
      <c r="I3593" s="1107" t="s">
        <v>2901</v>
      </c>
      <c r="J3593" s="1107" t="s">
        <v>2847</v>
      </c>
    </row>
    <row r="3594" spans="1:10" ht="38.25" x14ac:dyDescent="0.3">
      <c r="A3594" s="1106" t="s">
        <v>2834</v>
      </c>
      <c r="B3594" s="1107"/>
      <c r="C3594" s="1107" t="s">
        <v>2842</v>
      </c>
      <c r="D3594" s="1107" t="s">
        <v>2843</v>
      </c>
      <c r="E3594" s="1107" t="s">
        <v>2853</v>
      </c>
      <c r="F3594" s="1107" t="s">
        <v>2912</v>
      </c>
      <c r="G3594" s="1107" t="s">
        <v>2855</v>
      </c>
      <c r="H3594" s="1107" t="s">
        <v>2856</v>
      </c>
      <c r="I3594" s="1107" t="s">
        <v>1429</v>
      </c>
      <c r="J3594" s="1107" t="s">
        <v>2857</v>
      </c>
    </row>
    <row r="3595" spans="1:10" ht="25.5" x14ac:dyDescent="0.3">
      <c r="A3595" s="1584" t="s">
        <v>2834</v>
      </c>
      <c r="B3595" s="1573"/>
      <c r="C3595" s="1573" t="s">
        <v>2842</v>
      </c>
      <c r="D3595" s="1573" t="s">
        <v>2843</v>
      </c>
      <c r="E3595" s="1107" t="s">
        <v>2913</v>
      </c>
      <c r="F3595" s="1573" t="s">
        <v>2848</v>
      </c>
      <c r="G3595" s="1107" t="s">
        <v>2849</v>
      </c>
      <c r="H3595" s="1107" t="s">
        <v>2850</v>
      </c>
      <c r="I3595" s="1107" t="s">
        <v>2851</v>
      </c>
      <c r="J3595" s="1107" t="s">
        <v>2852</v>
      </c>
    </row>
    <row r="3596" spans="1:10" ht="25.5" x14ac:dyDescent="0.3">
      <c r="A3596" s="1584"/>
      <c r="B3596" s="1573"/>
      <c r="C3596" s="1573"/>
      <c r="D3596" s="1573"/>
      <c r="E3596" s="1107" t="s">
        <v>2858</v>
      </c>
      <c r="F3596" s="1573"/>
      <c r="G3596" s="1107" t="s">
        <v>2859</v>
      </c>
      <c r="H3596" s="1107" t="s">
        <v>2601</v>
      </c>
      <c r="I3596" s="1107" t="s">
        <v>1422</v>
      </c>
      <c r="J3596" s="1107" t="s">
        <v>2852</v>
      </c>
    </row>
    <row r="3597" spans="1:10" ht="38.25" x14ac:dyDescent="0.3">
      <c r="A3597" s="1106" t="s">
        <v>3307</v>
      </c>
      <c r="B3597" s="1107">
        <v>109</v>
      </c>
      <c r="C3597" s="1107" t="s">
        <v>3313</v>
      </c>
      <c r="D3597" s="1107" t="s">
        <v>3314</v>
      </c>
      <c r="E3597" s="1107" t="s">
        <v>1388</v>
      </c>
      <c r="F3597" s="1107" t="s">
        <v>3315</v>
      </c>
      <c r="G3597" s="1107" t="s">
        <v>3316</v>
      </c>
      <c r="H3597" s="1107" t="s">
        <v>2207</v>
      </c>
      <c r="I3597" s="1107" t="s">
        <v>3317</v>
      </c>
      <c r="J3597" s="1107" t="s">
        <v>3318</v>
      </c>
    </row>
    <row r="3598" spans="1:10" ht="38.25" x14ac:dyDescent="0.3">
      <c r="A3598" s="1106"/>
      <c r="B3598" s="1107"/>
      <c r="C3598" s="1107" t="s">
        <v>3313</v>
      </c>
      <c r="D3598" s="1107" t="s">
        <v>3314</v>
      </c>
      <c r="E3598" s="1107" t="s">
        <v>3319</v>
      </c>
      <c r="F3598" s="1107" t="s">
        <v>3320</v>
      </c>
      <c r="G3598" s="1107"/>
      <c r="H3598" s="1107"/>
      <c r="I3598" s="1107"/>
      <c r="J3598" s="1107"/>
    </row>
    <row r="3599" spans="1:10" ht="38.25" x14ac:dyDescent="0.3">
      <c r="A3599" s="1106"/>
      <c r="B3599" s="1107"/>
      <c r="C3599" s="1107" t="s">
        <v>3313</v>
      </c>
      <c r="D3599" s="1107" t="s">
        <v>3314</v>
      </c>
      <c r="E3599" s="1107" t="s">
        <v>3321</v>
      </c>
      <c r="F3599" s="1107" t="s">
        <v>3322</v>
      </c>
      <c r="G3599" s="1107"/>
      <c r="H3599" s="1107"/>
      <c r="I3599" s="1107"/>
      <c r="J3599" s="1107"/>
    </row>
    <row r="3600" spans="1:10" ht="38.25" x14ac:dyDescent="0.3">
      <c r="A3600" s="1106"/>
      <c r="B3600" s="1107"/>
      <c r="C3600" s="1107" t="s">
        <v>3313</v>
      </c>
      <c r="D3600" s="1107" t="s">
        <v>3314</v>
      </c>
      <c r="E3600" s="1107" t="s">
        <v>3323</v>
      </c>
      <c r="F3600" s="1107" t="s">
        <v>3324</v>
      </c>
      <c r="G3600" s="1107"/>
      <c r="H3600" s="1107"/>
      <c r="I3600" s="1107"/>
      <c r="J3600" s="1107"/>
    </row>
    <row r="3601" spans="1:10" ht="38.25" x14ac:dyDescent="0.3">
      <c r="A3601" s="1106"/>
      <c r="B3601" s="1107"/>
      <c r="C3601" s="1107" t="s">
        <v>3313</v>
      </c>
      <c r="D3601" s="1107" t="s">
        <v>3314</v>
      </c>
      <c r="E3601" s="1107" t="s">
        <v>3325</v>
      </c>
      <c r="F3601" s="1107" t="s">
        <v>3326</v>
      </c>
      <c r="G3601" s="1107"/>
      <c r="H3601" s="1107"/>
      <c r="I3601" s="1107"/>
      <c r="J3601" s="1107"/>
    </row>
    <row r="3602" spans="1:10" ht="38.25" x14ac:dyDescent="0.3">
      <c r="A3602" s="1106"/>
      <c r="B3602" s="1107"/>
      <c r="C3602" s="1107" t="s">
        <v>3313</v>
      </c>
      <c r="D3602" s="1107" t="s">
        <v>3314</v>
      </c>
      <c r="E3602" s="1107" t="s">
        <v>3327</v>
      </c>
      <c r="F3602" s="1107" t="s">
        <v>3328</v>
      </c>
      <c r="G3602" s="1107"/>
      <c r="H3602" s="1107"/>
      <c r="I3602" s="1107"/>
      <c r="J3602" s="1107"/>
    </row>
    <row r="3603" spans="1:10" ht="38.25" x14ac:dyDescent="0.3">
      <c r="A3603" s="1106"/>
      <c r="B3603" s="1107"/>
      <c r="C3603" s="1107" t="s">
        <v>3313</v>
      </c>
      <c r="D3603" s="1107" t="s">
        <v>3314</v>
      </c>
      <c r="E3603" s="1107" t="s">
        <v>3329</v>
      </c>
      <c r="F3603" s="1107" t="s">
        <v>3330</v>
      </c>
      <c r="G3603" s="1107"/>
      <c r="H3603" s="1107"/>
      <c r="I3603" s="1107"/>
      <c r="J3603" s="1107"/>
    </row>
    <row r="3604" spans="1:10" ht="38.25" x14ac:dyDescent="0.3">
      <c r="A3604" s="1106"/>
      <c r="B3604" s="1107"/>
      <c r="C3604" s="1107" t="s">
        <v>3313</v>
      </c>
      <c r="D3604" s="1107" t="s">
        <v>3314</v>
      </c>
      <c r="E3604" s="1107" t="s">
        <v>3331</v>
      </c>
      <c r="F3604" s="1107" t="s">
        <v>3332</v>
      </c>
      <c r="G3604" s="1107"/>
      <c r="H3604" s="1107"/>
      <c r="I3604" s="1107"/>
      <c r="J3604" s="1107"/>
    </row>
    <row r="3605" spans="1:10" ht="38.25" x14ac:dyDescent="0.3">
      <c r="A3605" s="1106"/>
      <c r="B3605" s="1107"/>
      <c r="C3605" s="1107" t="s">
        <v>3313</v>
      </c>
      <c r="D3605" s="1107" t="s">
        <v>3314</v>
      </c>
      <c r="E3605" s="1107" t="s">
        <v>3333</v>
      </c>
      <c r="F3605" s="1107" t="s">
        <v>3334</v>
      </c>
      <c r="G3605" s="1107"/>
      <c r="H3605" s="1107"/>
      <c r="I3605" s="1107"/>
      <c r="J3605" s="1107"/>
    </row>
    <row r="3606" spans="1:10" ht="38.25" x14ac:dyDescent="0.3">
      <c r="A3606" s="1106"/>
      <c r="B3606" s="1107"/>
      <c r="C3606" s="1107" t="s">
        <v>3313</v>
      </c>
      <c r="D3606" s="1107" t="s">
        <v>3314</v>
      </c>
      <c r="E3606" s="1107" t="s">
        <v>3335</v>
      </c>
      <c r="F3606" s="1107" t="s">
        <v>3336</v>
      </c>
      <c r="G3606" s="1107"/>
      <c r="H3606" s="1107"/>
      <c r="I3606" s="1107"/>
      <c r="J3606" s="1107"/>
    </row>
    <row r="3607" spans="1:10" ht="38.25" x14ac:dyDescent="0.3">
      <c r="A3607" s="1106"/>
      <c r="B3607" s="1107"/>
      <c r="C3607" s="1107" t="s">
        <v>3313</v>
      </c>
      <c r="D3607" s="1107" t="s">
        <v>3314</v>
      </c>
      <c r="E3607" s="1107" t="s">
        <v>3337</v>
      </c>
      <c r="F3607" s="1107" t="s">
        <v>3338</v>
      </c>
      <c r="G3607" s="1107"/>
      <c r="H3607" s="1107"/>
      <c r="I3607" s="1107"/>
      <c r="J3607" s="1107"/>
    </row>
    <row r="3608" spans="1:10" ht="38.25" x14ac:dyDescent="0.3">
      <c r="A3608" s="1106"/>
      <c r="B3608" s="1107"/>
      <c r="C3608" s="1107" t="s">
        <v>3313</v>
      </c>
      <c r="D3608" s="1107" t="s">
        <v>3314</v>
      </c>
      <c r="E3608" s="1107" t="s">
        <v>3339</v>
      </c>
      <c r="F3608" s="1107" t="s">
        <v>3340</v>
      </c>
      <c r="G3608" s="1107"/>
      <c r="H3608" s="1107"/>
      <c r="I3608" s="1107"/>
      <c r="J3608" s="1107"/>
    </row>
    <row r="3609" spans="1:10" ht="38.25" x14ac:dyDescent="0.3">
      <c r="A3609" s="1106"/>
      <c r="B3609" s="1107"/>
      <c r="C3609" s="1107" t="s">
        <v>3313</v>
      </c>
      <c r="D3609" s="1107" t="s">
        <v>3314</v>
      </c>
      <c r="E3609" s="1107" t="s">
        <v>3341</v>
      </c>
      <c r="F3609" s="1107" t="s">
        <v>3342</v>
      </c>
      <c r="G3609" s="1107"/>
      <c r="H3609" s="1107"/>
      <c r="I3609" s="1107"/>
      <c r="J3609" s="1107"/>
    </row>
    <row r="3610" spans="1:10" ht="38.25" x14ac:dyDescent="0.3">
      <c r="A3610" s="1106"/>
      <c r="B3610" s="1107"/>
      <c r="C3610" s="1107" t="s">
        <v>3313</v>
      </c>
      <c r="D3610" s="1107" t="s">
        <v>3314</v>
      </c>
      <c r="E3610" s="1107" t="s">
        <v>3343</v>
      </c>
      <c r="F3610" s="1107" t="s">
        <v>3344</v>
      </c>
      <c r="G3610" s="1107"/>
      <c r="H3610" s="1107"/>
      <c r="I3610" s="1107"/>
      <c r="J3610" s="1107"/>
    </row>
    <row r="3611" spans="1:10" ht="38.25" x14ac:dyDescent="0.3">
      <c r="A3611" s="1106"/>
      <c r="B3611" s="1107"/>
      <c r="C3611" s="1107" t="s">
        <v>3313</v>
      </c>
      <c r="D3611" s="1107" t="s">
        <v>3314</v>
      </c>
      <c r="E3611" s="1107" t="s">
        <v>3345</v>
      </c>
      <c r="F3611" s="1107" t="s">
        <v>3346</v>
      </c>
      <c r="G3611" s="1107"/>
      <c r="H3611" s="1107"/>
      <c r="I3611" s="1107"/>
      <c r="J3611" s="1107"/>
    </row>
    <row r="3612" spans="1:10" ht="38.25" x14ac:dyDescent="0.3">
      <c r="A3612" s="1106"/>
      <c r="B3612" s="1107"/>
      <c r="C3612" s="1107" t="s">
        <v>3313</v>
      </c>
      <c r="D3612" s="1107" t="s">
        <v>3314</v>
      </c>
      <c r="E3612" s="1107" t="s">
        <v>3347</v>
      </c>
      <c r="F3612" s="1107" t="s">
        <v>3348</v>
      </c>
      <c r="G3612" s="1107"/>
      <c r="H3612" s="1107"/>
      <c r="I3612" s="1107"/>
      <c r="J3612" s="1107"/>
    </row>
    <row r="3613" spans="1:10" ht="38.25" x14ac:dyDescent="0.3">
      <c r="A3613" s="1106"/>
      <c r="B3613" s="1107"/>
      <c r="C3613" s="1107" t="s">
        <v>3313</v>
      </c>
      <c r="D3613" s="1107" t="s">
        <v>3314</v>
      </c>
      <c r="E3613" s="1107" t="s">
        <v>3349</v>
      </c>
      <c r="F3613" s="1107" t="s">
        <v>3350</v>
      </c>
      <c r="G3613" s="1107"/>
      <c r="H3613" s="1107"/>
      <c r="I3613" s="1107"/>
      <c r="J3613" s="1107"/>
    </row>
    <row r="3614" spans="1:10" ht="38.25" x14ac:dyDescent="0.3">
      <c r="A3614" s="1106"/>
      <c r="B3614" s="1107"/>
      <c r="C3614" s="1107" t="s">
        <v>3313</v>
      </c>
      <c r="D3614" s="1107" t="s">
        <v>3314</v>
      </c>
      <c r="E3614" s="1107" t="s">
        <v>3351</v>
      </c>
      <c r="F3614" s="1107" t="s">
        <v>3352</v>
      </c>
      <c r="G3614" s="1107"/>
      <c r="H3614" s="1107"/>
      <c r="I3614" s="1107"/>
      <c r="J3614" s="1107"/>
    </row>
    <row r="3615" spans="1:10" ht="38.25" x14ac:dyDescent="0.3">
      <c r="A3615" s="1106"/>
      <c r="B3615" s="1107"/>
      <c r="C3615" s="1107" t="s">
        <v>3313</v>
      </c>
      <c r="D3615" s="1107" t="s">
        <v>3314</v>
      </c>
      <c r="E3615" s="1107" t="s">
        <v>3353</v>
      </c>
      <c r="F3615" s="1107" t="s">
        <v>3354</v>
      </c>
      <c r="G3615" s="1107"/>
      <c r="H3615" s="1107"/>
      <c r="I3615" s="1107"/>
      <c r="J3615" s="1107"/>
    </row>
    <row r="3616" spans="1:10" ht="38.25" x14ac:dyDescent="0.3">
      <c r="A3616" s="1106"/>
      <c r="B3616" s="1107"/>
      <c r="C3616" s="1107" t="s">
        <v>3313</v>
      </c>
      <c r="D3616" s="1107" t="s">
        <v>3314</v>
      </c>
      <c r="E3616" s="1107" t="s">
        <v>3355</v>
      </c>
      <c r="F3616" s="1107" t="s">
        <v>3356</v>
      </c>
      <c r="G3616" s="1107"/>
      <c r="H3616" s="1107"/>
      <c r="I3616" s="1107"/>
      <c r="J3616" s="1107"/>
    </row>
    <row r="3617" spans="1:10" ht="38.25" x14ac:dyDescent="0.3">
      <c r="A3617" s="1106"/>
      <c r="B3617" s="1107"/>
      <c r="C3617" s="1107" t="s">
        <v>3313</v>
      </c>
      <c r="D3617" s="1107" t="s">
        <v>3314</v>
      </c>
      <c r="E3617" s="1107" t="s">
        <v>3357</v>
      </c>
      <c r="F3617" s="1107" t="s">
        <v>3358</v>
      </c>
      <c r="G3617" s="1107"/>
      <c r="H3617" s="1107"/>
      <c r="I3617" s="1107"/>
      <c r="J3617" s="1107"/>
    </row>
    <row r="3618" spans="1:10" ht="38.25" x14ac:dyDescent="0.3">
      <c r="A3618" s="1106"/>
      <c r="B3618" s="1107">
        <v>266</v>
      </c>
      <c r="C3618" s="1107" t="s">
        <v>3313</v>
      </c>
      <c r="D3618" s="1107" t="s">
        <v>3314</v>
      </c>
      <c r="E3618" s="1107" t="s">
        <v>3359</v>
      </c>
      <c r="F3618" s="1107" t="s">
        <v>3315</v>
      </c>
      <c r="G3618" s="1107" t="s">
        <v>3360</v>
      </c>
      <c r="H3618" s="1107" t="s">
        <v>2856</v>
      </c>
      <c r="I3618" s="1107" t="s">
        <v>3361</v>
      </c>
      <c r="J3618" s="1107" t="s">
        <v>3362</v>
      </c>
    </row>
    <row r="3619" spans="1:10" ht="38.25" x14ac:dyDescent="0.3">
      <c r="A3619" s="1106"/>
      <c r="B3619" s="1107">
        <v>266</v>
      </c>
      <c r="C3619" s="1107" t="s">
        <v>3313</v>
      </c>
      <c r="D3619" s="1107" t="s">
        <v>3314</v>
      </c>
      <c r="E3619" s="1107" t="s">
        <v>3363</v>
      </c>
      <c r="F3619" s="1107" t="s">
        <v>3315</v>
      </c>
      <c r="G3619" s="1107" t="s">
        <v>3364</v>
      </c>
      <c r="H3619" s="1107" t="s">
        <v>2423</v>
      </c>
      <c r="I3619" s="1107" t="s">
        <v>2717</v>
      </c>
      <c r="J3619" s="1107" t="s">
        <v>3365</v>
      </c>
    </row>
    <row r="3620" spans="1:10" ht="38.25" x14ac:dyDescent="0.3">
      <c r="A3620" s="1106"/>
      <c r="B3620" s="1107">
        <v>346</v>
      </c>
      <c r="C3620" s="1107" t="s">
        <v>3313</v>
      </c>
      <c r="D3620" s="1107" t="s">
        <v>3314</v>
      </c>
      <c r="E3620" s="1107" t="s">
        <v>3366</v>
      </c>
      <c r="F3620" s="1107"/>
      <c r="G3620" s="1107"/>
      <c r="H3620" s="1107"/>
      <c r="I3620" s="1107"/>
      <c r="J3620" s="1107"/>
    </row>
    <row r="3621" spans="1:10" ht="38.25" x14ac:dyDescent="0.3">
      <c r="A3621" s="1106" t="s">
        <v>2915</v>
      </c>
      <c r="B3621" s="1107"/>
      <c r="C3621" s="1107" t="s">
        <v>2922</v>
      </c>
      <c r="D3621" s="1107" t="s">
        <v>2923</v>
      </c>
      <c r="E3621" s="1107" t="s">
        <v>1406</v>
      </c>
      <c r="F3621" s="1107" t="s">
        <v>2924</v>
      </c>
      <c r="G3621" s="1107" t="s">
        <v>2925</v>
      </c>
      <c r="H3621" s="1107" t="s">
        <v>2926</v>
      </c>
      <c r="I3621" s="1107" t="s">
        <v>2927</v>
      </c>
      <c r="J3621" s="1107" t="s">
        <v>2928</v>
      </c>
    </row>
    <row r="3622" spans="1:10" ht="38.25" x14ac:dyDescent="0.3">
      <c r="A3622" s="1106" t="s">
        <v>2915</v>
      </c>
      <c r="B3622" s="1107"/>
      <c r="C3622" s="1107" t="s">
        <v>2922</v>
      </c>
      <c r="D3622" s="1107" t="s">
        <v>2923</v>
      </c>
      <c r="E3622" s="1107" t="s">
        <v>2929</v>
      </c>
      <c r="F3622" s="1107" t="s">
        <v>2930</v>
      </c>
      <c r="G3622" s="1107" t="s">
        <v>2931</v>
      </c>
      <c r="H3622" s="1107" t="s">
        <v>1442</v>
      </c>
      <c r="I3622" s="1107" t="s">
        <v>1671</v>
      </c>
      <c r="J3622" s="1107" t="s">
        <v>2932</v>
      </c>
    </row>
    <row r="3623" spans="1:10" ht="38.25" x14ac:dyDescent="0.3">
      <c r="A3623" s="1106" t="s">
        <v>2915</v>
      </c>
      <c r="B3623" s="1107"/>
      <c r="C3623" s="1107" t="s">
        <v>2922</v>
      </c>
      <c r="D3623" s="1107" t="s">
        <v>2923</v>
      </c>
      <c r="E3623" s="1107" t="s">
        <v>2933</v>
      </c>
      <c r="F3623" s="1107" t="s">
        <v>2934</v>
      </c>
      <c r="G3623" s="1107" t="s">
        <v>2935</v>
      </c>
      <c r="H3623" s="1107" t="s">
        <v>2936</v>
      </c>
      <c r="I3623" s="1107" t="s">
        <v>1761</v>
      </c>
      <c r="J3623" s="1107" t="s">
        <v>2937</v>
      </c>
    </row>
    <row r="3624" spans="1:10" ht="38.25" x14ac:dyDescent="0.3">
      <c r="A3624" s="1106" t="s">
        <v>2915</v>
      </c>
      <c r="B3624" s="1107"/>
      <c r="C3624" s="1107" t="s">
        <v>2922</v>
      </c>
      <c r="D3624" s="1107" t="s">
        <v>2923</v>
      </c>
      <c r="E3624" s="1107" t="s">
        <v>2938</v>
      </c>
      <c r="F3624" s="1107" t="s">
        <v>2939</v>
      </c>
      <c r="G3624" s="1107" t="s">
        <v>2940</v>
      </c>
      <c r="H3624" s="1107" t="s">
        <v>2034</v>
      </c>
      <c r="I3624" s="1107" t="s">
        <v>2941</v>
      </c>
      <c r="J3624" s="1107" t="s">
        <v>2942</v>
      </c>
    </row>
    <row r="3625" spans="1:10" ht="38.25" x14ac:dyDescent="0.3">
      <c r="A3625" s="1106" t="s">
        <v>2915</v>
      </c>
      <c r="B3625" s="1107"/>
      <c r="C3625" s="1107" t="s">
        <v>2922</v>
      </c>
      <c r="D3625" s="1107" t="s">
        <v>2923</v>
      </c>
      <c r="E3625" s="1107" t="s">
        <v>2943</v>
      </c>
      <c r="F3625" s="1107" t="s">
        <v>2944</v>
      </c>
      <c r="G3625" s="1107" t="s">
        <v>2945</v>
      </c>
      <c r="H3625" s="1107" t="s">
        <v>2946</v>
      </c>
      <c r="I3625" s="1107" t="s">
        <v>2947</v>
      </c>
      <c r="J3625" s="1107" t="s">
        <v>2948</v>
      </c>
    </row>
    <row r="3626" spans="1:10" ht="38.25" x14ac:dyDescent="0.3">
      <c r="A3626" s="1108">
        <v>2880</v>
      </c>
      <c r="B3626" s="1109">
        <v>143</v>
      </c>
      <c r="C3626" s="1109" t="s">
        <v>2974</v>
      </c>
      <c r="D3626" s="1109" t="s">
        <v>2975</v>
      </c>
      <c r="E3626" s="1109" t="s">
        <v>1406</v>
      </c>
      <c r="F3626" s="1573" t="s">
        <v>2976</v>
      </c>
      <c r="G3626" s="1107" t="s">
        <v>2977</v>
      </c>
      <c r="H3626" s="1107" t="s">
        <v>1442</v>
      </c>
      <c r="I3626" s="1107" t="s">
        <v>1705</v>
      </c>
      <c r="J3626" s="1107" t="s">
        <v>2978</v>
      </c>
    </row>
    <row r="3627" spans="1:10" ht="38.25" x14ac:dyDescent="0.3">
      <c r="A3627" s="1110"/>
      <c r="B3627" s="1111"/>
      <c r="C3627" s="1111" t="s">
        <v>2974</v>
      </c>
      <c r="D3627" s="1109" t="s">
        <v>2975</v>
      </c>
      <c r="E3627" s="1109" t="s">
        <v>1406</v>
      </c>
      <c r="F3627" s="1573"/>
      <c r="G3627" s="1107" t="s">
        <v>2849</v>
      </c>
      <c r="H3627" s="1107" t="s">
        <v>2601</v>
      </c>
      <c r="I3627" s="1107" t="s">
        <v>1697</v>
      </c>
      <c r="J3627" s="1573" t="s">
        <v>2979</v>
      </c>
    </row>
    <row r="3628" spans="1:10" ht="38.25" x14ac:dyDescent="0.3">
      <c r="A3628" s="1110"/>
      <c r="B3628" s="1111"/>
      <c r="C3628" s="1111" t="s">
        <v>2974</v>
      </c>
      <c r="D3628" s="1109" t="s">
        <v>2975</v>
      </c>
      <c r="E3628" s="1109" t="s">
        <v>1406</v>
      </c>
      <c r="F3628" s="1573"/>
      <c r="G3628" s="1107" t="s">
        <v>2980</v>
      </c>
      <c r="H3628" s="1107" t="s">
        <v>1796</v>
      </c>
      <c r="I3628" s="1107" t="s">
        <v>2981</v>
      </c>
      <c r="J3628" s="1573"/>
    </row>
    <row r="3629" spans="1:10" ht="38.25" x14ac:dyDescent="0.3">
      <c r="A3629" s="1110"/>
      <c r="B3629" s="1111"/>
      <c r="C3629" s="1111" t="s">
        <v>2974</v>
      </c>
      <c r="D3629" s="1109" t="s">
        <v>2975</v>
      </c>
      <c r="E3629" s="1109" t="s">
        <v>1406</v>
      </c>
      <c r="F3629" s="1573" t="s">
        <v>2982</v>
      </c>
      <c r="G3629" s="1107" t="s">
        <v>2983</v>
      </c>
      <c r="H3629" s="1107" t="s">
        <v>2856</v>
      </c>
      <c r="I3629" s="1107" t="s">
        <v>2984</v>
      </c>
      <c r="J3629" s="1573" t="s">
        <v>2985</v>
      </c>
    </row>
    <row r="3630" spans="1:10" ht="38.25" x14ac:dyDescent="0.3">
      <c r="A3630" s="1110"/>
      <c r="B3630" s="1111"/>
      <c r="C3630" s="1111" t="s">
        <v>2974</v>
      </c>
      <c r="D3630" s="1109" t="s">
        <v>2975</v>
      </c>
      <c r="E3630" s="1109" t="s">
        <v>1406</v>
      </c>
      <c r="F3630" s="1573"/>
      <c r="G3630" s="1107" t="s">
        <v>2986</v>
      </c>
      <c r="H3630" s="1107" t="s">
        <v>2987</v>
      </c>
      <c r="I3630" s="1107" t="s">
        <v>2988</v>
      </c>
      <c r="J3630" s="1573"/>
    </row>
    <row r="3631" spans="1:10" ht="38.25" x14ac:dyDescent="0.3">
      <c r="A3631" s="1110"/>
      <c r="B3631" s="1111"/>
      <c r="C3631" s="1111" t="s">
        <v>2974</v>
      </c>
      <c r="D3631" s="1109" t="s">
        <v>2975</v>
      </c>
      <c r="E3631" s="1109" t="s">
        <v>1406</v>
      </c>
      <c r="F3631" s="1573"/>
      <c r="G3631" s="1107" t="s">
        <v>2989</v>
      </c>
      <c r="H3631" s="1107" t="s">
        <v>2394</v>
      </c>
      <c r="I3631" s="1107" t="s">
        <v>2990</v>
      </c>
      <c r="J3631" s="1573"/>
    </row>
    <row r="3632" spans="1:10" ht="38.25" x14ac:dyDescent="0.3">
      <c r="A3632" s="1110"/>
      <c r="B3632" s="1111"/>
      <c r="C3632" s="1111" t="s">
        <v>2974</v>
      </c>
      <c r="D3632" s="1109" t="s">
        <v>2975</v>
      </c>
      <c r="E3632" s="1107" t="s">
        <v>2343</v>
      </c>
      <c r="F3632" s="1107" t="s">
        <v>2991</v>
      </c>
      <c r="G3632" s="1107" t="s">
        <v>2992</v>
      </c>
      <c r="H3632" s="1107" t="s">
        <v>2993</v>
      </c>
      <c r="I3632" s="1107" t="s">
        <v>2994</v>
      </c>
      <c r="J3632" s="1573" t="s">
        <v>2995</v>
      </c>
    </row>
    <row r="3633" spans="1:10" ht="38.25" x14ac:dyDescent="0.3">
      <c r="A3633" s="1112"/>
      <c r="B3633" s="1113"/>
      <c r="C3633" s="1113" t="s">
        <v>2974</v>
      </c>
      <c r="D3633" s="1109" t="s">
        <v>2975</v>
      </c>
      <c r="E3633" s="1107" t="s">
        <v>1406</v>
      </c>
      <c r="F3633" s="1107" t="s">
        <v>2996</v>
      </c>
      <c r="G3633" s="1107" t="s">
        <v>2997</v>
      </c>
      <c r="H3633" s="1107" t="s">
        <v>2998</v>
      </c>
      <c r="I3633" s="1107" t="s">
        <v>2999</v>
      </c>
      <c r="J3633" s="1573"/>
    </row>
    <row r="3634" spans="1:10" ht="51" x14ac:dyDescent="0.3">
      <c r="A3634" s="1106">
        <v>29100</v>
      </c>
      <c r="B3634" s="1107">
        <v>22649132</v>
      </c>
      <c r="C3634" s="1109" t="s">
        <v>2876</v>
      </c>
      <c r="D3634" s="1109" t="s">
        <v>2877</v>
      </c>
      <c r="E3634" s="1109" t="s">
        <v>1406</v>
      </c>
      <c r="F3634" s="1107" t="s">
        <v>2878</v>
      </c>
      <c r="G3634" s="1107" t="s">
        <v>2879</v>
      </c>
      <c r="H3634" s="1107" t="s">
        <v>2471</v>
      </c>
      <c r="I3634" s="1107" t="s">
        <v>1434</v>
      </c>
      <c r="J3634" s="1107" t="s">
        <v>2880</v>
      </c>
    </row>
    <row r="3635" spans="1:10" ht="51" x14ac:dyDescent="0.3">
      <c r="A3635" s="1106">
        <v>29100</v>
      </c>
      <c r="B3635" s="1107">
        <v>22649132</v>
      </c>
      <c r="C3635" s="1109" t="s">
        <v>2876</v>
      </c>
      <c r="D3635" s="1109" t="s">
        <v>2877</v>
      </c>
      <c r="E3635" s="1109" t="s">
        <v>1406</v>
      </c>
      <c r="F3635" s="1107" t="s">
        <v>2881</v>
      </c>
      <c r="G3635" s="1107" t="s">
        <v>2879</v>
      </c>
      <c r="H3635" s="1107" t="s">
        <v>2471</v>
      </c>
      <c r="I3635" s="1107" t="s">
        <v>1434</v>
      </c>
      <c r="J3635" s="1107" t="s">
        <v>2882</v>
      </c>
    </row>
    <row r="3636" spans="1:10" ht="51" x14ac:dyDescent="0.3">
      <c r="A3636" s="1106">
        <v>29100</v>
      </c>
      <c r="B3636" s="1107">
        <v>22649132</v>
      </c>
      <c r="C3636" s="1109" t="s">
        <v>2876</v>
      </c>
      <c r="D3636" s="1109" t="s">
        <v>2877</v>
      </c>
      <c r="E3636" s="1109" t="s">
        <v>1406</v>
      </c>
      <c r="F3636" s="1107" t="s">
        <v>2883</v>
      </c>
      <c r="G3636" s="1107" t="s">
        <v>2879</v>
      </c>
      <c r="H3636" s="1107" t="s">
        <v>2471</v>
      </c>
      <c r="I3636" s="1107" t="s">
        <v>1434</v>
      </c>
      <c r="J3636" s="1107" t="s">
        <v>2884</v>
      </c>
    </row>
    <row r="3637" spans="1:10" ht="51" x14ac:dyDescent="0.3">
      <c r="A3637" s="1106">
        <v>29100</v>
      </c>
      <c r="B3637" s="1107">
        <v>22649132</v>
      </c>
      <c r="C3637" s="1109" t="s">
        <v>2876</v>
      </c>
      <c r="D3637" s="1109" t="s">
        <v>2877</v>
      </c>
      <c r="E3637" s="1109" t="s">
        <v>1406</v>
      </c>
      <c r="F3637" s="1107" t="s">
        <v>2885</v>
      </c>
      <c r="G3637" s="1107" t="s">
        <v>2879</v>
      </c>
      <c r="H3637" s="1107" t="s">
        <v>2471</v>
      </c>
      <c r="I3637" s="1107" t="s">
        <v>1434</v>
      </c>
      <c r="J3637" s="1107" t="s">
        <v>2886</v>
      </c>
    </row>
    <row r="3638" spans="1:10" ht="51" x14ac:dyDescent="0.3">
      <c r="A3638" s="1106">
        <v>29100</v>
      </c>
      <c r="B3638" s="1107">
        <v>22649132</v>
      </c>
      <c r="C3638" s="1109" t="s">
        <v>2876</v>
      </c>
      <c r="D3638" s="1109" t="s">
        <v>2877</v>
      </c>
      <c r="E3638" s="1109" t="s">
        <v>1406</v>
      </c>
      <c r="F3638" s="1107" t="s">
        <v>2887</v>
      </c>
      <c r="G3638" s="1107" t="s">
        <v>2879</v>
      </c>
      <c r="H3638" s="1107" t="s">
        <v>2471</v>
      </c>
      <c r="I3638" s="1107" t="s">
        <v>1434</v>
      </c>
      <c r="J3638" s="1107" t="s">
        <v>2888</v>
      </c>
    </row>
    <row r="3639" spans="1:10" ht="51" x14ac:dyDescent="0.3">
      <c r="A3639" s="1106">
        <v>29100</v>
      </c>
      <c r="B3639" s="1107">
        <v>22649132</v>
      </c>
      <c r="C3639" s="1109" t="s">
        <v>2876</v>
      </c>
      <c r="D3639" s="1109" t="s">
        <v>2877</v>
      </c>
      <c r="E3639" s="1109" t="s">
        <v>1406</v>
      </c>
      <c r="F3639" s="1107" t="s">
        <v>2889</v>
      </c>
      <c r="G3639" s="1107" t="s">
        <v>2879</v>
      </c>
      <c r="H3639" s="1107" t="s">
        <v>2471</v>
      </c>
      <c r="I3639" s="1107" t="s">
        <v>1434</v>
      </c>
      <c r="J3639" s="1107" t="s">
        <v>2890</v>
      </c>
    </row>
    <row r="3640" spans="1:10" ht="38.25" x14ac:dyDescent="0.3">
      <c r="A3640" s="1114">
        <v>29200</v>
      </c>
      <c r="B3640" s="1115">
        <v>2920001</v>
      </c>
      <c r="C3640" s="1115" t="s">
        <v>4098</v>
      </c>
      <c r="D3640" s="1115" t="s">
        <v>4097</v>
      </c>
      <c r="E3640" s="1115" t="s">
        <v>1406</v>
      </c>
      <c r="F3640" s="1115" t="s">
        <v>4099</v>
      </c>
      <c r="G3640" s="1115"/>
      <c r="H3640" s="1115"/>
      <c r="I3640" s="1115"/>
      <c r="J3640" s="1115"/>
    </row>
    <row r="3641" spans="1:10" ht="38.25" x14ac:dyDescent="0.3">
      <c r="A3641" s="1114">
        <v>29200</v>
      </c>
      <c r="B3641" s="1115">
        <v>2920001</v>
      </c>
      <c r="C3641" s="1115" t="s">
        <v>4098</v>
      </c>
      <c r="D3641" s="1115" t="s">
        <v>4097</v>
      </c>
      <c r="E3641" s="1115" t="s">
        <v>1406</v>
      </c>
      <c r="F3641" s="1116" t="s">
        <v>4100</v>
      </c>
      <c r="G3641" s="1116"/>
      <c r="H3641" s="1116"/>
      <c r="I3641" s="1116"/>
      <c r="J3641" s="1116"/>
    </row>
    <row r="3642" spans="1:10" ht="38.25" x14ac:dyDescent="0.3">
      <c r="A3642" s="1114">
        <v>29200</v>
      </c>
      <c r="B3642" s="1115">
        <v>2920001</v>
      </c>
      <c r="C3642" s="1115" t="s">
        <v>4098</v>
      </c>
      <c r="D3642" s="1115" t="s">
        <v>4097</v>
      </c>
      <c r="E3642" s="1115" t="s">
        <v>1406</v>
      </c>
      <c r="F3642" s="1116" t="s">
        <v>4101</v>
      </c>
      <c r="G3642" s="1116"/>
      <c r="H3642" s="1116"/>
      <c r="I3642" s="1116"/>
      <c r="J3642" s="1116"/>
    </row>
    <row r="3643" spans="1:10" ht="38.25" x14ac:dyDescent="0.3">
      <c r="A3643" s="1114">
        <v>29200</v>
      </c>
      <c r="B3643" s="1115">
        <v>2920001</v>
      </c>
      <c r="C3643" s="1115" t="s">
        <v>4098</v>
      </c>
      <c r="D3643" s="1115" t="s">
        <v>4097</v>
      </c>
      <c r="E3643" s="1115" t="s">
        <v>1406</v>
      </c>
      <c r="F3643" s="1116" t="s">
        <v>4102</v>
      </c>
      <c r="G3643" s="1116"/>
      <c r="H3643" s="1116"/>
      <c r="I3643" s="1116"/>
      <c r="J3643" s="1116"/>
    </row>
    <row r="3644" spans="1:10" ht="38.25" x14ac:dyDescent="0.3">
      <c r="A3644" s="1114">
        <v>29200</v>
      </c>
      <c r="B3644" s="1115">
        <v>2920001</v>
      </c>
      <c r="C3644" s="1115" t="s">
        <v>4098</v>
      </c>
      <c r="D3644" s="1115" t="s">
        <v>4097</v>
      </c>
      <c r="E3644" s="1115" t="s">
        <v>1406</v>
      </c>
      <c r="F3644" s="1116" t="s">
        <v>4103</v>
      </c>
      <c r="G3644" s="1116"/>
      <c r="H3644" s="1116"/>
      <c r="I3644" s="1116"/>
      <c r="J3644" s="1116"/>
    </row>
    <row r="3645" spans="1:10" ht="38.25" x14ac:dyDescent="0.3">
      <c r="A3645" s="1114">
        <v>29200</v>
      </c>
      <c r="B3645" s="1115">
        <v>2920001</v>
      </c>
      <c r="C3645" s="1115" t="s">
        <v>4098</v>
      </c>
      <c r="D3645" s="1115" t="s">
        <v>4097</v>
      </c>
      <c r="E3645" s="1115" t="s">
        <v>1406</v>
      </c>
      <c r="F3645" s="1116" t="s">
        <v>4104</v>
      </c>
      <c r="G3645" s="1116"/>
      <c r="H3645" s="1116"/>
      <c r="I3645" s="1116"/>
      <c r="J3645" s="1116"/>
    </row>
    <row r="3646" spans="1:10" ht="38.25" x14ac:dyDescent="0.3">
      <c r="A3646" s="1114">
        <v>29200</v>
      </c>
      <c r="B3646" s="1115">
        <v>2920001</v>
      </c>
      <c r="C3646" s="1115" t="s">
        <v>4098</v>
      </c>
      <c r="D3646" s="1115" t="s">
        <v>4097</v>
      </c>
      <c r="E3646" s="1115" t="s">
        <v>1406</v>
      </c>
      <c r="F3646" s="1116" t="s">
        <v>4105</v>
      </c>
      <c r="G3646" s="1116"/>
      <c r="H3646" s="1116"/>
      <c r="I3646" s="1116"/>
      <c r="J3646" s="1116"/>
    </row>
    <row r="3647" spans="1:10" ht="38.25" x14ac:dyDescent="0.3">
      <c r="A3647" s="1114">
        <v>29200</v>
      </c>
      <c r="B3647" s="1115">
        <v>2920001</v>
      </c>
      <c r="C3647" s="1115" t="s">
        <v>4098</v>
      </c>
      <c r="D3647" s="1115" t="s">
        <v>4097</v>
      </c>
      <c r="E3647" s="1115" t="s">
        <v>1406</v>
      </c>
      <c r="F3647" s="1116" t="s">
        <v>4106</v>
      </c>
      <c r="G3647" s="1116"/>
      <c r="H3647" s="1116"/>
      <c r="I3647" s="1116"/>
      <c r="J3647" s="1116"/>
    </row>
    <row r="3648" spans="1:10" ht="38.25" x14ac:dyDescent="0.3">
      <c r="A3648" s="1106">
        <v>29300</v>
      </c>
      <c r="B3648" s="1107"/>
      <c r="C3648" s="1107" t="s">
        <v>1565</v>
      </c>
      <c r="D3648" s="1107" t="s">
        <v>1566</v>
      </c>
      <c r="E3648" s="1107" t="s">
        <v>1406</v>
      </c>
      <c r="F3648" s="1107" t="s">
        <v>1567</v>
      </c>
      <c r="G3648" s="1107" t="s">
        <v>1568</v>
      </c>
      <c r="H3648" s="1107" t="s">
        <v>1569</v>
      </c>
      <c r="I3648" s="1107" t="s">
        <v>1570</v>
      </c>
      <c r="J3648" s="1107" t="s">
        <v>1571</v>
      </c>
    </row>
    <row r="3649" spans="1:10" ht="38.25" x14ac:dyDescent="0.3">
      <c r="A3649" s="1106">
        <v>29300</v>
      </c>
      <c r="B3649" s="1107"/>
      <c r="C3649" s="1107" t="s">
        <v>1565</v>
      </c>
      <c r="D3649" s="1107" t="s">
        <v>1566</v>
      </c>
      <c r="E3649" s="1107" t="s">
        <v>1572</v>
      </c>
      <c r="F3649" s="1107" t="s">
        <v>1573</v>
      </c>
      <c r="G3649" s="1107" t="s">
        <v>1568</v>
      </c>
      <c r="H3649" s="1107" t="s">
        <v>1569</v>
      </c>
      <c r="I3649" s="1107" t="s">
        <v>1570</v>
      </c>
      <c r="J3649" s="1107" t="s">
        <v>1571</v>
      </c>
    </row>
    <row r="3650" spans="1:10" ht="51" x14ac:dyDescent="0.3">
      <c r="A3650" s="1106" t="s">
        <v>2074</v>
      </c>
      <c r="B3650" s="1107" t="s">
        <v>2126</v>
      </c>
      <c r="C3650" s="1107" t="s">
        <v>2127</v>
      </c>
      <c r="D3650" s="1107" t="s">
        <v>2128</v>
      </c>
      <c r="E3650" s="1107" t="s">
        <v>1388</v>
      </c>
      <c r="F3650" s="1107" t="s">
        <v>4001</v>
      </c>
      <c r="G3650" s="1107" t="s">
        <v>2129</v>
      </c>
      <c r="H3650" s="1107" t="s">
        <v>2130</v>
      </c>
      <c r="I3650" s="1107" t="s">
        <v>2131</v>
      </c>
      <c r="J3650" s="1107" t="s">
        <v>2132</v>
      </c>
    </row>
    <row r="3651" spans="1:10" ht="51" x14ac:dyDescent="0.3">
      <c r="A3651" s="1106" t="s">
        <v>2074</v>
      </c>
      <c r="B3651" s="1107" t="s">
        <v>2126</v>
      </c>
      <c r="C3651" s="1107" t="s">
        <v>2127</v>
      </c>
      <c r="D3651" s="1107" t="s">
        <v>2128</v>
      </c>
      <c r="E3651" s="1107" t="s">
        <v>1388</v>
      </c>
      <c r="F3651" s="1107" t="s">
        <v>2133</v>
      </c>
      <c r="G3651" s="1107" t="s">
        <v>2134</v>
      </c>
      <c r="H3651" s="1107" t="s">
        <v>2135</v>
      </c>
      <c r="I3651" s="1107" t="s">
        <v>2136</v>
      </c>
      <c r="J3651" s="1107" t="s">
        <v>2137</v>
      </c>
    </row>
    <row r="3652" spans="1:10" ht="51" x14ac:dyDescent="0.3">
      <c r="A3652" s="1106" t="s">
        <v>2074</v>
      </c>
      <c r="B3652" s="1107" t="s">
        <v>2126</v>
      </c>
      <c r="C3652" s="1107" t="s">
        <v>2127</v>
      </c>
      <c r="D3652" s="1107" t="s">
        <v>2128</v>
      </c>
      <c r="E3652" s="1107" t="s">
        <v>1388</v>
      </c>
      <c r="F3652" s="1107" t="s">
        <v>2138</v>
      </c>
      <c r="G3652" s="1107" t="s">
        <v>2139</v>
      </c>
      <c r="H3652" s="1107" t="s">
        <v>2130</v>
      </c>
      <c r="I3652" s="1107" t="s">
        <v>2140</v>
      </c>
      <c r="J3652" s="1107" t="s">
        <v>2141</v>
      </c>
    </row>
    <row r="3653" spans="1:10" ht="51" x14ac:dyDescent="0.3">
      <c r="A3653" s="1106" t="s">
        <v>2074</v>
      </c>
      <c r="B3653" s="1107" t="s">
        <v>2126</v>
      </c>
      <c r="C3653" s="1107" t="s">
        <v>2127</v>
      </c>
      <c r="D3653" s="1107" t="s">
        <v>2128</v>
      </c>
      <c r="E3653" s="1107" t="s">
        <v>1388</v>
      </c>
      <c r="F3653" s="1107" t="s">
        <v>2142</v>
      </c>
      <c r="G3653" s="1107" t="s">
        <v>2143</v>
      </c>
      <c r="H3653" s="1107" t="s">
        <v>1901</v>
      </c>
      <c r="I3653" s="1107" t="s">
        <v>2144</v>
      </c>
      <c r="J3653" s="1107" t="s">
        <v>2145</v>
      </c>
    </row>
    <row r="3654" spans="1:10" ht="51" x14ac:dyDescent="0.3">
      <c r="A3654" s="1106" t="s">
        <v>2074</v>
      </c>
      <c r="B3654" s="1107" t="s">
        <v>2126</v>
      </c>
      <c r="C3654" s="1107" t="s">
        <v>2127</v>
      </c>
      <c r="D3654" s="1107" t="s">
        <v>2128</v>
      </c>
      <c r="E3654" s="1107" t="s">
        <v>1388</v>
      </c>
      <c r="F3654" s="1107" t="s">
        <v>2146</v>
      </c>
      <c r="G3654" s="1107" t="s">
        <v>2147</v>
      </c>
      <c r="H3654" s="1107" t="s">
        <v>2148</v>
      </c>
      <c r="I3654" s="1107" t="s">
        <v>2149</v>
      </c>
      <c r="J3654" s="1107" t="s">
        <v>2150</v>
      </c>
    </row>
    <row r="3655" spans="1:10" ht="51" x14ac:dyDescent="0.3">
      <c r="A3655" s="1106" t="s">
        <v>2074</v>
      </c>
      <c r="B3655" s="1107" t="s">
        <v>2126</v>
      </c>
      <c r="C3655" s="1107" t="s">
        <v>2127</v>
      </c>
      <c r="D3655" s="1107" t="s">
        <v>2128</v>
      </c>
      <c r="E3655" s="1107" t="s">
        <v>1388</v>
      </c>
      <c r="F3655" s="1107" t="s">
        <v>2151</v>
      </c>
      <c r="G3655" s="1107" t="s">
        <v>2152</v>
      </c>
      <c r="H3655" s="1107" t="s">
        <v>2153</v>
      </c>
      <c r="I3655" s="1107" t="s">
        <v>2154</v>
      </c>
      <c r="J3655" s="1107" t="s">
        <v>2155</v>
      </c>
    </row>
    <row r="3656" spans="1:10" ht="51" x14ac:dyDescent="0.3">
      <c r="A3656" s="1106" t="s">
        <v>2074</v>
      </c>
      <c r="B3656" s="1107" t="s">
        <v>2126</v>
      </c>
      <c r="C3656" s="1107" t="s">
        <v>2127</v>
      </c>
      <c r="D3656" s="1107" t="s">
        <v>2128</v>
      </c>
      <c r="E3656" s="1107" t="s">
        <v>1388</v>
      </c>
      <c r="F3656" s="1107" t="s">
        <v>4002</v>
      </c>
      <c r="G3656" s="1107" t="s">
        <v>2156</v>
      </c>
      <c r="H3656" s="1107" t="s">
        <v>2157</v>
      </c>
      <c r="I3656" s="1107" t="s">
        <v>2158</v>
      </c>
      <c r="J3656" s="1107" t="s">
        <v>2159</v>
      </c>
    </row>
    <row r="3657" spans="1:10" ht="38.25" x14ac:dyDescent="0.3">
      <c r="A3657" s="1114"/>
      <c r="B3657" s="1115"/>
      <c r="C3657" s="1115" t="s">
        <v>7871</v>
      </c>
      <c r="D3657" s="1115" t="s">
        <v>7872</v>
      </c>
      <c r="E3657" s="1115" t="s">
        <v>7873</v>
      </c>
      <c r="F3657" s="1115" t="s">
        <v>7874</v>
      </c>
      <c r="G3657" s="1116" t="s">
        <v>7875</v>
      </c>
      <c r="H3657" s="1116" t="s">
        <v>2793</v>
      </c>
      <c r="I3657" s="1116" t="s">
        <v>7876</v>
      </c>
      <c r="J3657" s="1116" t="s">
        <v>7877</v>
      </c>
    </row>
    <row r="3658" spans="1:10" ht="38.25" x14ac:dyDescent="0.3">
      <c r="A3658" s="1117"/>
      <c r="B3658" s="1116"/>
      <c r="C3658" s="1115" t="s">
        <v>7871</v>
      </c>
      <c r="D3658" s="1115" t="s">
        <v>7872</v>
      </c>
      <c r="E3658" s="1116" t="s">
        <v>2343</v>
      </c>
      <c r="F3658" s="1115" t="s">
        <v>7874</v>
      </c>
      <c r="G3658" s="1116" t="s">
        <v>7878</v>
      </c>
      <c r="H3658" s="1116" t="s">
        <v>7879</v>
      </c>
      <c r="I3658" s="1116" t="s">
        <v>7880</v>
      </c>
      <c r="J3658" s="1116" t="s">
        <v>7881</v>
      </c>
    </row>
    <row r="3659" spans="1:10" ht="38.25" x14ac:dyDescent="0.3">
      <c r="A3659" s="1114"/>
      <c r="B3659" s="1115"/>
      <c r="C3659" s="1115" t="s">
        <v>7871</v>
      </c>
      <c r="D3659" s="1115" t="s">
        <v>7872</v>
      </c>
      <c r="E3659" s="1115" t="s">
        <v>7882</v>
      </c>
      <c r="F3659" s="1115" t="s">
        <v>7883</v>
      </c>
      <c r="G3659" s="1116" t="s">
        <v>7884</v>
      </c>
      <c r="H3659" s="1116" t="s">
        <v>2856</v>
      </c>
      <c r="I3659" s="1116" t="s">
        <v>1429</v>
      </c>
      <c r="J3659" s="1116" t="s">
        <v>7885</v>
      </c>
    </row>
    <row r="3660" spans="1:10" ht="38.25" x14ac:dyDescent="0.3">
      <c r="A3660" s="1117"/>
      <c r="B3660" s="1116"/>
      <c r="C3660" s="1115" t="s">
        <v>7871</v>
      </c>
      <c r="D3660" s="1115" t="s">
        <v>7872</v>
      </c>
      <c r="E3660" s="1115" t="s">
        <v>7886</v>
      </c>
      <c r="F3660" s="1115" t="s">
        <v>7887</v>
      </c>
      <c r="G3660" s="1116" t="s">
        <v>7884</v>
      </c>
      <c r="H3660" s="1116" t="s">
        <v>2856</v>
      </c>
      <c r="I3660" s="1116" t="s">
        <v>1429</v>
      </c>
      <c r="J3660" s="1116" t="s">
        <v>7885</v>
      </c>
    </row>
    <row r="3661" spans="1:10" ht="38.25" x14ac:dyDescent="0.3">
      <c r="A3661" s="1117"/>
      <c r="B3661" s="1116"/>
      <c r="C3661" s="1115" t="s">
        <v>7871</v>
      </c>
      <c r="D3661" s="1115" t="s">
        <v>7872</v>
      </c>
      <c r="E3661" s="1115" t="s">
        <v>7888</v>
      </c>
      <c r="F3661" s="1115" t="s">
        <v>7889</v>
      </c>
      <c r="G3661" s="1116" t="s">
        <v>7884</v>
      </c>
      <c r="H3661" s="1116" t="s">
        <v>2856</v>
      </c>
      <c r="I3661" s="1116" t="s">
        <v>1429</v>
      </c>
      <c r="J3661" s="1116" t="s">
        <v>7885</v>
      </c>
    </row>
    <row r="3662" spans="1:10" ht="38.25" x14ac:dyDescent="0.3">
      <c r="A3662" s="1117"/>
      <c r="B3662" s="1116"/>
      <c r="C3662" s="1115" t="s">
        <v>7871</v>
      </c>
      <c r="D3662" s="1115" t="s">
        <v>7872</v>
      </c>
      <c r="E3662" s="1116" t="s">
        <v>7890</v>
      </c>
      <c r="F3662" s="1116" t="s">
        <v>7891</v>
      </c>
      <c r="G3662" s="1116"/>
      <c r="H3662" s="1116"/>
      <c r="I3662" s="1116"/>
      <c r="J3662" s="1116"/>
    </row>
    <row r="3663" spans="1:10" ht="38.25" x14ac:dyDescent="0.3">
      <c r="A3663" s="1117"/>
      <c r="B3663" s="1116"/>
      <c r="C3663" s="1115" t="s">
        <v>7871</v>
      </c>
      <c r="D3663" s="1115" t="s">
        <v>7872</v>
      </c>
      <c r="E3663" s="1116" t="s">
        <v>7890</v>
      </c>
      <c r="F3663" s="1116" t="s">
        <v>7892</v>
      </c>
      <c r="G3663" s="1116"/>
      <c r="H3663" s="1116"/>
      <c r="I3663" s="1116"/>
      <c r="J3663" s="1116"/>
    </row>
    <row r="3664" spans="1:10" ht="38.25" x14ac:dyDescent="0.3">
      <c r="A3664" s="1117"/>
      <c r="B3664" s="1116"/>
      <c r="C3664" s="1115" t="s">
        <v>7871</v>
      </c>
      <c r="D3664" s="1115" t="s">
        <v>7872</v>
      </c>
      <c r="E3664" s="1116" t="s">
        <v>7890</v>
      </c>
      <c r="F3664" s="1116" t="s">
        <v>7893</v>
      </c>
      <c r="G3664" s="1116"/>
      <c r="H3664" s="1116"/>
      <c r="I3664" s="1116"/>
      <c r="J3664" s="1116"/>
    </row>
    <row r="3665" spans="1:10" ht="38.25" x14ac:dyDescent="0.3">
      <c r="A3665" s="1117"/>
      <c r="B3665" s="1116"/>
      <c r="C3665" s="1115" t="s">
        <v>7871</v>
      </c>
      <c r="D3665" s="1115" t="s">
        <v>7872</v>
      </c>
      <c r="E3665" s="1116" t="s">
        <v>7890</v>
      </c>
      <c r="F3665" s="1116" t="s">
        <v>7894</v>
      </c>
      <c r="G3665" s="1116"/>
      <c r="H3665" s="1116"/>
      <c r="I3665" s="1116"/>
      <c r="J3665" s="1116"/>
    </row>
    <row r="3666" spans="1:10" ht="38.25" x14ac:dyDescent="0.3">
      <c r="A3666" s="1117"/>
      <c r="B3666" s="1116"/>
      <c r="C3666" s="1115" t="s">
        <v>7871</v>
      </c>
      <c r="D3666" s="1115" t="s">
        <v>7872</v>
      </c>
      <c r="E3666" s="1116" t="s">
        <v>7890</v>
      </c>
      <c r="F3666" s="1116" t="s">
        <v>7895</v>
      </c>
      <c r="G3666" s="1116"/>
      <c r="H3666" s="1116"/>
      <c r="I3666" s="1116"/>
      <c r="J3666" s="1116"/>
    </row>
    <row r="3667" spans="1:10" ht="38.25" x14ac:dyDescent="0.3">
      <c r="A3667" s="1117"/>
      <c r="B3667" s="1116"/>
      <c r="C3667" s="1115" t="s">
        <v>7871</v>
      </c>
      <c r="D3667" s="1115" t="s">
        <v>7872</v>
      </c>
      <c r="E3667" s="1116" t="s">
        <v>7890</v>
      </c>
      <c r="F3667" s="1116" t="s">
        <v>7896</v>
      </c>
      <c r="G3667" s="1116"/>
      <c r="H3667" s="1116"/>
      <c r="I3667" s="1116"/>
      <c r="J3667" s="1116"/>
    </row>
    <row r="3668" spans="1:10" ht="38.25" x14ac:dyDescent="0.3">
      <c r="A3668" s="1106" t="s">
        <v>2022</v>
      </c>
      <c r="B3668" s="1107"/>
      <c r="C3668" s="1107" t="s">
        <v>2030</v>
      </c>
      <c r="D3668" s="1107" t="s">
        <v>2031</v>
      </c>
      <c r="E3668" s="1107" t="s">
        <v>1406</v>
      </c>
      <c r="F3668" s="1107" t="s">
        <v>2032</v>
      </c>
      <c r="G3668" s="1107" t="s">
        <v>2033</v>
      </c>
      <c r="H3668" s="1107" t="s">
        <v>2034</v>
      </c>
      <c r="I3668" s="1107" t="s">
        <v>2035</v>
      </c>
      <c r="J3668" s="1107" t="s">
        <v>2036</v>
      </c>
    </row>
    <row r="3669" spans="1:10" ht="38.25" x14ac:dyDescent="0.3">
      <c r="A3669" s="1106"/>
      <c r="B3669" s="1107"/>
      <c r="C3669" s="1107" t="s">
        <v>2030</v>
      </c>
      <c r="D3669" s="1107"/>
      <c r="E3669" s="1107" t="s">
        <v>1412</v>
      </c>
      <c r="F3669" s="1107"/>
      <c r="G3669" s="1107"/>
      <c r="H3669" s="1107"/>
      <c r="I3669" s="1107"/>
      <c r="J3669" s="1107"/>
    </row>
    <row r="3670" spans="1:10" ht="38.25" x14ac:dyDescent="0.3">
      <c r="A3670" s="1106"/>
      <c r="B3670" s="1107"/>
      <c r="C3670" s="1107" t="s">
        <v>2030</v>
      </c>
      <c r="D3670" s="1107"/>
      <c r="E3670" s="1107" t="s">
        <v>197</v>
      </c>
      <c r="F3670" s="1107"/>
      <c r="G3670" s="1107"/>
      <c r="H3670" s="1107"/>
      <c r="I3670" s="1107"/>
      <c r="J3670" s="1107"/>
    </row>
    <row r="3671" spans="1:10" ht="38.25" x14ac:dyDescent="0.3">
      <c r="A3671" s="1106"/>
      <c r="B3671" s="1107"/>
      <c r="C3671" s="1107" t="s">
        <v>2030</v>
      </c>
      <c r="D3671" s="1107"/>
      <c r="E3671" s="1107" t="s">
        <v>1425</v>
      </c>
      <c r="F3671" s="1107"/>
      <c r="G3671" s="1107"/>
      <c r="H3671" s="1107"/>
      <c r="I3671" s="1107"/>
      <c r="J3671" s="1107"/>
    </row>
    <row r="3672" spans="1:10" ht="38.25" x14ac:dyDescent="0.3">
      <c r="A3672" s="1106" t="s">
        <v>2022</v>
      </c>
      <c r="B3672" s="1107"/>
      <c r="C3672" s="1107" t="s">
        <v>2030</v>
      </c>
      <c r="D3672" s="1107" t="s">
        <v>2031</v>
      </c>
      <c r="E3672" s="1107" t="s">
        <v>1406</v>
      </c>
      <c r="F3672" s="1107" t="s">
        <v>2032</v>
      </c>
      <c r="G3672" s="1107" t="s">
        <v>2033</v>
      </c>
      <c r="H3672" s="1107" t="s">
        <v>2034</v>
      </c>
      <c r="I3672" s="1107" t="s">
        <v>2035</v>
      </c>
      <c r="J3672" s="1107" t="s">
        <v>2036</v>
      </c>
    </row>
    <row r="3673" spans="1:10" ht="51" x14ac:dyDescent="0.3">
      <c r="A3673" s="1106" t="s">
        <v>2056</v>
      </c>
      <c r="B3673" s="1107">
        <v>241</v>
      </c>
      <c r="C3673" s="1107" t="s">
        <v>2067</v>
      </c>
      <c r="D3673" s="1107" t="s">
        <v>2068</v>
      </c>
      <c r="E3673" s="1107" t="s">
        <v>1406</v>
      </c>
      <c r="F3673" s="1107" t="s">
        <v>2069</v>
      </c>
      <c r="G3673" s="1107" t="s">
        <v>2070</v>
      </c>
      <c r="H3673" s="1107" t="s">
        <v>2071</v>
      </c>
      <c r="I3673" s="1107" t="s">
        <v>1570</v>
      </c>
      <c r="J3673" s="1107" t="s">
        <v>2072</v>
      </c>
    </row>
    <row r="3674" spans="1:10" ht="51" x14ac:dyDescent="0.3">
      <c r="A3674" s="1106" t="s">
        <v>2056</v>
      </c>
      <c r="B3674" s="1107">
        <v>243</v>
      </c>
      <c r="C3674" s="1107" t="s">
        <v>2067</v>
      </c>
      <c r="D3674" s="1107" t="s">
        <v>2068</v>
      </c>
      <c r="E3674" s="1107" t="s">
        <v>1412</v>
      </c>
      <c r="F3674" s="1107" t="s">
        <v>2073</v>
      </c>
      <c r="G3674" s="1107" t="s">
        <v>2070</v>
      </c>
      <c r="H3674" s="1107" t="s">
        <v>2071</v>
      </c>
      <c r="I3674" s="1107" t="s">
        <v>1570</v>
      </c>
      <c r="J3674" s="1107" t="s">
        <v>2072</v>
      </c>
    </row>
    <row r="3675" spans="1:10" ht="63.75" x14ac:dyDescent="0.3">
      <c r="A3675" s="1106" t="s">
        <v>1625</v>
      </c>
      <c r="B3675" s="1107" t="s">
        <v>1626</v>
      </c>
      <c r="C3675" s="1107" t="s">
        <v>1627</v>
      </c>
      <c r="D3675" s="1107" t="s">
        <v>1628</v>
      </c>
      <c r="E3675" s="1107" t="s">
        <v>1629</v>
      </c>
      <c r="F3675" s="1107" t="s">
        <v>1630</v>
      </c>
      <c r="G3675" s="1107" t="s">
        <v>1631</v>
      </c>
      <c r="H3675" s="1107" t="s">
        <v>1632</v>
      </c>
      <c r="I3675" s="1107" t="s">
        <v>1633</v>
      </c>
      <c r="J3675" s="1107" t="s">
        <v>1634</v>
      </c>
    </row>
    <row r="3676" spans="1:10" ht="63.75" x14ac:dyDescent="0.3">
      <c r="A3676" s="1106" t="s">
        <v>1625</v>
      </c>
      <c r="B3676" s="1107" t="s">
        <v>1626</v>
      </c>
      <c r="C3676" s="1107" t="s">
        <v>1627</v>
      </c>
      <c r="D3676" s="1107" t="s">
        <v>1628</v>
      </c>
      <c r="E3676" s="1107" t="s">
        <v>1629</v>
      </c>
      <c r="F3676" s="1107" t="s">
        <v>1635</v>
      </c>
      <c r="G3676" s="1107" t="s">
        <v>1631</v>
      </c>
      <c r="H3676" s="1107" t="s">
        <v>1632</v>
      </c>
      <c r="I3676" s="1107" t="s">
        <v>1633</v>
      </c>
      <c r="J3676" s="1107" t="s">
        <v>1634</v>
      </c>
    </row>
    <row r="3677" spans="1:10" ht="63.75" x14ac:dyDescent="0.3">
      <c r="A3677" s="1106" t="s">
        <v>1625</v>
      </c>
      <c r="B3677" s="1107" t="s">
        <v>1626</v>
      </c>
      <c r="C3677" s="1107" t="s">
        <v>1627</v>
      </c>
      <c r="D3677" s="1107" t="s">
        <v>1628</v>
      </c>
      <c r="E3677" s="1107" t="s">
        <v>1629</v>
      </c>
      <c r="F3677" s="1107" t="s">
        <v>1636</v>
      </c>
      <c r="G3677" s="1107" t="s">
        <v>1631</v>
      </c>
      <c r="H3677" s="1107" t="s">
        <v>1632</v>
      </c>
      <c r="I3677" s="1107" t="s">
        <v>1633</v>
      </c>
      <c r="J3677" s="1107" t="s">
        <v>1634</v>
      </c>
    </row>
    <row r="3678" spans="1:10" ht="63.75" x14ac:dyDescent="0.3">
      <c r="A3678" s="1106" t="s">
        <v>1625</v>
      </c>
      <c r="B3678" s="1107" t="s">
        <v>1626</v>
      </c>
      <c r="C3678" s="1107" t="s">
        <v>1627</v>
      </c>
      <c r="D3678" s="1107" t="s">
        <v>1628</v>
      </c>
      <c r="E3678" s="1107" t="s">
        <v>1629</v>
      </c>
      <c r="F3678" s="1107" t="s">
        <v>1637</v>
      </c>
      <c r="G3678" s="1107" t="s">
        <v>1631</v>
      </c>
      <c r="H3678" s="1107" t="s">
        <v>1632</v>
      </c>
      <c r="I3678" s="1107" t="s">
        <v>1633</v>
      </c>
      <c r="J3678" s="1107" t="s">
        <v>1634</v>
      </c>
    </row>
    <row r="3679" spans="1:10" ht="63.75" x14ac:dyDescent="0.3">
      <c r="A3679" s="1106" t="s">
        <v>1625</v>
      </c>
      <c r="B3679" s="1107" t="s">
        <v>1626</v>
      </c>
      <c r="C3679" s="1107" t="s">
        <v>1627</v>
      </c>
      <c r="D3679" s="1107" t="s">
        <v>1628</v>
      </c>
      <c r="E3679" s="1107" t="s">
        <v>1629</v>
      </c>
      <c r="F3679" s="1107" t="s">
        <v>1638</v>
      </c>
      <c r="G3679" s="1107" t="s">
        <v>1631</v>
      </c>
      <c r="H3679" s="1107" t="s">
        <v>1632</v>
      </c>
      <c r="I3679" s="1107" t="s">
        <v>1633</v>
      </c>
      <c r="J3679" s="1107" t="s">
        <v>1634</v>
      </c>
    </row>
    <row r="3680" spans="1:10" ht="63.75" x14ac:dyDescent="0.3">
      <c r="A3680" s="1106" t="s">
        <v>1625</v>
      </c>
      <c r="B3680" s="1107" t="s">
        <v>1626</v>
      </c>
      <c r="C3680" s="1107" t="s">
        <v>1627</v>
      </c>
      <c r="D3680" s="1107" t="s">
        <v>1628</v>
      </c>
      <c r="E3680" s="1107" t="s">
        <v>1629</v>
      </c>
      <c r="F3680" s="1107" t="s">
        <v>3995</v>
      </c>
      <c r="G3680" s="1107" t="s">
        <v>1631</v>
      </c>
      <c r="H3680" s="1107" t="s">
        <v>1632</v>
      </c>
      <c r="I3680" s="1107" t="s">
        <v>1633</v>
      </c>
      <c r="J3680" s="1107" t="s">
        <v>1634</v>
      </c>
    </row>
    <row r="3681" spans="1:10" ht="63.75" x14ac:dyDescent="0.3">
      <c r="A3681" s="1106" t="s">
        <v>1625</v>
      </c>
      <c r="B3681" s="1107" t="s">
        <v>1626</v>
      </c>
      <c r="C3681" s="1107" t="s">
        <v>1627</v>
      </c>
      <c r="D3681" s="1107" t="s">
        <v>1628</v>
      </c>
      <c r="E3681" s="1107" t="s">
        <v>1629</v>
      </c>
      <c r="F3681" s="1107" t="s">
        <v>1639</v>
      </c>
      <c r="G3681" s="1107" t="s">
        <v>1631</v>
      </c>
      <c r="H3681" s="1107" t="s">
        <v>1632</v>
      </c>
      <c r="I3681" s="1107" t="s">
        <v>1633</v>
      </c>
      <c r="J3681" s="1107" t="s">
        <v>1634</v>
      </c>
    </row>
    <row r="3682" spans="1:10" ht="63.75" x14ac:dyDescent="0.3">
      <c r="A3682" s="1106" t="s">
        <v>1625</v>
      </c>
      <c r="B3682" s="1107" t="s">
        <v>1626</v>
      </c>
      <c r="C3682" s="1107" t="s">
        <v>1627</v>
      </c>
      <c r="D3682" s="1107" t="s">
        <v>1628</v>
      </c>
      <c r="E3682" s="1107" t="s">
        <v>1629</v>
      </c>
      <c r="F3682" s="1107" t="s">
        <v>1640</v>
      </c>
      <c r="G3682" s="1107" t="s">
        <v>1631</v>
      </c>
      <c r="H3682" s="1107" t="s">
        <v>1632</v>
      </c>
      <c r="I3682" s="1107" t="s">
        <v>1633</v>
      </c>
      <c r="J3682" s="1107" t="s">
        <v>1634</v>
      </c>
    </row>
    <row r="3683" spans="1:10" ht="63.75" x14ac:dyDescent="0.3">
      <c r="A3683" s="1106" t="s">
        <v>1625</v>
      </c>
      <c r="B3683" s="1107" t="s">
        <v>1626</v>
      </c>
      <c r="C3683" s="1107" t="s">
        <v>1627</v>
      </c>
      <c r="D3683" s="1107" t="s">
        <v>1628</v>
      </c>
      <c r="E3683" s="1107" t="s">
        <v>1629</v>
      </c>
      <c r="F3683" s="1107" t="s">
        <v>1641</v>
      </c>
      <c r="G3683" s="1107" t="s">
        <v>1631</v>
      </c>
      <c r="H3683" s="1107" t="s">
        <v>1632</v>
      </c>
      <c r="I3683" s="1107" t="s">
        <v>1633</v>
      </c>
      <c r="J3683" s="1107" t="s">
        <v>1634</v>
      </c>
    </row>
    <row r="3684" spans="1:10" ht="63.75" x14ac:dyDescent="0.3">
      <c r="A3684" s="1106" t="s">
        <v>1625</v>
      </c>
      <c r="B3684" s="1107" t="s">
        <v>1626</v>
      </c>
      <c r="C3684" s="1107" t="s">
        <v>1627</v>
      </c>
      <c r="D3684" s="1107" t="s">
        <v>1628</v>
      </c>
      <c r="E3684" s="1107" t="s">
        <v>1629</v>
      </c>
      <c r="F3684" s="1107" t="s">
        <v>1642</v>
      </c>
      <c r="G3684" s="1107" t="s">
        <v>1631</v>
      </c>
      <c r="H3684" s="1107" t="s">
        <v>1632</v>
      </c>
      <c r="I3684" s="1107" t="s">
        <v>1633</v>
      </c>
      <c r="J3684" s="1107" t="s">
        <v>1634</v>
      </c>
    </row>
    <row r="3685" spans="1:10" ht="63.75" x14ac:dyDescent="0.3">
      <c r="A3685" s="1106" t="s">
        <v>1625</v>
      </c>
      <c r="B3685" s="1107" t="s">
        <v>1626</v>
      </c>
      <c r="C3685" s="1107" t="s">
        <v>1627</v>
      </c>
      <c r="D3685" s="1107" t="s">
        <v>1628</v>
      </c>
      <c r="E3685" s="1107" t="s">
        <v>1629</v>
      </c>
      <c r="F3685" s="1107" t="s">
        <v>1643</v>
      </c>
      <c r="G3685" s="1107" t="s">
        <v>1631</v>
      </c>
      <c r="H3685" s="1107" t="s">
        <v>1632</v>
      </c>
      <c r="I3685" s="1107" t="s">
        <v>1633</v>
      </c>
      <c r="J3685" s="1107" t="s">
        <v>1634</v>
      </c>
    </row>
    <row r="3686" spans="1:10" ht="63.75" x14ac:dyDescent="0.3">
      <c r="A3686" s="1106" t="s">
        <v>1625</v>
      </c>
      <c r="B3686" s="1107" t="s">
        <v>1626</v>
      </c>
      <c r="C3686" s="1107" t="s">
        <v>1627</v>
      </c>
      <c r="D3686" s="1107" t="s">
        <v>1628</v>
      </c>
      <c r="E3686" s="1107" t="s">
        <v>1629</v>
      </c>
      <c r="F3686" s="1107" t="s">
        <v>1644</v>
      </c>
      <c r="G3686" s="1107" t="s">
        <v>1631</v>
      </c>
      <c r="H3686" s="1107" t="s">
        <v>1632</v>
      </c>
      <c r="I3686" s="1107" t="s">
        <v>1633</v>
      </c>
      <c r="J3686" s="1107" t="s">
        <v>1634</v>
      </c>
    </row>
    <row r="3687" spans="1:10" ht="63.75" x14ac:dyDescent="0.3">
      <c r="A3687" s="1106" t="s">
        <v>1625</v>
      </c>
      <c r="B3687" s="1107" t="s">
        <v>1645</v>
      </c>
      <c r="C3687" s="1107" t="s">
        <v>1627</v>
      </c>
      <c r="D3687" s="1107" t="s">
        <v>1628</v>
      </c>
      <c r="E3687" s="1107" t="s">
        <v>1388</v>
      </c>
      <c r="F3687" s="1107" t="s">
        <v>1646</v>
      </c>
      <c r="G3687" s="1107" t="s">
        <v>1647</v>
      </c>
      <c r="H3687" s="1107" t="s">
        <v>1648</v>
      </c>
      <c r="I3687" s="1107" t="s">
        <v>1649</v>
      </c>
      <c r="J3687" s="1107" t="s">
        <v>1634</v>
      </c>
    </row>
    <row r="3688" spans="1:10" ht="63.75" x14ac:dyDescent="0.3">
      <c r="A3688" s="1106" t="s">
        <v>1625</v>
      </c>
      <c r="B3688" s="1107" t="s">
        <v>1645</v>
      </c>
      <c r="C3688" s="1107" t="s">
        <v>1627</v>
      </c>
      <c r="D3688" s="1107" t="s">
        <v>1628</v>
      </c>
      <c r="E3688" s="1107" t="s">
        <v>1388</v>
      </c>
      <c r="F3688" s="1107" t="s">
        <v>3996</v>
      </c>
      <c r="G3688" s="1107" t="s">
        <v>1631</v>
      </c>
      <c r="H3688" s="1107" t="s">
        <v>1632</v>
      </c>
      <c r="I3688" s="1107" t="s">
        <v>1633</v>
      </c>
      <c r="J3688" s="1107" t="s">
        <v>1634</v>
      </c>
    </row>
    <row r="3689" spans="1:10" ht="63.75" x14ac:dyDescent="0.3">
      <c r="A3689" s="1106" t="s">
        <v>1625</v>
      </c>
      <c r="B3689" s="1107" t="s">
        <v>1645</v>
      </c>
      <c r="C3689" s="1107" t="s">
        <v>1627</v>
      </c>
      <c r="D3689" s="1107" t="s">
        <v>1628</v>
      </c>
      <c r="E3689" s="1107" t="s">
        <v>1388</v>
      </c>
      <c r="F3689" s="1107" t="s">
        <v>1650</v>
      </c>
      <c r="G3689" s="1107" t="s">
        <v>1631</v>
      </c>
      <c r="H3689" s="1107" t="s">
        <v>1632</v>
      </c>
      <c r="I3689" s="1107" t="s">
        <v>1633</v>
      </c>
      <c r="J3689" s="1107" t="s">
        <v>1634</v>
      </c>
    </row>
    <row r="3690" spans="1:10" ht="63.75" x14ac:dyDescent="0.3">
      <c r="A3690" s="1106" t="s">
        <v>1625</v>
      </c>
      <c r="B3690" s="1107" t="s">
        <v>1645</v>
      </c>
      <c r="C3690" s="1107" t="s">
        <v>1627</v>
      </c>
      <c r="D3690" s="1107" t="s">
        <v>1628</v>
      </c>
      <c r="E3690" s="1107" t="s">
        <v>1388</v>
      </c>
      <c r="F3690" s="1107" t="s">
        <v>1651</v>
      </c>
      <c r="G3690" s="1107" t="s">
        <v>1631</v>
      </c>
      <c r="H3690" s="1107" t="s">
        <v>1632</v>
      </c>
      <c r="I3690" s="1107" t="s">
        <v>1633</v>
      </c>
      <c r="J3690" s="1107" t="s">
        <v>1634</v>
      </c>
    </row>
    <row r="3691" spans="1:10" ht="63.75" x14ac:dyDescent="0.3">
      <c r="A3691" s="1106" t="s">
        <v>1625</v>
      </c>
      <c r="B3691" s="1107" t="s">
        <v>1645</v>
      </c>
      <c r="C3691" s="1107" t="s">
        <v>1627</v>
      </c>
      <c r="D3691" s="1107" t="s">
        <v>1628</v>
      </c>
      <c r="E3691" s="1107" t="s">
        <v>1388</v>
      </c>
      <c r="F3691" s="1107" t="s">
        <v>1652</v>
      </c>
      <c r="G3691" s="1107" t="s">
        <v>1631</v>
      </c>
      <c r="H3691" s="1107" t="s">
        <v>1632</v>
      </c>
      <c r="I3691" s="1107" t="s">
        <v>1633</v>
      </c>
      <c r="J3691" s="1107" t="s">
        <v>1634</v>
      </c>
    </row>
    <row r="3692" spans="1:10" ht="51" x14ac:dyDescent="0.3">
      <c r="A3692" s="1118" t="s">
        <v>4382</v>
      </c>
      <c r="B3692" s="1118" t="s">
        <v>4737</v>
      </c>
      <c r="C3692" s="1118" t="s">
        <v>10614</v>
      </c>
      <c r="D3692" s="1118" t="s">
        <v>10817</v>
      </c>
      <c r="E3692" s="1118" t="s">
        <v>1388</v>
      </c>
      <c r="F3692" s="1118" t="s">
        <v>4739</v>
      </c>
      <c r="G3692" s="1115" t="s">
        <v>4740</v>
      </c>
      <c r="H3692" s="1115" t="s">
        <v>2071</v>
      </c>
      <c r="I3692" s="1115" t="s">
        <v>4741</v>
      </c>
      <c r="J3692" s="1115" t="s">
        <v>4742</v>
      </c>
    </row>
    <row r="3693" spans="1:10" ht="51" x14ac:dyDescent="0.3">
      <c r="A3693" s="1118" t="s">
        <v>4382</v>
      </c>
      <c r="B3693" s="1118" t="s">
        <v>4737</v>
      </c>
      <c r="C3693" s="1118" t="s">
        <v>10614</v>
      </c>
      <c r="D3693" s="1118" t="s">
        <v>10817</v>
      </c>
      <c r="E3693" s="1118" t="s">
        <v>1388</v>
      </c>
      <c r="F3693" s="1118" t="s">
        <v>4743</v>
      </c>
      <c r="G3693" s="1116" t="s">
        <v>2849</v>
      </c>
      <c r="H3693" s="1116" t="s">
        <v>1632</v>
      </c>
      <c r="I3693" s="1116" t="s">
        <v>4744</v>
      </c>
      <c r="J3693" s="1116" t="s">
        <v>4745</v>
      </c>
    </row>
    <row r="3694" spans="1:10" ht="51" x14ac:dyDescent="0.3">
      <c r="A3694" s="1118" t="s">
        <v>4382</v>
      </c>
      <c r="B3694" s="1118" t="s">
        <v>4737</v>
      </c>
      <c r="C3694" s="1118" t="s">
        <v>10614</v>
      </c>
      <c r="D3694" s="1118" t="s">
        <v>10817</v>
      </c>
      <c r="E3694" s="1118" t="s">
        <v>1388</v>
      </c>
      <c r="F3694" s="1118" t="s">
        <v>4746</v>
      </c>
      <c r="G3694" s="1116" t="s">
        <v>4747</v>
      </c>
      <c r="H3694" s="1116" t="s">
        <v>1901</v>
      </c>
      <c r="I3694" s="1116" t="s">
        <v>1582</v>
      </c>
      <c r="J3694" s="1116" t="s">
        <v>4748</v>
      </c>
    </row>
    <row r="3695" spans="1:10" ht="51" x14ac:dyDescent="0.3">
      <c r="A3695" s="1118" t="s">
        <v>4382</v>
      </c>
      <c r="B3695" s="1118" t="s">
        <v>4749</v>
      </c>
      <c r="C3695" s="1118" t="s">
        <v>10614</v>
      </c>
      <c r="D3695" s="1118" t="s">
        <v>10817</v>
      </c>
      <c r="E3695" s="1118" t="s">
        <v>1629</v>
      </c>
      <c r="F3695" s="1118" t="s">
        <v>4750</v>
      </c>
      <c r="G3695" s="1116"/>
      <c r="H3695" s="1116"/>
      <c r="I3695" s="1116"/>
      <c r="J3695" s="1116"/>
    </row>
    <row r="3696" spans="1:10" ht="51" x14ac:dyDescent="0.3">
      <c r="A3696" s="1118" t="s">
        <v>4382</v>
      </c>
      <c r="B3696" s="1118" t="s">
        <v>4749</v>
      </c>
      <c r="C3696" s="1118" t="s">
        <v>10614</v>
      </c>
      <c r="D3696" s="1118" t="s">
        <v>10817</v>
      </c>
      <c r="E3696" s="1118" t="s">
        <v>1629</v>
      </c>
      <c r="F3696" s="1118" t="s">
        <v>4751</v>
      </c>
      <c r="G3696" s="1116"/>
      <c r="H3696" s="1116"/>
      <c r="I3696" s="1116"/>
      <c r="J3696" s="1116"/>
    </row>
    <row r="3697" spans="1:10" ht="51" x14ac:dyDescent="0.3">
      <c r="A3697" s="1118" t="s">
        <v>4382</v>
      </c>
      <c r="B3697" s="1118" t="s">
        <v>4749</v>
      </c>
      <c r="C3697" s="1118" t="s">
        <v>4738</v>
      </c>
      <c r="D3697" s="1118" t="s">
        <v>10817</v>
      </c>
      <c r="E3697" s="1118" t="s">
        <v>1629</v>
      </c>
      <c r="F3697" s="1118" t="s">
        <v>4752</v>
      </c>
      <c r="G3697" s="1116"/>
      <c r="H3697" s="1116"/>
      <c r="I3697" s="1116"/>
      <c r="J3697" s="1116"/>
    </row>
    <row r="3698" spans="1:10" ht="51" x14ac:dyDescent="0.3">
      <c r="A3698" s="1118" t="s">
        <v>4382</v>
      </c>
      <c r="B3698" s="1118" t="s">
        <v>4749</v>
      </c>
      <c r="C3698" s="1118" t="s">
        <v>4738</v>
      </c>
      <c r="D3698" s="1118" t="s">
        <v>10817</v>
      </c>
      <c r="E3698" s="1118" t="s">
        <v>1629</v>
      </c>
      <c r="F3698" s="1118" t="s">
        <v>4753</v>
      </c>
      <c r="G3698" s="1116"/>
      <c r="H3698" s="1116"/>
      <c r="I3698" s="1116"/>
      <c r="J3698" s="1116"/>
    </row>
    <row r="3699" spans="1:10" ht="51" x14ac:dyDescent="0.3">
      <c r="A3699" s="1118" t="s">
        <v>4382</v>
      </c>
      <c r="B3699" s="1118" t="s">
        <v>4749</v>
      </c>
      <c r="C3699" s="1118" t="s">
        <v>10614</v>
      </c>
      <c r="D3699" s="1118" t="s">
        <v>10817</v>
      </c>
      <c r="E3699" s="1118" t="s">
        <v>1629</v>
      </c>
      <c r="F3699" s="1118" t="s">
        <v>4754</v>
      </c>
      <c r="G3699" s="1116"/>
      <c r="H3699" s="1116"/>
      <c r="I3699" s="1116"/>
      <c r="J3699" s="1116"/>
    </row>
    <row r="3700" spans="1:10" ht="51" x14ac:dyDescent="0.3">
      <c r="A3700" s="1118" t="s">
        <v>4382</v>
      </c>
      <c r="B3700" s="1118" t="s">
        <v>4749</v>
      </c>
      <c r="C3700" s="1118" t="s">
        <v>10614</v>
      </c>
      <c r="D3700" s="1118" t="s">
        <v>10817</v>
      </c>
      <c r="E3700" s="1118" t="s">
        <v>1629</v>
      </c>
      <c r="F3700" s="1118" t="s">
        <v>4755</v>
      </c>
      <c r="G3700" s="1116"/>
      <c r="H3700" s="1116"/>
      <c r="I3700" s="1116"/>
      <c r="J3700" s="1116"/>
    </row>
    <row r="3701" spans="1:10" ht="51" x14ac:dyDescent="0.3">
      <c r="A3701" s="1118" t="s">
        <v>4382</v>
      </c>
      <c r="B3701" s="1118" t="s">
        <v>4749</v>
      </c>
      <c r="C3701" s="1118" t="s">
        <v>10614</v>
      </c>
      <c r="D3701" s="1118" t="s">
        <v>10817</v>
      </c>
      <c r="E3701" s="1118" t="s">
        <v>1629</v>
      </c>
      <c r="F3701" s="1118" t="s">
        <v>4756</v>
      </c>
      <c r="G3701" s="1116"/>
      <c r="H3701" s="1116"/>
      <c r="I3701" s="1116"/>
      <c r="J3701" s="1116"/>
    </row>
    <row r="3702" spans="1:10" ht="51" x14ac:dyDescent="0.3">
      <c r="A3702" s="1118" t="s">
        <v>4382</v>
      </c>
      <c r="B3702" s="1118" t="s">
        <v>4749</v>
      </c>
      <c r="C3702" s="1118" t="s">
        <v>10614</v>
      </c>
      <c r="D3702" s="1118" t="s">
        <v>10817</v>
      </c>
      <c r="E3702" s="1118" t="s">
        <v>1629</v>
      </c>
      <c r="F3702" s="1118" t="s">
        <v>4757</v>
      </c>
      <c r="G3702" s="1116"/>
      <c r="H3702" s="1116"/>
      <c r="I3702" s="1116"/>
      <c r="J3702" s="1116"/>
    </row>
    <row r="3703" spans="1:10" ht="51" x14ac:dyDescent="0.3">
      <c r="A3703" s="1118" t="s">
        <v>4382</v>
      </c>
      <c r="B3703" s="1118" t="s">
        <v>4749</v>
      </c>
      <c r="C3703" s="1118" t="s">
        <v>10614</v>
      </c>
      <c r="D3703" s="1118" t="s">
        <v>10817</v>
      </c>
      <c r="E3703" s="1118" t="s">
        <v>1629</v>
      </c>
      <c r="F3703" s="1118" t="s">
        <v>4758</v>
      </c>
      <c r="G3703" s="1116"/>
      <c r="H3703" s="1116"/>
      <c r="I3703" s="1116"/>
      <c r="J3703" s="1116"/>
    </row>
    <row r="3704" spans="1:10" ht="51" x14ac:dyDescent="0.3">
      <c r="A3704" s="1118" t="s">
        <v>4382</v>
      </c>
      <c r="B3704" s="1118" t="s">
        <v>4749</v>
      </c>
      <c r="C3704" s="1118" t="s">
        <v>10614</v>
      </c>
      <c r="D3704" s="1118" t="s">
        <v>10817</v>
      </c>
      <c r="E3704" s="1118" t="s">
        <v>1629</v>
      </c>
      <c r="F3704" s="1118" t="s">
        <v>4759</v>
      </c>
      <c r="G3704" s="1116"/>
      <c r="H3704" s="1116"/>
      <c r="I3704" s="1116"/>
      <c r="J3704" s="1116"/>
    </row>
    <row r="3705" spans="1:10" ht="51" x14ac:dyDescent="0.3">
      <c r="A3705" s="1118" t="s">
        <v>4382</v>
      </c>
      <c r="B3705" s="1118" t="s">
        <v>4749</v>
      </c>
      <c r="C3705" s="1118" t="s">
        <v>10614</v>
      </c>
      <c r="D3705" s="1118" t="s">
        <v>10817</v>
      </c>
      <c r="E3705" s="1118" t="s">
        <v>1629</v>
      </c>
      <c r="F3705" s="1118" t="s">
        <v>4760</v>
      </c>
      <c r="G3705" s="1116"/>
      <c r="H3705" s="1116"/>
      <c r="I3705" s="1116"/>
      <c r="J3705" s="1116"/>
    </row>
    <row r="3706" spans="1:10" ht="51" x14ac:dyDescent="0.3">
      <c r="A3706" s="1118" t="s">
        <v>4382</v>
      </c>
      <c r="B3706" s="1118" t="s">
        <v>4749</v>
      </c>
      <c r="C3706" s="1118" t="s">
        <v>10614</v>
      </c>
      <c r="D3706" s="1118" t="s">
        <v>10817</v>
      </c>
      <c r="E3706" s="1118" t="s">
        <v>1629</v>
      </c>
      <c r="F3706" s="1118" t="s">
        <v>4761</v>
      </c>
      <c r="G3706" s="1116"/>
      <c r="H3706" s="1116"/>
      <c r="I3706" s="1116"/>
      <c r="J3706" s="1116"/>
    </row>
    <row r="3707" spans="1:10" ht="51" x14ac:dyDescent="0.3">
      <c r="A3707" s="1118" t="s">
        <v>4382</v>
      </c>
      <c r="B3707" s="1118" t="s">
        <v>4749</v>
      </c>
      <c r="C3707" s="1118" t="s">
        <v>10614</v>
      </c>
      <c r="D3707" s="1118" t="s">
        <v>10817</v>
      </c>
      <c r="E3707" s="1118" t="s">
        <v>1629</v>
      </c>
      <c r="F3707" s="1118" t="s">
        <v>4762</v>
      </c>
      <c r="G3707" s="1116"/>
      <c r="H3707" s="1116"/>
      <c r="I3707" s="1116"/>
      <c r="J3707" s="1116"/>
    </row>
    <row r="3708" spans="1:10" ht="51" x14ac:dyDescent="0.3">
      <c r="A3708" s="1118" t="s">
        <v>4382</v>
      </c>
      <c r="B3708" s="1118" t="s">
        <v>4749</v>
      </c>
      <c r="C3708" s="1118" t="s">
        <v>10614</v>
      </c>
      <c r="D3708" s="1118" t="s">
        <v>10817</v>
      </c>
      <c r="E3708" s="1118" t="s">
        <v>1629</v>
      </c>
      <c r="F3708" s="1118" t="s">
        <v>4763</v>
      </c>
      <c r="G3708" s="1116"/>
      <c r="H3708" s="1116"/>
      <c r="I3708" s="1116"/>
      <c r="J3708" s="1116"/>
    </row>
    <row r="3709" spans="1:10" ht="51" x14ac:dyDescent="0.3">
      <c r="A3709" s="1118" t="s">
        <v>4382</v>
      </c>
      <c r="B3709" s="1118" t="s">
        <v>4749</v>
      </c>
      <c r="C3709" s="1118" t="s">
        <v>10614</v>
      </c>
      <c r="D3709" s="1118" t="s">
        <v>10817</v>
      </c>
      <c r="E3709" s="1118" t="s">
        <v>1629</v>
      </c>
      <c r="F3709" s="1118" t="s">
        <v>4764</v>
      </c>
      <c r="G3709" s="1116"/>
      <c r="H3709" s="1116"/>
      <c r="I3709" s="1116"/>
      <c r="J3709" s="1116"/>
    </row>
    <row r="3710" spans="1:10" ht="51" x14ac:dyDescent="0.3">
      <c r="A3710" s="1118" t="s">
        <v>4382</v>
      </c>
      <c r="B3710" s="1118" t="s">
        <v>4749</v>
      </c>
      <c r="C3710" s="1118" t="s">
        <v>10614</v>
      </c>
      <c r="D3710" s="1118" t="s">
        <v>10817</v>
      </c>
      <c r="E3710" s="1118" t="s">
        <v>1629</v>
      </c>
      <c r="F3710" s="1118" t="s">
        <v>4765</v>
      </c>
      <c r="G3710" s="1116"/>
      <c r="H3710" s="1116"/>
      <c r="I3710" s="1116"/>
      <c r="J3710" s="1116"/>
    </row>
    <row r="3711" spans="1:10" ht="51" x14ac:dyDescent="0.3">
      <c r="A3711" s="1118" t="s">
        <v>4382</v>
      </c>
      <c r="B3711" s="1118" t="s">
        <v>4749</v>
      </c>
      <c r="C3711" s="1118" t="s">
        <v>10614</v>
      </c>
      <c r="D3711" s="1118" t="s">
        <v>10817</v>
      </c>
      <c r="E3711" s="1118" t="s">
        <v>1629</v>
      </c>
      <c r="F3711" s="1118" t="s">
        <v>4766</v>
      </c>
      <c r="G3711" s="1116"/>
      <c r="H3711" s="1116"/>
      <c r="I3711" s="1116"/>
      <c r="J3711" s="1116"/>
    </row>
    <row r="3712" spans="1:10" ht="51" x14ac:dyDescent="0.3">
      <c r="A3712" s="1118" t="s">
        <v>4382</v>
      </c>
      <c r="B3712" s="1118" t="s">
        <v>4749</v>
      </c>
      <c r="C3712" s="1118" t="s">
        <v>10614</v>
      </c>
      <c r="D3712" s="1118" t="s">
        <v>10817</v>
      </c>
      <c r="E3712" s="1118" t="s">
        <v>1629</v>
      </c>
      <c r="F3712" s="1118" t="s">
        <v>4767</v>
      </c>
      <c r="G3712" s="1116"/>
      <c r="H3712" s="1116"/>
      <c r="I3712" s="1116"/>
      <c r="J3712" s="1116"/>
    </row>
    <row r="3713" spans="1:10" ht="51" x14ac:dyDescent="0.3">
      <c r="A3713" s="1118" t="s">
        <v>4382</v>
      </c>
      <c r="B3713" s="1118" t="s">
        <v>4749</v>
      </c>
      <c r="C3713" s="1118" t="s">
        <v>10614</v>
      </c>
      <c r="D3713" s="1118" t="s">
        <v>10817</v>
      </c>
      <c r="E3713" s="1118" t="s">
        <v>1629</v>
      </c>
      <c r="F3713" s="1118" t="s">
        <v>4768</v>
      </c>
      <c r="G3713" s="1116"/>
      <c r="H3713" s="1116"/>
      <c r="I3713" s="1116"/>
      <c r="J3713" s="1116"/>
    </row>
    <row r="3714" spans="1:10" ht="51" x14ac:dyDescent="0.3">
      <c r="A3714" s="1118" t="s">
        <v>4382</v>
      </c>
      <c r="B3714" s="1118" t="s">
        <v>4749</v>
      </c>
      <c r="C3714" s="1118" t="s">
        <v>10614</v>
      </c>
      <c r="D3714" s="1118" t="s">
        <v>10817</v>
      </c>
      <c r="E3714" s="1118" t="s">
        <v>1629</v>
      </c>
      <c r="F3714" s="1118" t="s">
        <v>4769</v>
      </c>
      <c r="G3714" s="1116"/>
      <c r="H3714" s="1116"/>
      <c r="I3714" s="1116"/>
      <c r="J3714" s="1116"/>
    </row>
    <row r="3715" spans="1:10" ht="51" x14ac:dyDescent="0.3">
      <c r="A3715" s="1118" t="s">
        <v>4382</v>
      </c>
      <c r="B3715" s="1118" t="s">
        <v>4749</v>
      </c>
      <c r="C3715" s="1118" t="s">
        <v>10614</v>
      </c>
      <c r="D3715" s="1118" t="s">
        <v>10817</v>
      </c>
      <c r="E3715" s="1118" t="s">
        <v>1629</v>
      </c>
      <c r="F3715" s="1118" t="s">
        <v>4770</v>
      </c>
      <c r="G3715" s="1116"/>
      <c r="H3715" s="1116"/>
      <c r="I3715" s="1116"/>
      <c r="J3715" s="1116"/>
    </row>
    <row r="3716" spans="1:10" ht="51" x14ac:dyDescent="0.3">
      <c r="A3716" s="1118" t="s">
        <v>4382</v>
      </c>
      <c r="B3716" s="1118" t="s">
        <v>4749</v>
      </c>
      <c r="C3716" s="1118" t="s">
        <v>10614</v>
      </c>
      <c r="D3716" s="1118" t="s">
        <v>10817</v>
      </c>
      <c r="E3716" s="1118" t="s">
        <v>1629</v>
      </c>
      <c r="F3716" s="1118" t="s">
        <v>4771</v>
      </c>
      <c r="G3716" s="1116"/>
      <c r="H3716" s="1116"/>
      <c r="I3716" s="1116"/>
      <c r="J3716" s="1116"/>
    </row>
    <row r="3717" spans="1:10" ht="51" x14ac:dyDescent="0.3">
      <c r="A3717" s="1118" t="s">
        <v>4382</v>
      </c>
      <c r="B3717" s="1118" t="s">
        <v>4749</v>
      </c>
      <c r="C3717" s="1118" t="s">
        <v>10614</v>
      </c>
      <c r="D3717" s="1118" t="s">
        <v>10817</v>
      </c>
      <c r="E3717" s="1118" t="s">
        <v>1629</v>
      </c>
      <c r="F3717" s="1118" t="s">
        <v>4772</v>
      </c>
      <c r="G3717" s="1116"/>
      <c r="H3717" s="1116"/>
      <c r="I3717" s="1116"/>
      <c r="J3717" s="1116"/>
    </row>
    <row r="3718" spans="1:10" ht="51" x14ac:dyDescent="0.3">
      <c r="A3718" s="1118" t="s">
        <v>4382</v>
      </c>
      <c r="B3718" s="1118" t="s">
        <v>4749</v>
      </c>
      <c r="C3718" s="1118" t="s">
        <v>10614</v>
      </c>
      <c r="D3718" s="1118" t="s">
        <v>10817</v>
      </c>
      <c r="E3718" s="1118" t="s">
        <v>1629</v>
      </c>
      <c r="F3718" s="1118" t="s">
        <v>4773</v>
      </c>
      <c r="G3718" s="1116"/>
      <c r="H3718" s="1116"/>
      <c r="I3718" s="1116"/>
      <c r="J3718" s="1116"/>
    </row>
    <row r="3719" spans="1:10" ht="38.25" x14ac:dyDescent="0.3">
      <c r="A3719" s="1106" t="s">
        <v>2223</v>
      </c>
      <c r="B3719" s="1107"/>
      <c r="C3719" s="1107" t="s">
        <v>2234</v>
      </c>
      <c r="D3719" s="1107" t="s">
        <v>2232</v>
      </c>
      <c r="E3719" s="1107" t="s">
        <v>2235</v>
      </c>
      <c r="F3719" s="1107" t="s">
        <v>2236</v>
      </c>
      <c r="G3719" s="1107" t="s">
        <v>2237</v>
      </c>
      <c r="H3719" s="1107" t="s">
        <v>2238</v>
      </c>
      <c r="I3719" s="1107" t="s">
        <v>1791</v>
      </c>
      <c r="J3719" s="1107" t="s">
        <v>2239</v>
      </c>
    </row>
    <row r="3720" spans="1:10" ht="38.25" x14ac:dyDescent="0.3">
      <c r="A3720" s="1106" t="s">
        <v>2223</v>
      </c>
      <c r="B3720" s="1107"/>
      <c r="C3720" s="1107" t="s">
        <v>2234</v>
      </c>
      <c r="D3720" s="1107" t="s">
        <v>2232</v>
      </c>
      <c r="E3720" s="1107" t="s">
        <v>2240</v>
      </c>
      <c r="F3720" s="1107" t="s">
        <v>2241</v>
      </c>
      <c r="G3720" s="1107" t="s">
        <v>2237</v>
      </c>
      <c r="H3720" s="1107" t="s">
        <v>2238</v>
      </c>
      <c r="I3720" s="1107" t="s">
        <v>1791</v>
      </c>
      <c r="J3720" s="1107" t="s">
        <v>2239</v>
      </c>
    </row>
    <row r="3721" spans="1:10" ht="38.25" x14ac:dyDescent="0.3">
      <c r="A3721" s="1106"/>
      <c r="B3721" s="1107"/>
      <c r="C3721" s="1107" t="s">
        <v>1577</v>
      </c>
      <c r="D3721" s="1107" t="s">
        <v>1578</v>
      </c>
      <c r="E3721" s="1107" t="s">
        <v>1579</v>
      </c>
      <c r="F3721" s="1107" t="s">
        <v>1580</v>
      </c>
      <c r="G3721" s="1107" t="s">
        <v>1581</v>
      </c>
      <c r="H3721" s="1107" t="s">
        <v>1433</v>
      </c>
      <c r="I3721" s="1107" t="s">
        <v>1582</v>
      </c>
      <c r="J3721" s="1107" t="s">
        <v>3994</v>
      </c>
    </row>
    <row r="3722" spans="1:10" ht="38.25" x14ac:dyDescent="0.3">
      <c r="A3722" s="1106"/>
      <c r="B3722" s="1107"/>
      <c r="C3722" s="1107" t="s">
        <v>1577</v>
      </c>
      <c r="D3722" s="1107" t="s">
        <v>1578</v>
      </c>
      <c r="E3722" s="1107" t="s">
        <v>1583</v>
      </c>
      <c r="F3722" s="1107" t="s">
        <v>1584</v>
      </c>
      <c r="G3722" s="1107" t="s">
        <v>1585</v>
      </c>
      <c r="H3722" s="1107" t="s">
        <v>1586</v>
      </c>
      <c r="I3722" s="1107" t="s">
        <v>1587</v>
      </c>
      <c r="J3722" s="1107" t="s">
        <v>1588</v>
      </c>
    </row>
    <row r="3723" spans="1:10" ht="38.25" x14ac:dyDescent="0.3">
      <c r="A3723" s="1106"/>
      <c r="B3723" s="1107"/>
      <c r="C3723" s="1107" t="s">
        <v>1577</v>
      </c>
      <c r="D3723" s="1107" t="s">
        <v>1578</v>
      </c>
      <c r="E3723" s="1107" t="s">
        <v>1589</v>
      </c>
      <c r="F3723" s="1107" t="s">
        <v>1590</v>
      </c>
      <c r="G3723" s="1107" t="s">
        <v>1591</v>
      </c>
      <c r="H3723" s="1107" t="s">
        <v>1592</v>
      </c>
      <c r="I3723" s="1107" t="s">
        <v>1593</v>
      </c>
      <c r="J3723" s="1107" t="s">
        <v>1594</v>
      </c>
    </row>
    <row r="3724" spans="1:10" ht="51" x14ac:dyDescent="0.3">
      <c r="A3724" s="1114">
        <v>21160</v>
      </c>
      <c r="B3724" s="1115"/>
      <c r="C3724" s="1115" t="s">
        <v>5491</v>
      </c>
      <c r="D3724" s="1115" t="s">
        <v>5492</v>
      </c>
      <c r="E3724" s="1115" t="s">
        <v>1406</v>
      </c>
      <c r="F3724" s="1115" t="s">
        <v>5493</v>
      </c>
      <c r="G3724" s="1115" t="s">
        <v>5494</v>
      </c>
      <c r="H3724" s="1115"/>
      <c r="I3724" s="1115"/>
      <c r="J3724" s="1115" t="s">
        <v>5495</v>
      </c>
    </row>
    <row r="3725" spans="1:10" ht="38.25" x14ac:dyDescent="0.3">
      <c r="A3725" s="957"/>
      <c r="B3725" s="95"/>
      <c r="C3725" s="95" t="s">
        <v>8915</v>
      </c>
      <c r="D3725" s="95" t="s">
        <v>8916</v>
      </c>
      <c r="E3725" s="95" t="s">
        <v>8917</v>
      </c>
      <c r="F3725" s="955" t="s">
        <v>8918</v>
      </c>
      <c r="G3725" s="95" t="s">
        <v>4712</v>
      </c>
      <c r="H3725" s="95" t="s">
        <v>8919</v>
      </c>
      <c r="I3725" s="95" t="s">
        <v>8920</v>
      </c>
      <c r="J3725" s="95" t="s">
        <v>8921</v>
      </c>
    </row>
    <row r="3726" spans="1:10" ht="38.25" x14ac:dyDescent="0.3">
      <c r="A3726" s="967"/>
      <c r="B3726" s="148"/>
      <c r="C3726" s="95" t="s">
        <v>8915</v>
      </c>
      <c r="D3726" s="95" t="s">
        <v>8916</v>
      </c>
      <c r="E3726" s="148" t="s">
        <v>1412</v>
      </c>
      <c r="F3726" s="148" t="s">
        <v>8918</v>
      </c>
      <c r="G3726" s="95" t="s">
        <v>4712</v>
      </c>
      <c r="H3726" s="95" t="s">
        <v>8919</v>
      </c>
      <c r="I3726" s="95" t="s">
        <v>8920</v>
      </c>
      <c r="J3726" s="95" t="s">
        <v>8921</v>
      </c>
    </row>
    <row r="3727" spans="1:10" ht="38.25" x14ac:dyDescent="0.3">
      <c r="A3727" s="967"/>
      <c r="B3727" s="148"/>
      <c r="C3727" s="95" t="s">
        <v>8915</v>
      </c>
      <c r="D3727" s="95" t="s">
        <v>8916</v>
      </c>
      <c r="E3727" s="148" t="s">
        <v>8922</v>
      </c>
      <c r="F3727" s="148" t="s">
        <v>8923</v>
      </c>
      <c r="G3727" s="95" t="s">
        <v>4712</v>
      </c>
      <c r="H3727" s="95" t="s">
        <v>8919</v>
      </c>
      <c r="I3727" s="95" t="s">
        <v>8920</v>
      </c>
      <c r="J3727" s="95" t="s">
        <v>8921</v>
      </c>
    </row>
    <row r="3728" spans="1:10" ht="102" x14ac:dyDescent="0.3">
      <c r="A3728" s="150" t="s">
        <v>1824</v>
      </c>
      <c r="B3728" s="944">
        <v>1.1000000000000001</v>
      </c>
      <c r="C3728" s="944" t="s">
        <v>1846</v>
      </c>
      <c r="D3728" s="944" t="s">
        <v>1847</v>
      </c>
      <c r="E3728" s="944" t="s">
        <v>1848</v>
      </c>
      <c r="F3728" s="944" t="s">
        <v>1849</v>
      </c>
      <c r="G3728" s="944" t="s">
        <v>1850</v>
      </c>
      <c r="H3728" s="944" t="s">
        <v>1851</v>
      </c>
      <c r="I3728" s="944" t="s">
        <v>1852</v>
      </c>
      <c r="J3728" s="944" t="s">
        <v>1853</v>
      </c>
    </row>
    <row r="3729" spans="1:10" ht="102" x14ac:dyDescent="0.3">
      <c r="A3729" s="150" t="s">
        <v>1824</v>
      </c>
      <c r="B3729" s="944">
        <v>1.2</v>
      </c>
      <c r="C3729" s="944" t="s">
        <v>1846</v>
      </c>
      <c r="D3729" s="944" t="s">
        <v>1847</v>
      </c>
      <c r="E3729" s="944" t="s">
        <v>1854</v>
      </c>
      <c r="F3729" s="944" t="s">
        <v>1855</v>
      </c>
      <c r="G3729" s="944" t="s">
        <v>1850</v>
      </c>
      <c r="H3729" s="944" t="s">
        <v>1851</v>
      </c>
      <c r="I3729" s="944" t="s">
        <v>1852</v>
      </c>
      <c r="J3729" s="944" t="s">
        <v>1856</v>
      </c>
    </row>
    <row r="3730" spans="1:10" ht="267.75" x14ac:dyDescent="0.3">
      <c r="A3730" s="150" t="s">
        <v>1824</v>
      </c>
      <c r="B3730" s="944">
        <v>1.3</v>
      </c>
      <c r="C3730" s="944" t="s">
        <v>1846</v>
      </c>
      <c r="D3730" s="944" t="s">
        <v>1847</v>
      </c>
      <c r="E3730" s="944" t="s">
        <v>1857</v>
      </c>
      <c r="F3730" s="944" t="s">
        <v>1858</v>
      </c>
      <c r="G3730" s="944" t="s">
        <v>1850</v>
      </c>
      <c r="H3730" s="944" t="s">
        <v>1851</v>
      </c>
      <c r="I3730" s="944" t="s">
        <v>1852</v>
      </c>
      <c r="J3730" s="944" t="s">
        <v>1859</v>
      </c>
    </row>
    <row r="3731" spans="1:10" ht="38.25" x14ac:dyDescent="0.3">
      <c r="A3731" s="957" t="s">
        <v>4327</v>
      </c>
      <c r="B3731" s="95"/>
      <c r="C3731" s="95" t="s">
        <v>4775</v>
      </c>
      <c r="D3731" s="95" t="s">
        <v>4333</v>
      </c>
      <c r="E3731" s="95" t="s">
        <v>1406</v>
      </c>
      <c r="F3731" s="95" t="s">
        <v>4776</v>
      </c>
      <c r="G3731" s="95" t="s">
        <v>4777</v>
      </c>
      <c r="H3731" s="95" t="s">
        <v>4778</v>
      </c>
      <c r="I3731" s="95" t="s">
        <v>2823</v>
      </c>
      <c r="J3731" s="95" t="s">
        <v>4779</v>
      </c>
    </row>
    <row r="3732" spans="1:10" ht="38.25" x14ac:dyDescent="0.3">
      <c r="A3732" s="957" t="s">
        <v>4327</v>
      </c>
      <c r="B3732" s="148"/>
      <c r="C3732" s="95" t="s">
        <v>4775</v>
      </c>
      <c r="D3732" s="95" t="s">
        <v>4333</v>
      </c>
      <c r="E3732" s="148" t="s">
        <v>4780</v>
      </c>
      <c r="F3732" s="95" t="s">
        <v>4776</v>
      </c>
      <c r="G3732" s="95" t="s">
        <v>4781</v>
      </c>
      <c r="H3732" s="95" t="s">
        <v>4782</v>
      </c>
      <c r="I3732" s="95" t="s">
        <v>4783</v>
      </c>
      <c r="J3732" s="95" t="s">
        <v>4784</v>
      </c>
    </row>
    <row r="3733" spans="1:10" ht="38.25" x14ac:dyDescent="0.3">
      <c r="A3733" s="957" t="s">
        <v>4327</v>
      </c>
      <c r="B3733" s="148"/>
      <c r="C3733" s="95" t="s">
        <v>4775</v>
      </c>
      <c r="D3733" s="95" t="s">
        <v>4333</v>
      </c>
      <c r="E3733" s="148" t="s">
        <v>4785</v>
      </c>
      <c r="F3733" s="95" t="s">
        <v>4776</v>
      </c>
      <c r="G3733" s="95" t="s">
        <v>4223</v>
      </c>
      <c r="H3733" s="95" t="s">
        <v>2457</v>
      </c>
      <c r="I3733" s="95" t="s">
        <v>4786</v>
      </c>
      <c r="J3733" s="95" t="s">
        <v>4787</v>
      </c>
    </row>
    <row r="3734" spans="1:10" ht="51" x14ac:dyDescent="0.3">
      <c r="A3734" s="957">
        <v>22109</v>
      </c>
      <c r="B3734" s="95"/>
      <c r="C3734" s="95" t="s">
        <v>5763</v>
      </c>
      <c r="D3734" s="95" t="s">
        <v>5764</v>
      </c>
      <c r="E3734" s="95" t="s">
        <v>1406</v>
      </c>
      <c r="F3734" s="95" t="s">
        <v>5765</v>
      </c>
      <c r="G3734" s="95"/>
      <c r="H3734" s="95"/>
      <c r="I3734" s="95"/>
      <c r="J3734" s="95"/>
    </row>
    <row r="3735" spans="1:10" ht="51" x14ac:dyDescent="0.3">
      <c r="A3735" s="957">
        <v>22109</v>
      </c>
      <c r="B3735" s="148"/>
      <c r="C3735" s="95" t="s">
        <v>5763</v>
      </c>
      <c r="D3735" s="95" t="s">
        <v>5764</v>
      </c>
      <c r="E3735" s="148" t="s">
        <v>1412</v>
      </c>
      <c r="F3735" s="95" t="s">
        <v>5766</v>
      </c>
      <c r="G3735" s="148"/>
      <c r="H3735" s="148"/>
      <c r="I3735" s="148"/>
      <c r="J3735" s="148"/>
    </row>
    <row r="3736" spans="1:10" x14ac:dyDescent="0.3">
      <c r="A3736" s="957">
        <v>22130</v>
      </c>
      <c r="B3736" s="95">
        <v>22106</v>
      </c>
      <c r="C3736" s="95" t="s">
        <v>6647</v>
      </c>
      <c r="D3736" s="95" t="s">
        <v>6648</v>
      </c>
      <c r="E3736" s="148" t="s">
        <v>1412</v>
      </c>
      <c r="F3736" s="95" t="s">
        <v>6649</v>
      </c>
      <c r="G3736" s="95" t="s">
        <v>6650</v>
      </c>
      <c r="H3736" s="95" t="s">
        <v>6651</v>
      </c>
      <c r="I3736" s="95" t="s">
        <v>1415</v>
      </c>
      <c r="J3736" s="95" t="s">
        <v>6652</v>
      </c>
    </row>
    <row r="3737" spans="1:10" ht="25.5" x14ac:dyDescent="0.3">
      <c r="A3737" s="957">
        <v>22130</v>
      </c>
      <c r="B3737" s="95">
        <v>22136</v>
      </c>
      <c r="C3737" s="95" t="s">
        <v>6647</v>
      </c>
      <c r="D3737" s="95" t="s">
        <v>6648</v>
      </c>
      <c r="E3737" s="95" t="s">
        <v>1406</v>
      </c>
      <c r="F3737" s="95" t="s">
        <v>6649</v>
      </c>
      <c r="G3737" s="95" t="s">
        <v>6653</v>
      </c>
      <c r="H3737" s="95" t="s">
        <v>1890</v>
      </c>
      <c r="I3737" s="95" t="s">
        <v>4889</v>
      </c>
      <c r="J3737" s="95" t="s">
        <v>6654</v>
      </c>
    </row>
    <row r="3738" spans="1:10" ht="25.5" x14ac:dyDescent="0.3">
      <c r="A3738" s="957">
        <v>22130</v>
      </c>
      <c r="B3738" s="95">
        <v>22141</v>
      </c>
      <c r="C3738" s="95" t="s">
        <v>6647</v>
      </c>
      <c r="D3738" s="95" t="s">
        <v>6648</v>
      </c>
      <c r="E3738" s="148" t="s">
        <v>6655</v>
      </c>
      <c r="F3738" s="95" t="s">
        <v>6649</v>
      </c>
      <c r="G3738" s="95" t="s">
        <v>6656</v>
      </c>
      <c r="H3738" s="95" t="s">
        <v>5567</v>
      </c>
      <c r="I3738" s="95" t="s">
        <v>6657</v>
      </c>
      <c r="J3738" s="95" t="s">
        <v>6658</v>
      </c>
    </row>
    <row r="3739" spans="1:10" ht="25.5" x14ac:dyDescent="0.3">
      <c r="A3739" s="957">
        <v>22130</v>
      </c>
      <c r="B3739" s="95">
        <v>22171</v>
      </c>
      <c r="C3739" s="95" t="s">
        <v>6647</v>
      </c>
      <c r="D3739" s="95" t="s">
        <v>6648</v>
      </c>
      <c r="E3739" s="148" t="s">
        <v>1510</v>
      </c>
      <c r="F3739" s="95" t="s">
        <v>6649</v>
      </c>
      <c r="G3739" s="95" t="s">
        <v>6659</v>
      </c>
      <c r="H3739" s="95" t="s">
        <v>2645</v>
      </c>
      <c r="I3739" s="95" t="s">
        <v>6660</v>
      </c>
      <c r="J3739" s="95" t="s">
        <v>6661</v>
      </c>
    </row>
    <row r="3740" spans="1:10" ht="51" x14ac:dyDescent="0.3">
      <c r="A3740" s="964" t="s">
        <v>6400</v>
      </c>
      <c r="B3740" s="95"/>
      <c r="C3740" s="95" t="s">
        <v>6714</v>
      </c>
      <c r="D3740" s="95" t="s">
        <v>6399</v>
      </c>
      <c r="E3740" s="95" t="s">
        <v>1406</v>
      </c>
      <c r="F3740" s="95" t="s">
        <v>6715</v>
      </c>
      <c r="G3740" s="95" t="s">
        <v>6716</v>
      </c>
      <c r="H3740" s="95" t="s">
        <v>3291</v>
      </c>
      <c r="I3740" s="95" t="s">
        <v>6717</v>
      </c>
      <c r="J3740" s="141" t="s">
        <v>6718</v>
      </c>
    </row>
    <row r="3741" spans="1:10" ht="51" x14ac:dyDescent="0.3">
      <c r="A3741" s="964" t="s">
        <v>6400</v>
      </c>
      <c r="B3741" s="148"/>
      <c r="C3741" s="95" t="s">
        <v>6714</v>
      </c>
      <c r="D3741" s="95" t="s">
        <v>6399</v>
      </c>
      <c r="E3741" s="148" t="s">
        <v>1412</v>
      </c>
      <c r="F3741" s="95" t="s">
        <v>6715</v>
      </c>
      <c r="G3741" s="95" t="s">
        <v>6719</v>
      </c>
      <c r="H3741" s="95" t="s">
        <v>6720</v>
      </c>
      <c r="I3741" s="95" t="s">
        <v>6721</v>
      </c>
      <c r="J3741" s="141" t="s">
        <v>6722</v>
      </c>
    </row>
    <row r="3742" spans="1:10" ht="51" x14ac:dyDescent="0.3">
      <c r="A3742" s="967">
        <v>22107</v>
      </c>
      <c r="B3742" s="148">
        <v>22114</v>
      </c>
      <c r="C3742" s="148" t="s">
        <v>6724</v>
      </c>
      <c r="D3742" s="148" t="s">
        <v>6725</v>
      </c>
      <c r="E3742" s="148" t="s">
        <v>1412</v>
      </c>
      <c r="F3742" s="148" t="s">
        <v>6726</v>
      </c>
      <c r="G3742" s="148" t="s">
        <v>4735</v>
      </c>
      <c r="H3742" s="148" t="s">
        <v>2571</v>
      </c>
      <c r="I3742" s="148" t="s">
        <v>2653</v>
      </c>
      <c r="J3742" s="148" t="s">
        <v>6727</v>
      </c>
    </row>
    <row r="3743" spans="1:10" ht="76.5" x14ac:dyDescent="0.3">
      <c r="A3743" s="965" t="s">
        <v>6966</v>
      </c>
      <c r="B3743" s="948">
        <v>22113</v>
      </c>
      <c r="C3743" s="953" t="s">
        <v>10823</v>
      </c>
      <c r="D3743" s="948" t="s">
        <v>6967</v>
      </c>
      <c r="E3743" s="948" t="s">
        <v>1406</v>
      </c>
      <c r="F3743" s="948" t="s">
        <v>6968</v>
      </c>
      <c r="G3743" s="948" t="s">
        <v>6969</v>
      </c>
      <c r="H3743" s="948" t="s">
        <v>6970</v>
      </c>
      <c r="I3743" s="948" t="s">
        <v>6971</v>
      </c>
      <c r="J3743" s="126" t="s">
        <v>6972</v>
      </c>
    </row>
    <row r="3744" spans="1:10" ht="76.5" x14ac:dyDescent="0.3">
      <c r="A3744" s="965" t="s">
        <v>6966</v>
      </c>
      <c r="B3744" s="948">
        <v>22107</v>
      </c>
      <c r="C3744" s="953" t="s">
        <v>10823</v>
      </c>
      <c r="D3744" s="948" t="s">
        <v>6979</v>
      </c>
      <c r="E3744" s="948" t="s">
        <v>1412</v>
      </c>
      <c r="F3744" s="948" t="s">
        <v>6968</v>
      </c>
      <c r="G3744" s="948"/>
      <c r="H3744" s="948"/>
      <c r="I3744" s="948"/>
      <c r="J3744" s="126" t="s">
        <v>6972</v>
      </c>
    </row>
    <row r="3745" spans="1:10" ht="38.25" x14ac:dyDescent="0.3">
      <c r="A3745" s="965">
        <v>22120</v>
      </c>
      <c r="B3745" s="948">
        <v>22120</v>
      </c>
      <c r="C3745" s="948" t="s">
        <v>7121</v>
      </c>
      <c r="D3745" s="956" t="s">
        <v>7122</v>
      </c>
      <c r="E3745" s="948" t="s">
        <v>1406</v>
      </c>
      <c r="F3745" s="956" t="s">
        <v>7123</v>
      </c>
      <c r="G3745" s="956" t="s">
        <v>7124</v>
      </c>
      <c r="H3745" s="948" t="s">
        <v>2130</v>
      </c>
      <c r="I3745" s="948" t="s">
        <v>7125</v>
      </c>
      <c r="J3745" s="968" t="s">
        <v>10828</v>
      </c>
    </row>
    <row r="3746" spans="1:10" ht="38.25" x14ac:dyDescent="0.3">
      <c r="A3746" s="964">
        <v>22120</v>
      </c>
      <c r="B3746" s="141">
        <v>22104</v>
      </c>
      <c r="C3746" s="948" t="s">
        <v>7121</v>
      </c>
      <c r="D3746" s="956" t="s">
        <v>7122</v>
      </c>
      <c r="E3746" s="948" t="s">
        <v>1412</v>
      </c>
      <c r="F3746" s="956" t="s">
        <v>7123</v>
      </c>
      <c r="G3746" s="956" t="s">
        <v>7124</v>
      </c>
      <c r="H3746" s="948" t="s">
        <v>2130</v>
      </c>
      <c r="I3746" s="948" t="s">
        <v>7125</v>
      </c>
      <c r="J3746" s="968" t="s">
        <v>10828</v>
      </c>
    </row>
    <row r="3747" spans="1:10" ht="76.5" x14ac:dyDescent="0.3">
      <c r="A3747" s="965">
        <v>22100</v>
      </c>
      <c r="B3747" s="126"/>
      <c r="C3747" s="948" t="s">
        <v>7654</v>
      </c>
      <c r="D3747" s="948" t="s">
        <v>7655</v>
      </c>
      <c r="E3747" s="126"/>
      <c r="F3747" s="126" t="s">
        <v>7656</v>
      </c>
      <c r="G3747" s="948" t="s">
        <v>7657</v>
      </c>
      <c r="H3747" s="948" t="s">
        <v>7658</v>
      </c>
      <c r="I3747" s="948" t="s">
        <v>7659</v>
      </c>
      <c r="J3747" s="126" t="s">
        <v>7660</v>
      </c>
    </row>
    <row r="3748" spans="1:10" ht="76.5" x14ac:dyDescent="0.3">
      <c r="A3748" s="965">
        <v>22100</v>
      </c>
      <c r="B3748" s="126"/>
      <c r="C3748" s="948" t="s">
        <v>7654</v>
      </c>
      <c r="D3748" s="948" t="s">
        <v>7655</v>
      </c>
      <c r="E3748" s="944" t="s">
        <v>7661</v>
      </c>
      <c r="F3748" s="126" t="s">
        <v>7662</v>
      </c>
      <c r="G3748" s="944"/>
      <c r="H3748" s="944"/>
      <c r="I3748" s="944"/>
      <c r="J3748" s="126" t="s">
        <v>7660</v>
      </c>
    </row>
    <row r="3749" spans="1:10" ht="51" x14ac:dyDescent="0.3">
      <c r="A3749" s="965">
        <v>22100</v>
      </c>
      <c r="B3749" s="126"/>
      <c r="C3749" s="948" t="s">
        <v>7654</v>
      </c>
      <c r="D3749" s="948" t="s">
        <v>7655</v>
      </c>
      <c r="E3749" s="944" t="s">
        <v>2235</v>
      </c>
      <c r="F3749" s="126" t="s">
        <v>7662</v>
      </c>
      <c r="G3749" s="948" t="s">
        <v>7663</v>
      </c>
      <c r="H3749" s="948" t="s">
        <v>2598</v>
      </c>
      <c r="I3749" s="948" t="s">
        <v>1677</v>
      </c>
      <c r="J3749" s="126" t="s">
        <v>7664</v>
      </c>
    </row>
    <row r="3750" spans="1:10" ht="51" x14ac:dyDescent="0.3">
      <c r="A3750" s="965">
        <v>22100</v>
      </c>
      <c r="B3750" s="126"/>
      <c r="C3750" s="948" t="s">
        <v>7654</v>
      </c>
      <c r="D3750" s="948" t="s">
        <v>7655</v>
      </c>
      <c r="E3750" s="954" t="s">
        <v>3035</v>
      </c>
      <c r="F3750" s="944" t="s">
        <v>7665</v>
      </c>
      <c r="G3750" s="948" t="s">
        <v>2070</v>
      </c>
      <c r="H3750" s="948" t="s">
        <v>1907</v>
      </c>
      <c r="I3750" s="948" t="s">
        <v>1582</v>
      </c>
      <c r="J3750" s="126" t="s">
        <v>7666</v>
      </c>
    </row>
    <row r="3751" spans="1:10" ht="38.25" x14ac:dyDescent="0.3">
      <c r="A3751" s="957"/>
      <c r="B3751" s="95"/>
      <c r="C3751" s="95" t="s">
        <v>8040</v>
      </c>
      <c r="D3751" s="95" t="s">
        <v>8041</v>
      </c>
      <c r="E3751" s="95" t="s">
        <v>8042</v>
      </c>
      <c r="F3751" s="95" t="s">
        <v>8043</v>
      </c>
      <c r="G3751" s="95" t="s">
        <v>4518</v>
      </c>
      <c r="H3751" s="95" t="s">
        <v>1709</v>
      </c>
      <c r="I3751" s="95" t="s">
        <v>1791</v>
      </c>
      <c r="J3751" s="95" t="s">
        <v>8044</v>
      </c>
    </row>
    <row r="3752" spans="1:10" ht="38.25" x14ac:dyDescent="0.3">
      <c r="A3752" s="957"/>
      <c r="B3752" s="95"/>
      <c r="C3752" s="95" t="s">
        <v>8040</v>
      </c>
      <c r="D3752" s="95" t="s">
        <v>8041</v>
      </c>
      <c r="E3752" s="95" t="s">
        <v>2343</v>
      </c>
      <c r="F3752" s="95" t="s">
        <v>8043</v>
      </c>
      <c r="G3752" s="95" t="s">
        <v>6833</v>
      </c>
      <c r="H3752" s="95" t="s">
        <v>6179</v>
      </c>
      <c r="I3752" s="95" t="s">
        <v>8045</v>
      </c>
      <c r="J3752" s="95" t="s">
        <v>8046</v>
      </c>
    </row>
    <row r="3753" spans="1:10" ht="38.25" x14ac:dyDescent="0.3">
      <c r="A3753" s="957"/>
      <c r="B3753" s="95"/>
      <c r="C3753" s="95" t="s">
        <v>8040</v>
      </c>
      <c r="D3753" s="95" t="s">
        <v>8041</v>
      </c>
      <c r="E3753" s="95" t="s">
        <v>8042</v>
      </c>
      <c r="F3753" s="95" t="s">
        <v>8043</v>
      </c>
      <c r="G3753" s="95" t="s">
        <v>4518</v>
      </c>
      <c r="H3753" s="95" t="s">
        <v>1709</v>
      </c>
      <c r="I3753" s="95" t="s">
        <v>1791</v>
      </c>
      <c r="J3753" s="95" t="s">
        <v>8044</v>
      </c>
    </row>
    <row r="3754" spans="1:10" ht="38.25" x14ac:dyDescent="0.3">
      <c r="A3754" s="957"/>
      <c r="B3754" s="95"/>
      <c r="C3754" s="95" t="s">
        <v>8040</v>
      </c>
      <c r="D3754" s="95" t="s">
        <v>8041</v>
      </c>
      <c r="E3754" s="95" t="s">
        <v>2343</v>
      </c>
      <c r="F3754" s="95" t="s">
        <v>8043</v>
      </c>
      <c r="G3754" s="95" t="s">
        <v>6833</v>
      </c>
      <c r="H3754" s="95" t="s">
        <v>6179</v>
      </c>
      <c r="I3754" s="95" t="s">
        <v>8045</v>
      </c>
      <c r="J3754" s="95" t="s">
        <v>8046</v>
      </c>
    </row>
    <row r="3755" spans="1:10" ht="38.25" x14ac:dyDescent="0.3">
      <c r="A3755" s="964"/>
      <c r="B3755" s="141"/>
      <c r="C3755" s="141" t="s">
        <v>8539</v>
      </c>
      <c r="D3755" s="141" t="s">
        <v>8540</v>
      </c>
      <c r="E3755" s="141" t="s">
        <v>2235</v>
      </c>
      <c r="F3755" s="141"/>
      <c r="G3755" s="95"/>
      <c r="H3755" s="95"/>
      <c r="I3755" s="95"/>
      <c r="J3755" s="950"/>
    </row>
    <row r="3756" spans="1:10" ht="38.25" x14ac:dyDescent="0.3">
      <c r="A3756" s="957"/>
      <c r="B3756" s="95"/>
      <c r="C3756" s="141" t="s">
        <v>8539</v>
      </c>
      <c r="D3756" s="141" t="s">
        <v>8540</v>
      </c>
      <c r="E3756" s="95" t="s">
        <v>8541</v>
      </c>
      <c r="F3756" s="95" t="s">
        <v>7853</v>
      </c>
      <c r="G3756" s="95" t="s">
        <v>8542</v>
      </c>
      <c r="H3756" s="95" t="s">
        <v>1457</v>
      </c>
      <c r="I3756" s="95" t="s">
        <v>1677</v>
      </c>
      <c r="J3756" s="95" t="s">
        <v>8543</v>
      </c>
    </row>
    <row r="3757" spans="1:10" ht="38.25" x14ac:dyDescent="0.3">
      <c r="A3757" s="957"/>
      <c r="B3757" s="95"/>
      <c r="C3757" s="141" t="s">
        <v>8539</v>
      </c>
      <c r="D3757" s="141" t="s">
        <v>8540</v>
      </c>
      <c r="E3757" s="95" t="s">
        <v>8544</v>
      </c>
      <c r="F3757" s="95" t="s">
        <v>8545</v>
      </c>
      <c r="G3757" s="95" t="s">
        <v>8546</v>
      </c>
      <c r="H3757" s="95" t="s">
        <v>1696</v>
      </c>
      <c r="I3757" s="95" t="s">
        <v>3039</v>
      </c>
      <c r="J3757" s="95" t="s">
        <v>8547</v>
      </c>
    </row>
    <row r="3758" spans="1:10" ht="38.25" x14ac:dyDescent="0.3">
      <c r="A3758" s="957"/>
      <c r="B3758" s="95"/>
      <c r="C3758" s="141" t="s">
        <v>8539</v>
      </c>
      <c r="D3758" s="141" t="s">
        <v>8540</v>
      </c>
      <c r="E3758" s="95" t="s">
        <v>8544</v>
      </c>
      <c r="F3758" s="95" t="s">
        <v>8548</v>
      </c>
      <c r="G3758" s="95" t="s">
        <v>8549</v>
      </c>
      <c r="H3758" s="95" t="s">
        <v>2071</v>
      </c>
      <c r="I3758" s="95" t="s">
        <v>4238</v>
      </c>
      <c r="J3758" s="95" t="s">
        <v>8550</v>
      </c>
    </row>
    <row r="3759" spans="1:10" ht="38.25" x14ac:dyDescent="0.3">
      <c r="A3759" s="957"/>
      <c r="B3759" s="95"/>
      <c r="C3759" s="141" t="s">
        <v>8539</v>
      </c>
      <c r="D3759" s="141" t="s">
        <v>8540</v>
      </c>
      <c r="E3759" s="95" t="s">
        <v>8544</v>
      </c>
      <c r="F3759" s="95" t="s">
        <v>8551</v>
      </c>
      <c r="G3759" s="95" t="s">
        <v>8552</v>
      </c>
      <c r="H3759" s="95" t="s">
        <v>8553</v>
      </c>
      <c r="I3759" s="95" t="s">
        <v>2210</v>
      </c>
      <c r="J3759" s="95" t="s">
        <v>8554</v>
      </c>
    </row>
    <row r="3760" spans="1:10" ht="38.25" x14ac:dyDescent="0.3">
      <c r="A3760" s="957"/>
      <c r="B3760" s="95"/>
      <c r="C3760" s="141" t="s">
        <v>8539</v>
      </c>
      <c r="D3760" s="141" t="s">
        <v>8540</v>
      </c>
      <c r="E3760" s="95" t="s">
        <v>8555</v>
      </c>
      <c r="F3760" s="95" t="s">
        <v>8556</v>
      </c>
      <c r="G3760" s="95" t="s">
        <v>8557</v>
      </c>
      <c r="H3760" s="95" t="s">
        <v>2601</v>
      </c>
      <c r="I3760" s="95" t="s">
        <v>8558</v>
      </c>
      <c r="J3760" s="95" t="s">
        <v>8559</v>
      </c>
    </row>
    <row r="3761" spans="1:10" ht="38.25" x14ac:dyDescent="0.3">
      <c r="A3761" s="967"/>
      <c r="B3761" s="148"/>
      <c r="C3761" s="141" t="s">
        <v>8539</v>
      </c>
      <c r="D3761" s="141" t="s">
        <v>8540</v>
      </c>
      <c r="E3761" s="148" t="s">
        <v>1412</v>
      </c>
      <c r="F3761" s="95" t="s">
        <v>7853</v>
      </c>
      <c r="G3761" s="95" t="s">
        <v>1679</v>
      </c>
      <c r="H3761" s="95" t="s">
        <v>1783</v>
      </c>
      <c r="I3761" s="95" t="s">
        <v>8560</v>
      </c>
      <c r="J3761" s="95" t="s">
        <v>8561</v>
      </c>
    </row>
    <row r="3762" spans="1:10" ht="38.25" x14ac:dyDescent="0.3">
      <c r="A3762" s="967"/>
      <c r="B3762" s="148"/>
      <c r="C3762" s="141" t="s">
        <v>8539</v>
      </c>
      <c r="D3762" s="141" t="s">
        <v>8540</v>
      </c>
      <c r="E3762" s="148" t="s">
        <v>8562</v>
      </c>
      <c r="F3762" s="95" t="s">
        <v>7853</v>
      </c>
      <c r="G3762" s="95" t="s">
        <v>8563</v>
      </c>
      <c r="H3762" s="95" t="s">
        <v>8564</v>
      </c>
      <c r="I3762" s="95" t="s">
        <v>6347</v>
      </c>
      <c r="J3762" s="95" t="s">
        <v>8565</v>
      </c>
    </row>
    <row r="3763" spans="1:10" ht="38.25" x14ac:dyDescent="0.3">
      <c r="A3763" s="967"/>
      <c r="B3763" s="148"/>
      <c r="C3763" s="141" t="s">
        <v>8539</v>
      </c>
      <c r="D3763" s="141" t="s">
        <v>8540</v>
      </c>
      <c r="E3763" s="148" t="s">
        <v>8566</v>
      </c>
      <c r="F3763" s="95" t="s">
        <v>7853</v>
      </c>
      <c r="G3763" s="95" t="s">
        <v>8383</v>
      </c>
      <c r="H3763" s="95" t="s">
        <v>4313</v>
      </c>
      <c r="I3763" s="95" t="s">
        <v>2587</v>
      </c>
      <c r="J3763" s="95" t="s">
        <v>8567</v>
      </c>
    </row>
    <row r="3764" spans="1:10" ht="38.25" x14ac:dyDescent="0.3">
      <c r="A3764" s="967"/>
      <c r="B3764" s="148"/>
      <c r="C3764" s="141" t="s">
        <v>8539</v>
      </c>
      <c r="D3764" s="141" t="s">
        <v>8540</v>
      </c>
      <c r="E3764" s="148" t="s">
        <v>8568</v>
      </c>
      <c r="F3764" s="95" t="s">
        <v>7853</v>
      </c>
      <c r="G3764" s="95" t="s">
        <v>8158</v>
      </c>
      <c r="H3764" s="95" t="s">
        <v>5542</v>
      </c>
      <c r="I3764" s="95" t="s">
        <v>4285</v>
      </c>
      <c r="J3764" s="95" t="s">
        <v>8567</v>
      </c>
    </row>
    <row r="3765" spans="1:10" ht="38.25" x14ac:dyDescent="0.3">
      <c r="A3765" s="967"/>
      <c r="B3765" s="148"/>
      <c r="C3765" s="141" t="s">
        <v>8539</v>
      </c>
      <c r="D3765" s="141" t="s">
        <v>8540</v>
      </c>
      <c r="E3765" s="148" t="s">
        <v>8569</v>
      </c>
      <c r="F3765" s="95" t="s">
        <v>7853</v>
      </c>
      <c r="G3765" s="95" t="s">
        <v>8570</v>
      </c>
      <c r="H3765" s="95" t="s">
        <v>1948</v>
      </c>
      <c r="I3765" s="95" t="s">
        <v>8571</v>
      </c>
      <c r="J3765" s="95" t="s">
        <v>8567</v>
      </c>
    </row>
    <row r="3766" spans="1:10" ht="38.25" x14ac:dyDescent="0.3">
      <c r="A3766" s="967"/>
      <c r="B3766" s="148"/>
      <c r="C3766" s="141" t="s">
        <v>8539</v>
      </c>
      <c r="D3766" s="141" t="s">
        <v>8540</v>
      </c>
      <c r="E3766" s="148" t="s">
        <v>8572</v>
      </c>
      <c r="F3766" s="95" t="s">
        <v>7853</v>
      </c>
      <c r="G3766" s="95" t="s">
        <v>8573</v>
      </c>
      <c r="H3766" s="95" t="s">
        <v>8574</v>
      </c>
      <c r="I3766" s="95" t="s">
        <v>8575</v>
      </c>
      <c r="J3766" s="95" t="s">
        <v>8576</v>
      </c>
    </row>
    <row r="3767" spans="1:10" ht="38.25" x14ac:dyDescent="0.3">
      <c r="A3767" s="967"/>
      <c r="B3767" s="148"/>
      <c r="C3767" s="141" t="s">
        <v>8539</v>
      </c>
      <c r="D3767" s="141" t="s">
        <v>8540</v>
      </c>
      <c r="E3767" s="148" t="s">
        <v>1412</v>
      </c>
      <c r="F3767" s="95" t="s">
        <v>8545</v>
      </c>
      <c r="G3767" s="95" t="s">
        <v>8577</v>
      </c>
      <c r="H3767" s="95" t="s">
        <v>8578</v>
      </c>
      <c r="I3767" s="95" t="s">
        <v>1582</v>
      </c>
      <c r="J3767" s="95" t="s">
        <v>8579</v>
      </c>
    </row>
    <row r="3768" spans="1:10" ht="38.25" x14ac:dyDescent="0.3">
      <c r="A3768" s="967"/>
      <c r="B3768" s="148"/>
      <c r="C3768" s="141" t="s">
        <v>8539</v>
      </c>
      <c r="D3768" s="141" t="s">
        <v>8540</v>
      </c>
      <c r="E3768" s="148" t="s">
        <v>8580</v>
      </c>
      <c r="F3768" s="95" t="s">
        <v>8545</v>
      </c>
      <c r="G3768" s="95" t="s">
        <v>8581</v>
      </c>
      <c r="H3768" s="95" t="s">
        <v>3778</v>
      </c>
      <c r="I3768" s="95" t="s">
        <v>1446</v>
      </c>
      <c r="J3768" s="95" t="s">
        <v>8582</v>
      </c>
    </row>
    <row r="3769" spans="1:10" ht="38.25" x14ac:dyDescent="0.3">
      <c r="A3769" s="967"/>
      <c r="B3769" s="148"/>
      <c r="C3769" s="141" t="s">
        <v>8539</v>
      </c>
      <c r="D3769" s="141" t="s">
        <v>8540</v>
      </c>
      <c r="E3769" s="148" t="s">
        <v>8583</v>
      </c>
      <c r="F3769" s="95" t="s">
        <v>8545</v>
      </c>
      <c r="G3769" s="95" t="s">
        <v>8584</v>
      </c>
      <c r="H3769" s="95" t="s">
        <v>4313</v>
      </c>
      <c r="I3769" s="95" t="s">
        <v>2404</v>
      </c>
      <c r="J3769" s="95" t="s">
        <v>8582</v>
      </c>
    </row>
    <row r="3770" spans="1:10" ht="38.25" x14ac:dyDescent="0.3">
      <c r="A3770" s="967"/>
      <c r="B3770" s="148"/>
      <c r="C3770" s="141" t="s">
        <v>8539</v>
      </c>
      <c r="D3770" s="141" t="s">
        <v>8540</v>
      </c>
      <c r="E3770" s="148" t="s">
        <v>8585</v>
      </c>
      <c r="F3770" s="95" t="s">
        <v>8545</v>
      </c>
      <c r="G3770" s="95" t="s">
        <v>8586</v>
      </c>
      <c r="H3770" s="95" t="s">
        <v>8587</v>
      </c>
      <c r="I3770" s="95" t="s">
        <v>1422</v>
      </c>
      <c r="J3770" s="95" t="s">
        <v>8582</v>
      </c>
    </row>
    <row r="3771" spans="1:10" ht="25.5" x14ac:dyDescent="0.3">
      <c r="A3771" s="957"/>
      <c r="B3771" s="95"/>
      <c r="C3771" s="95" t="s">
        <v>8598</v>
      </c>
      <c r="D3771" s="95" t="s">
        <v>8599</v>
      </c>
      <c r="E3771" s="95" t="s">
        <v>8600</v>
      </c>
      <c r="F3771" s="95" t="s">
        <v>8601</v>
      </c>
      <c r="G3771" s="95" t="s">
        <v>8602</v>
      </c>
      <c r="H3771" s="95" t="s">
        <v>1932</v>
      </c>
      <c r="I3771" s="95" t="s">
        <v>1593</v>
      </c>
      <c r="J3771" s="944" t="s">
        <v>8603</v>
      </c>
    </row>
    <row r="3772" spans="1:10" ht="25.5" x14ac:dyDescent="0.3">
      <c r="A3772" s="967"/>
      <c r="B3772" s="148"/>
      <c r="C3772" s="95" t="s">
        <v>8598</v>
      </c>
      <c r="D3772" s="95" t="s">
        <v>8599</v>
      </c>
      <c r="E3772" s="95" t="s">
        <v>8600</v>
      </c>
      <c r="F3772" s="95" t="s">
        <v>8604</v>
      </c>
      <c r="G3772" s="95" t="s">
        <v>8602</v>
      </c>
      <c r="H3772" s="95" t="s">
        <v>1932</v>
      </c>
      <c r="I3772" s="95" t="s">
        <v>1593</v>
      </c>
      <c r="J3772" s="944" t="s">
        <v>8603</v>
      </c>
    </row>
    <row r="3773" spans="1:10" ht="38.25" x14ac:dyDescent="0.3">
      <c r="A3773" s="957"/>
      <c r="B3773" s="95"/>
      <c r="C3773" s="951" t="s">
        <v>9090</v>
      </c>
      <c r="D3773" s="951" t="s">
        <v>9091</v>
      </c>
      <c r="E3773" s="951" t="s">
        <v>1406</v>
      </c>
      <c r="F3773" s="951" t="s">
        <v>9092</v>
      </c>
      <c r="G3773" s="951" t="s">
        <v>1975</v>
      </c>
      <c r="H3773" s="951" t="s">
        <v>1586</v>
      </c>
      <c r="I3773" s="951" t="s">
        <v>5368</v>
      </c>
      <c r="J3773" s="951" t="s">
        <v>9093</v>
      </c>
    </row>
    <row r="3774" spans="1:10" x14ac:dyDescent="0.3">
      <c r="A3774" s="957">
        <v>1</v>
      </c>
      <c r="B3774" s="95">
        <v>1</v>
      </c>
      <c r="C3774" s="95" t="s">
        <v>9505</v>
      </c>
      <c r="D3774" s="95"/>
      <c r="E3774" s="95" t="s">
        <v>1406</v>
      </c>
      <c r="F3774" s="95" t="s">
        <v>9506</v>
      </c>
      <c r="G3774" s="95" t="s">
        <v>9507</v>
      </c>
      <c r="H3774" s="95" t="s">
        <v>2601</v>
      </c>
      <c r="I3774" s="95" t="s">
        <v>6617</v>
      </c>
      <c r="J3774" s="95">
        <v>79625257675</v>
      </c>
    </row>
    <row r="3775" spans="1:10" ht="38.25" x14ac:dyDescent="0.3">
      <c r="A3775" s="150" t="s">
        <v>10793</v>
      </c>
      <c r="B3775" s="944">
        <v>1</v>
      </c>
      <c r="C3775" s="944" t="s">
        <v>10788</v>
      </c>
      <c r="D3775" s="944" t="s">
        <v>10787</v>
      </c>
      <c r="E3775" s="95" t="s">
        <v>1406</v>
      </c>
      <c r="F3775" s="450" t="s">
        <v>10782</v>
      </c>
      <c r="G3775" s="944" t="s">
        <v>10789</v>
      </c>
      <c r="H3775" s="944" t="s">
        <v>9044</v>
      </c>
      <c r="I3775" s="944" t="s">
        <v>7030</v>
      </c>
      <c r="J3775" s="944" t="s">
        <v>10790</v>
      </c>
    </row>
    <row r="3776" spans="1:10" ht="25.5" x14ac:dyDescent="0.3">
      <c r="A3776" s="150" t="s">
        <v>8649</v>
      </c>
      <c r="B3776" s="944"/>
      <c r="C3776" s="450" t="s">
        <v>10800</v>
      </c>
      <c r="D3776" s="944" t="s">
        <v>10801</v>
      </c>
      <c r="E3776" s="95" t="s">
        <v>1406</v>
      </c>
      <c r="F3776" s="944"/>
      <c r="G3776" s="944" t="s">
        <v>9336</v>
      </c>
      <c r="H3776" s="944" t="s">
        <v>2389</v>
      </c>
      <c r="I3776" s="944" t="s">
        <v>10802</v>
      </c>
      <c r="J3776" s="944" t="s">
        <v>10803</v>
      </c>
    </row>
    <row r="3777" spans="1:10" ht="25.5" x14ac:dyDescent="0.3">
      <c r="A3777" s="978" t="s">
        <v>1261</v>
      </c>
      <c r="B3777" s="945" t="s">
        <v>1343</v>
      </c>
      <c r="C3777" s="945" t="s">
        <v>10667</v>
      </c>
      <c r="D3777" s="945" t="s">
        <v>1279</v>
      </c>
      <c r="E3777" s="944" t="s">
        <v>1345</v>
      </c>
      <c r="F3777" s="1571" t="s">
        <v>1346</v>
      </c>
      <c r="G3777" s="944"/>
      <c r="H3777" s="944"/>
      <c r="I3777" s="944"/>
      <c r="J3777" s="944"/>
    </row>
    <row r="3778" spans="1:10" ht="51" x14ac:dyDescent="0.3">
      <c r="A3778" s="978" t="s">
        <v>1261</v>
      </c>
      <c r="B3778" s="946"/>
      <c r="C3778" s="945" t="s">
        <v>10667</v>
      </c>
      <c r="D3778" s="945" t="s">
        <v>1279</v>
      </c>
      <c r="E3778" s="944" t="s">
        <v>1347</v>
      </c>
      <c r="F3778" s="1571"/>
      <c r="G3778" s="944" t="s">
        <v>1348</v>
      </c>
      <c r="H3778" s="944" t="s">
        <v>1349</v>
      </c>
      <c r="I3778" s="944" t="s">
        <v>1350</v>
      </c>
      <c r="J3778" s="944" t="s">
        <v>1351</v>
      </c>
    </row>
    <row r="3779" spans="1:10" ht="51" x14ac:dyDescent="0.3">
      <c r="A3779" s="978" t="s">
        <v>1261</v>
      </c>
      <c r="B3779" s="946"/>
      <c r="C3779" s="945" t="s">
        <v>10667</v>
      </c>
      <c r="D3779" s="945" t="s">
        <v>1279</v>
      </c>
      <c r="E3779" s="944" t="s">
        <v>1352</v>
      </c>
      <c r="F3779" s="1571"/>
      <c r="G3779" s="944" t="s">
        <v>1353</v>
      </c>
      <c r="H3779" s="944" t="s">
        <v>1354</v>
      </c>
      <c r="I3779" s="944" t="s">
        <v>1355</v>
      </c>
      <c r="J3779" s="944" t="s">
        <v>1356</v>
      </c>
    </row>
    <row r="3780" spans="1:10" ht="38.25" x14ac:dyDescent="0.3">
      <c r="A3780" s="978" t="s">
        <v>1261</v>
      </c>
      <c r="B3780" s="947"/>
      <c r="C3780" s="945" t="s">
        <v>10667</v>
      </c>
      <c r="D3780" s="945" t="s">
        <v>1279</v>
      </c>
      <c r="E3780" s="944" t="s">
        <v>1357</v>
      </c>
      <c r="F3780" s="1571"/>
      <c r="G3780" s="944" t="s">
        <v>1358</v>
      </c>
      <c r="H3780" s="944" t="s">
        <v>1359</v>
      </c>
      <c r="I3780" s="944" t="s">
        <v>1360</v>
      </c>
      <c r="J3780" s="944" t="s">
        <v>1361</v>
      </c>
    </row>
    <row r="3781" spans="1:10" ht="25.5" x14ac:dyDescent="0.3">
      <c r="A3781" s="1572" t="s">
        <v>1261</v>
      </c>
      <c r="B3781" s="1571" t="s">
        <v>1362</v>
      </c>
      <c r="C3781" s="945" t="s">
        <v>10667</v>
      </c>
      <c r="D3781" s="945" t="s">
        <v>1344</v>
      </c>
      <c r="E3781" s="944" t="s">
        <v>1363</v>
      </c>
      <c r="F3781" s="1571" t="s">
        <v>1364</v>
      </c>
      <c r="G3781" s="944"/>
      <c r="H3781" s="944"/>
      <c r="I3781" s="944"/>
      <c r="J3781" s="944"/>
    </row>
    <row r="3782" spans="1:10" ht="38.25" x14ac:dyDescent="0.3">
      <c r="A3782" s="1572"/>
      <c r="B3782" s="1571"/>
      <c r="C3782" s="945" t="s">
        <v>10667</v>
      </c>
      <c r="D3782" s="945" t="s">
        <v>1344</v>
      </c>
      <c r="E3782" s="944" t="s">
        <v>1365</v>
      </c>
      <c r="F3782" s="1571"/>
      <c r="G3782" s="944" t="s">
        <v>1366</v>
      </c>
      <c r="H3782" s="944" t="s">
        <v>1367</v>
      </c>
      <c r="I3782" s="944" t="s">
        <v>1368</v>
      </c>
      <c r="J3782" s="944" t="s">
        <v>1369</v>
      </c>
    </row>
    <row r="3783" spans="1:10" ht="38.25" x14ac:dyDescent="0.3">
      <c r="A3783" s="1572"/>
      <c r="B3783" s="1571"/>
      <c r="C3783" s="945" t="s">
        <v>10667</v>
      </c>
      <c r="D3783" s="945" t="s">
        <v>1344</v>
      </c>
      <c r="E3783" s="944" t="s">
        <v>1370</v>
      </c>
      <c r="F3783" s="1571"/>
      <c r="G3783" s="944" t="s">
        <v>1371</v>
      </c>
      <c r="H3783" s="944" t="s">
        <v>1372</v>
      </c>
      <c r="I3783" s="944" t="s">
        <v>1373</v>
      </c>
      <c r="J3783" s="944" t="s">
        <v>1374</v>
      </c>
    </row>
    <row r="3784" spans="1:10" ht="51" x14ac:dyDescent="0.3">
      <c r="A3784" s="1572"/>
      <c r="B3784" s="1571"/>
      <c r="C3784" s="945" t="s">
        <v>10667</v>
      </c>
      <c r="D3784" s="945" t="s">
        <v>1344</v>
      </c>
      <c r="E3784" s="944" t="s">
        <v>1375</v>
      </c>
      <c r="F3784" s="1571"/>
      <c r="G3784" s="944" t="s">
        <v>1376</v>
      </c>
      <c r="H3784" s="944" t="s">
        <v>1377</v>
      </c>
      <c r="I3784" s="944" t="s">
        <v>1378</v>
      </c>
      <c r="J3784" s="944" t="s">
        <v>1379</v>
      </c>
    </row>
    <row r="3785" spans="1:10" ht="25.5" x14ac:dyDescent="0.3">
      <c r="A3785" s="150"/>
      <c r="B3785" s="944"/>
      <c r="C3785" s="944" t="s">
        <v>3052</v>
      </c>
      <c r="D3785" s="944" t="s">
        <v>3053</v>
      </c>
      <c r="E3785" s="944" t="s">
        <v>1406</v>
      </c>
      <c r="F3785" s="944" t="s">
        <v>3054</v>
      </c>
      <c r="G3785" s="944" t="s">
        <v>3055</v>
      </c>
      <c r="H3785" s="944" t="s">
        <v>1586</v>
      </c>
      <c r="I3785" s="944" t="s">
        <v>2206</v>
      </c>
      <c r="J3785" s="944" t="s">
        <v>3056</v>
      </c>
    </row>
    <row r="3786" spans="1:10" ht="25.5" x14ac:dyDescent="0.3">
      <c r="A3786" s="150" t="s">
        <v>1299</v>
      </c>
      <c r="B3786" s="944"/>
      <c r="C3786" s="944" t="s">
        <v>1381</v>
      </c>
      <c r="D3786" s="944" t="s">
        <v>1380</v>
      </c>
      <c r="E3786" s="944" t="s">
        <v>1388</v>
      </c>
      <c r="F3786" s="944" t="s">
        <v>1382</v>
      </c>
      <c r="G3786" s="944" t="s">
        <v>1383</v>
      </c>
      <c r="H3786" s="944" t="s">
        <v>1384</v>
      </c>
      <c r="I3786" s="944" t="s">
        <v>1385</v>
      </c>
      <c r="J3786" s="944" t="s">
        <v>1386</v>
      </c>
    </row>
    <row r="3787" spans="1:10" ht="25.5" x14ac:dyDescent="0.3">
      <c r="A3787" s="150" t="s">
        <v>1299</v>
      </c>
      <c r="B3787" s="944"/>
      <c r="C3787" s="944" t="s">
        <v>1381</v>
      </c>
      <c r="D3787" s="944" t="s">
        <v>1380</v>
      </c>
      <c r="E3787" s="944" t="s">
        <v>1388</v>
      </c>
      <c r="F3787" s="944" t="s">
        <v>1387</v>
      </c>
      <c r="G3787" s="944" t="s">
        <v>1383</v>
      </c>
      <c r="H3787" s="944" t="s">
        <v>1384</v>
      </c>
      <c r="I3787" s="944" t="s">
        <v>1385</v>
      </c>
      <c r="J3787" s="944" t="s">
        <v>1386</v>
      </c>
    </row>
    <row r="3788" spans="1:10" ht="25.5" x14ac:dyDescent="0.3">
      <c r="A3788" s="150" t="s">
        <v>1299</v>
      </c>
      <c r="B3788" s="944"/>
      <c r="C3788" s="944" t="s">
        <v>1381</v>
      </c>
      <c r="D3788" s="944" t="s">
        <v>1380</v>
      </c>
      <c r="E3788" s="944" t="s">
        <v>1388</v>
      </c>
      <c r="F3788" s="944" t="s">
        <v>1389</v>
      </c>
      <c r="G3788" s="944" t="s">
        <v>1383</v>
      </c>
      <c r="H3788" s="944" t="s">
        <v>1384</v>
      </c>
      <c r="I3788" s="944" t="s">
        <v>1385</v>
      </c>
      <c r="J3788" s="944" t="s">
        <v>1386</v>
      </c>
    </row>
    <row r="3789" spans="1:10" ht="25.5" x14ac:dyDescent="0.3">
      <c r="A3789" s="150" t="s">
        <v>1299</v>
      </c>
      <c r="B3789" s="944"/>
      <c r="C3789" s="944" t="s">
        <v>1381</v>
      </c>
      <c r="D3789" s="944" t="s">
        <v>1380</v>
      </c>
      <c r="E3789" s="944" t="s">
        <v>1388</v>
      </c>
      <c r="F3789" s="944" t="s">
        <v>1390</v>
      </c>
      <c r="G3789" s="944" t="s">
        <v>1383</v>
      </c>
      <c r="H3789" s="944" t="s">
        <v>1384</v>
      </c>
      <c r="I3789" s="944" t="s">
        <v>1385</v>
      </c>
      <c r="J3789" s="944" t="s">
        <v>1386</v>
      </c>
    </row>
    <row r="3790" spans="1:10" ht="25.5" x14ac:dyDescent="0.3">
      <c r="A3790" s="150" t="s">
        <v>3232</v>
      </c>
      <c r="B3790" s="944" t="s">
        <v>3237</v>
      </c>
      <c r="C3790" s="944" t="s">
        <v>3238</v>
      </c>
      <c r="D3790" s="944" t="s">
        <v>3239</v>
      </c>
      <c r="E3790" s="944" t="s">
        <v>1667</v>
      </c>
      <c r="F3790" s="944" t="s">
        <v>3240</v>
      </c>
      <c r="G3790" s="944" t="s">
        <v>3241</v>
      </c>
      <c r="H3790" s="944" t="s">
        <v>3242</v>
      </c>
      <c r="I3790" s="944" t="s">
        <v>3243</v>
      </c>
      <c r="J3790" s="944" t="s">
        <v>3244</v>
      </c>
    </row>
    <row r="3791" spans="1:10" ht="25.5" x14ac:dyDescent="0.3">
      <c r="A3791" s="150" t="s">
        <v>3232</v>
      </c>
      <c r="B3791" s="944" t="s">
        <v>3245</v>
      </c>
      <c r="C3791" s="944" t="s">
        <v>3238</v>
      </c>
      <c r="D3791" s="944" t="s">
        <v>3239</v>
      </c>
      <c r="E3791" s="944" t="s">
        <v>1388</v>
      </c>
      <c r="F3791" s="944" t="s">
        <v>3246</v>
      </c>
      <c r="G3791" s="944" t="s">
        <v>3241</v>
      </c>
      <c r="H3791" s="944" t="s">
        <v>3242</v>
      </c>
      <c r="I3791" s="944" t="s">
        <v>3243</v>
      </c>
      <c r="J3791" s="944" t="s">
        <v>3244</v>
      </c>
    </row>
    <row r="3792" spans="1:10" ht="25.5" x14ac:dyDescent="0.3">
      <c r="A3792" s="150" t="s">
        <v>3232</v>
      </c>
      <c r="B3792" s="944" t="s">
        <v>3247</v>
      </c>
      <c r="C3792" s="944" t="s">
        <v>3238</v>
      </c>
      <c r="D3792" s="944" t="s">
        <v>3239</v>
      </c>
      <c r="E3792" s="944" t="s">
        <v>1510</v>
      </c>
      <c r="F3792" s="944" t="s">
        <v>3246</v>
      </c>
      <c r="G3792" s="944" t="s">
        <v>3241</v>
      </c>
      <c r="H3792" s="944" t="s">
        <v>3242</v>
      </c>
      <c r="I3792" s="944" t="s">
        <v>3243</v>
      </c>
      <c r="J3792" s="944" t="s">
        <v>3244</v>
      </c>
    </row>
    <row r="3793" spans="1:10" ht="25.5" x14ac:dyDescent="0.3">
      <c r="A3793" s="150" t="s">
        <v>3232</v>
      </c>
      <c r="B3793" s="944" t="s">
        <v>3245</v>
      </c>
      <c r="C3793" s="944" t="s">
        <v>3238</v>
      </c>
      <c r="D3793" s="944" t="s">
        <v>3239</v>
      </c>
      <c r="E3793" s="944" t="s">
        <v>1388</v>
      </c>
      <c r="F3793" s="944" t="s">
        <v>3248</v>
      </c>
      <c r="G3793" s="944" t="s">
        <v>3249</v>
      </c>
      <c r="H3793" s="944" t="s">
        <v>3250</v>
      </c>
      <c r="I3793" s="944" t="s">
        <v>1422</v>
      </c>
      <c r="J3793" s="944" t="s">
        <v>3251</v>
      </c>
    </row>
    <row r="3794" spans="1:10" ht="25.5" x14ac:dyDescent="0.3">
      <c r="A3794" s="150" t="s">
        <v>3232</v>
      </c>
      <c r="B3794" s="944" t="s">
        <v>3245</v>
      </c>
      <c r="C3794" s="944" t="s">
        <v>3238</v>
      </c>
      <c r="D3794" s="944" t="s">
        <v>3239</v>
      </c>
      <c r="E3794" s="944" t="s">
        <v>1388</v>
      </c>
      <c r="F3794" s="944" t="s">
        <v>3252</v>
      </c>
      <c r="G3794" s="944" t="s">
        <v>2693</v>
      </c>
      <c r="H3794" s="944" t="s">
        <v>1621</v>
      </c>
      <c r="I3794" s="944" t="s">
        <v>2514</v>
      </c>
      <c r="J3794" s="944" t="s">
        <v>3253</v>
      </c>
    </row>
    <row r="3795" spans="1:10" ht="25.5" x14ac:dyDescent="0.3">
      <c r="A3795" s="150" t="s">
        <v>3232</v>
      </c>
      <c r="B3795" s="944" t="s">
        <v>3245</v>
      </c>
      <c r="C3795" s="944" t="s">
        <v>3238</v>
      </c>
      <c r="D3795" s="944" t="s">
        <v>3239</v>
      </c>
      <c r="E3795" s="944" t="s">
        <v>1388</v>
      </c>
      <c r="F3795" s="944" t="s">
        <v>3254</v>
      </c>
      <c r="G3795" s="944" t="s">
        <v>3255</v>
      </c>
      <c r="H3795" s="944" t="s">
        <v>1670</v>
      </c>
      <c r="I3795" s="944" t="s">
        <v>1582</v>
      </c>
      <c r="J3795" s="944" t="s">
        <v>3256</v>
      </c>
    </row>
    <row r="3796" spans="1:10" ht="25.5" x14ac:dyDescent="0.3">
      <c r="A3796" s="150" t="s">
        <v>3232</v>
      </c>
      <c r="B3796" s="944" t="s">
        <v>3247</v>
      </c>
      <c r="C3796" s="944" t="s">
        <v>3238</v>
      </c>
      <c r="D3796" s="944" t="s">
        <v>3239</v>
      </c>
      <c r="E3796" s="944" t="s">
        <v>1510</v>
      </c>
      <c r="F3796" s="944" t="s">
        <v>3254</v>
      </c>
      <c r="G3796" s="944" t="s">
        <v>3255</v>
      </c>
      <c r="H3796" s="944" t="s">
        <v>1670</v>
      </c>
      <c r="I3796" s="944" t="s">
        <v>1582</v>
      </c>
      <c r="J3796" s="944" t="s">
        <v>3256</v>
      </c>
    </row>
    <row r="3797" spans="1:10" ht="25.5" x14ac:dyDescent="0.3">
      <c r="A3797" s="150" t="s">
        <v>3232</v>
      </c>
      <c r="B3797" s="944" t="s">
        <v>3245</v>
      </c>
      <c r="C3797" s="944" t="s">
        <v>3238</v>
      </c>
      <c r="D3797" s="944" t="s">
        <v>3239</v>
      </c>
      <c r="E3797" s="944" t="s">
        <v>1388</v>
      </c>
      <c r="F3797" s="944" t="s">
        <v>3257</v>
      </c>
      <c r="G3797" s="944" t="s">
        <v>3258</v>
      </c>
      <c r="H3797" s="944" t="s">
        <v>2601</v>
      </c>
      <c r="I3797" s="944" t="s">
        <v>3039</v>
      </c>
      <c r="J3797" s="944" t="s">
        <v>3259</v>
      </c>
    </row>
    <row r="3798" spans="1:10" ht="38.25" x14ac:dyDescent="0.3">
      <c r="A3798" s="150" t="s">
        <v>3232</v>
      </c>
      <c r="B3798" s="944" t="s">
        <v>3245</v>
      </c>
      <c r="C3798" s="944" t="s">
        <v>3238</v>
      </c>
      <c r="D3798" s="944" t="s">
        <v>3239</v>
      </c>
      <c r="E3798" s="944" t="s">
        <v>1388</v>
      </c>
      <c r="F3798" s="944" t="s">
        <v>3260</v>
      </c>
      <c r="G3798" s="944" t="s">
        <v>1936</v>
      </c>
      <c r="H3798" s="944" t="s">
        <v>3261</v>
      </c>
      <c r="I3798" s="944" t="s">
        <v>3006</v>
      </c>
      <c r="J3798" s="944" t="s">
        <v>3262</v>
      </c>
    </row>
    <row r="3799" spans="1:10" ht="25.5" x14ac:dyDescent="0.3">
      <c r="A3799" s="150" t="s">
        <v>3232</v>
      </c>
      <c r="B3799" s="944" t="s">
        <v>3245</v>
      </c>
      <c r="C3799" s="944" t="s">
        <v>3238</v>
      </c>
      <c r="D3799" s="944" t="s">
        <v>3239</v>
      </c>
      <c r="E3799" s="944" t="s">
        <v>1388</v>
      </c>
      <c r="F3799" s="944" t="s">
        <v>3263</v>
      </c>
      <c r="G3799" s="944" t="s">
        <v>3264</v>
      </c>
      <c r="H3799" s="944" t="s">
        <v>1696</v>
      </c>
      <c r="I3799" s="944" t="s">
        <v>3265</v>
      </c>
      <c r="J3799" s="944" t="s">
        <v>3266</v>
      </c>
    </row>
    <row r="3800" spans="1:10" ht="51" x14ac:dyDescent="0.3">
      <c r="A3800" s="957"/>
      <c r="B3800" s="95"/>
      <c r="C3800" s="95" t="s">
        <v>5383</v>
      </c>
      <c r="D3800" s="95" t="s">
        <v>5384</v>
      </c>
      <c r="E3800" s="95" t="s">
        <v>1406</v>
      </c>
      <c r="F3800" s="95" t="s">
        <v>5385</v>
      </c>
      <c r="G3800" s="95" t="s">
        <v>5386</v>
      </c>
      <c r="H3800" s="95" t="s">
        <v>5387</v>
      </c>
      <c r="I3800" s="95" t="s">
        <v>3769</v>
      </c>
      <c r="J3800" s="95" t="s">
        <v>5388</v>
      </c>
    </row>
    <row r="3801" spans="1:10" ht="51" x14ac:dyDescent="0.3">
      <c r="A3801" s="957"/>
      <c r="B3801" s="95"/>
      <c r="C3801" s="95" t="s">
        <v>5383</v>
      </c>
      <c r="D3801" s="95" t="s">
        <v>5384</v>
      </c>
      <c r="E3801" s="95" t="s">
        <v>1406</v>
      </c>
      <c r="F3801" s="95" t="s">
        <v>5389</v>
      </c>
      <c r="G3801" s="95" t="s">
        <v>5386</v>
      </c>
      <c r="H3801" s="95" t="s">
        <v>5387</v>
      </c>
      <c r="I3801" s="95" t="s">
        <v>3769</v>
      </c>
      <c r="J3801" s="95" t="s">
        <v>5388</v>
      </c>
    </row>
    <row r="3802" spans="1:10" ht="51" x14ac:dyDescent="0.3">
      <c r="A3802" s="957"/>
      <c r="B3802" s="95"/>
      <c r="C3802" s="95" t="s">
        <v>5383</v>
      </c>
      <c r="D3802" s="95" t="s">
        <v>5384</v>
      </c>
      <c r="E3802" s="95" t="s">
        <v>1406</v>
      </c>
      <c r="F3802" s="95" t="s">
        <v>5390</v>
      </c>
      <c r="G3802" s="95" t="s">
        <v>5386</v>
      </c>
      <c r="H3802" s="95" t="s">
        <v>5387</v>
      </c>
      <c r="I3802" s="95" t="s">
        <v>3769</v>
      </c>
      <c r="J3802" s="95" t="s">
        <v>5388</v>
      </c>
    </row>
    <row r="3803" spans="1:10" ht="51" x14ac:dyDescent="0.3">
      <c r="A3803" s="957"/>
      <c r="B3803" s="95"/>
      <c r="C3803" s="95" t="s">
        <v>5383</v>
      </c>
      <c r="D3803" s="95" t="s">
        <v>5384</v>
      </c>
      <c r="E3803" s="95" t="s">
        <v>1406</v>
      </c>
      <c r="F3803" s="95" t="s">
        <v>5391</v>
      </c>
      <c r="G3803" s="95" t="s">
        <v>5386</v>
      </c>
      <c r="H3803" s="95" t="s">
        <v>5387</v>
      </c>
      <c r="I3803" s="95" t="s">
        <v>3769</v>
      </c>
      <c r="J3803" s="95" t="s">
        <v>5388</v>
      </c>
    </row>
    <row r="3804" spans="1:10" ht="51" x14ac:dyDescent="0.3">
      <c r="A3804" s="957"/>
      <c r="B3804" s="95"/>
      <c r="C3804" s="95" t="s">
        <v>5383</v>
      </c>
      <c r="D3804" s="95" t="s">
        <v>5384</v>
      </c>
      <c r="E3804" s="95" t="s">
        <v>2343</v>
      </c>
      <c r="F3804" s="95" t="s">
        <v>5391</v>
      </c>
      <c r="G3804" s="95" t="s">
        <v>5386</v>
      </c>
      <c r="H3804" s="95" t="s">
        <v>5387</v>
      </c>
      <c r="I3804" s="95" t="s">
        <v>3769</v>
      </c>
      <c r="J3804" s="95" t="s">
        <v>5388</v>
      </c>
    </row>
    <row r="3805" spans="1:10" ht="51" x14ac:dyDescent="0.3">
      <c r="A3805" s="967"/>
      <c r="B3805" s="148"/>
      <c r="C3805" s="95" t="s">
        <v>5383</v>
      </c>
      <c r="D3805" s="95" t="s">
        <v>5384</v>
      </c>
      <c r="E3805" s="148" t="s">
        <v>1412</v>
      </c>
      <c r="F3805" s="95" t="s">
        <v>5391</v>
      </c>
      <c r="G3805" s="95" t="s">
        <v>5386</v>
      </c>
      <c r="H3805" s="95" t="s">
        <v>5387</v>
      </c>
      <c r="I3805" s="95" t="s">
        <v>3769</v>
      </c>
      <c r="J3805" s="95" t="s">
        <v>5388</v>
      </c>
    </row>
    <row r="3806" spans="1:10" ht="38.25" x14ac:dyDescent="0.3">
      <c r="A3806" s="1580">
        <v>20199</v>
      </c>
      <c r="B3806" s="126"/>
      <c r="C3806" s="945" t="s">
        <v>6916</v>
      </c>
      <c r="D3806" s="945" t="s">
        <v>6917</v>
      </c>
      <c r="E3806" s="126" t="s">
        <v>1406</v>
      </c>
      <c r="F3806" s="1582" t="s">
        <v>6918</v>
      </c>
      <c r="G3806" s="126" t="s">
        <v>6919</v>
      </c>
      <c r="H3806" s="126" t="s">
        <v>1901</v>
      </c>
      <c r="I3806" s="126" t="s">
        <v>1422</v>
      </c>
      <c r="J3806" s="126" t="s">
        <v>6920</v>
      </c>
    </row>
    <row r="3807" spans="1:10" ht="38.25" x14ac:dyDescent="0.3">
      <c r="A3807" s="1581"/>
      <c r="B3807" s="944"/>
      <c r="C3807" s="945" t="s">
        <v>6916</v>
      </c>
      <c r="D3807" s="945" t="s">
        <v>6917</v>
      </c>
      <c r="E3807" s="944" t="s">
        <v>1412</v>
      </c>
      <c r="F3807" s="1583"/>
      <c r="G3807" s="944" t="s">
        <v>6921</v>
      </c>
      <c r="H3807" s="944" t="s">
        <v>5135</v>
      </c>
      <c r="I3807" s="944" t="s">
        <v>6922</v>
      </c>
      <c r="J3807" s="126" t="s">
        <v>6920</v>
      </c>
    </row>
    <row r="3808" spans="1:10" ht="25.5" x14ac:dyDescent="0.3">
      <c r="A3808" s="965">
        <v>29140</v>
      </c>
      <c r="B3808" s="948">
        <v>914</v>
      </c>
      <c r="C3808" s="949" t="s">
        <v>5397</v>
      </c>
      <c r="D3808" s="949" t="s">
        <v>5395</v>
      </c>
      <c r="E3808" s="948" t="s">
        <v>2343</v>
      </c>
      <c r="F3808" s="948" t="s">
        <v>5398</v>
      </c>
      <c r="G3808" s="948"/>
      <c r="H3808" s="948"/>
      <c r="I3808" s="948"/>
      <c r="J3808" s="948"/>
    </row>
    <row r="3809" spans="1:10" ht="25.5" x14ac:dyDescent="0.3">
      <c r="A3809" s="965">
        <v>29140</v>
      </c>
      <c r="B3809" s="948" t="s">
        <v>5399</v>
      </c>
      <c r="C3809" s="949" t="s">
        <v>5397</v>
      </c>
      <c r="D3809" s="949" t="s">
        <v>5395</v>
      </c>
      <c r="E3809" s="948" t="s">
        <v>5400</v>
      </c>
      <c r="F3809" s="949" t="s">
        <v>5401</v>
      </c>
      <c r="G3809" s="959" t="s">
        <v>5402</v>
      </c>
      <c r="H3809" s="959" t="s">
        <v>1586</v>
      </c>
      <c r="I3809" s="959" t="s">
        <v>3656</v>
      </c>
      <c r="J3809" s="959" t="s">
        <v>5403</v>
      </c>
    </row>
    <row r="3810" spans="1:10" ht="25.5" x14ac:dyDescent="0.3">
      <c r="A3810" s="965">
        <v>29140</v>
      </c>
      <c r="B3810" s="948" t="s">
        <v>5399</v>
      </c>
      <c r="C3810" s="949" t="s">
        <v>5397</v>
      </c>
      <c r="D3810" s="949" t="s">
        <v>5395</v>
      </c>
      <c r="E3810" s="948" t="s">
        <v>5400</v>
      </c>
      <c r="F3810" s="949" t="s">
        <v>5404</v>
      </c>
      <c r="G3810" s="959" t="s">
        <v>5405</v>
      </c>
      <c r="H3810" s="959" t="s">
        <v>5406</v>
      </c>
      <c r="I3810" s="959" t="s">
        <v>5407</v>
      </c>
      <c r="J3810" s="960" t="s">
        <v>5408</v>
      </c>
    </row>
    <row r="3811" spans="1:10" ht="25.5" x14ac:dyDescent="0.3">
      <c r="A3811" s="965">
        <v>29140</v>
      </c>
      <c r="B3811" s="948" t="s">
        <v>5399</v>
      </c>
      <c r="C3811" s="949" t="s">
        <v>5397</v>
      </c>
      <c r="D3811" s="949" t="s">
        <v>5395</v>
      </c>
      <c r="E3811" s="948" t="s">
        <v>5400</v>
      </c>
      <c r="F3811" s="961" t="s">
        <v>5409</v>
      </c>
      <c r="G3811" s="948" t="s">
        <v>5410</v>
      </c>
      <c r="H3811" s="948" t="s">
        <v>5411</v>
      </c>
      <c r="I3811" s="948" t="s">
        <v>5412</v>
      </c>
      <c r="J3811" s="948" t="s">
        <v>5413</v>
      </c>
    </row>
    <row r="3812" spans="1:10" ht="25.5" x14ac:dyDescent="0.3">
      <c r="A3812" s="965">
        <v>29140</v>
      </c>
      <c r="B3812" s="948" t="s">
        <v>5399</v>
      </c>
      <c r="C3812" s="949" t="s">
        <v>5397</v>
      </c>
      <c r="D3812" s="949" t="s">
        <v>5395</v>
      </c>
      <c r="E3812" s="948" t="s">
        <v>5400</v>
      </c>
      <c r="F3812" s="961" t="s">
        <v>5414</v>
      </c>
      <c r="G3812" s="948" t="s">
        <v>5415</v>
      </c>
      <c r="H3812" s="948" t="s">
        <v>5416</v>
      </c>
      <c r="I3812" s="948" t="s">
        <v>5417</v>
      </c>
      <c r="J3812" s="948" t="s">
        <v>5418</v>
      </c>
    </row>
    <row r="3813" spans="1:10" ht="25.5" x14ac:dyDescent="0.3">
      <c r="A3813" s="965">
        <v>29140</v>
      </c>
      <c r="B3813" s="948" t="s">
        <v>5399</v>
      </c>
      <c r="C3813" s="949" t="s">
        <v>5397</v>
      </c>
      <c r="D3813" s="949" t="s">
        <v>5395</v>
      </c>
      <c r="E3813" s="948" t="s">
        <v>5400</v>
      </c>
      <c r="F3813" s="961" t="s">
        <v>5419</v>
      </c>
      <c r="G3813" s="962" t="s">
        <v>5420</v>
      </c>
      <c r="H3813" s="962" t="s">
        <v>5124</v>
      </c>
      <c r="I3813" s="962" t="s">
        <v>5421</v>
      </c>
      <c r="J3813" s="962" t="s">
        <v>5422</v>
      </c>
    </row>
    <row r="3814" spans="1:10" ht="25.5" x14ac:dyDescent="0.3">
      <c r="A3814" s="965">
        <v>29140</v>
      </c>
      <c r="B3814" s="948" t="s">
        <v>5399</v>
      </c>
      <c r="C3814" s="949" t="s">
        <v>5397</v>
      </c>
      <c r="D3814" s="949" t="s">
        <v>5395</v>
      </c>
      <c r="E3814" s="948" t="s">
        <v>5400</v>
      </c>
      <c r="F3814" s="961" t="s">
        <v>5423</v>
      </c>
      <c r="G3814" s="962" t="s">
        <v>5424</v>
      </c>
      <c r="H3814" s="962" t="s">
        <v>1720</v>
      </c>
      <c r="I3814" s="962" t="s">
        <v>5425</v>
      </c>
      <c r="J3814" s="962" t="s">
        <v>5426</v>
      </c>
    </row>
    <row r="3815" spans="1:10" ht="25.5" x14ac:dyDescent="0.3">
      <c r="A3815" s="965">
        <v>29140</v>
      </c>
      <c r="B3815" s="948" t="s">
        <v>5399</v>
      </c>
      <c r="C3815" s="949" t="s">
        <v>5397</v>
      </c>
      <c r="D3815" s="949" t="s">
        <v>5395</v>
      </c>
      <c r="E3815" s="948" t="s">
        <v>5400</v>
      </c>
      <c r="F3815" s="961" t="s">
        <v>5427</v>
      </c>
      <c r="G3815" s="962" t="s">
        <v>5428</v>
      </c>
      <c r="H3815" s="962" t="s">
        <v>5135</v>
      </c>
      <c r="I3815" s="962" t="s">
        <v>5429</v>
      </c>
      <c r="J3815" s="962" t="s">
        <v>5430</v>
      </c>
    </row>
    <row r="3816" spans="1:10" ht="25.5" x14ac:dyDescent="0.3">
      <c r="A3816" s="965">
        <v>29140</v>
      </c>
      <c r="B3816" s="948" t="s">
        <v>5399</v>
      </c>
      <c r="C3816" s="949" t="s">
        <v>5397</v>
      </c>
      <c r="D3816" s="949" t="s">
        <v>5395</v>
      </c>
      <c r="E3816" s="948" t="s">
        <v>5400</v>
      </c>
      <c r="F3816" s="961" t="s">
        <v>5431</v>
      </c>
      <c r="G3816" s="962" t="s">
        <v>5432</v>
      </c>
      <c r="H3816" s="962" t="s">
        <v>2195</v>
      </c>
      <c r="I3816" s="962" t="s">
        <v>5433</v>
      </c>
      <c r="J3816" s="962" t="s">
        <v>5434</v>
      </c>
    </row>
    <row r="3817" spans="1:10" ht="25.5" x14ac:dyDescent="0.3">
      <c r="A3817" s="965">
        <v>29140</v>
      </c>
      <c r="B3817" s="948" t="s">
        <v>5399</v>
      </c>
      <c r="C3817" s="949" t="s">
        <v>5397</v>
      </c>
      <c r="D3817" s="949" t="s">
        <v>5395</v>
      </c>
      <c r="E3817" s="948" t="s">
        <v>5400</v>
      </c>
      <c r="F3817" s="961" t="s">
        <v>5435</v>
      </c>
      <c r="G3817" s="962" t="s">
        <v>3018</v>
      </c>
      <c r="H3817" s="962" t="s">
        <v>2397</v>
      </c>
      <c r="I3817" s="962" t="s">
        <v>5436</v>
      </c>
      <c r="J3817" s="962" t="s">
        <v>5437</v>
      </c>
    </row>
    <row r="3818" spans="1:10" ht="25.5" x14ac:dyDescent="0.3">
      <c r="A3818" s="965">
        <v>29140</v>
      </c>
      <c r="B3818" s="948" t="s">
        <v>5399</v>
      </c>
      <c r="C3818" s="949" t="s">
        <v>5397</v>
      </c>
      <c r="D3818" s="949" t="s">
        <v>5395</v>
      </c>
      <c r="E3818" s="948" t="s">
        <v>5400</v>
      </c>
      <c r="F3818" s="961" t="s">
        <v>5438</v>
      </c>
      <c r="G3818" s="962" t="s">
        <v>5439</v>
      </c>
      <c r="H3818" s="962" t="s">
        <v>5440</v>
      </c>
      <c r="I3818" s="962" t="s">
        <v>5441</v>
      </c>
      <c r="J3818" s="962" t="s">
        <v>5442</v>
      </c>
    </row>
    <row r="3819" spans="1:10" ht="25.5" x14ac:dyDescent="0.3">
      <c r="A3819" s="965">
        <v>29140</v>
      </c>
      <c r="B3819" s="948" t="s">
        <v>5399</v>
      </c>
      <c r="C3819" s="949" t="s">
        <v>5397</v>
      </c>
      <c r="D3819" s="949" t="s">
        <v>5395</v>
      </c>
      <c r="E3819" s="948" t="s">
        <v>5400</v>
      </c>
      <c r="F3819" s="961" t="s">
        <v>5443</v>
      </c>
      <c r="G3819" s="962" t="s">
        <v>1900</v>
      </c>
      <c r="H3819" s="962" t="s">
        <v>2397</v>
      </c>
      <c r="I3819" s="962" t="s">
        <v>5444</v>
      </c>
      <c r="J3819" s="962" t="s">
        <v>5445</v>
      </c>
    </row>
    <row r="3820" spans="1:10" ht="25.5" x14ac:dyDescent="0.3">
      <c r="A3820" s="965">
        <v>29140</v>
      </c>
      <c r="B3820" s="948" t="s">
        <v>5399</v>
      </c>
      <c r="C3820" s="949" t="s">
        <v>5397</v>
      </c>
      <c r="D3820" s="949" t="s">
        <v>5395</v>
      </c>
      <c r="E3820" s="948" t="s">
        <v>5400</v>
      </c>
      <c r="F3820" s="961" t="s">
        <v>5446</v>
      </c>
      <c r="G3820" s="962" t="s">
        <v>5447</v>
      </c>
      <c r="H3820" s="962" t="s">
        <v>2034</v>
      </c>
      <c r="I3820" s="962" t="s">
        <v>5448</v>
      </c>
      <c r="J3820" s="962" t="s">
        <v>5449</v>
      </c>
    </row>
    <row r="3821" spans="1:10" ht="25.5" x14ac:dyDescent="0.3">
      <c r="A3821" s="965">
        <v>29140</v>
      </c>
      <c r="B3821" s="948" t="s">
        <v>5399</v>
      </c>
      <c r="C3821" s="949" t="s">
        <v>5397</v>
      </c>
      <c r="D3821" s="949" t="s">
        <v>5395</v>
      </c>
      <c r="E3821" s="948" t="s">
        <v>5400</v>
      </c>
      <c r="F3821" s="961" t="s">
        <v>5450</v>
      </c>
      <c r="G3821" s="962" t="s">
        <v>5451</v>
      </c>
      <c r="H3821" s="962" t="s">
        <v>5411</v>
      </c>
      <c r="I3821" s="962" t="s">
        <v>5452</v>
      </c>
      <c r="J3821" s="962" t="s">
        <v>5453</v>
      </c>
    </row>
    <row r="3822" spans="1:10" ht="25.5" x14ac:dyDescent="0.3">
      <c r="A3822" s="965">
        <v>29140</v>
      </c>
      <c r="B3822" s="948" t="s">
        <v>5399</v>
      </c>
      <c r="C3822" s="949" t="s">
        <v>5397</v>
      </c>
      <c r="D3822" s="949" t="s">
        <v>5395</v>
      </c>
      <c r="E3822" s="948" t="s">
        <v>5400</v>
      </c>
      <c r="F3822" s="961" t="s">
        <v>5454</v>
      </c>
      <c r="G3822" s="962" t="s">
        <v>5455</v>
      </c>
      <c r="H3822" s="962" t="s">
        <v>5456</v>
      </c>
      <c r="I3822" s="962" t="s">
        <v>1933</v>
      </c>
      <c r="J3822" s="962" t="s">
        <v>5457</v>
      </c>
    </row>
    <row r="3823" spans="1:10" ht="25.5" x14ac:dyDescent="0.3">
      <c r="A3823" s="965">
        <v>29140</v>
      </c>
      <c r="B3823" s="948" t="s">
        <v>5399</v>
      </c>
      <c r="C3823" s="949" t="s">
        <v>5397</v>
      </c>
      <c r="D3823" s="949" t="s">
        <v>5395</v>
      </c>
      <c r="E3823" s="948" t="s">
        <v>5400</v>
      </c>
      <c r="F3823" s="961" t="s">
        <v>5458</v>
      </c>
      <c r="G3823" s="962" t="s">
        <v>5459</v>
      </c>
      <c r="H3823" s="962" t="s">
        <v>5460</v>
      </c>
      <c r="I3823" s="962" t="s">
        <v>5461</v>
      </c>
      <c r="J3823" s="962" t="s">
        <v>5462</v>
      </c>
    </row>
    <row r="3824" spans="1:10" ht="25.5" x14ac:dyDescent="0.3">
      <c r="A3824" s="965">
        <v>29140</v>
      </c>
      <c r="B3824" s="948" t="s">
        <v>5399</v>
      </c>
      <c r="C3824" s="949" t="s">
        <v>5397</v>
      </c>
      <c r="D3824" s="949" t="s">
        <v>5395</v>
      </c>
      <c r="E3824" s="948" t="s">
        <v>5400</v>
      </c>
      <c r="F3824" s="961" t="s">
        <v>5463</v>
      </c>
      <c r="G3824" s="962" t="s">
        <v>5464</v>
      </c>
      <c r="H3824" s="962" t="s">
        <v>5465</v>
      </c>
      <c r="I3824" s="962" t="s">
        <v>5466</v>
      </c>
      <c r="J3824" s="962" t="s">
        <v>5467</v>
      </c>
    </row>
    <row r="3825" spans="1:10" ht="25.5" x14ac:dyDescent="0.3">
      <c r="A3825" s="965">
        <v>29140</v>
      </c>
      <c r="B3825" s="948" t="s">
        <v>5399</v>
      </c>
      <c r="C3825" s="949" t="s">
        <v>5397</v>
      </c>
      <c r="D3825" s="949" t="s">
        <v>5395</v>
      </c>
      <c r="E3825" s="948" t="s">
        <v>5400</v>
      </c>
      <c r="F3825" s="961" t="s">
        <v>5468</v>
      </c>
      <c r="G3825" s="962" t="s">
        <v>5469</v>
      </c>
      <c r="H3825" s="962" t="s">
        <v>1890</v>
      </c>
      <c r="I3825" s="962" t="s">
        <v>5470</v>
      </c>
      <c r="J3825" s="962" t="s">
        <v>5471</v>
      </c>
    </row>
    <row r="3826" spans="1:10" ht="25.5" x14ac:dyDescent="0.3">
      <c r="A3826" s="965">
        <v>29140</v>
      </c>
      <c r="B3826" s="948" t="s">
        <v>5399</v>
      </c>
      <c r="C3826" s="949" t="s">
        <v>5397</v>
      </c>
      <c r="D3826" s="949" t="s">
        <v>5395</v>
      </c>
      <c r="E3826" s="948" t="s">
        <v>5400</v>
      </c>
      <c r="F3826" s="961" t="s">
        <v>5472</v>
      </c>
      <c r="G3826" s="962" t="s">
        <v>5473</v>
      </c>
      <c r="H3826" s="962" t="s">
        <v>2518</v>
      </c>
      <c r="I3826" s="962" t="s">
        <v>5474</v>
      </c>
      <c r="J3826" s="962" t="s">
        <v>5475</v>
      </c>
    </row>
    <row r="3827" spans="1:10" ht="25.5" x14ac:dyDescent="0.3">
      <c r="A3827" s="965">
        <v>29140</v>
      </c>
      <c r="B3827" s="948" t="s">
        <v>5399</v>
      </c>
      <c r="C3827" s="949" t="s">
        <v>5397</v>
      </c>
      <c r="D3827" s="949" t="s">
        <v>5395</v>
      </c>
      <c r="E3827" s="948" t="s">
        <v>5400</v>
      </c>
      <c r="F3827" s="961" t="s">
        <v>5476</v>
      </c>
      <c r="G3827" s="962" t="s">
        <v>5464</v>
      </c>
      <c r="H3827" s="962" t="s">
        <v>5465</v>
      </c>
      <c r="I3827" s="962" t="s">
        <v>5466</v>
      </c>
      <c r="J3827" s="962" t="s">
        <v>5477</v>
      </c>
    </row>
    <row r="3828" spans="1:10" ht="25.5" x14ac:dyDescent="0.3">
      <c r="A3828" s="965">
        <v>29140</v>
      </c>
      <c r="B3828" s="948" t="s">
        <v>5399</v>
      </c>
      <c r="C3828" s="949" t="s">
        <v>5397</v>
      </c>
      <c r="D3828" s="949" t="s">
        <v>5395</v>
      </c>
      <c r="E3828" s="948" t="s">
        <v>5400</v>
      </c>
      <c r="F3828" s="961" t="s">
        <v>5478</v>
      </c>
      <c r="G3828" s="962" t="s">
        <v>5479</v>
      </c>
      <c r="H3828" s="962" t="s">
        <v>1932</v>
      </c>
      <c r="I3828" s="962" t="s">
        <v>5480</v>
      </c>
      <c r="J3828" s="962" t="s">
        <v>5481</v>
      </c>
    </row>
    <row r="3829" spans="1:10" ht="25.5" x14ac:dyDescent="0.3">
      <c r="A3829" s="965">
        <v>29140</v>
      </c>
      <c r="B3829" s="948" t="s">
        <v>5399</v>
      </c>
      <c r="C3829" s="949" t="s">
        <v>5397</v>
      </c>
      <c r="D3829" s="949" t="s">
        <v>5395</v>
      </c>
      <c r="E3829" s="948" t="s">
        <v>5400</v>
      </c>
      <c r="F3829" s="961" t="s">
        <v>5482</v>
      </c>
      <c r="G3829" s="962" t="s">
        <v>5483</v>
      </c>
      <c r="H3829" s="962" t="s">
        <v>5484</v>
      </c>
      <c r="I3829" s="962" t="s">
        <v>5485</v>
      </c>
      <c r="J3829" s="962" t="s">
        <v>5486</v>
      </c>
    </row>
    <row r="3830" spans="1:10" ht="25.5" x14ac:dyDescent="0.3">
      <c r="A3830" s="150"/>
      <c r="B3830" s="944"/>
      <c r="C3830" s="944" t="s">
        <v>3052</v>
      </c>
      <c r="D3830" s="944" t="s">
        <v>3053</v>
      </c>
      <c r="E3830" s="944" t="s">
        <v>1412</v>
      </c>
      <c r="F3830" s="944" t="s">
        <v>3054</v>
      </c>
      <c r="G3830" s="944" t="s">
        <v>3055</v>
      </c>
      <c r="H3830" s="944" t="s">
        <v>1586</v>
      </c>
      <c r="I3830" s="944" t="s">
        <v>2206</v>
      </c>
      <c r="J3830" s="944" t="s">
        <v>3056</v>
      </c>
    </row>
    <row r="3831" spans="1:10" ht="25.5" x14ac:dyDescent="0.3">
      <c r="A3831" s="150"/>
      <c r="B3831" s="944"/>
      <c r="C3831" s="944" t="s">
        <v>3282</v>
      </c>
      <c r="D3831" s="944" t="s">
        <v>3283</v>
      </c>
      <c r="E3831" s="944" t="s">
        <v>1406</v>
      </c>
      <c r="F3831" s="944" t="s">
        <v>3284</v>
      </c>
      <c r="G3831" s="944" t="s">
        <v>3285</v>
      </c>
      <c r="H3831" s="944" t="s">
        <v>3286</v>
      </c>
      <c r="I3831" s="944" t="s">
        <v>3287</v>
      </c>
      <c r="J3831" s="944" t="s">
        <v>3288</v>
      </c>
    </row>
    <row r="3832" spans="1:10" ht="25.5" x14ac:dyDescent="0.3">
      <c r="A3832" s="967" t="s">
        <v>4318</v>
      </c>
      <c r="B3832" s="95">
        <v>12300</v>
      </c>
      <c r="C3832" s="148" t="s">
        <v>4319</v>
      </c>
      <c r="D3832" s="148" t="s">
        <v>4093</v>
      </c>
      <c r="E3832" s="148" t="s">
        <v>4320</v>
      </c>
      <c r="F3832" s="148" t="s">
        <v>4321</v>
      </c>
      <c r="G3832" s="148" t="s">
        <v>4322</v>
      </c>
      <c r="H3832" s="148" t="s">
        <v>4323</v>
      </c>
      <c r="I3832" s="148" t="s">
        <v>4324</v>
      </c>
      <c r="J3832" s="148" t="s">
        <v>4325</v>
      </c>
    </row>
    <row r="3833" spans="1:10" ht="25.5" x14ac:dyDescent="0.3">
      <c r="A3833" s="967" t="s">
        <v>4318</v>
      </c>
      <c r="B3833" s="95">
        <v>12300</v>
      </c>
      <c r="C3833" s="148" t="s">
        <v>4319</v>
      </c>
      <c r="D3833" s="148" t="s">
        <v>4093</v>
      </c>
      <c r="E3833" s="148" t="s">
        <v>4320</v>
      </c>
      <c r="F3833" s="148" t="s">
        <v>4326</v>
      </c>
      <c r="G3833" s="148" t="s">
        <v>4322</v>
      </c>
      <c r="H3833" s="148" t="s">
        <v>4323</v>
      </c>
      <c r="I3833" s="148" t="s">
        <v>4324</v>
      </c>
      <c r="J3833" s="148" t="s">
        <v>4325</v>
      </c>
    </row>
    <row r="3834" spans="1:10" ht="38.25" x14ac:dyDescent="0.3">
      <c r="C3834" s="148" t="s">
        <v>5803</v>
      </c>
      <c r="D3834" s="148" t="s">
        <v>5804</v>
      </c>
      <c r="E3834" s="148" t="s">
        <v>1406</v>
      </c>
      <c r="F3834" s="148" t="s">
        <v>5805</v>
      </c>
      <c r="G3834" s="148" t="s">
        <v>4322</v>
      </c>
      <c r="H3834" s="148" t="s">
        <v>5806</v>
      </c>
      <c r="I3834" s="148" t="s">
        <v>5807</v>
      </c>
      <c r="J3834" s="148" t="s">
        <v>5808</v>
      </c>
    </row>
    <row r="3835" spans="1:10" ht="38.25" x14ac:dyDescent="0.3">
      <c r="A3835" s="957">
        <v>20165</v>
      </c>
      <c r="B3835" s="95"/>
      <c r="C3835" s="95" t="s">
        <v>5823</v>
      </c>
      <c r="D3835" s="95" t="s">
        <v>5824</v>
      </c>
      <c r="E3835" s="95" t="s">
        <v>1406</v>
      </c>
      <c r="F3835" s="95" t="s">
        <v>5825</v>
      </c>
      <c r="G3835" s="95" t="s">
        <v>5826</v>
      </c>
      <c r="H3835" s="95" t="s">
        <v>1895</v>
      </c>
      <c r="I3835" s="95" t="s">
        <v>1582</v>
      </c>
      <c r="J3835" s="958" t="s">
        <v>5827</v>
      </c>
    </row>
    <row r="3836" spans="1:10" ht="38.25" x14ac:dyDescent="0.3">
      <c r="A3836" s="967"/>
      <c r="B3836" s="148"/>
      <c r="C3836" s="95" t="s">
        <v>6285</v>
      </c>
      <c r="D3836" s="95" t="s">
        <v>6286</v>
      </c>
      <c r="E3836" s="148" t="s">
        <v>1412</v>
      </c>
      <c r="F3836" s="148">
        <v>1</v>
      </c>
      <c r="G3836" s="148" t="s">
        <v>6287</v>
      </c>
      <c r="H3836" s="148" t="s">
        <v>6288</v>
      </c>
      <c r="I3836" s="148" t="s">
        <v>4123</v>
      </c>
      <c r="J3836" s="148" t="s">
        <v>6289</v>
      </c>
    </row>
    <row r="3837" spans="1:10" ht="60.75" customHeight="1" x14ac:dyDescent="0.3">
      <c r="A3837" s="1359" t="s">
        <v>14197</v>
      </c>
      <c r="B3837" s="1358"/>
      <c r="C3837" s="1358" t="s">
        <v>14209</v>
      </c>
      <c r="D3837" s="1358" t="s">
        <v>14210</v>
      </c>
      <c r="E3837" s="1358" t="s">
        <v>1406</v>
      </c>
      <c r="F3837" s="1358" t="s">
        <v>14201</v>
      </c>
      <c r="G3837" s="1358" t="s">
        <v>14213</v>
      </c>
      <c r="H3837" s="1358" t="s">
        <v>2615</v>
      </c>
      <c r="I3837" s="1358" t="s">
        <v>14212</v>
      </c>
      <c r="J3837" s="1358" t="s">
        <v>14214</v>
      </c>
    </row>
  </sheetData>
  <autoFilter ref="A2:XFD2"/>
  <mergeCells count="63">
    <mergeCell ref="F1976:F1978"/>
    <mergeCell ref="I103:I106"/>
    <mergeCell ref="J103:J106"/>
    <mergeCell ref="J95:J98"/>
    <mergeCell ref="G99:G102"/>
    <mergeCell ref="H99:H102"/>
    <mergeCell ref="I99:I102"/>
    <mergeCell ref="J99:J102"/>
    <mergeCell ref="F1516:F1522"/>
    <mergeCell ref="F1523:F1528"/>
    <mergeCell ref="G95:G98"/>
    <mergeCell ref="H95:H98"/>
    <mergeCell ref="I95:I98"/>
    <mergeCell ref="G103:G106"/>
    <mergeCell ref="H103:H106"/>
    <mergeCell ref="J87:J90"/>
    <mergeCell ref="G91:G94"/>
    <mergeCell ref="H91:H94"/>
    <mergeCell ref="I91:I94"/>
    <mergeCell ref="J91:J94"/>
    <mergeCell ref="G87:G90"/>
    <mergeCell ref="H87:H90"/>
    <mergeCell ref="I87:I90"/>
    <mergeCell ref="J80:J82"/>
    <mergeCell ref="G83:G86"/>
    <mergeCell ref="H83:H86"/>
    <mergeCell ref="I83:I86"/>
    <mergeCell ref="J83:J86"/>
    <mergeCell ref="G80:G82"/>
    <mergeCell ref="H80:H82"/>
    <mergeCell ref="I80:I82"/>
    <mergeCell ref="J57:J60"/>
    <mergeCell ref="G76:G79"/>
    <mergeCell ref="H76:H79"/>
    <mergeCell ref="I76:I79"/>
    <mergeCell ref="J76:J79"/>
    <mergeCell ref="G57:G60"/>
    <mergeCell ref="H57:H60"/>
    <mergeCell ref="I57:I60"/>
    <mergeCell ref="A3806:A3807"/>
    <mergeCell ref="F3806:F3807"/>
    <mergeCell ref="A3595:A3596"/>
    <mergeCell ref="B3595:B3596"/>
    <mergeCell ref="C3595:C3596"/>
    <mergeCell ref="D3595:D3596"/>
    <mergeCell ref="F3595:F3596"/>
    <mergeCell ref="F3626:F3628"/>
    <mergeCell ref="G3219:J3219"/>
    <mergeCell ref="G3222:J3222"/>
    <mergeCell ref="F3777:F3780"/>
    <mergeCell ref="A3781:A3784"/>
    <mergeCell ref="B3781:B3784"/>
    <mergeCell ref="F3781:F3784"/>
    <mergeCell ref="J3627:J3628"/>
    <mergeCell ref="F3629:F3631"/>
    <mergeCell ref="J3629:J3631"/>
    <mergeCell ref="J3632:J3633"/>
    <mergeCell ref="H3296:H3297"/>
    <mergeCell ref="I3296:I3297"/>
    <mergeCell ref="J3296:J3297"/>
    <mergeCell ref="F3295:F3297"/>
    <mergeCell ref="G3296:G3297"/>
    <mergeCell ref="A3436:A3439"/>
  </mergeCells>
  <dataValidations disablePrompts="1" count="1">
    <dataValidation operator="greaterThanOrEqual" allowBlank="1" showInputMessage="1" showErrorMessage="1" sqref="H2454"/>
  </dataValidations>
  <hyperlinks>
    <hyperlink ref="J3722" r:id="rId1" display="mailto:UFA.SP5@doctorrb.ru"/>
    <hyperlink ref="J3728" r:id="rId2" display="UFA.RKGVV@doctorrb.ru"/>
    <hyperlink ref="J3729" r:id="rId3" display="mailto:UFA.RKGVV@doctorrb.ru"/>
    <hyperlink ref="J3730" r:id="rId4" display="mailto:UFA.RKGVV@doctorrb.ru"/>
    <hyperlink ref="J3790" r:id="rId5"/>
    <hyperlink ref="J3791" r:id="rId6"/>
    <hyperlink ref="J3792" r:id="rId7"/>
    <hyperlink ref="J3793" r:id="rId8"/>
    <hyperlink ref="J3794" r:id="rId9"/>
    <hyperlink ref="J3795" r:id="rId10"/>
    <hyperlink ref="J3796" r:id="rId11"/>
    <hyperlink ref="J3797" r:id="rId12"/>
    <hyperlink ref="J3798" r:id="rId13"/>
    <hyperlink ref="J3799" r:id="rId14"/>
    <hyperlink ref="J3835" r:id="rId15"/>
    <hyperlink ref="J3433" r:id="rId16" display="ufa.gkb18@doctorrb.ru"/>
    <hyperlink ref="J689" r:id="rId17" display="lucija07@bk.ru"/>
    <hyperlink ref="J2796" r:id="rId18"/>
    <hyperlink ref="J1477" r:id="rId19" display="2-22-03ermekeev.crb@doctorrb.ru"/>
    <hyperlink ref="J1479" r:id="rId20" display="2-22-03ermekeev.crb@doctorrb.ru"/>
    <hyperlink ref="J1478" r:id="rId21" display="2-22-03ermekeev.crb@doctorrb.ru"/>
    <hyperlink ref="J1893" r:id="rId22" display="sharcrbn@mail.ru  83476922076"/>
    <hyperlink ref="J229" r:id="rId23" display="V-TATYSHLY.CRB@doctorrb.ru"/>
    <hyperlink ref="J230:J233" r:id="rId24" display="V-TATYSHLY.CRB@doctorrb.ru"/>
    <hyperlink ref="J234" r:id="rId25" display="V-TATYSHLY.CRB@doctorrb.ru"/>
    <hyperlink ref="J235:J279" r:id="rId26" display="V-TATYSHLY.CRB@doctorrb.ru"/>
    <hyperlink ref="J458" r:id="rId27" display="krasnokamsk.crb@doctorrb.ru"/>
    <hyperlink ref="J461" r:id="rId28"/>
    <hyperlink ref="J463" r:id="rId29"/>
    <hyperlink ref="J464" r:id="rId30"/>
    <hyperlink ref="J465" r:id="rId31"/>
    <hyperlink ref="J466" r:id="rId32"/>
    <hyperlink ref="J467" r:id="rId33"/>
    <hyperlink ref="J468" r:id="rId34"/>
    <hyperlink ref="J469" r:id="rId35"/>
    <hyperlink ref="J470" r:id="rId36"/>
    <hyperlink ref="J471" r:id="rId37"/>
    <hyperlink ref="J472" r:id="rId38"/>
    <hyperlink ref="J473" r:id="rId39"/>
    <hyperlink ref="J474" r:id="rId40"/>
    <hyperlink ref="J475" r:id="rId41"/>
    <hyperlink ref="J476" r:id="rId42"/>
    <hyperlink ref="J477" r:id="rId43"/>
    <hyperlink ref="J478" r:id="rId44"/>
    <hyperlink ref="J479" r:id="rId45"/>
    <hyperlink ref="J480" r:id="rId46"/>
    <hyperlink ref="J481" r:id="rId47"/>
    <hyperlink ref="J482" r:id="rId48"/>
    <hyperlink ref="J483" r:id="rId49"/>
    <hyperlink ref="J484" r:id="rId50"/>
    <hyperlink ref="J485" r:id="rId51"/>
    <hyperlink ref="J486" r:id="rId52"/>
    <hyperlink ref="J487" r:id="rId53"/>
    <hyperlink ref="J488" r:id="rId54"/>
    <hyperlink ref="J489" r:id="rId55"/>
    <hyperlink ref="J490" r:id="rId56"/>
    <hyperlink ref="J491" r:id="rId57"/>
    <hyperlink ref="J492" r:id="rId58"/>
    <hyperlink ref="J493" r:id="rId59"/>
    <hyperlink ref="J494" r:id="rId60"/>
    <hyperlink ref="J495" r:id="rId61"/>
    <hyperlink ref="J496" r:id="rId62"/>
    <hyperlink ref="J497" r:id="rId63"/>
    <hyperlink ref="J498" r:id="rId64"/>
    <hyperlink ref="J459" r:id="rId65" display="krasnokamsk.crb@doctorrb.ru"/>
    <hyperlink ref="J460" r:id="rId66" display="krasnokamsk.crb@doctorrb.ru"/>
    <hyperlink ref="J462" r:id="rId67"/>
    <hyperlink ref="J499" r:id="rId68"/>
    <hyperlink ref="J500" r:id="rId69"/>
    <hyperlink ref="J618" r:id="rId70"/>
    <hyperlink ref="J619" r:id="rId71"/>
    <hyperlink ref="J620" r:id="rId72"/>
    <hyperlink ref="J621" r:id="rId73"/>
    <hyperlink ref="J622" r:id="rId74"/>
    <hyperlink ref="J623" r:id="rId75"/>
    <hyperlink ref="J624" r:id="rId76"/>
    <hyperlink ref="J625" r:id="rId77"/>
    <hyperlink ref="J626" r:id="rId78"/>
    <hyperlink ref="J627" r:id="rId79"/>
    <hyperlink ref="J628" r:id="rId80"/>
    <hyperlink ref="J629" r:id="rId81"/>
    <hyperlink ref="J630" r:id="rId82"/>
    <hyperlink ref="J631" r:id="rId83"/>
    <hyperlink ref="J632" r:id="rId84"/>
    <hyperlink ref="J633" r:id="rId85"/>
    <hyperlink ref="J634" r:id="rId86"/>
    <hyperlink ref="J635" r:id="rId87"/>
    <hyperlink ref="J636" r:id="rId88"/>
    <hyperlink ref="J637" r:id="rId89"/>
    <hyperlink ref="J638" r:id="rId90"/>
    <hyperlink ref="J639" r:id="rId91"/>
    <hyperlink ref="J640" r:id="rId92"/>
    <hyperlink ref="J641" r:id="rId93"/>
    <hyperlink ref="J642" r:id="rId94"/>
    <hyperlink ref="J643" r:id="rId95"/>
    <hyperlink ref="J644" r:id="rId96"/>
    <hyperlink ref="J645" r:id="rId97"/>
    <hyperlink ref="J646" r:id="rId98"/>
    <hyperlink ref="J647" r:id="rId99"/>
    <hyperlink ref="J648" r:id="rId100"/>
    <hyperlink ref="J649" r:id="rId101"/>
    <hyperlink ref="J650" r:id="rId102"/>
    <hyperlink ref="J651" r:id="rId103"/>
    <hyperlink ref="J652" r:id="rId104"/>
    <hyperlink ref="J653" r:id="rId105"/>
    <hyperlink ref="J654" r:id="rId106"/>
    <hyperlink ref="J655" r:id="rId107"/>
    <hyperlink ref="J656" r:id="rId108"/>
    <hyperlink ref="J657" r:id="rId109"/>
    <hyperlink ref="J658" r:id="rId110"/>
    <hyperlink ref="J659" r:id="rId111"/>
    <hyperlink ref="J660" r:id="rId112"/>
    <hyperlink ref="J661" r:id="rId113"/>
    <hyperlink ref="J662" r:id="rId114"/>
    <hyperlink ref="J663" r:id="rId115"/>
    <hyperlink ref="J664" r:id="rId116"/>
    <hyperlink ref="J665" r:id="rId117"/>
    <hyperlink ref="J666" r:id="rId118"/>
    <hyperlink ref="J667" r:id="rId119"/>
    <hyperlink ref="J668" r:id="rId120"/>
    <hyperlink ref="J669" r:id="rId121"/>
    <hyperlink ref="J670" r:id="rId122"/>
    <hyperlink ref="J671" r:id="rId123"/>
    <hyperlink ref="J672" r:id="rId124"/>
    <hyperlink ref="J673" r:id="rId125"/>
    <hyperlink ref="J674" r:id="rId126"/>
    <hyperlink ref="J675" r:id="rId127"/>
    <hyperlink ref="J676" r:id="rId128"/>
    <hyperlink ref="J677" r:id="rId129"/>
    <hyperlink ref="J678" r:id="rId130"/>
    <hyperlink ref="J679" r:id="rId131"/>
    <hyperlink ref="J680" r:id="rId132"/>
    <hyperlink ref="J681" r:id="rId133"/>
    <hyperlink ref="J682" r:id="rId134"/>
    <hyperlink ref="J683" r:id="rId135"/>
    <hyperlink ref="J2675" r:id="rId136"/>
  </hyperlinks>
  <pageMargins left="0.7" right="0.7" top="0.75" bottom="0.75" header="0.3" footer="0.3"/>
  <pageSetup paperSize="9" orientation="portrait" r:id="rId137"/>
  <legacyDrawing r:id="rId1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topLeftCell="A7" workbookViewId="0">
      <selection activeCell="C73" sqref="C73"/>
    </sheetView>
  </sheetViews>
  <sheetFormatPr defaultRowHeight="15" x14ac:dyDescent="0.25"/>
  <cols>
    <col min="1" max="2" width="8.796875" style="517"/>
    <col min="3" max="3" width="25.8984375" style="517" bestFit="1" customWidth="1"/>
    <col min="4" max="5" width="8.796875" style="517"/>
    <col min="6" max="6" width="8" style="517" customWidth="1"/>
    <col min="7" max="258" width="8.796875" style="517"/>
    <col min="259" max="259" width="25.8984375" style="517" bestFit="1" customWidth="1"/>
    <col min="260" max="261" width="8.796875" style="517"/>
    <col min="262" max="262" width="8" style="517" customWidth="1"/>
    <col min="263" max="514" width="8.796875" style="517"/>
    <col min="515" max="515" width="25.8984375" style="517" bestFit="1" customWidth="1"/>
    <col min="516" max="517" width="8.796875" style="517"/>
    <col min="518" max="518" width="8" style="517" customWidth="1"/>
    <col min="519" max="770" width="8.796875" style="517"/>
    <col min="771" max="771" width="25.8984375" style="517" bestFit="1" customWidth="1"/>
    <col min="772" max="773" width="8.796875" style="517"/>
    <col min="774" max="774" width="8" style="517" customWidth="1"/>
    <col min="775" max="1026" width="8.796875" style="517"/>
    <col min="1027" max="1027" width="25.8984375" style="517" bestFit="1" customWidth="1"/>
    <col min="1028" max="1029" width="8.796875" style="517"/>
    <col min="1030" max="1030" width="8" style="517" customWidth="1"/>
    <col min="1031" max="1282" width="8.796875" style="517"/>
    <col min="1283" max="1283" width="25.8984375" style="517" bestFit="1" customWidth="1"/>
    <col min="1284" max="1285" width="8.796875" style="517"/>
    <col min="1286" max="1286" width="8" style="517" customWidth="1"/>
    <col min="1287" max="1538" width="8.796875" style="517"/>
    <col min="1539" max="1539" width="25.8984375" style="517" bestFit="1" customWidth="1"/>
    <col min="1540" max="1541" width="8.796875" style="517"/>
    <col min="1542" max="1542" width="8" style="517" customWidth="1"/>
    <col min="1543" max="1794" width="8.796875" style="517"/>
    <col min="1795" max="1795" width="25.8984375" style="517" bestFit="1" customWidth="1"/>
    <col min="1796" max="1797" width="8.796875" style="517"/>
    <col min="1798" max="1798" width="8" style="517" customWidth="1"/>
    <col min="1799" max="2050" width="8.796875" style="517"/>
    <col min="2051" max="2051" width="25.8984375" style="517" bestFit="1" customWidth="1"/>
    <col min="2052" max="2053" width="8.796875" style="517"/>
    <col min="2054" max="2054" width="8" style="517" customWidth="1"/>
    <col min="2055" max="2306" width="8.796875" style="517"/>
    <col min="2307" max="2307" width="25.8984375" style="517" bestFit="1" customWidth="1"/>
    <col min="2308" max="2309" width="8.796875" style="517"/>
    <col min="2310" max="2310" width="8" style="517" customWidth="1"/>
    <col min="2311" max="2562" width="8.796875" style="517"/>
    <col min="2563" max="2563" width="25.8984375" style="517" bestFit="1" customWidth="1"/>
    <col min="2564" max="2565" width="8.796875" style="517"/>
    <col min="2566" max="2566" width="8" style="517" customWidth="1"/>
    <col min="2567" max="2818" width="8.796875" style="517"/>
    <col min="2819" max="2819" width="25.8984375" style="517" bestFit="1" customWidth="1"/>
    <col min="2820" max="2821" width="8.796875" style="517"/>
    <col min="2822" max="2822" width="8" style="517" customWidth="1"/>
    <col min="2823" max="3074" width="8.796875" style="517"/>
    <col min="3075" max="3075" width="25.8984375" style="517" bestFit="1" customWidth="1"/>
    <col min="3076" max="3077" width="8.796875" style="517"/>
    <col min="3078" max="3078" width="8" style="517" customWidth="1"/>
    <col min="3079" max="3330" width="8.796875" style="517"/>
    <col min="3331" max="3331" width="25.8984375" style="517" bestFit="1" customWidth="1"/>
    <col min="3332" max="3333" width="8.796875" style="517"/>
    <col min="3334" max="3334" width="8" style="517" customWidth="1"/>
    <col min="3335" max="3586" width="8.796875" style="517"/>
    <col min="3587" max="3587" width="25.8984375" style="517" bestFit="1" customWidth="1"/>
    <col min="3588" max="3589" width="8.796875" style="517"/>
    <col min="3590" max="3590" width="8" style="517" customWidth="1"/>
    <col min="3591" max="3842" width="8.796875" style="517"/>
    <col min="3843" max="3843" width="25.8984375" style="517" bestFit="1" customWidth="1"/>
    <col min="3844" max="3845" width="8.796875" style="517"/>
    <col min="3846" max="3846" width="8" style="517" customWidth="1"/>
    <col min="3847" max="4098" width="8.796875" style="517"/>
    <col min="4099" max="4099" width="25.8984375" style="517" bestFit="1" customWidth="1"/>
    <col min="4100" max="4101" width="8.796875" style="517"/>
    <col min="4102" max="4102" width="8" style="517" customWidth="1"/>
    <col min="4103" max="4354" width="8.796875" style="517"/>
    <col min="4355" max="4355" width="25.8984375" style="517" bestFit="1" customWidth="1"/>
    <col min="4356" max="4357" width="8.796875" style="517"/>
    <col min="4358" max="4358" width="8" style="517" customWidth="1"/>
    <col min="4359" max="4610" width="8.796875" style="517"/>
    <col min="4611" max="4611" width="25.8984375" style="517" bestFit="1" customWidth="1"/>
    <col min="4612" max="4613" width="8.796875" style="517"/>
    <col min="4614" max="4614" width="8" style="517" customWidth="1"/>
    <col min="4615" max="4866" width="8.796875" style="517"/>
    <col min="4867" max="4867" width="25.8984375" style="517" bestFit="1" customWidth="1"/>
    <col min="4868" max="4869" width="8.796875" style="517"/>
    <col min="4870" max="4870" width="8" style="517" customWidth="1"/>
    <col min="4871" max="5122" width="8.796875" style="517"/>
    <col min="5123" max="5123" width="25.8984375" style="517" bestFit="1" customWidth="1"/>
    <col min="5124" max="5125" width="8.796875" style="517"/>
    <col min="5126" max="5126" width="8" style="517" customWidth="1"/>
    <col min="5127" max="5378" width="8.796875" style="517"/>
    <col min="5379" max="5379" width="25.8984375" style="517" bestFit="1" customWidth="1"/>
    <col min="5380" max="5381" width="8.796875" style="517"/>
    <col min="5382" max="5382" width="8" style="517" customWidth="1"/>
    <col min="5383" max="5634" width="8.796875" style="517"/>
    <col min="5635" max="5635" width="25.8984375" style="517" bestFit="1" customWidth="1"/>
    <col min="5636" max="5637" width="8.796875" style="517"/>
    <col min="5638" max="5638" width="8" style="517" customWidth="1"/>
    <col min="5639" max="5890" width="8.796875" style="517"/>
    <col min="5891" max="5891" width="25.8984375" style="517" bestFit="1" customWidth="1"/>
    <col min="5892" max="5893" width="8.796875" style="517"/>
    <col min="5894" max="5894" width="8" style="517" customWidth="1"/>
    <col min="5895" max="6146" width="8.796875" style="517"/>
    <col min="6147" max="6147" width="25.8984375" style="517" bestFit="1" customWidth="1"/>
    <col min="6148" max="6149" width="8.796875" style="517"/>
    <col min="6150" max="6150" width="8" style="517" customWidth="1"/>
    <col min="6151" max="6402" width="8.796875" style="517"/>
    <col min="6403" max="6403" width="25.8984375" style="517" bestFit="1" customWidth="1"/>
    <col min="6404" max="6405" width="8.796875" style="517"/>
    <col min="6406" max="6406" width="8" style="517" customWidth="1"/>
    <col min="6407" max="6658" width="8.796875" style="517"/>
    <col min="6659" max="6659" width="25.8984375" style="517" bestFit="1" customWidth="1"/>
    <col min="6660" max="6661" width="8.796875" style="517"/>
    <col min="6662" max="6662" width="8" style="517" customWidth="1"/>
    <col min="6663" max="6914" width="8.796875" style="517"/>
    <col min="6915" max="6915" width="25.8984375" style="517" bestFit="1" customWidth="1"/>
    <col min="6916" max="6917" width="8.796875" style="517"/>
    <col min="6918" max="6918" width="8" style="517" customWidth="1"/>
    <col min="6919" max="7170" width="8.796875" style="517"/>
    <col min="7171" max="7171" width="25.8984375" style="517" bestFit="1" customWidth="1"/>
    <col min="7172" max="7173" width="8.796875" style="517"/>
    <col min="7174" max="7174" width="8" style="517" customWidth="1"/>
    <col min="7175" max="7426" width="8.796875" style="517"/>
    <col min="7427" max="7427" width="25.8984375" style="517" bestFit="1" customWidth="1"/>
    <col min="7428" max="7429" width="8.796875" style="517"/>
    <col min="7430" max="7430" width="8" style="517" customWidth="1"/>
    <col min="7431" max="7682" width="8.796875" style="517"/>
    <col min="7683" max="7683" width="25.8984375" style="517" bestFit="1" customWidth="1"/>
    <col min="7684" max="7685" width="8.796875" style="517"/>
    <col min="7686" max="7686" width="8" style="517" customWidth="1"/>
    <col min="7687" max="7938" width="8.796875" style="517"/>
    <col min="7939" max="7939" width="25.8984375" style="517" bestFit="1" customWidth="1"/>
    <col min="7940" max="7941" width="8.796875" style="517"/>
    <col min="7942" max="7942" width="8" style="517" customWidth="1"/>
    <col min="7943" max="8194" width="8.796875" style="517"/>
    <col min="8195" max="8195" width="25.8984375" style="517" bestFit="1" customWidth="1"/>
    <col min="8196" max="8197" width="8.796875" style="517"/>
    <col min="8198" max="8198" width="8" style="517" customWidth="1"/>
    <col min="8199" max="8450" width="8.796875" style="517"/>
    <col min="8451" max="8451" width="25.8984375" style="517" bestFit="1" customWidth="1"/>
    <col min="8452" max="8453" width="8.796875" style="517"/>
    <col min="8454" max="8454" width="8" style="517" customWidth="1"/>
    <col min="8455" max="8706" width="8.796875" style="517"/>
    <col min="8707" max="8707" width="25.8984375" style="517" bestFit="1" customWidth="1"/>
    <col min="8708" max="8709" width="8.796875" style="517"/>
    <col min="8710" max="8710" width="8" style="517" customWidth="1"/>
    <col min="8711" max="8962" width="8.796875" style="517"/>
    <col min="8963" max="8963" width="25.8984375" style="517" bestFit="1" customWidth="1"/>
    <col min="8964" max="8965" width="8.796875" style="517"/>
    <col min="8966" max="8966" width="8" style="517" customWidth="1"/>
    <col min="8967" max="9218" width="8.796875" style="517"/>
    <col min="9219" max="9219" width="25.8984375" style="517" bestFit="1" customWidth="1"/>
    <col min="9220" max="9221" width="8.796875" style="517"/>
    <col min="9222" max="9222" width="8" style="517" customWidth="1"/>
    <col min="9223" max="9474" width="8.796875" style="517"/>
    <col min="9475" max="9475" width="25.8984375" style="517" bestFit="1" customWidth="1"/>
    <col min="9476" max="9477" width="8.796875" style="517"/>
    <col min="9478" max="9478" width="8" style="517" customWidth="1"/>
    <col min="9479" max="9730" width="8.796875" style="517"/>
    <col min="9731" max="9731" width="25.8984375" style="517" bestFit="1" customWidth="1"/>
    <col min="9732" max="9733" width="8.796875" style="517"/>
    <col min="9734" max="9734" width="8" style="517" customWidth="1"/>
    <col min="9735" max="9986" width="8.796875" style="517"/>
    <col min="9987" max="9987" width="25.8984375" style="517" bestFit="1" customWidth="1"/>
    <col min="9988" max="9989" width="8.796875" style="517"/>
    <col min="9990" max="9990" width="8" style="517" customWidth="1"/>
    <col min="9991" max="10242" width="8.796875" style="517"/>
    <col min="10243" max="10243" width="25.8984375" style="517" bestFit="1" customWidth="1"/>
    <col min="10244" max="10245" width="8.796875" style="517"/>
    <col min="10246" max="10246" width="8" style="517" customWidth="1"/>
    <col min="10247" max="10498" width="8.796875" style="517"/>
    <col min="10499" max="10499" width="25.8984375" style="517" bestFit="1" customWidth="1"/>
    <col min="10500" max="10501" width="8.796875" style="517"/>
    <col min="10502" max="10502" width="8" style="517" customWidth="1"/>
    <col min="10503" max="10754" width="8.796875" style="517"/>
    <col min="10755" max="10755" width="25.8984375" style="517" bestFit="1" customWidth="1"/>
    <col min="10756" max="10757" width="8.796875" style="517"/>
    <col min="10758" max="10758" width="8" style="517" customWidth="1"/>
    <col min="10759" max="11010" width="8.796875" style="517"/>
    <col min="11011" max="11011" width="25.8984375" style="517" bestFit="1" customWidth="1"/>
    <col min="11012" max="11013" width="8.796875" style="517"/>
    <col min="11014" max="11014" width="8" style="517" customWidth="1"/>
    <col min="11015" max="11266" width="8.796875" style="517"/>
    <col min="11267" max="11267" width="25.8984375" style="517" bestFit="1" customWidth="1"/>
    <col min="11268" max="11269" width="8.796875" style="517"/>
    <col min="11270" max="11270" width="8" style="517" customWidth="1"/>
    <col min="11271" max="11522" width="8.796875" style="517"/>
    <col min="11523" max="11523" width="25.8984375" style="517" bestFit="1" customWidth="1"/>
    <col min="11524" max="11525" width="8.796875" style="517"/>
    <col min="11526" max="11526" width="8" style="517" customWidth="1"/>
    <col min="11527" max="11778" width="8.796875" style="517"/>
    <col min="11779" max="11779" width="25.8984375" style="517" bestFit="1" customWidth="1"/>
    <col min="11780" max="11781" width="8.796875" style="517"/>
    <col min="11782" max="11782" width="8" style="517" customWidth="1"/>
    <col min="11783" max="12034" width="8.796875" style="517"/>
    <col min="12035" max="12035" width="25.8984375" style="517" bestFit="1" customWidth="1"/>
    <col min="12036" max="12037" width="8.796875" style="517"/>
    <col min="12038" max="12038" width="8" style="517" customWidth="1"/>
    <col min="12039" max="12290" width="8.796875" style="517"/>
    <col min="12291" max="12291" width="25.8984375" style="517" bestFit="1" customWidth="1"/>
    <col min="12292" max="12293" width="8.796875" style="517"/>
    <col min="12294" max="12294" width="8" style="517" customWidth="1"/>
    <col min="12295" max="12546" width="8.796875" style="517"/>
    <col min="12547" max="12547" width="25.8984375" style="517" bestFit="1" customWidth="1"/>
    <col min="12548" max="12549" width="8.796875" style="517"/>
    <col min="12550" max="12550" width="8" style="517" customWidth="1"/>
    <col min="12551" max="12802" width="8.796875" style="517"/>
    <col min="12803" max="12803" width="25.8984375" style="517" bestFit="1" customWidth="1"/>
    <col min="12804" max="12805" width="8.796875" style="517"/>
    <col min="12806" max="12806" width="8" style="517" customWidth="1"/>
    <col min="12807" max="13058" width="8.796875" style="517"/>
    <col min="13059" max="13059" width="25.8984375" style="517" bestFit="1" customWidth="1"/>
    <col min="13060" max="13061" width="8.796875" style="517"/>
    <col min="13062" max="13062" width="8" style="517" customWidth="1"/>
    <col min="13063" max="13314" width="8.796875" style="517"/>
    <col min="13315" max="13315" width="25.8984375" style="517" bestFit="1" customWidth="1"/>
    <col min="13316" max="13317" width="8.796875" style="517"/>
    <col min="13318" max="13318" width="8" style="517" customWidth="1"/>
    <col min="13319" max="13570" width="8.796875" style="517"/>
    <col min="13571" max="13571" width="25.8984375" style="517" bestFit="1" customWidth="1"/>
    <col min="13572" max="13573" width="8.796875" style="517"/>
    <col min="13574" max="13574" width="8" style="517" customWidth="1"/>
    <col min="13575" max="13826" width="8.796875" style="517"/>
    <col min="13827" max="13827" width="25.8984375" style="517" bestFit="1" customWidth="1"/>
    <col min="13828" max="13829" width="8.796875" style="517"/>
    <col min="13830" max="13830" width="8" style="517" customWidth="1"/>
    <col min="13831" max="14082" width="8.796875" style="517"/>
    <col min="14083" max="14083" width="25.8984375" style="517" bestFit="1" customWidth="1"/>
    <col min="14084" max="14085" width="8.796875" style="517"/>
    <col min="14086" max="14086" width="8" style="517" customWidth="1"/>
    <col min="14087" max="14338" width="8.796875" style="517"/>
    <col min="14339" max="14339" width="25.8984375" style="517" bestFit="1" customWidth="1"/>
    <col min="14340" max="14341" width="8.796875" style="517"/>
    <col min="14342" max="14342" width="8" style="517" customWidth="1"/>
    <col min="14343" max="14594" width="8.796875" style="517"/>
    <col min="14595" max="14595" width="25.8984375" style="517" bestFit="1" customWidth="1"/>
    <col min="14596" max="14597" width="8.796875" style="517"/>
    <col min="14598" max="14598" width="8" style="517" customWidth="1"/>
    <col min="14599" max="14850" width="8.796875" style="517"/>
    <col min="14851" max="14851" width="25.8984375" style="517" bestFit="1" customWidth="1"/>
    <col min="14852" max="14853" width="8.796875" style="517"/>
    <col min="14854" max="14854" width="8" style="517" customWidth="1"/>
    <col min="14855" max="15106" width="8.796875" style="517"/>
    <col min="15107" max="15107" width="25.8984375" style="517" bestFit="1" customWidth="1"/>
    <col min="15108" max="15109" width="8.796875" style="517"/>
    <col min="15110" max="15110" width="8" style="517" customWidth="1"/>
    <col min="15111" max="15362" width="8.796875" style="517"/>
    <col min="15363" max="15363" width="25.8984375" style="517" bestFit="1" customWidth="1"/>
    <col min="15364" max="15365" width="8.796875" style="517"/>
    <col min="15366" max="15366" width="8" style="517" customWidth="1"/>
    <col min="15367" max="15618" width="8.796875" style="517"/>
    <col min="15619" max="15619" width="25.8984375" style="517" bestFit="1" customWidth="1"/>
    <col min="15620" max="15621" width="8.796875" style="517"/>
    <col min="15622" max="15622" width="8" style="517" customWidth="1"/>
    <col min="15623" max="15874" width="8.796875" style="517"/>
    <col min="15875" max="15875" width="25.8984375" style="517" bestFit="1" customWidth="1"/>
    <col min="15876" max="15877" width="8.796875" style="517"/>
    <col min="15878" max="15878" width="8" style="517" customWidth="1"/>
    <col min="15879" max="16130" width="8.796875" style="517"/>
    <col min="16131" max="16131" width="25.8984375" style="517" bestFit="1" customWidth="1"/>
    <col min="16132" max="16133" width="8.796875" style="517"/>
    <col min="16134" max="16134" width="8" style="517" customWidth="1"/>
    <col min="16135" max="16384" width="8.796875" style="517"/>
  </cols>
  <sheetData>
    <row r="1" spans="1:14" x14ac:dyDescent="0.25">
      <c r="A1" s="1591" t="s">
        <v>9640</v>
      </c>
      <c r="B1" s="1592"/>
      <c r="C1" s="1592"/>
      <c r="D1" s="1592"/>
      <c r="E1" s="1592"/>
      <c r="F1" s="1592"/>
      <c r="G1" s="1592"/>
      <c r="H1" s="1592"/>
      <c r="I1" s="1592"/>
      <c r="J1" s="1592"/>
      <c r="K1" s="1592"/>
      <c r="L1" s="1592"/>
    </row>
    <row r="2" spans="1:14" ht="15.75" thickBot="1" x14ac:dyDescent="0.3">
      <c r="D2" s="517" t="s">
        <v>9641</v>
      </c>
      <c r="F2" s="518">
        <v>43709</v>
      </c>
    </row>
    <row r="3" spans="1:14" ht="15.75" customHeight="1" thickBot="1" x14ac:dyDescent="0.3">
      <c r="A3" s="1593" t="s">
        <v>9642</v>
      </c>
      <c r="B3" s="1596" t="s">
        <v>9643</v>
      </c>
      <c r="C3" s="1599" t="s">
        <v>9644</v>
      </c>
      <c r="D3" s="1596" t="s">
        <v>9645</v>
      </c>
      <c r="E3" s="1603" t="s">
        <v>9646</v>
      </c>
      <c r="F3" s="1604"/>
      <c r="G3" s="1604"/>
      <c r="H3" s="1604"/>
      <c r="I3" s="1604"/>
      <c r="J3" s="1604"/>
      <c r="K3" s="1604"/>
      <c r="L3" s="1604"/>
      <c r="M3" s="1604"/>
      <c r="N3" s="1605"/>
    </row>
    <row r="4" spans="1:14" ht="36.75" customHeight="1" thickBot="1" x14ac:dyDescent="0.3">
      <c r="A4" s="1594"/>
      <c r="B4" s="1597"/>
      <c r="C4" s="1600"/>
      <c r="D4" s="1597"/>
      <c r="E4" s="1606" t="s">
        <v>9647</v>
      </c>
      <c r="F4" s="1604"/>
      <c r="G4" s="1604"/>
      <c r="H4" s="1604"/>
      <c r="I4" s="1604"/>
      <c r="J4" s="1605"/>
      <c r="K4" s="1607" t="s">
        <v>9648</v>
      </c>
      <c r="L4" s="1608"/>
      <c r="M4" s="1607" t="s">
        <v>9649</v>
      </c>
      <c r="N4" s="1609"/>
    </row>
    <row r="5" spans="1:14" ht="26.25" thickBot="1" x14ac:dyDescent="0.3">
      <c r="A5" s="1594"/>
      <c r="B5" s="1597"/>
      <c r="C5" s="1600"/>
      <c r="D5" s="1597"/>
      <c r="E5" s="1610" t="s">
        <v>9650</v>
      </c>
      <c r="F5" s="1611"/>
      <c r="G5" s="1614" t="s">
        <v>9651</v>
      </c>
      <c r="H5" s="1615"/>
      <c r="I5" s="1616" t="s">
        <v>9652</v>
      </c>
      <c r="J5" s="1617"/>
      <c r="K5" s="519" t="s">
        <v>9653</v>
      </c>
      <c r="L5" s="520" t="s">
        <v>9654</v>
      </c>
      <c r="M5" s="521" t="s">
        <v>9655</v>
      </c>
      <c r="N5" s="522" t="s">
        <v>9656</v>
      </c>
    </row>
    <row r="6" spans="1:14" ht="15.75" thickBot="1" x14ac:dyDescent="0.3">
      <c r="A6" s="1595"/>
      <c r="B6" s="1598"/>
      <c r="C6" s="1601"/>
      <c r="D6" s="1602"/>
      <c r="E6" s="523" t="s">
        <v>9657</v>
      </c>
      <c r="F6" s="524" t="s">
        <v>9658</v>
      </c>
      <c r="G6" s="523" t="s">
        <v>9657</v>
      </c>
      <c r="H6" s="524" t="s">
        <v>9658</v>
      </c>
      <c r="I6" s="525" t="s">
        <v>9657</v>
      </c>
      <c r="J6" s="523" t="s">
        <v>9658</v>
      </c>
      <c r="K6" s="526" t="s">
        <v>9657</v>
      </c>
      <c r="L6" s="527" t="s">
        <v>9658</v>
      </c>
      <c r="M6" s="528" t="s">
        <v>9657</v>
      </c>
      <c r="N6" s="527" t="s">
        <v>9658</v>
      </c>
    </row>
    <row r="7" spans="1:14" ht="15.75" thickBot="1" x14ac:dyDescent="0.3">
      <c r="A7" s="529" t="s">
        <v>9659</v>
      </c>
      <c r="B7" s="530">
        <v>1</v>
      </c>
      <c r="C7" s="531" t="s">
        <v>9660</v>
      </c>
      <c r="D7" s="532">
        <f>[1]МАКС!D7+[1]РЕСО!D7+[1]КАПИТАЛ!D7+[1]СОГАЗ!D7+[1]АСТРА!D7+[1]СПАСЕНИЕ!D7+[1]АЛЬФАСТРАХОВАНИЕ!D7</f>
        <v>1074523</v>
      </c>
      <c r="E7" s="532">
        <f>[1]МАКС!E7+[1]РЕСО!E7+[1]КАПИТАЛ!E7+[1]СОГАЗ!E7+[1]АСТРА!E7+[1]СПАСЕНИЕ!E7+[1]АЛЬФАСТРАХОВАНИЕ!E7</f>
        <v>6229</v>
      </c>
      <c r="F7" s="532">
        <f>[1]МАКС!F7+[1]РЕСО!F7+[1]КАПИТАЛ!F7+[1]СОГАЗ!F7+[1]АСТРА!F7+[1]СПАСЕНИЕ!F7+[1]АЛЬФАСТРАХОВАНИЕ!F7</f>
        <v>5893</v>
      </c>
      <c r="G7" s="532">
        <f>[1]МАКС!G7+[1]РЕСО!G7+[1]КАПИТАЛ!G7+[1]СОГАЗ!G7+[1]АСТРА!G7+[1]СПАСЕНИЕ!G7+[1]АЛЬФАСТРАХОВАНИЕ!G7</f>
        <v>31761</v>
      </c>
      <c r="H7" s="532">
        <f>[1]МАКС!H7+[1]РЕСО!H7+[1]КАПИТАЛ!H7+[1]СОГАЗ!H7+[1]АСТРА!H7+[1]СПАСЕНИЕ!H7+[1]АЛЬФАСТРАХОВАНИЕ!H7</f>
        <v>30404</v>
      </c>
      <c r="I7" s="532">
        <f>[1]МАКС!I7+[1]РЕСО!I7+[1]КАПИТАЛ!I7+[1]СОГАЗ!I7+[1]АСТРА!I7+[1]СПАСЕНИЕ!I7+[1]АЛЬФАСТРАХОВАНИЕ!I7</f>
        <v>83547</v>
      </c>
      <c r="J7" s="532">
        <f>[1]МАКС!J7+[1]РЕСО!J7+[1]КАПИТАЛ!J7+[1]СОГАЗ!J7+[1]АСТРА!J7+[1]СПАСЕНИЕ!J7+[1]АЛЬФАСТРАХОВАНИЕ!J7</f>
        <v>78637</v>
      </c>
      <c r="K7" s="532">
        <f>[1]МАКС!K7+[1]РЕСО!K7+[1]КАПИТАЛ!K7+[1]СОГАЗ!K7+[1]АСТРА!K7+[1]СПАСЕНИЕ!K7+[1]АЛЬФАСТРАХОВАНИЕ!K7</f>
        <v>280180</v>
      </c>
      <c r="L7" s="532">
        <f>[1]МАКС!L7+[1]РЕСО!L7+[1]КАПИТАЛ!L7+[1]СОГАЗ!L7+[1]АСТРА!L7+[1]СПАСЕНИЕ!L7+[1]АЛЬФАСТРАХОВАНИЕ!L7</f>
        <v>281935</v>
      </c>
      <c r="M7" s="532">
        <f>[1]МАКС!M7+[1]РЕСО!M7+[1]КАПИТАЛ!M7+[1]СОГАЗ!M7+[1]АСТРА!M7+[1]СПАСЕНИЕ!M7+[1]АЛЬФАСТРАХОВАНИЕ!M7</f>
        <v>81305</v>
      </c>
      <c r="N7" s="532">
        <f>[1]МАКС!N7+[1]РЕСО!N7+[1]КАПИТАЛ!N7+[1]СОГАЗ!N7+[1]АСТРА!N7+[1]СПАСЕНИЕ!N7+[1]АЛЬФАСТРАХОВАНИЕ!N7</f>
        <v>194632</v>
      </c>
    </row>
    <row r="8" spans="1:14" ht="15.75" thickBot="1" x14ac:dyDescent="0.3">
      <c r="A8" s="1618" t="s">
        <v>9661</v>
      </c>
      <c r="B8" s="533">
        <v>1</v>
      </c>
      <c r="C8" s="534" t="s">
        <v>9662</v>
      </c>
      <c r="D8" s="532">
        <f>[1]МАКС!D8+[1]РЕСО!D8+[1]КАПИТАЛ!D8+[1]СОГАЗ!D8+[1]АСТРА!D8+[1]СПАСЕНИЕ!D8+[1]АЛЬФАСТРАХОВАНИЕ!D8</f>
        <v>17348</v>
      </c>
      <c r="E8" s="532">
        <f>[1]МАКС!E8+[1]РЕСО!E8+[1]КАПИТАЛ!E8+[1]СОГАЗ!E8+[1]АСТРА!E8+[1]СПАСЕНИЕ!E8+[1]АЛЬФАСТРАХОВАНИЕ!E8</f>
        <v>49</v>
      </c>
      <c r="F8" s="532">
        <f>[1]МАКС!F8+[1]РЕСО!F8+[1]КАПИТАЛ!F8+[1]СОГАЗ!F8+[1]АСТРА!F8+[1]СПАСЕНИЕ!F8+[1]АЛЬФАСТРАХОВАНИЕ!F8</f>
        <v>58</v>
      </c>
      <c r="G8" s="532">
        <f>[1]МАКС!G8+[1]РЕСО!G8+[1]КАПИТАЛ!G8+[1]СОГАЗ!G8+[1]АСТРА!G8+[1]СПАСЕНИЕ!G8+[1]АЛЬФАСТРАХОВАНИЕ!G8</f>
        <v>378</v>
      </c>
      <c r="H8" s="532">
        <f>[1]МАКС!H8+[1]РЕСО!H8+[1]КАПИТАЛ!H8+[1]СОГАЗ!H8+[1]АСТРА!H8+[1]СПАСЕНИЕ!H8+[1]АЛЬФАСТРАХОВАНИЕ!H8</f>
        <v>349</v>
      </c>
      <c r="I8" s="532">
        <f>[1]МАКС!I8+[1]РЕСО!I8+[1]КАПИТАЛ!I8+[1]СОГАЗ!I8+[1]АСТРА!I8+[1]СПАСЕНИЕ!I8+[1]АЛЬФАСТРАХОВАНИЕ!I8</f>
        <v>1259</v>
      </c>
      <c r="J8" s="532">
        <f>[1]МАКС!J8+[1]РЕСО!J8+[1]КАПИТАЛ!J8+[1]СОГАЗ!J8+[1]АСТРА!J8+[1]СПАСЕНИЕ!J8+[1]АЛЬФАСТРАХОВАНИЕ!J8</f>
        <v>1160</v>
      </c>
      <c r="K8" s="532">
        <f>[1]МАКС!K8+[1]РЕСО!K8+[1]КАПИТАЛ!K8+[1]СОГАЗ!K8+[1]АСТРА!K8+[1]СПАСЕНИЕ!K8+[1]АЛЬФАСТРАХОВАНИЕ!K8</f>
        <v>5077</v>
      </c>
      <c r="L8" s="532">
        <f>[1]МАКС!L8+[1]РЕСО!L8+[1]КАПИТАЛ!L8+[1]СОГАЗ!L8+[1]АСТРА!L8+[1]СПАСЕНИЕ!L8+[1]АЛЬФАСТРАХОВАНИЕ!L8</f>
        <v>4179</v>
      </c>
      <c r="M8" s="532">
        <f>[1]МАКС!M8+[1]РЕСО!M8+[1]КАПИТАЛ!M8+[1]СОГАЗ!M8+[1]АСТРА!M8+[1]СПАСЕНИЕ!M8+[1]АЛЬФАСТРАХОВАНИЕ!M8</f>
        <v>1470</v>
      </c>
      <c r="N8" s="532">
        <f>[1]МАКС!N8+[1]РЕСО!N8+[1]КАПИТАЛ!N8+[1]СОГАЗ!N8+[1]АСТРА!N8+[1]СПАСЕНИЕ!N8+[1]АЛЬФАСТРАХОВАНИЕ!N8</f>
        <v>3369</v>
      </c>
    </row>
    <row r="9" spans="1:14" ht="15.75" thickBot="1" x14ac:dyDescent="0.3">
      <c r="A9" s="1619"/>
      <c r="B9" s="535">
        <v>2</v>
      </c>
      <c r="C9" s="536" t="s">
        <v>9663</v>
      </c>
      <c r="D9" s="532">
        <f>[1]МАКС!D9+[1]РЕСО!D9+[1]КАПИТАЛ!D9+[1]СОГАЗ!D9+[1]АСТРА!D9+[1]СПАСЕНИЕ!D9+[1]АЛЬФАСТРАХОВАНИЕ!D9</f>
        <v>63430</v>
      </c>
      <c r="E9" s="532">
        <f>[1]МАКС!E9+[1]РЕСО!E9+[1]КАПИТАЛ!E9+[1]СОГАЗ!E9+[1]АСТРА!E9+[1]СПАСЕНИЕ!E9+[1]АЛЬФАСТРАХОВАНИЕ!E9</f>
        <v>316</v>
      </c>
      <c r="F9" s="532">
        <f>[1]МАКС!F9+[1]РЕСО!F9+[1]КАПИТАЛ!F9+[1]СОГАЗ!F9+[1]АСТРА!F9+[1]СПАСЕНИЕ!F9+[1]АЛЬФАСТРАХОВАНИЕ!F9</f>
        <v>280</v>
      </c>
      <c r="G9" s="532">
        <f>[1]МАКС!G9+[1]РЕСО!G9+[1]КАПИТАЛ!G9+[1]СОГАЗ!G9+[1]АСТРА!G9+[1]СПАСЕНИЕ!G9+[1]АЛЬФАСТРАХОВАНИЕ!G9</f>
        <v>1585</v>
      </c>
      <c r="H9" s="532">
        <f>[1]МАКС!H9+[1]РЕСО!H9+[1]КАПИТАЛ!H9+[1]СОГАЗ!H9+[1]АСТРА!H9+[1]СПАСЕНИЕ!H9+[1]АЛЬФАСТРАХОВАНИЕ!H9</f>
        <v>1533</v>
      </c>
      <c r="I9" s="532">
        <f>[1]МАКС!I9+[1]РЕСО!I9+[1]КАПИТАЛ!I9+[1]СОГАЗ!I9+[1]АСТРА!I9+[1]СПАСЕНИЕ!I9+[1]АЛЬФАСТРАХОВАНИЕ!I9</f>
        <v>4997</v>
      </c>
      <c r="J9" s="532">
        <f>[1]МАКС!J9+[1]РЕСО!J9+[1]КАПИТАЛ!J9+[1]СОГАЗ!J9+[1]АСТРА!J9+[1]СПАСЕНИЕ!J9+[1]АЛЬФАСТРАХОВАНИЕ!J9</f>
        <v>4523</v>
      </c>
      <c r="K9" s="532">
        <f>[1]МАКС!K9+[1]РЕСО!K9+[1]КАПИТАЛ!K9+[1]СОГАЗ!K9+[1]АСТРА!K9+[1]СПАСЕНИЕ!K9+[1]АЛЬФАСТРАХОВАНИЕ!K9</f>
        <v>16462</v>
      </c>
      <c r="L9" s="532">
        <f>[1]МАКС!L9+[1]РЕСО!L9+[1]КАПИТАЛ!L9+[1]СОГАЗ!L9+[1]АСТРА!L9+[1]СПАСЕНИЕ!L9+[1]АЛЬФАСТРАХОВАНИЕ!L9</f>
        <v>15559</v>
      </c>
      <c r="M9" s="532">
        <f>[1]МАКС!M9+[1]РЕСО!M9+[1]КАПИТАЛ!M9+[1]СОГАЗ!M9+[1]АСТРА!M9+[1]СПАСЕНИЕ!M9+[1]АЛЬФАСТРАХОВАНИЕ!M9</f>
        <v>5504</v>
      </c>
      <c r="N9" s="532">
        <f>[1]МАКС!N9+[1]РЕСО!N9+[1]КАПИТАЛ!N9+[1]СОГАЗ!N9+[1]АСТРА!N9+[1]СПАСЕНИЕ!N9+[1]АЛЬФАСТРАХОВАНИЕ!N9</f>
        <v>12671</v>
      </c>
    </row>
    <row r="10" spans="1:14" ht="15.75" thickBot="1" x14ac:dyDescent="0.3">
      <c r="A10" s="1619"/>
      <c r="B10" s="535">
        <v>3</v>
      </c>
      <c r="C10" s="536" t="s">
        <v>9664</v>
      </c>
      <c r="D10" s="532">
        <f>[1]МАКС!D10+[1]РЕСО!D10+[1]КАПИТАЛ!D10+[1]СОГАЗ!D10+[1]АСТРА!D10+[1]СПАСЕНИЕ!D10+[1]АЛЬФАСТРАХОВАНИЕ!D10</f>
        <v>136891</v>
      </c>
      <c r="E10" s="532">
        <f>[1]МАКС!E10+[1]РЕСО!E10+[1]КАПИТАЛ!E10+[1]СОГАЗ!E10+[1]АСТРА!E10+[1]СПАСЕНИЕ!E10+[1]АЛЬФАСТРАХОВАНИЕ!E10</f>
        <v>766</v>
      </c>
      <c r="F10" s="532">
        <f>[1]МАКС!F10+[1]РЕСО!F10+[1]КАПИТАЛ!F10+[1]СОГАЗ!F10+[1]АСТРА!F10+[1]СПАСЕНИЕ!F10+[1]АЛЬФАСТРАХОВАНИЕ!F10</f>
        <v>751</v>
      </c>
      <c r="G10" s="532">
        <f>[1]МАКС!G10+[1]РЕСО!G10+[1]КАПИТАЛ!G10+[1]СОГАЗ!G10+[1]АСТРА!G10+[1]СПАСЕНИЕ!G10+[1]АЛЬФАСТРАХОВАНИЕ!G10</f>
        <v>4032</v>
      </c>
      <c r="H10" s="532">
        <f>[1]МАКС!H10+[1]РЕСО!H10+[1]КАПИТАЛ!H10+[1]СОГАЗ!H10+[1]АСТРА!H10+[1]СПАСЕНИЕ!H10+[1]АЛЬФАСТРАХОВАНИЕ!H10</f>
        <v>3889</v>
      </c>
      <c r="I10" s="532">
        <f>[1]МАКС!I10+[1]РЕСО!I10+[1]КАПИТАЛ!I10+[1]СОГАЗ!I10+[1]АСТРА!I10+[1]СПАСЕНИЕ!I10+[1]АЛЬФАСТРАХОВАНИЕ!I10</f>
        <v>11521</v>
      </c>
      <c r="J10" s="532">
        <f>[1]МАКС!J10+[1]РЕСО!J10+[1]КАПИТАЛ!J10+[1]СОГАЗ!J10+[1]АСТРА!J10+[1]СПАСЕНИЕ!J10+[1]АЛЬФАСТРАХОВАНИЕ!J10</f>
        <v>10674</v>
      </c>
      <c r="K10" s="532">
        <f>[1]МАКС!K10+[1]РЕСО!K10+[1]КАПИТАЛ!K10+[1]СОГАЗ!K10+[1]АСТРА!K10+[1]СПАСЕНИЕ!K10+[1]АЛЬФАСТРАХОВАНИЕ!K10</f>
        <v>37635</v>
      </c>
      <c r="L10" s="532">
        <f>[1]МАКС!L10+[1]РЕСО!L10+[1]КАПИТАЛ!L10+[1]СОГАЗ!L10+[1]АСТРА!L10+[1]СПАСЕНИЕ!L10+[1]АЛЬФАСТРАХОВАНИЕ!L10</f>
        <v>35055</v>
      </c>
      <c r="M10" s="532">
        <f>[1]МАКС!M10+[1]РЕСО!M10+[1]КАПИТАЛ!M10+[1]СОГАЗ!M10+[1]АСТРА!M10+[1]СПАСЕНИЕ!M10+[1]АЛЬФАСТРАХОВАНИЕ!M10</f>
        <v>10011</v>
      </c>
      <c r="N10" s="532">
        <f>[1]МАКС!N10+[1]РЕСО!N10+[1]КАПИТАЛ!N10+[1]СОГАЗ!N10+[1]АСТРА!N10+[1]СПАСЕНИЕ!N10+[1]АЛЬФАСТРАХОВАНИЕ!N10</f>
        <v>22557</v>
      </c>
    </row>
    <row r="11" spans="1:14" ht="15.75" thickBot="1" x14ac:dyDescent="0.3">
      <c r="A11" s="1619"/>
      <c r="B11" s="535">
        <v>4</v>
      </c>
      <c r="C11" s="536" t="s">
        <v>9665</v>
      </c>
      <c r="D11" s="532">
        <f>[1]МАКС!D11+[1]РЕСО!D11+[1]КАПИТАЛ!D11+[1]СОГАЗ!D11+[1]АСТРА!D11+[1]СПАСЕНИЕ!D11+[1]АЛЬФАСТРАХОВАНИЕ!D11</f>
        <v>106220</v>
      </c>
      <c r="E11" s="532">
        <f>[1]МАКС!E11+[1]РЕСО!E11+[1]КАПИТАЛ!E11+[1]СОГАЗ!E11+[1]АСТРА!E11+[1]СПАСЕНИЕ!E11+[1]АЛЬФАСТРАХОВАНИЕ!E11</f>
        <v>601</v>
      </c>
      <c r="F11" s="532">
        <f>[1]МАКС!F11+[1]РЕСО!F11+[1]КАПИТАЛ!F11+[1]СОГАЗ!F11+[1]АСТРА!F11+[1]СПАСЕНИЕ!F11+[1]АЛЬФАСТРАХОВАНИЕ!F11</f>
        <v>549</v>
      </c>
      <c r="G11" s="532">
        <f>[1]МАКС!G11+[1]РЕСО!G11+[1]КАПИТАЛ!G11+[1]СОГАЗ!G11+[1]АСТРА!G11+[1]СПАСЕНИЕ!G11+[1]АЛЬФАСТРАХОВАНИЕ!G11</f>
        <v>3234</v>
      </c>
      <c r="H11" s="532">
        <f>[1]МАКС!H11+[1]РЕСО!H11+[1]КАПИТАЛ!H11+[1]СОГАЗ!H11+[1]АСТРА!H11+[1]СПАСЕНИЕ!H11+[1]АЛЬФАСТРАХОВАНИЕ!H11</f>
        <v>2887</v>
      </c>
      <c r="I11" s="532">
        <f>[1]МАКС!I11+[1]РЕСО!I11+[1]КАПИТАЛ!I11+[1]СОГАЗ!I11+[1]АСТРА!I11+[1]СПАСЕНИЕ!I11+[1]АЛЬФАСТРАХОВАНИЕ!I11</f>
        <v>8848</v>
      </c>
      <c r="J11" s="532">
        <f>[1]МАКС!J11+[1]РЕСО!J11+[1]КАПИТАЛ!J11+[1]СОГАЗ!J11+[1]АСТРА!J11+[1]СПАСЕНИЕ!J11+[1]АЛЬФАСТРАХОВАНИЕ!J11</f>
        <v>8130</v>
      </c>
      <c r="K11" s="532">
        <f>[1]МАКС!K11+[1]РЕСО!K11+[1]КАПИТАЛ!K11+[1]СОГАЗ!K11+[1]АСТРА!K11+[1]СПАСЕНИЕ!K11+[1]АЛЬФАСТРАХОВАНИЕ!K11</f>
        <v>27813</v>
      </c>
      <c r="L11" s="532">
        <f>[1]МАКС!L11+[1]РЕСО!L11+[1]КАПИТАЛ!L11+[1]СОГАЗ!L11+[1]АСТРА!L11+[1]СПАСЕНИЕ!L11+[1]АЛЬФАСТРАХОВАНИЕ!L11</f>
        <v>26086</v>
      </c>
      <c r="M11" s="532">
        <f>[1]МАКС!M11+[1]РЕСО!M11+[1]КАПИТАЛ!M11+[1]СОГАЗ!M11+[1]АСТРА!M11+[1]СПАСЕНИЕ!M11+[1]АЛЬФАСТРАХОВАНИЕ!M11</f>
        <v>8840</v>
      </c>
      <c r="N11" s="532">
        <f>[1]МАКС!N11+[1]РЕСО!N11+[1]КАПИТАЛ!N11+[1]СОГАЗ!N11+[1]АСТРА!N11+[1]СПАСЕНИЕ!N11+[1]АЛЬФАСТРАХОВАНИЕ!N11</f>
        <v>19232</v>
      </c>
    </row>
    <row r="12" spans="1:14" ht="15.75" thickBot="1" x14ac:dyDescent="0.3">
      <c r="A12" s="1619"/>
      <c r="B12" s="535">
        <v>5</v>
      </c>
      <c r="C12" s="536" t="s">
        <v>9666</v>
      </c>
      <c r="D12" s="532">
        <f>[1]МАКС!D12+[1]РЕСО!D12+[1]КАПИТАЛ!D12+[1]СОГАЗ!D12+[1]АСТРА!D12+[1]СПАСЕНИЕ!D12+[1]АЛЬФАСТРАХОВАНИЕ!D12</f>
        <v>140643</v>
      </c>
      <c r="E12" s="532">
        <f>[1]МАКС!E12+[1]РЕСО!E12+[1]КАПИТАЛ!E12+[1]СОГАЗ!E12+[1]АСТРА!E12+[1]СПАСЕНИЕ!E12+[1]АЛЬФАСТРАХОВАНИЕ!E12</f>
        <v>650</v>
      </c>
      <c r="F12" s="532">
        <f>[1]МАКС!F12+[1]РЕСО!F12+[1]КАПИТАЛ!F12+[1]СОГАЗ!F12+[1]АСТРА!F12+[1]СПАСЕНИЕ!F12+[1]АЛЬФАСТРАХОВАНИЕ!F12</f>
        <v>613</v>
      </c>
      <c r="G12" s="532">
        <f>[1]МАКС!G12+[1]РЕСО!G12+[1]КАПИТАЛ!G12+[1]СОГАЗ!G12+[1]АСТРА!G12+[1]СПАСЕНИЕ!G12+[1]АЛЬФАСТРАХОВАНИЕ!G12</f>
        <v>3256</v>
      </c>
      <c r="H12" s="532">
        <f>[1]МАКС!H12+[1]РЕСО!H12+[1]КАПИТАЛ!H12+[1]СОГАЗ!H12+[1]АСТРА!H12+[1]СПАСЕНИЕ!H12+[1]АЛЬФАСТРАХОВАНИЕ!H12</f>
        <v>3166</v>
      </c>
      <c r="I12" s="532">
        <f>[1]МАКС!I12+[1]РЕСО!I12+[1]КАПИТАЛ!I12+[1]СОГАЗ!I12+[1]АСТРА!I12+[1]СПАСЕНИЕ!I12+[1]АЛЬФАСТРАХОВАНИЕ!I12</f>
        <v>10298</v>
      </c>
      <c r="J12" s="532">
        <f>[1]МАКС!J12+[1]РЕСО!J12+[1]КАПИТАЛ!J12+[1]СОГАЗ!J12+[1]АСТРА!J12+[1]СПАСЕНИЕ!J12+[1]АЛЬФАСТРАХОВАНИЕ!J12</f>
        <v>9844</v>
      </c>
      <c r="K12" s="532">
        <f>[1]МАКС!K12+[1]РЕСО!K12+[1]КАПИТАЛ!K12+[1]СОГАЗ!K12+[1]АСТРА!K12+[1]СПАСЕНИЕ!K12+[1]АЛЬФАСТРАХОВАНИЕ!K12</f>
        <v>40253</v>
      </c>
      <c r="L12" s="532">
        <f>[1]МАКС!L12+[1]РЕСО!L12+[1]КАПИТАЛ!L12+[1]СОГАЗ!L12+[1]АСТРА!L12+[1]СПАСЕНИЕ!L12+[1]АЛЬФАСТРАХОВАНИЕ!L12</f>
        <v>34303</v>
      </c>
      <c r="M12" s="532">
        <f>[1]МАКС!M12+[1]РЕСО!M12+[1]КАПИТАЛ!M12+[1]СОГАЗ!M12+[1]АСТРА!M12+[1]СПАСЕНИЕ!M12+[1]АЛЬФАСТРАХОВАНИЕ!M12</f>
        <v>11503</v>
      </c>
      <c r="N12" s="532">
        <f>[1]МАКС!N12+[1]РЕСО!N12+[1]КАПИТАЛ!N12+[1]СОГАЗ!N12+[1]АСТРА!N12+[1]СПАСЕНИЕ!N12+[1]АЛЬФАСТРАХОВАНИЕ!N12</f>
        <v>26757</v>
      </c>
    </row>
    <row r="13" spans="1:14" ht="15.75" thickBot="1" x14ac:dyDescent="0.3">
      <c r="A13" s="1619"/>
      <c r="B13" s="535">
        <v>6</v>
      </c>
      <c r="C13" s="536" t="s">
        <v>9667</v>
      </c>
      <c r="D13" s="532">
        <f>[1]МАКС!D13+[1]РЕСО!D13+[1]КАПИТАЛ!D13+[1]СОГАЗ!D13+[1]АСТРА!D13+[1]СПАСЕНИЕ!D13+[1]АЛЬФАСТРАХОВАНИЕ!D13</f>
        <v>58768</v>
      </c>
      <c r="E13" s="532">
        <f>[1]МАКС!E13+[1]РЕСО!E13+[1]КАПИТАЛ!E13+[1]СОГАЗ!E13+[1]АСТРА!E13+[1]СПАСЕНИЕ!E13+[1]АЛЬФАСТРАХОВАНИЕ!E13</f>
        <v>313</v>
      </c>
      <c r="F13" s="532">
        <f>[1]МАКС!F13+[1]РЕСО!F13+[1]КАПИТАЛ!F13+[1]СОГАЗ!F13+[1]АСТРА!F13+[1]СПАСЕНИЕ!F13+[1]АЛЬФАСТРАХОВАНИЕ!F13</f>
        <v>311</v>
      </c>
      <c r="G13" s="532">
        <f>[1]МАКС!G13+[1]РЕСО!G13+[1]КАПИТАЛ!G13+[1]СОГАЗ!G13+[1]АСТРА!G13+[1]СПАСЕНИЕ!G13+[1]АЛЬФАСТРАХОВАНИЕ!G13</f>
        <v>1665</v>
      </c>
      <c r="H13" s="532">
        <f>[1]МАКС!H13+[1]РЕСО!H13+[1]КАПИТАЛ!H13+[1]СОГАЗ!H13+[1]АСТРА!H13+[1]СПАСЕНИЕ!H13+[1]АЛЬФАСТРАХОВАНИЕ!H13</f>
        <v>1593</v>
      </c>
      <c r="I13" s="532">
        <f>[1]МАКС!I13+[1]РЕСО!I13+[1]КАПИТАЛ!I13+[1]СОГАЗ!I13+[1]АСТРА!I13+[1]СПАСЕНИЕ!I13+[1]АЛЬФАСТРАХОВАНИЕ!I13</f>
        <v>5490</v>
      </c>
      <c r="J13" s="532">
        <f>[1]МАКС!J13+[1]РЕСО!J13+[1]КАПИТАЛ!J13+[1]СОГАЗ!J13+[1]АСТРА!J13+[1]СПАСЕНИЕ!J13+[1]АЛЬФАСТРАХОВАНИЕ!J13</f>
        <v>5439</v>
      </c>
      <c r="K13" s="532">
        <f>[1]МАКС!K13+[1]РЕСО!K13+[1]КАПИТАЛ!K13+[1]СОГАЗ!K13+[1]АСТРА!K13+[1]СПАСЕНИЕ!K13+[1]АЛЬФАСТРАХОВАНИЕ!K13</f>
        <v>15254</v>
      </c>
      <c r="L13" s="532">
        <f>[1]МАКС!L13+[1]РЕСО!L13+[1]КАПИТАЛ!L13+[1]СОГАЗ!L13+[1]АСТРА!L13+[1]СПАСЕНИЕ!L13+[1]АЛЬФАСТРАХОВАНИЕ!L13</f>
        <v>14671</v>
      </c>
      <c r="M13" s="532">
        <f>[1]МАКС!M13+[1]РЕСО!M13+[1]КАПИТАЛ!M13+[1]СОГАЗ!M13+[1]АСТРА!M13+[1]СПАСЕНИЕ!M13+[1]АЛЬФАСТРАХОВАНИЕ!M13</f>
        <v>4266</v>
      </c>
      <c r="N13" s="532">
        <f>[1]МАКС!N13+[1]РЕСО!N13+[1]КАПИТАЛ!N13+[1]СОГАЗ!N13+[1]АСТРА!N13+[1]СПАСЕНИЕ!N13+[1]АЛЬФАСТРАХОВАНИЕ!N13</f>
        <v>9766</v>
      </c>
    </row>
    <row r="14" spans="1:14" ht="15.75" thickBot="1" x14ac:dyDescent="0.3">
      <c r="A14" s="1619"/>
      <c r="B14" s="535">
        <v>7</v>
      </c>
      <c r="C14" s="536" t="s">
        <v>9668</v>
      </c>
      <c r="D14" s="532">
        <f>[1]МАКС!D14+[1]РЕСО!D14+[1]КАПИТАЛ!D14+[1]СОГАЗ!D14+[1]АСТРА!D14+[1]СПАСЕНИЕ!D14+[1]АЛЬФАСТРАХОВАНИЕ!D14</f>
        <v>260246</v>
      </c>
      <c r="E14" s="532">
        <f>[1]МАКС!E14+[1]РЕСО!E14+[1]КАПИТАЛ!E14+[1]СОГАЗ!E14+[1]АСТРА!E14+[1]СПАСЕНИЕ!E14+[1]АЛЬФАСТРАХОВАНИЕ!E14</f>
        <v>1404</v>
      </c>
      <c r="F14" s="532">
        <f>[1]МАКС!F14+[1]РЕСО!F14+[1]КАПИТАЛ!F14+[1]СОГАЗ!F14+[1]АСТРА!F14+[1]СПАСЕНИЕ!F14+[1]АЛЬФАСТРАХОВАНИЕ!F14</f>
        <v>1285</v>
      </c>
      <c r="G14" s="532">
        <f>[1]МАКС!G14+[1]РЕСО!G14+[1]КАПИТАЛ!G14+[1]СОГАЗ!G14+[1]АСТРА!G14+[1]СПАСЕНИЕ!G14+[1]АЛЬФАСТРАХОВАНИЕ!G14</f>
        <v>7403</v>
      </c>
      <c r="H14" s="532">
        <f>[1]МАКС!H14+[1]РЕСО!H14+[1]КАПИТАЛ!H14+[1]СОГАЗ!H14+[1]АСТРА!H14+[1]СПАСЕНИЕ!H14+[1]АЛЬФАСТРАХОВАНИЕ!H14</f>
        <v>6838</v>
      </c>
      <c r="I14" s="532">
        <f>[1]МАКС!I14+[1]РЕСО!I14+[1]КАПИТАЛ!I14+[1]СОГАЗ!I14+[1]АСТРА!I14+[1]СПАСЕНИЕ!I14+[1]АЛЬФАСТРАХОВАНИЕ!I14</f>
        <v>21506</v>
      </c>
      <c r="J14" s="532">
        <f>[1]МАКС!J14+[1]РЕСО!J14+[1]КАПИТАЛ!J14+[1]СОГАЗ!J14+[1]АСТРА!J14+[1]СПАСЕНИЕ!J14+[1]АЛЬФАСТРАХОВАНИЕ!J14</f>
        <v>20523</v>
      </c>
      <c r="K14" s="532">
        <f>[1]МАКС!K14+[1]РЕСО!K14+[1]КАПИТАЛ!K14+[1]СОГАЗ!K14+[1]АСТРА!K14+[1]СПАСЕНИЕ!K14+[1]АЛЬФАСТРАХОВАНИЕ!K14</f>
        <v>70402</v>
      </c>
      <c r="L14" s="532">
        <f>[1]МАКС!L14+[1]РЕСО!L14+[1]КАПИТАЛ!L14+[1]СОГАЗ!L14+[1]АСТРА!L14+[1]СПАСЕНИЕ!L14+[1]АЛЬФАСТРАХОВАНИЕ!L14</f>
        <v>67265</v>
      </c>
      <c r="M14" s="532">
        <f>[1]МАКС!M14+[1]РЕСО!M14+[1]КАПИТАЛ!M14+[1]СОГАЗ!M14+[1]АСТРА!M14+[1]СПАСЕНИЕ!M14+[1]АЛЬФАСТРАХОВАНИЕ!M14</f>
        <v>18321</v>
      </c>
      <c r="N14" s="532">
        <f>[1]МАКС!N14+[1]РЕСО!N14+[1]КАПИТАЛ!N14+[1]СОГАЗ!N14+[1]АСТРА!N14+[1]СПАСЕНИЕ!N14+[1]АЛЬФАСТРАХОВАНИЕ!N14</f>
        <v>45299</v>
      </c>
    </row>
    <row r="15" spans="1:14" ht="15.75" thickBot="1" x14ac:dyDescent="0.3">
      <c r="A15" s="1619"/>
      <c r="B15" s="537">
        <v>8</v>
      </c>
      <c r="C15" s="538" t="s">
        <v>9669</v>
      </c>
      <c r="D15" s="532">
        <f>[1]МАКС!D15+[1]РЕСО!D15+[1]КАПИТАЛ!D15+[1]СОГАЗ!D15+[1]АСТРА!D15+[1]СПАСЕНИЕ!D15+[1]АЛЬФАСТРАХОВАНИЕ!D15</f>
        <v>15043</v>
      </c>
      <c r="E15" s="532">
        <f>[1]МАКС!E15+[1]РЕСО!E15+[1]КАПИТАЛ!E15+[1]СОГАЗ!E15+[1]АСТРА!E15+[1]СПАСЕНИЕ!E15+[1]АЛЬФАСТРАХОВАНИЕ!E15</f>
        <v>58</v>
      </c>
      <c r="F15" s="532">
        <f>[1]МАКС!F15+[1]РЕСО!F15+[1]КАПИТАЛ!F15+[1]СОГАЗ!F15+[1]АСТРА!F15+[1]СПАСЕНИЕ!F15+[1]АЛЬФАСТРАХОВАНИЕ!F15</f>
        <v>60</v>
      </c>
      <c r="G15" s="532">
        <f>[1]МАКС!G15+[1]РЕСО!G15+[1]КАПИТАЛ!G15+[1]СОГАЗ!G15+[1]АСТРА!G15+[1]СПАСЕНИЕ!G15+[1]АЛЬФАСТРАХОВАНИЕ!G15</f>
        <v>328</v>
      </c>
      <c r="H15" s="532">
        <f>[1]МАКС!H15+[1]РЕСО!H15+[1]КАПИТАЛ!H15+[1]СОГАЗ!H15+[1]АСТРА!H15+[1]СПАСЕНИЕ!H15+[1]АЛЬФАСТРАХОВАНИЕ!H15</f>
        <v>304</v>
      </c>
      <c r="I15" s="532">
        <f>[1]МАКС!I15+[1]РЕСО!I15+[1]КАПИТАЛ!I15+[1]СОГАЗ!I15+[1]АСТРА!I15+[1]СПАСЕНИЕ!I15+[1]АЛЬФАСТРАХОВАНИЕ!I15</f>
        <v>1178</v>
      </c>
      <c r="J15" s="532">
        <f>[1]МАКС!J15+[1]РЕСО!J15+[1]КАПИТАЛ!J15+[1]СОГАЗ!J15+[1]АСТРА!J15+[1]СПАСЕНИЕ!J15+[1]АЛЬФАСТРАХОВАНИЕ!J15</f>
        <v>1120</v>
      </c>
      <c r="K15" s="532">
        <f>[1]МАКС!K15+[1]РЕСО!K15+[1]КАПИТАЛ!K15+[1]СОГАЗ!K15+[1]АСТРА!K15+[1]СПАСЕНИЕ!K15+[1]АЛЬФАСТРАХОВАНИЕ!K15</f>
        <v>4384</v>
      </c>
      <c r="L15" s="532">
        <f>[1]МАКС!L15+[1]РЕСО!L15+[1]КАПИТАЛ!L15+[1]СОГАЗ!L15+[1]АСТРА!L15+[1]СПАСЕНИЕ!L15+[1]АЛЬФАСТРАХОВАНИЕ!L15</f>
        <v>3912</v>
      </c>
      <c r="M15" s="532">
        <f>[1]МАКС!M15+[1]РЕСО!M15+[1]КАПИТАЛ!M15+[1]СОГАЗ!M15+[1]АСТРА!M15+[1]СПАСЕНИЕ!M15+[1]АЛЬФАСТРАХОВАНИЕ!M15</f>
        <v>1206</v>
      </c>
      <c r="N15" s="532">
        <f>[1]МАКС!N15+[1]РЕСО!N15+[1]КАПИТАЛ!N15+[1]СОГАЗ!N15+[1]АСТРА!N15+[1]СПАСЕНИЕ!N15+[1]АЛЬФАСТРАХОВАНИЕ!N15</f>
        <v>2493</v>
      </c>
    </row>
    <row r="16" spans="1:14" ht="15.75" thickBot="1" x14ac:dyDescent="0.3">
      <c r="A16" s="1620"/>
      <c r="B16" s="539"/>
      <c r="C16" s="540" t="s">
        <v>9670</v>
      </c>
      <c r="D16" s="532">
        <f>[1]МАКС!D16+[1]РЕСО!D16+[1]КАПИТАЛ!D16+[1]СОГАЗ!D16+[1]АСТРА!D16+[1]СПАСЕНИЕ!D16+[1]АЛЬФАСТРАХОВАНИЕ!D16</f>
        <v>798589</v>
      </c>
      <c r="E16" s="532">
        <f>[1]МАКС!E16+[1]РЕСО!E16+[1]КАПИТАЛ!E16+[1]СОГАЗ!E16+[1]АСТРА!E16+[1]СПАСЕНИЕ!E16+[1]АЛЬФАСТРАХОВАНИЕ!E16</f>
        <v>4157</v>
      </c>
      <c r="F16" s="532">
        <f>[1]МАКС!F16+[1]РЕСО!F16+[1]КАПИТАЛ!F16+[1]СОГАЗ!F16+[1]АСТРА!F16+[1]СПАСЕНИЕ!F16+[1]АЛЬФАСТРАХОВАНИЕ!F16</f>
        <v>3907</v>
      </c>
      <c r="G16" s="532">
        <f>[1]МАКС!G16+[1]РЕСО!G16+[1]КАПИТАЛ!G16+[1]СОГАЗ!G16+[1]АСТРА!G16+[1]СПАСЕНИЕ!G16+[1]АЛЬФАСТРАХОВАНИЕ!G16</f>
        <v>21881</v>
      </c>
      <c r="H16" s="532">
        <f>[1]МАКС!H16+[1]РЕСО!H16+[1]КАПИТАЛ!H16+[1]СОГАЗ!H16+[1]АСТРА!H16+[1]СПАСЕНИЕ!H16+[1]АЛЬФАСТРАХОВАНИЕ!H16</f>
        <v>20559</v>
      </c>
      <c r="I16" s="532">
        <f>[1]МАКС!I16+[1]РЕСО!I16+[1]КАПИТАЛ!I16+[1]СОГАЗ!I16+[1]АСТРА!I16+[1]СПАСЕНИЕ!I16+[1]АЛЬФАСТРАХОВАНИЕ!I16</f>
        <v>65097</v>
      </c>
      <c r="J16" s="532">
        <f>[1]МАКС!J16+[1]РЕСО!J16+[1]КАПИТАЛ!J16+[1]СОГАЗ!J16+[1]АСТРА!J16+[1]СПАСЕНИЕ!J16+[1]АЛЬФАСТРАХОВАНИЕ!J16</f>
        <v>61413</v>
      </c>
      <c r="K16" s="532">
        <f>[1]МАКС!K16+[1]РЕСО!K16+[1]КАПИТАЛ!K16+[1]СОГАЗ!K16+[1]АСТРА!K16+[1]СПАСЕНИЕ!K16+[1]АЛЬФАСТРАХОВАНИЕ!K16</f>
        <v>217280</v>
      </c>
      <c r="L16" s="532">
        <f>[1]МАКС!L16+[1]РЕСО!L16+[1]КАПИТАЛ!L16+[1]СОГАЗ!L16+[1]АСТРА!L16+[1]СПАСЕНИЕ!L16+[1]АЛЬФАСТРАХОВАНИЕ!L16</f>
        <v>201030</v>
      </c>
      <c r="M16" s="532">
        <f>[1]МАКС!M16+[1]РЕСО!M16+[1]КАПИТАЛ!M16+[1]СОГАЗ!M16+[1]АСТРА!M16+[1]СПАСЕНИЕ!M16+[1]АЛЬФАСТРАХОВАНИЕ!M16</f>
        <v>61121</v>
      </c>
      <c r="N16" s="532">
        <f>[1]МАКС!N16+[1]РЕСО!N16+[1]КАПИТАЛ!N16+[1]СОГАЗ!N16+[1]АСТРА!N16+[1]СПАСЕНИЕ!N16+[1]АЛЬФАСТРАХОВАНИЕ!N16</f>
        <v>142144</v>
      </c>
    </row>
    <row r="17" spans="1:14" ht="15.75" thickBot="1" x14ac:dyDescent="0.3">
      <c r="A17" s="1619" t="s">
        <v>9671</v>
      </c>
      <c r="B17" s="541">
        <v>1</v>
      </c>
      <c r="C17" s="542" t="s">
        <v>9672</v>
      </c>
      <c r="D17" s="532">
        <f>[1]МАКС!D17+[1]РЕСО!D17+[1]КАПИТАЛ!D17+[1]СОГАЗ!D17+[1]АСТРА!D17+[1]СПАСЕНИЕ!D17+[1]АЛЬФАСТРАХОВАНИЕ!D17</f>
        <v>60343</v>
      </c>
      <c r="E17" s="532">
        <f>[1]МАКС!E17+[1]РЕСО!E17+[1]КАПИТАЛ!E17+[1]СОГАЗ!E17+[1]АСТРА!E17+[1]СПАСЕНИЕ!E17+[1]АЛЬФАСТРАХОВАНИЕ!E17</f>
        <v>361</v>
      </c>
      <c r="F17" s="532">
        <f>[1]МАКС!F17+[1]РЕСО!F17+[1]КАПИТАЛ!F17+[1]СОГАЗ!F17+[1]АСТРА!F17+[1]СПАСЕНИЕ!F17+[1]АЛЬФАСТРАХОВАНИЕ!F17</f>
        <v>294</v>
      </c>
      <c r="G17" s="532">
        <f>[1]МАКС!G17+[1]РЕСО!G17+[1]КАПИТАЛ!G17+[1]СОГАЗ!G17+[1]АСТРА!G17+[1]СПАСЕНИЕ!G17+[1]АЛЬФАСТРАХОВАНИЕ!G17</f>
        <v>1717</v>
      </c>
      <c r="H17" s="532">
        <f>[1]МАКС!H17+[1]РЕСО!H17+[1]КАПИТАЛ!H17+[1]СОГАЗ!H17+[1]АСТРА!H17+[1]СПАСЕНИЕ!H17+[1]АЛЬФАСТРАХОВАНИЕ!H17</f>
        <v>1603</v>
      </c>
      <c r="I17" s="532">
        <f>[1]МАКС!I17+[1]РЕСО!I17+[1]КАПИТАЛ!I17+[1]СОГАЗ!I17+[1]АСТРА!I17+[1]СПАСЕНИЕ!I17+[1]АЛЬФАСТРАХОВАНИЕ!I17</f>
        <v>6402</v>
      </c>
      <c r="J17" s="532">
        <f>[1]МАКС!J17+[1]РЕСО!J17+[1]КАПИТАЛ!J17+[1]СОГАЗ!J17+[1]АСТРА!J17+[1]СПАСЕНИЕ!J17+[1]АЛЬФАСТРАХОВАНИЕ!J17</f>
        <v>6104</v>
      </c>
      <c r="K17" s="532">
        <f>[1]МАКС!K17+[1]РЕСО!K17+[1]КАПИТАЛ!K17+[1]СОГАЗ!K17+[1]АСТРА!K17+[1]СПАСЕНИЕ!K17+[1]АЛЬФАСТРАХОВАНИЕ!K17</f>
        <v>17193</v>
      </c>
      <c r="L17" s="532">
        <f>[1]МАКС!L17+[1]РЕСО!L17+[1]КАПИТАЛ!L17+[1]СОГАЗ!L17+[1]АСТРА!L17+[1]СПАСЕНИЕ!L17+[1]АЛЬФАСТРАХОВАНИЕ!L17</f>
        <v>14198</v>
      </c>
      <c r="M17" s="532">
        <f>[1]МАКС!M17+[1]РЕСО!M17+[1]КАПИТАЛ!M17+[1]СОГАЗ!M17+[1]АСТРА!M17+[1]СПАСЕНИЕ!M17+[1]АЛЬФАСТРАХОВАНИЕ!M17</f>
        <v>3735</v>
      </c>
      <c r="N17" s="532">
        <f>[1]МАКС!N17+[1]РЕСО!N17+[1]КАПИТАЛ!N17+[1]СОГАЗ!N17+[1]АСТРА!N17+[1]СПАСЕНИЕ!N17+[1]АЛЬФАСТРАХОВАНИЕ!N17</f>
        <v>8736</v>
      </c>
    </row>
    <row r="18" spans="1:14" ht="15.75" thickBot="1" x14ac:dyDescent="0.3">
      <c r="A18" s="1619"/>
      <c r="B18" s="543">
        <v>2</v>
      </c>
      <c r="C18" s="544" t="s">
        <v>9673</v>
      </c>
      <c r="D18" s="532">
        <f>[1]МАКС!D18+[1]РЕСО!D18+[1]КАПИТАЛ!D18+[1]СОГАЗ!D18+[1]АСТРА!D18+[1]СПАСЕНИЕ!D18+[1]АЛЬФАСТРАХОВАНИЕ!D18</f>
        <v>90625</v>
      </c>
      <c r="E18" s="532">
        <f>[1]МАКС!E18+[1]РЕСО!E18+[1]КАПИТАЛ!E18+[1]СОГАЗ!E18+[1]АСТРА!E18+[1]СПАСЕНИЕ!E18+[1]АЛЬФАСТРАХОВАНИЕ!E18</f>
        <v>333</v>
      </c>
      <c r="F18" s="532">
        <f>[1]МАКС!F18+[1]РЕСО!F18+[1]КАПИТАЛ!F18+[1]СОГАЗ!F18+[1]АСТРА!F18+[1]СПАСЕНИЕ!F18+[1]АЛЬФАСТРАХОВАНИЕ!F18</f>
        <v>372</v>
      </c>
      <c r="G18" s="532">
        <f>[1]МАКС!G18+[1]РЕСО!G18+[1]КАПИТАЛ!G18+[1]СОГАЗ!G18+[1]АСТРА!G18+[1]СПАСЕНИЕ!G18+[1]АЛЬФАСТРАХОВАНИЕ!G18</f>
        <v>2036</v>
      </c>
      <c r="H18" s="532">
        <f>[1]МАКС!H18+[1]РЕСО!H18+[1]КАПИТАЛ!H18+[1]СОГАЗ!H18+[1]АСТРА!H18+[1]СПАСЕНИЕ!H18+[1]АЛЬФАСТРАХОВАНИЕ!H18</f>
        <v>1929</v>
      </c>
      <c r="I18" s="532">
        <f>[1]МАКС!I18+[1]РЕСО!I18+[1]КАПИТАЛ!I18+[1]СОГАЗ!I18+[1]АСТРА!I18+[1]СПАСЕНИЕ!I18+[1]АЛЬФАСТРАХОВАНИЕ!I18</f>
        <v>7344</v>
      </c>
      <c r="J18" s="532">
        <f>[1]МАКС!J18+[1]РЕСО!J18+[1]КАПИТАЛ!J18+[1]СОГАЗ!J18+[1]АСТРА!J18+[1]СПАСЕНИЕ!J18+[1]АЛЬФАСТРАХОВАНИЕ!J18</f>
        <v>7066</v>
      </c>
      <c r="K18" s="532">
        <f>[1]МАКС!K18+[1]РЕСО!K18+[1]КАПИТАЛ!K18+[1]СОГАЗ!K18+[1]АСТРА!K18+[1]СПАСЕНИЕ!K18+[1]АЛЬФАСТРАХОВАНИЕ!K18</f>
        <v>24338</v>
      </c>
      <c r="L18" s="532">
        <f>[1]МАКС!L18+[1]РЕСО!L18+[1]КАПИТАЛ!L18+[1]СОГАЗ!L18+[1]АСТРА!L18+[1]СПАСЕНИЕ!L18+[1]АЛЬФАСТРАХОВАНИЕ!L18</f>
        <v>21857</v>
      </c>
      <c r="M18" s="532">
        <f>[1]МАКС!M18+[1]РЕСО!M18+[1]КАПИТАЛ!M18+[1]СОГАЗ!M18+[1]АСТРА!M18+[1]СПАСЕНИЕ!M18+[1]АЛЬФАСТРАХОВАНИЕ!M18</f>
        <v>8181</v>
      </c>
      <c r="N18" s="532">
        <f>[1]МАКС!N18+[1]РЕСО!N18+[1]КАПИТАЛ!N18+[1]СОГАЗ!N18+[1]АСТРА!N18+[1]СПАСЕНИЕ!N18+[1]АЛЬФАСТРАХОВАНИЕ!N18</f>
        <v>17169</v>
      </c>
    </row>
    <row r="19" spans="1:14" ht="15.75" thickBot="1" x14ac:dyDescent="0.3">
      <c r="A19" s="1619"/>
      <c r="B19" s="541">
        <v>3</v>
      </c>
      <c r="C19" s="544" t="s">
        <v>9674</v>
      </c>
      <c r="D19" s="532">
        <f>[1]МАКС!D19+[1]РЕСО!D19+[1]КАПИТАЛ!D19+[1]СОГАЗ!D19+[1]АСТРА!D19+[1]СПАСЕНИЕ!D19+[1]АЛЬФАСТРАХОВАНИЕ!D19</f>
        <v>104367</v>
      </c>
      <c r="E19" s="532">
        <f>[1]МАКС!E19+[1]РЕСО!E19+[1]КАПИТАЛ!E19+[1]СОГАЗ!E19+[1]АСТРА!E19+[1]СПАСЕНИЕ!E19+[1]АЛЬФАСТРАХОВАНИЕ!E19</f>
        <v>519</v>
      </c>
      <c r="F19" s="532">
        <f>[1]МАКС!F19+[1]РЕСО!F19+[1]КАПИТАЛ!F19+[1]СОГАЗ!F19+[1]АСТРА!F19+[1]СПАСЕНИЕ!F19+[1]АЛЬФАСТРАХОВАНИЕ!F19</f>
        <v>493</v>
      </c>
      <c r="G19" s="532">
        <f>[1]МАКС!G19+[1]РЕСО!G19+[1]КАПИТАЛ!G19+[1]СОГАЗ!G19+[1]АСТРА!G19+[1]СПАСЕНИЕ!G19+[1]АЛЬФАСТРАХОВАНИЕ!G19</f>
        <v>2830</v>
      </c>
      <c r="H19" s="532">
        <f>[1]МАКС!H19+[1]РЕСО!H19+[1]КАПИТАЛ!H19+[1]СОГАЗ!H19+[1]АСТРА!H19+[1]СПАСЕНИЕ!H19+[1]АЛЬФАСТРАХОВАНИЕ!H19</f>
        <v>2512</v>
      </c>
      <c r="I19" s="532">
        <f>[1]МАКС!I19+[1]РЕСО!I19+[1]КАПИТАЛ!I19+[1]СОГАЗ!I19+[1]АСТРА!I19+[1]СПАСЕНИЕ!I19+[1]АЛЬФАСТРАХОВАНИЕ!I19</f>
        <v>9272</v>
      </c>
      <c r="J19" s="532">
        <f>[1]МАКС!J19+[1]РЕСО!J19+[1]КАПИТАЛ!J19+[1]СОГАЗ!J19+[1]АСТРА!J19+[1]СПАСЕНИЕ!J19+[1]АЛЬФАСТРАХОВАНИЕ!J19</f>
        <v>8874</v>
      </c>
      <c r="K19" s="532">
        <f>[1]МАКС!K19+[1]РЕСО!K19+[1]КАПИТАЛ!K19+[1]СОГАЗ!K19+[1]АСТРА!K19+[1]СПАСЕНИЕ!K19+[1]АЛЬФАСТРАХОВАНИЕ!K19</f>
        <v>28149</v>
      </c>
      <c r="L19" s="532">
        <f>[1]МАКС!L19+[1]РЕСО!L19+[1]КАПИТАЛ!L19+[1]СОГАЗ!L19+[1]АСТРА!L19+[1]СПАСЕНИЕ!L19+[1]АЛЬФАСТРАХОВАНИЕ!L19</f>
        <v>25262</v>
      </c>
      <c r="M19" s="532">
        <f>[1]МАКС!M19+[1]РЕСО!M19+[1]КАПИТАЛ!M19+[1]СОГАЗ!M19+[1]АСТРА!M19+[1]СПАСЕНИЕ!M19+[1]АЛЬФАСТРАХОВАНИЕ!M19</f>
        <v>8031</v>
      </c>
      <c r="N19" s="532">
        <f>[1]МАКС!N19+[1]РЕСО!N19+[1]КАПИТАЛ!N19+[1]СОГАЗ!N19+[1]АСТРА!N19+[1]СПАСЕНИЕ!N19+[1]АЛЬФАСТРАХОВАНИЕ!N19</f>
        <v>18425</v>
      </c>
    </row>
    <row r="20" spans="1:14" ht="15.75" thickBot="1" x14ac:dyDescent="0.3">
      <c r="A20" s="1619"/>
      <c r="B20" s="543">
        <v>4</v>
      </c>
      <c r="C20" s="544" t="s">
        <v>9675</v>
      </c>
      <c r="D20" s="532">
        <f>[1]МАКС!D20+[1]РЕСО!D20+[1]КАПИТАЛ!D20+[1]СОГАЗ!D20+[1]АСТРА!D20+[1]СПАСЕНИЕ!D20+[1]АЛЬФАСТРАХОВАНИЕ!D20</f>
        <v>58901</v>
      </c>
      <c r="E20" s="532">
        <f>[1]МАКС!E20+[1]РЕСО!E20+[1]КАПИТАЛ!E20+[1]СОГАЗ!E20+[1]АСТРА!E20+[1]СПАСЕНИЕ!E20+[1]АЛЬФАСТРАХОВАНИЕ!E20</f>
        <v>329</v>
      </c>
      <c r="F20" s="532">
        <f>[1]МАКС!F20+[1]РЕСО!F20+[1]КАПИТАЛ!F20+[1]СОГАЗ!F20+[1]АСТРА!F20+[1]СПАСЕНИЕ!F20+[1]АЛЬФАСТРАХОВАНИЕ!F20</f>
        <v>268</v>
      </c>
      <c r="G20" s="532">
        <f>[1]МАКС!G20+[1]РЕСО!G20+[1]КАПИТАЛ!G20+[1]СОГАЗ!G20+[1]АСТРА!G20+[1]СПАСЕНИЕ!G20+[1]АЛЬФАСТРАХОВАНИЕ!G20</f>
        <v>1639</v>
      </c>
      <c r="H20" s="532">
        <f>[1]МАКС!H20+[1]РЕСО!H20+[1]КАПИТАЛ!H20+[1]СОГАЗ!H20+[1]АСТРА!H20+[1]СПАСЕНИЕ!H20+[1]АЛЬФАСТРАХОВАНИЕ!H20</f>
        <v>1517</v>
      </c>
      <c r="I20" s="532">
        <f>[1]МАКС!I20+[1]РЕСО!I20+[1]КАПИТАЛ!I20+[1]СОГАЗ!I20+[1]АСТРА!I20+[1]СПАСЕНИЕ!I20+[1]АЛЬФАСТРАХОВАНИЕ!I20</f>
        <v>5362</v>
      </c>
      <c r="J20" s="532">
        <f>[1]МАКС!J20+[1]РЕСО!J20+[1]КАПИТАЛ!J20+[1]СОГАЗ!J20+[1]АСТРА!J20+[1]СПАСЕНИЕ!J20+[1]АЛЬФАСТРАХОВАНИЕ!J20</f>
        <v>5030</v>
      </c>
      <c r="K20" s="532">
        <f>[1]МАКС!K20+[1]РЕСО!K20+[1]КАПИТАЛ!K20+[1]СОГАЗ!K20+[1]АСТРА!K20+[1]СПАСЕНИЕ!K20+[1]АЛЬФАСТРАХОВАНИЕ!K20</f>
        <v>16015</v>
      </c>
      <c r="L20" s="532">
        <f>[1]МАКС!L20+[1]РЕСО!L20+[1]КАПИТАЛ!L20+[1]СОГАЗ!L20+[1]АСТРА!L20+[1]СПАСЕНИЕ!L20+[1]АЛЬФАСТРАХОВАНИЕ!L20</f>
        <v>14697</v>
      </c>
      <c r="M20" s="532">
        <f>[1]МАКС!M20+[1]РЕСО!M20+[1]КАПИТАЛ!M20+[1]СОГАЗ!M20+[1]АСТРА!M20+[1]СПАСЕНИЕ!M20+[1]АЛЬФАСТРАХОВАНИЕ!M20</f>
        <v>4577</v>
      </c>
      <c r="N20" s="532">
        <f>[1]МАКС!N20+[1]РЕСО!N20+[1]КАПИТАЛ!N20+[1]СОГАЗ!N20+[1]АСТРА!N20+[1]СПАСЕНИЕ!N20+[1]АЛЬФАСТРАХОВАНИЕ!N20</f>
        <v>9467</v>
      </c>
    </row>
    <row r="21" spans="1:14" ht="15.75" thickBot="1" x14ac:dyDescent="0.3">
      <c r="A21" s="1619"/>
      <c r="B21" s="541">
        <v>5</v>
      </c>
      <c r="C21" s="544" t="s">
        <v>9676</v>
      </c>
      <c r="D21" s="532">
        <f>[1]МАКС!D21+[1]РЕСО!D21+[1]КАПИТАЛ!D21+[1]СОГАЗ!D21+[1]АСТРА!D21+[1]СПАСЕНИЕ!D21+[1]АЛЬФАСТРАХОВАНИЕ!D21</f>
        <v>50589</v>
      </c>
      <c r="E21" s="532">
        <f>[1]МАКС!E21+[1]РЕСО!E21+[1]КАПИТАЛ!E21+[1]СОГАЗ!E21+[1]АСТРА!E21+[1]СПАСЕНИЕ!E21+[1]АЛЬФАСТРАХОВАНИЕ!E21</f>
        <v>247</v>
      </c>
      <c r="F21" s="532">
        <f>[1]МАКС!F21+[1]РЕСО!F21+[1]КАПИТАЛ!F21+[1]СОГАЗ!F21+[1]АСТРА!F21+[1]СПАСЕНИЕ!F21+[1]АЛЬФАСТРАХОВАНИЕ!F21</f>
        <v>262</v>
      </c>
      <c r="G21" s="532">
        <f>[1]МАКС!G21+[1]РЕСО!G21+[1]КАПИТАЛ!G21+[1]СОГАЗ!G21+[1]АСТРА!G21+[1]СПАСЕНИЕ!G21+[1]АЛЬФАСТРАХОВАНИЕ!G21</f>
        <v>1407</v>
      </c>
      <c r="H21" s="532">
        <f>[1]МАКС!H21+[1]РЕСО!H21+[1]КАПИТАЛ!H21+[1]СОГАЗ!H21+[1]АСТРА!H21+[1]СПАСЕНИЕ!H21+[1]АЛЬФАСТРАХОВАНИЕ!H21</f>
        <v>1320</v>
      </c>
      <c r="I21" s="532">
        <f>[1]МАКС!I21+[1]РЕСО!I21+[1]КАПИТАЛ!I21+[1]СОГАЗ!I21+[1]АСТРА!I21+[1]СПАСЕНИЕ!I21+[1]АЛЬФАСТРАХОВАНИЕ!I21</f>
        <v>4645</v>
      </c>
      <c r="J21" s="532">
        <f>[1]МАКС!J21+[1]РЕСО!J21+[1]КАПИТАЛ!J21+[1]СОГАЗ!J21+[1]АСТРА!J21+[1]СПАСЕНИЕ!J21+[1]АЛЬФАСТРАХОВАНИЕ!J21</f>
        <v>4495</v>
      </c>
      <c r="K21" s="532">
        <f>[1]МАКС!K21+[1]РЕСО!K21+[1]КАПИТАЛ!K21+[1]СОГАЗ!K21+[1]АСТРА!K21+[1]СПАСЕНИЕ!K21+[1]АЛЬФАСТРАХОВАНИЕ!K21</f>
        <v>14323</v>
      </c>
      <c r="L21" s="532">
        <f>[1]МАКС!L21+[1]РЕСО!L21+[1]КАПИТАЛ!L21+[1]СОГАЗ!L21+[1]АСТРА!L21+[1]СПАСЕНИЕ!L21+[1]АЛЬФАСТРАХОВАНИЕ!L21</f>
        <v>12606</v>
      </c>
      <c r="M21" s="532">
        <f>[1]МАКС!M21+[1]РЕСО!M21+[1]КАПИТАЛ!M21+[1]СОГАЗ!M21+[1]АСТРА!M21+[1]СПАСЕНИЕ!M21+[1]АЛЬФАСТРАХОВАНИЕ!M21</f>
        <v>3677</v>
      </c>
      <c r="N21" s="532">
        <f>[1]МАКС!N21+[1]РЕСО!N21+[1]КАПИТАЛ!N21+[1]СОГАЗ!N21+[1]АСТРА!N21+[1]СПАСЕНИЕ!N21+[1]АЛЬФАСТРАХОВАНИЕ!N21</f>
        <v>7607</v>
      </c>
    </row>
    <row r="22" spans="1:14" ht="15.75" thickBot="1" x14ac:dyDescent="0.3">
      <c r="A22" s="1619"/>
      <c r="B22" s="543">
        <v>6</v>
      </c>
      <c r="C22" s="544" t="s">
        <v>9677</v>
      </c>
      <c r="D22" s="532">
        <f>[1]МАКС!D22+[1]РЕСО!D22+[1]КАПИТАЛ!D22+[1]СОГАЗ!D22+[1]АСТРА!D22+[1]СПАСЕНИЕ!D22+[1]АЛЬФАСТРАХОВАНИЕ!D22</f>
        <v>40807</v>
      </c>
      <c r="E22" s="532">
        <f>[1]МАКС!E22+[1]РЕСО!E22+[1]КАПИТАЛ!E22+[1]СОГАЗ!E22+[1]АСТРА!E22+[1]СПАСЕНИЕ!E22+[1]АЛЬФАСТРАХОВАНИЕ!E22</f>
        <v>165</v>
      </c>
      <c r="F22" s="532">
        <f>[1]МАКС!F22+[1]РЕСО!F22+[1]КАПИТАЛ!F22+[1]СОГАЗ!F22+[1]АСТРА!F22+[1]СПАСЕНИЕ!F22+[1]АЛЬФАСТРАХОВАНИЕ!F22</f>
        <v>194</v>
      </c>
      <c r="G22" s="532">
        <f>[1]МАКС!G22+[1]РЕСО!G22+[1]КАПИТАЛ!G22+[1]СОГАЗ!G22+[1]АСТРА!G22+[1]СПАСЕНИЕ!G22+[1]АЛЬФАСТРАХОВАНИЕ!G22</f>
        <v>982</v>
      </c>
      <c r="H22" s="532">
        <f>[1]МАКС!H22+[1]РЕСО!H22+[1]КАПИТАЛ!H22+[1]СОГАЗ!H22+[1]АСТРА!H22+[1]СПАСЕНИЕ!H22+[1]АЛЬФАСТРАХОВАНИЕ!H22</f>
        <v>903</v>
      </c>
      <c r="I22" s="532">
        <f>[1]МАКС!I22+[1]РЕСО!I22+[1]КАПИТАЛ!I22+[1]СОГАЗ!I22+[1]АСТРА!I22+[1]СПАСЕНИЕ!I22+[1]АЛЬФАСТРАХОВАНИЕ!I22</f>
        <v>3460</v>
      </c>
      <c r="J22" s="532">
        <f>[1]МАКС!J22+[1]РЕСО!J22+[1]КАПИТАЛ!J22+[1]СОГАЗ!J22+[1]АСТРА!J22+[1]СПАСЕНИЕ!J22+[1]АЛЬФАСТРАХОВАНИЕ!J22</f>
        <v>3257</v>
      </c>
      <c r="K22" s="532">
        <f>[1]МАКС!K22+[1]РЕСО!K22+[1]КАПИТАЛ!K22+[1]СОГАЗ!K22+[1]АСТРА!K22+[1]СПАСЕНИЕ!K22+[1]АЛЬФАСТРАХОВАНИЕ!K22</f>
        <v>11470</v>
      </c>
      <c r="L22" s="532">
        <f>[1]МАКС!L22+[1]РЕСО!L22+[1]КАПИТАЛ!L22+[1]СОГАЗ!L22+[1]АСТРА!L22+[1]СПАСЕНИЕ!L22+[1]АЛЬФАСТРАХОВАНИЕ!L22</f>
        <v>9891</v>
      </c>
      <c r="M22" s="532">
        <f>[1]МАКС!M22+[1]РЕСО!M22+[1]КАПИТАЛ!M22+[1]СОГАЗ!M22+[1]АСТРА!M22+[1]СПАСЕНИЕ!M22+[1]АЛЬФАСТРАХОВАНИЕ!M22</f>
        <v>3290</v>
      </c>
      <c r="N22" s="532">
        <f>[1]МАКС!N22+[1]РЕСО!N22+[1]КАПИТАЛ!N22+[1]СОГАЗ!N22+[1]АСТРА!N22+[1]СПАСЕНИЕ!N22+[1]АЛЬФАСТРАХОВАНИЕ!N22</f>
        <v>7195</v>
      </c>
    </row>
    <row r="23" spans="1:14" ht="15.75" thickBot="1" x14ac:dyDescent="0.3">
      <c r="A23" s="1619"/>
      <c r="B23" s="541">
        <v>7</v>
      </c>
      <c r="C23" s="544" t="s">
        <v>9678</v>
      </c>
      <c r="D23" s="532">
        <f>[1]МАКС!D23+[1]РЕСО!D23+[1]КАПИТАЛ!D23+[1]СОГАЗ!D23+[1]АСТРА!D23+[1]СПАСЕНИЕ!D23+[1]АЛЬФАСТРАХОВАНИЕ!D23</f>
        <v>61731</v>
      </c>
      <c r="E23" s="532">
        <f>[1]МАКС!E23+[1]РЕСО!E23+[1]КАПИТАЛ!E23+[1]СОГАЗ!E23+[1]АСТРА!E23+[1]СПАСЕНИЕ!E23+[1]АЛЬФАСТРАХОВАНИЕ!E23</f>
        <v>259</v>
      </c>
      <c r="F23" s="532">
        <f>[1]МАКС!F23+[1]РЕСО!F23+[1]КАПИТАЛ!F23+[1]СОГАЗ!F23+[1]АСТРА!F23+[1]СПАСЕНИЕ!F23+[1]АЛЬФАСТРАХОВАНИЕ!F23</f>
        <v>243</v>
      </c>
      <c r="G23" s="532">
        <f>[1]МАКС!G23+[1]РЕСО!G23+[1]КАПИТАЛ!G23+[1]СОГАЗ!G23+[1]АСТРА!G23+[1]СПАСЕНИЕ!G23+[1]АЛЬФАСТРАХОВАНИЕ!G23</f>
        <v>1542</v>
      </c>
      <c r="H23" s="532">
        <f>[1]МАКС!H23+[1]РЕСО!H23+[1]КАПИТАЛ!H23+[1]СОГАЗ!H23+[1]АСТРА!H23+[1]СПАСЕНИЕ!H23+[1]АЛЬФАСТРАХОВАНИЕ!H23</f>
        <v>1363</v>
      </c>
      <c r="I23" s="532">
        <f>[1]МАКС!I23+[1]РЕСО!I23+[1]КАПИТАЛ!I23+[1]СОГАЗ!I23+[1]АСТРА!I23+[1]СПАСЕНИЕ!I23+[1]АЛЬФАСТРАХОВАНИЕ!I23</f>
        <v>5035</v>
      </c>
      <c r="J23" s="532">
        <f>[1]МАКС!J23+[1]РЕСО!J23+[1]КАПИТАЛ!J23+[1]СОГАЗ!J23+[1]АСТРА!J23+[1]СПАСЕНИЕ!J23+[1]АЛЬФАСТРАХОВАНИЕ!J23</f>
        <v>4819</v>
      </c>
      <c r="K23" s="532">
        <f>[1]МАКС!K23+[1]РЕСО!K23+[1]КАПИТАЛ!K23+[1]СОГАЗ!K23+[1]АСТРА!K23+[1]СПАСЕНИЕ!K23+[1]АЛЬФАСТРАХОВАНИЕ!K23</f>
        <v>17417</v>
      </c>
      <c r="L23" s="532">
        <f>[1]МАКС!L23+[1]РЕСО!L23+[1]КАПИТАЛ!L23+[1]СОГАЗ!L23+[1]АСТРА!L23+[1]СПАСЕНИЕ!L23+[1]АЛЬФАСТРАХОВАНИЕ!L23</f>
        <v>14652</v>
      </c>
      <c r="M23" s="532">
        <f>[1]МАКС!M23+[1]РЕСО!M23+[1]КАПИТАЛ!M23+[1]СОГАЗ!M23+[1]АСТРА!M23+[1]СПАСЕНИЕ!M23+[1]АЛЬФАСТРАХОВАНИЕ!M23</f>
        <v>5271</v>
      </c>
      <c r="N23" s="532">
        <f>[1]МАКС!N23+[1]РЕСО!N23+[1]КАПИТАЛ!N23+[1]СОГАЗ!N23+[1]АСТРА!N23+[1]СПАСЕНИЕ!N23+[1]АЛЬФАСТРАХОВАНИЕ!N23</f>
        <v>11130</v>
      </c>
    </row>
    <row r="24" spans="1:14" ht="15.75" thickBot="1" x14ac:dyDescent="0.3">
      <c r="A24" s="1619"/>
      <c r="B24" s="543">
        <v>8</v>
      </c>
      <c r="C24" s="544" t="s">
        <v>9679</v>
      </c>
      <c r="D24" s="532">
        <f>[1]МАКС!D24+[1]РЕСО!D24+[1]КАПИТАЛ!D24+[1]СОГАЗ!D24+[1]АСТРА!D24+[1]СПАСЕНИЕ!D24+[1]АЛЬФАСТРАХОВАНИЕ!D24</f>
        <v>89173</v>
      </c>
      <c r="E24" s="532">
        <f>[1]МАКС!E24+[1]РЕСО!E24+[1]КАПИТАЛ!E24+[1]СОГАЗ!E24+[1]АСТРА!E24+[1]СПАСЕНИЕ!E24+[1]АЛЬФАСТРАХОВАНИЕ!E24</f>
        <v>412</v>
      </c>
      <c r="F24" s="532">
        <f>[1]МАКС!F24+[1]РЕСО!F24+[1]КАПИТАЛ!F24+[1]СОГАЗ!F24+[1]АСТРА!F24+[1]СПАСЕНИЕ!F24+[1]АЛЬФАСТРАХОВАНИЕ!F24</f>
        <v>387</v>
      </c>
      <c r="G24" s="532">
        <f>[1]МАКС!G24+[1]РЕСО!G24+[1]КАПИТАЛ!G24+[1]СОГАЗ!G24+[1]АСТРА!G24+[1]СПАСЕНИЕ!G24+[1]АЛЬФАСТРАХОВАНИЕ!G24</f>
        <v>2229</v>
      </c>
      <c r="H24" s="532">
        <f>[1]МАКС!H24+[1]РЕСО!H24+[1]КАПИТАЛ!H24+[1]СОГАЗ!H24+[1]АСТРА!H24+[1]СПАСЕНИЕ!H24+[1]АЛЬФАСТРАХОВАНИЕ!H24</f>
        <v>2159</v>
      </c>
      <c r="I24" s="532">
        <f>[1]МАКС!I24+[1]РЕСО!I24+[1]КАПИТАЛ!I24+[1]СОГАЗ!I24+[1]АСТРА!I24+[1]СПАСЕНИЕ!I24+[1]АЛЬФАСТРАХОВАНИЕ!I24</f>
        <v>7395</v>
      </c>
      <c r="J24" s="532">
        <f>[1]МАКС!J24+[1]РЕСО!J24+[1]КАПИТАЛ!J24+[1]СОГАЗ!J24+[1]АСТРА!J24+[1]СПАСЕНИЕ!J24+[1]АЛЬФАСТРАХОВАНИЕ!J24</f>
        <v>7196</v>
      </c>
      <c r="K24" s="532">
        <f>[1]МАКС!K24+[1]РЕСО!K24+[1]КАПИТАЛ!K24+[1]СОГАЗ!K24+[1]АСТРА!K24+[1]СПАСЕНИЕ!K24+[1]АЛЬФАСТРАХОВАНИЕ!K24</f>
        <v>24744</v>
      </c>
      <c r="L24" s="532">
        <f>[1]МАКС!L24+[1]РЕСО!L24+[1]КАПИТАЛ!L24+[1]СОГАЗ!L24+[1]АСТРА!L24+[1]СПАСЕНИЕ!L24+[1]АЛЬФАСТРАХОВАНИЕ!L24</f>
        <v>21278</v>
      </c>
      <c r="M24" s="532">
        <f>[1]МАКС!M24+[1]РЕСО!M24+[1]КАПИТАЛ!M24+[1]СОГАЗ!M24+[1]АСТРА!M24+[1]СПАСЕНИЕ!M24+[1]АЛЬФАСТРАХОВАНИЕ!M24</f>
        <v>7315</v>
      </c>
      <c r="N24" s="532">
        <f>[1]МАКС!N24+[1]РЕСО!N24+[1]КАПИТАЛ!N24+[1]СОГАЗ!N24+[1]АСТРА!N24+[1]СПАСЕНИЕ!N24+[1]АЛЬФАСТРАХОВАНИЕ!N24</f>
        <v>16058</v>
      </c>
    </row>
    <row r="25" spans="1:14" ht="15.75" thickBot="1" x14ac:dyDescent="0.3">
      <c r="A25" s="1619"/>
      <c r="B25" s="541">
        <v>9</v>
      </c>
      <c r="C25" s="544" t="s">
        <v>9680</v>
      </c>
      <c r="D25" s="532">
        <f>[1]МАКС!D25+[1]РЕСО!D25+[1]КАПИТАЛ!D25+[1]СОГАЗ!D25+[1]АСТРА!D25+[1]СПАСЕНИЕ!D25+[1]АЛЬФАСТРАХОВАНИЕ!D25</f>
        <v>85859</v>
      </c>
      <c r="E25" s="532">
        <f>[1]МАКС!E25+[1]РЕСО!E25+[1]КАПИТАЛ!E25+[1]СОГАЗ!E25+[1]АСТРА!E25+[1]СПАСЕНИЕ!E25+[1]АЛЬФАСТРАХОВАНИЕ!E25</f>
        <v>374</v>
      </c>
      <c r="F25" s="532">
        <f>[1]МАКС!F25+[1]РЕСО!F25+[1]КАПИТАЛ!F25+[1]СОГАЗ!F25+[1]АСТРА!F25+[1]СПАСЕНИЕ!F25+[1]АЛЬФАСТРАХОВАНИЕ!F25</f>
        <v>347</v>
      </c>
      <c r="G25" s="532">
        <f>[1]МАКС!G25+[1]РЕСО!G25+[1]КАПИТАЛ!G25+[1]СОГАЗ!G25+[1]АСТРА!G25+[1]СПАСЕНИЕ!G25+[1]АЛЬФАСТРАХОВАНИЕ!G25</f>
        <v>2191</v>
      </c>
      <c r="H25" s="532">
        <f>[1]МАКС!H25+[1]РЕСО!H25+[1]КАПИТАЛ!H25+[1]СОГАЗ!H25+[1]АСТРА!H25+[1]СПАСЕНИЕ!H25+[1]АЛЬФАСТРАХОВАНИЕ!H25</f>
        <v>2019</v>
      </c>
      <c r="I25" s="532">
        <f>[1]МАКС!I25+[1]РЕСО!I25+[1]КАПИТАЛ!I25+[1]СОГАЗ!I25+[1]АСТРА!I25+[1]СПАСЕНИЕ!I25+[1]АЛЬФАСТРАХОВАНИЕ!I25</f>
        <v>7156</v>
      </c>
      <c r="J25" s="532">
        <f>[1]МАКС!J25+[1]РЕСО!J25+[1]КАПИТАЛ!J25+[1]СОГАЗ!J25+[1]АСТРА!J25+[1]СПАСЕНИЕ!J25+[1]АЛЬФАСТРАХОВАНИЕ!J25</f>
        <v>6943</v>
      </c>
      <c r="K25" s="532">
        <f>[1]МАКС!K25+[1]РЕСО!K25+[1]КАПИТАЛ!K25+[1]СОГАЗ!K25+[1]АСТРА!K25+[1]СПАСЕНИЕ!K25+[1]АЛЬФАСТРАХОВАНИЕ!K25</f>
        <v>24881</v>
      </c>
      <c r="L25" s="532">
        <f>[1]МАКС!L25+[1]РЕСО!L25+[1]КАПИТАЛ!L25+[1]СОГАЗ!L25+[1]АСТРА!L25+[1]СПАСЕНИЕ!L25+[1]АЛЬФАСТРАХОВАНИЕ!L25</f>
        <v>20408</v>
      </c>
      <c r="M25" s="532">
        <f>[1]МАКС!M25+[1]РЕСО!M25+[1]КАПИТАЛ!M25+[1]СОГАЗ!M25+[1]АСТРА!M25+[1]СПАСЕНИЕ!M25+[1]АЛЬФАСТРАХОВАНИЕ!M25</f>
        <v>6842</v>
      </c>
      <c r="N25" s="532">
        <f>[1]МАКС!N25+[1]РЕСО!N25+[1]КАПИТАЛ!N25+[1]СОГАЗ!N25+[1]АСТРА!N25+[1]СПАСЕНИЕ!N25+[1]АЛЬФАСТРАХОВАНИЕ!N25</f>
        <v>14698</v>
      </c>
    </row>
    <row r="26" spans="1:14" ht="15.75" thickBot="1" x14ac:dyDescent="0.3">
      <c r="A26" s="1619"/>
      <c r="B26" s="543">
        <v>10</v>
      </c>
      <c r="C26" s="544" t="s">
        <v>9681</v>
      </c>
      <c r="D26" s="532">
        <f>[1]МАКС!D26+[1]РЕСО!D26+[1]КАПИТАЛ!D26+[1]СОГАЗ!D26+[1]АСТРА!D26+[1]СПАСЕНИЕ!D26+[1]АЛЬФАСТРАХОВАНИЕ!D26</f>
        <v>131021</v>
      </c>
      <c r="E26" s="532">
        <f>[1]МАКС!E26+[1]РЕСО!E26+[1]КАПИТАЛ!E26+[1]СОГАЗ!E26+[1]АСТРА!E26+[1]СПАСЕНИЕ!E26+[1]АЛЬФАСТРАХОВАНИЕ!E26</f>
        <v>610</v>
      </c>
      <c r="F26" s="532">
        <f>[1]МАКС!F26+[1]РЕСО!F26+[1]КАПИТАЛ!F26+[1]СОГАЗ!F26+[1]АСТРА!F26+[1]СПАСЕНИЕ!F26+[1]АЛЬФАСТРАХОВАНИЕ!F26</f>
        <v>616</v>
      </c>
      <c r="G26" s="532">
        <f>[1]МАКС!G26+[1]РЕСО!G26+[1]КАПИТАЛ!G26+[1]СОГАЗ!G26+[1]АСТРА!G26+[1]СПАСЕНИЕ!G26+[1]АЛЬФАСТРАХОВАНИЕ!G26</f>
        <v>3707</v>
      </c>
      <c r="H26" s="532">
        <f>[1]МАКС!H26+[1]РЕСО!H26+[1]КАПИТАЛ!H26+[1]СОГАЗ!H26+[1]АСТРА!H26+[1]СПАСЕНИЕ!H26+[1]АЛЬФАСТРАХОВАНИЕ!H26</f>
        <v>3465</v>
      </c>
      <c r="I26" s="532">
        <f>[1]МАКС!I26+[1]РЕСО!I26+[1]КАПИТАЛ!I26+[1]СОГАЗ!I26+[1]АСТРА!I26+[1]СПАСЕНИЕ!I26+[1]АЛЬФАСТРАХОВАНИЕ!I26</f>
        <v>11264</v>
      </c>
      <c r="J26" s="532">
        <f>[1]МАКС!J26+[1]РЕСО!J26+[1]КАПИТАЛ!J26+[1]СОГАЗ!J26+[1]АСТРА!J26+[1]СПАСЕНИЕ!J26+[1]АЛЬФАСТРАХОВАНИЕ!J26</f>
        <v>10900</v>
      </c>
      <c r="K26" s="532">
        <f>[1]МАКС!K26+[1]РЕСО!K26+[1]КАПИТАЛ!K26+[1]СОГАЗ!K26+[1]АСТРА!K26+[1]СПАСЕНИЕ!K26+[1]АЛЬФАСТРАХОВАНИЕ!K26</f>
        <v>35620</v>
      </c>
      <c r="L26" s="532">
        <f>[1]МАКС!L26+[1]РЕСО!L26+[1]КАПИТАЛ!L26+[1]СОГАЗ!L26+[1]АСТРА!L26+[1]СПАСЕНИЕ!L26+[1]АЛЬФАСТРАХОВАНИЕ!L26</f>
        <v>30912</v>
      </c>
      <c r="M26" s="532">
        <f>[1]МАКС!M26+[1]РЕСО!M26+[1]КАПИТАЛ!M26+[1]СОГАЗ!M26+[1]АСТРА!M26+[1]СПАСЕНИЕ!M26+[1]АЛЬФАСТРАХОВАНИЕ!M26</f>
        <v>10818</v>
      </c>
      <c r="N26" s="532">
        <f>[1]МАКС!N26+[1]РЕСО!N26+[1]КАПИТАЛ!N26+[1]СОГАЗ!N26+[1]АСТРА!N26+[1]СПАСЕНИЕ!N26+[1]АЛЬФАСТРАХОВАНИЕ!N26</f>
        <v>23109</v>
      </c>
    </row>
    <row r="27" spans="1:14" ht="15.75" thickBot="1" x14ac:dyDescent="0.3">
      <c r="A27" s="1619"/>
      <c r="B27" s="541">
        <v>11</v>
      </c>
      <c r="C27" s="544" t="s">
        <v>9682</v>
      </c>
      <c r="D27" s="532">
        <f>[1]МАКС!D27+[1]РЕСО!D27+[1]КАПИТАЛ!D27+[1]СОГАЗ!D27+[1]АСТРА!D27+[1]СПАСЕНИЕ!D27+[1]АЛЬФАСТРАХОВАНИЕ!D27</f>
        <v>74208</v>
      </c>
      <c r="E27" s="532">
        <f>[1]МАКС!E27+[1]РЕСО!E27+[1]КАПИТАЛ!E27+[1]СОГАЗ!E27+[1]АСТРА!E27+[1]СПАСЕНИЕ!E27+[1]АЛЬФАСТРАХОВАНИЕ!E27</f>
        <v>369</v>
      </c>
      <c r="F27" s="532">
        <f>[1]МАКС!F27+[1]РЕСО!F27+[1]КАПИТАЛ!F27+[1]СОГАЗ!F27+[1]АСТРА!F27+[1]СПАСЕНИЕ!F27+[1]АЛЬФАСТРАХОВАНИЕ!F27</f>
        <v>335</v>
      </c>
      <c r="G27" s="532">
        <f>[1]МАКС!G27+[1]РЕСО!G27+[1]КАПИТАЛ!G27+[1]СОГАЗ!G27+[1]АСТРА!G27+[1]СПАСЕНИЕ!G27+[1]АЛЬФАСТРАХОВАНИЕ!G27</f>
        <v>1974</v>
      </c>
      <c r="H27" s="532">
        <f>[1]МАКС!H27+[1]РЕСО!H27+[1]КАПИТАЛ!H27+[1]СОГАЗ!H27+[1]АСТРА!H27+[1]СПАСЕНИЕ!H27+[1]АЛЬФАСТРАХОВАНИЕ!H27</f>
        <v>1812</v>
      </c>
      <c r="I27" s="532">
        <f>[1]МАКС!I27+[1]РЕСО!I27+[1]КАПИТАЛ!I27+[1]СОГАЗ!I27+[1]АСТРА!I27+[1]СПАСЕНИЕ!I27+[1]АЛЬФАСТРАХОВАНИЕ!I27</f>
        <v>6753</v>
      </c>
      <c r="J27" s="532">
        <f>[1]МАКС!J27+[1]РЕСО!J27+[1]КАПИТАЛ!J27+[1]СОГАЗ!J27+[1]АСТРА!J27+[1]СПАСЕНИЕ!J27+[1]АЛЬФАСТРАХОВАНИЕ!J27</f>
        <v>6408</v>
      </c>
      <c r="K27" s="532">
        <f>[1]МАКС!K27+[1]РЕСО!K27+[1]КАПИТАЛ!K27+[1]СОГАЗ!K27+[1]АСТРА!K27+[1]СПАСЕНИЕ!K27+[1]АЛЬФАСТРАХОВАНИЕ!K27</f>
        <v>20605</v>
      </c>
      <c r="L27" s="532">
        <f>[1]МАКС!L27+[1]РЕСО!L27+[1]КАПИТАЛ!L27+[1]СОГАЗ!L27+[1]АСТРА!L27+[1]СПАСЕНИЕ!L27+[1]АЛЬФАСТРАХОВАНИЕ!L27</f>
        <v>17203</v>
      </c>
      <c r="M27" s="532">
        <f>[1]МАКС!M27+[1]РЕСО!M27+[1]КАПИТАЛ!M27+[1]СОГАЗ!M27+[1]АСТРА!M27+[1]СПАСЕНИЕ!M27+[1]АЛЬФАСТРАХОВАНИЕ!M27</f>
        <v>6060</v>
      </c>
      <c r="N27" s="532">
        <f>[1]МАКС!N27+[1]РЕСО!N27+[1]КАПИТАЛ!N27+[1]СОГАЗ!N27+[1]АСТРА!N27+[1]СПАСЕНИЕ!N27+[1]АЛЬФАСТРАХОВАНИЕ!N27</f>
        <v>12689</v>
      </c>
    </row>
    <row r="28" spans="1:14" ht="15.75" thickBot="1" x14ac:dyDescent="0.3">
      <c r="A28" s="1619"/>
      <c r="B28" s="545">
        <v>12</v>
      </c>
      <c r="C28" s="546" t="s">
        <v>9683</v>
      </c>
      <c r="D28" s="532">
        <f>[1]МАКС!D28+[1]РЕСО!D28+[1]КАПИТАЛ!D28+[1]СОГАЗ!D28+[1]АСТРА!D28+[1]СПАСЕНИЕ!D28+[1]АЛЬФАСТРАХОВАНИЕ!D28</f>
        <v>47069</v>
      </c>
      <c r="E28" s="532">
        <f>[1]МАКС!E28+[1]РЕСО!E28+[1]КАПИТАЛ!E28+[1]СОГАЗ!E28+[1]АСТРА!E28+[1]СПАСЕНИЕ!E28+[1]АЛЬФАСТРАХОВАНИЕ!E28</f>
        <v>183</v>
      </c>
      <c r="F28" s="532">
        <f>[1]МАКС!F28+[1]РЕСО!F28+[1]КАПИТАЛ!F28+[1]СОГАЗ!F28+[1]АСТРА!F28+[1]СПАСЕНИЕ!F28+[1]АЛЬФАСТРАХОВАНИЕ!F28</f>
        <v>163</v>
      </c>
      <c r="G28" s="532">
        <f>[1]МАКС!G28+[1]РЕСО!G28+[1]КАПИТАЛ!G28+[1]СОГАЗ!G28+[1]АСТРА!G28+[1]СПАСЕНИЕ!G28+[1]АЛЬФАСТРАХОВАНИЕ!G28</f>
        <v>1130</v>
      </c>
      <c r="H28" s="532">
        <f>[1]МАКС!H28+[1]РЕСО!H28+[1]КАПИТАЛ!H28+[1]СОГАЗ!H28+[1]АСТРА!H28+[1]СПАСЕНИЕ!H28+[1]АЛЬФАСТРАХОВАНИЕ!H28</f>
        <v>995</v>
      </c>
      <c r="I28" s="532">
        <f>[1]МАКС!I28+[1]РЕСО!I28+[1]КАПИТАЛ!I28+[1]СОГАЗ!I28+[1]АСТРА!I28+[1]СПАСЕНИЕ!I28+[1]АЛЬФАСТРАХОВАНИЕ!I28</f>
        <v>4038</v>
      </c>
      <c r="J28" s="532">
        <f>[1]МАКС!J28+[1]РЕСО!J28+[1]КАПИТАЛ!J28+[1]СОГАЗ!J28+[1]АСТРА!J28+[1]СПАСЕНИЕ!J28+[1]АЛЬФАСТРАХОВАНИЕ!J28</f>
        <v>3781</v>
      </c>
      <c r="K28" s="532">
        <f>[1]МАКС!K28+[1]РЕСО!K28+[1]КАПИТАЛ!K28+[1]СОГАЗ!K28+[1]АСТРА!K28+[1]СПАСЕНИЕ!K28+[1]АЛЬФАСТРАХОВАНИЕ!K28</f>
        <v>13386</v>
      </c>
      <c r="L28" s="532">
        <f>[1]МАКС!L28+[1]РЕСО!L28+[1]КАПИТАЛ!L28+[1]СОГАЗ!L28+[1]АСТРА!L28+[1]СПАСЕНИЕ!L28+[1]АЛЬФАСТРАХОВАНИЕ!L28</f>
        <v>11235</v>
      </c>
      <c r="M28" s="532">
        <f>[1]МАКС!M28+[1]РЕСО!M28+[1]КАПИТАЛ!M28+[1]СОГАЗ!M28+[1]АСТРА!M28+[1]СПАСЕНИЕ!M28+[1]АЛЬФАСТРАХОВАНИЕ!M28</f>
        <v>3923</v>
      </c>
      <c r="N28" s="532">
        <f>[1]МАКС!N28+[1]РЕСО!N28+[1]КАПИТАЛ!N28+[1]СОГАЗ!N28+[1]АСТРА!N28+[1]СПАСЕНИЕ!N28+[1]АЛЬФАСТРАХОВАНИЕ!N28</f>
        <v>8235</v>
      </c>
    </row>
    <row r="29" spans="1:14" ht="15.75" thickBot="1" x14ac:dyDescent="0.3">
      <c r="A29" s="1621"/>
      <c r="B29" s="547"/>
      <c r="C29" s="540" t="s">
        <v>9670</v>
      </c>
      <c r="D29" s="532">
        <f>[1]МАКС!D29+[1]РЕСО!D29+[1]КАПИТАЛ!D29+[1]СОГАЗ!D29+[1]АСТРА!D29+[1]СПАСЕНИЕ!D29+[1]АЛЬФАСТРАХОВАНИЕ!D29</f>
        <v>894693</v>
      </c>
      <c r="E29" s="532">
        <f>[1]МАКС!E29+[1]РЕСО!E29+[1]КАПИТАЛ!E29+[1]СОГАЗ!E29+[1]АСТРА!E29+[1]СПАСЕНИЕ!E29+[1]АЛЬФАСТРАХОВАНИЕ!E29</f>
        <v>4161</v>
      </c>
      <c r="F29" s="532">
        <f>[1]МАКС!F29+[1]РЕСО!F29+[1]КАПИТАЛ!F29+[1]СОГАЗ!F29+[1]АСТРА!F29+[1]СПАСЕНИЕ!F29+[1]АЛЬФАСТРАХОВАНИЕ!F29</f>
        <v>3974</v>
      </c>
      <c r="G29" s="532">
        <f>[1]МАКС!G29+[1]РЕСО!G29+[1]КАПИТАЛ!G29+[1]СОГАЗ!G29+[1]АСТРА!G29+[1]СПАСЕНИЕ!G29+[1]АЛЬФАСТРАХОВАНИЕ!G29</f>
        <v>23384</v>
      </c>
      <c r="H29" s="532">
        <f>[1]МАКС!H29+[1]РЕСО!H29+[1]КАПИТАЛ!H29+[1]СОГАЗ!H29+[1]АСТРА!H29+[1]СПАСЕНИЕ!H29+[1]АЛЬФАСТРАХОВАНИЕ!H29</f>
        <v>21597</v>
      </c>
      <c r="I29" s="532">
        <f>[1]МАКС!I29+[1]РЕСО!I29+[1]КАПИТАЛ!I29+[1]СОГАЗ!I29+[1]АСТРА!I29+[1]СПАСЕНИЕ!I29+[1]АЛЬФАСТРАХОВАНИЕ!I29</f>
        <v>78126</v>
      </c>
      <c r="J29" s="532">
        <f>[1]МАКС!J29+[1]РЕСО!J29+[1]КАПИТАЛ!J29+[1]СОГАЗ!J29+[1]АСТРА!J29+[1]СПАСЕНИЕ!J29+[1]АЛЬФАСТРАХОВАНИЕ!J29</f>
        <v>74873</v>
      </c>
      <c r="K29" s="532">
        <f>[1]МАКС!K29+[1]РЕСО!K29+[1]КАПИТАЛ!K29+[1]СОГАЗ!K29+[1]АСТРА!K29+[1]СПАСЕНИЕ!K29+[1]АЛЬФАСТРАХОВАНИЕ!K29</f>
        <v>248141</v>
      </c>
      <c r="L29" s="532">
        <f>[1]МАКС!L29+[1]РЕСО!L29+[1]КАПИТАЛ!L29+[1]СОГАЗ!L29+[1]АСТРА!L29+[1]СПАСЕНИЕ!L29+[1]АЛЬФАСТРАХОВАНИЕ!L29</f>
        <v>214199</v>
      </c>
      <c r="M29" s="532">
        <f>[1]МАКС!M29+[1]РЕСО!M29+[1]КАПИТАЛ!M29+[1]СОГАЗ!M29+[1]АСТРА!M29+[1]СПАСЕНИЕ!M29+[1]АЛЬФАСТРАХОВАНИЕ!M29</f>
        <v>71720</v>
      </c>
      <c r="N29" s="532">
        <f>[1]МАКС!N29+[1]РЕСО!N29+[1]КАПИТАЛ!N29+[1]СОГАЗ!N29+[1]АСТРА!N29+[1]СПАСЕНИЕ!N29+[1]АЛЬФАСТРАХОВАНИЕ!N29</f>
        <v>154518</v>
      </c>
    </row>
    <row r="30" spans="1:14" ht="15.75" thickBot="1" x14ac:dyDescent="0.3">
      <c r="A30" s="1618" t="s">
        <v>9684</v>
      </c>
      <c r="B30" s="541">
        <v>1</v>
      </c>
      <c r="C30" s="542" t="s">
        <v>9685</v>
      </c>
      <c r="D30" s="532">
        <f>[1]МАКС!D30+[1]РЕСО!D30+[1]КАПИТАЛ!D30+[1]СОГАЗ!D30+[1]АСТРА!D30+[1]СПАСЕНИЕ!D30+[1]АЛЬФАСТРАХОВАНИЕ!D30</f>
        <v>44025</v>
      </c>
      <c r="E30" s="532">
        <f>[1]МАКС!E30+[1]РЕСО!E30+[1]КАПИТАЛ!E30+[1]СОГАЗ!E30+[1]АСТРА!E30+[1]СПАСЕНИЕ!E30+[1]АЛЬФАСТРАХОВАНИЕ!E30</f>
        <v>252</v>
      </c>
      <c r="F30" s="532">
        <f>[1]МАКС!F30+[1]РЕСО!F30+[1]КАПИТАЛ!F30+[1]СОГАЗ!F30+[1]АСТРА!F30+[1]СПАСЕНИЕ!F30+[1]АЛЬФАСТРАХОВАНИЕ!F30</f>
        <v>229</v>
      </c>
      <c r="G30" s="532">
        <f>[1]МАКС!G30+[1]РЕСО!G30+[1]КАПИТАЛ!G30+[1]СОГАЗ!G30+[1]АСТРА!G30+[1]СПАСЕНИЕ!G30+[1]АЛЬФАСТРАХОВАНИЕ!G30</f>
        <v>1216</v>
      </c>
      <c r="H30" s="532">
        <f>[1]МАКС!H30+[1]РЕСО!H30+[1]КАПИТАЛ!H30+[1]СОГАЗ!H30+[1]АСТРА!H30+[1]СПАСЕНИЕ!H30+[1]АЛЬФАСТРАХОВАНИЕ!H30</f>
        <v>1236</v>
      </c>
      <c r="I30" s="532">
        <f>[1]МАКС!I30+[1]РЕСО!I30+[1]КАПИТАЛ!I30+[1]СОГАЗ!I30+[1]АСТРА!I30+[1]СПАСЕНИЕ!I30+[1]АЛЬФАСТРАХОВАНИЕ!I30</f>
        <v>4755</v>
      </c>
      <c r="J30" s="532">
        <f>[1]МАКС!J30+[1]РЕСО!J30+[1]КАПИТАЛ!J30+[1]СОГАЗ!J30+[1]АСТРА!J30+[1]СПАСЕНИЕ!J30+[1]АЛЬФАСТРАХОВАНИЕ!J30</f>
        <v>4590</v>
      </c>
      <c r="K30" s="532">
        <f>[1]МАКС!K30+[1]РЕСО!K30+[1]КАПИТАЛ!K30+[1]СОГАЗ!K30+[1]АСТРА!K30+[1]СПАСЕНИЕ!K30+[1]АЛЬФАСТРАХОВАНИЕ!K30</f>
        <v>12593</v>
      </c>
      <c r="L30" s="532">
        <f>[1]МАКС!L30+[1]РЕСО!L30+[1]КАПИТАЛ!L30+[1]СОГАЗ!L30+[1]АСТРА!L30+[1]СПАСЕНИЕ!L30+[1]АЛЬФАСТРАХОВАНИЕ!L30</f>
        <v>10368</v>
      </c>
      <c r="M30" s="532">
        <f>[1]МАКС!M30+[1]РЕСО!M30+[1]КАПИТАЛ!M30+[1]СОГАЗ!M30+[1]АСТРА!M30+[1]СПАСЕНИЕ!M30+[1]АЛЬФАСТРАХОВАНИЕ!M30</f>
        <v>2731</v>
      </c>
      <c r="N30" s="532">
        <f>[1]МАКС!N30+[1]РЕСО!N30+[1]КАПИТАЛ!N30+[1]СОГАЗ!N30+[1]АСТРА!N30+[1]СПАСЕНИЕ!N30+[1]АЛЬФАСТРАХОВАНИЕ!N30</f>
        <v>6055</v>
      </c>
    </row>
    <row r="31" spans="1:14" ht="15.75" thickBot="1" x14ac:dyDescent="0.3">
      <c r="A31" s="1619"/>
      <c r="B31" s="543">
        <v>2</v>
      </c>
      <c r="C31" s="544" t="s">
        <v>9686</v>
      </c>
      <c r="D31" s="532">
        <f>[1]МАКС!D31+[1]РЕСО!D31+[1]КАПИТАЛ!D31+[1]СОГАЗ!D31+[1]АСТРА!D31+[1]СПАСЕНИЕ!D31+[1]АЛЬФАСТРАХОВАНИЕ!D31</f>
        <v>44937</v>
      </c>
      <c r="E31" s="532">
        <f>[1]МАКС!E31+[1]РЕСО!E31+[1]КАПИТАЛ!E31+[1]СОГАЗ!E31+[1]АСТРА!E31+[1]СПАСЕНИЕ!E31+[1]АЛЬФАСТРАХОВАНИЕ!E31</f>
        <v>186</v>
      </c>
      <c r="F31" s="532">
        <f>[1]МАКС!F31+[1]РЕСО!F31+[1]КАПИТАЛ!F31+[1]СОГАЗ!F31+[1]АСТРА!F31+[1]СПАСЕНИЕ!F31+[1]АЛЬФАСТРАХОВАНИЕ!F31</f>
        <v>168</v>
      </c>
      <c r="G31" s="532">
        <f>[1]МАКС!G31+[1]РЕСО!G31+[1]КАПИТАЛ!G31+[1]СОГАЗ!G31+[1]АСТРА!G31+[1]СПАСЕНИЕ!G31+[1]АЛЬФАСТРАХОВАНИЕ!G31</f>
        <v>967</v>
      </c>
      <c r="H31" s="532">
        <f>[1]МАКС!H31+[1]РЕСО!H31+[1]КАПИТАЛ!H31+[1]СОГАЗ!H31+[1]АСТРА!H31+[1]СПАСЕНИЕ!H31+[1]АЛЬФАСТРАХОВАНИЕ!H31</f>
        <v>965</v>
      </c>
      <c r="I31" s="532">
        <f>[1]МАКС!I31+[1]РЕСО!I31+[1]КАПИТАЛ!I31+[1]СОГАЗ!I31+[1]АСТРА!I31+[1]СПАСЕНИЕ!I31+[1]АЛЬФАСТРАХОВАНИЕ!I31</f>
        <v>3668</v>
      </c>
      <c r="J31" s="532">
        <f>[1]МАКС!J31+[1]РЕСО!J31+[1]КАПИТАЛ!J31+[1]СОГАЗ!J31+[1]АСТРА!J31+[1]СПАСЕНИЕ!J31+[1]АЛЬФАСТРАХОВАНИЕ!J31</f>
        <v>3497</v>
      </c>
      <c r="K31" s="532">
        <f>[1]МАКС!K31+[1]РЕСО!K31+[1]КАПИТАЛ!K31+[1]СОГАЗ!K31+[1]АСТРА!K31+[1]СПАСЕНИЕ!K31+[1]АЛЬФАСТРАХОВАНИЕ!K31</f>
        <v>13476</v>
      </c>
      <c r="L31" s="532">
        <f>[1]МАКС!L31+[1]РЕСО!L31+[1]КАПИТАЛ!L31+[1]СОГАЗ!L31+[1]АСТРА!L31+[1]СПАСЕНИЕ!L31+[1]АЛЬФАСТРАХОВАНИЕ!L31</f>
        <v>10743</v>
      </c>
      <c r="M31" s="532">
        <f>[1]МАКС!M31+[1]РЕСО!M31+[1]КАПИТАЛ!M31+[1]СОГАЗ!M31+[1]АСТРА!M31+[1]СПАСЕНИЕ!M31+[1]АЛЬФАСТРАХОВАНИЕ!M31</f>
        <v>3531</v>
      </c>
      <c r="N31" s="532">
        <f>[1]МАКС!N31+[1]РЕСО!N31+[1]КАПИТАЛ!N31+[1]СОГАЗ!N31+[1]АСТРА!N31+[1]СПАСЕНИЕ!N31+[1]АЛЬФАСТРАХОВАНИЕ!N31</f>
        <v>7736</v>
      </c>
    </row>
    <row r="32" spans="1:14" ht="15.75" thickBot="1" x14ac:dyDescent="0.3">
      <c r="A32" s="1619"/>
      <c r="B32" s="541">
        <v>3</v>
      </c>
      <c r="C32" s="544" t="s">
        <v>9687</v>
      </c>
      <c r="D32" s="532">
        <f>[1]МАКС!D32+[1]РЕСО!D32+[1]КАПИТАЛ!D32+[1]СОГАЗ!D32+[1]АСТРА!D32+[1]СПАСЕНИЕ!D32+[1]АЛЬФАСТРАХОВАНИЕ!D32</f>
        <v>20158</v>
      </c>
      <c r="E32" s="532">
        <f>[1]МАКС!E32+[1]РЕСО!E32+[1]КАПИТАЛ!E32+[1]СОГАЗ!E32+[1]АСТРА!E32+[1]СПАСЕНИЕ!E32+[1]АЛЬФАСТРАХОВАНИЕ!E32</f>
        <v>90</v>
      </c>
      <c r="F32" s="532">
        <f>[1]МАКС!F32+[1]РЕСО!F32+[1]КАПИТАЛ!F32+[1]СОГАЗ!F32+[1]АСТРА!F32+[1]СПАСЕНИЕ!F32+[1]АЛЬФАСТРАХОВАНИЕ!F32</f>
        <v>73</v>
      </c>
      <c r="G32" s="532">
        <f>[1]МАКС!G32+[1]РЕСО!G32+[1]КАПИТАЛ!G32+[1]СОГАЗ!G32+[1]АСТРА!G32+[1]СПАСЕНИЕ!G32+[1]АЛЬФАСТРАХОВАНИЕ!G32</f>
        <v>462</v>
      </c>
      <c r="H32" s="532">
        <f>[1]МАКС!H32+[1]РЕСО!H32+[1]КАПИТАЛ!H32+[1]СОГАЗ!H32+[1]АСТРА!H32+[1]СПАСЕНИЕ!H32+[1]АЛЬФАСТРАХОВАНИЕ!H32</f>
        <v>472</v>
      </c>
      <c r="I32" s="532">
        <f>[1]МАКС!I32+[1]РЕСО!I32+[1]КАПИТАЛ!I32+[1]СОГАЗ!I32+[1]АСТРА!I32+[1]СПАСЕНИЕ!I32+[1]АЛЬФАСТРАХОВАНИЕ!I32</f>
        <v>1846</v>
      </c>
      <c r="J32" s="532">
        <f>[1]МАКС!J32+[1]РЕСО!J32+[1]КАПИТАЛ!J32+[1]СОГАЗ!J32+[1]АСТРА!J32+[1]СПАСЕНИЕ!J32+[1]АЛЬФАСТРАХОВАНИЕ!J32</f>
        <v>1780</v>
      </c>
      <c r="K32" s="532">
        <f>[1]МАКС!K32+[1]РЕСО!K32+[1]КАПИТАЛ!K32+[1]СОГАЗ!K32+[1]АСТРА!K32+[1]СПАСЕНИЕ!K32+[1]АЛЬФАСТРАХОВАНИЕ!K32</f>
        <v>5960</v>
      </c>
      <c r="L32" s="532">
        <f>[1]МАКС!L32+[1]РЕСО!L32+[1]КАПИТАЛ!L32+[1]СОГАЗ!L32+[1]АСТРА!L32+[1]СПАСЕНИЕ!L32+[1]АЛЬФАСТРАХОВАНИЕ!L32</f>
        <v>4780</v>
      </c>
      <c r="M32" s="532">
        <f>[1]МАКС!M32+[1]РЕСО!M32+[1]КАПИТАЛ!M32+[1]СОГАЗ!M32+[1]АСТРА!M32+[1]СПАСЕНИЕ!M32+[1]АЛЬФАСТРАХОВАНИЕ!M32</f>
        <v>1572</v>
      </c>
      <c r="N32" s="532">
        <f>[1]МАКС!N32+[1]РЕСО!N32+[1]КАПИТАЛ!N32+[1]СОГАЗ!N32+[1]АСТРА!N32+[1]СПАСЕНИЕ!N32+[1]АЛЬФАСТРАХОВАНИЕ!N32</f>
        <v>3123</v>
      </c>
    </row>
    <row r="33" spans="1:14" ht="15.75" thickBot="1" x14ac:dyDescent="0.3">
      <c r="A33" s="1619"/>
      <c r="B33" s="543">
        <v>4</v>
      </c>
      <c r="C33" s="544" t="s">
        <v>9688</v>
      </c>
      <c r="D33" s="532">
        <f>[1]МАКС!D33+[1]РЕСО!D33+[1]КАПИТАЛ!D33+[1]СОГАЗ!D33+[1]АСТРА!D33+[1]СПАСЕНИЕ!D33+[1]АЛЬФАСТРАХОВАНИЕ!D33</f>
        <v>21620</v>
      </c>
      <c r="E33" s="532">
        <f>[1]МАКС!E33+[1]РЕСО!E33+[1]КАПИТАЛ!E33+[1]СОГАЗ!E33+[1]АСТРА!E33+[1]СПАСЕНИЕ!E33+[1]АЛЬФАСТРАХОВАНИЕ!E33</f>
        <v>88</v>
      </c>
      <c r="F33" s="532">
        <f>[1]МАКС!F33+[1]РЕСО!F33+[1]КАПИТАЛ!F33+[1]СОГАЗ!F33+[1]АСТРА!F33+[1]СПАСЕНИЕ!F33+[1]АЛЬФАСТРАХОВАНИЕ!F33</f>
        <v>88</v>
      </c>
      <c r="G33" s="532">
        <f>[1]МАКС!G33+[1]РЕСО!G33+[1]КАПИТАЛ!G33+[1]СОГАЗ!G33+[1]АСТРА!G33+[1]СПАСЕНИЕ!G33+[1]АЛЬФАСТРАХОВАНИЕ!G33</f>
        <v>500</v>
      </c>
      <c r="H33" s="532">
        <f>[1]МАКС!H33+[1]РЕСО!H33+[1]КАПИТАЛ!H33+[1]СОГАЗ!H33+[1]АСТРА!H33+[1]СПАСЕНИЕ!H33+[1]АЛЬФАСТРАХОВАНИЕ!H33</f>
        <v>504</v>
      </c>
      <c r="I33" s="532">
        <f>[1]МАКС!I33+[1]РЕСО!I33+[1]КАПИТАЛ!I33+[1]СОГАЗ!I33+[1]АСТРА!I33+[1]СПАСЕНИЕ!I33+[1]АЛЬФАСТРАХОВАНИЕ!I33</f>
        <v>1913</v>
      </c>
      <c r="J33" s="532">
        <f>[1]МАКС!J33+[1]РЕСО!J33+[1]КАПИТАЛ!J33+[1]СОГАЗ!J33+[1]АСТРА!J33+[1]СПАСЕНИЕ!J33+[1]АЛЬФАСТРАХОВАНИЕ!J33</f>
        <v>1883</v>
      </c>
      <c r="K33" s="532">
        <f>[1]МАКС!K33+[1]РЕСО!K33+[1]КАПИТАЛ!K33+[1]СОГАЗ!K33+[1]АСТРА!K33+[1]СПАСЕНИЕ!K33+[1]АЛЬФАСТРАХОВАНИЕ!K33</f>
        <v>6477</v>
      </c>
      <c r="L33" s="532">
        <f>[1]МАКС!L33+[1]РЕСО!L33+[1]КАПИТАЛ!L33+[1]СОГАЗ!L33+[1]АСТРА!L33+[1]СПАСЕНИЕ!L33+[1]АЛЬФАСТРАХОВАНИЕ!L33</f>
        <v>5098</v>
      </c>
      <c r="M33" s="532">
        <f>[1]МАКС!M33+[1]РЕСО!M33+[1]КАПИТАЛ!M33+[1]СОГАЗ!M33+[1]АСТРА!M33+[1]СПАСЕНИЕ!M33+[1]АЛЬФАСТРАХОВАНИЕ!M33</f>
        <v>1734</v>
      </c>
      <c r="N33" s="532">
        <f>[1]МАКС!N33+[1]РЕСО!N33+[1]КАПИТАЛ!N33+[1]СОГАЗ!N33+[1]АСТРА!N33+[1]СПАСЕНИЕ!N33+[1]АЛЬФАСТРАХОВАНИЕ!N33</f>
        <v>3335</v>
      </c>
    </row>
    <row r="34" spans="1:14" ht="15.75" thickBot="1" x14ac:dyDescent="0.3">
      <c r="A34" s="1619"/>
      <c r="B34" s="541">
        <v>5</v>
      </c>
      <c r="C34" s="544" t="s">
        <v>9689</v>
      </c>
      <c r="D34" s="532">
        <f>[1]МАКС!D34+[1]РЕСО!D34+[1]КАПИТАЛ!D34+[1]СОГАЗ!D34+[1]АСТРА!D34+[1]СПАСЕНИЕ!D34+[1]АЛЬФАСТРАХОВАНИЕ!D34</f>
        <v>35769</v>
      </c>
      <c r="E34" s="532">
        <f>[1]МАКС!E34+[1]РЕСО!E34+[1]КАПИТАЛ!E34+[1]СОГАЗ!E34+[1]АСТРА!E34+[1]СПАСЕНИЕ!E34+[1]АЛЬФАСТРАХОВАНИЕ!E34</f>
        <v>123</v>
      </c>
      <c r="F34" s="532">
        <f>[1]МАКС!F34+[1]РЕСО!F34+[1]КАПИТАЛ!F34+[1]СОГАЗ!F34+[1]АСТРА!F34+[1]СПАСЕНИЕ!F34+[1]АЛЬФАСТРАХОВАНИЕ!F34</f>
        <v>124</v>
      </c>
      <c r="G34" s="532">
        <f>[1]МАКС!G34+[1]РЕСО!G34+[1]КАПИТАЛ!G34+[1]СОГАЗ!G34+[1]АСТРА!G34+[1]СПАСЕНИЕ!G34+[1]АЛЬФАСТРАХОВАНИЕ!G34</f>
        <v>777</v>
      </c>
      <c r="H34" s="532">
        <f>[1]МАКС!H34+[1]РЕСО!H34+[1]КАПИТАЛ!H34+[1]СОГАЗ!H34+[1]АСТРА!H34+[1]СПАСЕНИЕ!H34+[1]АЛЬФАСТРАХОВАНИЕ!H34</f>
        <v>779</v>
      </c>
      <c r="I34" s="532">
        <f>[1]МАКС!I34+[1]РЕСО!I34+[1]КАПИТАЛ!I34+[1]СОГАЗ!I34+[1]АСТРА!I34+[1]СПАСЕНИЕ!I34+[1]АЛЬФАСТРАХОВАНИЕ!I34</f>
        <v>2931</v>
      </c>
      <c r="J34" s="532">
        <f>[1]МАКС!J34+[1]РЕСО!J34+[1]КАПИТАЛ!J34+[1]СОГАЗ!J34+[1]АСТРА!J34+[1]СПАСЕНИЕ!J34+[1]АЛЬФАСТРАХОВАНИЕ!J34</f>
        <v>2691</v>
      </c>
      <c r="K34" s="532">
        <f>[1]МАКС!K34+[1]РЕСО!K34+[1]КАПИТАЛ!K34+[1]СОГАЗ!K34+[1]АСТРА!K34+[1]СПАСЕНИЕ!K34+[1]АЛЬФАСТРАХОВАНИЕ!K34</f>
        <v>10552</v>
      </c>
      <c r="L34" s="532">
        <f>[1]МАКС!L34+[1]РЕСО!L34+[1]КАПИТАЛ!L34+[1]СОГАЗ!L34+[1]АСТРА!L34+[1]СПАСЕНИЕ!L34+[1]АЛЬФАСТРАХОВАНИЕ!L34</f>
        <v>8167</v>
      </c>
      <c r="M34" s="532">
        <f>[1]МАКС!M34+[1]РЕСО!M34+[1]КАПИТАЛ!M34+[1]СОГАЗ!M34+[1]АСТРА!M34+[1]СПАСЕНИЕ!M34+[1]АЛЬФАСТРАХОВАНИЕ!M34</f>
        <v>3188</v>
      </c>
      <c r="N34" s="532">
        <f>[1]МАКС!N34+[1]РЕСО!N34+[1]КАПИТАЛ!N34+[1]СОГАЗ!N34+[1]АСТРА!N34+[1]СПАСЕНИЕ!N34+[1]АЛЬФАСТРАХОВАНИЕ!N34</f>
        <v>6437</v>
      </c>
    </row>
    <row r="35" spans="1:14" ht="15.75" thickBot="1" x14ac:dyDescent="0.3">
      <c r="A35" s="1619"/>
      <c r="B35" s="543">
        <v>6</v>
      </c>
      <c r="C35" s="544" t="s">
        <v>9690</v>
      </c>
      <c r="D35" s="532">
        <f>[1]МАКС!D35+[1]РЕСО!D35+[1]КАПИТАЛ!D35+[1]СОГАЗ!D35+[1]АСТРА!D35+[1]СПАСЕНИЕ!D35+[1]АЛЬФАСТРАХОВАНИЕ!D35</f>
        <v>29022</v>
      </c>
      <c r="E35" s="532">
        <f>[1]МАКС!E35+[1]РЕСО!E35+[1]КАПИТАЛ!E35+[1]СОГАЗ!E35+[1]АСТРА!E35+[1]СПАСЕНИЕ!E35+[1]АЛЬФАСТРАХОВАНИЕ!E35</f>
        <v>144</v>
      </c>
      <c r="F35" s="532">
        <f>[1]МАКС!F35+[1]РЕСО!F35+[1]КАПИТАЛ!F35+[1]СОГАЗ!F35+[1]АСТРА!F35+[1]СПАСЕНИЕ!F35+[1]АЛЬФАСТРАХОВАНИЕ!F35</f>
        <v>102</v>
      </c>
      <c r="G35" s="532">
        <f>[1]МАКС!G35+[1]РЕСО!G35+[1]КАПИТАЛ!G35+[1]СОГАЗ!G35+[1]АСТРА!G35+[1]СПАСЕНИЕ!G35+[1]АЛЬФАСТРАХОВАНИЕ!G35</f>
        <v>593</v>
      </c>
      <c r="H35" s="532">
        <f>[1]МАКС!H35+[1]РЕСО!H35+[1]КАПИТАЛ!H35+[1]СОГАЗ!H35+[1]АСТРА!H35+[1]СПАСЕНИЕ!H35+[1]АЛЬФАСТРАХОВАНИЕ!H35</f>
        <v>597</v>
      </c>
      <c r="I35" s="532">
        <f>[1]МАКС!I35+[1]РЕСО!I35+[1]КАПИТАЛ!I35+[1]СОГАЗ!I35+[1]АСТРА!I35+[1]СПАСЕНИЕ!I35+[1]АЛЬФАСТРАХОВАНИЕ!I35</f>
        <v>2327</v>
      </c>
      <c r="J35" s="532">
        <f>[1]МАКС!J35+[1]РЕСО!J35+[1]КАПИТАЛ!J35+[1]СОГАЗ!J35+[1]АСТРА!J35+[1]СПАСЕНИЕ!J35+[1]АЛЬФАСТРАХОВАНИЕ!J35</f>
        <v>2255</v>
      </c>
      <c r="K35" s="532">
        <f>[1]МАКС!K35+[1]РЕСО!K35+[1]КАПИТАЛ!K35+[1]СОГАЗ!K35+[1]АСТРА!K35+[1]СПАСЕНИЕ!K35+[1]АЛЬФАСТРАХОВАНИЕ!K35</f>
        <v>8429</v>
      </c>
      <c r="L35" s="532">
        <f>[1]МАКС!L35+[1]РЕСО!L35+[1]КАПИТАЛ!L35+[1]СОГАЗ!L35+[1]АСТРА!L35+[1]СПАСЕНИЕ!L35+[1]АЛЬФАСТРАХОВАНИЕ!L35</f>
        <v>6512</v>
      </c>
      <c r="M35" s="532">
        <f>[1]МАКС!M35+[1]РЕСО!M35+[1]КАПИТАЛ!M35+[1]СОГАЗ!M35+[1]АСТРА!M35+[1]СПАСЕНИЕ!M35+[1]АЛЬФАСТРАХОВАНИЕ!M35</f>
        <v>2697</v>
      </c>
      <c r="N35" s="532">
        <f>[1]МАКС!N35+[1]РЕСО!N35+[1]КАПИТАЛ!N35+[1]СОГАЗ!N35+[1]АСТРА!N35+[1]СПАСЕНИЕ!N35+[1]АЛЬФАСТРАХОВАНИЕ!N35</f>
        <v>5366</v>
      </c>
    </row>
    <row r="36" spans="1:14" ht="15.75" thickBot="1" x14ac:dyDescent="0.3">
      <c r="A36" s="1619"/>
      <c r="B36" s="541">
        <v>7</v>
      </c>
      <c r="C36" s="544" t="s">
        <v>9691</v>
      </c>
      <c r="D36" s="532">
        <f>[1]МАКС!D36+[1]РЕСО!D36+[1]КАПИТАЛ!D36+[1]СОГАЗ!D36+[1]АСТРА!D36+[1]СПАСЕНИЕ!D36+[1]АЛЬФАСТРАХОВАНИЕ!D36</f>
        <v>20991</v>
      </c>
      <c r="E36" s="532">
        <f>[1]МАКС!E36+[1]РЕСО!E36+[1]КАПИТАЛ!E36+[1]СОГАЗ!E36+[1]АСТРА!E36+[1]СПАСЕНИЕ!E36+[1]АЛЬФАСТРАХОВАНИЕ!E36</f>
        <v>80</v>
      </c>
      <c r="F36" s="532">
        <f>[1]МАКС!F36+[1]РЕСО!F36+[1]КАПИТАЛ!F36+[1]СОГАЗ!F36+[1]АСТРА!F36+[1]СПАСЕНИЕ!F36+[1]АЛЬФАСТРАХОВАНИЕ!F36</f>
        <v>76</v>
      </c>
      <c r="G36" s="532">
        <f>[1]МАКС!G36+[1]РЕСО!G36+[1]КАПИТАЛ!G36+[1]СОГАЗ!G36+[1]АСТРА!G36+[1]СПАСЕНИЕ!G36+[1]АЛЬФАСТРАХОВАНИЕ!G36</f>
        <v>440</v>
      </c>
      <c r="H36" s="532">
        <f>[1]МАКС!H36+[1]РЕСО!H36+[1]КАПИТАЛ!H36+[1]СОГАЗ!H36+[1]АСТРА!H36+[1]СПАСЕНИЕ!H36+[1]АЛЬФАСТРАХОВАНИЕ!H36</f>
        <v>436</v>
      </c>
      <c r="I36" s="532">
        <f>[1]МАКС!I36+[1]РЕСО!I36+[1]КАПИТАЛ!I36+[1]СОГАЗ!I36+[1]АСТРА!I36+[1]СПАСЕНИЕ!I36+[1]АЛЬФАСТРАХОВАНИЕ!I36</f>
        <v>1742</v>
      </c>
      <c r="J36" s="532">
        <f>[1]МАКС!J36+[1]РЕСО!J36+[1]КАПИТАЛ!J36+[1]СОГАЗ!J36+[1]АСТРА!J36+[1]СПАСЕНИЕ!J36+[1]АЛЬФАСТРАХОВАНИЕ!J36</f>
        <v>1592</v>
      </c>
      <c r="K36" s="532">
        <f>[1]МАКС!K36+[1]РЕСО!K36+[1]КАПИТАЛ!K36+[1]СОГАЗ!K36+[1]АСТРА!K36+[1]СПАСЕНИЕ!K36+[1]АЛЬФАСТРАХОВАНИЕ!K36</f>
        <v>6169</v>
      </c>
      <c r="L36" s="532">
        <f>[1]МАКС!L36+[1]РЕСО!L36+[1]КАПИТАЛ!L36+[1]СОГАЗ!L36+[1]АСТРА!L36+[1]СПАСЕНИЕ!L36+[1]АЛЬФАСТРАХОВАНИЕ!L36</f>
        <v>4738</v>
      </c>
      <c r="M36" s="532">
        <f>[1]МАКС!M36+[1]РЕСО!M36+[1]КАПИТАЛ!M36+[1]СОГАЗ!M36+[1]АСТРА!M36+[1]СПАСЕНИЕ!M36+[1]АЛЬФАСТРАХОВАНИЕ!M36</f>
        <v>1905</v>
      </c>
      <c r="N36" s="532">
        <f>[1]МАКС!N36+[1]РЕСО!N36+[1]КАПИТАЛ!N36+[1]СОГАЗ!N36+[1]АСТРА!N36+[1]СПАСЕНИЕ!N36+[1]АЛЬФАСТРАХОВАНИЕ!N36</f>
        <v>3813</v>
      </c>
    </row>
    <row r="37" spans="1:14" ht="15.75" thickBot="1" x14ac:dyDescent="0.3">
      <c r="A37" s="1619"/>
      <c r="B37" s="543">
        <v>8</v>
      </c>
      <c r="C37" s="544" t="s">
        <v>9692</v>
      </c>
      <c r="D37" s="532">
        <f>[1]МАКС!D37+[1]РЕСО!D37+[1]КАПИТАЛ!D37+[1]СОГАЗ!D37+[1]АСТРА!D37+[1]СПАСЕНИЕ!D37+[1]АЛЬФАСТРАХОВАНИЕ!D37</f>
        <v>19250</v>
      </c>
      <c r="E37" s="532">
        <f>[1]МАКС!E37+[1]РЕСО!E37+[1]КАПИТАЛ!E37+[1]СОГАЗ!E37+[1]АСТРА!E37+[1]СПАСЕНИЕ!E37+[1]АЛЬФАСТРАХОВАНИЕ!E37</f>
        <v>89</v>
      </c>
      <c r="F37" s="532">
        <f>[1]МАКС!F37+[1]РЕСО!F37+[1]КАПИТАЛ!F37+[1]СОГАЗ!F37+[1]АСТРА!F37+[1]СПАСЕНИЕ!F37+[1]АЛЬФАСТРАХОВАНИЕ!F37</f>
        <v>78</v>
      </c>
      <c r="G37" s="532">
        <f>[1]МАКС!G37+[1]РЕСО!G37+[1]КАПИТАЛ!G37+[1]СОГАЗ!G37+[1]АСТРА!G37+[1]СПАСЕНИЕ!G37+[1]АЛЬФАСТРАХОВАНИЕ!G37</f>
        <v>494</v>
      </c>
      <c r="H37" s="532">
        <f>[1]МАКС!H37+[1]РЕСО!H37+[1]КАПИТАЛ!H37+[1]СОГАЗ!H37+[1]АСТРА!H37+[1]СПАСЕНИЕ!H37+[1]АЛЬФАСТРАХОВАНИЕ!H37</f>
        <v>417</v>
      </c>
      <c r="I37" s="532">
        <f>[1]МАКС!I37+[1]РЕСО!I37+[1]КАПИТАЛ!I37+[1]СОГАЗ!I37+[1]АСТРА!I37+[1]СПАСЕНИЕ!I37+[1]АЛЬФАСТРАХОВАНИЕ!I37</f>
        <v>1888</v>
      </c>
      <c r="J37" s="532">
        <f>[1]МАКС!J37+[1]РЕСО!J37+[1]КАПИТАЛ!J37+[1]СОГАЗ!J37+[1]АСТРА!J37+[1]СПАСЕНИЕ!J37+[1]АЛЬФАСТРАХОВАНИЕ!J37</f>
        <v>1690</v>
      </c>
      <c r="K37" s="532">
        <f>[1]МАКС!K37+[1]РЕСО!K37+[1]КАПИТАЛ!K37+[1]СОГАЗ!K37+[1]АСТРА!K37+[1]СПАСЕНИЕ!K37+[1]АЛЬФАСТРАХОВАНИЕ!K37</f>
        <v>5528</v>
      </c>
      <c r="L37" s="532">
        <f>[1]МАКС!L37+[1]РЕСО!L37+[1]КАПИТАЛ!L37+[1]СОГАЗ!L37+[1]АСТРА!L37+[1]СПАСЕНИЕ!L37+[1]АЛЬФАСТРАХОВАНИЕ!L37</f>
        <v>4276</v>
      </c>
      <c r="M37" s="532">
        <f>[1]МАКС!M37+[1]РЕСО!M37+[1]КАПИТАЛ!M37+[1]СОГАЗ!M37+[1]АСТРА!M37+[1]СПАСЕНИЕ!M37+[1]АЛЬФАСТРАХОВАНИЕ!M37</f>
        <v>1575</v>
      </c>
      <c r="N37" s="532">
        <f>[1]МАКС!N37+[1]РЕСО!N37+[1]КАПИТАЛ!N37+[1]СОГАЗ!N37+[1]АСТРА!N37+[1]СПАСЕНИЕ!N37+[1]АЛЬФАСТРАХОВАНИЕ!N37</f>
        <v>3215</v>
      </c>
    </row>
    <row r="38" spans="1:14" ht="15.75" thickBot="1" x14ac:dyDescent="0.3">
      <c r="A38" s="1619"/>
      <c r="B38" s="541">
        <v>9</v>
      </c>
      <c r="C38" s="544" t="s">
        <v>9693</v>
      </c>
      <c r="D38" s="532">
        <f>[1]МАКС!D38+[1]РЕСО!D38+[1]КАПИТАЛ!D38+[1]СОГАЗ!D38+[1]АСТРА!D38+[1]СПАСЕНИЕ!D38+[1]АЛЬФАСТРАХОВАНИЕ!D38</f>
        <v>24612</v>
      </c>
      <c r="E38" s="532">
        <f>[1]МАКС!E38+[1]РЕСО!E38+[1]КАПИТАЛ!E38+[1]СОГАЗ!E38+[1]АСТРА!E38+[1]СПАСЕНИЕ!E38+[1]АЛЬФАСТРАХОВАНИЕ!E38</f>
        <v>99</v>
      </c>
      <c r="F38" s="532">
        <f>[1]МАКС!F38+[1]РЕСО!F38+[1]КАПИТАЛ!F38+[1]СОГАЗ!F38+[1]АСТРА!F38+[1]СПАСЕНИЕ!F38+[1]АЛЬФАСТРАХОВАНИЕ!F38</f>
        <v>95</v>
      </c>
      <c r="G38" s="532">
        <f>[1]МАКС!G38+[1]РЕСО!G38+[1]КАПИТАЛ!G38+[1]СОГАЗ!G38+[1]АСТРА!G38+[1]СПАСЕНИЕ!G38+[1]АЛЬФАСТРАХОВАНИЕ!G38</f>
        <v>524</v>
      </c>
      <c r="H38" s="532">
        <f>[1]МАКС!H38+[1]РЕСО!H38+[1]КАПИТАЛ!H38+[1]СОГАЗ!H38+[1]АСТРА!H38+[1]СПАСЕНИЕ!H38+[1]АЛЬФАСТРАХОВАНИЕ!H38</f>
        <v>491</v>
      </c>
      <c r="I38" s="532">
        <f>[1]МАКС!I38+[1]РЕСО!I38+[1]КАПИТАЛ!I38+[1]СОГАЗ!I38+[1]АСТРА!I38+[1]СПАСЕНИЕ!I38+[1]АЛЬФАСТРАХОВАНИЕ!I38</f>
        <v>2001</v>
      </c>
      <c r="J38" s="532">
        <f>[1]МАКС!J38+[1]РЕСО!J38+[1]КАПИТАЛ!J38+[1]СОГАЗ!J38+[1]АСТРА!J38+[1]СПАСЕНИЕ!J38+[1]АЛЬФАСТРАХОВАНИЕ!J38</f>
        <v>1941</v>
      </c>
      <c r="K38" s="532">
        <f>[1]МАКС!K38+[1]РЕСО!K38+[1]КАПИТАЛ!K38+[1]СОГАЗ!K38+[1]АСТРА!K38+[1]СПАСЕНИЕ!K38+[1]АЛЬФАСТРАХОВАНИЕ!K38</f>
        <v>7293</v>
      </c>
      <c r="L38" s="532">
        <f>[1]МАКС!L38+[1]РЕСО!L38+[1]КАПИТАЛ!L38+[1]СОГАЗ!L38+[1]АСТРА!L38+[1]СПАСЕНИЕ!L38+[1]АЛЬФАСТРАХОВАНИЕ!L38</f>
        <v>5588</v>
      </c>
      <c r="M38" s="532">
        <f>[1]МАКС!M38+[1]РЕСО!M38+[1]КАПИТАЛ!M38+[1]СОГАЗ!M38+[1]АСТРА!M38+[1]СПАСЕНИЕ!M38+[1]АЛЬФАСТРАХОВАНИЕ!M38</f>
        <v>2225</v>
      </c>
      <c r="N38" s="532">
        <f>[1]МАКС!N38+[1]РЕСО!N38+[1]КАПИТАЛ!N38+[1]СОГАЗ!N38+[1]АСТРА!N38+[1]СПАСЕНИЕ!N38+[1]АЛЬФАСТРАХОВАНИЕ!N38</f>
        <v>4355</v>
      </c>
    </row>
    <row r="39" spans="1:14" ht="15.75" thickBot="1" x14ac:dyDescent="0.3">
      <c r="A39" s="1619"/>
      <c r="B39" s="543">
        <v>10</v>
      </c>
      <c r="C39" s="544" t="s">
        <v>9694</v>
      </c>
      <c r="D39" s="532">
        <f>[1]МАКС!D39+[1]РЕСО!D39+[1]КАПИТАЛ!D39+[1]СОГАЗ!D39+[1]АСТРА!D39+[1]СПАСЕНИЕ!D39+[1]АЛЬФАСТРАХОВАНИЕ!D39</f>
        <v>24823</v>
      </c>
      <c r="E39" s="532">
        <f>[1]МАКС!E39+[1]РЕСО!E39+[1]КАПИТАЛ!E39+[1]СОГАЗ!E39+[1]АСТРА!E39+[1]СПАСЕНИЕ!E39+[1]АЛЬФАСТРАХОВАНИЕ!E39</f>
        <v>116</v>
      </c>
      <c r="F39" s="532">
        <f>[1]МАКС!F39+[1]РЕСО!F39+[1]КАПИТАЛ!F39+[1]СОГАЗ!F39+[1]АСТРА!F39+[1]СПАСЕНИЕ!F39+[1]АЛЬФАСТРАХОВАНИЕ!F39</f>
        <v>107</v>
      </c>
      <c r="G39" s="532">
        <f>[1]МАКС!G39+[1]РЕСО!G39+[1]КАПИТАЛ!G39+[1]СОГАЗ!G39+[1]АСТРА!G39+[1]СПАСЕНИЕ!G39+[1]АЛЬФАСТРАХОВАНИЕ!G39</f>
        <v>660</v>
      </c>
      <c r="H39" s="532">
        <f>[1]МАКС!H39+[1]РЕСО!H39+[1]КАПИТАЛ!H39+[1]СОГАЗ!H39+[1]АСТРА!H39+[1]СПАСЕНИЕ!H39+[1]АЛЬФАСТРАХОВАНИЕ!H39</f>
        <v>532</v>
      </c>
      <c r="I39" s="532">
        <f>[1]МАКС!I39+[1]РЕСО!I39+[1]КАПИТАЛ!I39+[1]СОГАЗ!I39+[1]АСТРА!I39+[1]СПАСЕНИЕ!I39+[1]АЛЬФАСТРАХОВАНИЕ!I39</f>
        <v>2098</v>
      </c>
      <c r="J39" s="532">
        <f>[1]МАКС!J39+[1]РЕСО!J39+[1]КАПИТАЛ!J39+[1]СОГАЗ!J39+[1]АСТРА!J39+[1]СПАСЕНИЕ!J39+[1]АЛЬФАСТРАХОВАНИЕ!J39</f>
        <v>2122</v>
      </c>
      <c r="K39" s="532">
        <f>[1]МАКС!K39+[1]РЕСО!K39+[1]КАПИТАЛ!K39+[1]СОГАЗ!K39+[1]АСТРА!K39+[1]СПАСЕНИЕ!K39+[1]АЛЬФАСТРАХОВАНИЕ!K39</f>
        <v>7129</v>
      </c>
      <c r="L39" s="532">
        <f>[1]МАКС!L39+[1]РЕСО!L39+[1]КАПИТАЛ!L39+[1]СОГАЗ!L39+[1]АСТРА!L39+[1]СПАСЕНИЕ!L39+[1]АЛЬФАСТРАХОВАНИЕ!L39</f>
        <v>5937</v>
      </c>
      <c r="M39" s="532">
        <f>[1]МАКС!M39+[1]РЕСО!M39+[1]КАПИТАЛ!M39+[1]СОГАЗ!M39+[1]АСТРА!M39+[1]СПАСЕНИЕ!M39+[1]АЛЬФАСТРАХОВАНИЕ!M39</f>
        <v>1973</v>
      </c>
      <c r="N39" s="532">
        <f>[1]МАКС!N39+[1]РЕСО!N39+[1]КАПИТАЛ!N39+[1]СОГАЗ!N39+[1]АСТРА!N39+[1]СПАСЕНИЕ!N39+[1]АЛЬФАСТРАХОВАНИЕ!N39</f>
        <v>4149</v>
      </c>
    </row>
    <row r="40" spans="1:14" ht="15.75" thickBot="1" x14ac:dyDescent="0.3">
      <c r="A40" s="1619"/>
      <c r="B40" s="541">
        <v>11</v>
      </c>
      <c r="C40" s="544" t="s">
        <v>9695</v>
      </c>
      <c r="D40" s="532">
        <f>[1]МАКС!D40+[1]РЕСО!D40+[1]КАПИТАЛ!D40+[1]СОГАЗ!D40+[1]АСТРА!D40+[1]СПАСЕНИЕ!D40+[1]АЛЬФАСТРАХОВАНИЕ!D40</f>
        <v>29013</v>
      </c>
      <c r="E40" s="532">
        <f>[1]МАКС!E40+[1]РЕСО!E40+[1]КАПИТАЛ!E40+[1]СОГАЗ!E40+[1]АСТРА!E40+[1]СПАСЕНИЕ!E40+[1]АЛЬФАСТРАХОВАНИЕ!E40</f>
        <v>119</v>
      </c>
      <c r="F40" s="532">
        <f>[1]МАКС!F40+[1]РЕСО!F40+[1]КАПИТАЛ!F40+[1]СОГАЗ!F40+[1]АСТРА!F40+[1]СПАСЕНИЕ!F40+[1]АЛЬФАСТРАХОВАНИЕ!F40</f>
        <v>110</v>
      </c>
      <c r="G40" s="532">
        <f>[1]МАКС!G40+[1]РЕСО!G40+[1]КАПИТАЛ!G40+[1]СОГАЗ!G40+[1]АСТРА!G40+[1]СПАСЕНИЕ!G40+[1]АЛЬФАСТРАХОВАНИЕ!G40</f>
        <v>624</v>
      </c>
      <c r="H40" s="532">
        <f>[1]МАКС!H40+[1]РЕСО!H40+[1]КАПИТАЛ!H40+[1]СОГАЗ!H40+[1]АСТРА!H40+[1]СПАСЕНИЕ!H40+[1]АЛЬФАСТРАХОВАНИЕ!H40</f>
        <v>598</v>
      </c>
      <c r="I40" s="532">
        <f>[1]МАКС!I40+[1]РЕСО!I40+[1]КАПИТАЛ!I40+[1]СОГАЗ!I40+[1]АСТРА!I40+[1]СПАСЕНИЕ!I40+[1]АЛЬФАСТРАХОВАНИЕ!I40</f>
        <v>2291</v>
      </c>
      <c r="J40" s="532">
        <f>[1]МАКС!J40+[1]РЕСО!J40+[1]КАПИТАЛ!J40+[1]СОГАЗ!J40+[1]АСТРА!J40+[1]СПАСЕНИЕ!J40+[1]АЛЬФАСТРАХОВАНИЕ!J40</f>
        <v>2196</v>
      </c>
      <c r="K40" s="532">
        <f>[1]МАКС!K40+[1]РЕСО!K40+[1]КАПИТАЛ!K40+[1]СОГАЗ!K40+[1]АСТРА!K40+[1]СПАСЕНИЕ!K40+[1]АЛЬФАСТРАХОВАНИЕ!K40</f>
        <v>8390</v>
      </c>
      <c r="L40" s="532">
        <f>[1]МАКС!L40+[1]РЕСО!L40+[1]КАПИТАЛ!L40+[1]СОГАЗ!L40+[1]АСТРА!L40+[1]СПАСЕНИЕ!L40+[1]АЛЬФАСТРАХОВАНИЕ!L40</f>
        <v>6569</v>
      </c>
      <c r="M40" s="532">
        <f>[1]МАКС!M40+[1]РЕСО!M40+[1]КАПИТАЛ!M40+[1]СОГАЗ!M40+[1]АСТРА!M40+[1]СПАСЕНИЕ!M40+[1]АЛЬФАСТРАХОВАНИЕ!M40</f>
        <v>2639</v>
      </c>
      <c r="N40" s="532">
        <f>[1]МАКС!N40+[1]РЕСО!N40+[1]КАПИТАЛ!N40+[1]СОГАЗ!N40+[1]АСТРА!N40+[1]СПАСЕНИЕ!N40+[1]АЛЬФАСТРАХОВАНИЕ!N40</f>
        <v>5477</v>
      </c>
    </row>
    <row r="41" spans="1:14" ht="15.75" thickBot="1" x14ac:dyDescent="0.3">
      <c r="A41" s="1619"/>
      <c r="B41" s="543">
        <v>12</v>
      </c>
      <c r="C41" s="544" t="s">
        <v>9696</v>
      </c>
      <c r="D41" s="532">
        <f>[1]МАКС!D41+[1]РЕСО!D41+[1]КАПИТАЛ!D41+[1]СОГАЗ!D41+[1]АСТРА!D41+[1]СПАСЕНИЕ!D41+[1]АЛЬФАСТРАХОВАНИЕ!D41</f>
        <v>23720</v>
      </c>
      <c r="E41" s="532">
        <f>[1]МАКС!E41+[1]РЕСО!E41+[1]КАПИТАЛ!E41+[1]СОГАЗ!E41+[1]АСТРА!E41+[1]СПАСЕНИЕ!E41+[1]АЛЬФАСТРАХОВАНИЕ!E41</f>
        <v>67</v>
      </c>
      <c r="F41" s="532">
        <f>[1]МАКС!F41+[1]РЕСО!F41+[1]КАПИТАЛ!F41+[1]СОГАЗ!F41+[1]АСТРА!F41+[1]СПАСЕНИЕ!F41+[1]АЛЬФАСТРАХОВАНИЕ!F41</f>
        <v>78</v>
      </c>
      <c r="G41" s="532">
        <f>[1]МАКС!G41+[1]РЕСО!G41+[1]КАПИТАЛ!G41+[1]СОГАЗ!G41+[1]АСТРА!G41+[1]СПАСЕНИЕ!G41+[1]АЛЬФАСТРАХОВАНИЕ!G41</f>
        <v>487</v>
      </c>
      <c r="H41" s="532">
        <f>[1]МАКС!H41+[1]РЕСО!H41+[1]КАПИТАЛ!H41+[1]СОГАЗ!H41+[1]АСТРА!H41+[1]СПАСЕНИЕ!H41+[1]АЛЬФАСТРАХОВАНИЕ!H41</f>
        <v>432</v>
      </c>
      <c r="I41" s="532">
        <f>[1]МАКС!I41+[1]РЕСО!I41+[1]КАПИТАЛ!I41+[1]СОГАЗ!I41+[1]АСТРА!I41+[1]СПАСЕНИЕ!I41+[1]АЛЬФАСТРАХОВАНИЕ!I41</f>
        <v>1737</v>
      </c>
      <c r="J41" s="532">
        <f>[1]МАКС!J41+[1]РЕСО!J41+[1]КАПИТАЛ!J41+[1]СОГАЗ!J41+[1]АСТРА!J41+[1]СПАСЕНИЕ!J41+[1]АЛЬФАСТРАХОВАНИЕ!J41</f>
        <v>1647</v>
      </c>
      <c r="K41" s="532">
        <f>[1]МАКС!K41+[1]РЕСО!K41+[1]КАПИТАЛ!K41+[1]СОГАЗ!K41+[1]АСТРА!K41+[1]СПАСЕНИЕ!K41+[1]АЛЬФАСТРАХОВАНИЕ!K41</f>
        <v>6737</v>
      </c>
      <c r="L41" s="532">
        <f>[1]МАКС!L41+[1]РЕСО!L41+[1]КАПИТАЛ!L41+[1]СОГАЗ!L41+[1]АСТРА!L41+[1]СПАСЕНИЕ!L41+[1]АЛЬФАСТРАХОВАНИЕ!L41</f>
        <v>5034</v>
      </c>
      <c r="M41" s="532">
        <f>[1]МАКС!M41+[1]РЕСО!M41+[1]КАПИТАЛ!M41+[1]СОГАЗ!M41+[1]АСТРА!M41+[1]СПАСЕНИЕ!M41+[1]АЛЬФАСТРАХОВАНИЕ!M41</f>
        <v>2521</v>
      </c>
      <c r="N41" s="532">
        <f>[1]МАКС!N41+[1]РЕСО!N41+[1]КАПИТАЛ!N41+[1]СОГАЗ!N41+[1]АСТРА!N41+[1]СПАСЕНИЕ!N41+[1]АЛЬФАСТРАХОВАНИЕ!N41</f>
        <v>4980</v>
      </c>
    </row>
    <row r="42" spans="1:14" ht="15.75" thickBot="1" x14ac:dyDescent="0.3">
      <c r="A42" s="1619"/>
      <c r="B42" s="541">
        <v>13</v>
      </c>
      <c r="C42" s="544" t="s">
        <v>9697</v>
      </c>
      <c r="D42" s="532">
        <f>[1]МАКС!D42+[1]РЕСО!D42+[1]КАПИТАЛ!D42+[1]СОГАЗ!D42+[1]АСТРА!D42+[1]СПАСЕНИЕ!D42+[1]АЛЬФАСТРАХОВАНИЕ!D42</f>
        <v>18761</v>
      </c>
      <c r="E42" s="532">
        <f>[1]МАКС!E42+[1]РЕСО!E42+[1]КАПИТАЛ!E42+[1]СОГАЗ!E42+[1]АСТРА!E42+[1]СПАСЕНИЕ!E42+[1]АЛЬФАСТРАХОВАНИЕ!E42</f>
        <v>113</v>
      </c>
      <c r="F42" s="532">
        <f>[1]МАКС!F42+[1]РЕСО!F42+[1]КАПИТАЛ!F42+[1]СОГАЗ!F42+[1]АСТРА!F42+[1]СПАСЕНИЕ!F42+[1]АЛЬФАСТРАХОВАНИЕ!F42</f>
        <v>129</v>
      </c>
      <c r="G42" s="532">
        <f>[1]МАКС!G42+[1]РЕСО!G42+[1]КАПИТАЛ!G42+[1]СОГАЗ!G42+[1]АСТРА!G42+[1]СПАСЕНИЕ!G42+[1]АЛЬФАСТРАХОВАНИЕ!G42</f>
        <v>613</v>
      </c>
      <c r="H42" s="532">
        <f>[1]МАКС!H42+[1]РЕСО!H42+[1]КАПИТАЛ!H42+[1]СОГАЗ!H42+[1]АСТРА!H42+[1]СПАСЕНИЕ!H42+[1]АЛЬФАСТРАХОВАНИЕ!H42</f>
        <v>538</v>
      </c>
      <c r="I42" s="532">
        <f>[1]МАКС!I42+[1]РЕСО!I42+[1]КАПИТАЛ!I42+[1]СОГАЗ!I42+[1]АСТРА!I42+[1]СПАСЕНИЕ!I42+[1]АЛЬФАСТРАХОВАНИЕ!I42</f>
        <v>2178</v>
      </c>
      <c r="J42" s="532">
        <f>[1]МАКС!J42+[1]РЕСО!J42+[1]КАПИТАЛ!J42+[1]СОГАЗ!J42+[1]АСТРА!J42+[1]СПАСЕНИЕ!J42+[1]АЛЬФАСТРАХОВАНИЕ!J42</f>
        <v>2118</v>
      </c>
      <c r="K42" s="532">
        <f>[1]МАКС!K42+[1]РЕСО!K42+[1]КАПИТАЛ!K42+[1]СОГАЗ!K42+[1]АСТРА!K42+[1]СПАСЕНИЕ!K42+[1]АЛЬФАСТРАХОВАНИЕ!K42</f>
        <v>5558</v>
      </c>
      <c r="L42" s="532">
        <f>[1]МАКС!L42+[1]РЕСО!L42+[1]КАПИТАЛ!L42+[1]СОГАЗ!L42+[1]АСТРА!L42+[1]СПАСЕНИЕ!L42+[1]АЛЬФАСТРАХОВАНИЕ!L42</f>
        <v>4513</v>
      </c>
      <c r="M42" s="532">
        <f>[1]МАКС!M42+[1]РЕСО!M42+[1]КАПИТАЛ!M42+[1]СОГАЗ!M42+[1]АСТРА!M42+[1]СПАСЕНИЕ!M42+[1]АЛЬФАСТРАХОВАНИЕ!M42</f>
        <v>951</v>
      </c>
      <c r="N42" s="532">
        <f>[1]МАКС!N42+[1]РЕСО!N42+[1]КАПИТАЛ!N42+[1]СОГАЗ!N42+[1]АСТРА!N42+[1]СПАСЕНИЕ!N42+[1]АЛЬФАСТРАХОВАНИЕ!N42</f>
        <v>2050</v>
      </c>
    </row>
    <row r="43" spans="1:14" ht="15.75" thickBot="1" x14ac:dyDescent="0.3">
      <c r="A43" s="1619"/>
      <c r="B43" s="543">
        <v>14</v>
      </c>
      <c r="C43" s="544" t="s">
        <v>9698</v>
      </c>
      <c r="D43" s="532">
        <f>[1]МАКС!D43+[1]РЕСО!D43+[1]КАПИТАЛ!D43+[1]СОГАЗ!D43+[1]АСТРА!D43+[1]СПАСЕНИЕ!D43+[1]АЛЬФАСТРАХОВАНИЕ!D43</f>
        <v>35557</v>
      </c>
      <c r="E43" s="532">
        <f>[1]МАКС!E43+[1]РЕСО!E43+[1]КАПИТАЛ!E43+[1]СОГАЗ!E43+[1]АСТРА!E43+[1]СПАСЕНИЕ!E43+[1]АЛЬФАСТРАХОВАНИЕ!E43</f>
        <v>166</v>
      </c>
      <c r="F43" s="532">
        <f>[1]МАКС!F43+[1]РЕСО!F43+[1]КАПИТАЛ!F43+[1]СОГАЗ!F43+[1]АСТРА!F43+[1]СПАСЕНИЕ!F43+[1]АЛЬФАСТРАХОВАНИЕ!F43</f>
        <v>161</v>
      </c>
      <c r="G43" s="532">
        <f>[1]МАКС!G43+[1]РЕСО!G43+[1]КАПИТАЛ!G43+[1]СОГАЗ!G43+[1]АСТРА!G43+[1]СПАСЕНИЕ!G43+[1]АЛЬФАСТРАХОВАНИЕ!G43</f>
        <v>917</v>
      </c>
      <c r="H43" s="532">
        <f>[1]МАКС!H43+[1]РЕСО!H43+[1]КАПИТАЛ!H43+[1]СОГАЗ!H43+[1]АСТРА!H43+[1]СПАСЕНИЕ!H43+[1]АЛЬФАСТРАХОВАНИЕ!H43</f>
        <v>859</v>
      </c>
      <c r="I43" s="532">
        <f>[1]МАКС!I43+[1]РЕСО!I43+[1]КАПИТАЛ!I43+[1]СОГАЗ!I43+[1]АСТРА!I43+[1]СПАСЕНИЕ!I43+[1]АЛЬФАСТРАХОВАНИЕ!I43</f>
        <v>3355</v>
      </c>
      <c r="J43" s="532">
        <f>[1]МАКС!J43+[1]РЕСО!J43+[1]КАПИТАЛ!J43+[1]СОГАЗ!J43+[1]АСТРА!J43+[1]СПАСЕНИЕ!J43+[1]АЛЬФАСТРАХОВАНИЕ!J43</f>
        <v>3226</v>
      </c>
      <c r="K43" s="532">
        <f>[1]МАКС!K43+[1]РЕСО!K43+[1]КАПИТАЛ!K43+[1]СОГАЗ!K43+[1]АСТРА!K43+[1]СПАСЕНИЕ!K43+[1]АЛЬФАСТРАХОВАНИЕ!K43</f>
        <v>10425</v>
      </c>
      <c r="L43" s="532">
        <f>[1]МАКС!L43+[1]РЕСО!L43+[1]КАПИТАЛ!L43+[1]СОГАЗ!L43+[1]АСТРА!L43+[1]СПАСЕНИЕ!L43+[1]АЛЬФАСТРАХОВАНИЕ!L43</f>
        <v>8343</v>
      </c>
      <c r="M43" s="532">
        <f>[1]МАКС!M43+[1]РЕСО!M43+[1]КАПИТАЛ!M43+[1]СОГАЗ!M43+[1]АСТРА!M43+[1]СПАСЕНИЕ!M43+[1]АЛЬФАСТРАХОВАНИЕ!M43</f>
        <v>2592</v>
      </c>
      <c r="N43" s="532">
        <f>[1]МАКС!N43+[1]РЕСО!N43+[1]КАПИТАЛ!N43+[1]СОГАЗ!N43+[1]АСТРА!N43+[1]СПАСЕНИЕ!N43+[1]АЛЬФАСТРАХОВАНИЕ!N43</f>
        <v>5513</v>
      </c>
    </row>
    <row r="44" spans="1:14" ht="15.75" thickBot="1" x14ac:dyDescent="0.3">
      <c r="A44" s="1619"/>
      <c r="B44" s="541">
        <v>15</v>
      </c>
      <c r="C44" s="544" t="s">
        <v>9699</v>
      </c>
      <c r="D44" s="532">
        <f>[1]МАКС!D44+[1]РЕСО!D44+[1]КАПИТАЛ!D44+[1]СОГАЗ!D44+[1]АСТРА!D44+[1]СПАСЕНИЕ!D44+[1]АЛЬФАСТРАХОВАНИЕ!D44</f>
        <v>29676</v>
      </c>
      <c r="E44" s="532">
        <f>[1]МАКС!E44+[1]РЕСО!E44+[1]КАПИТАЛ!E44+[1]СОГАЗ!E44+[1]АСТРА!E44+[1]СПАСЕНИЕ!E44+[1]АЛЬФАСТРАХОВАНИЕ!E44</f>
        <v>192</v>
      </c>
      <c r="F44" s="532">
        <f>[1]МАКС!F44+[1]РЕСО!F44+[1]КАПИТАЛ!F44+[1]СОГАЗ!F44+[1]АСТРА!F44+[1]СПАСЕНИЕ!F44+[1]АЛЬФАСТРАХОВАНИЕ!F44</f>
        <v>150</v>
      </c>
      <c r="G44" s="532">
        <f>[1]МАКС!G44+[1]РЕСО!G44+[1]КАПИТАЛ!G44+[1]СОГАЗ!G44+[1]АСТРА!G44+[1]СПАСЕНИЕ!G44+[1]АЛЬФАСТРАХОВАНИЕ!G44</f>
        <v>838</v>
      </c>
      <c r="H44" s="532">
        <f>[1]МАКС!H44+[1]РЕСО!H44+[1]КАПИТАЛ!H44+[1]СОГАЗ!H44+[1]АСТРА!H44+[1]СПАСЕНИЕ!H44+[1]АЛЬФАСТРАХОВАНИЕ!H44</f>
        <v>715</v>
      </c>
      <c r="I44" s="532">
        <f>[1]МАКС!I44+[1]РЕСО!I44+[1]КАПИТАЛ!I44+[1]СОГАЗ!I44+[1]АСТРА!I44+[1]СПАСЕНИЕ!I44+[1]АЛЬФАСТРАХОВАНИЕ!I44</f>
        <v>2924</v>
      </c>
      <c r="J44" s="532">
        <f>[1]МАКС!J44+[1]РЕСО!J44+[1]КАПИТАЛ!J44+[1]СОГАЗ!J44+[1]АСТРА!J44+[1]СПАСЕНИЕ!J44+[1]АЛЬФАСТРАХОВАНИЕ!J44</f>
        <v>2796</v>
      </c>
      <c r="K44" s="532">
        <f>[1]МАКС!K44+[1]РЕСО!K44+[1]КАПИТАЛ!K44+[1]СОГАЗ!K44+[1]АСТРА!K44+[1]СПАСЕНИЕ!K44+[1]АЛЬФАСТРАХОВАНИЕ!K44</f>
        <v>8202</v>
      </c>
      <c r="L44" s="532">
        <f>[1]МАКС!L44+[1]РЕСО!L44+[1]КАПИТАЛ!L44+[1]СОГАЗ!L44+[1]АСТРА!L44+[1]СПАСЕНИЕ!L44+[1]АЛЬФАСТРАХОВАНИЕ!L44</f>
        <v>6912</v>
      </c>
      <c r="M44" s="532">
        <f>[1]МАКС!M44+[1]РЕСО!M44+[1]КАПИТАЛ!M44+[1]СОГАЗ!M44+[1]АСТРА!M44+[1]СПАСЕНИЕ!M44+[1]АЛЬФАСТРАХОВАНИЕ!M44</f>
        <v>2285</v>
      </c>
      <c r="N44" s="532">
        <f>[1]МАКС!N44+[1]РЕСО!N44+[1]КАПИТАЛ!N44+[1]СОГАЗ!N44+[1]АСТРА!N44+[1]СПАСЕНИЕ!N44+[1]АЛЬФАСТРАХОВАНИЕ!N44</f>
        <v>4662</v>
      </c>
    </row>
    <row r="45" spans="1:14" ht="15.75" thickBot="1" x14ac:dyDescent="0.3">
      <c r="A45" s="1619"/>
      <c r="B45" s="543">
        <v>16</v>
      </c>
      <c r="C45" s="544" t="s">
        <v>9700</v>
      </c>
      <c r="D45" s="532">
        <f>[1]МАКС!D45+[1]РЕСО!D45+[1]КАПИТАЛ!D45+[1]СОГАЗ!D45+[1]АСТРА!D45+[1]СПАСЕНИЕ!D45+[1]АЛЬФАСТРАХОВАНИЕ!D45</f>
        <v>15208</v>
      </c>
      <c r="E45" s="532">
        <f>[1]МАКС!E45+[1]РЕСО!E45+[1]КАПИТАЛ!E45+[1]СОГАЗ!E45+[1]АСТРА!E45+[1]СПАСЕНИЕ!E45+[1]АЛЬФАСТРАХОВАНИЕ!E45</f>
        <v>63</v>
      </c>
      <c r="F45" s="532">
        <f>[1]МАКС!F45+[1]РЕСО!F45+[1]КАПИТАЛ!F45+[1]СОГАЗ!F45+[1]АСТРА!F45+[1]СПАСЕНИЕ!F45+[1]АЛЬФАСТРАХОВАНИЕ!F45</f>
        <v>50</v>
      </c>
      <c r="G45" s="532">
        <f>[1]МАКС!G45+[1]РЕСО!G45+[1]КАПИТАЛ!G45+[1]СОГАЗ!G45+[1]АСТРА!G45+[1]СПАСЕНИЕ!G45+[1]АЛЬФАСТРАХОВАНИЕ!G45</f>
        <v>303</v>
      </c>
      <c r="H45" s="532">
        <f>[1]МАКС!H45+[1]РЕСО!H45+[1]КАПИТАЛ!H45+[1]СОГАЗ!H45+[1]АСТРА!H45+[1]СПАСЕНИЕ!H45+[1]АЛЬФАСТРАХОВАНИЕ!H45</f>
        <v>278</v>
      </c>
      <c r="I45" s="532">
        <f>[1]МАКС!I45+[1]РЕСО!I45+[1]КАПИТАЛ!I45+[1]СОГАЗ!I45+[1]АСТРА!I45+[1]СПАСЕНИЕ!I45+[1]АЛЬФАСТРАХОВАНИЕ!I45</f>
        <v>1120</v>
      </c>
      <c r="J45" s="532">
        <f>[1]МАКС!J45+[1]РЕСО!J45+[1]КАПИТАЛ!J45+[1]СОГАЗ!J45+[1]АСТРА!J45+[1]СПАСЕНИЕ!J45+[1]АЛЬФАСТРАХОВАНИЕ!J45</f>
        <v>1083</v>
      </c>
      <c r="K45" s="532">
        <f>[1]МАКС!K45+[1]РЕСО!K45+[1]КАПИТАЛ!K45+[1]СОГАЗ!K45+[1]АСТРА!K45+[1]СПАСЕНИЕ!K45+[1]АЛЬФАСТРАХОВАНИЕ!K45</f>
        <v>4507</v>
      </c>
      <c r="L45" s="532">
        <f>[1]МАКС!L45+[1]РЕСО!L45+[1]КАПИТАЛ!L45+[1]СОГАЗ!L45+[1]АСТРА!L45+[1]СПАСЕНИЕ!L45+[1]АЛЬФАСТРАХОВАНИЕ!L45</f>
        <v>3420</v>
      </c>
      <c r="M45" s="532">
        <f>[1]МАКС!M45+[1]РЕСО!M45+[1]КАПИТАЛ!M45+[1]СОГАЗ!M45+[1]АСТРА!M45+[1]СПАСЕНИЕ!M45+[1]АЛЬФАСТРАХОВАНИЕ!M45</f>
        <v>1467</v>
      </c>
      <c r="N45" s="532">
        <f>[1]МАКС!N45+[1]РЕСО!N45+[1]КАПИТАЛ!N45+[1]СОГАЗ!N45+[1]АСТРА!N45+[1]СПАСЕНИЕ!N45+[1]АЛЬФАСТРАХОВАНИЕ!N45</f>
        <v>2917</v>
      </c>
    </row>
    <row r="46" spans="1:14" ht="15.75" thickBot="1" x14ac:dyDescent="0.3">
      <c r="A46" s="1619"/>
      <c r="B46" s="541">
        <v>17</v>
      </c>
      <c r="C46" s="544" t="s">
        <v>9701</v>
      </c>
      <c r="D46" s="532">
        <f>[1]МАКС!D46+[1]РЕСО!D46+[1]КАПИТАЛ!D46+[1]СОГАЗ!D46+[1]АСТРА!D46+[1]СПАСЕНИЕ!D46+[1]АЛЬФАСТРАХОВАНИЕ!D46</f>
        <v>28509</v>
      </c>
      <c r="E46" s="532">
        <f>[1]МАКС!E46+[1]РЕСО!E46+[1]КАПИТАЛ!E46+[1]СОГАЗ!E46+[1]АСТРА!E46+[1]СПАСЕНИЕ!E46+[1]АЛЬФАСТРАХОВАНИЕ!E46</f>
        <v>137</v>
      </c>
      <c r="F46" s="532">
        <f>[1]МАКС!F46+[1]РЕСО!F46+[1]КАПИТАЛ!F46+[1]СОГАЗ!F46+[1]АСТРА!F46+[1]СПАСЕНИЕ!F46+[1]АЛЬФАСТРАХОВАНИЕ!F46</f>
        <v>107</v>
      </c>
      <c r="G46" s="532">
        <f>[1]МАКС!G46+[1]РЕСО!G46+[1]КАПИТАЛ!G46+[1]СОГАЗ!G46+[1]АСТРА!G46+[1]СПАСЕНИЕ!G46+[1]АЛЬФАСТРАХОВАНИЕ!G46</f>
        <v>710</v>
      </c>
      <c r="H46" s="532">
        <f>[1]МАКС!H46+[1]РЕСО!H46+[1]КАПИТАЛ!H46+[1]СОГАЗ!H46+[1]АСТРА!H46+[1]СПАСЕНИЕ!H46+[1]АЛЬФАСТРАХОВАНИЕ!H46</f>
        <v>636</v>
      </c>
      <c r="I46" s="532">
        <f>[1]МАКС!I46+[1]РЕСО!I46+[1]КАПИТАЛ!I46+[1]СОГАЗ!I46+[1]АСТРА!I46+[1]СПАСЕНИЕ!I46+[1]АЛЬФАСТРАХОВАНИЕ!I46</f>
        <v>2754</v>
      </c>
      <c r="J46" s="532">
        <f>[1]МАКС!J46+[1]РЕСО!J46+[1]КАПИТАЛ!J46+[1]СОГАЗ!J46+[1]АСТРА!J46+[1]СПАСЕНИЕ!J46+[1]АЛЬФАСТРАХОВАНИЕ!J46</f>
        <v>2666</v>
      </c>
      <c r="K46" s="532">
        <f>[1]МАКС!K46+[1]РЕСО!K46+[1]КАПИТАЛ!K46+[1]СОГАЗ!K46+[1]АСТРА!K46+[1]СПАСЕНИЕ!K46+[1]АЛЬФАСТРАХОВАНИЕ!K46</f>
        <v>8443</v>
      </c>
      <c r="L46" s="532">
        <f>[1]МАКС!L46+[1]РЕСО!L46+[1]КАПИТАЛ!L46+[1]СОГАЗ!L46+[1]АСТРА!L46+[1]СПАСЕНИЕ!L46+[1]АЛЬФАСТРАХОВАНИЕ!L46</f>
        <v>6746</v>
      </c>
      <c r="M46" s="532">
        <f>[1]МАКС!M46+[1]РЕСО!M46+[1]КАПИТАЛ!M46+[1]СОГАЗ!M46+[1]АСТРА!M46+[1]СПАСЕНИЕ!M46+[1]АЛЬФАСТРАХОВАНИЕ!M46</f>
        <v>2085</v>
      </c>
      <c r="N46" s="532">
        <f>[1]МАКС!N46+[1]РЕСО!N46+[1]КАПИТАЛ!N46+[1]СОГАЗ!N46+[1]АСТРА!N46+[1]СПАСЕНИЕ!N46+[1]АЛЬФАСТРАХОВАНИЕ!N46</f>
        <v>4225</v>
      </c>
    </row>
    <row r="47" spans="1:14" ht="15.75" thickBot="1" x14ac:dyDescent="0.3">
      <c r="A47" s="1619"/>
      <c r="B47" s="543">
        <v>18</v>
      </c>
      <c r="C47" s="544" t="s">
        <v>9702</v>
      </c>
      <c r="D47" s="532">
        <f>[1]МАКС!D47+[1]РЕСО!D47+[1]КАПИТАЛ!D47+[1]СОГАЗ!D47+[1]АСТРА!D47+[1]СПАСЕНИЕ!D47+[1]АЛЬФАСТРАХОВАНИЕ!D47</f>
        <v>15580</v>
      </c>
      <c r="E47" s="532">
        <f>[1]МАКС!E47+[1]РЕСО!E47+[1]КАПИТАЛ!E47+[1]СОГАЗ!E47+[1]АСТРА!E47+[1]СПАСЕНИЕ!E47+[1]АЛЬФАСТРАХОВАНИЕ!E47</f>
        <v>75</v>
      </c>
      <c r="F47" s="532">
        <f>[1]МАКС!F47+[1]РЕСО!F47+[1]КАПИТАЛ!F47+[1]СОГАЗ!F47+[1]АСТРА!F47+[1]СПАСЕНИЕ!F47+[1]АЛЬФАСТРАХОВАНИЕ!F47</f>
        <v>61</v>
      </c>
      <c r="G47" s="532">
        <f>[1]МАКС!G47+[1]РЕСО!G47+[1]КАПИТАЛ!G47+[1]СОГАЗ!G47+[1]АСТРА!G47+[1]СПАСЕНИЕ!G47+[1]АЛЬФАСТРАХОВАНИЕ!G47</f>
        <v>369</v>
      </c>
      <c r="H47" s="532">
        <f>[1]МАКС!H47+[1]РЕСО!H47+[1]КАПИТАЛ!H47+[1]СОГАЗ!H47+[1]АСТРА!H47+[1]СПАСЕНИЕ!H47+[1]АЛЬФАСТРАХОВАНИЕ!H47</f>
        <v>336</v>
      </c>
      <c r="I47" s="532">
        <f>[1]МАКС!I47+[1]РЕСО!I47+[1]КАПИТАЛ!I47+[1]СОГАЗ!I47+[1]АСТРА!I47+[1]СПАСЕНИЕ!I47+[1]АЛЬФАСТРАХОВАНИЕ!I47</f>
        <v>1451</v>
      </c>
      <c r="J47" s="532">
        <f>[1]МАКС!J47+[1]РЕСО!J47+[1]КАПИТАЛ!J47+[1]СОГАЗ!J47+[1]АСТРА!J47+[1]СПАСЕНИЕ!J47+[1]АЛЬФАСТРАХОВАНИЕ!J47</f>
        <v>1340</v>
      </c>
      <c r="K47" s="532">
        <f>[1]МАКС!K47+[1]РЕСО!K47+[1]КАПИТАЛ!K47+[1]СОГАЗ!K47+[1]АСТРА!K47+[1]СПАСЕНИЕ!K47+[1]АЛЬФАСТРАХОВАНИЕ!K47</f>
        <v>4609</v>
      </c>
      <c r="L47" s="532">
        <f>[1]МАКС!L47+[1]РЕСО!L47+[1]КАПИТАЛ!L47+[1]СОГАЗ!L47+[1]АСТРА!L47+[1]СПАСЕНИЕ!L47+[1]АЛЬФАСТРАХОВАНИЕ!L47</f>
        <v>3649</v>
      </c>
      <c r="M47" s="532">
        <f>[1]МАКС!M47+[1]РЕСО!M47+[1]КАПИТАЛ!M47+[1]СОГАЗ!M47+[1]АСТРА!M47+[1]СПАСЕНИЕ!M47+[1]АЛЬФАСТРАХОВАНИЕ!M47</f>
        <v>1191</v>
      </c>
      <c r="N47" s="532">
        <f>[1]МАКС!N47+[1]РЕСО!N47+[1]КАПИТАЛ!N47+[1]СОГАЗ!N47+[1]АСТРА!N47+[1]СПАСЕНИЕ!N47+[1]АЛЬФАСТРАХОВАНИЕ!N47</f>
        <v>2499</v>
      </c>
    </row>
    <row r="48" spans="1:14" ht="15.75" thickBot="1" x14ac:dyDescent="0.3">
      <c r="A48" s="1619"/>
      <c r="B48" s="541">
        <v>19</v>
      </c>
      <c r="C48" s="544" t="s">
        <v>9703</v>
      </c>
      <c r="D48" s="532">
        <f>[1]МАКС!D48+[1]РЕСО!D48+[1]КАПИТАЛ!D48+[1]СОГАЗ!D48+[1]АСТРА!D48+[1]СПАСЕНИЕ!D48+[1]АЛЬФАСТРАХОВАНИЕ!D48</f>
        <v>53908</v>
      </c>
      <c r="E48" s="532">
        <f>[1]МАКС!E48+[1]РЕСО!E48+[1]КАПИТАЛ!E48+[1]СОГАЗ!E48+[1]АСТРА!E48+[1]СПАСЕНИЕ!E48+[1]АЛЬФАСТРАХОВАНИЕ!E48</f>
        <v>365</v>
      </c>
      <c r="F48" s="532">
        <f>[1]МАКС!F48+[1]РЕСО!F48+[1]КАПИТАЛ!F48+[1]СОГАЗ!F48+[1]АСТРА!F48+[1]СПАСЕНИЕ!F48+[1]АЛЬФАСТРАХОВАНИЕ!F48</f>
        <v>318</v>
      </c>
      <c r="G48" s="532">
        <f>[1]МАКС!G48+[1]РЕСО!G48+[1]КАПИТАЛ!G48+[1]СОГАЗ!G48+[1]АСТРА!G48+[1]СПАСЕНИЕ!G48+[1]АЛЬФАСТРАХОВАНИЕ!G48</f>
        <v>1761</v>
      </c>
      <c r="H48" s="532">
        <f>[1]МАКС!H48+[1]РЕСО!H48+[1]КАПИТАЛ!H48+[1]СОГАЗ!H48+[1]АСТРА!H48+[1]СПАСЕНИЕ!H48+[1]АЛЬФАСТРАХОВАНИЕ!H48</f>
        <v>1595</v>
      </c>
      <c r="I48" s="532">
        <f>[1]МАКС!I48+[1]РЕСО!I48+[1]КАПИТАЛ!I48+[1]СОГАЗ!I48+[1]АСТРА!I48+[1]СПАСЕНИЕ!I48+[1]АЛЬФАСТРАХОВАНИЕ!I48</f>
        <v>4973</v>
      </c>
      <c r="J48" s="532">
        <f>[1]МАКС!J48+[1]РЕСО!J48+[1]КАПИТАЛ!J48+[1]СОГАЗ!J48+[1]АСТРА!J48+[1]СПАСЕНИЕ!J48+[1]АЛЬФАСТРАХОВАНИЕ!J48</f>
        <v>4810</v>
      </c>
      <c r="K48" s="532">
        <f>[1]МАКС!K48+[1]РЕСО!K48+[1]КАПИТАЛ!K48+[1]СОГАЗ!K48+[1]АСТРА!K48+[1]СПАСЕНИЕ!K48+[1]АЛЬФАСТРАХОВАНИЕ!K48</f>
        <v>15397</v>
      </c>
      <c r="L48" s="532">
        <f>[1]МАКС!L48+[1]РЕСО!L48+[1]КАПИТАЛ!L48+[1]СОГАЗ!L48+[1]АСТРА!L48+[1]СПАСЕНИЕ!L48+[1]АЛЬФАСТРАХОВАНИЕ!L48</f>
        <v>12898</v>
      </c>
      <c r="M48" s="532">
        <f>[1]МАКС!M48+[1]РЕСО!M48+[1]КАПИТАЛ!M48+[1]СОГАЗ!M48+[1]АСТРА!M48+[1]СПАСЕНИЕ!M48+[1]АЛЬФАСТРАХОВАНИЕ!M48</f>
        <v>3856</v>
      </c>
      <c r="N48" s="532">
        <f>[1]МАКС!N48+[1]РЕСО!N48+[1]КАПИТАЛ!N48+[1]СОГАЗ!N48+[1]АСТРА!N48+[1]СПАСЕНИЕ!N48+[1]АЛЬФАСТРАХОВАНИЕ!N48</f>
        <v>7935</v>
      </c>
    </row>
    <row r="49" spans="1:14" ht="15.75" thickBot="1" x14ac:dyDescent="0.3">
      <c r="A49" s="1619"/>
      <c r="B49" s="543">
        <v>20</v>
      </c>
      <c r="C49" s="544" t="s">
        <v>9704</v>
      </c>
      <c r="D49" s="532">
        <f>[1]МАКС!D49+[1]РЕСО!D49+[1]КАПИТАЛ!D49+[1]СОГАЗ!D49+[1]АСТРА!D49+[1]СПАСЕНИЕ!D49+[1]АЛЬФАСТРАХОВАНИЕ!D49</f>
        <v>33785</v>
      </c>
      <c r="E49" s="532">
        <f>[1]МАКС!E49+[1]РЕСО!E49+[1]КАПИТАЛ!E49+[1]СОГАЗ!E49+[1]АСТРА!E49+[1]СПАСЕНИЕ!E49+[1]АЛЬФАСТРАХОВАНИЕ!E49</f>
        <v>162</v>
      </c>
      <c r="F49" s="532">
        <f>[1]МАКС!F49+[1]РЕСО!F49+[1]КАПИТАЛ!F49+[1]СОГАЗ!F49+[1]АСТРА!F49+[1]СПАСЕНИЕ!F49+[1]АЛЬФАСТРАХОВАНИЕ!F49</f>
        <v>136</v>
      </c>
      <c r="G49" s="532">
        <f>[1]МАКС!G49+[1]РЕСО!G49+[1]КАПИТАЛ!G49+[1]СОГАЗ!G49+[1]АСТРА!G49+[1]СПАСЕНИЕ!G49+[1]АЛЬФАСТРАХОВАНИЕ!G49</f>
        <v>747</v>
      </c>
      <c r="H49" s="532">
        <f>[1]МАКС!H49+[1]РЕСО!H49+[1]КАПИТАЛ!H49+[1]СОГАЗ!H49+[1]АСТРА!H49+[1]СПАСЕНИЕ!H49+[1]АЛЬФАСТРАХОВАНИЕ!H49</f>
        <v>730</v>
      </c>
      <c r="I49" s="532">
        <f>[1]МАКС!I49+[1]РЕСО!I49+[1]КАПИТАЛ!I49+[1]СОГАЗ!I49+[1]АСТРА!I49+[1]СПАСЕНИЕ!I49+[1]АЛЬФАСТРАХОВАНИЕ!I49</f>
        <v>2803</v>
      </c>
      <c r="J49" s="532">
        <f>[1]МАКС!J49+[1]РЕСО!J49+[1]КАПИТАЛ!J49+[1]СОГАЗ!J49+[1]АСТРА!J49+[1]СПАСЕНИЕ!J49+[1]АЛЬФАСТРАХОВАНИЕ!J49</f>
        <v>2653</v>
      </c>
      <c r="K49" s="532">
        <f>[1]МАКС!K49+[1]РЕСО!K49+[1]КАПИТАЛ!K49+[1]СОГАЗ!K49+[1]АСТРА!K49+[1]СПАСЕНИЕ!K49+[1]АЛЬФАСТРАХОВАНИЕ!K49</f>
        <v>9697</v>
      </c>
      <c r="L49" s="532">
        <f>[1]МАКС!L49+[1]РЕСО!L49+[1]КАПИТАЛ!L49+[1]СОГАЗ!L49+[1]АСТРА!L49+[1]СПАСЕНИЕ!L49+[1]АЛЬФАСТРАХОВАНИЕ!L49</f>
        <v>7748</v>
      </c>
      <c r="M49" s="532">
        <f>[1]МАКС!M49+[1]РЕСО!M49+[1]КАПИТАЛ!M49+[1]СОГАЗ!M49+[1]АСТРА!M49+[1]СПАСЕНИЕ!M49+[1]АЛЬФАСТРАХОВАНИЕ!M49</f>
        <v>2976</v>
      </c>
      <c r="N49" s="532">
        <f>[1]МАКС!N49+[1]РЕСО!N49+[1]КАПИТАЛ!N49+[1]СОГАЗ!N49+[1]АСТРА!N49+[1]СПАСЕНИЕ!N49+[1]АЛЬФАСТРАХОВАНИЕ!N49</f>
        <v>6133</v>
      </c>
    </row>
    <row r="50" spans="1:14" ht="15.75" thickBot="1" x14ac:dyDescent="0.3">
      <c r="A50" s="1619"/>
      <c r="B50" s="541">
        <v>21</v>
      </c>
      <c r="C50" s="544" t="s">
        <v>9705</v>
      </c>
      <c r="D50" s="532">
        <f>[1]МАКС!D50+[1]РЕСО!D50+[1]КАПИТАЛ!D50+[1]СОГАЗ!D50+[1]АСТРА!D50+[1]СПАСЕНИЕ!D50+[1]АЛЬФАСТРАХОВАНИЕ!D50</f>
        <v>26935</v>
      </c>
      <c r="E50" s="532">
        <f>[1]МАКС!E50+[1]РЕСО!E50+[1]КАПИТАЛ!E50+[1]СОГАЗ!E50+[1]АСТРА!E50+[1]СПАСЕНИЕ!E50+[1]АЛЬФАСТРАХОВАНИЕ!E50</f>
        <v>98</v>
      </c>
      <c r="F50" s="532">
        <f>[1]МАКС!F50+[1]РЕСО!F50+[1]КАПИТАЛ!F50+[1]СОГАЗ!F50+[1]АСТРА!F50+[1]СПАСЕНИЕ!F50+[1]АЛЬФАСТРАХОВАНИЕ!F50</f>
        <v>104</v>
      </c>
      <c r="G50" s="532">
        <f>[1]МАКС!G50+[1]РЕСО!G50+[1]КАПИТАЛ!G50+[1]СОГАЗ!G50+[1]АСТРА!G50+[1]СПАСЕНИЕ!G50+[1]АЛЬФАСТРАХОВАНИЕ!G50</f>
        <v>600</v>
      </c>
      <c r="H50" s="532">
        <f>[1]МАКС!H50+[1]РЕСО!H50+[1]КАПИТАЛ!H50+[1]СОГАЗ!H50+[1]АСТРА!H50+[1]СПАСЕНИЕ!H50+[1]АЛЬФАСТРАХОВАНИЕ!H50</f>
        <v>581</v>
      </c>
      <c r="I50" s="532">
        <f>[1]МАКС!I50+[1]РЕСО!I50+[1]КАПИТАЛ!I50+[1]СОГАЗ!I50+[1]АСТРА!I50+[1]СПАСЕНИЕ!I50+[1]АЛЬФАСТРАХОВАНИЕ!I50</f>
        <v>2506</v>
      </c>
      <c r="J50" s="532">
        <f>[1]МАКС!J50+[1]РЕСО!J50+[1]КАПИТАЛ!J50+[1]СОГАЗ!J50+[1]АСТРА!J50+[1]СПАСЕНИЕ!J50+[1]АЛЬФАСТРАХОВАНИЕ!J50</f>
        <v>2358</v>
      </c>
      <c r="K50" s="532">
        <f>[1]МАКС!K50+[1]РЕСО!K50+[1]КАПИТАЛ!K50+[1]СОГАЗ!K50+[1]АСТРА!K50+[1]СПАСЕНИЕ!K50+[1]АЛЬФАСТРАХОВАНИЕ!K50</f>
        <v>8074</v>
      </c>
      <c r="L50" s="532">
        <f>[1]МАКС!L50+[1]РЕСО!L50+[1]КАПИТАЛ!L50+[1]СОГАЗ!L50+[1]АСТРА!L50+[1]СПАСЕНИЕ!L50+[1]АЛЬФАСТРАХОВАНИЕ!L50</f>
        <v>6426</v>
      </c>
      <c r="M50" s="532">
        <f>[1]МАКС!M50+[1]РЕСО!M50+[1]КАПИТАЛ!M50+[1]СОГАЗ!M50+[1]АСТРА!M50+[1]СПАСЕНИЕ!M50+[1]АЛЬФАСТРАХОВАНИЕ!M50</f>
        <v>2088</v>
      </c>
      <c r="N50" s="532">
        <f>[1]МАКС!N50+[1]РЕСО!N50+[1]КАПИТАЛ!N50+[1]СОГАЗ!N50+[1]АСТРА!N50+[1]СПАСЕНИЕ!N50+[1]АЛЬФАСТРАХОВАНИЕ!N50</f>
        <v>4100</v>
      </c>
    </row>
    <row r="51" spans="1:14" ht="15.75" thickBot="1" x14ac:dyDescent="0.3">
      <c r="A51" s="1619"/>
      <c r="B51" s="543">
        <v>22</v>
      </c>
      <c r="C51" s="544" t="s">
        <v>9706</v>
      </c>
      <c r="D51" s="532">
        <f>[1]МАКС!D51+[1]РЕСО!D51+[1]КАПИТАЛ!D51+[1]СОГАЗ!D51+[1]АСТРА!D51+[1]СПАСЕНИЕ!D51+[1]АЛЬФАСТРАХОВАНИЕ!D51</f>
        <v>25370</v>
      </c>
      <c r="E51" s="532">
        <f>[1]МАКС!E51+[1]РЕСО!E51+[1]КАПИТАЛ!E51+[1]СОГАЗ!E51+[1]АСТРА!E51+[1]СПАСЕНИЕ!E51+[1]АЛЬФАСТРАХОВАНИЕ!E51</f>
        <v>99</v>
      </c>
      <c r="F51" s="532">
        <f>[1]МАКС!F51+[1]РЕСО!F51+[1]КАПИТАЛ!F51+[1]СОГАЗ!F51+[1]АСТРА!F51+[1]СПАСЕНИЕ!F51+[1]АЛЬФАСТРАХОВАНИЕ!F51</f>
        <v>87</v>
      </c>
      <c r="G51" s="532">
        <f>[1]МАКС!G51+[1]РЕСО!G51+[1]КАПИТАЛ!G51+[1]СОГАЗ!G51+[1]АСТРА!G51+[1]СПАСЕНИЕ!G51+[1]АЛЬФАСТРАХОВАНИЕ!G51</f>
        <v>578</v>
      </c>
      <c r="H51" s="532">
        <f>[1]МАКС!H51+[1]РЕСО!H51+[1]КАПИТАЛ!H51+[1]СОГАЗ!H51+[1]АСТРА!H51+[1]СПАСЕНИЕ!H51+[1]АЛЬФАСТРАХОВАНИЕ!H51</f>
        <v>532</v>
      </c>
      <c r="I51" s="532">
        <f>[1]МАКС!I51+[1]РЕСО!I51+[1]КАПИТАЛ!I51+[1]СОГАЗ!I51+[1]АСТРА!I51+[1]СПАСЕНИЕ!I51+[1]АЛЬФАСТРАХОВАНИЕ!I51</f>
        <v>2127</v>
      </c>
      <c r="J51" s="532">
        <f>[1]МАКС!J51+[1]РЕСО!J51+[1]КАПИТАЛ!J51+[1]СОГАЗ!J51+[1]АСТРА!J51+[1]СПАСЕНИЕ!J51+[1]АЛЬФАСТРАХОВАНИЕ!J51</f>
        <v>2002</v>
      </c>
      <c r="K51" s="532">
        <f>[1]МАКС!K51+[1]РЕСО!K51+[1]КАПИТАЛ!K51+[1]СОГАЗ!K51+[1]АСТРА!K51+[1]СПАСЕНИЕ!K51+[1]АЛЬФАСТРАХОВАНИЕ!K51</f>
        <v>7635</v>
      </c>
      <c r="L51" s="532">
        <f>[1]МАКС!L51+[1]РЕСО!L51+[1]КАПИТАЛ!L51+[1]СОГАЗ!L51+[1]АСТРА!L51+[1]СПАСЕНИЕ!L51+[1]АЛЬФАСТРАХОВАНИЕ!L51</f>
        <v>5963</v>
      </c>
      <c r="M51" s="532">
        <f>[1]МАКС!M51+[1]РЕСО!M51+[1]КАПИТАЛ!M51+[1]СОГАЗ!M51+[1]АСТРА!M51+[1]СПАСЕНИЕ!M51+[1]АЛЬФАСТРАХОВАНИЕ!M51</f>
        <v>2103</v>
      </c>
      <c r="N51" s="532">
        <f>[1]МАКС!N51+[1]РЕСО!N51+[1]КАПИТАЛ!N51+[1]СОГАЗ!N51+[1]АСТРА!N51+[1]СПАСЕНИЕ!N51+[1]АЛЬФАСТРАХОВАНИЕ!N51</f>
        <v>4244</v>
      </c>
    </row>
    <row r="52" spans="1:14" ht="15.75" thickBot="1" x14ac:dyDescent="0.3">
      <c r="A52" s="1619"/>
      <c r="B52" s="541">
        <v>23</v>
      </c>
      <c r="C52" s="544" t="s">
        <v>9707</v>
      </c>
      <c r="D52" s="532">
        <f>[1]МАКС!D52+[1]РЕСО!D52+[1]КАПИТАЛ!D52+[1]СОГАЗ!D52+[1]АСТРА!D52+[1]СПАСЕНИЕ!D52+[1]АЛЬФАСТРАХОВАНИЕ!D52</f>
        <v>49222</v>
      </c>
      <c r="E52" s="532">
        <f>[1]МАКС!E52+[1]РЕСО!E52+[1]КАПИТАЛ!E52+[1]СОГАЗ!E52+[1]АСТРА!E52+[1]СПАСЕНИЕ!E52+[1]АЛЬФАСТРАХОВАНИЕ!E52</f>
        <v>242</v>
      </c>
      <c r="F52" s="532">
        <f>[1]МАКС!F52+[1]РЕСО!F52+[1]КАПИТАЛ!F52+[1]СОГАЗ!F52+[1]АСТРА!F52+[1]СПАСЕНИЕ!F52+[1]АЛЬФАСТРАХОВАНИЕ!F52</f>
        <v>216</v>
      </c>
      <c r="G52" s="532">
        <f>[1]МАКС!G52+[1]РЕСО!G52+[1]КАПИТАЛ!G52+[1]СОГАЗ!G52+[1]АСТРА!G52+[1]СПАСЕНИЕ!G52+[1]АЛЬФАСТРАХОВАНИЕ!G52</f>
        <v>1292</v>
      </c>
      <c r="H52" s="532">
        <f>[1]МАКС!H52+[1]РЕСО!H52+[1]КАПИТАЛ!H52+[1]СОГАЗ!H52+[1]АСТРА!H52+[1]СПАСЕНИЕ!H52+[1]АЛЬФАСТРАХОВАНИЕ!H52</f>
        <v>1216</v>
      </c>
      <c r="I52" s="532">
        <f>[1]МАКС!I52+[1]РЕСО!I52+[1]КАПИТАЛ!I52+[1]СОГАЗ!I52+[1]АСТРА!I52+[1]СПАСЕНИЕ!I52+[1]АЛЬФАСТРАХОВАНИЕ!I52</f>
        <v>4399</v>
      </c>
      <c r="J52" s="532">
        <f>[1]МАКС!J52+[1]РЕСО!J52+[1]КАПИТАЛ!J52+[1]СОГАЗ!J52+[1]АСТРА!J52+[1]СПАСЕНИЕ!J52+[1]АЛЬФАСТРАХОВАНИЕ!J52</f>
        <v>4236</v>
      </c>
      <c r="K52" s="532">
        <f>[1]МАКС!K52+[1]РЕСО!K52+[1]КАПИТАЛ!K52+[1]СОГАЗ!K52+[1]АСТРА!K52+[1]СПАСЕНИЕ!K52+[1]АЛЬФАСТРАХОВАНИЕ!K52</f>
        <v>14004</v>
      </c>
      <c r="L52" s="532">
        <f>[1]МАКС!L52+[1]РЕСО!L52+[1]КАПИТАЛ!L52+[1]СОГАЗ!L52+[1]АСТРА!L52+[1]СПАСЕНИЕ!L52+[1]АЛЬФАСТРАХОВАНИЕ!L52</f>
        <v>11757</v>
      </c>
      <c r="M52" s="532">
        <f>[1]МАКС!M52+[1]РЕСО!M52+[1]КАПИТАЛ!M52+[1]СОГАЗ!M52+[1]АСТРА!M52+[1]СПАСЕНИЕ!M52+[1]АЛЬФАСТРАХОВАНИЕ!M52</f>
        <v>3805</v>
      </c>
      <c r="N52" s="532">
        <f>[1]МАКС!N52+[1]РЕСО!N52+[1]КАПИТАЛ!N52+[1]СОГАЗ!N52+[1]АСТРА!N52+[1]СПАСЕНИЕ!N52+[1]АЛЬФАСТРАХОВАНИЕ!N52</f>
        <v>8055</v>
      </c>
    </row>
    <row r="53" spans="1:14" ht="15.75" thickBot="1" x14ac:dyDescent="0.3">
      <c r="A53" s="1619"/>
      <c r="B53" s="543">
        <v>24</v>
      </c>
      <c r="C53" s="544" t="s">
        <v>9708</v>
      </c>
      <c r="D53" s="532">
        <f>[1]МАКС!D53+[1]РЕСО!D53+[1]КАПИТАЛ!D53+[1]СОГАЗ!D53+[1]АСТРА!D53+[1]СПАСЕНИЕ!D53+[1]АЛЬФАСТРАХОВАНИЕ!D53</f>
        <v>18252</v>
      </c>
      <c r="E53" s="532">
        <f>[1]МАКС!E53+[1]РЕСО!E53+[1]КАПИТАЛ!E53+[1]СОГАЗ!E53+[1]АСТРА!E53+[1]СПАСЕНИЕ!E53+[1]АЛЬФАСТРАХОВАНИЕ!E53</f>
        <v>87</v>
      </c>
      <c r="F53" s="532">
        <f>[1]МАКС!F53+[1]РЕСО!F53+[1]КАПИТАЛ!F53+[1]СОГАЗ!F53+[1]АСТРА!F53+[1]СПАСЕНИЕ!F53+[1]АЛЬФАСТРАХОВАНИЕ!F53</f>
        <v>78</v>
      </c>
      <c r="G53" s="532">
        <f>[1]МАКС!G53+[1]РЕСО!G53+[1]КАПИТАЛ!G53+[1]СОГАЗ!G53+[1]АСТРА!G53+[1]СПАСЕНИЕ!G53+[1]АЛЬФАСТРАХОВАНИЕ!G53</f>
        <v>475</v>
      </c>
      <c r="H53" s="532">
        <f>[1]МАКС!H53+[1]РЕСО!H53+[1]КАПИТАЛ!H53+[1]СОГАЗ!H53+[1]АСТРА!H53+[1]СПАСЕНИЕ!H53+[1]АЛЬФАСТРАХОВАНИЕ!H53</f>
        <v>433</v>
      </c>
      <c r="I53" s="532">
        <f>[1]МАКС!I53+[1]РЕСО!I53+[1]КАПИТАЛ!I53+[1]СОГАЗ!I53+[1]АСТРА!I53+[1]СПАСЕНИЕ!I53+[1]АЛЬФАСТРАХОВАНИЕ!I53</f>
        <v>1712</v>
      </c>
      <c r="J53" s="532">
        <f>[1]МАКС!J53+[1]РЕСО!J53+[1]КАПИТАЛ!J53+[1]СОГАЗ!J53+[1]АСТРА!J53+[1]СПАСЕНИЕ!J53+[1]АЛЬФАСТРАХОВАНИЕ!J53</f>
        <v>1660</v>
      </c>
      <c r="K53" s="532">
        <f>[1]МАКС!K53+[1]РЕСО!K53+[1]КАПИТАЛ!K53+[1]СОГАЗ!K53+[1]АСТРА!K53+[1]СПАСЕНИЕ!K53+[1]АЛЬФАСТРАХОВАНИЕ!K53</f>
        <v>5256</v>
      </c>
      <c r="L53" s="532">
        <f>[1]МАКС!L53+[1]РЕСО!L53+[1]КАПИТАЛ!L53+[1]СОГАЗ!L53+[1]АСТРА!L53+[1]СПАСЕНИЕ!L53+[1]АЛЬФАСТРАХОВАНИЕ!L53</f>
        <v>4166</v>
      </c>
      <c r="M53" s="532">
        <f>[1]МАКС!M53+[1]РЕСО!M53+[1]КАПИТАЛ!M53+[1]СОГАЗ!M53+[1]АСТРА!M53+[1]СПАСЕНИЕ!M53+[1]АЛЬФАСТРАХОВАНИЕ!M53</f>
        <v>1427</v>
      </c>
      <c r="N53" s="532">
        <f>[1]МАКС!N53+[1]РЕСО!N53+[1]КАПИТАЛ!N53+[1]СОГАЗ!N53+[1]АСТРА!N53+[1]СПАСЕНИЕ!N53+[1]АЛЬФАСТРАХОВАНИЕ!N53</f>
        <v>2958</v>
      </c>
    </row>
    <row r="54" spans="1:14" ht="15.75" thickBot="1" x14ac:dyDescent="0.3">
      <c r="A54" s="1619"/>
      <c r="B54" s="541">
        <v>25</v>
      </c>
      <c r="C54" s="544" t="s">
        <v>9709</v>
      </c>
      <c r="D54" s="532">
        <f>[1]МАКС!D54+[1]РЕСО!D54+[1]КАПИТАЛ!D54+[1]СОГАЗ!D54+[1]АСТРА!D54+[1]СПАСЕНИЕ!D54+[1]АЛЬФАСТРАХОВАНИЕ!D54</f>
        <v>27301</v>
      </c>
      <c r="E54" s="532">
        <f>[1]МАКС!E54+[1]РЕСО!E54+[1]КАПИТАЛ!E54+[1]СОГАЗ!E54+[1]АСТРА!E54+[1]СПАСЕНИЕ!E54+[1]АЛЬФАСТРАХОВАНИЕ!E54</f>
        <v>95</v>
      </c>
      <c r="F54" s="532">
        <f>[1]МАКС!F54+[1]РЕСО!F54+[1]КАПИТАЛ!F54+[1]СОГАЗ!F54+[1]АСТРА!F54+[1]СПАСЕНИЕ!F54+[1]АЛЬФАСТРАХОВАНИЕ!F54</f>
        <v>113</v>
      </c>
      <c r="G54" s="532">
        <f>[1]МАКС!G54+[1]РЕСО!G54+[1]КАПИТАЛ!G54+[1]СОГАЗ!G54+[1]АСТРА!G54+[1]СПАСЕНИЕ!G54+[1]АЛЬФАСТРАХОВАНИЕ!G54</f>
        <v>624</v>
      </c>
      <c r="H54" s="532">
        <f>[1]МАКС!H54+[1]РЕСО!H54+[1]КАПИТАЛ!H54+[1]СОГАЗ!H54+[1]АСТРА!H54+[1]СПАСЕНИЕ!H54+[1]АЛЬФАСТРАХОВАНИЕ!H54</f>
        <v>631</v>
      </c>
      <c r="I54" s="532">
        <f>[1]МАКС!I54+[1]РЕСО!I54+[1]КАПИТАЛ!I54+[1]СОГАЗ!I54+[1]АСТРА!I54+[1]СПАСЕНИЕ!I54+[1]АЛЬФАСТРАХОВАНИЕ!I54</f>
        <v>2301</v>
      </c>
      <c r="J54" s="532">
        <f>[1]МАКС!J54+[1]РЕСО!J54+[1]КАПИТАЛ!J54+[1]СОГАЗ!J54+[1]АСТРА!J54+[1]СПАСЕНИЕ!J54+[1]АЛЬФАСТРАХОВАНИЕ!J54</f>
        <v>2174</v>
      </c>
      <c r="K54" s="532">
        <f>[1]МАКС!K54+[1]РЕСО!K54+[1]КАПИТАЛ!K54+[1]СОГАЗ!K54+[1]АСТРА!K54+[1]СПАСЕНИЕ!K54+[1]АЛЬФАСТРАХОВАНИЕ!K54</f>
        <v>7969</v>
      </c>
      <c r="L54" s="532">
        <f>[1]МАКС!L54+[1]РЕСО!L54+[1]КАПИТАЛ!L54+[1]СОГАЗ!L54+[1]АСТРА!L54+[1]СПАСЕНИЕ!L54+[1]АЛЬФАСТРАХОВАНИЕ!L54</f>
        <v>6543</v>
      </c>
      <c r="M54" s="532">
        <f>[1]МАКС!M54+[1]РЕСО!M54+[1]КАПИТАЛ!M54+[1]СОГАЗ!M54+[1]АСТРА!M54+[1]СПАСЕНИЕ!M54+[1]АЛЬФАСТРАХОВАНИЕ!M54</f>
        <v>2259</v>
      </c>
      <c r="N54" s="532">
        <f>[1]МАКС!N54+[1]РЕСО!N54+[1]КАПИТАЛ!N54+[1]СОГАЗ!N54+[1]АСТРА!N54+[1]СПАСЕНИЕ!N54+[1]АЛЬФАСТРАХОВАНИЕ!N54</f>
        <v>4592</v>
      </c>
    </row>
    <row r="55" spans="1:14" ht="15.75" thickBot="1" x14ac:dyDescent="0.3">
      <c r="A55" s="1619"/>
      <c r="B55" s="543">
        <v>26</v>
      </c>
      <c r="C55" s="544" t="s">
        <v>9710</v>
      </c>
      <c r="D55" s="532">
        <f>[1]МАКС!D55+[1]РЕСО!D55+[1]КАПИТАЛ!D55+[1]СОГАЗ!D55+[1]АСТРА!D55+[1]СПАСЕНИЕ!D55+[1]АЛЬФАСТРАХОВАНИЕ!D55</f>
        <v>32211</v>
      </c>
      <c r="E55" s="532">
        <f>[1]МАКС!E55+[1]РЕСО!E55+[1]КАПИТАЛ!E55+[1]СОГАЗ!E55+[1]АСТРА!E55+[1]СПАСЕНИЕ!E55+[1]АЛЬФАСТРАХОВАНИЕ!E55</f>
        <v>122</v>
      </c>
      <c r="F55" s="532">
        <f>[1]МАКС!F55+[1]РЕСО!F55+[1]КАПИТАЛ!F55+[1]СОГАЗ!F55+[1]АСТРА!F55+[1]СПАСЕНИЕ!F55+[1]АЛЬФАСТРАХОВАНИЕ!F55</f>
        <v>159</v>
      </c>
      <c r="G55" s="532">
        <f>[1]МАКС!G55+[1]РЕСО!G55+[1]КАПИТАЛ!G55+[1]СОГАЗ!G55+[1]АСТРА!G55+[1]СПАСЕНИЕ!G55+[1]АЛЬФАСТРАХОВАНИЕ!G55</f>
        <v>752</v>
      </c>
      <c r="H55" s="532">
        <f>[1]МАКС!H55+[1]РЕСО!H55+[1]КАПИТАЛ!H55+[1]СОГАЗ!H55+[1]АСТРА!H55+[1]СПАСЕНИЕ!H55+[1]АЛЬФАСТРАХОВАНИЕ!H55</f>
        <v>732</v>
      </c>
      <c r="I55" s="532">
        <f>[1]МАКС!I55+[1]РЕСО!I55+[1]КАПИТАЛ!I55+[1]СОГАЗ!I55+[1]АСТРА!I55+[1]СПАСЕНИЕ!I55+[1]АЛЬФАСТРАХОВАНИЕ!I55</f>
        <v>3019</v>
      </c>
      <c r="J55" s="532">
        <f>[1]МАКС!J55+[1]РЕСО!J55+[1]КАПИТАЛ!J55+[1]СОГАЗ!J55+[1]АСТРА!J55+[1]СПАСЕНИЕ!J55+[1]АЛЬФАСТРАХОВАНИЕ!J55</f>
        <v>2889</v>
      </c>
      <c r="K55" s="532">
        <f>[1]МАКС!K55+[1]РЕСО!K55+[1]КАПИТАЛ!K55+[1]СОГАЗ!K55+[1]АСТРА!K55+[1]СПАСЕНИЕ!K55+[1]АЛЬФАСТРАХОВАНИЕ!K55</f>
        <v>9375</v>
      </c>
      <c r="L55" s="532">
        <f>[1]МАКС!L55+[1]РЕСО!L55+[1]КАПИТАЛ!L55+[1]СОГАЗ!L55+[1]АСТРА!L55+[1]СПАСЕНИЕ!L55+[1]АЛЬФАСТРАХОВАНИЕ!L55</f>
        <v>7446</v>
      </c>
      <c r="M55" s="532">
        <f>[1]МАКС!M55+[1]РЕСО!M55+[1]КАПИТАЛ!M55+[1]СОГАЗ!M55+[1]АСТРА!M55+[1]СПАСЕНИЕ!M55+[1]АЛЬФАСТРАХОВАНИЕ!M55</f>
        <v>2560</v>
      </c>
      <c r="N55" s="532">
        <f>[1]МАКС!N55+[1]РЕСО!N55+[1]КАПИТАЛ!N55+[1]СОГАЗ!N55+[1]АСТРА!N55+[1]СПАСЕНИЕ!N55+[1]АЛЬФАСТРАХОВАНИЕ!N55</f>
        <v>5157</v>
      </c>
    </row>
    <row r="56" spans="1:14" ht="15.75" thickBot="1" x14ac:dyDescent="0.3">
      <c r="A56" s="1619"/>
      <c r="B56" s="541">
        <v>27</v>
      </c>
      <c r="C56" s="544" t="s">
        <v>9711</v>
      </c>
      <c r="D56" s="532">
        <f>[1]МАКС!D56+[1]РЕСО!D56+[1]КАПИТАЛ!D56+[1]СОГАЗ!D56+[1]АСТРА!D56+[1]СПАСЕНИЕ!D56+[1]АЛЬФАСТРАХОВАНИЕ!D56</f>
        <v>28720</v>
      </c>
      <c r="E56" s="532">
        <f>[1]МАКС!E56+[1]РЕСО!E56+[1]КАПИТАЛ!E56+[1]СОГАЗ!E56+[1]АСТРА!E56+[1]СПАСЕНИЕ!E56+[1]АЛЬФАСТРАХОВАНИЕ!E56</f>
        <v>118</v>
      </c>
      <c r="F56" s="532">
        <f>[1]МАКС!F56+[1]РЕСО!F56+[1]КАПИТАЛ!F56+[1]СОГАЗ!F56+[1]АСТРА!F56+[1]СПАСЕНИЕ!F56+[1]АЛЬФАСТРАХОВАНИЕ!F56</f>
        <v>115</v>
      </c>
      <c r="G56" s="532">
        <f>[1]МАКС!G56+[1]РЕСО!G56+[1]КАПИТАЛ!G56+[1]СОГАЗ!G56+[1]АСТРА!G56+[1]СПАСЕНИЕ!G56+[1]АЛЬФАСТРАХОВАНИЕ!G56</f>
        <v>720</v>
      </c>
      <c r="H56" s="532">
        <f>[1]МАКС!H56+[1]РЕСО!H56+[1]КАПИТАЛ!H56+[1]СОГАЗ!H56+[1]АСТРА!H56+[1]СПАСЕНИЕ!H56+[1]АЛЬФАСТРАХОВАНИЕ!H56</f>
        <v>692</v>
      </c>
      <c r="I56" s="532">
        <f>[1]МАКС!I56+[1]РЕСО!I56+[1]КАПИТАЛ!I56+[1]СОГАЗ!I56+[1]АСТРА!I56+[1]СПАСЕНИЕ!I56+[1]АЛЬФАСТРАХОВАНИЕ!I56</f>
        <v>2346</v>
      </c>
      <c r="J56" s="532">
        <f>[1]МАКС!J56+[1]РЕСО!J56+[1]КАПИТАЛ!J56+[1]СОГАЗ!J56+[1]АСТРА!J56+[1]СПАСЕНИЕ!J56+[1]АЛЬФАСТРАХОВАНИЕ!J56</f>
        <v>2247</v>
      </c>
      <c r="K56" s="532">
        <f>[1]МАКС!K56+[1]РЕСО!K56+[1]КАПИТАЛ!K56+[1]СОГАЗ!K56+[1]АСТРА!K56+[1]СПАСЕНИЕ!K56+[1]АЛЬФАСТРАХОВАНИЕ!K56</f>
        <v>8280</v>
      </c>
      <c r="L56" s="532">
        <f>[1]МАКС!L56+[1]РЕСО!L56+[1]КАПИТАЛ!L56+[1]СОГАЗ!L56+[1]АСТРА!L56+[1]СПАСЕНИЕ!L56+[1]АЛЬФАСТРАХОВАНИЕ!L56</f>
        <v>6889</v>
      </c>
      <c r="M56" s="532">
        <f>[1]МАКС!M56+[1]РЕСО!M56+[1]КАПИТАЛ!M56+[1]СОГАЗ!M56+[1]АСТРА!M56+[1]СПАСЕНИЕ!M56+[1]АЛЬФАСТРАХОВАНИЕ!M56</f>
        <v>2418</v>
      </c>
      <c r="N56" s="532">
        <f>[1]МАКС!N56+[1]РЕСО!N56+[1]КАПИТАЛ!N56+[1]СОГАЗ!N56+[1]АСТРА!N56+[1]СПАСЕНИЕ!N56+[1]АЛЬФАСТРАХОВАНИЕ!N56</f>
        <v>4895</v>
      </c>
    </row>
    <row r="57" spans="1:14" ht="15.75" thickBot="1" x14ac:dyDescent="0.3">
      <c r="A57" s="1619"/>
      <c r="B57" s="543">
        <v>28</v>
      </c>
      <c r="C57" s="544" t="s">
        <v>9712</v>
      </c>
      <c r="D57" s="532">
        <f>[1]МАКС!D57+[1]РЕСО!D57+[1]КАПИТАЛ!D57+[1]СОГАЗ!D57+[1]АСТРА!D57+[1]СПАСЕНИЕ!D57+[1]АЛЬФАСТРАХОВАНИЕ!D57</f>
        <v>23587</v>
      </c>
      <c r="E57" s="532">
        <f>[1]МАКС!E57+[1]РЕСО!E57+[1]КАПИТАЛ!E57+[1]СОГАЗ!E57+[1]АСТРА!E57+[1]СПАСЕНИЕ!E57+[1]АЛЬФАСТРАХОВАНИЕ!E57</f>
        <v>99</v>
      </c>
      <c r="F57" s="532">
        <f>[1]МАКС!F57+[1]РЕСО!F57+[1]КАПИТАЛ!F57+[1]СОГАЗ!F57+[1]АСТРА!F57+[1]СПАСЕНИЕ!F57+[1]АЛЬФАСТРАХОВАНИЕ!F57</f>
        <v>78</v>
      </c>
      <c r="G57" s="532">
        <f>[1]МАКС!G57+[1]РЕСО!G57+[1]КАПИТАЛ!G57+[1]СОГАЗ!G57+[1]АСТРА!G57+[1]СПАСЕНИЕ!G57+[1]АЛЬФАСТРАХОВАНИЕ!G57</f>
        <v>529</v>
      </c>
      <c r="H57" s="532">
        <f>[1]МАКС!H57+[1]РЕСО!H57+[1]КАПИТАЛ!H57+[1]СОГАЗ!H57+[1]АСТРА!H57+[1]СПАСЕНИЕ!H57+[1]АЛЬФАСТРАХОВАНИЕ!H57</f>
        <v>433</v>
      </c>
      <c r="I57" s="532">
        <f>[1]МАКС!I57+[1]РЕСО!I57+[1]КАПИТАЛ!I57+[1]СОГАЗ!I57+[1]АСТРА!I57+[1]СПАСЕНИЕ!I57+[1]АЛЬФАСТРАХОВАНИЕ!I57</f>
        <v>2102</v>
      </c>
      <c r="J57" s="532">
        <f>[1]МАКС!J57+[1]РЕСО!J57+[1]КАПИТАЛ!J57+[1]СОГАЗ!J57+[1]АСТРА!J57+[1]СПАСЕНИЕ!J57+[1]АЛЬФАСТРАХОВАНИЕ!J57</f>
        <v>1904</v>
      </c>
      <c r="K57" s="532">
        <f>[1]МАКС!K57+[1]РЕСО!K57+[1]КАПИТАЛ!K57+[1]СОГАЗ!K57+[1]АСТРА!K57+[1]СПАСЕНИЕ!K57+[1]АЛЬФАСТРАХОВАНИЕ!K57</f>
        <v>7027</v>
      </c>
      <c r="L57" s="532">
        <f>[1]МАКС!L57+[1]РЕСО!L57+[1]КАПИТАЛ!L57+[1]СОГАЗ!L57+[1]АСТРА!L57+[1]СПАСЕНИЕ!L57+[1]АЛЬФАСТРАХОВАНИЕ!L57</f>
        <v>5483</v>
      </c>
      <c r="M57" s="532">
        <f>[1]МАКС!M57+[1]РЕСО!M57+[1]КАПИТАЛ!M57+[1]СОГАЗ!M57+[1]АСТРА!M57+[1]СПАСЕНИЕ!M57+[1]АЛЬФАСТРАХОВАНИЕ!M57</f>
        <v>1981</v>
      </c>
      <c r="N57" s="532">
        <f>[1]МАКС!N57+[1]РЕСО!N57+[1]КАПИТАЛ!N57+[1]СОГАЗ!N57+[1]АСТРА!N57+[1]СПАСЕНИЕ!N57+[1]АЛЬФАСТРАХОВАНИЕ!N57</f>
        <v>3951</v>
      </c>
    </row>
    <row r="58" spans="1:14" ht="15.75" thickBot="1" x14ac:dyDescent="0.3">
      <c r="A58" s="1619"/>
      <c r="B58" s="541">
        <v>29</v>
      </c>
      <c r="C58" s="544" t="s">
        <v>9713</v>
      </c>
      <c r="D58" s="532">
        <f>[1]МАКС!D58+[1]РЕСО!D58+[1]КАПИТАЛ!D58+[1]СОГАЗ!D58+[1]АСТРА!D58+[1]СПАСЕНИЕ!D58+[1]АЛЬФАСТРАХОВАНИЕ!D58</f>
        <v>23128</v>
      </c>
      <c r="E58" s="532">
        <f>[1]МАКС!E58+[1]РЕСО!E58+[1]КАПИТАЛ!E58+[1]СОГАЗ!E58+[1]АСТРА!E58+[1]СПАСЕНИЕ!E58+[1]АЛЬФАСТРАХОВАНИЕ!E58</f>
        <v>108</v>
      </c>
      <c r="F58" s="532">
        <f>[1]МАКС!F58+[1]РЕСО!F58+[1]КАПИТАЛ!F58+[1]СОГАЗ!F58+[1]АСТРА!F58+[1]СПАСЕНИЕ!F58+[1]АЛЬФАСТРАХОВАНИЕ!F58</f>
        <v>107</v>
      </c>
      <c r="G58" s="532">
        <f>[1]МАКС!G58+[1]РЕСО!G58+[1]КАПИТАЛ!G58+[1]СОГАЗ!G58+[1]АСТРА!G58+[1]СПАСЕНИЕ!G58+[1]АЛЬФАСТРАХОВАНИЕ!G58</f>
        <v>585</v>
      </c>
      <c r="H58" s="532">
        <f>[1]МАКС!H58+[1]РЕСО!H58+[1]КАПИТАЛ!H58+[1]СОГАЗ!H58+[1]АСТРА!H58+[1]СПАСЕНИЕ!H58+[1]АЛЬФАСТРАХОВАНИЕ!H58</f>
        <v>497</v>
      </c>
      <c r="I58" s="532">
        <f>[1]МАКС!I58+[1]РЕСО!I58+[1]КАПИТАЛ!I58+[1]СОГАЗ!I58+[1]АСТРА!I58+[1]СПАСЕНИЕ!I58+[1]АЛЬФАСТРАХОВАНИЕ!I58</f>
        <v>2106</v>
      </c>
      <c r="J58" s="532">
        <f>[1]МАКС!J58+[1]РЕСО!J58+[1]КАПИТАЛ!J58+[1]СОГАЗ!J58+[1]АСТРА!J58+[1]СПАСЕНИЕ!J58+[1]АЛЬФАСТРАХОВАНИЕ!J58</f>
        <v>2028</v>
      </c>
      <c r="K58" s="532">
        <f>[1]МАКС!K58+[1]РЕСО!K58+[1]КАПИТАЛ!K58+[1]СОГАЗ!K58+[1]АСТРА!K58+[1]СПАСЕНИЕ!K58+[1]АЛЬФАСТРАХОВАНИЕ!K58</f>
        <v>6436</v>
      </c>
      <c r="L58" s="532">
        <f>[1]МАКС!L58+[1]РЕСО!L58+[1]КАПИТАЛ!L58+[1]СОГАЗ!L58+[1]АСТРА!L58+[1]СПАСЕНИЕ!L58+[1]АЛЬФАСТРАХОВАНИЕ!L58</f>
        <v>5234</v>
      </c>
      <c r="M58" s="532">
        <f>[1]МАКС!M58+[1]РЕСО!M58+[1]КАПИТАЛ!M58+[1]СОГАЗ!M58+[1]АСТРА!M58+[1]СПАСЕНИЕ!M58+[1]АЛЬФАСТРАХОВАНИЕ!M58</f>
        <v>2011</v>
      </c>
      <c r="N58" s="532">
        <f>[1]МАКС!N58+[1]РЕСО!N58+[1]КАПИТАЛ!N58+[1]СОГАЗ!N58+[1]АСТРА!N58+[1]СПАСЕНИЕ!N58+[1]АЛЬФАСТРАХОВАНИЕ!N58</f>
        <v>4016</v>
      </c>
    </row>
    <row r="59" spans="1:14" ht="15.75" thickBot="1" x14ac:dyDescent="0.3">
      <c r="A59" s="1619"/>
      <c r="B59" s="543">
        <v>30</v>
      </c>
      <c r="C59" s="544" t="s">
        <v>9714</v>
      </c>
      <c r="D59" s="532">
        <f>[1]МАКС!D59+[1]РЕСО!D59+[1]КАПИТАЛ!D59+[1]СОГАЗ!D59+[1]АСТРА!D59+[1]СПАСЕНИЕ!D59+[1]АЛЬФАСТРАХОВАНИЕ!D59</f>
        <v>25438</v>
      </c>
      <c r="E59" s="532">
        <f>[1]МАКС!E59+[1]РЕСО!E59+[1]КАПИТАЛ!E59+[1]СОГАЗ!E59+[1]АСТРА!E59+[1]СПАСЕНИЕ!E59+[1]АЛЬФАСТРАХОВАНИЕ!E59</f>
        <v>98</v>
      </c>
      <c r="F59" s="532">
        <f>[1]МАКС!F59+[1]РЕСО!F59+[1]КАПИТАЛ!F59+[1]СОГАЗ!F59+[1]АСТРА!F59+[1]СПАСЕНИЕ!F59+[1]АЛЬФАСТРАХОВАНИЕ!F59</f>
        <v>100</v>
      </c>
      <c r="G59" s="532">
        <f>[1]МАКС!G59+[1]РЕСО!G59+[1]КАПИТАЛ!G59+[1]СОГАЗ!G59+[1]АСТРА!G59+[1]СПАСЕНИЕ!G59+[1]АЛЬФАСТРАХОВАНИЕ!G59</f>
        <v>629</v>
      </c>
      <c r="H59" s="532">
        <f>[1]МАКС!H59+[1]РЕСО!H59+[1]КАПИТАЛ!H59+[1]СОГАЗ!H59+[1]АСТРА!H59+[1]СПАСЕНИЕ!H59+[1]АЛЬФАСТРАХОВАНИЕ!H59</f>
        <v>616</v>
      </c>
      <c r="I59" s="532">
        <f>[1]МАКС!I59+[1]РЕСО!I59+[1]КАПИТАЛ!I59+[1]СОГАЗ!I59+[1]АСТРА!I59+[1]СПАСЕНИЕ!I59+[1]АЛЬФАСТРАХОВАНИЕ!I59</f>
        <v>2424</v>
      </c>
      <c r="J59" s="532">
        <f>[1]МАКС!J59+[1]РЕСО!J59+[1]КАПИТАЛ!J59+[1]СОГАЗ!J59+[1]АСТРА!J59+[1]СПАСЕНИЕ!J59+[1]АЛЬФАСТРАХОВАНИЕ!J59</f>
        <v>2294</v>
      </c>
      <c r="K59" s="532">
        <f>[1]МАКС!K59+[1]РЕСО!K59+[1]КАПИТАЛ!K59+[1]СОГАЗ!K59+[1]АСТРА!K59+[1]СПАСЕНИЕ!K59+[1]АЛЬФАСТРАХОВАНИЕ!K59</f>
        <v>7671</v>
      </c>
      <c r="L59" s="532">
        <f>[1]МАКС!L59+[1]РЕСО!L59+[1]КАПИТАЛ!L59+[1]СОГАЗ!L59+[1]АСТРА!L59+[1]СПАСЕНИЕ!L59+[1]АЛЬФАСТРАХОВАНИЕ!L59</f>
        <v>5835</v>
      </c>
      <c r="M59" s="532">
        <f>[1]МАКС!M59+[1]РЕСО!M59+[1]КАПИТАЛ!M59+[1]СОГАЗ!M59+[1]АСТРА!M59+[1]СПАСЕНИЕ!M59+[1]АЛЬФАСТРАХОВАНИЕ!M59</f>
        <v>1944</v>
      </c>
      <c r="N59" s="532">
        <f>[1]МАКС!N59+[1]РЕСО!N59+[1]КАПИТАЛ!N59+[1]СОГАЗ!N59+[1]АСТРА!N59+[1]СПАСЕНИЕ!N59+[1]АЛЬФАСТРАХОВАНИЕ!N59</f>
        <v>3827</v>
      </c>
    </row>
    <row r="60" spans="1:14" ht="15.75" thickBot="1" x14ac:dyDescent="0.3">
      <c r="A60" s="1619"/>
      <c r="B60" s="541">
        <v>31</v>
      </c>
      <c r="C60" s="544" t="s">
        <v>9715</v>
      </c>
      <c r="D60" s="532">
        <f>[1]МАКС!D60+[1]РЕСО!D60+[1]КАПИТАЛ!D60+[1]СОГАЗ!D60+[1]АСТРА!D60+[1]СПАСЕНИЕ!D60+[1]АЛЬФАСТРАХОВАНИЕ!D60</f>
        <v>29374</v>
      </c>
      <c r="E60" s="532">
        <f>[1]МАКС!E60+[1]РЕСО!E60+[1]КАПИТАЛ!E60+[1]СОГАЗ!E60+[1]АСТРА!E60+[1]СПАСЕНИЕ!E60+[1]АЛЬФАСТРАХОВАНИЕ!E60</f>
        <v>126</v>
      </c>
      <c r="F60" s="532">
        <f>[1]МАКС!F60+[1]РЕСО!F60+[1]КАПИТАЛ!F60+[1]СОГАЗ!F60+[1]АСТРА!F60+[1]СПАСЕНИЕ!F60+[1]АЛЬФАСТРАХОВАНИЕ!F60</f>
        <v>125</v>
      </c>
      <c r="G60" s="532">
        <f>[1]МАКС!G60+[1]РЕСО!G60+[1]КАПИТАЛ!G60+[1]СОГАЗ!G60+[1]АСТРА!G60+[1]СПАСЕНИЕ!G60+[1]АЛЬФАСТРАХОВАНИЕ!G60</f>
        <v>701</v>
      </c>
      <c r="H60" s="532">
        <f>[1]МАКС!H60+[1]РЕСО!H60+[1]КАПИТАЛ!H60+[1]СОГАЗ!H60+[1]АСТРА!H60+[1]СПАСЕНИЕ!H60+[1]АЛЬФАСТРАХОВАНИЕ!H60</f>
        <v>652</v>
      </c>
      <c r="I60" s="532">
        <f>[1]МАКС!I60+[1]РЕСО!I60+[1]КАПИТАЛ!I60+[1]СОГАЗ!I60+[1]АСТРА!I60+[1]СПАСЕНИЕ!I60+[1]АЛЬФАСТРАХОВАНИЕ!I60</f>
        <v>2361</v>
      </c>
      <c r="J60" s="532">
        <f>[1]МАКС!J60+[1]РЕСО!J60+[1]КАПИТАЛ!J60+[1]СОГАЗ!J60+[1]АСТРА!J60+[1]СПАСЕНИЕ!J60+[1]АЛЬФАСТРАХОВАНИЕ!J60</f>
        <v>2291</v>
      </c>
      <c r="K60" s="532">
        <f>[1]МАКС!K60+[1]РЕСО!K60+[1]КАПИТАЛ!K60+[1]СОГАЗ!K60+[1]АСТРА!K60+[1]СПАСЕНИЕ!K60+[1]АЛЬФАСТРАХОВАНИЕ!K60</f>
        <v>8582</v>
      </c>
      <c r="L60" s="532">
        <f>[1]МАКС!L60+[1]РЕСО!L60+[1]КАПИТАЛ!L60+[1]СОГАЗ!L60+[1]АСТРА!L60+[1]СПАСЕНИЕ!L60+[1]АЛЬФАСТРАХОВАНИЕ!L60</f>
        <v>6562</v>
      </c>
      <c r="M60" s="532">
        <f>[1]МАКС!M60+[1]РЕСО!M60+[1]КАПИТАЛ!M60+[1]СОГАЗ!M60+[1]АСТРА!M60+[1]СПАСЕНИЕ!M60+[1]АЛЬФАСТРАХОВАНИЕ!M60</f>
        <v>2613</v>
      </c>
      <c r="N60" s="532">
        <f>[1]МАКС!N60+[1]РЕСО!N60+[1]КАПИТАЛ!N60+[1]СОГАЗ!N60+[1]АСТРА!N60+[1]СПАСЕНИЕ!N60+[1]АЛЬФАСТРАХОВАНИЕ!N60</f>
        <v>5361</v>
      </c>
    </row>
    <row r="61" spans="1:14" ht="15.75" thickBot="1" x14ac:dyDescent="0.3">
      <c r="A61" s="1619"/>
      <c r="B61" s="543">
        <v>32</v>
      </c>
      <c r="C61" s="544" t="s">
        <v>9716</v>
      </c>
      <c r="D61" s="532">
        <f>[1]МАКС!D61+[1]РЕСО!D61+[1]КАПИТАЛ!D61+[1]СОГАЗ!D61+[1]АСТРА!D61+[1]СПАСЕНИЕ!D61+[1]АЛЬФАСТРАХОВАНИЕ!D61</f>
        <v>21647</v>
      </c>
      <c r="E61" s="532">
        <f>[1]МАКС!E61+[1]РЕСО!E61+[1]КАПИТАЛ!E61+[1]СОГАЗ!E61+[1]АСТРА!E61+[1]СПАСЕНИЕ!E61+[1]АЛЬФАСТРАХОВАНИЕ!E61</f>
        <v>110</v>
      </c>
      <c r="F61" s="532">
        <f>[1]МАКС!F61+[1]РЕСО!F61+[1]КАПИТАЛ!F61+[1]СОГАЗ!F61+[1]АСТРА!F61+[1]СПАСЕНИЕ!F61+[1]АЛЬФАСТРАХОВАНИЕ!F61</f>
        <v>100</v>
      </c>
      <c r="G61" s="532">
        <f>[1]МАКС!G61+[1]РЕСО!G61+[1]КАПИТАЛ!G61+[1]СОГАЗ!G61+[1]АСТРА!G61+[1]СПАСЕНИЕ!G61+[1]АЛЬФАСТРАХОВАНИЕ!G61</f>
        <v>569</v>
      </c>
      <c r="H61" s="532">
        <f>[1]МАКС!H61+[1]РЕСО!H61+[1]КАПИТАЛ!H61+[1]СОГАЗ!H61+[1]АСТРА!H61+[1]СПАСЕНИЕ!H61+[1]АЛЬФАСТРАХОВАНИЕ!H61</f>
        <v>555</v>
      </c>
      <c r="I61" s="532">
        <f>[1]МАКС!I61+[1]РЕСО!I61+[1]КАПИТАЛ!I61+[1]СОГАЗ!I61+[1]АСТРА!I61+[1]СПАСЕНИЕ!I61+[1]АЛЬФАСТРАХОВАНИЕ!I61</f>
        <v>2018</v>
      </c>
      <c r="J61" s="532">
        <f>[1]МАКС!J61+[1]РЕСО!J61+[1]КАПИТАЛ!J61+[1]СОГАЗ!J61+[1]АСТРА!J61+[1]СПАСЕНИЕ!J61+[1]АЛЬФАСТРАХОВАНИЕ!J61</f>
        <v>1887</v>
      </c>
      <c r="K61" s="532">
        <f>[1]МАКС!K61+[1]РЕСО!K61+[1]КАПИТАЛ!K61+[1]СОГАЗ!K61+[1]АСТРА!K61+[1]СПАСЕНИЕ!K61+[1]АЛЬФАСТРАХОВАНИЕ!K61</f>
        <v>6345</v>
      </c>
      <c r="L61" s="532">
        <f>[1]МАКС!L61+[1]РЕСО!L61+[1]КАПИТАЛ!L61+[1]СОГАЗ!L61+[1]АСТРА!L61+[1]СПАСЕНИЕ!L61+[1]АЛЬФАСТРАХОВАНИЕ!L61</f>
        <v>5145</v>
      </c>
      <c r="M61" s="532">
        <f>[1]МАКС!M61+[1]РЕСО!M61+[1]КАПИТАЛ!M61+[1]СОГАЗ!M61+[1]АСТРА!M61+[1]СПАСЕНИЕ!M61+[1]АЛЬФАСТРАХОВАНИЕ!M61</f>
        <v>1600</v>
      </c>
      <c r="N61" s="532">
        <f>[1]МАКС!N61+[1]РЕСО!N61+[1]КАПИТАЛ!N61+[1]СОГАЗ!N61+[1]АСТРА!N61+[1]СПАСЕНИЕ!N61+[1]АЛЬФАСТРАХОВАНИЕ!N61</f>
        <v>3318</v>
      </c>
    </row>
    <row r="62" spans="1:14" ht="15.75" thickBot="1" x14ac:dyDescent="0.3">
      <c r="A62" s="1619"/>
      <c r="B62" s="541">
        <v>33</v>
      </c>
      <c r="C62" s="544" t="s">
        <v>9717</v>
      </c>
      <c r="D62" s="532">
        <f>[1]МАКС!D62+[1]РЕСО!D62+[1]КАПИТАЛ!D62+[1]СОГАЗ!D62+[1]АСТРА!D62+[1]СПАСЕНИЕ!D62+[1]АЛЬФАСТРАХОВАНИЕ!D62</f>
        <v>27405</v>
      </c>
      <c r="E62" s="532">
        <f>[1]МАКС!E62+[1]РЕСО!E62+[1]КАПИТАЛ!E62+[1]СОГАЗ!E62+[1]АСТРА!E62+[1]СПАСЕНИЕ!E62+[1]АЛЬФАСТРАХОВАНИЕ!E62</f>
        <v>135</v>
      </c>
      <c r="F62" s="532">
        <f>[1]МАКС!F62+[1]РЕСО!F62+[1]КАПИТАЛ!F62+[1]СОГАЗ!F62+[1]АСТРА!F62+[1]СПАСЕНИЕ!F62+[1]АЛЬФАСТРАХОВАНИЕ!F62</f>
        <v>136</v>
      </c>
      <c r="G62" s="532">
        <f>[1]МАКС!G62+[1]РЕСО!G62+[1]КАПИТАЛ!G62+[1]СОГАЗ!G62+[1]АСТРА!G62+[1]СПАСЕНИЕ!G62+[1]АЛЬФАСТРАХОВАНИЕ!G62</f>
        <v>760</v>
      </c>
      <c r="H62" s="532">
        <f>[1]МАКС!H62+[1]РЕСО!H62+[1]КАПИТАЛ!H62+[1]СОГАЗ!H62+[1]АСТРА!H62+[1]СПАСЕНИЕ!H62+[1]АЛЬФАСТРАХОВАНИЕ!H62</f>
        <v>663</v>
      </c>
      <c r="I62" s="532">
        <f>[1]МАКС!I62+[1]РЕСО!I62+[1]КАПИТАЛ!I62+[1]СОГАЗ!I62+[1]АСТРА!I62+[1]СПАСЕНИЕ!I62+[1]АЛЬФАСТРАХОВАНИЕ!I62</f>
        <v>2546</v>
      </c>
      <c r="J62" s="532">
        <f>[1]МАКС!J62+[1]РЕСО!J62+[1]КАПИТАЛ!J62+[1]СОГАЗ!J62+[1]АСТРА!J62+[1]СПАСЕНИЕ!J62+[1]АЛЬФАСТРАХОВАНИЕ!J62</f>
        <v>2470</v>
      </c>
      <c r="K62" s="532">
        <f>[1]МАКС!K62+[1]РЕСО!K62+[1]КАПИТАЛ!K62+[1]СОГАЗ!K62+[1]АСТРА!K62+[1]СПАСЕНИЕ!K62+[1]АЛЬФАСТРАХОВАНИЕ!K62</f>
        <v>8099</v>
      </c>
      <c r="L62" s="532">
        <f>[1]МАКС!L62+[1]РЕСО!L62+[1]КАПИТАЛ!L62+[1]СОГАЗ!L62+[1]АСТРА!L62+[1]СПАСЕНИЕ!L62+[1]АЛЬФАСТРАХОВАНИЕ!L62</f>
        <v>6580</v>
      </c>
      <c r="M62" s="532">
        <f>[1]МАКС!M62+[1]РЕСО!M62+[1]КАПИТАЛ!M62+[1]СОГАЗ!M62+[1]АСТРА!M62+[1]СПАСЕНИЕ!M62+[1]АЛЬФАСТРАХОВАНИЕ!M62</f>
        <v>1861</v>
      </c>
      <c r="N62" s="532">
        <f>[1]МАКС!N62+[1]РЕСО!N62+[1]КАПИТАЛ!N62+[1]СОГАЗ!N62+[1]АСТРА!N62+[1]СПАСЕНИЕ!N62+[1]АЛЬФАСТРАХОВАНИЕ!N62</f>
        <v>4155</v>
      </c>
    </row>
    <row r="63" spans="1:14" ht="15.75" thickBot="1" x14ac:dyDescent="0.3">
      <c r="A63" s="1619"/>
      <c r="B63" s="543">
        <v>34</v>
      </c>
      <c r="C63" s="544" t="s">
        <v>9718</v>
      </c>
      <c r="D63" s="532">
        <f>[1]МАКС!D63+[1]РЕСО!D63+[1]КАПИТАЛ!D63+[1]СОГАЗ!D63+[1]АСТРА!D63+[1]СПАСЕНИЕ!D63+[1]АЛЬФАСТРАХОВАНИЕ!D63</f>
        <v>20578</v>
      </c>
      <c r="E63" s="532">
        <f>[1]МАКС!E63+[1]РЕСО!E63+[1]КАПИТАЛ!E63+[1]СОГАЗ!E63+[1]АСТРА!E63+[1]СПАСЕНИЕ!E63+[1]АЛЬФАСТРАХОВАНИЕ!E63</f>
        <v>81</v>
      </c>
      <c r="F63" s="532">
        <f>[1]МАКС!F63+[1]РЕСО!F63+[1]КАПИТАЛ!F63+[1]СОГАЗ!F63+[1]АСТРА!F63+[1]СПАСЕНИЕ!F63+[1]АЛЬФАСТРАХОВАНИЕ!F63</f>
        <v>92</v>
      </c>
      <c r="G63" s="532">
        <f>[1]МАКС!G63+[1]РЕСО!G63+[1]КАПИТАЛ!G63+[1]СОГАЗ!G63+[1]АСТРА!G63+[1]СПАСЕНИЕ!G63+[1]АЛЬФАСТРАХОВАНИЕ!G63</f>
        <v>463</v>
      </c>
      <c r="H63" s="532">
        <f>[1]МАКС!H63+[1]РЕСО!H63+[1]КАПИТАЛ!H63+[1]СОГАЗ!H63+[1]АСТРА!H63+[1]СПАСЕНИЕ!H63+[1]АЛЬФАСТРАХОВАНИЕ!H63</f>
        <v>426</v>
      </c>
      <c r="I63" s="532">
        <f>[1]МАКС!I63+[1]РЕСО!I63+[1]КАПИТАЛ!I63+[1]СОГАЗ!I63+[1]АСТРА!I63+[1]СПАСЕНИЕ!I63+[1]АЛЬФАСТРАХОВАНИЕ!I63</f>
        <v>1649</v>
      </c>
      <c r="J63" s="532">
        <f>[1]МАКС!J63+[1]РЕСО!J63+[1]КАПИТАЛ!J63+[1]СОГАЗ!J63+[1]АСТРА!J63+[1]СПАСЕНИЕ!J63+[1]АЛЬФАСТРАХОВАНИЕ!J63</f>
        <v>1574</v>
      </c>
      <c r="K63" s="532">
        <f>[1]МАКС!K63+[1]РЕСО!K63+[1]КАПИТАЛ!K63+[1]СОГАЗ!K63+[1]АСТРА!K63+[1]СПАСЕНИЕ!K63+[1]АЛЬФАСТРАХОВАНИЕ!K63</f>
        <v>5875</v>
      </c>
      <c r="L63" s="532">
        <f>[1]МАКС!L63+[1]РЕСО!L63+[1]КАПИТАЛ!L63+[1]СОГАЗ!L63+[1]АСТРА!L63+[1]СПАСЕНИЕ!L63+[1]АЛЬФАСТРАХОВАНИЕ!L63</f>
        <v>4541</v>
      </c>
      <c r="M63" s="532">
        <f>[1]МАКС!M63+[1]РЕСО!M63+[1]КАПИТАЛ!M63+[1]СОГАЗ!M63+[1]АСТРА!M63+[1]СПАСЕНИЕ!M63+[1]АЛЬФАСТРАХОВАНИЕ!M63</f>
        <v>1851</v>
      </c>
      <c r="N63" s="532">
        <f>[1]МАКС!N63+[1]РЕСО!N63+[1]КАПИТАЛ!N63+[1]СОГАЗ!N63+[1]АСТРА!N63+[1]СПАСЕНИЕ!N63+[1]АЛЬФАСТРАХОВАНИЕ!N63</f>
        <v>4026</v>
      </c>
    </row>
    <row r="64" spans="1:14" ht="15.75" thickBot="1" x14ac:dyDescent="0.3">
      <c r="A64" s="1619"/>
      <c r="B64" s="541">
        <v>35</v>
      </c>
      <c r="C64" s="544" t="s">
        <v>9719</v>
      </c>
      <c r="D64" s="532">
        <f>[1]МАКС!D64+[1]РЕСО!D64+[1]КАПИТАЛ!D64+[1]СОГАЗ!D64+[1]АСТРА!D64+[1]СПАСЕНИЕ!D64+[1]АЛЬФАСТРАХОВАНИЕ!D64</f>
        <v>41507</v>
      </c>
      <c r="E64" s="532">
        <f>[1]МАКС!E64+[1]РЕСО!E64+[1]КАПИТАЛ!E64+[1]СОГАЗ!E64+[1]АСТРА!E64+[1]СПАСЕНИЕ!E64+[1]АЛЬФАСТРАХОВАНИЕ!E64</f>
        <v>230</v>
      </c>
      <c r="F64" s="532">
        <f>[1]МАКС!F64+[1]РЕСО!F64+[1]КАПИТАЛ!F64+[1]СОГАЗ!F64+[1]АСТРА!F64+[1]СПАСЕНИЕ!F64+[1]АЛЬФАСТРАХОВАНИЕ!F64</f>
        <v>242</v>
      </c>
      <c r="G64" s="532">
        <f>[1]МАКС!G64+[1]РЕСО!G64+[1]КАПИТАЛ!G64+[1]СОГАЗ!G64+[1]АСТРА!G64+[1]СПАСЕНИЕ!G64+[1]АЛЬФАСТРАХОВАНИЕ!G64</f>
        <v>1164</v>
      </c>
      <c r="H64" s="532">
        <f>[1]МАКС!H64+[1]РЕСО!H64+[1]КАПИТАЛ!H64+[1]СОГАЗ!H64+[1]АСТРА!H64+[1]СПАСЕНИЕ!H64+[1]АЛЬФАСТРАХОВАНИЕ!H64</f>
        <v>1112</v>
      </c>
      <c r="I64" s="532">
        <f>[1]МАКС!I64+[1]РЕСО!I64+[1]КАПИТАЛ!I64+[1]СОГАЗ!I64+[1]АСТРА!I64+[1]СПАСЕНИЕ!I64+[1]АЛЬФАСТРАХОВАНИЕ!I64</f>
        <v>3610</v>
      </c>
      <c r="J64" s="532">
        <f>[1]МАКС!J64+[1]РЕСО!J64+[1]КАПИТАЛ!J64+[1]СОГАЗ!J64+[1]АСТРА!J64+[1]СПАСЕНИЕ!J64+[1]АЛЬФАСТРАХОВАНИЕ!J64</f>
        <v>3429</v>
      </c>
      <c r="K64" s="532">
        <f>[1]МАКС!K64+[1]РЕСО!K64+[1]КАПИТАЛ!K64+[1]СОГАЗ!K64+[1]АСТРА!K64+[1]СПАСЕНИЕ!K64+[1]АЛЬФАСТРАХОВАНИЕ!K64</f>
        <v>12114</v>
      </c>
      <c r="L64" s="532">
        <f>[1]МАКС!L64+[1]РЕСО!L64+[1]КАПИТАЛ!L64+[1]СОГАЗ!L64+[1]АСТРА!L64+[1]СПАСЕНИЕ!L64+[1]АЛЬФАСТРАХОВАНИЕ!L64</f>
        <v>9687</v>
      </c>
      <c r="M64" s="532">
        <f>[1]МАКС!M64+[1]РЕСО!M64+[1]КАПИТАЛ!M64+[1]СОГАЗ!M64+[1]АСТРА!M64+[1]СПАСЕНИЕ!M64+[1]АЛЬФАСТРАХОВАНИЕ!M64</f>
        <v>3386</v>
      </c>
      <c r="N64" s="532">
        <f>[1]МАКС!N64+[1]РЕСО!N64+[1]КАПИТАЛ!N64+[1]СОГАЗ!N64+[1]АСТРА!N64+[1]СПАСЕНИЕ!N64+[1]АЛЬФАСТРАХОВАНИЕ!N64</f>
        <v>6533</v>
      </c>
    </row>
    <row r="65" spans="1:14" ht="15.75" thickBot="1" x14ac:dyDescent="0.3">
      <c r="A65" s="1619"/>
      <c r="B65" s="543">
        <v>36</v>
      </c>
      <c r="C65" s="544" t="s">
        <v>9720</v>
      </c>
      <c r="D65" s="532">
        <f>[1]МАКС!D65+[1]РЕСО!D65+[1]КАПИТАЛ!D65+[1]СОГАЗ!D65+[1]АСТРА!D65+[1]СПАСЕНИЕ!D65+[1]АЛЬФАСТРАХОВАНИЕ!D65</f>
        <v>24413</v>
      </c>
      <c r="E65" s="532">
        <f>[1]МАКС!E65+[1]РЕСО!E65+[1]КАПИТАЛ!E65+[1]СОГАЗ!E65+[1]АСТРА!E65+[1]СПАСЕНИЕ!E65+[1]АЛЬФАСТРАХОВАНИЕ!E65</f>
        <v>109</v>
      </c>
      <c r="F65" s="532">
        <f>[1]МАКС!F65+[1]РЕСО!F65+[1]КАПИТАЛ!F65+[1]СОГАЗ!F65+[1]АСТРА!F65+[1]СПАСЕНИЕ!F65+[1]АЛЬФАСТРАХОВАНИЕ!F65</f>
        <v>91</v>
      </c>
      <c r="G65" s="532">
        <f>[1]МАКС!G65+[1]РЕСО!G65+[1]КАПИТАЛ!G65+[1]СОГАЗ!G65+[1]АСТРА!G65+[1]СПАСЕНИЕ!G65+[1]АЛЬФАСТРАХОВАНИЕ!G65</f>
        <v>610</v>
      </c>
      <c r="H65" s="532">
        <f>[1]МАКС!H65+[1]РЕСО!H65+[1]КАПИТАЛ!H65+[1]СОГАЗ!H65+[1]АСТРА!H65+[1]СПАСЕНИЕ!H65+[1]АЛЬФАСТРАХОВАНИЕ!H65</f>
        <v>521</v>
      </c>
      <c r="I65" s="532">
        <f>[1]МАКС!I65+[1]РЕСО!I65+[1]КАПИТАЛ!I65+[1]СОГАЗ!I65+[1]АСТРА!I65+[1]СПАСЕНИЕ!I65+[1]АЛЬФАСТРАХОВАНИЕ!I65</f>
        <v>2075</v>
      </c>
      <c r="J65" s="532">
        <f>[1]МАКС!J65+[1]РЕСО!J65+[1]КАПИТАЛ!J65+[1]СОГАЗ!J65+[1]АСТРА!J65+[1]СПАСЕНИЕ!J65+[1]АЛЬФАСТРАХОВАНИЕ!J65</f>
        <v>2013</v>
      </c>
      <c r="K65" s="532">
        <f>[1]МАКС!K65+[1]РЕСО!K65+[1]КАПИТАЛ!K65+[1]СОГАЗ!K65+[1]АСТРА!K65+[1]СПАСЕНИЕ!K65+[1]АЛЬФАСТРАХОВАНИЕ!K65</f>
        <v>7311</v>
      </c>
      <c r="L65" s="532">
        <f>[1]МАКС!L65+[1]РЕСО!L65+[1]КАПИТАЛ!L65+[1]СОГАЗ!L65+[1]АСТРА!L65+[1]СПАСЕНИЕ!L65+[1]АЛЬФАСТРАХОВАНИЕ!L65</f>
        <v>5789</v>
      </c>
      <c r="M65" s="532">
        <f>[1]МАКС!M65+[1]РЕСО!M65+[1]КАПИТАЛ!M65+[1]СОГАЗ!M65+[1]АСТРА!M65+[1]СПАСЕНИЕ!M65+[1]АЛЬФАСТРАХОВАНИЕ!M65</f>
        <v>1903</v>
      </c>
      <c r="N65" s="532">
        <f>[1]МАКС!N65+[1]РЕСО!N65+[1]КАПИТАЛ!N65+[1]СОГАЗ!N65+[1]АСТРА!N65+[1]СПАСЕНИЕ!N65+[1]АЛЬФАСТРАХОВАНИЕ!N65</f>
        <v>3991</v>
      </c>
    </row>
    <row r="66" spans="1:14" ht="15.75" thickBot="1" x14ac:dyDescent="0.3">
      <c r="A66" s="1619"/>
      <c r="B66" s="541">
        <v>37</v>
      </c>
      <c r="C66" s="544" t="s">
        <v>9721</v>
      </c>
      <c r="D66" s="532">
        <f>[1]МАКС!D66+[1]РЕСО!D66+[1]КАПИТАЛ!D66+[1]СОГАЗ!D66+[1]АСТРА!D66+[1]СПАСЕНИЕ!D66+[1]АЛЬФАСТРАХОВАНИЕ!D66</f>
        <v>79719</v>
      </c>
      <c r="E66" s="532">
        <f>[1]МАКС!E66+[1]РЕСО!E66+[1]КАПИТАЛ!E66+[1]СОГАЗ!E66+[1]АСТРА!E66+[1]СПАСЕНИЕ!E66+[1]АЛЬФАСТРАХОВАНИЕ!E66</f>
        <v>668</v>
      </c>
      <c r="F66" s="532">
        <f>[1]МАКС!F66+[1]РЕСО!F66+[1]КАПИТАЛ!F66+[1]СОГАЗ!F66+[1]АСТРА!F66+[1]СПАСЕНИЕ!F66+[1]АЛЬФАСТРАХОВАНИЕ!F66</f>
        <v>599</v>
      </c>
      <c r="G66" s="532">
        <f>[1]МАКС!G66+[1]РЕСО!G66+[1]КАПИТАЛ!G66+[1]СОГАЗ!G66+[1]АСТРА!G66+[1]СПАСЕНИЕ!G66+[1]АЛЬФАСТРАХОВАНИЕ!G66</f>
        <v>3069</v>
      </c>
      <c r="H66" s="532">
        <f>[1]МАКС!H66+[1]РЕСО!H66+[1]КАПИТАЛ!H66+[1]СОГАЗ!H66+[1]АСТРА!H66+[1]СПАСЕНИЕ!H66+[1]АЛЬФАСТРАХОВАНИЕ!H66</f>
        <v>2857</v>
      </c>
      <c r="I66" s="532">
        <f>[1]МАКС!I66+[1]РЕСО!I66+[1]КАПИТАЛ!I66+[1]СОГАЗ!I66+[1]АСТРА!I66+[1]СПАСЕНИЕ!I66+[1]АЛЬФАСТРАХОВАНИЕ!I66</f>
        <v>7009</v>
      </c>
      <c r="J66" s="532">
        <f>[1]МАКС!J66+[1]РЕСО!J66+[1]КАПИТАЛ!J66+[1]СОГАЗ!J66+[1]АСТРА!J66+[1]СПАСЕНИЕ!J66+[1]АЛЬФАСТРАХОВАНИЕ!J66</f>
        <v>6718</v>
      </c>
      <c r="K66" s="532">
        <f>[1]МАКС!K66+[1]РЕСО!K66+[1]КАПИТАЛ!K66+[1]СОГАЗ!K66+[1]АСТРА!K66+[1]СПАСЕНИЕ!K66+[1]АЛЬФАСТРАХОВАНИЕ!K66</f>
        <v>21588</v>
      </c>
      <c r="L66" s="532">
        <f>[1]МАКС!L66+[1]РЕСО!L66+[1]КАПИТАЛ!L66+[1]СОГАЗ!L66+[1]АСТРА!L66+[1]СПАСЕНИЕ!L66+[1]АЛЬФАСТРАХОВАНИЕ!L66</f>
        <v>19757</v>
      </c>
      <c r="M66" s="532">
        <f>[1]МАКС!M66+[1]РЕСО!M66+[1]КАПИТАЛ!M66+[1]СОГАЗ!M66+[1]АСТРА!M66+[1]СПАСЕНИЕ!M66+[1]АЛЬФАСТРАХОВАНИЕ!M66</f>
        <v>6077</v>
      </c>
      <c r="N66" s="532">
        <f>[1]МАКС!N66+[1]РЕСО!N66+[1]КАПИТАЛ!N66+[1]СОГАЗ!N66+[1]АСТРА!N66+[1]СПАСЕНИЕ!N66+[1]АЛЬФАСТРАХОВАНИЕ!N66</f>
        <v>11377</v>
      </c>
    </row>
    <row r="67" spans="1:14" ht="15.75" thickBot="1" x14ac:dyDescent="0.3">
      <c r="A67" s="1619"/>
      <c r="B67" s="543">
        <v>38</v>
      </c>
      <c r="C67" s="544" t="s">
        <v>9722</v>
      </c>
      <c r="D67" s="532">
        <f>[1]МАКС!D67+[1]РЕСО!D67+[1]КАПИТАЛ!D67+[1]СОГАЗ!D67+[1]АСТРА!D67+[1]СПАСЕНИЕ!D67+[1]АЛЬФАСТРАХОВАНИЕ!D67</f>
        <v>16857</v>
      </c>
      <c r="E67" s="532">
        <f>[1]МАКС!E67+[1]РЕСО!E67+[1]КАПИТАЛ!E67+[1]СОГАЗ!E67+[1]АСТРА!E67+[1]СПАСЕНИЕ!E67+[1]АЛЬФАСТРАХОВАНИЕ!E67</f>
        <v>51</v>
      </c>
      <c r="F67" s="532">
        <f>[1]МАКС!F67+[1]РЕСО!F67+[1]КАПИТАЛ!F67+[1]СОГАЗ!F67+[1]АСТРА!F67+[1]СПАСЕНИЕ!F67+[1]АЛЬФАСТРАХОВАНИЕ!F67</f>
        <v>51</v>
      </c>
      <c r="G67" s="532">
        <f>[1]МАКС!G67+[1]РЕСО!G67+[1]КАПИТАЛ!G67+[1]СОГАЗ!G67+[1]АСТРА!G67+[1]СПАСЕНИЕ!G67+[1]АЛЬФАСТРАХОВАНИЕ!G67</f>
        <v>330</v>
      </c>
      <c r="H67" s="532">
        <f>[1]МАКС!H67+[1]РЕСО!H67+[1]КАПИТАЛ!H67+[1]СОГАЗ!H67+[1]АСТРА!H67+[1]СПАСЕНИЕ!H67+[1]АЛЬФАСТРАХОВАНИЕ!H67</f>
        <v>296</v>
      </c>
      <c r="I67" s="532">
        <f>[1]МАКС!I67+[1]РЕСО!I67+[1]КАПИТАЛ!I67+[1]СОГАЗ!I67+[1]АСТРА!I67+[1]СПАСЕНИЕ!I67+[1]АЛЬФАСТРАХОВАНИЕ!I67</f>
        <v>1312</v>
      </c>
      <c r="J67" s="532">
        <f>[1]МАКС!J67+[1]РЕСО!J67+[1]КАПИТАЛ!J67+[1]СОГАЗ!J67+[1]АСТРА!J67+[1]СПАСЕНИЕ!J67+[1]АЛЬФАСТРАХОВАНИЕ!J67</f>
        <v>1238</v>
      </c>
      <c r="K67" s="532">
        <f>[1]МАКС!K67+[1]РЕСО!K67+[1]КАПИТАЛ!K67+[1]СОГАЗ!K67+[1]АСТРА!K67+[1]СПАСЕНИЕ!K67+[1]АЛЬФАСТРАХОВАНИЕ!K67</f>
        <v>4811</v>
      </c>
      <c r="L67" s="532">
        <f>[1]МАКС!L67+[1]РЕСО!L67+[1]КАПИТАЛ!L67+[1]СОГАЗ!L67+[1]АСТРА!L67+[1]СПАСЕНИЕ!L67+[1]АЛЬФАСТРАХОВАНИЕ!L67</f>
        <v>3857</v>
      </c>
      <c r="M67" s="532">
        <f>[1]МАКС!M67+[1]РЕСО!M67+[1]КАПИТАЛ!M67+[1]СОГАЗ!M67+[1]АСТРА!M67+[1]СПАСЕНИЕ!M67+[1]АЛЬФАСТРАХОВАНИЕ!M67</f>
        <v>1587</v>
      </c>
      <c r="N67" s="532">
        <f>[1]МАКС!N67+[1]РЕСО!N67+[1]КАПИТАЛ!N67+[1]СОГАЗ!N67+[1]АСТРА!N67+[1]СПАСЕНИЕ!N67+[1]АЛЬФАСТРАХОВАНИЕ!N67</f>
        <v>3324</v>
      </c>
    </row>
    <row r="68" spans="1:14" ht="15.75" thickBot="1" x14ac:dyDescent="0.3">
      <c r="A68" s="1619"/>
      <c r="B68" s="541">
        <v>39</v>
      </c>
      <c r="C68" s="544" t="s">
        <v>9723</v>
      </c>
      <c r="D68" s="532">
        <f>[1]МАКС!D68+[1]РЕСО!D68+[1]КАПИТАЛ!D68+[1]СОГАЗ!D68+[1]АСТРА!D68+[1]СПАСЕНИЕ!D68+[1]АЛЬФАСТРАХОВАНИЕ!D68</f>
        <v>31954</v>
      </c>
      <c r="E68" s="532">
        <f>[1]МАКС!E68+[1]РЕСО!E68+[1]КАПИТАЛ!E68+[1]СОГАЗ!E68+[1]АСТРА!E68+[1]СПАСЕНИЕ!E68+[1]АЛЬФАСТРАХОВАНИЕ!E68</f>
        <v>174</v>
      </c>
      <c r="F68" s="532">
        <f>[1]МАКС!F68+[1]РЕСО!F68+[1]КАПИТАЛ!F68+[1]СОГАЗ!F68+[1]АСТРА!F68+[1]СПАСЕНИЕ!F68+[1]АЛЬФАСТРАХОВАНИЕ!F68</f>
        <v>142</v>
      </c>
      <c r="G68" s="532">
        <f>[1]МАКС!G68+[1]РЕСО!G68+[1]КАПИТАЛ!G68+[1]СОГАЗ!G68+[1]АСТРА!G68+[1]СПАСЕНИЕ!G68+[1]АЛЬФАСТРАХОВАНИЕ!G68</f>
        <v>820</v>
      </c>
      <c r="H68" s="532">
        <f>[1]МАКС!H68+[1]РЕСО!H68+[1]КАПИТАЛ!H68+[1]СОГАЗ!H68+[1]АСТРА!H68+[1]СПАСЕНИЕ!H68+[1]АЛЬФАСТРАХОВАНИЕ!H68</f>
        <v>792</v>
      </c>
      <c r="I68" s="532">
        <f>[1]МАКС!I68+[1]РЕСО!I68+[1]КАПИТАЛ!I68+[1]СОГАЗ!I68+[1]АСТРА!I68+[1]СПАСЕНИЕ!I68+[1]АЛЬФАСТРАХОВАНИЕ!I68</f>
        <v>3204</v>
      </c>
      <c r="J68" s="532">
        <f>[1]МАКС!J68+[1]РЕСО!J68+[1]КАПИТАЛ!J68+[1]СОГАЗ!J68+[1]АСТРА!J68+[1]СПАСЕНИЕ!J68+[1]АЛЬФАСТРАХОВАНИЕ!J68</f>
        <v>3136</v>
      </c>
      <c r="K68" s="532">
        <f>[1]МАКС!K68+[1]РЕСО!K68+[1]КАПИТАЛ!K68+[1]СОГАЗ!K68+[1]АСТРА!K68+[1]СПАСЕНИЕ!K68+[1]АЛЬФАСТРАХОВАНИЕ!K68</f>
        <v>9232</v>
      </c>
      <c r="L68" s="532">
        <f>[1]МАКС!L68+[1]РЕСО!L68+[1]КАПИТАЛ!L68+[1]СОГАЗ!L68+[1]АСТРА!L68+[1]СПАСЕНИЕ!L68+[1]АЛЬФАСТРАХОВАНИЕ!L68</f>
        <v>7626</v>
      </c>
      <c r="M68" s="532">
        <f>[1]МАКС!M68+[1]РЕСО!M68+[1]КАПИТАЛ!M68+[1]СОГАЗ!M68+[1]АСТРА!M68+[1]СПАСЕНИЕ!M68+[1]АЛЬФАСТРАХОВАНИЕ!M68</f>
        <v>2139</v>
      </c>
      <c r="N68" s="532">
        <f>[1]МАКС!N68+[1]РЕСО!N68+[1]КАПИТАЛ!N68+[1]СОГАЗ!N68+[1]АСТРА!N68+[1]СПАСЕНИЕ!N68+[1]АЛЬФАСТРАХОВАНИЕ!N68</f>
        <v>4689</v>
      </c>
    </row>
    <row r="69" spans="1:14" ht="15.75" thickBot="1" x14ac:dyDescent="0.3">
      <c r="A69" s="1619"/>
      <c r="B69" s="543">
        <v>40</v>
      </c>
      <c r="C69" s="544" t="s">
        <v>9724</v>
      </c>
      <c r="D69" s="532">
        <f>[1]МАКС!D69+[1]РЕСО!D69+[1]КАПИТАЛ!D69+[1]СОГАЗ!D69+[1]АСТРА!D69+[1]СПАСЕНИЕ!D69+[1]АЛЬФАСТРАХОВАНИЕ!D69</f>
        <v>30786</v>
      </c>
      <c r="E69" s="532">
        <f>[1]МАКС!E69+[1]РЕСО!E69+[1]КАПИТАЛ!E69+[1]СОГАЗ!E69+[1]АСТРА!E69+[1]СПАСЕНИЕ!E69+[1]АЛЬФАСТРАХОВАНИЕ!E69</f>
        <v>158</v>
      </c>
      <c r="F69" s="532">
        <f>[1]МАКС!F69+[1]РЕСО!F69+[1]КАПИТАЛ!F69+[1]СОГАЗ!F69+[1]АСТРА!F69+[1]СПАСЕНИЕ!F69+[1]АЛЬФАСТРАХОВАНИЕ!F69</f>
        <v>138</v>
      </c>
      <c r="G69" s="532">
        <f>[1]МАКС!G69+[1]РЕСО!G69+[1]КАПИТАЛ!G69+[1]СОГАЗ!G69+[1]АСТРА!G69+[1]СПАСЕНИЕ!G69+[1]АЛЬФАСТРАХОВАНИЕ!G69</f>
        <v>717</v>
      </c>
      <c r="H69" s="532">
        <f>[1]МАКС!H69+[1]РЕСО!H69+[1]КАПИТАЛ!H69+[1]СОГАЗ!H69+[1]АСТРА!H69+[1]СПАСЕНИЕ!H69+[1]АЛЬФАСТРАХОВАНИЕ!H69</f>
        <v>706</v>
      </c>
      <c r="I69" s="532">
        <f>[1]МАКС!I69+[1]РЕСО!I69+[1]КАПИТАЛ!I69+[1]СОГАЗ!I69+[1]АСТРА!I69+[1]СПАСЕНИЕ!I69+[1]АЛЬФАСТРАХОВАНИЕ!I69</f>
        <v>2491</v>
      </c>
      <c r="J69" s="532">
        <f>[1]МАКС!J69+[1]РЕСО!J69+[1]КАПИТАЛ!J69+[1]СОГАЗ!J69+[1]АСТРА!J69+[1]СПАСЕНИЕ!J69+[1]АЛЬФАСТРАХОВАНИЕ!J69</f>
        <v>2351</v>
      </c>
      <c r="K69" s="532">
        <f>[1]МАКС!K69+[1]РЕСО!K69+[1]КАПИТАЛ!K69+[1]СОГАЗ!K69+[1]АСТРА!K69+[1]СПАСЕНИЕ!K69+[1]АЛЬФАСТРАХОВАНИЕ!K69</f>
        <v>8745</v>
      </c>
      <c r="L69" s="532">
        <f>[1]МАКС!L69+[1]РЕСО!L69+[1]КАПИТАЛ!L69+[1]СОГАЗ!L69+[1]АСТРА!L69+[1]СПАСЕНИЕ!L69+[1]АЛЬФАСТРАХОВАНИЕ!L69</f>
        <v>7111</v>
      </c>
      <c r="M69" s="532">
        <f>[1]МАКС!M69+[1]РЕСО!M69+[1]КАПИТАЛ!M69+[1]СОГАЗ!M69+[1]АСТРА!M69+[1]СПАСЕНИЕ!M69+[1]АЛЬФАСТРАХОВАНИЕ!M69</f>
        <v>2682</v>
      </c>
      <c r="N69" s="532">
        <f>[1]МАКС!N69+[1]РЕСО!N69+[1]КАПИТАЛ!N69+[1]СОГАЗ!N69+[1]АСТРА!N69+[1]СПАСЕНИЕ!N69+[1]АЛЬФАСТРАХОВАНИЕ!N69</f>
        <v>5687</v>
      </c>
    </row>
    <row r="70" spans="1:14" ht="15.75" thickBot="1" x14ac:dyDescent="0.3">
      <c r="A70" s="1619"/>
      <c r="B70" s="541">
        <v>41</v>
      </c>
      <c r="C70" s="544" t="s">
        <v>9725</v>
      </c>
      <c r="D70" s="532">
        <f>[1]МАКС!D70+[1]РЕСО!D70+[1]КАПИТАЛ!D70+[1]СОГАЗ!D70+[1]АСТРА!D70+[1]СПАСЕНИЕ!D70+[1]АЛЬФАСТРАХОВАНИЕ!D70</f>
        <v>53178</v>
      </c>
      <c r="E70" s="532">
        <f>[1]МАКС!E70+[1]РЕСО!E70+[1]КАПИТАЛ!E70+[1]СОГАЗ!E70+[1]АСТРА!E70+[1]СПАСЕНИЕ!E70+[1]АЛЬФАСТРАХОВАНИЕ!E70</f>
        <v>243</v>
      </c>
      <c r="F70" s="532">
        <f>[1]МАКС!F70+[1]РЕСО!F70+[1]КАПИТАЛ!F70+[1]СОГАЗ!F70+[1]АСТРА!F70+[1]СПАСЕНИЕ!F70+[1]АЛЬФАСТРАХОВАНИЕ!F70</f>
        <v>221</v>
      </c>
      <c r="G70" s="532">
        <f>[1]МАКС!G70+[1]РЕСО!G70+[1]КАПИТАЛ!G70+[1]СОГАЗ!G70+[1]АСТРА!G70+[1]СПАСЕНИЕ!G70+[1]АЛЬФАСТРАХОВАНИЕ!G70</f>
        <v>1415</v>
      </c>
      <c r="H70" s="532">
        <f>[1]МАКС!H70+[1]РЕСО!H70+[1]КАПИТАЛ!H70+[1]СОГАЗ!H70+[1]АСТРА!H70+[1]СПАСЕНИЕ!H70+[1]АЛЬФАСТРАХОВАНИЕ!H70</f>
        <v>1315</v>
      </c>
      <c r="I70" s="532">
        <f>[1]МАКС!I70+[1]РЕСО!I70+[1]КАПИТАЛ!I70+[1]СОГАЗ!I70+[1]АСТРА!I70+[1]СПАСЕНИЕ!I70+[1]АЛЬФАСТРАХОВАНИЕ!I70</f>
        <v>4323</v>
      </c>
      <c r="J70" s="532">
        <f>[1]МАКС!J70+[1]РЕСО!J70+[1]КАПИТАЛ!J70+[1]СОГАЗ!J70+[1]АСТРА!J70+[1]СПАСЕНИЕ!J70+[1]АЛЬФАСТРАХОВАНИЕ!J70</f>
        <v>4165</v>
      </c>
      <c r="K70" s="532">
        <f>[1]МАКС!K70+[1]РЕСО!K70+[1]КАПИТАЛ!K70+[1]СОГАЗ!K70+[1]АСТРА!K70+[1]СПАСЕНИЕ!K70+[1]АЛЬФАСТРАХОВАНИЕ!K70</f>
        <v>15215</v>
      </c>
      <c r="L70" s="532">
        <f>[1]МАКС!L70+[1]РЕСО!L70+[1]КАПИТАЛ!L70+[1]СОГАЗ!L70+[1]АСТРА!L70+[1]СПАСЕНИЕ!L70+[1]АЛЬФАСТРАХОВАНИЕ!L70</f>
        <v>12695</v>
      </c>
      <c r="M70" s="532">
        <f>[1]МАКС!M70+[1]РЕСО!M70+[1]КАПИТАЛ!M70+[1]СОГАЗ!M70+[1]АСТРА!M70+[1]СПАСЕНИЕ!M70+[1]АЛЬФАСТРАХОВАНИЕ!M70</f>
        <v>4411</v>
      </c>
      <c r="N70" s="532">
        <f>[1]МАКС!N70+[1]РЕСО!N70+[1]КАПИТАЛ!N70+[1]СОГАЗ!N70+[1]АСТРА!N70+[1]СПАСЕНИЕ!N70+[1]АЛЬФАСТРАХОВАНИЕ!N70</f>
        <v>9175</v>
      </c>
    </row>
    <row r="71" spans="1:14" ht="15.75" thickBot="1" x14ac:dyDescent="0.3">
      <c r="A71" s="1619"/>
      <c r="B71" s="545">
        <v>42</v>
      </c>
      <c r="C71" s="546" t="s">
        <v>9726</v>
      </c>
      <c r="D71" s="532">
        <f>[1]МАКС!D71+[1]РЕСО!D71+[1]КАПИТАЛ!D71+[1]СОГАЗ!D71+[1]АСТРА!D71+[1]СПАСЕНИЕ!D71+[1]АЛЬФАСТРАХОВАНИЕ!D71</f>
        <v>22542</v>
      </c>
      <c r="E71" s="532">
        <f>[1]МАКС!E71+[1]РЕСО!E71+[1]КАПИТАЛ!E71+[1]СОГАЗ!E71+[1]АСТРА!E71+[1]СПАСЕНИЕ!E71+[1]АЛЬФАСТРАХОВАНИЕ!E71</f>
        <v>93</v>
      </c>
      <c r="F71" s="532">
        <f>[1]МАКС!F71+[1]РЕСО!F71+[1]КАПИТАЛ!F71+[1]СОГАЗ!F71+[1]АСТРА!F71+[1]СПАСЕНИЕ!F71+[1]АЛЬФАСТРАХОВАНИЕ!F71</f>
        <v>64</v>
      </c>
      <c r="G71" s="532">
        <f>[1]МАКС!G71+[1]РЕСО!G71+[1]КАПИТАЛ!G71+[1]СОГАЗ!G71+[1]АСТРА!G71+[1]СПАСЕНИЕ!G71+[1]АЛЬФАСТРАХОВАНИЕ!G71</f>
        <v>525</v>
      </c>
      <c r="H71" s="532">
        <f>[1]МАКС!H71+[1]РЕСО!H71+[1]КАПИТАЛ!H71+[1]СОГАЗ!H71+[1]АСТРА!H71+[1]СПАСЕНИЕ!H71+[1]АЛЬФАСТРАХОВАНИЕ!H71</f>
        <v>471</v>
      </c>
      <c r="I71" s="532">
        <f>[1]МАКС!I71+[1]РЕСО!I71+[1]КАПИТАЛ!I71+[1]СОГАЗ!I71+[1]АСТРА!I71+[1]СПАСЕНИЕ!I71+[1]АЛЬФАСТРАХОВАНИЕ!I71</f>
        <v>1955</v>
      </c>
      <c r="J71" s="532">
        <f>[1]МАКС!J71+[1]РЕСО!J71+[1]КАПИТАЛ!J71+[1]СОГАЗ!J71+[1]АСТРА!J71+[1]СПАСЕНИЕ!J71+[1]АЛЬФАСТРАХОВАНИЕ!J71</f>
        <v>1901</v>
      </c>
      <c r="K71" s="532">
        <f>[1]МАКС!K71+[1]РЕСО!K71+[1]КАПИТАЛ!K71+[1]СОГАЗ!K71+[1]АСТРА!K71+[1]СПАСЕНИЕ!K71+[1]АЛЬФАСТРАХОВАНИЕ!K71</f>
        <v>6614</v>
      </c>
      <c r="L71" s="532">
        <f>[1]МАКС!L71+[1]РЕСО!L71+[1]КАПИТАЛ!L71+[1]СОГАЗ!L71+[1]АСТРА!L71+[1]СПАСЕНИЕ!L71+[1]АЛЬФАСТРАХОВАНИЕ!L71</f>
        <v>5074</v>
      </c>
      <c r="M71" s="532">
        <f>[1]МАКС!M71+[1]РЕСО!M71+[1]КАПИТАЛ!M71+[1]СОГАЗ!M71+[1]АСТРА!M71+[1]СПАСЕНИЕ!M71+[1]АЛЬФАСТРАХОВАНИЕ!M71</f>
        <v>1962</v>
      </c>
      <c r="N71" s="532">
        <f>[1]МАКС!N71+[1]РЕСО!N71+[1]КАПИТАЛ!N71+[1]СОГАЗ!N71+[1]АСТРА!N71+[1]СПАСЕНИЕ!N71+[1]АЛЬФАСТРАХОВАНИЕ!N71</f>
        <v>3883</v>
      </c>
    </row>
    <row r="72" spans="1:14" ht="15.75" thickBot="1" x14ac:dyDescent="0.3">
      <c r="A72" s="1621"/>
      <c r="B72" s="539"/>
      <c r="C72" s="540" t="s">
        <v>9670</v>
      </c>
      <c r="D72" s="532">
        <f>[1]МАКС!D72+[1]РЕСО!D72+[1]КАПИТАЛ!D72+[1]СОГАЗ!D72+[1]АСТРА!D72+[1]СПАСЕНИЕ!D72+[1]АЛЬФАСТРАХОВАНИЕ!D72</f>
        <v>1249048</v>
      </c>
      <c r="E72" s="532">
        <f>[1]МАКС!E72+[1]РЕСО!E72+[1]КАПИТАЛ!E72+[1]СОГАЗ!E72+[1]АСТРА!E72+[1]СПАСЕНИЕ!E72+[1]АЛЬФАСТРАХОВАНИЕ!E72</f>
        <v>6070</v>
      </c>
      <c r="F72" s="532">
        <f>[1]МАКС!F72+[1]РЕСО!F72+[1]КАПИТАЛ!F72+[1]СОГАЗ!F72+[1]АСТРА!F72+[1]СПАСЕНИЕ!F72+[1]АЛЬФАСТРАХОВАНИЕ!F72</f>
        <v>5598</v>
      </c>
      <c r="G72" s="532">
        <f>[1]МАКС!G72+[1]РЕСО!G72+[1]КАПИТАЛ!G72+[1]СОГАЗ!G72+[1]АСТРА!G72+[1]СПАСЕНИЕ!G72+[1]АЛЬФАСТРАХОВАНИЕ!G72</f>
        <v>31929</v>
      </c>
      <c r="H72" s="532">
        <f>[1]МАКС!H72+[1]РЕСО!H72+[1]КАПИТАЛ!H72+[1]СОГАЗ!H72+[1]АСТРА!H72+[1]СПАСЕНИЕ!H72+[1]АЛЬФАСТРАХОВАНИЕ!H72</f>
        <v>29875</v>
      </c>
      <c r="I72" s="532">
        <f>[1]МАКС!I72+[1]РЕСО!I72+[1]КАПИТАЛ!I72+[1]СОГАЗ!I72+[1]АСТРА!I72+[1]СПАСЕНИЕ!I72+[1]АЛЬФАСТРАХОВАНИЕ!I72</f>
        <v>110350</v>
      </c>
      <c r="J72" s="532">
        <f>[1]МАКС!J72+[1]РЕСО!J72+[1]КАПИТАЛ!J72+[1]СОГАЗ!J72+[1]АСТРА!J72+[1]СПАСЕНИЕ!J72+[1]АЛЬФАСТРАХОВАНИЕ!J72</f>
        <v>105541</v>
      </c>
      <c r="K72" s="532">
        <f>[1]МАКС!K72+[1]РЕСО!K72+[1]КАПИТАЛ!K72+[1]СОГАЗ!K72+[1]АСТРА!K72+[1]СПАСЕНИЕ!K72+[1]АЛЬФАСТРАХОВАНИЕ!K72</f>
        <v>361829</v>
      </c>
      <c r="L72" s="532">
        <f>[1]МАКС!L72+[1]РЕСО!L72+[1]КАПИТАЛ!L72+[1]СОГАЗ!L72+[1]АСТРА!L72+[1]СПАСЕНИЕ!L72+[1]АЛЬФАСТРАХОВАНИЕ!L72</f>
        <v>292205</v>
      </c>
      <c r="M72" s="532">
        <f>[1]МАКС!M72+[1]РЕСО!M72+[1]КАПИТАЛ!M72+[1]СОГАЗ!M72+[1]АСТРА!M72+[1]СПАСЕНИЕ!M72+[1]АЛЬФАСТРАХОВАНИЕ!M72</f>
        <v>100362</v>
      </c>
      <c r="N72" s="532">
        <f>[1]МАКС!N72+[1]РЕСО!N72+[1]КАПИТАЛ!N72+[1]СОГАЗ!N72+[1]АСТРА!N72+[1]СПАСЕНИЕ!N72+[1]АЛЬФАСТРАХОВАНИЕ!N72</f>
        <v>205289</v>
      </c>
    </row>
    <row r="73" spans="1:14" ht="15.75" thickBot="1" x14ac:dyDescent="0.3">
      <c r="A73" s="1622"/>
      <c r="B73" s="1623"/>
      <c r="C73" s="548" t="s">
        <v>9727</v>
      </c>
      <c r="D73" s="532">
        <f>[1]МАКС!D73+[1]РЕСО!D73+[1]КАПИТАЛ!D73+[1]СОГАЗ!D73+[1]АСТРА!D73+[1]СПАСЕНИЕ!D73+[1]АЛЬФАСТРАХОВАНИЕ!D73</f>
        <v>4016853</v>
      </c>
      <c r="E73" s="532">
        <f>[1]МАКС!E73+[1]РЕСО!E73+[1]КАПИТАЛ!E73+[1]СОГАЗ!E73+[1]АСТРА!E73+[1]СПАСЕНИЕ!E73+[1]АЛЬФАСТРАХОВАНИЕ!E73</f>
        <v>20617</v>
      </c>
      <c r="F73" s="532">
        <f>[1]МАКС!F73+[1]РЕСО!F73+[1]КАПИТАЛ!F73+[1]СОГАЗ!F73+[1]АСТРА!F73+[1]СПАСЕНИЕ!F73+[1]АЛЬФАСТРАХОВАНИЕ!F73</f>
        <v>19372</v>
      </c>
      <c r="G73" s="532">
        <f>[1]МАКС!G73+[1]РЕСО!G73+[1]КАПИТАЛ!G73+[1]СОГАЗ!G73+[1]АСТРА!G73+[1]СПАСЕНИЕ!G73+[1]АЛЬФАСТРАХОВАНИЕ!G73</f>
        <v>108955</v>
      </c>
      <c r="H73" s="532">
        <f>[1]МАКС!H73+[1]РЕСО!H73+[1]КАПИТАЛ!H73+[1]СОГАЗ!H73+[1]АСТРА!H73+[1]СПАСЕНИЕ!H73+[1]АЛЬФАСТРАХОВАНИЕ!H73</f>
        <v>102435</v>
      </c>
      <c r="I73" s="532">
        <f>[1]МАКС!I73+[1]РЕСО!I73+[1]КАПИТАЛ!I73+[1]СОГАЗ!I73+[1]АСТРА!I73+[1]СПАСЕНИЕ!I73+[1]АЛЬФАСТРАХОВАНИЕ!I73</f>
        <v>337120</v>
      </c>
      <c r="J73" s="532">
        <f>[1]МАКС!J73+[1]РЕСО!J73+[1]КАПИТАЛ!J73+[1]СОГАЗ!J73+[1]АСТРА!J73+[1]СПАСЕНИЕ!J73+[1]АЛЬФАСТРАХОВАНИЕ!J73</f>
        <v>320464</v>
      </c>
      <c r="K73" s="532">
        <f>[1]МАКС!K73+[1]РЕСО!K73+[1]КАПИТАЛ!K73+[1]СОГАЗ!K73+[1]АСТРА!K73+[1]СПАСЕНИЕ!K73+[1]АЛЬФАСТРАХОВАНИЕ!K73</f>
        <v>1107430</v>
      </c>
      <c r="L73" s="532">
        <f>[1]МАКС!L73+[1]РЕСО!L73+[1]КАПИТАЛ!L73+[1]СОГАЗ!L73+[1]АСТРА!L73+[1]СПАСЕНИЕ!L73+[1]АЛЬФАСТРАХОВАНИЕ!L73</f>
        <v>989369</v>
      </c>
      <c r="M73" s="532">
        <f>[1]МАКС!M73+[1]РЕСО!M73+[1]КАПИТАЛ!M73+[1]СОГАЗ!M73+[1]АСТРА!M73+[1]СПАСЕНИЕ!M73+[1]АЛЬФАСТРАХОВАНИЕ!M73</f>
        <v>314508</v>
      </c>
      <c r="N73" s="532">
        <f>[1]МАКС!N73+[1]РЕСО!N73+[1]КАПИТАЛ!N73+[1]СОГАЗ!N73+[1]АСТРА!N73+[1]СПАСЕНИЕ!N73+[1]АЛЬФАСТРАХОВАНИЕ!N73</f>
        <v>696583</v>
      </c>
    </row>
    <row r="75" spans="1:14" x14ac:dyDescent="0.25">
      <c r="A75" s="549"/>
      <c r="B75" s="549"/>
      <c r="C75" s="549"/>
      <c r="D75" s="1612"/>
      <c r="E75" s="1612"/>
      <c r="F75" s="549"/>
      <c r="G75" s="549"/>
      <c r="H75" s="549"/>
      <c r="I75" s="550"/>
      <c r="J75" s="549"/>
      <c r="K75" s="549"/>
      <c r="L75" s="549"/>
    </row>
    <row r="76" spans="1:14" x14ac:dyDescent="0.25">
      <c r="A76" s="549"/>
      <c r="B76" s="549"/>
      <c r="C76" s="549"/>
      <c r="D76" s="549"/>
      <c r="E76" s="549"/>
      <c r="F76" s="549"/>
      <c r="G76" s="549"/>
      <c r="H76" s="549"/>
      <c r="I76" s="549"/>
      <c r="J76" s="549"/>
      <c r="K76" s="1613"/>
      <c r="L76" s="1613"/>
    </row>
  </sheetData>
  <mergeCells count="18">
    <mergeCell ref="D75:E75"/>
    <mergeCell ref="K76:L76"/>
    <mergeCell ref="G5:H5"/>
    <mergeCell ref="I5:J5"/>
    <mergeCell ref="A8:A16"/>
    <mergeCell ref="A17:A29"/>
    <mergeCell ref="A30:A72"/>
    <mergeCell ref="A73:B73"/>
    <mergeCell ref="A1:L1"/>
    <mergeCell ref="A3:A6"/>
    <mergeCell ref="B3:B6"/>
    <mergeCell ref="C3:C6"/>
    <mergeCell ref="D3:D6"/>
    <mergeCell ref="E3:N3"/>
    <mergeCell ref="E4:J4"/>
    <mergeCell ref="K4:L4"/>
    <mergeCell ref="M4:N4"/>
    <mergeCell ref="E5: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010"/>
  <sheetViews>
    <sheetView zoomScale="90" zoomScaleNormal="90" workbookViewId="0">
      <selection activeCell="E344" sqref="E344"/>
    </sheetView>
  </sheetViews>
  <sheetFormatPr defaultRowHeight="15" x14ac:dyDescent="0.25"/>
  <cols>
    <col min="1" max="1" width="15.3984375" style="517" customWidth="1"/>
    <col min="2" max="2" width="8.796875" style="517"/>
    <col min="3" max="3" width="25.8984375" style="517" bestFit="1" customWidth="1"/>
    <col min="4" max="4" width="7.59765625" style="551" customWidth="1"/>
    <col min="5" max="5" width="29.09765625" style="517" customWidth="1"/>
    <col min="6" max="6" width="10.5" style="517" customWidth="1"/>
    <col min="7" max="7" width="8.796875" style="517"/>
    <col min="8" max="8" width="9.796875" style="517" customWidth="1"/>
    <col min="9" max="15" width="8.796875" style="517"/>
    <col min="16" max="17" width="8.796875" style="552"/>
    <col min="18" max="256" width="8.796875" style="517"/>
    <col min="257" max="257" width="7.19921875" style="517" customWidth="1"/>
    <col min="258" max="258" width="8.796875" style="517"/>
    <col min="259" max="259" width="25.8984375" style="517" bestFit="1" customWidth="1"/>
    <col min="260" max="260" width="7.59765625" style="517" customWidth="1"/>
    <col min="261" max="261" width="25.8984375" style="517" customWidth="1"/>
    <col min="262" max="262" width="10.5" style="517" customWidth="1"/>
    <col min="263" max="263" width="8.796875" style="517"/>
    <col min="264" max="264" width="9.796875" style="517" customWidth="1"/>
    <col min="265" max="512" width="8.796875" style="517"/>
    <col min="513" max="513" width="7.19921875" style="517" customWidth="1"/>
    <col min="514" max="514" width="8.796875" style="517"/>
    <col min="515" max="515" width="25.8984375" style="517" bestFit="1" customWidth="1"/>
    <col min="516" max="516" width="7.59765625" style="517" customWidth="1"/>
    <col min="517" max="517" width="25.8984375" style="517" customWidth="1"/>
    <col min="518" max="518" width="10.5" style="517" customWidth="1"/>
    <col min="519" max="519" width="8.796875" style="517"/>
    <col min="520" max="520" width="9.796875" style="517" customWidth="1"/>
    <col min="521" max="768" width="8.796875" style="517"/>
    <col min="769" max="769" width="7.19921875" style="517" customWidth="1"/>
    <col min="770" max="770" width="8.796875" style="517"/>
    <col min="771" max="771" width="25.8984375" style="517" bestFit="1" customWidth="1"/>
    <col min="772" max="772" width="7.59765625" style="517" customWidth="1"/>
    <col min="773" max="773" width="25.8984375" style="517" customWidth="1"/>
    <col min="774" max="774" width="10.5" style="517" customWidth="1"/>
    <col min="775" max="775" width="8.796875" style="517"/>
    <col min="776" max="776" width="9.796875" style="517" customWidth="1"/>
    <col min="777" max="1024" width="8.796875" style="517"/>
    <col min="1025" max="1025" width="7.19921875" style="517" customWidth="1"/>
    <col min="1026" max="1026" width="8.796875" style="517"/>
    <col min="1027" max="1027" width="25.8984375" style="517" bestFit="1" customWidth="1"/>
    <col min="1028" max="1028" width="7.59765625" style="517" customWidth="1"/>
    <col min="1029" max="1029" width="25.8984375" style="517" customWidth="1"/>
    <col min="1030" max="1030" width="10.5" style="517" customWidth="1"/>
    <col min="1031" max="1031" width="8.796875" style="517"/>
    <col min="1032" max="1032" width="9.796875" style="517" customWidth="1"/>
    <col min="1033" max="1280" width="8.796875" style="517"/>
    <col min="1281" max="1281" width="7.19921875" style="517" customWidth="1"/>
    <col min="1282" max="1282" width="8.796875" style="517"/>
    <col min="1283" max="1283" width="25.8984375" style="517" bestFit="1" customWidth="1"/>
    <col min="1284" max="1284" width="7.59765625" style="517" customWidth="1"/>
    <col min="1285" max="1285" width="25.8984375" style="517" customWidth="1"/>
    <col min="1286" max="1286" width="10.5" style="517" customWidth="1"/>
    <col min="1287" max="1287" width="8.796875" style="517"/>
    <col min="1288" max="1288" width="9.796875" style="517" customWidth="1"/>
    <col min="1289" max="1536" width="8.796875" style="517"/>
    <col min="1537" max="1537" width="7.19921875" style="517" customWidth="1"/>
    <col min="1538" max="1538" width="8.796875" style="517"/>
    <col min="1539" max="1539" width="25.8984375" style="517" bestFit="1" customWidth="1"/>
    <col min="1540" max="1540" width="7.59765625" style="517" customWidth="1"/>
    <col min="1541" max="1541" width="25.8984375" style="517" customWidth="1"/>
    <col min="1542" max="1542" width="10.5" style="517" customWidth="1"/>
    <col min="1543" max="1543" width="8.796875" style="517"/>
    <col min="1544" max="1544" width="9.796875" style="517" customWidth="1"/>
    <col min="1545" max="1792" width="8.796875" style="517"/>
    <col min="1793" max="1793" width="7.19921875" style="517" customWidth="1"/>
    <col min="1794" max="1794" width="8.796875" style="517"/>
    <col min="1795" max="1795" width="25.8984375" style="517" bestFit="1" customWidth="1"/>
    <col min="1796" max="1796" width="7.59765625" style="517" customWidth="1"/>
    <col min="1797" max="1797" width="25.8984375" style="517" customWidth="1"/>
    <col min="1798" max="1798" width="10.5" style="517" customWidth="1"/>
    <col min="1799" max="1799" width="8.796875" style="517"/>
    <col min="1800" max="1800" width="9.796875" style="517" customWidth="1"/>
    <col min="1801" max="2048" width="8.796875" style="517"/>
    <col min="2049" max="2049" width="7.19921875" style="517" customWidth="1"/>
    <col min="2050" max="2050" width="8.796875" style="517"/>
    <col min="2051" max="2051" width="25.8984375" style="517" bestFit="1" customWidth="1"/>
    <col min="2052" max="2052" width="7.59765625" style="517" customWidth="1"/>
    <col min="2053" max="2053" width="25.8984375" style="517" customWidth="1"/>
    <col min="2054" max="2054" width="10.5" style="517" customWidth="1"/>
    <col min="2055" max="2055" width="8.796875" style="517"/>
    <col min="2056" max="2056" width="9.796875" style="517" customWidth="1"/>
    <col min="2057" max="2304" width="8.796875" style="517"/>
    <col min="2305" max="2305" width="7.19921875" style="517" customWidth="1"/>
    <col min="2306" max="2306" width="8.796875" style="517"/>
    <col min="2307" max="2307" width="25.8984375" style="517" bestFit="1" customWidth="1"/>
    <col min="2308" max="2308" width="7.59765625" style="517" customWidth="1"/>
    <col min="2309" max="2309" width="25.8984375" style="517" customWidth="1"/>
    <col min="2310" max="2310" width="10.5" style="517" customWidth="1"/>
    <col min="2311" max="2311" width="8.796875" style="517"/>
    <col min="2312" max="2312" width="9.796875" style="517" customWidth="1"/>
    <col min="2313" max="2560" width="8.796875" style="517"/>
    <col min="2561" max="2561" width="7.19921875" style="517" customWidth="1"/>
    <col min="2562" max="2562" width="8.796875" style="517"/>
    <col min="2563" max="2563" width="25.8984375" style="517" bestFit="1" customWidth="1"/>
    <col min="2564" max="2564" width="7.59765625" style="517" customWidth="1"/>
    <col min="2565" max="2565" width="25.8984375" style="517" customWidth="1"/>
    <col min="2566" max="2566" width="10.5" style="517" customWidth="1"/>
    <col min="2567" max="2567" width="8.796875" style="517"/>
    <col min="2568" max="2568" width="9.796875" style="517" customWidth="1"/>
    <col min="2569" max="2816" width="8.796875" style="517"/>
    <col min="2817" max="2817" width="7.19921875" style="517" customWidth="1"/>
    <col min="2818" max="2818" width="8.796875" style="517"/>
    <col min="2819" max="2819" width="25.8984375" style="517" bestFit="1" customWidth="1"/>
    <col min="2820" max="2820" width="7.59765625" style="517" customWidth="1"/>
    <col min="2821" max="2821" width="25.8984375" style="517" customWidth="1"/>
    <col min="2822" max="2822" width="10.5" style="517" customWidth="1"/>
    <col min="2823" max="2823" width="8.796875" style="517"/>
    <col min="2824" max="2824" width="9.796875" style="517" customWidth="1"/>
    <col min="2825" max="3072" width="8.796875" style="517"/>
    <col min="3073" max="3073" width="7.19921875" style="517" customWidth="1"/>
    <col min="3074" max="3074" width="8.796875" style="517"/>
    <col min="3075" max="3075" width="25.8984375" style="517" bestFit="1" customWidth="1"/>
    <col min="3076" max="3076" width="7.59765625" style="517" customWidth="1"/>
    <col min="3077" max="3077" width="25.8984375" style="517" customWidth="1"/>
    <col min="3078" max="3078" width="10.5" style="517" customWidth="1"/>
    <col min="3079" max="3079" width="8.796875" style="517"/>
    <col min="3080" max="3080" width="9.796875" style="517" customWidth="1"/>
    <col min="3081" max="3328" width="8.796875" style="517"/>
    <col min="3329" max="3329" width="7.19921875" style="517" customWidth="1"/>
    <col min="3330" max="3330" width="8.796875" style="517"/>
    <col min="3331" max="3331" width="25.8984375" style="517" bestFit="1" customWidth="1"/>
    <col min="3332" max="3332" width="7.59765625" style="517" customWidth="1"/>
    <col min="3333" max="3333" width="25.8984375" style="517" customWidth="1"/>
    <col min="3334" max="3334" width="10.5" style="517" customWidth="1"/>
    <col min="3335" max="3335" width="8.796875" style="517"/>
    <col min="3336" max="3336" width="9.796875" style="517" customWidth="1"/>
    <col min="3337" max="3584" width="8.796875" style="517"/>
    <col min="3585" max="3585" width="7.19921875" style="517" customWidth="1"/>
    <col min="3586" max="3586" width="8.796875" style="517"/>
    <col min="3587" max="3587" width="25.8984375" style="517" bestFit="1" customWidth="1"/>
    <col min="3588" max="3588" width="7.59765625" style="517" customWidth="1"/>
    <col min="3589" max="3589" width="25.8984375" style="517" customWidth="1"/>
    <col min="3590" max="3590" width="10.5" style="517" customWidth="1"/>
    <col min="3591" max="3591" width="8.796875" style="517"/>
    <col min="3592" max="3592" width="9.796875" style="517" customWidth="1"/>
    <col min="3593" max="3840" width="8.796875" style="517"/>
    <col min="3841" max="3841" width="7.19921875" style="517" customWidth="1"/>
    <col min="3842" max="3842" width="8.796875" style="517"/>
    <col min="3843" max="3843" width="25.8984375" style="517" bestFit="1" customWidth="1"/>
    <col min="3844" max="3844" width="7.59765625" style="517" customWidth="1"/>
    <col min="3845" max="3845" width="25.8984375" style="517" customWidth="1"/>
    <col min="3846" max="3846" width="10.5" style="517" customWidth="1"/>
    <col min="3847" max="3847" width="8.796875" style="517"/>
    <col min="3848" max="3848" width="9.796875" style="517" customWidth="1"/>
    <col min="3849" max="4096" width="8.796875" style="517"/>
    <col min="4097" max="4097" width="7.19921875" style="517" customWidth="1"/>
    <col min="4098" max="4098" width="8.796875" style="517"/>
    <col min="4099" max="4099" width="25.8984375" style="517" bestFit="1" customWidth="1"/>
    <col min="4100" max="4100" width="7.59765625" style="517" customWidth="1"/>
    <col min="4101" max="4101" width="25.8984375" style="517" customWidth="1"/>
    <col min="4102" max="4102" width="10.5" style="517" customWidth="1"/>
    <col min="4103" max="4103" width="8.796875" style="517"/>
    <col min="4104" max="4104" width="9.796875" style="517" customWidth="1"/>
    <col min="4105" max="4352" width="8.796875" style="517"/>
    <col min="4353" max="4353" width="7.19921875" style="517" customWidth="1"/>
    <col min="4354" max="4354" width="8.796875" style="517"/>
    <col min="4355" max="4355" width="25.8984375" style="517" bestFit="1" customWidth="1"/>
    <col min="4356" max="4356" width="7.59765625" style="517" customWidth="1"/>
    <col min="4357" max="4357" width="25.8984375" style="517" customWidth="1"/>
    <col min="4358" max="4358" width="10.5" style="517" customWidth="1"/>
    <col min="4359" max="4359" width="8.796875" style="517"/>
    <col min="4360" max="4360" width="9.796875" style="517" customWidth="1"/>
    <col min="4361" max="4608" width="8.796875" style="517"/>
    <col min="4609" max="4609" width="7.19921875" style="517" customWidth="1"/>
    <col min="4610" max="4610" width="8.796875" style="517"/>
    <col min="4611" max="4611" width="25.8984375" style="517" bestFit="1" customWidth="1"/>
    <col min="4612" max="4612" width="7.59765625" style="517" customWidth="1"/>
    <col min="4613" max="4613" width="25.8984375" style="517" customWidth="1"/>
    <col min="4614" max="4614" width="10.5" style="517" customWidth="1"/>
    <col min="4615" max="4615" width="8.796875" style="517"/>
    <col min="4616" max="4616" width="9.796875" style="517" customWidth="1"/>
    <col min="4617" max="4864" width="8.796875" style="517"/>
    <col min="4865" max="4865" width="7.19921875" style="517" customWidth="1"/>
    <col min="4866" max="4866" width="8.796875" style="517"/>
    <col min="4867" max="4867" width="25.8984375" style="517" bestFit="1" customWidth="1"/>
    <col min="4868" max="4868" width="7.59765625" style="517" customWidth="1"/>
    <col min="4869" max="4869" width="25.8984375" style="517" customWidth="1"/>
    <col min="4870" max="4870" width="10.5" style="517" customWidth="1"/>
    <col min="4871" max="4871" width="8.796875" style="517"/>
    <col min="4872" max="4872" width="9.796875" style="517" customWidth="1"/>
    <col min="4873" max="5120" width="8.796875" style="517"/>
    <col min="5121" max="5121" width="7.19921875" style="517" customWidth="1"/>
    <col min="5122" max="5122" width="8.796875" style="517"/>
    <col min="5123" max="5123" width="25.8984375" style="517" bestFit="1" customWidth="1"/>
    <col min="5124" max="5124" width="7.59765625" style="517" customWidth="1"/>
    <col min="5125" max="5125" width="25.8984375" style="517" customWidth="1"/>
    <col min="5126" max="5126" width="10.5" style="517" customWidth="1"/>
    <col min="5127" max="5127" width="8.796875" style="517"/>
    <col min="5128" max="5128" width="9.796875" style="517" customWidth="1"/>
    <col min="5129" max="5376" width="8.796875" style="517"/>
    <col min="5377" max="5377" width="7.19921875" style="517" customWidth="1"/>
    <col min="5378" max="5378" width="8.796875" style="517"/>
    <col min="5379" max="5379" width="25.8984375" style="517" bestFit="1" customWidth="1"/>
    <col min="5380" max="5380" width="7.59765625" style="517" customWidth="1"/>
    <col min="5381" max="5381" width="25.8984375" style="517" customWidth="1"/>
    <col min="5382" max="5382" width="10.5" style="517" customWidth="1"/>
    <col min="5383" max="5383" width="8.796875" style="517"/>
    <col min="5384" max="5384" width="9.796875" style="517" customWidth="1"/>
    <col min="5385" max="5632" width="8.796875" style="517"/>
    <col min="5633" max="5633" width="7.19921875" style="517" customWidth="1"/>
    <col min="5634" max="5634" width="8.796875" style="517"/>
    <col min="5635" max="5635" width="25.8984375" style="517" bestFit="1" customWidth="1"/>
    <col min="5636" max="5636" width="7.59765625" style="517" customWidth="1"/>
    <col min="5637" max="5637" width="25.8984375" style="517" customWidth="1"/>
    <col min="5638" max="5638" width="10.5" style="517" customWidth="1"/>
    <col min="5639" max="5639" width="8.796875" style="517"/>
    <col min="5640" max="5640" width="9.796875" style="517" customWidth="1"/>
    <col min="5641" max="5888" width="8.796875" style="517"/>
    <col min="5889" max="5889" width="7.19921875" style="517" customWidth="1"/>
    <col min="5890" max="5890" width="8.796875" style="517"/>
    <col min="5891" max="5891" width="25.8984375" style="517" bestFit="1" customWidth="1"/>
    <col min="5892" max="5892" width="7.59765625" style="517" customWidth="1"/>
    <col min="5893" max="5893" width="25.8984375" style="517" customWidth="1"/>
    <col min="5894" max="5894" width="10.5" style="517" customWidth="1"/>
    <col min="5895" max="5895" width="8.796875" style="517"/>
    <col min="5896" max="5896" width="9.796875" style="517" customWidth="1"/>
    <col min="5897" max="6144" width="8.796875" style="517"/>
    <col min="6145" max="6145" width="7.19921875" style="517" customWidth="1"/>
    <col min="6146" max="6146" width="8.796875" style="517"/>
    <col min="6147" max="6147" width="25.8984375" style="517" bestFit="1" customWidth="1"/>
    <col min="6148" max="6148" width="7.59765625" style="517" customWidth="1"/>
    <col min="6149" max="6149" width="25.8984375" style="517" customWidth="1"/>
    <col min="6150" max="6150" width="10.5" style="517" customWidth="1"/>
    <col min="6151" max="6151" width="8.796875" style="517"/>
    <col min="6152" max="6152" width="9.796875" style="517" customWidth="1"/>
    <col min="6153" max="6400" width="8.796875" style="517"/>
    <col min="6401" max="6401" width="7.19921875" style="517" customWidth="1"/>
    <col min="6402" max="6402" width="8.796875" style="517"/>
    <col min="6403" max="6403" width="25.8984375" style="517" bestFit="1" customWidth="1"/>
    <col min="6404" max="6404" width="7.59765625" style="517" customWidth="1"/>
    <col min="6405" max="6405" width="25.8984375" style="517" customWidth="1"/>
    <col min="6406" max="6406" width="10.5" style="517" customWidth="1"/>
    <col min="6407" max="6407" width="8.796875" style="517"/>
    <col min="6408" max="6408" width="9.796875" style="517" customWidth="1"/>
    <col min="6409" max="6656" width="8.796875" style="517"/>
    <col min="6657" max="6657" width="7.19921875" style="517" customWidth="1"/>
    <col min="6658" max="6658" width="8.796875" style="517"/>
    <col min="6659" max="6659" width="25.8984375" style="517" bestFit="1" customWidth="1"/>
    <col min="6660" max="6660" width="7.59765625" style="517" customWidth="1"/>
    <col min="6661" max="6661" width="25.8984375" style="517" customWidth="1"/>
    <col min="6662" max="6662" width="10.5" style="517" customWidth="1"/>
    <col min="6663" max="6663" width="8.796875" style="517"/>
    <col min="6664" max="6664" width="9.796875" style="517" customWidth="1"/>
    <col min="6665" max="6912" width="8.796875" style="517"/>
    <col min="6913" max="6913" width="7.19921875" style="517" customWidth="1"/>
    <col min="6914" max="6914" width="8.796875" style="517"/>
    <col min="6915" max="6915" width="25.8984375" style="517" bestFit="1" customWidth="1"/>
    <col min="6916" max="6916" width="7.59765625" style="517" customWidth="1"/>
    <col min="6917" max="6917" width="25.8984375" style="517" customWidth="1"/>
    <col min="6918" max="6918" width="10.5" style="517" customWidth="1"/>
    <col min="6919" max="6919" width="8.796875" style="517"/>
    <col min="6920" max="6920" width="9.796875" style="517" customWidth="1"/>
    <col min="6921" max="7168" width="8.796875" style="517"/>
    <col min="7169" max="7169" width="7.19921875" style="517" customWidth="1"/>
    <col min="7170" max="7170" width="8.796875" style="517"/>
    <col min="7171" max="7171" width="25.8984375" style="517" bestFit="1" customWidth="1"/>
    <col min="7172" max="7172" width="7.59765625" style="517" customWidth="1"/>
    <col min="7173" max="7173" width="25.8984375" style="517" customWidth="1"/>
    <col min="7174" max="7174" width="10.5" style="517" customWidth="1"/>
    <col min="7175" max="7175" width="8.796875" style="517"/>
    <col min="7176" max="7176" width="9.796875" style="517" customWidth="1"/>
    <col min="7177" max="7424" width="8.796875" style="517"/>
    <col min="7425" max="7425" width="7.19921875" style="517" customWidth="1"/>
    <col min="7426" max="7426" width="8.796875" style="517"/>
    <col min="7427" max="7427" width="25.8984375" style="517" bestFit="1" customWidth="1"/>
    <col min="7428" max="7428" width="7.59765625" style="517" customWidth="1"/>
    <col min="7429" max="7429" width="25.8984375" style="517" customWidth="1"/>
    <col min="7430" max="7430" width="10.5" style="517" customWidth="1"/>
    <col min="7431" max="7431" width="8.796875" style="517"/>
    <col min="7432" max="7432" width="9.796875" style="517" customWidth="1"/>
    <col min="7433" max="7680" width="8.796875" style="517"/>
    <col min="7681" max="7681" width="7.19921875" style="517" customWidth="1"/>
    <col min="7682" max="7682" width="8.796875" style="517"/>
    <col min="7683" max="7683" width="25.8984375" style="517" bestFit="1" customWidth="1"/>
    <col min="7684" max="7684" width="7.59765625" style="517" customWidth="1"/>
    <col min="7685" max="7685" width="25.8984375" style="517" customWidth="1"/>
    <col min="7686" max="7686" width="10.5" style="517" customWidth="1"/>
    <col min="7687" max="7687" width="8.796875" style="517"/>
    <col min="7688" max="7688" width="9.796875" style="517" customWidth="1"/>
    <col min="7689" max="7936" width="8.796875" style="517"/>
    <col min="7937" max="7937" width="7.19921875" style="517" customWidth="1"/>
    <col min="7938" max="7938" width="8.796875" style="517"/>
    <col min="7939" max="7939" width="25.8984375" style="517" bestFit="1" customWidth="1"/>
    <col min="7940" max="7940" width="7.59765625" style="517" customWidth="1"/>
    <col min="7941" max="7941" width="25.8984375" style="517" customWidth="1"/>
    <col min="7942" max="7942" width="10.5" style="517" customWidth="1"/>
    <col min="7943" max="7943" width="8.796875" style="517"/>
    <col min="7944" max="7944" width="9.796875" style="517" customWidth="1"/>
    <col min="7945" max="8192" width="8.796875" style="517"/>
    <col min="8193" max="8193" width="7.19921875" style="517" customWidth="1"/>
    <col min="8194" max="8194" width="8.796875" style="517"/>
    <col min="8195" max="8195" width="25.8984375" style="517" bestFit="1" customWidth="1"/>
    <col min="8196" max="8196" width="7.59765625" style="517" customWidth="1"/>
    <col min="8197" max="8197" width="25.8984375" style="517" customWidth="1"/>
    <col min="8198" max="8198" width="10.5" style="517" customWidth="1"/>
    <col min="8199" max="8199" width="8.796875" style="517"/>
    <col min="8200" max="8200" width="9.796875" style="517" customWidth="1"/>
    <col min="8201" max="8448" width="8.796875" style="517"/>
    <col min="8449" max="8449" width="7.19921875" style="517" customWidth="1"/>
    <col min="8450" max="8450" width="8.796875" style="517"/>
    <col min="8451" max="8451" width="25.8984375" style="517" bestFit="1" customWidth="1"/>
    <col min="8452" max="8452" width="7.59765625" style="517" customWidth="1"/>
    <col min="8453" max="8453" width="25.8984375" style="517" customWidth="1"/>
    <col min="8454" max="8454" width="10.5" style="517" customWidth="1"/>
    <col min="8455" max="8455" width="8.796875" style="517"/>
    <col min="8456" max="8456" width="9.796875" style="517" customWidth="1"/>
    <col min="8457" max="8704" width="8.796875" style="517"/>
    <col min="8705" max="8705" width="7.19921875" style="517" customWidth="1"/>
    <col min="8706" max="8706" width="8.796875" style="517"/>
    <col min="8707" max="8707" width="25.8984375" style="517" bestFit="1" customWidth="1"/>
    <col min="8708" max="8708" width="7.59765625" style="517" customWidth="1"/>
    <col min="8709" max="8709" width="25.8984375" style="517" customWidth="1"/>
    <col min="8710" max="8710" width="10.5" style="517" customWidth="1"/>
    <col min="8711" max="8711" width="8.796875" style="517"/>
    <col min="8712" max="8712" width="9.796875" style="517" customWidth="1"/>
    <col min="8713" max="8960" width="8.796875" style="517"/>
    <col min="8961" max="8961" width="7.19921875" style="517" customWidth="1"/>
    <col min="8962" max="8962" width="8.796875" style="517"/>
    <col min="8963" max="8963" width="25.8984375" style="517" bestFit="1" customWidth="1"/>
    <col min="8964" max="8964" width="7.59765625" style="517" customWidth="1"/>
    <col min="8965" max="8965" width="25.8984375" style="517" customWidth="1"/>
    <col min="8966" max="8966" width="10.5" style="517" customWidth="1"/>
    <col min="8967" max="8967" width="8.796875" style="517"/>
    <col min="8968" max="8968" width="9.796875" style="517" customWidth="1"/>
    <col min="8969" max="9216" width="8.796875" style="517"/>
    <col min="9217" max="9217" width="7.19921875" style="517" customWidth="1"/>
    <col min="9218" max="9218" width="8.796875" style="517"/>
    <col min="9219" max="9219" width="25.8984375" style="517" bestFit="1" customWidth="1"/>
    <col min="9220" max="9220" width="7.59765625" style="517" customWidth="1"/>
    <col min="9221" max="9221" width="25.8984375" style="517" customWidth="1"/>
    <col min="9222" max="9222" width="10.5" style="517" customWidth="1"/>
    <col min="9223" max="9223" width="8.796875" style="517"/>
    <col min="9224" max="9224" width="9.796875" style="517" customWidth="1"/>
    <col min="9225" max="9472" width="8.796875" style="517"/>
    <col min="9473" max="9473" width="7.19921875" style="517" customWidth="1"/>
    <col min="9474" max="9474" width="8.796875" style="517"/>
    <col min="9475" max="9475" width="25.8984375" style="517" bestFit="1" customWidth="1"/>
    <col min="9476" max="9476" width="7.59765625" style="517" customWidth="1"/>
    <col min="9477" max="9477" width="25.8984375" style="517" customWidth="1"/>
    <col min="9478" max="9478" width="10.5" style="517" customWidth="1"/>
    <col min="9479" max="9479" width="8.796875" style="517"/>
    <col min="9480" max="9480" width="9.796875" style="517" customWidth="1"/>
    <col min="9481" max="9728" width="8.796875" style="517"/>
    <col min="9729" max="9729" width="7.19921875" style="517" customWidth="1"/>
    <col min="9730" max="9730" width="8.796875" style="517"/>
    <col min="9731" max="9731" width="25.8984375" style="517" bestFit="1" customWidth="1"/>
    <col min="9732" max="9732" width="7.59765625" style="517" customWidth="1"/>
    <col min="9733" max="9733" width="25.8984375" style="517" customWidth="1"/>
    <col min="9734" max="9734" width="10.5" style="517" customWidth="1"/>
    <col min="9735" max="9735" width="8.796875" style="517"/>
    <col min="9736" max="9736" width="9.796875" style="517" customWidth="1"/>
    <col min="9737" max="9984" width="8.796875" style="517"/>
    <col min="9985" max="9985" width="7.19921875" style="517" customWidth="1"/>
    <col min="9986" max="9986" width="8.796875" style="517"/>
    <col min="9987" max="9987" width="25.8984375" style="517" bestFit="1" customWidth="1"/>
    <col min="9988" max="9988" width="7.59765625" style="517" customWidth="1"/>
    <col min="9989" max="9989" width="25.8984375" style="517" customWidth="1"/>
    <col min="9990" max="9990" width="10.5" style="517" customWidth="1"/>
    <col min="9991" max="9991" width="8.796875" style="517"/>
    <col min="9992" max="9992" width="9.796875" style="517" customWidth="1"/>
    <col min="9993" max="10240" width="8.796875" style="517"/>
    <col min="10241" max="10241" width="7.19921875" style="517" customWidth="1"/>
    <col min="10242" max="10242" width="8.796875" style="517"/>
    <col min="10243" max="10243" width="25.8984375" style="517" bestFit="1" customWidth="1"/>
    <col min="10244" max="10244" width="7.59765625" style="517" customWidth="1"/>
    <col min="10245" max="10245" width="25.8984375" style="517" customWidth="1"/>
    <col min="10246" max="10246" width="10.5" style="517" customWidth="1"/>
    <col min="10247" max="10247" width="8.796875" style="517"/>
    <col min="10248" max="10248" width="9.796875" style="517" customWidth="1"/>
    <col min="10249" max="10496" width="8.796875" style="517"/>
    <col min="10497" max="10497" width="7.19921875" style="517" customWidth="1"/>
    <col min="10498" max="10498" width="8.796875" style="517"/>
    <col min="10499" max="10499" width="25.8984375" style="517" bestFit="1" customWidth="1"/>
    <col min="10500" max="10500" width="7.59765625" style="517" customWidth="1"/>
    <col min="10501" max="10501" width="25.8984375" style="517" customWidth="1"/>
    <col min="10502" max="10502" width="10.5" style="517" customWidth="1"/>
    <col min="10503" max="10503" width="8.796875" style="517"/>
    <col min="10504" max="10504" width="9.796875" style="517" customWidth="1"/>
    <col min="10505" max="10752" width="8.796875" style="517"/>
    <col min="10753" max="10753" width="7.19921875" style="517" customWidth="1"/>
    <col min="10754" max="10754" width="8.796875" style="517"/>
    <col min="10755" max="10755" width="25.8984375" style="517" bestFit="1" customWidth="1"/>
    <col min="10756" max="10756" width="7.59765625" style="517" customWidth="1"/>
    <col min="10757" max="10757" width="25.8984375" style="517" customWidth="1"/>
    <col min="10758" max="10758" width="10.5" style="517" customWidth="1"/>
    <col min="10759" max="10759" width="8.796875" style="517"/>
    <col min="10760" max="10760" width="9.796875" style="517" customWidth="1"/>
    <col min="10761" max="11008" width="8.796875" style="517"/>
    <col min="11009" max="11009" width="7.19921875" style="517" customWidth="1"/>
    <col min="11010" max="11010" width="8.796875" style="517"/>
    <col min="11011" max="11011" width="25.8984375" style="517" bestFit="1" customWidth="1"/>
    <col min="11012" max="11012" width="7.59765625" style="517" customWidth="1"/>
    <col min="11013" max="11013" width="25.8984375" style="517" customWidth="1"/>
    <col min="11014" max="11014" width="10.5" style="517" customWidth="1"/>
    <col min="11015" max="11015" width="8.796875" style="517"/>
    <col min="11016" max="11016" width="9.796875" style="517" customWidth="1"/>
    <col min="11017" max="11264" width="8.796875" style="517"/>
    <col min="11265" max="11265" width="7.19921875" style="517" customWidth="1"/>
    <col min="11266" max="11266" width="8.796875" style="517"/>
    <col min="11267" max="11267" width="25.8984375" style="517" bestFit="1" customWidth="1"/>
    <col min="11268" max="11268" width="7.59765625" style="517" customWidth="1"/>
    <col min="11269" max="11269" width="25.8984375" style="517" customWidth="1"/>
    <col min="11270" max="11270" width="10.5" style="517" customWidth="1"/>
    <col min="11271" max="11271" width="8.796875" style="517"/>
    <col min="11272" max="11272" width="9.796875" style="517" customWidth="1"/>
    <col min="11273" max="11520" width="8.796875" style="517"/>
    <col min="11521" max="11521" width="7.19921875" style="517" customWidth="1"/>
    <col min="11522" max="11522" width="8.796875" style="517"/>
    <col min="11523" max="11523" width="25.8984375" style="517" bestFit="1" customWidth="1"/>
    <col min="11524" max="11524" width="7.59765625" style="517" customWidth="1"/>
    <col min="11525" max="11525" width="25.8984375" style="517" customWidth="1"/>
    <col min="11526" max="11526" width="10.5" style="517" customWidth="1"/>
    <col min="11527" max="11527" width="8.796875" style="517"/>
    <col min="11528" max="11528" width="9.796875" style="517" customWidth="1"/>
    <col min="11529" max="11776" width="8.796875" style="517"/>
    <col min="11777" max="11777" width="7.19921875" style="517" customWidth="1"/>
    <col min="11778" max="11778" width="8.796875" style="517"/>
    <col min="11779" max="11779" width="25.8984375" style="517" bestFit="1" customWidth="1"/>
    <col min="11780" max="11780" width="7.59765625" style="517" customWidth="1"/>
    <col min="11781" max="11781" width="25.8984375" style="517" customWidth="1"/>
    <col min="11782" max="11782" width="10.5" style="517" customWidth="1"/>
    <col min="11783" max="11783" width="8.796875" style="517"/>
    <col min="11784" max="11784" width="9.796875" style="517" customWidth="1"/>
    <col min="11785" max="12032" width="8.796875" style="517"/>
    <col min="12033" max="12033" width="7.19921875" style="517" customWidth="1"/>
    <col min="12034" max="12034" width="8.796875" style="517"/>
    <col min="12035" max="12035" width="25.8984375" style="517" bestFit="1" customWidth="1"/>
    <col min="12036" max="12036" width="7.59765625" style="517" customWidth="1"/>
    <col min="12037" max="12037" width="25.8984375" style="517" customWidth="1"/>
    <col min="12038" max="12038" width="10.5" style="517" customWidth="1"/>
    <col min="12039" max="12039" width="8.796875" style="517"/>
    <col min="12040" max="12040" width="9.796875" style="517" customWidth="1"/>
    <col min="12041" max="12288" width="8.796875" style="517"/>
    <col min="12289" max="12289" width="7.19921875" style="517" customWidth="1"/>
    <col min="12290" max="12290" width="8.796875" style="517"/>
    <col min="12291" max="12291" width="25.8984375" style="517" bestFit="1" customWidth="1"/>
    <col min="12292" max="12292" width="7.59765625" style="517" customWidth="1"/>
    <col min="12293" max="12293" width="25.8984375" style="517" customWidth="1"/>
    <col min="12294" max="12294" width="10.5" style="517" customWidth="1"/>
    <col min="12295" max="12295" width="8.796875" style="517"/>
    <col min="12296" max="12296" width="9.796875" style="517" customWidth="1"/>
    <col min="12297" max="12544" width="8.796875" style="517"/>
    <col min="12545" max="12545" width="7.19921875" style="517" customWidth="1"/>
    <col min="12546" max="12546" width="8.796875" style="517"/>
    <col min="12547" max="12547" width="25.8984375" style="517" bestFit="1" customWidth="1"/>
    <col min="12548" max="12548" width="7.59765625" style="517" customWidth="1"/>
    <col min="12549" max="12549" width="25.8984375" style="517" customWidth="1"/>
    <col min="12550" max="12550" width="10.5" style="517" customWidth="1"/>
    <col min="12551" max="12551" width="8.796875" style="517"/>
    <col min="12552" max="12552" width="9.796875" style="517" customWidth="1"/>
    <col min="12553" max="12800" width="8.796875" style="517"/>
    <col min="12801" max="12801" width="7.19921875" style="517" customWidth="1"/>
    <col min="12802" max="12802" width="8.796875" style="517"/>
    <col min="12803" max="12803" width="25.8984375" style="517" bestFit="1" customWidth="1"/>
    <col min="12804" max="12804" width="7.59765625" style="517" customWidth="1"/>
    <col min="12805" max="12805" width="25.8984375" style="517" customWidth="1"/>
    <col min="12806" max="12806" width="10.5" style="517" customWidth="1"/>
    <col min="12807" max="12807" width="8.796875" style="517"/>
    <col min="12808" max="12808" width="9.796875" style="517" customWidth="1"/>
    <col min="12809" max="13056" width="8.796875" style="517"/>
    <col min="13057" max="13057" width="7.19921875" style="517" customWidth="1"/>
    <col min="13058" max="13058" width="8.796875" style="517"/>
    <col min="13059" max="13059" width="25.8984375" style="517" bestFit="1" customWidth="1"/>
    <col min="13060" max="13060" width="7.59765625" style="517" customWidth="1"/>
    <col min="13061" max="13061" width="25.8984375" style="517" customWidth="1"/>
    <col min="13062" max="13062" width="10.5" style="517" customWidth="1"/>
    <col min="13063" max="13063" width="8.796875" style="517"/>
    <col min="13064" max="13064" width="9.796875" style="517" customWidth="1"/>
    <col min="13065" max="13312" width="8.796875" style="517"/>
    <col min="13313" max="13313" width="7.19921875" style="517" customWidth="1"/>
    <col min="13314" max="13314" width="8.796875" style="517"/>
    <col min="13315" max="13315" width="25.8984375" style="517" bestFit="1" customWidth="1"/>
    <col min="13316" max="13316" width="7.59765625" style="517" customWidth="1"/>
    <col min="13317" max="13317" width="25.8984375" style="517" customWidth="1"/>
    <col min="13318" max="13318" width="10.5" style="517" customWidth="1"/>
    <col min="13319" max="13319" width="8.796875" style="517"/>
    <col min="13320" max="13320" width="9.796875" style="517" customWidth="1"/>
    <col min="13321" max="13568" width="8.796875" style="517"/>
    <col min="13569" max="13569" width="7.19921875" style="517" customWidth="1"/>
    <col min="13570" max="13570" width="8.796875" style="517"/>
    <col min="13571" max="13571" width="25.8984375" style="517" bestFit="1" customWidth="1"/>
    <col min="13572" max="13572" width="7.59765625" style="517" customWidth="1"/>
    <col min="13573" max="13573" width="25.8984375" style="517" customWidth="1"/>
    <col min="13574" max="13574" width="10.5" style="517" customWidth="1"/>
    <col min="13575" max="13575" width="8.796875" style="517"/>
    <col min="13576" max="13576" width="9.796875" style="517" customWidth="1"/>
    <col min="13577" max="13824" width="8.796875" style="517"/>
    <col min="13825" max="13825" width="7.19921875" style="517" customWidth="1"/>
    <col min="13826" max="13826" width="8.796875" style="517"/>
    <col min="13827" max="13827" width="25.8984375" style="517" bestFit="1" customWidth="1"/>
    <col min="13828" max="13828" width="7.59765625" style="517" customWidth="1"/>
    <col min="13829" max="13829" width="25.8984375" style="517" customWidth="1"/>
    <col min="13830" max="13830" width="10.5" style="517" customWidth="1"/>
    <col min="13831" max="13831" width="8.796875" style="517"/>
    <col min="13832" max="13832" width="9.796875" style="517" customWidth="1"/>
    <col min="13833" max="14080" width="8.796875" style="517"/>
    <col min="14081" max="14081" width="7.19921875" style="517" customWidth="1"/>
    <col min="14082" max="14082" width="8.796875" style="517"/>
    <col min="14083" max="14083" width="25.8984375" style="517" bestFit="1" customWidth="1"/>
    <col min="14084" max="14084" width="7.59765625" style="517" customWidth="1"/>
    <col min="14085" max="14085" width="25.8984375" style="517" customWidth="1"/>
    <col min="14086" max="14086" width="10.5" style="517" customWidth="1"/>
    <col min="14087" max="14087" width="8.796875" style="517"/>
    <col min="14088" max="14088" width="9.796875" style="517" customWidth="1"/>
    <col min="14089" max="14336" width="8.796875" style="517"/>
    <col min="14337" max="14337" width="7.19921875" style="517" customWidth="1"/>
    <col min="14338" max="14338" width="8.796875" style="517"/>
    <col min="14339" max="14339" width="25.8984375" style="517" bestFit="1" customWidth="1"/>
    <col min="14340" max="14340" width="7.59765625" style="517" customWidth="1"/>
    <col min="14341" max="14341" width="25.8984375" style="517" customWidth="1"/>
    <col min="14342" max="14342" width="10.5" style="517" customWidth="1"/>
    <col min="14343" max="14343" width="8.796875" style="517"/>
    <col min="14344" max="14344" width="9.796875" style="517" customWidth="1"/>
    <col min="14345" max="14592" width="8.796875" style="517"/>
    <col min="14593" max="14593" width="7.19921875" style="517" customWidth="1"/>
    <col min="14594" max="14594" width="8.796875" style="517"/>
    <col min="14595" max="14595" width="25.8984375" style="517" bestFit="1" customWidth="1"/>
    <col min="14596" max="14596" width="7.59765625" style="517" customWidth="1"/>
    <col min="14597" max="14597" width="25.8984375" style="517" customWidth="1"/>
    <col min="14598" max="14598" width="10.5" style="517" customWidth="1"/>
    <col min="14599" max="14599" width="8.796875" style="517"/>
    <col min="14600" max="14600" width="9.796875" style="517" customWidth="1"/>
    <col min="14601" max="14848" width="8.796875" style="517"/>
    <col min="14849" max="14849" width="7.19921875" style="517" customWidth="1"/>
    <col min="14850" max="14850" width="8.796875" style="517"/>
    <col min="14851" max="14851" width="25.8984375" style="517" bestFit="1" customWidth="1"/>
    <col min="14852" max="14852" width="7.59765625" style="517" customWidth="1"/>
    <col min="14853" max="14853" width="25.8984375" style="517" customWidth="1"/>
    <col min="14854" max="14854" width="10.5" style="517" customWidth="1"/>
    <col min="14855" max="14855" width="8.796875" style="517"/>
    <col min="14856" max="14856" width="9.796875" style="517" customWidth="1"/>
    <col min="14857" max="15104" width="8.796875" style="517"/>
    <col min="15105" max="15105" width="7.19921875" style="517" customWidth="1"/>
    <col min="15106" max="15106" width="8.796875" style="517"/>
    <col min="15107" max="15107" width="25.8984375" style="517" bestFit="1" customWidth="1"/>
    <col min="15108" max="15108" width="7.59765625" style="517" customWidth="1"/>
    <col min="15109" max="15109" width="25.8984375" style="517" customWidth="1"/>
    <col min="15110" max="15110" width="10.5" style="517" customWidth="1"/>
    <col min="15111" max="15111" width="8.796875" style="517"/>
    <col min="15112" max="15112" width="9.796875" style="517" customWidth="1"/>
    <col min="15113" max="15360" width="8.796875" style="517"/>
    <col min="15361" max="15361" width="7.19921875" style="517" customWidth="1"/>
    <col min="15362" max="15362" width="8.796875" style="517"/>
    <col min="15363" max="15363" width="25.8984375" style="517" bestFit="1" customWidth="1"/>
    <col min="15364" max="15364" width="7.59765625" style="517" customWidth="1"/>
    <col min="15365" max="15365" width="25.8984375" style="517" customWidth="1"/>
    <col min="15366" max="15366" width="10.5" style="517" customWidth="1"/>
    <col min="15367" max="15367" width="8.796875" style="517"/>
    <col min="15368" max="15368" width="9.796875" style="517" customWidth="1"/>
    <col min="15369" max="15616" width="8.796875" style="517"/>
    <col min="15617" max="15617" width="7.19921875" style="517" customWidth="1"/>
    <col min="15618" max="15618" width="8.796875" style="517"/>
    <col min="15619" max="15619" width="25.8984375" style="517" bestFit="1" customWidth="1"/>
    <col min="15620" max="15620" width="7.59765625" style="517" customWidth="1"/>
    <col min="15621" max="15621" width="25.8984375" style="517" customWidth="1"/>
    <col min="15622" max="15622" width="10.5" style="517" customWidth="1"/>
    <col min="15623" max="15623" width="8.796875" style="517"/>
    <col min="15624" max="15624" width="9.796875" style="517" customWidth="1"/>
    <col min="15625" max="15872" width="8.796875" style="517"/>
    <col min="15873" max="15873" width="7.19921875" style="517" customWidth="1"/>
    <col min="15874" max="15874" width="8.796875" style="517"/>
    <col min="15875" max="15875" width="25.8984375" style="517" bestFit="1" customWidth="1"/>
    <col min="15876" max="15876" width="7.59765625" style="517" customWidth="1"/>
    <col min="15877" max="15877" width="25.8984375" style="517" customWidth="1"/>
    <col min="15878" max="15878" width="10.5" style="517" customWidth="1"/>
    <col min="15879" max="15879" width="8.796875" style="517"/>
    <col min="15880" max="15880" width="9.796875" style="517" customWidth="1"/>
    <col min="15881" max="16128" width="8.796875" style="517"/>
    <col min="16129" max="16129" width="7.19921875" style="517" customWidth="1"/>
    <col min="16130" max="16130" width="8.796875" style="517"/>
    <col min="16131" max="16131" width="25.8984375" style="517" bestFit="1" customWidth="1"/>
    <col min="16132" max="16132" width="7.59765625" style="517" customWidth="1"/>
    <col min="16133" max="16133" width="25.8984375" style="517" customWidth="1"/>
    <col min="16134" max="16134" width="10.5" style="517" customWidth="1"/>
    <col min="16135" max="16135" width="8.796875" style="517"/>
    <col min="16136" max="16136" width="9.796875" style="517" customWidth="1"/>
    <col min="16137" max="16384" width="8.796875" style="517"/>
  </cols>
  <sheetData>
    <row r="1" spans="1:17" x14ac:dyDescent="0.25">
      <c r="B1" s="1592"/>
      <c r="C1" s="1592"/>
      <c r="D1" s="1592"/>
      <c r="E1" s="1592"/>
      <c r="F1" s="1592"/>
      <c r="G1" s="1592"/>
      <c r="H1" s="1592"/>
      <c r="I1" s="1592"/>
      <c r="J1" s="1592"/>
      <c r="K1" s="1592"/>
      <c r="L1" s="1592"/>
      <c r="M1" s="1592"/>
      <c r="N1" s="1592"/>
      <c r="O1" s="1592"/>
      <c r="P1" s="1592"/>
      <c r="Q1" s="1592"/>
    </row>
    <row r="2" spans="1:17" ht="15.75" thickBot="1" x14ac:dyDescent="0.3">
      <c r="G2" s="517" t="s">
        <v>9641</v>
      </c>
      <c r="H2" s="518">
        <v>43710</v>
      </c>
      <c r="I2" s="1624"/>
      <c r="J2" s="1624"/>
      <c r="K2" s="1624"/>
      <c r="L2" s="1624"/>
    </row>
    <row r="3" spans="1:17" ht="15.75" customHeight="1" thickBot="1" x14ac:dyDescent="0.3">
      <c r="A3" s="1593" t="s">
        <v>9642</v>
      </c>
      <c r="B3" s="1596" t="s">
        <v>9643</v>
      </c>
      <c r="C3" s="1625" t="s">
        <v>9644</v>
      </c>
      <c r="D3" s="1627" t="s">
        <v>9728</v>
      </c>
      <c r="E3" s="1625" t="s">
        <v>9729</v>
      </c>
      <c r="F3" s="1627" t="s">
        <v>9730</v>
      </c>
      <c r="G3" s="1596" t="s">
        <v>9645</v>
      </c>
      <c r="H3" s="1630" t="s">
        <v>9646</v>
      </c>
      <c r="I3" s="1631"/>
      <c r="J3" s="1631"/>
      <c r="K3" s="1631"/>
      <c r="L3" s="1631"/>
      <c r="M3" s="1631"/>
      <c r="N3" s="1631"/>
      <c r="O3" s="1631"/>
      <c r="P3" s="1631"/>
      <c r="Q3" s="1632"/>
    </row>
    <row r="4" spans="1:17" ht="36.75" customHeight="1" thickBot="1" x14ac:dyDescent="0.3">
      <c r="A4" s="1594"/>
      <c r="B4" s="1597"/>
      <c r="C4" s="1600"/>
      <c r="D4" s="1628"/>
      <c r="E4" s="1600"/>
      <c r="F4" s="1628"/>
      <c r="G4" s="1597"/>
      <c r="H4" s="1633" t="s">
        <v>9647</v>
      </c>
      <c r="I4" s="1631"/>
      <c r="J4" s="1631"/>
      <c r="K4" s="1631"/>
      <c r="L4" s="1631"/>
      <c r="M4" s="1632"/>
      <c r="N4" s="1634" t="s">
        <v>9648</v>
      </c>
      <c r="O4" s="1635"/>
      <c r="P4" s="1636" t="s">
        <v>9649</v>
      </c>
      <c r="Q4" s="1637"/>
    </row>
    <row r="5" spans="1:17" ht="26.25" thickBot="1" x14ac:dyDescent="0.3">
      <c r="A5" s="1594"/>
      <c r="B5" s="1597"/>
      <c r="C5" s="1600"/>
      <c r="D5" s="1628"/>
      <c r="E5" s="1600"/>
      <c r="F5" s="1628"/>
      <c r="G5" s="1597"/>
      <c r="H5" s="1638" t="s">
        <v>9650</v>
      </c>
      <c r="I5" s="1639"/>
      <c r="J5" s="1603" t="s">
        <v>9651</v>
      </c>
      <c r="K5" s="1640"/>
      <c r="L5" s="1614" t="s">
        <v>9652</v>
      </c>
      <c r="M5" s="1615"/>
      <c r="N5" s="519" t="s">
        <v>9653</v>
      </c>
      <c r="O5" s="520" t="s">
        <v>9654</v>
      </c>
      <c r="P5" s="553" t="s">
        <v>9655</v>
      </c>
      <c r="Q5" s="554" t="s">
        <v>9656</v>
      </c>
    </row>
    <row r="6" spans="1:17" ht="15.75" thickBot="1" x14ac:dyDescent="0.3">
      <c r="A6" s="1595"/>
      <c r="B6" s="1598"/>
      <c r="C6" s="1626"/>
      <c r="D6" s="1629"/>
      <c r="E6" s="1626"/>
      <c r="F6" s="1629"/>
      <c r="G6" s="1602"/>
      <c r="H6" s="523" t="s">
        <v>9657</v>
      </c>
      <c r="I6" s="555" t="s">
        <v>9658</v>
      </c>
      <c r="J6" s="523" t="s">
        <v>9657</v>
      </c>
      <c r="K6" s="555" t="s">
        <v>9658</v>
      </c>
      <c r="L6" s="525" t="s">
        <v>9657</v>
      </c>
      <c r="M6" s="523" t="s">
        <v>9658</v>
      </c>
      <c r="N6" s="526" t="s">
        <v>9657</v>
      </c>
      <c r="O6" s="527" t="s">
        <v>9658</v>
      </c>
      <c r="P6" s="556" t="s">
        <v>9657</v>
      </c>
      <c r="Q6" s="557" t="s">
        <v>9658</v>
      </c>
    </row>
    <row r="7" spans="1:17" ht="15.75" hidden="1" thickBot="1" x14ac:dyDescent="0.3">
      <c r="A7" s="558" t="s">
        <v>9659</v>
      </c>
      <c r="B7" s="558" t="s">
        <v>1285</v>
      </c>
      <c r="C7" s="558" t="s">
        <v>9660</v>
      </c>
      <c r="D7" s="559" t="s">
        <v>6317</v>
      </c>
      <c r="E7" s="558" t="s">
        <v>9731</v>
      </c>
      <c r="F7" s="558" t="s">
        <v>9732</v>
      </c>
      <c r="G7" s="558">
        <v>623</v>
      </c>
      <c r="H7" s="558">
        <v>6</v>
      </c>
      <c r="I7" s="558">
        <v>5</v>
      </c>
      <c r="J7" s="558">
        <v>72</v>
      </c>
      <c r="K7" s="558">
        <v>73</v>
      </c>
      <c r="L7" s="558">
        <v>229</v>
      </c>
      <c r="M7" s="558">
        <v>238</v>
      </c>
      <c r="N7" s="558">
        <v>0</v>
      </c>
      <c r="O7" s="558">
        <v>0</v>
      </c>
      <c r="P7" s="560">
        <v>0</v>
      </c>
      <c r="Q7" s="560">
        <v>0</v>
      </c>
    </row>
    <row r="8" spans="1:17" ht="15.75" hidden="1" thickBot="1" x14ac:dyDescent="0.3">
      <c r="A8" s="558" t="s">
        <v>9659</v>
      </c>
      <c r="B8" s="558" t="s">
        <v>1285</v>
      </c>
      <c r="C8" s="558" t="s">
        <v>9660</v>
      </c>
      <c r="D8" s="559" t="s">
        <v>6317</v>
      </c>
      <c r="E8" s="558" t="s">
        <v>9731</v>
      </c>
      <c r="F8" s="561" t="s">
        <v>9733</v>
      </c>
      <c r="G8" s="561">
        <v>3173</v>
      </c>
      <c r="H8" s="561">
        <v>33</v>
      </c>
      <c r="I8" s="561">
        <v>31</v>
      </c>
      <c r="J8" s="561">
        <v>416</v>
      </c>
      <c r="K8" s="561">
        <v>376</v>
      </c>
      <c r="L8" s="561">
        <v>1185</v>
      </c>
      <c r="M8" s="561">
        <v>1132</v>
      </c>
      <c r="N8" s="561">
        <v>0</v>
      </c>
      <c r="O8" s="561">
        <v>0</v>
      </c>
      <c r="P8" s="563">
        <v>0</v>
      </c>
      <c r="Q8" s="563">
        <v>0</v>
      </c>
    </row>
    <row r="9" spans="1:17" ht="15.75" hidden="1" thickBot="1" x14ac:dyDescent="0.3">
      <c r="A9" s="558" t="s">
        <v>9659</v>
      </c>
      <c r="B9" s="558" t="s">
        <v>1285</v>
      </c>
      <c r="C9" s="558" t="s">
        <v>9660</v>
      </c>
      <c r="D9" s="559" t="s">
        <v>6317</v>
      </c>
      <c r="E9" s="558" t="s">
        <v>9731</v>
      </c>
      <c r="F9" s="561" t="s">
        <v>9734</v>
      </c>
      <c r="G9" s="561">
        <v>1720</v>
      </c>
      <c r="H9" s="561">
        <v>29</v>
      </c>
      <c r="I9" s="561">
        <v>34</v>
      </c>
      <c r="J9" s="561">
        <v>178</v>
      </c>
      <c r="K9" s="561">
        <v>160</v>
      </c>
      <c r="L9" s="561">
        <v>697</v>
      </c>
      <c r="M9" s="561">
        <v>622</v>
      </c>
      <c r="N9" s="561">
        <v>0</v>
      </c>
      <c r="O9" s="561">
        <v>0</v>
      </c>
      <c r="P9" s="563">
        <v>0</v>
      </c>
      <c r="Q9" s="563">
        <v>0</v>
      </c>
    </row>
    <row r="10" spans="1:17" ht="15.75" hidden="1" thickBot="1" x14ac:dyDescent="0.3">
      <c r="A10" s="558" t="s">
        <v>9659</v>
      </c>
      <c r="B10" s="558" t="s">
        <v>1285</v>
      </c>
      <c r="C10" s="558" t="s">
        <v>9660</v>
      </c>
      <c r="D10" s="559" t="s">
        <v>6317</v>
      </c>
      <c r="E10" s="558" t="s">
        <v>9731</v>
      </c>
      <c r="F10" s="561" t="s">
        <v>9735</v>
      </c>
      <c r="G10" s="561">
        <v>1571</v>
      </c>
      <c r="H10" s="561">
        <v>29</v>
      </c>
      <c r="I10" s="561">
        <v>21</v>
      </c>
      <c r="J10" s="561">
        <v>262</v>
      </c>
      <c r="K10" s="561">
        <v>301</v>
      </c>
      <c r="L10" s="561">
        <v>492</v>
      </c>
      <c r="M10" s="561">
        <v>466</v>
      </c>
      <c r="N10" s="561">
        <v>0</v>
      </c>
      <c r="O10" s="561">
        <v>0</v>
      </c>
      <c r="P10" s="563">
        <v>0</v>
      </c>
      <c r="Q10" s="563">
        <v>0</v>
      </c>
    </row>
    <row r="11" spans="1:17" ht="15.75" hidden="1" thickBot="1" x14ac:dyDescent="0.3">
      <c r="A11" s="558" t="s">
        <v>9659</v>
      </c>
      <c r="B11" s="558" t="s">
        <v>1285</v>
      </c>
      <c r="C11" s="558" t="s">
        <v>9660</v>
      </c>
      <c r="D11" s="559" t="s">
        <v>6317</v>
      </c>
      <c r="E11" s="558" t="s">
        <v>9731</v>
      </c>
      <c r="F11" s="561" t="s">
        <v>9736</v>
      </c>
      <c r="G11" s="561">
        <v>2427</v>
      </c>
      <c r="H11" s="561">
        <v>54</v>
      </c>
      <c r="I11" s="561">
        <v>69</v>
      </c>
      <c r="J11" s="561">
        <v>506</v>
      </c>
      <c r="K11" s="561">
        <v>439</v>
      </c>
      <c r="L11" s="561">
        <v>725</v>
      </c>
      <c r="M11" s="561">
        <v>634</v>
      </c>
      <c r="N11" s="561">
        <v>0</v>
      </c>
      <c r="O11" s="561">
        <v>0</v>
      </c>
      <c r="P11" s="563">
        <v>0</v>
      </c>
      <c r="Q11" s="563">
        <v>0</v>
      </c>
    </row>
    <row r="12" spans="1:17" ht="15.75" hidden="1" thickBot="1" x14ac:dyDescent="0.3">
      <c r="A12" s="558" t="s">
        <v>9659</v>
      </c>
      <c r="B12" s="558" t="s">
        <v>1285</v>
      </c>
      <c r="C12" s="558" t="s">
        <v>9660</v>
      </c>
      <c r="D12" s="559" t="s">
        <v>6317</v>
      </c>
      <c r="E12" s="558" t="s">
        <v>9731</v>
      </c>
      <c r="F12" s="561" t="s">
        <v>9737</v>
      </c>
      <c r="G12" s="561">
        <v>24206</v>
      </c>
      <c r="H12" s="561">
        <v>533</v>
      </c>
      <c r="I12" s="561">
        <v>535</v>
      </c>
      <c r="J12" s="561">
        <v>3140</v>
      </c>
      <c r="K12" s="561">
        <v>3032</v>
      </c>
      <c r="L12" s="561">
        <v>8677</v>
      </c>
      <c r="M12" s="561">
        <v>8289</v>
      </c>
      <c r="N12" s="561">
        <v>0</v>
      </c>
      <c r="O12" s="561">
        <v>0</v>
      </c>
      <c r="P12" s="563">
        <v>0</v>
      </c>
      <c r="Q12" s="563">
        <v>0</v>
      </c>
    </row>
    <row r="13" spans="1:17" ht="15.75" hidden="1" thickBot="1" x14ac:dyDescent="0.3">
      <c r="A13" s="558" t="s">
        <v>9659</v>
      </c>
      <c r="B13" s="558" t="s">
        <v>1285</v>
      </c>
      <c r="C13" s="558" t="s">
        <v>9660</v>
      </c>
      <c r="D13" s="559" t="s">
        <v>6317</v>
      </c>
      <c r="E13" s="558" t="s">
        <v>9731</v>
      </c>
      <c r="F13" s="561" t="s">
        <v>9738</v>
      </c>
      <c r="G13" s="561">
        <v>9956</v>
      </c>
      <c r="H13" s="561">
        <v>417</v>
      </c>
      <c r="I13" s="561">
        <v>394</v>
      </c>
      <c r="J13" s="561">
        <v>1415</v>
      </c>
      <c r="K13" s="561">
        <v>1366</v>
      </c>
      <c r="L13" s="561">
        <v>3202</v>
      </c>
      <c r="M13" s="561">
        <v>3162</v>
      </c>
      <c r="N13" s="561">
        <v>0</v>
      </c>
      <c r="O13" s="561">
        <v>0</v>
      </c>
      <c r="P13" s="563">
        <v>0</v>
      </c>
      <c r="Q13" s="563">
        <v>0</v>
      </c>
    </row>
    <row r="14" spans="1:17" ht="15.75" hidden="1" thickBot="1" x14ac:dyDescent="0.3">
      <c r="A14" s="558" t="s">
        <v>9659</v>
      </c>
      <c r="B14" s="558" t="s">
        <v>1285</v>
      </c>
      <c r="C14" s="558" t="s">
        <v>9660</v>
      </c>
      <c r="D14" s="559" t="s">
        <v>6317</v>
      </c>
      <c r="E14" s="558" t="s">
        <v>9731</v>
      </c>
      <c r="F14" s="561" t="s">
        <v>9739</v>
      </c>
      <c r="G14" s="561">
        <v>43676</v>
      </c>
      <c r="H14" s="561">
        <v>1101</v>
      </c>
      <c r="I14" s="561">
        <v>1089</v>
      </c>
      <c r="J14" s="561">
        <v>5989</v>
      </c>
      <c r="K14" s="561">
        <v>5747</v>
      </c>
      <c r="L14" s="561">
        <v>15207</v>
      </c>
      <c r="M14" s="561">
        <v>14543</v>
      </c>
      <c r="N14" s="561">
        <v>0</v>
      </c>
      <c r="O14" s="561">
        <v>0</v>
      </c>
      <c r="P14" s="563">
        <v>0</v>
      </c>
      <c r="Q14" s="563">
        <v>0</v>
      </c>
    </row>
    <row r="15" spans="1:17" ht="15.75" hidden="1" thickBot="1" x14ac:dyDescent="0.3">
      <c r="A15" s="558" t="s">
        <v>9659</v>
      </c>
      <c r="B15" s="561" t="s">
        <v>1342</v>
      </c>
      <c r="C15" s="558" t="s">
        <v>9660</v>
      </c>
      <c r="D15" s="562" t="s">
        <v>2083</v>
      </c>
      <c r="E15" s="561" t="s">
        <v>9740</v>
      </c>
      <c r="F15" s="561" t="s">
        <v>9732</v>
      </c>
      <c r="G15" s="561">
        <v>343</v>
      </c>
      <c r="H15" s="561">
        <v>0</v>
      </c>
      <c r="I15" s="561">
        <v>0</v>
      </c>
      <c r="J15" s="561">
        <v>0</v>
      </c>
      <c r="K15" s="561">
        <v>0</v>
      </c>
      <c r="L15" s="561">
        <v>0</v>
      </c>
      <c r="M15" s="561">
        <v>0</v>
      </c>
      <c r="N15" s="561">
        <v>166</v>
      </c>
      <c r="O15" s="561">
        <v>109</v>
      </c>
      <c r="P15" s="563">
        <v>22</v>
      </c>
      <c r="Q15" s="563">
        <v>46</v>
      </c>
    </row>
    <row r="16" spans="1:17" ht="15.75" hidden="1" thickBot="1" x14ac:dyDescent="0.3">
      <c r="A16" s="558" t="s">
        <v>9659</v>
      </c>
      <c r="B16" s="561" t="s">
        <v>1342</v>
      </c>
      <c r="C16" s="558" t="s">
        <v>9660</v>
      </c>
      <c r="D16" s="562" t="s">
        <v>2083</v>
      </c>
      <c r="E16" s="561" t="s">
        <v>9740</v>
      </c>
      <c r="F16" s="561" t="s">
        <v>9733</v>
      </c>
      <c r="G16" s="561">
        <v>880</v>
      </c>
      <c r="H16" s="561">
        <v>0</v>
      </c>
      <c r="I16" s="561">
        <v>0</v>
      </c>
      <c r="J16" s="561">
        <v>0</v>
      </c>
      <c r="K16" s="561">
        <v>0</v>
      </c>
      <c r="L16" s="561">
        <v>0</v>
      </c>
      <c r="M16" s="561">
        <v>0</v>
      </c>
      <c r="N16" s="561">
        <v>348</v>
      </c>
      <c r="O16" s="561">
        <v>302</v>
      </c>
      <c r="P16" s="563">
        <v>86</v>
      </c>
      <c r="Q16" s="563">
        <v>144</v>
      </c>
    </row>
    <row r="17" spans="1:17" ht="15.75" hidden="1" thickBot="1" x14ac:dyDescent="0.3">
      <c r="A17" s="558" t="s">
        <v>9659</v>
      </c>
      <c r="B17" s="561" t="s">
        <v>1342</v>
      </c>
      <c r="C17" s="558" t="s">
        <v>9660</v>
      </c>
      <c r="D17" s="562" t="s">
        <v>2083</v>
      </c>
      <c r="E17" s="561" t="s">
        <v>9740</v>
      </c>
      <c r="F17" s="561" t="s">
        <v>9734</v>
      </c>
      <c r="G17" s="561">
        <v>1042</v>
      </c>
      <c r="H17" s="561">
        <v>0</v>
      </c>
      <c r="I17" s="561">
        <v>0</v>
      </c>
      <c r="J17" s="561">
        <v>0</v>
      </c>
      <c r="K17" s="561">
        <v>0</v>
      </c>
      <c r="L17" s="561">
        <v>0</v>
      </c>
      <c r="M17" s="561">
        <v>0</v>
      </c>
      <c r="N17" s="561">
        <v>430</v>
      </c>
      <c r="O17" s="561">
        <v>382</v>
      </c>
      <c r="P17" s="563">
        <v>85</v>
      </c>
      <c r="Q17" s="563">
        <v>145</v>
      </c>
    </row>
    <row r="18" spans="1:17" ht="15.75" hidden="1" thickBot="1" x14ac:dyDescent="0.3">
      <c r="A18" s="558" t="s">
        <v>9659</v>
      </c>
      <c r="B18" s="561" t="s">
        <v>1342</v>
      </c>
      <c r="C18" s="558" t="s">
        <v>9660</v>
      </c>
      <c r="D18" s="562" t="s">
        <v>2083</v>
      </c>
      <c r="E18" s="561" t="s">
        <v>9740</v>
      </c>
      <c r="F18" s="561" t="s">
        <v>9735</v>
      </c>
      <c r="G18" s="561">
        <v>3589</v>
      </c>
      <c r="H18" s="561">
        <v>0</v>
      </c>
      <c r="I18" s="561">
        <v>0</v>
      </c>
      <c r="J18" s="561">
        <v>0</v>
      </c>
      <c r="K18" s="561">
        <v>0</v>
      </c>
      <c r="L18" s="561">
        <v>0</v>
      </c>
      <c r="M18" s="561">
        <v>0</v>
      </c>
      <c r="N18" s="561">
        <v>1064</v>
      </c>
      <c r="O18" s="561">
        <v>1143</v>
      </c>
      <c r="P18" s="563">
        <v>398</v>
      </c>
      <c r="Q18" s="563">
        <v>984</v>
      </c>
    </row>
    <row r="19" spans="1:17" ht="15.75" hidden="1" thickBot="1" x14ac:dyDescent="0.3">
      <c r="A19" s="558" t="s">
        <v>9659</v>
      </c>
      <c r="B19" s="561" t="s">
        <v>1342</v>
      </c>
      <c r="C19" s="558" t="s">
        <v>9660</v>
      </c>
      <c r="D19" s="562" t="s">
        <v>2083</v>
      </c>
      <c r="E19" s="561" t="s">
        <v>9740</v>
      </c>
      <c r="F19" s="561" t="s">
        <v>9736</v>
      </c>
      <c r="G19" s="561">
        <v>223</v>
      </c>
      <c r="H19" s="561">
        <v>0</v>
      </c>
      <c r="I19" s="561">
        <v>0</v>
      </c>
      <c r="J19" s="561">
        <v>0</v>
      </c>
      <c r="K19" s="561">
        <v>0</v>
      </c>
      <c r="L19" s="561">
        <v>0</v>
      </c>
      <c r="M19" s="561">
        <v>0</v>
      </c>
      <c r="N19" s="561">
        <v>84</v>
      </c>
      <c r="O19" s="561">
        <v>73</v>
      </c>
      <c r="P19" s="563">
        <v>18</v>
      </c>
      <c r="Q19" s="563">
        <v>48</v>
      </c>
    </row>
    <row r="20" spans="1:17" ht="15.75" hidden="1" thickBot="1" x14ac:dyDescent="0.3">
      <c r="A20" s="558" t="s">
        <v>9659</v>
      </c>
      <c r="B20" s="561" t="s">
        <v>1342</v>
      </c>
      <c r="C20" s="558" t="s">
        <v>9660</v>
      </c>
      <c r="D20" s="562" t="s">
        <v>2083</v>
      </c>
      <c r="E20" s="561" t="s">
        <v>9740</v>
      </c>
      <c r="F20" s="561" t="s">
        <v>9737</v>
      </c>
      <c r="G20" s="561">
        <v>8715</v>
      </c>
      <c r="H20" s="561">
        <v>0</v>
      </c>
      <c r="I20" s="561">
        <v>0</v>
      </c>
      <c r="J20" s="561">
        <v>0</v>
      </c>
      <c r="K20" s="561">
        <v>0</v>
      </c>
      <c r="L20" s="561">
        <v>0</v>
      </c>
      <c r="M20" s="561">
        <v>0</v>
      </c>
      <c r="N20" s="561">
        <v>2934</v>
      </c>
      <c r="O20" s="561">
        <v>2810</v>
      </c>
      <c r="P20" s="563">
        <v>919</v>
      </c>
      <c r="Q20" s="563">
        <v>2052</v>
      </c>
    </row>
    <row r="21" spans="1:17" ht="15.75" hidden="1" thickBot="1" x14ac:dyDescent="0.3">
      <c r="A21" s="558" t="s">
        <v>9659</v>
      </c>
      <c r="B21" s="561" t="s">
        <v>1342</v>
      </c>
      <c r="C21" s="558" t="s">
        <v>9660</v>
      </c>
      <c r="D21" s="562" t="s">
        <v>2083</v>
      </c>
      <c r="E21" s="561" t="s">
        <v>9740</v>
      </c>
      <c r="F21" s="561" t="s">
        <v>9738</v>
      </c>
      <c r="G21" s="561">
        <v>3411</v>
      </c>
      <c r="H21" s="561">
        <v>0</v>
      </c>
      <c r="I21" s="561">
        <v>0</v>
      </c>
      <c r="J21" s="561">
        <v>0</v>
      </c>
      <c r="K21" s="561">
        <v>0</v>
      </c>
      <c r="L21" s="561">
        <v>0</v>
      </c>
      <c r="M21" s="561">
        <v>0</v>
      </c>
      <c r="N21" s="561">
        <v>1259</v>
      </c>
      <c r="O21" s="561">
        <v>1156</v>
      </c>
      <c r="P21" s="563">
        <v>300</v>
      </c>
      <c r="Q21" s="563">
        <v>696</v>
      </c>
    </row>
    <row r="22" spans="1:17" ht="15.75" hidden="1" thickBot="1" x14ac:dyDescent="0.3">
      <c r="A22" s="558" t="s">
        <v>9659</v>
      </c>
      <c r="B22" s="561" t="s">
        <v>1342</v>
      </c>
      <c r="C22" s="558" t="s">
        <v>9660</v>
      </c>
      <c r="D22" s="562" t="s">
        <v>2083</v>
      </c>
      <c r="E22" s="561" t="s">
        <v>9740</v>
      </c>
      <c r="F22" s="561" t="s">
        <v>9739</v>
      </c>
      <c r="G22" s="561">
        <v>18203</v>
      </c>
      <c r="H22" s="561">
        <v>0</v>
      </c>
      <c r="I22" s="561">
        <v>0</v>
      </c>
      <c r="J22" s="561">
        <v>0</v>
      </c>
      <c r="K22" s="561">
        <v>0</v>
      </c>
      <c r="L22" s="561">
        <v>0</v>
      </c>
      <c r="M22" s="561">
        <v>0</v>
      </c>
      <c r="N22" s="561">
        <v>6285</v>
      </c>
      <c r="O22" s="561">
        <v>5975</v>
      </c>
      <c r="P22" s="563">
        <v>1828</v>
      </c>
      <c r="Q22" s="563">
        <v>4115</v>
      </c>
    </row>
    <row r="23" spans="1:17" ht="15.75" hidden="1" thickBot="1" x14ac:dyDescent="0.3">
      <c r="A23" s="558" t="s">
        <v>9659</v>
      </c>
      <c r="B23" s="561" t="s">
        <v>25</v>
      </c>
      <c r="C23" s="558" t="s">
        <v>9660</v>
      </c>
      <c r="D23" s="562" t="s">
        <v>4370</v>
      </c>
      <c r="E23" s="561" t="s">
        <v>9741</v>
      </c>
      <c r="F23" s="561" t="s">
        <v>9732</v>
      </c>
      <c r="G23" s="561">
        <v>1415</v>
      </c>
      <c r="H23" s="561">
        <v>0</v>
      </c>
      <c r="I23" s="561">
        <v>0</v>
      </c>
      <c r="J23" s="561">
        <v>0</v>
      </c>
      <c r="K23" s="561">
        <v>0</v>
      </c>
      <c r="L23" s="561">
        <v>0</v>
      </c>
      <c r="M23" s="561">
        <v>0</v>
      </c>
      <c r="N23" s="561">
        <v>489</v>
      </c>
      <c r="O23" s="561">
        <v>512</v>
      </c>
      <c r="P23" s="563">
        <v>121</v>
      </c>
      <c r="Q23" s="563">
        <v>293</v>
      </c>
    </row>
    <row r="24" spans="1:17" ht="15.75" hidden="1" thickBot="1" x14ac:dyDescent="0.3">
      <c r="A24" s="558" t="s">
        <v>9659</v>
      </c>
      <c r="B24" s="561" t="s">
        <v>25</v>
      </c>
      <c r="C24" s="558" t="s">
        <v>9660</v>
      </c>
      <c r="D24" s="562" t="s">
        <v>4370</v>
      </c>
      <c r="E24" s="561" t="s">
        <v>9741</v>
      </c>
      <c r="F24" s="561" t="s">
        <v>9733</v>
      </c>
      <c r="G24" s="561">
        <v>2151</v>
      </c>
      <c r="H24" s="561">
        <v>0</v>
      </c>
      <c r="I24" s="561">
        <v>0</v>
      </c>
      <c r="J24" s="561">
        <v>0</v>
      </c>
      <c r="K24" s="561">
        <v>0</v>
      </c>
      <c r="L24" s="561">
        <v>0</v>
      </c>
      <c r="M24" s="561">
        <v>0</v>
      </c>
      <c r="N24" s="561">
        <v>768</v>
      </c>
      <c r="O24" s="561">
        <v>876</v>
      </c>
      <c r="P24" s="563">
        <v>146</v>
      </c>
      <c r="Q24" s="563">
        <v>361</v>
      </c>
    </row>
    <row r="25" spans="1:17" ht="15.75" hidden="1" thickBot="1" x14ac:dyDescent="0.3">
      <c r="A25" s="558" t="s">
        <v>9659</v>
      </c>
      <c r="B25" s="561" t="s">
        <v>25</v>
      </c>
      <c r="C25" s="558" t="s">
        <v>9660</v>
      </c>
      <c r="D25" s="562" t="s">
        <v>4370</v>
      </c>
      <c r="E25" s="561" t="s">
        <v>9741</v>
      </c>
      <c r="F25" s="561" t="s">
        <v>9734</v>
      </c>
      <c r="G25" s="561">
        <v>1753</v>
      </c>
      <c r="H25" s="561">
        <v>0</v>
      </c>
      <c r="I25" s="561">
        <v>0</v>
      </c>
      <c r="J25" s="561">
        <v>0</v>
      </c>
      <c r="K25" s="561">
        <v>0</v>
      </c>
      <c r="L25" s="561">
        <v>0</v>
      </c>
      <c r="M25" s="561">
        <v>0</v>
      </c>
      <c r="N25" s="561">
        <v>674</v>
      </c>
      <c r="O25" s="561">
        <v>670</v>
      </c>
      <c r="P25" s="563">
        <v>134</v>
      </c>
      <c r="Q25" s="563">
        <v>275</v>
      </c>
    </row>
    <row r="26" spans="1:17" ht="15.75" hidden="1" thickBot="1" x14ac:dyDescent="0.3">
      <c r="A26" s="558" t="s">
        <v>9659</v>
      </c>
      <c r="B26" s="561" t="s">
        <v>25</v>
      </c>
      <c r="C26" s="558" t="s">
        <v>9660</v>
      </c>
      <c r="D26" s="562" t="s">
        <v>4370</v>
      </c>
      <c r="E26" s="561" t="s">
        <v>9741</v>
      </c>
      <c r="F26" s="561" t="s">
        <v>9735</v>
      </c>
      <c r="G26" s="561">
        <v>312</v>
      </c>
      <c r="H26" s="561">
        <v>0</v>
      </c>
      <c r="I26" s="561">
        <v>0</v>
      </c>
      <c r="J26" s="561">
        <v>0</v>
      </c>
      <c r="K26" s="561">
        <v>0</v>
      </c>
      <c r="L26" s="561">
        <v>0</v>
      </c>
      <c r="M26" s="561">
        <v>0</v>
      </c>
      <c r="N26" s="561">
        <v>125</v>
      </c>
      <c r="O26" s="561">
        <v>113</v>
      </c>
      <c r="P26" s="563">
        <v>19</v>
      </c>
      <c r="Q26" s="563">
        <v>55</v>
      </c>
    </row>
    <row r="27" spans="1:17" ht="15.75" hidden="1" thickBot="1" x14ac:dyDescent="0.3">
      <c r="A27" s="558" t="s">
        <v>9659</v>
      </c>
      <c r="B27" s="561" t="s">
        <v>25</v>
      </c>
      <c r="C27" s="558" t="s">
        <v>9660</v>
      </c>
      <c r="D27" s="562" t="s">
        <v>4370</v>
      </c>
      <c r="E27" s="561" t="s">
        <v>9741</v>
      </c>
      <c r="F27" s="561" t="s">
        <v>9736</v>
      </c>
      <c r="G27" s="561">
        <v>5260</v>
      </c>
      <c r="H27" s="561">
        <v>0</v>
      </c>
      <c r="I27" s="561">
        <v>0</v>
      </c>
      <c r="J27" s="561">
        <v>0</v>
      </c>
      <c r="K27" s="561">
        <v>0</v>
      </c>
      <c r="L27" s="561">
        <v>0</v>
      </c>
      <c r="M27" s="561">
        <v>0</v>
      </c>
      <c r="N27" s="561">
        <v>1752</v>
      </c>
      <c r="O27" s="561">
        <v>1897</v>
      </c>
      <c r="P27" s="563">
        <v>528</v>
      </c>
      <c r="Q27" s="563">
        <v>1083</v>
      </c>
    </row>
    <row r="28" spans="1:17" ht="15.75" hidden="1" thickBot="1" x14ac:dyDescent="0.3">
      <c r="A28" s="558" t="s">
        <v>9659</v>
      </c>
      <c r="B28" s="561" t="s">
        <v>25</v>
      </c>
      <c r="C28" s="558" t="s">
        <v>9660</v>
      </c>
      <c r="D28" s="562" t="s">
        <v>4370</v>
      </c>
      <c r="E28" s="561" t="s">
        <v>9741</v>
      </c>
      <c r="F28" s="561" t="s">
        <v>9737</v>
      </c>
      <c r="G28" s="561">
        <v>4740</v>
      </c>
      <c r="H28" s="561">
        <v>0</v>
      </c>
      <c r="I28" s="561">
        <v>0</v>
      </c>
      <c r="J28" s="561">
        <v>0</v>
      </c>
      <c r="K28" s="561">
        <v>0</v>
      </c>
      <c r="L28" s="561">
        <v>0</v>
      </c>
      <c r="M28" s="561">
        <v>0</v>
      </c>
      <c r="N28" s="561">
        <v>1454</v>
      </c>
      <c r="O28" s="561">
        <v>1536</v>
      </c>
      <c r="P28" s="563">
        <v>538</v>
      </c>
      <c r="Q28" s="563">
        <v>1212</v>
      </c>
    </row>
    <row r="29" spans="1:17" ht="15.75" hidden="1" thickBot="1" x14ac:dyDescent="0.3">
      <c r="A29" s="558" t="s">
        <v>9659</v>
      </c>
      <c r="B29" s="561" t="s">
        <v>25</v>
      </c>
      <c r="C29" s="558" t="s">
        <v>9660</v>
      </c>
      <c r="D29" s="562" t="s">
        <v>4370</v>
      </c>
      <c r="E29" s="561" t="s">
        <v>9741</v>
      </c>
      <c r="F29" s="561" t="s">
        <v>9738</v>
      </c>
      <c r="G29" s="561">
        <v>6654</v>
      </c>
      <c r="H29" s="561">
        <v>0</v>
      </c>
      <c r="I29" s="561">
        <v>0</v>
      </c>
      <c r="J29" s="561">
        <v>0</v>
      </c>
      <c r="K29" s="561">
        <v>0</v>
      </c>
      <c r="L29" s="561">
        <v>0</v>
      </c>
      <c r="M29" s="561">
        <v>0</v>
      </c>
      <c r="N29" s="561">
        <v>2214</v>
      </c>
      <c r="O29" s="561">
        <v>2554</v>
      </c>
      <c r="P29" s="563">
        <v>574</v>
      </c>
      <c r="Q29" s="563">
        <v>1312</v>
      </c>
    </row>
    <row r="30" spans="1:17" ht="15.75" hidden="1" thickBot="1" x14ac:dyDescent="0.3">
      <c r="A30" s="558" t="s">
        <v>9659</v>
      </c>
      <c r="B30" s="561" t="s">
        <v>25</v>
      </c>
      <c r="C30" s="558" t="s">
        <v>9660</v>
      </c>
      <c r="D30" s="562" t="s">
        <v>4370</v>
      </c>
      <c r="E30" s="561" t="s">
        <v>9741</v>
      </c>
      <c r="F30" s="561" t="s">
        <v>9739</v>
      </c>
      <c r="G30" s="561">
        <v>22285</v>
      </c>
      <c r="H30" s="561">
        <v>0</v>
      </c>
      <c r="I30" s="561">
        <v>0</v>
      </c>
      <c r="J30" s="561">
        <v>0</v>
      </c>
      <c r="K30" s="561">
        <v>0</v>
      </c>
      <c r="L30" s="561">
        <v>0</v>
      </c>
      <c r="M30" s="561">
        <v>0</v>
      </c>
      <c r="N30" s="561">
        <v>7476</v>
      </c>
      <c r="O30" s="561">
        <v>8158</v>
      </c>
      <c r="P30" s="563">
        <v>2060</v>
      </c>
      <c r="Q30" s="563">
        <v>4591</v>
      </c>
    </row>
    <row r="31" spans="1:17" ht="15.75" hidden="1" thickBot="1" x14ac:dyDescent="0.3">
      <c r="A31" s="558" t="s">
        <v>9659</v>
      </c>
      <c r="B31" s="561" t="s">
        <v>9742</v>
      </c>
      <c r="C31" s="558" t="s">
        <v>9660</v>
      </c>
      <c r="D31" s="562" t="s">
        <v>6265</v>
      </c>
      <c r="E31" s="561" t="s">
        <v>9743</v>
      </c>
      <c r="F31" s="561" t="s">
        <v>9732</v>
      </c>
      <c r="G31" s="561">
        <v>812</v>
      </c>
      <c r="H31" s="561">
        <v>15</v>
      </c>
      <c r="I31" s="561">
        <v>18</v>
      </c>
      <c r="J31" s="561">
        <v>108</v>
      </c>
      <c r="K31" s="561">
        <v>107</v>
      </c>
      <c r="L31" s="561">
        <v>299</v>
      </c>
      <c r="M31" s="561">
        <v>265</v>
      </c>
      <c r="N31" s="561">
        <v>0</v>
      </c>
      <c r="O31" s="561">
        <v>0</v>
      </c>
      <c r="P31" s="563">
        <v>0</v>
      </c>
      <c r="Q31" s="563">
        <v>0</v>
      </c>
    </row>
    <row r="32" spans="1:17" ht="15.75" hidden="1" thickBot="1" x14ac:dyDescent="0.3">
      <c r="A32" s="558" t="s">
        <v>9659</v>
      </c>
      <c r="B32" s="561" t="s">
        <v>9742</v>
      </c>
      <c r="C32" s="558" t="s">
        <v>9660</v>
      </c>
      <c r="D32" s="562" t="s">
        <v>6265</v>
      </c>
      <c r="E32" s="561" t="s">
        <v>9743</v>
      </c>
      <c r="F32" s="561" t="s">
        <v>9733</v>
      </c>
      <c r="G32" s="561">
        <v>3736</v>
      </c>
      <c r="H32" s="561">
        <v>73</v>
      </c>
      <c r="I32" s="561">
        <v>69</v>
      </c>
      <c r="J32" s="561">
        <v>534</v>
      </c>
      <c r="K32" s="561">
        <v>483</v>
      </c>
      <c r="L32" s="561">
        <v>1330</v>
      </c>
      <c r="M32" s="561">
        <v>1247</v>
      </c>
      <c r="N32" s="561">
        <v>0</v>
      </c>
      <c r="O32" s="561">
        <v>0</v>
      </c>
      <c r="P32" s="563">
        <v>0</v>
      </c>
      <c r="Q32" s="563">
        <v>0</v>
      </c>
    </row>
    <row r="33" spans="1:17" ht="15.75" hidden="1" thickBot="1" x14ac:dyDescent="0.3">
      <c r="A33" s="558" t="s">
        <v>9659</v>
      </c>
      <c r="B33" s="561" t="s">
        <v>9742</v>
      </c>
      <c r="C33" s="558" t="s">
        <v>9660</v>
      </c>
      <c r="D33" s="562" t="s">
        <v>6265</v>
      </c>
      <c r="E33" s="561" t="s">
        <v>9743</v>
      </c>
      <c r="F33" s="561" t="s">
        <v>9734</v>
      </c>
      <c r="G33" s="561">
        <v>1822</v>
      </c>
      <c r="H33" s="561">
        <v>41</v>
      </c>
      <c r="I33" s="561">
        <v>41</v>
      </c>
      <c r="J33" s="561">
        <v>190</v>
      </c>
      <c r="K33" s="561">
        <v>171</v>
      </c>
      <c r="L33" s="561">
        <v>727</v>
      </c>
      <c r="M33" s="561">
        <v>652</v>
      </c>
      <c r="N33" s="561">
        <v>0</v>
      </c>
      <c r="O33" s="561">
        <v>0</v>
      </c>
      <c r="P33" s="563">
        <v>0</v>
      </c>
      <c r="Q33" s="563">
        <v>0</v>
      </c>
    </row>
    <row r="34" spans="1:17" ht="15.75" hidden="1" thickBot="1" x14ac:dyDescent="0.3">
      <c r="A34" s="558" t="s">
        <v>9659</v>
      </c>
      <c r="B34" s="561" t="s">
        <v>9742</v>
      </c>
      <c r="C34" s="558" t="s">
        <v>9660</v>
      </c>
      <c r="D34" s="562" t="s">
        <v>6265</v>
      </c>
      <c r="E34" s="561" t="s">
        <v>9743</v>
      </c>
      <c r="F34" s="561" t="s">
        <v>9735</v>
      </c>
      <c r="G34" s="561">
        <v>415</v>
      </c>
      <c r="H34" s="561">
        <v>3</v>
      </c>
      <c r="I34" s="561">
        <v>2</v>
      </c>
      <c r="J34" s="561">
        <v>55</v>
      </c>
      <c r="K34" s="561">
        <v>55</v>
      </c>
      <c r="L34" s="561">
        <v>179</v>
      </c>
      <c r="M34" s="561">
        <v>121</v>
      </c>
      <c r="N34" s="561">
        <v>0</v>
      </c>
      <c r="O34" s="561">
        <v>0</v>
      </c>
      <c r="P34" s="563">
        <v>0</v>
      </c>
      <c r="Q34" s="563">
        <v>0</v>
      </c>
    </row>
    <row r="35" spans="1:17" ht="15.75" hidden="1" thickBot="1" x14ac:dyDescent="0.3">
      <c r="A35" s="558" t="s">
        <v>9659</v>
      </c>
      <c r="B35" s="561" t="s">
        <v>9742</v>
      </c>
      <c r="C35" s="558" t="s">
        <v>9660</v>
      </c>
      <c r="D35" s="562" t="s">
        <v>6265</v>
      </c>
      <c r="E35" s="561" t="s">
        <v>9743</v>
      </c>
      <c r="F35" s="561" t="s">
        <v>9736</v>
      </c>
      <c r="G35" s="561">
        <v>819</v>
      </c>
      <c r="H35" s="561">
        <v>8</v>
      </c>
      <c r="I35" s="561">
        <v>7</v>
      </c>
      <c r="J35" s="561">
        <v>79</v>
      </c>
      <c r="K35" s="561">
        <v>51</v>
      </c>
      <c r="L35" s="561">
        <v>357</v>
      </c>
      <c r="M35" s="561">
        <v>317</v>
      </c>
      <c r="N35" s="561">
        <v>0</v>
      </c>
      <c r="O35" s="561">
        <v>0</v>
      </c>
      <c r="P35" s="563">
        <v>0</v>
      </c>
      <c r="Q35" s="563">
        <v>0</v>
      </c>
    </row>
    <row r="36" spans="1:17" ht="15.75" hidden="1" thickBot="1" x14ac:dyDescent="0.3">
      <c r="A36" s="558" t="s">
        <v>9659</v>
      </c>
      <c r="B36" s="561" t="s">
        <v>9742</v>
      </c>
      <c r="C36" s="558" t="s">
        <v>9660</v>
      </c>
      <c r="D36" s="562" t="s">
        <v>6265</v>
      </c>
      <c r="E36" s="561" t="s">
        <v>9743</v>
      </c>
      <c r="F36" s="561" t="s">
        <v>9737</v>
      </c>
      <c r="G36" s="561">
        <v>9729</v>
      </c>
      <c r="H36" s="561">
        <v>271</v>
      </c>
      <c r="I36" s="561">
        <v>256</v>
      </c>
      <c r="J36" s="561">
        <v>1383</v>
      </c>
      <c r="K36" s="561">
        <v>1278</v>
      </c>
      <c r="L36" s="561">
        <v>3371</v>
      </c>
      <c r="M36" s="561">
        <v>3170</v>
      </c>
      <c r="N36" s="561">
        <v>0</v>
      </c>
      <c r="O36" s="561">
        <v>0</v>
      </c>
      <c r="P36" s="563">
        <v>0</v>
      </c>
      <c r="Q36" s="563">
        <v>0</v>
      </c>
    </row>
    <row r="37" spans="1:17" ht="15.75" hidden="1" thickBot="1" x14ac:dyDescent="0.3">
      <c r="A37" s="558" t="s">
        <v>9659</v>
      </c>
      <c r="B37" s="561" t="s">
        <v>9742</v>
      </c>
      <c r="C37" s="558" t="s">
        <v>9660</v>
      </c>
      <c r="D37" s="562" t="s">
        <v>6265</v>
      </c>
      <c r="E37" s="561" t="s">
        <v>9743</v>
      </c>
      <c r="F37" s="561" t="s">
        <v>9738</v>
      </c>
      <c r="G37" s="561">
        <v>15468</v>
      </c>
      <c r="H37" s="561">
        <v>368</v>
      </c>
      <c r="I37" s="561">
        <v>381</v>
      </c>
      <c r="J37" s="561">
        <v>1979</v>
      </c>
      <c r="K37" s="561">
        <v>1915</v>
      </c>
      <c r="L37" s="561">
        <v>5618</v>
      </c>
      <c r="M37" s="561">
        <v>5207</v>
      </c>
      <c r="N37" s="561">
        <v>0</v>
      </c>
      <c r="O37" s="561">
        <v>0</v>
      </c>
      <c r="P37" s="563">
        <v>0</v>
      </c>
      <c r="Q37" s="563">
        <v>0</v>
      </c>
    </row>
    <row r="38" spans="1:17" ht="15.75" hidden="1" thickBot="1" x14ac:dyDescent="0.3">
      <c r="A38" s="558" t="s">
        <v>9659</v>
      </c>
      <c r="B38" s="561" t="s">
        <v>9742</v>
      </c>
      <c r="C38" s="558" t="s">
        <v>9660</v>
      </c>
      <c r="D38" s="562" t="s">
        <v>6265</v>
      </c>
      <c r="E38" s="561" t="s">
        <v>9743</v>
      </c>
      <c r="F38" s="561" t="s">
        <v>9739</v>
      </c>
      <c r="G38" s="561">
        <v>32801</v>
      </c>
      <c r="H38" s="561">
        <v>779</v>
      </c>
      <c r="I38" s="561">
        <v>774</v>
      </c>
      <c r="J38" s="561">
        <v>4328</v>
      </c>
      <c r="K38" s="561">
        <v>4060</v>
      </c>
      <c r="L38" s="561">
        <v>11881</v>
      </c>
      <c r="M38" s="561">
        <v>10979</v>
      </c>
      <c r="N38" s="561">
        <v>0</v>
      </c>
      <c r="O38" s="561">
        <v>0</v>
      </c>
      <c r="P38" s="563">
        <v>0</v>
      </c>
      <c r="Q38" s="563">
        <v>0</v>
      </c>
    </row>
    <row r="39" spans="1:17" ht="15.75" hidden="1" thickBot="1" x14ac:dyDescent="0.3">
      <c r="A39" s="558" t="s">
        <v>9659</v>
      </c>
      <c r="B39" s="561" t="s">
        <v>26</v>
      </c>
      <c r="C39" s="558" t="s">
        <v>9660</v>
      </c>
      <c r="D39" s="562" t="s">
        <v>6416</v>
      </c>
      <c r="E39" s="561" t="s">
        <v>9744</v>
      </c>
      <c r="F39" s="561" t="s">
        <v>9732</v>
      </c>
      <c r="G39" s="561">
        <v>384</v>
      </c>
      <c r="H39" s="561">
        <v>0</v>
      </c>
      <c r="I39" s="561">
        <v>0</v>
      </c>
      <c r="J39" s="561">
        <v>0</v>
      </c>
      <c r="K39" s="561">
        <v>0</v>
      </c>
      <c r="L39" s="561">
        <v>0</v>
      </c>
      <c r="M39" s="561">
        <v>0</v>
      </c>
      <c r="N39" s="561">
        <v>179</v>
      </c>
      <c r="O39" s="561">
        <v>141</v>
      </c>
      <c r="P39" s="563">
        <v>20</v>
      </c>
      <c r="Q39" s="563">
        <v>44</v>
      </c>
    </row>
    <row r="40" spans="1:17" ht="15.75" hidden="1" thickBot="1" x14ac:dyDescent="0.3">
      <c r="A40" s="558" t="s">
        <v>9659</v>
      </c>
      <c r="B40" s="561" t="s">
        <v>26</v>
      </c>
      <c r="C40" s="558" t="s">
        <v>9660</v>
      </c>
      <c r="D40" s="562" t="s">
        <v>6416</v>
      </c>
      <c r="E40" s="561" t="s">
        <v>9744</v>
      </c>
      <c r="F40" s="561" t="s">
        <v>9733</v>
      </c>
      <c r="G40" s="561">
        <v>1782</v>
      </c>
      <c r="H40" s="561">
        <v>0</v>
      </c>
      <c r="I40" s="561">
        <v>0</v>
      </c>
      <c r="J40" s="561">
        <v>0</v>
      </c>
      <c r="K40" s="561">
        <v>0</v>
      </c>
      <c r="L40" s="561">
        <v>0</v>
      </c>
      <c r="M40" s="561">
        <v>0</v>
      </c>
      <c r="N40" s="561">
        <v>758</v>
      </c>
      <c r="O40" s="561">
        <v>590</v>
      </c>
      <c r="P40" s="563">
        <v>133</v>
      </c>
      <c r="Q40" s="563">
        <v>301</v>
      </c>
    </row>
    <row r="41" spans="1:17" ht="15.75" hidden="1" thickBot="1" x14ac:dyDescent="0.3">
      <c r="A41" s="558" t="s">
        <v>9659</v>
      </c>
      <c r="B41" s="561" t="s">
        <v>26</v>
      </c>
      <c r="C41" s="558" t="s">
        <v>9660</v>
      </c>
      <c r="D41" s="562" t="s">
        <v>6416</v>
      </c>
      <c r="E41" s="561" t="s">
        <v>9744</v>
      </c>
      <c r="F41" s="561" t="s">
        <v>9734</v>
      </c>
      <c r="G41" s="561">
        <v>762</v>
      </c>
      <c r="H41" s="561">
        <v>0</v>
      </c>
      <c r="I41" s="561">
        <v>0</v>
      </c>
      <c r="J41" s="561">
        <v>0</v>
      </c>
      <c r="K41" s="561">
        <v>0</v>
      </c>
      <c r="L41" s="561">
        <v>0</v>
      </c>
      <c r="M41" s="561">
        <v>0</v>
      </c>
      <c r="N41" s="561">
        <v>341</v>
      </c>
      <c r="O41" s="561">
        <v>272</v>
      </c>
      <c r="P41" s="563">
        <v>38</v>
      </c>
      <c r="Q41" s="563">
        <v>111</v>
      </c>
    </row>
    <row r="42" spans="1:17" ht="15.75" hidden="1" thickBot="1" x14ac:dyDescent="0.3">
      <c r="A42" s="558" t="s">
        <v>9659</v>
      </c>
      <c r="B42" s="561" t="s">
        <v>26</v>
      </c>
      <c r="C42" s="558" t="s">
        <v>9660</v>
      </c>
      <c r="D42" s="562" t="s">
        <v>6416</v>
      </c>
      <c r="E42" s="561" t="s">
        <v>9744</v>
      </c>
      <c r="F42" s="561" t="s">
        <v>9735</v>
      </c>
      <c r="G42" s="561">
        <v>132</v>
      </c>
      <c r="H42" s="561">
        <v>0</v>
      </c>
      <c r="I42" s="561">
        <v>0</v>
      </c>
      <c r="J42" s="561">
        <v>0</v>
      </c>
      <c r="K42" s="561">
        <v>0</v>
      </c>
      <c r="L42" s="561">
        <v>0</v>
      </c>
      <c r="M42" s="561">
        <v>0</v>
      </c>
      <c r="N42" s="561">
        <v>52</v>
      </c>
      <c r="O42" s="561">
        <v>55</v>
      </c>
      <c r="P42" s="563">
        <v>6</v>
      </c>
      <c r="Q42" s="563">
        <v>19</v>
      </c>
    </row>
    <row r="43" spans="1:17" ht="15.75" hidden="1" thickBot="1" x14ac:dyDescent="0.3">
      <c r="A43" s="558" t="s">
        <v>9659</v>
      </c>
      <c r="B43" s="561" t="s">
        <v>26</v>
      </c>
      <c r="C43" s="558" t="s">
        <v>9660</v>
      </c>
      <c r="D43" s="562" t="s">
        <v>6416</v>
      </c>
      <c r="E43" s="561" t="s">
        <v>9744</v>
      </c>
      <c r="F43" s="561" t="s">
        <v>9736</v>
      </c>
      <c r="G43" s="561">
        <v>294</v>
      </c>
      <c r="H43" s="561">
        <v>0</v>
      </c>
      <c r="I43" s="561">
        <v>0</v>
      </c>
      <c r="J43" s="561">
        <v>0</v>
      </c>
      <c r="K43" s="561">
        <v>0</v>
      </c>
      <c r="L43" s="561">
        <v>0</v>
      </c>
      <c r="M43" s="561">
        <v>0</v>
      </c>
      <c r="N43" s="561">
        <v>138</v>
      </c>
      <c r="O43" s="561">
        <v>96</v>
      </c>
      <c r="P43" s="563">
        <v>10</v>
      </c>
      <c r="Q43" s="563">
        <v>50</v>
      </c>
    </row>
    <row r="44" spans="1:17" ht="15.75" hidden="1" thickBot="1" x14ac:dyDescent="0.3">
      <c r="A44" s="558" t="s">
        <v>9659</v>
      </c>
      <c r="B44" s="561" t="s">
        <v>26</v>
      </c>
      <c r="C44" s="558" t="s">
        <v>9660</v>
      </c>
      <c r="D44" s="562" t="s">
        <v>6416</v>
      </c>
      <c r="E44" s="561" t="s">
        <v>9744</v>
      </c>
      <c r="F44" s="561" t="s">
        <v>9737</v>
      </c>
      <c r="G44" s="561">
        <v>1943</v>
      </c>
      <c r="H44" s="561">
        <v>0</v>
      </c>
      <c r="I44" s="561">
        <v>0</v>
      </c>
      <c r="J44" s="561">
        <v>0</v>
      </c>
      <c r="K44" s="561">
        <v>0</v>
      </c>
      <c r="L44" s="561">
        <v>0</v>
      </c>
      <c r="M44" s="561">
        <v>0</v>
      </c>
      <c r="N44" s="561">
        <v>733</v>
      </c>
      <c r="O44" s="561">
        <v>741</v>
      </c>
      <c r="P44" s="563">
        <v>125</v>
      </c>
      <c r="Q44" s="563">
        <v>344</v>
      </c>
    </row>
    <row r="45" spans="1:17" ht="15.75" hidden="1" thickBot="1" x14ac:dyDescent="0.3">
      <c r="A45" s="558" t="s">
        <v>9659</v>
      </c>
      <c r="B45" s="561" t="s">
        <v>26</v>
      </c>
      <c r="C45" s="558" t="s">
        <v>9660</v>
      </c>
      <c r="D45" s="562" t="s">
        <v>6416</v>
      </c>
      <c r="E45" s="561" t="s">
        <v>9744</v>
      </c>
      <c r="F45" s="561" t="s">
        <v>9738</v>
      </c>
      <c r="G45" s="561">
        <v>4556</v>
      </c>
      <c r="H45" s="561">
        <v>0</v>
      </c>
      <c r="I45" s="561">
        <v>0</v>
      </c>
      <c r="J45" s="561">
        <v>0</v>
      </c>
      <c r="K45" s="561">
        <v>0</v>
      </c>
      <c r="L45" s="561">
        <v>0</v>
      </c>
      <c r="M45" s="561">
        <v>0</v>
      </c>
      <c r="N45" s="561">
        <v>1548</v>
      </c>
      <c r="O45" s="561">
        <v>1641</v>
      </c>
      <c r="P45" s="563">
        <v>415</v>
      </c>
      <c r="Q45" s="563">
        <v>952</v>
      </c>
    </row>
    <row r="46" spans="1:17" ht="15.75" hidden="1" thickBot="1" x14ac:dyDescent="0.3">
      <c r="A46" s="558" t="s">
        <v>9659</v>
      </c>
      <c r="B46" s="561" t="s">
        <v>26</v>
      </c>
      <c r="C46" s="558" t="s">
        <v>9660</v>
      </c>
      <c r="D46" s="562" t="s">
        <v>6416</v>
      </c>
      <c r="E46" s="561" t="s">
        <v>9744</v>
      </c>
      <c r="F46" s="561" t="s">
        <v>9739</v>
      </c>
      <c r="G46" s="561">
        <v>9853</v>
      </c>
      <c r="H46" s="561">
        <v>0</v>
      </c>
      <c r="I46" s="561">
        <v>0</v>
      </c>
      <c r="J46" s="561">
        <v>0</v>
      </c>
      <c r="K46" s="561">
        <v>0</v>
      </c>
      <c r="L46" s="561">
        <v>0</v>
      </c>
      <c r="M46" s="561">
        <v>0</v>
      </c>
      <c r="N46" s="561">
        <v>3749</v>
      </c>
      <c r="O46" s="561">
        <v>3536</v>
      </c>
      <c r="P46" s="563">
        <v>747</v>
      </c>
      <c r="Q46" s="563">
        <v>1821</v>
      </c>
    </row>
    <row r="47" spans="1:17" ht="15.75" hidden="1" thickBot="1" x14ac:dyDescent="0.3">
      <c r="A47" s="558" t="s">
        <v>9659</v>
      </c>
      <c r="B47" s="561" t="s">
        <v>27</v>
      </c>
      <c r="C47" s="558" t="s">
        <v>9660</v>
      </c>
      <c r="D47" s="562" t="s">
        <v>8203</v>
      </c>
      <c r="E47" s="561" t="s">
        <v>9745</v>
      </c>
      <c r="F47" s="561" t="s">
        <v>9732</v>
      </c>
      <c r="G47" s="561">
        <v>3112</v>
      </c>
      <c r="H47" s="561">
        <v>0</v>
      </c>
      <c r="I47" s="561">
        <v>0</v>
      </c>
      <c r="J47" s="561">
        <v>0</v>
      </c>
      <c r="K47" s="561">
        <v>0</v>
      </c>
      <c r="L47" s="561">
        <v>0</v>
      </c>
      <c r="M47" s="561">
        <v>0</v>
      </c>
      <c r="N47" s="561">
        <v>1388</v>
      </c>
      <c r="O47" s="561">
        <v>1249</v>
      </c>
      <c r="P47" s="563">
        <v>162</v>
      </c>
      <c r="Q47" s="563">
        <v>313</v>
      </c>
    </row>
    <row r="48" spans="1:17" ht="15.75" hidden="1" thickBot="1" x14ac:dyDescent="0.3">
      <c r="A48" s="558" t="s">
        <v>9659</v>
      </c>
      <c r="B48" s="561" t="s">
        <v>27</v>
      </c>
      <c r="C48" s="558" t="s">
        <v>9660</v>
      </c>
      <c r="D48" s="562" t="s">
        <v>8203</v>
      </c>
      <c r="E48" s="561" t="s">
        <v>9745</v>
      </c>
      <c r="F48" s="561" t="s">
        <v>9733</v>
      </c>
      <c r="G48" s="561">
        <v>12029</v>
      </c>
      <c r="H48" s="561">
        <v>0</v>
      </c>
      <c r="I48" s="561">
        <v>0</v>
      </c>
      <c r="J48" s="561">
        <v>0</v>
      </c>
      <c r="K48" s="561">
        <v>0</v>
      </c>
      <c r="L48" s="561">
        <v>0</v>
      </c>
      <c r="M48" s="561">
        <v>0</v>
      </c>
      <c r="N48" s="561">
        <v>4819</v>
      </c>
      <c r="O48" s="561">
        <v>3921</v>
      </c>
      <c r="P48" s="563">
        <v>1134</v>
      </c>
      <c r="Q48" s="563">
        <v>2155</v>
      </c>
    </row>
    <row r="49" spans="1:17" ht="15.75" hidden="1" thickBot="1" x14ac:dyDescent="0.3">
      <c r="A49" s="558" t="s">
        <v>9659</v>
      </c>
      <c r="B49" s="561" t="s">
        <v>27</v>
      </c>
      <c r="C49" s="558" t="s">
        <v>9660</v>
      </c>
      <c r="D49" s="562" t="s">
        <v>8203</v>
      </c>
      <c r="E49" s="561" t="s">
        <v>9745</v>
      </c>
      <c r="F49" s="561" t="s">
        <v>9734</v>
      </c>
      <c r="G49" s="561">
        <v>5556</v>
      </c>
      <c r="H49" s="561">
        <v>0</v>
      </c>
      <c r="I49" s="561">
        <v>0</v>
      </c>
      <c r="J49" s="561">
        <v>0</v>
      </c>
      <c r="K49" s="561">
        <v>0</v>
      </c>
      <c r="L49" s="561">
        <v>0</v>
      </c>
      <c r="M49" s="561">
        <v>0</v>
      </c>
      <c r="N49" s="561">
        <v>2329</v>
      </c>
      <c r="O49" s="561">
        <v>2021</v>
      </c>
      <c r="P49" s="563">
        <v>366</v>
      </c>
      <c r="Q49" s="563">
        <v>840</v>
      </c>
    </row>
    <row r="50" spans="1:17" ht="15.75" hidden="1" thickBot="1" x14ac:dyDescent="0.3">
      <c r="A50" s="558" t="s">
        <v>9659</v>
      </c>
      <c r="B50" s="561" t="s">
        <v>27</v>
      </c>
      <c r="C50" s="558" t="s">
        <v>9660</v>
      </c>
      <c r="D50" s="562" t="s">
        <v>8203</v>
      </c>
      <c r="E50" s="561" t="s">
        <v>9745</v>
      </c>
      <c r="F50" s="561" t="s">
        <v>9735</v>
      </c>
      <c r="G50" s="561">
        <v>3139</v>
      </c>
      <c r="H50" s="561">
        <v>0</v>
      </c>
      <c r="I50" s="561">
        <v>0</v>
      </c>
      <c r="J50" s="561">
        <v>0</v>
      </c>
      <c r="K50" s="561">
        <v>0</v>
      </c>
      <c r="L50" s="561">
        <v>0</v>
      </c>
      <c r="M50" s="561">
        <v>0</v>
      </c>
      <c r="N50" s="561">
        <v>983</v>
      </c>
      <c r="O50" s="561">
        <v>886</v>
      </c>
      <c r="P50" s="563">
        <v>333</v>
      </c>
      <c r="Q50" s="563">
        <v>937</v>
      </c>
    </row>
    <row r="51" spans="1:17" ht="15.75" hidden="1" thickBot="1" x14ac:dyDescent="0.3">
      <c r="A51" s="558" t="s">
        <v>9659</v>
      </c>
      <c r="B51" s="561" t="s">
        <v>27</v>
      </c>
      <c r="C51" s="558" t="s">
        <v>9660</v>
      </c>
      <c r="D51" s="562" t="s">
        <v>8203</v>
      </c>
      <c r="E51" s="561" t="s">
        <v>9745</v>
      </c>
      <c r="F51" s="561" t="s">
        <v>9736</v>
      </c>
      <c r="G51" s="561">
        <v>7090</v>
      </c>
      <c r="H51" s="561">
        <v>0</v>
      </c>
      <c r="I51" s="561">
        <v>0</v>
      </c>
      <c r="J51" s="561">
        <v>0</v>
      </c>
      <c r="K51" s="561">
        <v>0</v>
      </c>
      <c r="L51" s="561">
        <v>0</v>
      </c>
      <c r="M51" s="561">
        <v>0</v>
      </c>
      <c r="N51" s="561">
        <v>2182</v>
      </c>
      <c r="O51" s="561">
        <v>2366</v>
      </c>
      <c r="P51" s="563">
        <v>696</v>
      </c>
      <c r="Q51" s="563">
        <v>1846</v>
      </c>
    </row>
    <row r="52" spans="1:17" ht="15.75" hidden="1" thickBot="1" x14ac:dyDescent="0.3">
      <c r="A52" s="558" t="s">
        <v>9659</v>
      </c>
      <c r="B52" s="561" t="s">
        <v>27</v>
      </c>
      <c r="C52" s="558" t="s">
        <v>9660</v>
      </c>
      <c r="D52" s="562" t="s">
        <v>8203</v>
      </c>
      <c r="E52" s="561" t="s">
        <v>9745</v>
      </c>
      <c r="F52" s="561" t="s">
        <v>9737</v>
      </c>
      <c r="G52" s="561">
        <v>53364</v>
      </c>
      <c r="H52" s="561">
        <v>0</v>
      </c>
      <c r="I52" s="561">
        <v>0</v>
      </c>
      <c r="J52" s="561">
        <v>0</v>
      </c>
      <c r="K52" s="561">
        <v>0</v>
      </c>
      <c r="L52" s="561">
        <v>0</v>
      </c>
      <c r="M52" s="561">
        <v>0</v>
      </c>
      <c r="N52" s="561">
        <v>16837</v>
      </c>
      <c r="O52" s="561">
        <v>17410</v>
      </c>
      <c r="P52" s="563">
        <v>5216</v>
      </c>
      <c r="Q52" s="563">
        <v>13901</v>
      </c>
    </row>
    <row r="53" spans="1:17" ht="15.75" hidden="1" thickBot="1" x14ac:dyDescent="0.3">
      <c r="A53" s="558" t="s">
        <v>9659</v>
      </c>
      <c r="B53" s="561" t="s">
        <v>27</v>
      </c>
      <c r="C53" s="558" t="s">
        <v>9660</v>
      </c>
      <c r="D53" s="562" t="s">
        <v>8203</v>
      </c>
      <c r="E53" s="561" t="s">
        <v>9745</v>
      </c>
      <c r="F53" s="561" t="s">
        <v>9738</v>
      </c>
      <c r="G53" s="561">
        <v>30989</v>
      </c>
      <c r="H53" s="561">
        <v>0</v>
      </c>
      <c r="I53" s="561">
        <v>0</v>
      </c>
      <c r="J53" s="561">
        <v>0</v>
      </c>
      <c r="K53" s="561">
        <v>0</v>
      </c>
      <c r="L53" s="561">
        <v>0</v>
      </c>
      <c r="M53" s="561">
        <v>0</v>
      </c>
      <c r="N53" s="561">
        <v>10640</v>
      </c>
      <c r="O53" s="561">
        <v>10427</v>
      </c>
      <c r="P53" s="563">
        <v>2810</v>
      </c>
      <c r="Q53" s="563">
        <v>7112</v>
      </c>
    </row>
    <row r="54" spans="1:17" ht="15.75" hidden="1" thickBot="1" x14ac:dyDescent="0.3">
      <c r="A54" s="558" t="s">
        <v>9659</v>
      </c>
      <c r="B54" s="561" t="s">
        <v>27</v>
      </c>
      <c r="C54" s="558" t="s">
        <v>9660</v>
      </c>
      <c r="D54" s="562" t="s">
        <v>8203</v>
      </c>
      <c r="E54" s="561" t="s">
        <v>9745</v>
      </c>
      <c r="F54" s="561" t="s">
        <v>9739</v>
      </c>
      <c r="G54" s="561">
        <v>115279</v>
      </c>
      <c r="H54" s="561">
        <v>0</v>
      </c>
      <c r="I54" s="561">
        <v>0</v>
      </c>
      <c r="J54" s="561">
        <v>0</v>
      </c>
      <c r="K54" s="561">
        <v>0</v>
      </c>
      <c r="L54" s="561">
        <v>0</v>
      </c>
      <c r="M54" s="561">
        <v>0</v>
      </c>
      <c r="N54" s="561">
        <v>39178</v>
      </c>
      <c r="O54" s="561">
        <v>38280</v>
      </c>
      <c r="P54" s="563">
        <v>10717</v>
      </c>
      <c r="Q54" s="563">
        <v>27104</v>
      </c>
    </row>
    <row r="55" spans="1:17" ht="15.75" hidden="1" thickBot="1" x14ac:dyDescent="0.3">
      <c r="A55" s="558" t="s">
        <v>9659</v>
      </c>
      <c r="B55" s="561" t="s">
        <v>9746</v>
      </c>
      <c r="C55" s="558" t="s">
        <v>9660</v>
      </c>
      <c r="D55" s="562" t="s">
        <v>7139</v>
      </c>
      <c r="E55" s="561" t="s">
        <v>9747</v>
      </c>
      <c r="F55" s="561" t="s">
        <v>9732</v>
      </c>
      <c r="G55" s="561">
        <v>1321</v>
      </c>
      <c r="H55" s="561">
        <v>0</v>
      </c>
      <c r="I55" s="561">
        <v>0</v>
      </c>
      <c r="J55" s="561">
        <v>0</v>
      </c>
      <c r="K55" s="561">
        <v>0</v>
      </c>
      <c r="L55" s="561">
        <v>0</v>
      </c>
      <c r="M55" s="561">
        <v>0</v>
      </c>
      <c r="N55" s="561">
        <v>725</v>
      </c>
      <c r="O55" s="561">
        <v>472</v>
      </c>
      <c r="P55" s="563">
        <v>46</v>
      </c>
      <c r="Q55" s="563">
        <v>78</v>
      </c>
    </row>
    <row r="56" spans="1:17" ht="15.75" hidden="1" thickBot="1" x14ac:dyDescent="0.3">
      <c r="A56" s="558" t="s">
        <v>9659</v>
      </c>
      <c r="B56" s="561" t="s">
        <v>9746</v>
      </c>
      <c r="C56" s="558" t="s">
        <v>9660</v>
      </c>
      <c r="D56" s="562" t="s">
        <v>7139</v>
      </c>
      <c r="E56" s="561" t="s">
        <v>9747</v>
      </c>
      <c r="F56" s="561" t="s">
        <v>9733</v>
      </c>
      <c r="G56" s="561">
        <v>11476</v>
      </c>
      <c r="H56" s="561">
        <v>0</v>
      </c>
      <c r="I56" s="561">
        <v>0</v>
      </c>
      <c r="J56" s="561">
        <v>0</v>
      </c>
      <c r="K56" s="561">
        <v>0</v>
      </c>
      <c r="L56" s="561">
        <v>0</v>
      </c>
      <c r="M56" s="561">
        <v>0</v>
      </c>
      <c r="N56" s="561">
        <v>5713</v>
      </c>
      <c r="O56" s="561">
        <v>3397</v>
      </c>
      <c r="P56" s="563">
        <v>828</v>
      </c>
      <c r="Q56" s="563">
        <v>1538</v>
      </c>
    </row>
    <row r="57" spans="1:17" ht="15.75" hidden="1" thickBot="1" x14ac:dyDescent="0.3">
      <c r="A57" s="558" t="s">
        <v>9659</v>
      </c>
      <c r="B57" s="561" t="s">
        <v>9746</v>
      </c>
      <c r="C57" s="558" t="s">
        <v>9660</v>
      </c>
      <c r="D57" s="562" t="s">
        <v>7139</v>
      </c>
      <c r="E57" s="561" t="s">
        <v>9747</v>
      </c>
      <c r="F57" s="561" t="s">
        <v>9734</v>
      </c>
      <c r="G57" s="561">
        <v>6920</v>
      </c>
      <c r="H57" s="561">
        <v>0</v>
      </c>
      <c r="I57" s="561">
        <v>0</v>
      </c>
      <c r="J57" s="561">
        <v>0</v>
      </c>
      <c r="K57" s="561">
        <v>0</v>
      </c>
      <c r="L57" s="561">
        <v>0</v>
      </c>
      <c r="M57" s="561">
        <v>0</v>
      </c>
      <c r="N57" s="561">
        <v>3195</v>
      </c>
      <c r="O57" s="561">
        <v>2437</v>
      </c>
      <c r="P57" s="563">
        <v>389</v>
      </c>
      <c r="Q57" s="563">
        <v>899</v>
      </c>
    </row>
    <row r="58" spans="1:17" ht="15.75" hidden="1" thickBot="1" x14ac:dyDescent="0.3">
      <c r="A58" s="558" t="s">
        <v>9659</v>
      </c>
      <c r="B58" s="561" t="s">
        <v>9746</v>
      </c>
      <c r="C58" s="558" t="s">
        <v>9660</v>
      </c>
      <c r="D58" s="562" t="s">
        <v>7139</v>
      </c>
      <c r="E58" s="561" t="s">
        <v>9747</v>
      </c>
      <c r="F58" s="561" t="s">
        <v>9735</v>
      </c>
      <c r="G58" s="561">
        <v>519</v>
      </c>
      <c r="H58" s="561">
        <v>0</v>
      </c>
      <c r="I58" s="561">
        <v>0</v>
      </c>
      <c r="J58" s="561">
        <v>0</v>
      </c>
      <c r="K58" s="561">
        <v>0</v>
      </c>
      <c r="L58" s="561">
        <v>0</v>
      </c>
      <c r="M58" s="561">
        <v>0</v>
      </c>
      <c r="N58" s="561">
        <v>275</v>
      </c>
      <c r="O58" s="561">
        <v>166</v>
      </c>
      <c r="P58" s="563">
        <v>26</v>
      </c>
      <c r="Q58" s="563">
        <v>52</v>
      </c>
    </row>
    <row r="59" spans="1:17" ht="15.75" hidden="1" thickBot="1" x14ac:dyDescent="0.3">
      <c r="A59" s="558" t="s">
        <v>9659</v>
      </c>
      <c r="B59" s="561" t="s">
        <v>9746</v>
      </c>
      <c r="C59" s="558" t="s">
        <v>9660</v>
      </c>
      <c r="D59" s="562" t="s">
        <v>7139</v>
      </c>
      <c r="E59" s="561" t="s">
        <v>9747</v>
      </c>
      <c r="F59" s="561" t="s">
        <v>9736</v>
      </c>
      <c r="G59" s="561">
        <v>1330</v>
      </c>
      <c r="H59" s="561">
        <v>0</v>
      </c>
      <c r="I59" s="561">
        <v>0</v>
      </c>
      <c r="J59" s="561">
        <v>0</v>
      </c>
      <c r="K59" s="561">
        <v>0</v>
      </c>
      <c r="L59" s="561">
        <v>0</v>
      </c>
      <c r="M59" s="561">
        <v>0</v>
      </c>
      <c r="N59" s="561">
        <v>610</v>
      </c>
      <c r="O59" s="561">
        <v>480</v>
      </c>
      <c r="P59" s="563">
        <v>79</v>
      </c>
      <c r="Q59" s="563">
        <v>161</v>
      </c>
    </row>
    <row r="60" spans="1:17" ht="15.75" hidden="1" thickBot="1" x14ac:dyDescent="0.3">
      <c r="A60" s="558" t="s">
        <v>9659</v>
      </c>
      <c r="B60" s="561" t="s">
        <v>9746</v>
      </c>
      <c r="C60" s="558" t="s">
        <v>9660</v>
      </c>
      <c r="D60" s="562" t="s">
        <v>7139</v>
      </c>
      <c r="E60" s="561" t="s">
        <v>9747</v>
      </c>
      <c r="F60" s="561" t="s">
        <v>9737</v>
      </c>
      <c r="G60" s="561">
        <v>6242</v>
      </c>
      <c r="H60" s="561">
        <v>0</v>
      </c>
      <c r="I60" s="561">
        <v>0</v>
      </c>
      <c r="J60" s="561">
        <v>0</v>
      </c>
      <c r="K60" s="561">
        <v>0</v>
      </c>
      <c r="L60" s="561">
        <v>0</v>
      </c>
      <c r="M60" s="561">
        <v>0</v>
      </c>
      <c r="N60" s="561">
        <v>2946</v>
      </c>
      <c r="O60" s="561">
        <v>2070</v>
      </c>
      <c r="P60" s="563">
        <v>395</v>
      </c>
      <c r="Q60" s="563">
        <v>831</v>
      </c>
    </row>
    <row r="61" spans="1:17" ht="15.75" hidden="1" thickBot="1" x14ac:dyDescent="0.3">
      <c r="A61" s="558" t="s">
        <v>9659</v>
      </c>
      <c r="B61" s="561" t="s">
        <v>9746</v>
      </c>
      <c r="C61" s="558" t="s">
        <v>9660</v>
      </c>
      <c r="D61" s="562" t="s">
        <v>7139</v>
      </c>
      <c r="E61" s="561" t="s">
        <v>9747</v>
      </c>
      <c r="F61" s="561" t="s">
        <v>9738</v>
      </c>
      <c r="G61" s="561">
        <v>13514</v>
      </c>
      <c r="H61" s="561">
        <v>0</v>
      </c>
      <c r="I61" s="561">
        <v>0</v>
      </c>
      <c r="J61" s="561">
        <v>0</v>
      </c>
      <c r="K61" s="561">
        <v>0</v>
      </c>
      <c r="L61" s="561">
        <v>0</v>
      </c>
      <c r="M61" s="561">
        <v>0</v>
      </c>
      <c r="N61" s="561">
        <v>6100</v>
      </c>
      <c r="O61" s="561">
        <v>4642</v>
      </c>
      <c r="P61" s="563">
        <v>935</v>
      </c>
      <c r="Q61" s="563">
        <v>1837</v>
      </c>
    </row>
    <row r="62" spans="1:17" ht="15.75" hidden="1" thickBot="1" x14ac:dyDescent="0.3">
      <c r="A62" s="558" t="s">
        <v>9659</v>
      </c>
      <c r="B62" s="561" t="s">
        <v>9746</v>
      </c>
      <c r="C62" s="558" t="s">
        <v>9660</v>
      </c>
      <c r="D62" s="562" t="s">
        <v>7139</v>
      </c>
      <c r="E62" s="561" t="s">
        <v>9747</v>
      </c>
      <c r="F62" s="561" t="s">
        <v>9739</v>
      </c>
      <c r="G62" s="561">
        <v>41322</v>
      </c>
      <c r="H62" s="561">
        <v>0</v>
      </c>
      <c r="I62" s="561">
        <v>0</v>
      </c>
      <c r="J62" s="561">
        <v>0</v>
      </c>
      <c r="K62" s="561">
        <v>0</v>
      </c>
      <c r="L62" s="561">
        <v>0</v>
      </c>
      <c r="M62" s="561">
        <v>0</v>
      </c>
      <c r="N62" s="561">
        <v>19564</v>
      </c>
      <c r="O62" s="561">
        <v>13664</v>
      </c>
      <c r="P62" s="563">
        <v>2698</v>
      </c>
      <c r="Q62" s="563">
        <v>5396</v>
      </c>
    </row>
    <row r="63" spans="1:17" ht="15.75" hidden="1" thickBot="1" x14ac:dyDescent="0.3">
      <c r="A63" s="558" t="s">
        <v>9659</v>
      </c>
      <c r="B63" s="561" t="s">
        <v>9748</v>
      </c>
      <c r="C63" s="558" t="s">
        <v>9660</v>
      </c>
      <c r="D63" s="562" t="s">
        <v>2362</v>
      </c>
      <c r="E63" s="561" t="s">
        <v>2651</v>
      </c>
      <c r="F63" s="561" t="s">
        <v>9732</v>
      </c>
      <c r="G63" s="561">
        <v>7816</v>
      </c>
      <c r="H63" s="561">
        <v>9</v>
      </c>
      <c r="I63" s="561">
        <v>16</v>
      </c>
      <c r="J63" s="561">
        <v>152</v>
      </c>
      <c r="K63" s="561">
        <v>161</v>
      </c>
      <c r="L63" s="561">
        <v>322</v>
      </c>
      <c r="M63" s="561">
        <v>311</v>
      </c>
      <c r="N63" s="561">
        <v>2702</v>
      </c>
      <c r="O63" s="561">
        <v>2527</v>
      </c>
      <c r="P63" s="563">
        <v>614</v>
      </c>
      <c r="Q63" s="563">
        <v>1002</v>
      </c>
    </row>
    <row r="64" spans="1:17" ht="15.75" hidden="1" thickBot="1" x14ac:dyDescent="0.3">
      <c r="A64" s="558" t="s">
        <v>9659</v>
      </c>
      <c r="B64" s="561" t="s">
        <v>9748</v>
      </c>
      <c r="C64" s="558" t="s">
        <v>9660</v>
      </c>
      <c r="D64" s="562" t="s">
        <v>2362</v>
      </c>
      <c r="E64" s="561" t="s">
        <v>2651</v>
      </c>
      <c r="F64" s="561" t="s">
        <v>9733</v>
      </c>
      <c r="G64" s="561">
        <v>20907</v>
      </c>
      <c r="H64" s="561">
        <v>56</v>
      </c>
      <c r="I64" s="561">
        <v>46</v>
      </c>
      <c r="J64" s="561">
        <v>422</v>
      </c>
      <c r="K64" s="561">
        <v>379</v>
      </c>
      <c r="L64" s="561">
        <v>972</v>
      </c>
      <c r="M64" s="561">
        <v>837</v>
      </c>
      <c r="N64" s="561">
        <v>5810</v>
      </c>
      <c r="O64" s="561">
        <v>6003</v>
      </c>
      <c r="P64" s="563">
        <v>1963</v>
      </c>
      <c r="Q64" s="563">
        <v>4419</v>
      </c>
    </row>
    <row r="65" spans="1:17" ht="15.75" hidden="1" thickBot="1" x14ac:dyDescent="0.3">
      <c r="A65" s="558" t="s">
        <v>9659</v>
      </c>
      <c r="B65" s="561" t="s">
        <v>9748</v>
      </c>
      <c r="C65" s="558" t="s">
        <v>9660</v>
      </c>
      <c r="D65" s="562" t="s">
        <v>2362</v>
      </c>
      <c r="E65" s="561" t="s">
        <v>2651</v>
      </c>
      <c r="F65" s="561" t="s">
        <v>9734</v>
      </c>
      <c r="G65" s="561">
        <v>18816</v>
      </c>
      <c r="H65" s="561">
        <v>70</v>
      </c>
      <c r="I65" s="561">
        <v>59</v>
      </c>
      <c r="J65" s="561">
        <v>530</v>
      </c>
      <c r="K65" s="561">
        <v>507</v>
      </c>
      <c r="L65" s="561">
        <v>1914</v>
      </c>
      <c r="M65" s="561">
        <v>1784</v>
      </c>
      <c r="N65" s="561">
        <v>5400</v>
      </c>
      <c r="O65" s="561">
        <v>4884</v>
      </c>
      <c r="P65" s="563">
        <v>1215</v>
      </c>
      <c r="Q65" s="563">
        <v>2453</v>
      </c>
    </row>
    <row r="66" spans="1:17" ht="15.75" hidden="1" thickBot="1" x14ac:dyDescent="0.3">
      <c r="A66" s="558" t="s">
        <v>9659</v>
      </c>
      <c r="B66" s="561" t="s">
        <v>9748</v>
      </c>
      <c r="C66" s="558" t="s">
        <v>9660</v>
      </c>
      <c r="D66" s="562" t="s">
        <v>2362</v>
      </c>
      <c r="E66" s="561" t="s">
        <v>2651</v>
      </c>
      <c r="F66" s="561" t="s">
        <v>9735</v>
      </c>
      <c r="G66" s="561">
        <v>2020</v>
      </c>
      <c r="H66" s="561">
        <v>0</v>
      </c>
      <c r="I66" s="561">
        <v>3</v>
      </c>
      <c r="J66" s="561">
        <v>74</v>
      </c>
      <c r="K66" s="561">
        <v>86</v>
      </c>
      <c r="L66" s="561">
        <v>110</v>
      </c>
      <c r="M66" s="561">
        <v>117</v>
      </c>
      <c r="N66" s="561">
        <v>602</v>
      </c>
      <c r="O66" s="561">
        <v>590</v>
      </c>
      <c r="P66" s="563">
        <v>135</v>
      </c>
      <c r="Q66" s="563">
        <v>303</v>
      </c>
    </row>
    <row r="67" spans="1:17" ht="15.75" hidden="1" thickBot="1" x14ac:dyDescent="0.3">
      <c r="A67" s="558" t="s">
        <v>9659</v>
      </c>
      <c r="B67" s="561" t="s">
        <v>9748</v>
      </c>
      <c r="C67" s="558" t="s">
        <v>9660</v>
      </c>
      <c r="D67" s="562" t="s">
        <v>2362</v>
      </c>
      <c r="E67" s="561" t="s">
        <v>2651</v>
      </c>
      <c r="F67" s="561" t="s">
        <v>9736</v>
      </c>
      <c r="G67" s="561">
        <v>21392</v>
      </c>
      <c r="H67" s="561">
        <v>56</v>
      </c>
      <c r="I67" s="561">
        <v>51</v>
      </c>
      <c r="J67" s="561">
        <v>677</v>
      </c>
      <c r="K67" s="561">
        <v>607</v>
      </c>
      <c r="L67" s="561">
        <v>1848</v>
      </c>
      <c r="M67" s="561">
        <v>1767</v>
      </c>
      <c r="N67" s="561">
        <v>5284</v>
      </c>
      <c r="O67" s="561">
        <v>5076</v>
      </c>
      <c r="P67" s="563">
        <v>2021</v>
      </c>
      <c r="Q67" s="563">
        <v>4005</v>
      </c>
    </row>
    <row r="68" spans="1:17" ht="15.75" hidden="1" thickBot="1" x14ac:dyDescent="0.3">
      <c r="A68" s="558" t="s">
        <v>9659</v>
      </c>
      <c r="B68" s="561" t="s">
        <v>9748</v>
      </c>
      <c r="C68" s="558" t="s">
        <v>9660</v>
      </c>
      <c r="D68" s="562" t="s">
        <v>2362</v>
      </c>
      <c r="E68" s="561" t="s">
        <v>2651</v>
      </c>
      <c r="F68" s="561" t="s">
        <v>9737</v>
      </c>
      <c r="G68" s="561">
        <v>14796</v>
      </c>
      <c r="H68" s="561">
        <v>78</v>
      </c>
      <c r="I68" s="561">
        <v>71</v>
      </c>
      <c r="J68" s="561">
        <v>351</v>
      </c>
      <c r="K68" s="561">
        <v>322</v>
      </c>
      <c r="L68" s="561">
        <v>859</v>
      </c>
      <c r="M68" s="561">
        <v>852</v>
      </c>
      <c r="N68" s="561">
        <v>3830</v>
      </c>
      <c r="O68" s="561">
        <v>3893</v>
      </c>
      <c r="P68" s="563">
        <v>1336</v>
      </c>
      <c r="Q68" s="563">
        <v>3204</v>
      </c>
    </row>
    <row r="69" spans="1:17" ht="15.75" hidden="1" thickBot="1" x14ac:dyDescent="0.3">
      <c r="A69" s="558" t="s">
        <v>9659</v>
      </c>
      <c r="B69" s="561" t="s">
        <v>9748</v>
      </c>
      <c r="C69" s="558" t="s">
        <v>9660</v>
      </c>
      <c r="D69" s="562" t="s">
        <v>2362</v>
      </c>
      <c r="E69" s="561" t="s">
        <v>2651</v>
      </c>
      <c r="F69" s="561" t="s">
        <v>9738</v>
      </c>
      <c r="G69" s="561">
        <v>26594</v>
      </c>
      <c r="H69" s="561">
        <v>297</v>
      </c>
      <c r="I69" s="561">
        <v>282</v>
      </c>
      <c r="J69" s="561">
        <v>1061</v>
      </c>
      <c r="K69" s="561">
        <v>951</v>
      </c>
      <c r="L69" s="561">
        <v>1950</v>
      </c>
      <c r="M69" s="561">
        <v>1814</v>
      </c>
      <c r="N69" s="561">
        <v>7077</v>
      </c>
      <c r="O69" s="561">
        <v>7716</v>
      </c>
      <c r="P69" s="563">
        <v>1777</v>
      </c>
      <c r="Q69" s="563">
        <v>3669</v>
      </c>
    </row>
    <row r="70" spans="1:17" ht="15.75" hidden="1" thickBot="1" x14ac:dyDescent="0.3">
      <c r="A70" s="558" t="s">
        <v>9659</v>
      </c>
      <c r="B70" s="561" t="s">
        <v>9748</v>
      </c>
      <c r="C70" s="558" t="s">
        <v>9660</v>
      </c>
      <c r="D70" s="562" t="s">
        <v>2362</v>
      </c>
      <c r="E70" s="561" t="s">
        <v>2651</v>
      </c>
      <c r="F70" s="561" t="s">
        <v>9739</v>
      </c>
      <c r="G70" s="561">
        <v>112341</v>
      </c>
      <c r="H70" s="561">
        <v>566</v>
      </c>
      <c r="I70" s="561">
        <v>528</v>
      </c>
      <c r="J70" s="561">
        <v>3267</v>
      </c>
      <c r="K70" s="561">
        <v>3013</v>
      </c>
      <c r="L70" s="561">
        <v>7975</v>
      </c>
      <c r="M70" s="561">
        <v>7482</v>
      </c>
      <c r="N70" s="561">
        <v>30705</v>
      </c>
      <c r="O70" s="561">
        <v>30689</v>
      </c>
      <c r="P70" s="563">
        <v>9061</v>
      </c>
      <c r="Q70" s="563">
        <v>19055</v>
      </c>
    </row>
    <row r="71" spans="1:17" ht="15.75" hidden="1" thickBot="1" x14ac:dyDescent="0.3">
      <c r="A71" s="558" t="s">
        <v>9659</v>
      </c>
      <c r="B71" s="561" t="s">
        <v>9749</v>
      </c>
      <c r="C71" s="558" t="s">
        <v>9660</v>
      </c>
      <c r="D71" s="562" t="s">
        <v>6332</v>
      </c>
      <c r="E71" s="561" t="s">
        <v>9750</v>
      </c>
      <c r="F71" s="561" t="s">
        <v>9732</v>
      </c>
      <c r="G71" s="561">
        <v>4359</v>
      </c>
      <c r="H71" s="561">
        <v>0</v>
      </c>
      <c r="I71" s="561">
        <v>0</v>
      </c>
      <c r="J71" s="561">
        <v>0</v>
      </c>
      <c r="K71" s="561">
        <v>0</v>
      </c>
      <c r="L71" s="561">
        <v>0</v>
      </c>
      <c r="M71" s="561">
        <v>0</v>
      </c>
      <c r="N71" s="561">
        <v>1408</v>
      </c>
      <c r="O71" s="561">
        <v>1493</v>
      </c>
      <c r="P71" s="563">
        <v>405</v>
      </c>
      <c r="Q71" s="563">
        <v>1053</v>
      </c>
    </row>
    <row r="72" spans="1:17" ht="15.75" hidden="1" thickBot="1" x14ac:dyDescent="0.3">
      <c r="A72" s="558" t="s">
        <v>9659</v>
      </c>
      <c r="B72" s="561" t="s">
        <v>9749</v>
      </c>
      <c r="C72" s="558" t="s">
        <v>9660</v>
      </c>
      <c r="D72" s="562" t="s">
        <v>6332</v>
      </c>
      <c r="E72" s="561" t="s">
        <v>9750</v>
      </c>
      <c r="F72" s="561" t="s">
        <v>9733</v>
      </c>
      <c r="G72" s="561">
        <v>5788</v>
      </c>
      <c r="H72" s="561">
        <v>0</v>
      </c>
      <c r="I72" s="561">
        <v>0</v>
      </c>
      <c r="J72" s="561">
        <v>0</v>
      </c>
      <c r="K72" s="561">
        <v>0</v>
      </c>
      <c r="L72" s="561">
        <v>0</v>
      </c>
      <c r="M72" s="561">
        <v>0</v>
      </c>
      <c r="N72" s="561">
        <v>1912</v>
      </c>
      <c r="O72" s="561">
        <v>2118</v>
      </c>
      <c r="P72" s="563">
        <v>594</v>
      </c>
      <c r="Q72" s="563">
        <v>1164</v>
      </c>
    </row>
    <row r="73" spans="1:17" ht="15.75" hidden="1" thickBot="1" x14ac:dyDescent="0.3">
      <c r="A73" s="558" t="s">
        <v>9659</v>
      </c>
      <c r="B73" s="561" t="s">
        <v>9749</v>
      </c>
      <c r="C73" s="558" t="s">
        <v>9660</v>
      </c>
      <c r="D73" s="562" t="s">
        <v>6332</v>
      </c>
      <c r="E73" s="561" t="s">
        <v>9750</v>
      </c>
      <c r="F73" s="561" t="s">
        <v>9734</v>
      </c>
      <c r="G73" s="561">
        <v>4889</v>
      </c>
      <c r="H73" s="561">
        <v>0</v>
      </c>
      <c r="I73" s="561">
        <v>0</v>
      </c>
      <c r="J73" s="561">
        <v>0</v>
      </c>
      <c r="K73" s="561">
        <v>0</v>
      </c>
      <c r="L73" s="561">
        <v>0</v>
      </c>
      <c r="M73" s="561">
        <v>0</v>
      </c>
      <c r="N73" s="561">
        <v>1599</v>
      </c>
      <c r="O73" s="561">
        <v>1784</v>
      </c>
      <c r="P73" s="563">
        <v>455</v>
      </c>
      <c r="Q73" s="563">
        <v>1051</v>
      </c>
    </row>
    <row r="74" spans="1:17" ht="15.75" hidden="1" thickBot="1" x14ac:dyDescent="0.3">
      <c r="A74" s="558" t="s">
        <v>9659</v>
      </c>
      <c r="B74" s="561" t="s">
        <v>9749</v>
      </c>
      <c r="C74" s="558" t="s">
        <v>9660</v>
      </c>
      <c r="D74" s="562" t="s">
        <v>6332</v>
      </c>
      <c r="E74" s="561" t="s">
        <v>9750</v>
      </c>
      <c r="F74" s="561" t="s">
        <v>9735</v>
      </c>
      <c r="G74" s="561">
        <v>982</v>
      </c>
      <c r="H74" s="561">
        <v>0</v>
      </c>
      <c r="I74" s="561">
        <v>0</v>
      </c>
      <c r="J74" s="561">
        <v>0</v>
      </c>
      <c r="K74" s="561">
        <v>0</v>
      </c>
      <c r="L74" s="561">
        <v>0</v>
      </c>
      <c r="M74" s="561">
        <v>0</v>
      </c>
      <c r="N74" s="561">
        <v>316</v>
      </c>
      <c r="O74" s="561">
        <v>347</v>
      </c>
      <c r="P74" s="563">
        <v>104</v>
      </c>
      <c r="Q74" s="563">
        <v>215</v>
      </c>
    </row>
    <row r="75" spans="1:17" ht="15.75" hidden="1" thickBot="1" x14ac:dyDescent="0.3">
      <c r="A75" s="558" t="s">
        <v>9659</v>
      </c>
      <c r="B75" s="561" t="s">
        <v>9749</v>
      </c>
      <c r="C75" s="558" t="s">
        <v>9660</v>
      </c>
      <c r="D75" s="562" t="s">
        <v>6332</v>
      </c>
      <c r="E75" s="561" t="s">
        <v>9750</v>
      </c>
      <c r="F75" s="561" t="s">
        <v>9736</v>
      </c>
      <c r="G75" s="561">
        <v>3977</v>
      </c>
      <c r="H75" s="561">
        <v>0</v>
      </c>
      <c r="I75" s="561">
        <v>0</v>
      </c>
      <c r="J75" s="561">
        <v>0</v>
      </c>
      <c r="K75" s="561">
        <v>0</v>
      </c>
      <c r="L75" s="561">
        <v>0</v>
      </c>
      <c r="M75" s="561">
        <v>0</v>
      </c>
      <c r="N75" s="561">
        <v>1086</v>
      </c>
      <c r="O75" s="561">
        <v>1281</v>
      </c>
      <c r="P75" s="563">
        <v>472</v>
      </c>
      <c r="Q75" s="563">
        <v>1138</v>
      </c>
    </row>
    <row r="76" spans="1:17" ht="15.75" hidden="1" thickBot="1" x14ac:dyDescent="0.3">
      <c r="A76" s="558" t="s">
        <v>9659</v>
      </c>
      <c r="B76" s="561" t="s">
        <v>9749</v>
      </c>
      <c r="C76" s="558" t="s">
        <v>9660</v>
      </c>
      <c r="D76" s="562" t="s">
        <v>6332</v>
      </c>
      <c r="E76" s="561" t="s">
        <v>9750</v>
      </c>
      <c r="F76" s="564" t="s">
        <v>9737</v>
      </c>
      <c r="G76" s="564">
        <v>3194</v>
      </c>
      <c r="H76" s="564">
        <v>0</v>
      </c>
      <c r="I76" s="564">
        <v>0</v>
      </c>
      <c r="J76" s="564">
        <v>0</v>
      </c>
      <c r="K76" s="564">
        <v>0</v>
      </c>
      <c r="L76" s="564">
        <v>0</v>
      </c>
      <c r="M76" s="564">
        <v>0</v>
      </c>
      <c r="N76" s="564">
        <v>1065</v>
      </c>
      <c r="O76" s="564">
        <v>1186</v>
      </c>
      <c r="P76" s="565">
        <v>325</v>
      </c>
      <c r="Q76" s="565">
        <v>618</v>
      </c>
    </row>
    <row r="77" spans="1:17" ht="15.75" hidden="1" thickBot="1" x14ac:dyDescent="0.3">
      <c r="A77" s="558" t="s">
        <v>9659</v>
      </c>
      <c r="B77" s="561" t="s">
        <v>9749</v>
      </c>
      <c r="C77" s="558" t="s">
        <v>9660</v>
      </c>
      <c r="D77" s="562" t="s">
        <v>6332</v>
      </c>
      <c r="E77" s="561" t="s">
        <v>9750</v>
      </c>
      <c r="F77" s="561" t="s">
        <v>9738</v>
      </c>
      <c r="G77" s="561">
        <v>21460</v>
      </c>
      <c r="H77" s="561">
        <v>0</v>
      </c>
      <c r="I77" s="561">
        <v>0</v>
      </c>
      <c r="J77" s="561">
        <v>0</v>
      </c>
      <c r="K77" s="561">
        <v>0</v>
      </c>
      <c r="L77" s="561">
        <v>0</v>
      </c>
      <c r="M77" s="561">
        <v>0</v>
      </c>
      <c r="N77" s="561">
        <v>6437</v>
      </c>
      <c r="O77" s="561">
        <v>7158</v>
      </c>
      <c r="P77" s="563">
        <v>2269</v>
      </c>
      <c r="Q77" s="563">
        <v>5596</v>
      </c>
    </row>
    <row r="78" spans="1:17" ht="15.75" hidden="1" thickBot="1" x14ac:dyDescent="0.3">
      <c r="A78" s="558" t="s">
        <v>9659</v>
      </c>
      <c r="B78" s="561" t="s">
        <v>9749</v>
      </c>
      <c r="C78" s="558" t="s">
        <v>9660</v>
      </c>
      <c r="D78" s="562" t="s">
        <v>6332</v>
      </c>
      <c r="E78" s="561" t="s">
        <v>9750</v>
      </c>
      <c r="F78" s="561" t="s">
        <v>9739</v>
      </c>
      <c r="G78" s="561">
        <v>44649</v>
      </c>
      <c r="H78" s="561">
        <v>0</v>
      </c>
      <c r="I78" s="561">
        <v>0</v>
      </c>
      <c r="J78" s="561">
        <v>0</v>
      </c>
      <c r="K78" s="561">
        <v>0</v>
      </c>
      <c r="L78" s="561">
        <v>0</v>
      </c>
      <c r="M78" s="561">
        <v>0</v>
      </c>
      <c r="N78" s="561">
        <v>13823</v>
      </c>
      <c r="O78" s="561">
        <v>15367</v>
      </c>
      <c r="P78" s="563">
        <v>4624</v>
      </c>
      <c r="Q78" s="563">
        <v>10835</v>
      </c>
    </row>
    <row r="79" spans="1:17" ht="15.75" hidden="1" thickBot="1" x14ac:dyDescent="0.3">
      <c r="A79" s="558" t="s">
        <v>9659</v>
      </c>
      <c r="B79" s="561" t="s">
        <v>9751</v>
      </c>
      <c r="C79" s="558" t="s">
        <v>9660</v>
      </c>
      <c r="D79" s="562" t="s">
        <v>5323</v>
      </c>
      <c r="E79" s="561" t="s">
        <v>9752</v>
      </c>
      <c r="F79" s="561" t="s">
        <v>9732</v>
      </c>
      <c r="G79" s="561">
        <v>1107</v>
      </c>
      <c r="H79" s="561">
        <v>0</v>
      </c>
      <c r="I79" s="561">
        <v>0</v>
      </c>
      <c r="J79" s="561">
        <v>0</v>
      </c>
      <c r="K79" s="561">
        <v>0</v>
      </c>
      <c r="L79" s="561">
        <v>0</v>
      </c>
      <c r="M79" s="561">
        <v>0</v>
      </c>
      <c r="N79" s="561">
        <v>472</v>
      </c>
      <c r="O79" s="561">
        <v>432</v>
      </c>
      <c r="P79" s="563">
        <v>67</v>
      </c>
      <c r="Q79" s="563">
        <v>136</v>
      </c>
    </row>
    <row r="80" spans="1:17" ht="15.75" hidden="1" thickBot="1" x14ac:dyDescent="0.3">
      <c r="A80" s="558" t="s">
        <v>9659</v>
      </c>
      <c r="B80" s="561" t="s">
        <v>9751</v>
      </c>
      <c r="C80" s="558" t="s">
        <v>9660</v>
      </c>
      <c r="D80" s="562" t="s">
        <v>5323</v>
      </c>
      <c r="E80" s="561" t="s">
        <v>9752</v>
      </c>
      <c r="F80" s="561" t="s">
        <v>9733</v>
      </c>
      <c r="G80" s="561">
        <v>3555</v>
      </c>
      <c r="H80" s="561">
        <v>0</v>
      </c>
      <c r="I80" s="561">
        <v>0</v>
      </c>
      <c r="J80" s="561">
        <v>0</v>
      </c>
      <c r="K80" s="561">
        <v>0</v>
      </c>
      <c r="L80" s="561">
        <v>0</v>
      </c>
      <c r="M80" s="561">
        <v>0</v>
      </c>
      <c r="N80" s="561">
        <v>1483</v>
      </c>
      <c r="O80" s="561">
        <v>1237</v>
      </c>
      <c r="P80" s="563">
        <v>294</v>
      </c>
      <c r="Q80" s="563">
        <v>541</v>
      </c>
    </row>
    <row r="81" spans="1:17" ht="15.75" hidden="1" thickBot="1" x14ac:dyDescent="0.3">
      <c r="A81" s="558" t="s">
        <v>9659</v>
      </c>
      <c r="B81" s="561" t="s">
        <v>9751</v>
      </c>
      <c r="C81" s="558" t="s">
        <v>9660</v>
      </c>
      <c r="D81" s="562" t="s">
        <v>5323</v>
      </c>
      <c r="E81" s="561" t="s">
        <v>9752</v>
      </c>
      <c r="F81" s="561" t="s">
        <v>9734</v>
      </c>
      <c r="G81" s="561">
        <v>2134</v>
      </c>
      <c r="H81" s="561">
        <v>0</v>
      </c>
      <c r="I81" s="561">
        <v>0</v>
      </c>
      <c r="J81" s="561">
        <v>0</v>
      </c>
      <c r="K81" s="561">
        <v>0</v>
      </c>
      <c r="L81" s="561">
        <v>0</v>
      </c>
      <c r="M81" s="561">
        <v>0</v>
      </c>
      <c r="N81" s="561">
        <v>883</v>
      </c>
      <c r="O81" s="561">
        <v>787</v>
      </c>
      <c r="P81" s="563">
        <v>144</v>
      </c>
      <c r="Q81" s="563">
        <v>320</v>
      </c>
    </row>
    <row r="82" spans="1:17" ht="15.75" hidden="1" thickBot="1" x14ac:dyDescent="0.3">
      <c r="A82" s="558" t="s">
        <v>9659</v>
      </c>
      <c r="B82" s="561" t="s">
        <v>9751</v>
      </c>
      <c r="C82" s="558" t="s">
        <v>9660</v>
      </c>
      <c r="D82" s="562" t="s">
        <v>5323</v>
      </c>
      <c r="E82" s="561" t="s">
        <v>9752</v>
      </c>
      <c r="F82" s="561" t="s">
        <v>9735</v>
      </c>
      <c r="G82" s="561">
        <v>2219</v>
      </c>
      <c r="H82" s="561">
        <v>0</v>
      </c>
      <c r="I82" s="561">
        <v>0</v>
      </c>
      <c r="J82" s="561">
        <v>0</v>
      </c>
      <c r="K82" s="561">
        <v>0</v>
      </c>
      <c r="L82" s="561">
        <v>0</v>
      </c>
      <c r="M82" s="561">
        <v>0</v>
      </c>
      <c r="N82" s="561">
        <v>723</v>
      </c>
      <c r="O82" s="561">
        <v>583</v>
      </c>
      <c r="P82" s="563">
        <v>250</v>
      </c>
      <c r="Q82" s="563">
        <v>663</v>
      </c>
    </row>
    <row r="83" spans="1:17" ht="15.75" hidden="1" thickBot="1" x14ac:dyDescent="0.3">
      <c r="A83" s="558" t="s">
        <v>9659</v>
      </c>
      <c r="B83" s="561" t="s">
        <v>9751</v>
      </c>
      <c r="C83" s="558" t="s">
        <v>9660</v>
      </c>
      <c r="D83" s="562" t="s">
        <v>5323</v>
      </c>
      <c r="E83" s="561" t="s">
        <v>9752</v>
      </c>
      <c r="F83" s="561" t="s">
        <v>9736</v>
      </c>
      <c r="G83" s="561">
        <v>1725</v>
      </c>
      <c r="H83" s="561">
        <v>0</v>
      </c>
      <c r="I83" s="561">
        <v>0</v>
      </c>
      <c r="J83" s="561">
        <v>0</v>
      </c>
      <c r="K83" s="561">
        <v>0</v>
      </c>
      <c r="L83" s="561">
        <v>0</v>
      </c>
      <c r="M83" s="561">
        <v>0</v>
      </c>
      <c r="N83" s="561">
        <v>507</v>
      </c>
      <c r="O83" s="561">
        <v>523</v>
      </c>
      <c r="P83" s="563">
        <v>199</v>
      </c>
      <c r="Q83" s="563">
        <v>496</v>
      </c>
    </row>
    <row r="84" spans="1:17" ht="15.75" hidden="1" thickBot="1" x14ac:dyDescent="0.3">
      <c r="A84" s="558" t="s">
        <v>9659</v>
      </c>
      <c r="B84" s="561" t="s">
        <v>9751</v>
      </c>
      <c r="C84" s="558" t="s">
        <v>9660</v>
      </c>
      <c r="D84" s="562" t="s">
        <v>5323</v>
      </c>
      <c r="E84" s="561" t="s">
        <v>9752</v>
      </c>
      <c r="F84" s="561" t="s">
        <v>9737</v>
      </c>
      <c r="G84" s="561">
        <v>10147</v>
      </c>
      <c r="H84" s="561">
        <v>0</v>
      </c>
      <c r="I84" s="561">
        <v>0</v>
      </c>
      <c r="J84" s="561">
        <v>0</v>
      </c>
      <c r="K84" s="561">
        <v>0</v>
      </c>
      <c r="L84" s="561">
        <v>0</v>
      </c>
      <c r="M84" s="561">
        <v>0</v>
      </c>
      <c r="N84" s="561">
        <v>3478</v>
      </c>
      <c r="O84" s="561">
        <v>3768</v>
      </c>
      <c r="P84" s="563">
        <v>816</v>
      </c>
      <c r="Q84" s="563">
        <v>2085</v>
      </c>
    </row>
    <row r="85" spans="1:17" ht="15.75" hidden="1" thickBot="1" x14ac:dyDescent="0.3">
      <c r="A85" s="558" t="s">
        <v>9659</v>
      </c>
      <c r="B85" s="561" t="s">
        <v>9751</v>
      </c>
      <c r="C85" s="558" t="s">
        <v>9660</v>
      </c>
      <c r="D85" s="562" t="s">
        <v>5323</v>
      </c>
      <c r="E85" s="561" t="s">
        <v>9752</v>
      </c>
      <c r="F85" s="561" t="s">
        <v>9738</v>
      </c>
      <c r="G85" s="561">
        <v>17473</v>
      </c>
      <c r="H85" s="561">
        <v>0</v>
      </c>
      <c r="I85" s="561">
        <v>0</v>
      </c>
      <c r="J85" s="561">
        <v>0</v>
      </c>
      <c r="K85" s="561">
        <v>0</v>
      </c>
      <c r="L85" s="561">
        <v>0</v>
      </c>
      <c r="M85" s="561">
        <v>0</v>
      </c>
      <c r="N85" s="561">
        <v>5636</v>
      </c>
      <c r="O85" s="561">
        <v>6230</v>
      </c>
      <c r="P85" s="563">
        <v>1476</v>
      </c>
      <c r="Q85" s="563">
        <v>4131</v>
      </c>
    </row>
    <row r="86" spans="1:17" ht="15.75" hidden="1" thickBot="1" x14ac:dyDescent="0.3">
      <c r="A86" s="558" t="s">
        <v>9659</v>
      </c>
      <c r="B86" s="561" t="s">
        <v>9751</v>
      </c>
      <c r="C86" s="558" t="s">
        <v>9660</v>
      </c>
      <c r="D86" s="562" t="s">
        <v>5323</v>
      </c>
      <c r="E86" s="561" t="s">
        <v>9752</v>
      </c>
      <c r="F86" s="561" t="s">
        <v>9739</v>
      </c>
      <c r="G86" s="561">
        <v>38360</v>
      </c>
      <c r="H86" s="561">
        <v>0</v>
      </c>
      <c r="I86" s="561">
        <v>0</v>
      </c>
      <c r="J86" s="561">
        <v>0</v>
      </c>
      <c r="K86" s="561">
        <v>0</v>
      </c>
      <c r="L86" s="561">
        <v>0</v>
      </c>
      <c r="M86" s="561">
        <v>0</v>
      </c>
      <c r="N86" s="561">
        <v>13182</v>
      </c>
      <c r="O86" s="561">
        <v>13560</v>
      </c>
      <c r="P86" s="563">
        <v>3246</v>
      </c>
      <c r="Q86" s="563">
        <v>8372</v>
      </c>
    </row>
    <row r="87" spans="1:17" ht="15.75" hidden="1" thickBot="1" x14ac:dyDescent="0.3">
      <c r="A87" s="558" t="s">
        <v>9659</v>
      </c>
      <c r="B87" s="561" t="s">
        <v>9753</v>
      </c>
      <c r="C87" s="558" t="s">
        <v>9660</v>
      </c>
      <c r="D87" s="562" t="s">
        <v>4973</v>
      </c>
      <c r="E87" s="561" t="s">
        <v>9754</v>
      </c>
      <c r="F87" s="561" t="s">
        <v>9732</v>
      </c>
      <c r="G87" s="561">
        <v>11122</v>
      </c>
      <c r="H87" s="561">
        <v>31</v>
      </c>
      <c r="I87" s="561">
        <v>29</v>
      </c>
      <c r="J87" s="561">
        <v>300</v>
      </c>
      <c r="K87" s="561">
        <v>281</v>
      </c>
      <c r="L87" s="561">
        <v>946</v>
      </c>
      <c r="M87" s="561">
        <v>994</v>
      </c>
      <c r="N87" s="561">
        <v>2851</v>
      </c>
      <c r="O87" s="561">
        <v>2840</v>
      </c>
      <c r="P87" s="563">
        <v>875</v>
      </c>
      <c r="Q87" s="563">
        <v>1975</v>
      </c>
    </row>
    <row r="88" spans="1:17" ht="15.75" hidden="1" thickBot="1" x14ac:dyDescent="0.3">
      <c r="A88" s="558" t="s">
        <v>9659</v>
      </c>
      <c r="B88" s="561" t="s">
        <v>9753</v>
      </c>
      <c r="C88" s="558" t="s">
        <v>9660</v>
      </c>
      <c r="D88" s="562" t="s">
        <v>4973</v>
      </c>
      <c r="E88" s="561" t="s">
        <v>9754</v>
      </c>
      <c r="F88" s="561" t="s">
        <v>9733</v>
      </c>
      <c r="G88" s="561">
        <v>29905</v>
      </c>
      <c r="H88" s="561">
        <v>295</v>
      </c>
      <c r="I88" s="561">
        <v>252</v>
      </c>
      <c r="J88" s="561">
        <v>1496</v>
      </c>
      <c r="K88" s="561">
        <v>1410</v>
      </c>
      <c r="L88" s="561">
        <v>3465</v>
      </c>
      <c r="M88" s="561">
        <v>3125</v>
      </c>
      <c r="N88" s="561">
        <v>6410</v>
      </c>
      <c r="O88" s="561">
        <v>7294</v>
      </c>
      <c r="P88" s="563">
        <v>1751</v>
      </c>
      <c r="Q88" s="563">
        <v>4407</v>
      </c>
    </row>
    <row r="89" spans="1:17" ht="15.75" hidden="1" thickBot="1" x14ac:dyDescent="0.3">
      <c r="A89" s="558" t="s">
        <v>9659</v>
      </c>
      <c r="B89" s="561" t="s">
        <v>9753</v>
      </c>
      <c r="C89" s="558" t="s">
        <v>9660</v>
      </c>
      <c r="D89" s="562" t="s">
        <v>4973</v>
      </c>
      <c r="E89" s="561" t="s">
        <v>9754</v>
      </c>
      <c r="F89" s="561" t="s">
        <v>9734</v>
      </c>
      <c r="G89" s="561">
        <v>3250</v>
      </c>
      <c r="H89" s="561">
        <v>21</v>
      </c>
      <c r="I89" s="561">
        <v>20</v>
      </c>
      <c r="J89" s="561">
        <v>101</v>
      </c>
      <c r="K89" s="561">
        <v>87</v>
      </c>
      <c r="L89" s="561">
        <v>321</v>
      </c>
      <c r="M89" s="561">
        <v>274</v>
      </c>
      <c r="N89" s="561">
        <v>969</v>
      </c>
      <c r="O89" s="561">
        <v>995</v>
      </c>
      <c r="P89" s="563">
        <v>134</v>
      </c>
      <c r="Q89" s="563">
        <v>328</v>
      </c>
    </row>
    <row r="90" spans="1:17" ht="15.75" hidden="1" thickBot="1" x14ac:dyDescent="0.3">
      <c r="A90" s="558" t="s">
        <v>9659</v>
      </c>
      <c r="B90" s="561" t="s">
        <v>9753</v>
      </c>
      <c r="C90" s="558" t="s">
        <v>9660</v>
      </c>
      <c r="D90" s="562" t="s">
        <v>4973</v>
      </c>
      <c r="E90" s="561" t="s">
        <v>9754</v>
      </c>
      <c r="F90" s="561" t="s">
        <v>9735</v>
      </c>
      <c r="G90" s="561">
        <v>674</v>
      </c>
      <c r="H90" s="561">
        <v>0</v>
      </c>
      <c r="I90" s="561">
        <v>0</v>
      </c>
      <c r="J90" s="561">
        <v>17</v>
      </c>
      <c r="K90" s="561">
        <v>9</v>
      </c>
      <c r="L90" s="561">
        <v>68</v>
      </c>
      <c r="M90" s="561">
        <v>40</v>
      </c>
      <c r="N90" s="561">
        <v>194</v>
      </c>
      <c r="O90" s="561">
        <v>191</v>
      </c>
      <c r="P90" s="563">
        <v>48</v>
      </c>
      <c r="Q90" s="563">
        <v>107</v>
      </c>
    </row>
    <row r="91" spans="1:17" ht="15.75" hidden="1" thickBot="1" x14ac:dyDescent="0.3">
      <c r="A91" s="558" t="s">
        <v>9659</v>
      </c>
      <c r="B91" s="561" t="s">
        <v>9753</v>
      </c>
      <c r="C91" s="558" t="s">
        <v>9660</v>
      </c>
      <c r="D91" s="562" t="s">
        <v>4973</v>
      </c>
      <c r="E91" s="561" t="s">
        <v>9754</v>
      </c>
      <c r="F91" s="561" t="s">
        <v>9736</v>
      </c>
      <c r="G91" s="561">
        <v>3843</v>
      </c>
      <c r="H91" s="561">
        <v>22</v>
      </c>
      <c r="I91" s="561">
        <v>20</v>
      </c>
      <c r="J91" s="561">
        <v>123</v>
      </c>
      <c r="K91" s="561">
        <v>126</v>
      </c>
      <c r="L91" s="561">
        <v>325</v>
      </c>
      <c r="M91" s="561">
        <v>298</v>
      </c>
      <c r="N91" s="561">
        <v>928</v>
      </c>
      <c r="O91" s="561">
        <v>942</v>
      </c>
      <c r="P91" s="563">
        <v>311</v>
      </c>
      <c r="Q91" s="563">
        <v>748</v>
      </c>
    </row>
    <row r="92" spans="1:17" ht="15.75" hidden="1" thickBot="1" x14ac:dyDescent="0.3">
      <c r="A92" s="558" t="s">
        <v>9659</v>
      </c>
      <c r="B92" s="561" t="s">
        <v>9753</v>
      </c>
      <c r="C92" s="558" t="s">
        <v>9660</v>
      </c>
      <c r="D92" s="562" t="s">
        <v>4973</v>
      </c>
      <c r="E92" s="561" t="s">
        <v>9754</v>
      </c>
      <c r="F92" s="561" t="s">
        <v>9737</v>
      </c>
      <c r="G92" s="561">
        <v>4362</v>
      </c>
      <c r="H92" s="561">
        <v>19</v>
      </c>
      <c r="I92" s="561">
        <v>14</v>
      </c>
      <c r="J92" s="561">
        <v>155</v>
      </c>
      <c r="K92" s="561">
        <v>144</v>
      </c>
      <c r="L92" s="561">
        <v>392</v>
      </c>
      <c r="M92" s="561">
        <v>403</v>
      </c>
      <c r="N92" s="561">
        <v>1046</v>
      </c>
      <c r="O92" s="561">
        <v>1343</v>
      </c>
      <c r="P92" s="563">
        <v>227</v>
      </c>
      <c r="Q92" s="563">
        <v>619</v>
      </c>
    </row>
    <row r="93" spans="1:17" ht="15.75" hidden="1" thickBot="1" x14ac:dyDescent="0.3">
      <c r="A93" s="558" t="s">
        <v>9659</v>
      </c>
      <c r="B93" s="561" t="s">
        <v>9753</v>
      </c>
      <c r="C93" s="558" t="s">
        <v>9660</v>
      </c>
      <c r="D93" s="562" t="s">
        <v>4973</v>
      </c>
      <c r="E93" s="561" t="s">
        <v>9754</v>
      </c>
      <c r="F93" s="561" t="s">
        <v>9738</v>
      </c>
      <c r="G93" s="561">
        <v>11879</v>
      </c>
      <c r="H93" s="561">
        <v>143</v>
      </c>
      <c r="I93" s="561">
        <v>124</v>
      </c>
      <c r="J93" s="561">
        <v>535</v>
      </c>
      <c r="K93" s="561">
        <v>537</v>
      </c>
      <c r="L93" s="561">
        <v>1366</v>
      </c>
      <c r="M93" s="561">
        <v>1156</v>
      </c>
      <c r="N93" s="561">
        <v>2913</v>
      </c>
      <c r="O93" s="561">
        <v>3356</v>
      </c>
      <c r="P93" s="563">
        <v>522</v>
      </c>
      <c r="Q93" s="563">
        <v>1227</v>
      </c>
    </row>
    <row r="94" spans="1:17" ht="15.75" hidden="1" thickBot="1" x14ac:dyDescent="0.3">
      <c r="A94" s="558" t="s">
        <v>9659</v>
      </c>
      <c r="B94" s="561" t="s">
        <v>9753</v>
      </c>
      <c r="C94" s="558" t="s">
        <v>9660</v>
      </c>
      <c r="D94" s="562" t="s">
        <v>4973</v>
      </c>
      <c r="E94" s="561" t="s">
        <v>9754</v>
      </c>
      <c r="F94" s="561" t="s">
        <v>9739</v>
      </c>
      <c r="G94" s="561">
        <v>65035</v>
      </c>
      <c r="H94" s="561">
        <v>531</v>
      </c>
      <c r="I94" s="561">
        <v>459</v>
      </c>
      <c r="J94" s="561">
        <v>2727</v>
      </c>
      <c r="K94" s="561">
        <v>2594</v>
      </c>
      <c r="L94" s="561">
        <v>6883</v>
      </c>
      <c r="M94" s="561">
        <v>6290</v>
      </c>
      <c r="N94" s="561">
        <v>15311</v>
      </c>
      <c r="O94" s="561">
        <v>16961</v>
      </c>
      <c r="P94" s="563">
        <v>3868</v>
      </c>
      <c r="Q94" s="563">
        <v>9411</v>
      </c>
    </row>
    <row r="95" spans="1:17" ht="15.75" hidden="1" thickBot="1" x14ac:dyDescent="0.3">
      <c r="A95" s="558" t="s">
        <v>9659</v>
      </c>
      <c r="B95" s="561" t="s">
        <v>9755</v>
      </c>
      <c r="C95" s="558" t="s">
        <v>9660</v>
      </c>
      <c r="D95" s="562" t="s">
        <v>4352</v>
      </c>
      <c r="E95" s="561" t="s">
        <v>9756</v>
      </c>
      <c r="F95" s="561" t="s">
        <v>9732</v>
      </c>
      <c r="G95" s="561">
        <v>1544</v>
      </c>
      <c r="H95" s="561">
        <v>19</v>
      </c>
      <c r="I95" s="561">
        <v>17</v>
      </c>
      <c r="J95" s="561">
        <v>165</v>
      </c>
      <c r="K95" s="561">
        <v>168</v>
      </c>
      <c r="L95" s="561">
        <v>599</v>
      </c>
      <c r="M95" s="561">
        <v>576</v>
      </c>
      <c r="N95" s="561">
        <v>0</v>
      </c>
      <c r="O95" s="561">
        <v>0</v>
      </c>
      <c r="P95" s="563">
        <v>0</v>
      </c>
      <c r="Q95" s="563">
        <v>0</v>
      </c>
    </row>
    <row r="96" spans="1:17" ht="15.75" hidden="1" thickBot="1" x14ac:dyDescent="0.3">
      <c r="A96" s="558" t="s">
        <v>9659</v>
      </c>
      <c r="B96" s="561" t="s">
        <v>9755</v>
      </c>
      <c r="C96" s="558" t="s">
        <v>9660</v>
      </c>
      <c r="D96" s="562" t="s">
        <v>4352</v>
      </c>
      <c r="E96" s="561" t="s">
        <v>9756</v>
      </c>
      <c r="F96" s="561" t="s">
        <v>9733</v>
      </c>
      <c r="G96" s="561">
        <v>4271</v>
      </c>
      <c r="H96" s="561">
        <v>71</v>
      </c>
      <c r="I96" s="561">
        <v>65</v>
      </c>
      <c r="J96" s="561">
        <v>624</v>
      </c>
      <c r="K96" s="561">
        <v>539</v>
      </c>
      <c r="L96" s="561">
        <v>1452</v>
      </c>
      <c r="M96" s="561">
        <v>1520</v>
      </c>
      <c r="N96" s="561">
        <v>0</v>
      </c>
      <c r="O96" s="561">
        <v>0</v>
      </c>
      <c r="P96" s="563">
        <v>0</v>
      </c>
      <c r="Q96" s="563">
        <v>0</v>
      </c>
    </row>
    <row r="97" spans="1:17" ht="15.75" hidden="1" thickBot="1" x14ac:dyDescent="0.3">
      <c r="A97" s="558" t="s">
        <v>9659</v>
      </c>
      <c r="B97" s="561" t="s">
        <v>9755</v>
      </c>
      <c r="C97" s="558" t="s">
        <v>9660</v>
      </c>
      <c r="D97" s="562" t="s">
        <v>4352</v>
      </c>
      <c r="E97" s="561" t="s">
        <v>9756</v>
      </c>
      <c r="F97" s="561" t="s">
        <v>9734</v>
      </c>
      <c r="G97" s="561">
        <v>3131</v>
      </c>
      <c r="H97" s="561">
        <v>79</v>
      </c>
      <c r="I97" s="561">
        <v>61</v>
      </c>
      <c r="J97" s="561">
        <v>413</v>
      </c>
      <c r="K97" s="561">
        <v>422</v>
      </c>
      <c r="L97" s="561">
        <v>1138</v>
      </c>
      <c r="M97" s="561">
        <v>1018</v>
      </c>
      <c r="N97" s="561">
        <v>0</v>
      </c>
      <c r="O97" s="561">
        <v>0</v>
      </c>
      <c r="P97" s="563">
        <v>0</v>
      </c>
      <c r="Q97" s="563">
        <v>0</v>
      </c>
    </row>
    <row r="98" spans="1:17" ht="15.75" hidden="1" thickBot="1" x14ac:dyDescent="0.3">
      <c r="A98" s="558" t="s">
        <v>9659</v>
      </c>
      <c r="B98" s="561" t="s">
        <v>9755</v>
      </c>
      <c r="C98" s="558" t="s">
        <v>9660</v>
      </c>
      <c r="D98" s="562" t="s">
        <v>4352</v>
      </c>
      <c r="E98" s="561" t="s">
        <v>9756</v>
      </c>
      <c r="F98" s="561" t="s">
        <v>9735</v>
      </c>
      <c r="G98" s="561">
        <v>1653</v>
      </c>
      <c r="H98" s="561">
        <v>29</v>
      </c>
      <c r="I98" s="561">
        <v>37</v>
      </c>
      <c r="J98" s="561">
        <v>272</v>
      </c>
      <c r="K98" s="561">
        <v>248</v>
      </c>
      <c r="L98" s="561">
        <v>560</v>
      </c>
      <c r="M98" s="561">
        <v>507</v>
      </c>
      <c r="N98" s="561">
        <v>0</v>
      </c>
      <c r="O98" s="561">
        <v>0</v>
      </c>
      <c r="P98" s="563">
        <v>0</v>
      </c>
      <c r="Q98" s="563">
        <v>0</v>
      </c>
    </row>
    <row r="99" spans="1:17" ht="15.75" hidden="1" thickBot="1" x14ac:dyDescent="0.3">
      <c r="A99" s="558" t="s">
        <v>9659</v>
      </c>
      <c r="B99" s="561" t="s">
        <v>9755</v>
      </c>
      <c r="C99" s="558" t="s">
        <v>9660</v>
      </c>
      <c r="D99" s="562" t="s">
        <v>4352</v>
      </c>
      <c r="E99" s="561" t="s">
        <v>9756</v>
      </c>
      <c r="F99" s="561" t="s">
        <v>9736</v>
      </c>
      <c r="G99" s="561">
        <v>1788</v>
      </c>
      <c r="H99" s="561">
        <v>23</v>
      </c>
      <c r="I99" s="561">
        <v>22</v>
      </c>
      <c r="J99" s="561">
        <v>188</v>
      </c>
      <c r="K99" s="561">
        <v>186</v>
      </c>
      <c r="L99" s="561">
        <v>691</v>
      </c>
      <c r="M99" s="561">
        <v>678</v>
      </c>
      <c r="N99" s="561">
        <v>0</v>
      </c>
      <c r="O99" s="561">
        <v>0</v>
      </c>
      <c r="P99" s="563">
        <v>0</v>
      </c>
      <c r="Q99" s="563">
        <v>0</v>
      </c>
    </row>
    <row r="100" spans="1:17" ht="15.75" hidden="1" thickBot="1" x14ac:dyDescent="0.3">
      <c r="A100" s="558" t="s">
        <v>9659</v>
      </c>
      <c r="B100" s="561" t="s">
        <v>9755</v>
      </c>
      <c r="C100" s="558" t="s">
        <v>9660</v>
      </c>
      <c r="D100" s="562" t="s">
        <v>4352</v>
      </c>
      <c r="E100" s="561" t="s">
        <v>9756</v>
      </c>
      <c r="F100" s="561" t="s">
        <v>9737</v>
      </c>
      <c r="G100" s="561">
        <v>2417</v>
      </c>
      <c r="H100" s="561">
        <v>96</v>
      </c>
      <c r="I100" s="561">
        <v>93</v>
      </c>
      <c r="J100" s="561">
        <v>305</v>
      </c>
      <c r="K100" s="561">
        <v>316</v>
      </c>
      <c r="L100" s="561">
        <v>847</v>
      </c>
      <c r="M100" s="561">
        <v>760</v>
      </c>
      <c r="N100" s="561">
        <v>0</v>
      </c>
      <c r="O100" s="561">
        <v>0</v>
      </c>
      <c r="P100" s="563">
        <v>0</v>
      </c>
      <c r="Q100" s="563">
        <v>0</v>
      </c>
    </row>
    <row r="101" spans="1:17" ht="15.75" hidden="1" thickBot="1" x14ac:dyDescent="0.3">
      <c r="A101" s="558" t="s">
        <v>9659</v>
      </c>
      <c r="B101" s="561" t="s">
        <v>9755</v>
      </c>
      <c r="C101" s="558" t="s">
        <v>9660</v>
      </c>
      <c r="D101" s="562" t="s">
        <v>4352</v>
      </c>
      <c r="E101" s="561" t="s">
        <v>9756</v>
      </c>
      <c r="F101" s="561" t="s">
        <v>9738</v>
      </c>
      <c r="G101" s="561">
        <v>23136</v>
      </c>
      <c r="H101" s="561">
        <v>473</v>
      </c>
      <c r="I101" s="561">
        <v>437</v>
      </c>
      <c r="J101" s="561">
        <v>2946</v>
      </c>
      <c r="K101" s="561">
        <v>2882</v>
      </c>
      <c r="L101" s="561">
        <v>8513</v>
      </c>
      <c r="M101" s="561">
        <v>7885</v>
      </c>
      <c r="N101" s="561">
        <v>0</v>
      </c>
      <c r="O101" s="561">
        <v>0</v>
      </c>
      <c r="P101" s="563">
        <v>0</v>
      </c>
      <c r="Q101" s="563">
        <v>0</v>
      </c>
    </row>
    <row r="102" spans="1:17" ht="15.75" hidden="1" thickBot="1" x14ac:dyDescent="0.3">
      <c r="A102" s="558" t="s">
        <v>9659</v>
      </c>
      <c r="B102" s="561" t="s">
        <v>9755</v>
      </c>
      <c r="C102" s="558" t="s">
        <v>9660</v>
      </c>
      <c r="D102" s="562" t="s">
        <v>4352</v>
      </c>
      <c r="E102" s="561" t="s">
        <v>9756</v>
      </c>
      <c r="F102" s="561" t="s">
        <v>9739</v>
      </c>
      <c r="G102" s="561">
        <v>37940</v>
      </c>
      <c r="H102" s="561">
        <v>790</v>
      </c>
      <c r="I102" s="561">
        <v>732</v>
      </c>
      <c r="J102" s="561">
        <v>4913</v>
      </c>
      <c r="K102" s="561">
        <v>4761</v>
      </c>
      <c r="L102" s="561">
        <v>13800</v>
      </c>
      <c r="M102" s="561">
        <v>12944</v>
      </c>
      <c r="N102" s="561">
        <v>0</v>
      </c>
      <c r="O102" s="561">
        <v>0</v>
      </c>
      <c r="P102" s="563">
        <v>0</v>
      </c>
      <c r="Q102" s="563">
        <v>0</v>
      </c>
    </row>
    <row r="103" spans="1:17" ht="15.75" hidden="1" thickBot="1" x14ac:dyDescent="0.3">
      <c r="A103" s="558" t="s">
        <v>9659</v>
      </c>
      <c r="B103" s="561" t="s">
        <v>9757</v>
      </c>
      <c r="C103" s="558" t="s">
        <v>9660</v>
      </c>
      <c r="D103" s="562" t="s">
        <v>3898</v>
      </c>
      <c r="E103" s="561" t="s">
        <v>9758</v>
      </c>
      <c r="F103" s="561" t="s">
        <v>9732</v>
      </c>
      <c r="G103" s="561">
        <v>3808</v>
      </c>
      <c r="H103" s="561">
        <v>61</v>
      </c>
      <c r="I103" s="561">
        <v>63</v>
      </c>
      <c r="J103" s="561">
        <v>529</v>
      </c>
      <c r="K103" s="561">
        <v>521</v>
      </c>
      <c r="L103" s="561">
        <v>1334</v>
      </c>
      <c r="M103" s="561">
        <v>1300</v>
      </c>
      <c r="N103" s="561">
        <v>0</v>
      </c>
      <c r="O103" s="561">
        <v>0</v>
      </c>
      <c r="P103" s="563">
        <v>0</v>
      </c>
      <c r="Q103" s="563">
        <v>0</v>
      </c>
    </row>
    <row r="104" spans="1:17" ht="15.75" hidden="1" thickBot="1" x14ac:dyDescent="0.3">
      <c r="A104" s="558" t="s">
        <v>9659</v>
      </c>
      <c r="B104" s="561" t="s">
        <v>9757</v>
      </c>
      <c r="C104" s="558" t="s">
        <v>9660</v>
      </c>
      <c r="D104" s="562" t="s">
        <v>3898</v>
      </c>
      <c r="E104" s="561" t="s">
        <v>9758</v>
      </c>
      <c r="F104" s="561" t="s">
        <v>9733</v>
      </c>
      <c r="G104" s="561">
        <v>5175</v>
      </c>
      <c r="H104" s="561">
        <v>70</v>
      </c>
      <c r="I104" s="561">
        <v>81</v>
      </c>
      <c r="J104" s="561">
        <v>711</v>
      </c>
      <c r="K104" s="561">
        <v>661</v>
      </c>
      <c r="L104" s="561">
        <v>1847</v>
      </c>
      <c r="M104" s="561">
        <v>1805</v>
      </c>
      <c r="N104" s="561">
        <v>0</v>
      </c>
      <c r="O104" s="561">
        <v>0</v>
      </c>
      <c r="P104" s="563">
        <v>0</v>
      </c>
      <c r="Q104" s="563">
        <v>0</v>
      </c>
    </row>
    <row r="105" spans="1:17" ht="15.75" hidden="1" thickBot="1" x14ac:dyDescent="0.3">
      <c r="A105" s="558" t="s">
        <v>9659</v>
      </c>
      <c r="B105" s="561" t="s">
        <v>9757</v>
      </c>
      <c r="C105" s="558" t="s">
        <v>9660</v>
      </c>
      <c r="D105" s="562" t="s">
        <v>3898</v>
      </c>
      <c r="E105" s="561" t="s">
        <v>9758</v>
      </c>
      <c r="F105" s="561" t="s">
        <v>9734</v>
      </c>
      <c r="G105" s="561">
        <v>2726</v>
      </c>
      <c r="H105" s="561">
        <v>64</v>
      </c>
      <c r="I105" s="561">
        <v>65</v>
      </c>
      <c r="J105" s="561">
        <v>393</v>
      </c>
      <c r="K105" s="561">
        <v>361</v>
      </c>
      <c r="L105" s="561">
        <v>947</v>
      </c>
      <c r="M105" s="561">
        <v>896</v>
      </c>
      <c r="N105" s="561">
        <v>0</v>
      </c>
      <c r="O105" s="561">
        <v>0</v>
      </c>
      <c r="P105" s="563">
        <v>0</v>
      </c>
      <c r="Q105" s="563">
        <v>0</v>
      </c>
    </row>
    <row r="106" spans="1:17" ht="15.75" hidden="1" thickBot="1" x14ac:dyDescent="0.3">
      <c r="A106" s="558" t="s">
        <v>9659</v>
      </c>
      <c r="B106" s="561" t="s">
        <v>9757</v>
      </c>
      <c r="C106" s="558" t="s">
        <v>9660</v>
      </c>
      <c r="D106" s="562" t="s">
        <v>3898</v>
      </c>
      <c r="E106" s="561" t="s">
        <v>9758</v>
      </c>
      <c r="F106" s="561" t="s">
        <v>9735</v>
      </c>
      <c r="G106" s="561">
        <v>885</v>
      </c>
      <c r="H106" s="561">
        <v>11</v>
      </c>
      <c r="I106" s="561">
        <v>13</v>
      </c>
      <c r="J106" s="561">
        <v>139</v>
      </c>
      <c r="K106" s="561">
        <v>122</v>
      </c>
      <c r="L106" s="561">
        <v>319</v>
      </c>
      <c r="M106" s="561">
        <v>281</v>
      </c>
      <c r="N106" s="561">
        <v>0</v>
      </c>
      <c r="O106" s="561">
        <v>0</v>
      </c>
      <c r="P106" s="563">
        <v>0</v>
      </c>
      <c r="Q106" s="563">
        <v>0</v>
      </c>
    </row>
    <row r="107" spans="1:17" ht="15.75" hidden="1" thickBot="1" x14ac:dyDescent="0.3">
      <c r="A107" s="558" t="s">
        <v>9659</v>
      </c>
      <c r="B107" s="561" t="s">
        <v>9757</v>
      </c>
      <c r="C107" s="558" t="s">
        <v>9660</v>
      </c>
      <c r="D107" s="562" t="s">
        <v>3898</v>
      </c>
      <c r="E107" s="561" t="s">
        <v>9758</v>
      </c>
      <c r="F107" s="561" t="s">
        <v>9736</v>
      </c>
      <c r="G107" s="561">
        <v>1385</v>
      </c>
      <c r="H107" s="561">
        <v>24</v>
      </c>
      <c r="I107" s="561">
        <v>15</v>
      </c>
      <c r="J107" s="561">
        <v>184</v>
      </c>
      <c r="K107" s="561">
        <v>188</v>
      </c>
      <c r="L107" s="561">
        <v>500</v>
      </c>
      <c r="M107" s="561">
        <v>474</v>
      </c>
      <c r="N107" s="561">
        <v>0</v>
      </c>
      <c r="O107" s="561">
        <v>0</v>
      </c>
      <c r="P107" s="563">
        <v>0</v>
      </c>
      <c r="Q107" s="563">
        <v>0</v>
      </c>
    </row>
    <row r="108" spans="1:17" ht="15.75" hidden="1" thickBot="1" x14ac:dyDescent="0.3">
      <c r="A108" s="558" t="s">
        <v>9659</v>
      </c>
      <c r="B108" s="561" t="s">
        <v>9757</v>
      </c>
      <c r="C108" s="558" t="s">
        <v>9660</v>
      </c>
      <c r="D108" s="562" t="s">
        <v>3898</v>
      </c>
      <c r="E108" s="561" t="s">
        <v>9758</v>
      </c>
      <c r="F108" s="561" t="s">
        <v>9737</v>
      </c>
      <c r="G108" s="561">
        <v>3238</v>
      </c>
      <c r="H108" s="561">
        <v>157</v>
      </c>
      <c r="I108" s="561">
        <v>150</v>
      </c>
      <c r="J108" s="561">
        <v>440</v>
      </c>
      <c r="K108" s="561">
        <v>436</v>
      </c>
      <c r="L108" s="561">
        <v>1053</v>
      </c>
      <c r="M108" s="561">
        <v>1002</v>
      </c>
      <c r="N108" s="561">
        <v>0</v>
      </c>
      <c r="O108" s="561">
        <v>0</v>
      </c>
      <c r="P108" s="563">
        <v>0</v>
      </c>
      <c r="Q108" s="563">
        <v>0</v>
      </c>
    </row>
    <row r="109" spans="1:17" ht="15.75" hidden="1" thickBot="1" x14ac:dyDescent="0.3">
      <c r="A109" s="558" t="s">
        <v>9659</v>
      </c>
      <c r="B109" s="561" t="s">
        <v>9757</v>
      </c>
      <c r="C109" s="558" t="s">
        <v>9660</v>
      </c>
      <c r="D109" s="562" t="s">
        <v>3898</v>
      </c>
      <c r="E109" s="561" t="s">
        <v>9758</v>
      </c>
      <c r="F109" s="561" t="s">
        <v>9738</v>
      </c>
      <c r="G109" s="561">
        <v>14570</v>
      </c>
      <c r="H109" s="561">
        <v>341</v>
      </c>
      <c r="I109" s="561">
        <v>339</v>
      </c>
      <c r="J109" s="561">
        <v>1770</v>
      </c>
      <c r="K109" s="561">
        <v>1691</v>
      </c>
      <c r="L109" s="561">
        <v>5358</v>
      </c>
      <c r="M109" s="561">
        <v>5071</v>
      </c>
      <c r="N109" s="561">
        <v>0</v>
      </c>
      <c r="O109" s="561">
        <v>0</v>
      </c>
      <c r="P109" s="563">
        <v>0</v>
      </c>
      <c r="Q109" s="563">
        <v>0</v>
      </c>
    </row>
    <row r="110" spans="1:17" ht="15.75" hidden="1" thickBot="1" x14ac:dyDescent="0.3">
      <c r="A110" s="558" t="s">
        <v>9659</v>
      </c>
      <c r="B110" s="561" t="s">
        <v>9757</v>
      </c>
      <c r="C110" s="558" t="s">
        <v>9660</v>
      </c>
      <c r="D110" s="562" t="s">
        <v>3898</v>
      </c>
      <c r="E110" s="561" t="s">
        <v>9758</v>
      </c>
      <c r="F110" s="561" t="s">
        <v>9739</v>
      </c>
      <c r="G110" s="561">
        <v>31787</v>
      </c>
      <c r="H110" s="561">
        <v>728</v>
      </c>
      <c r="I110" s="561">
        <v>726</v>
      </c>
      <c r="J110" s="561">
        <v>4166</v>
      </c>
      <c r="K110" s="561">
        <v>3980</v>
      </c>
      <c r="L110" s="561">
        <v>11358</v>
      </c>
      <c r="M110" s="561">
        <v>10829</v>
      </c>
      <c r="N110" s="561">
        <v>0</v>
      </c>
      <c r="O110" s="561">
        <v>0</v>
      </c>
      <c r="P110" s="563">
        <v>0</v>
      </c>
      <c r="Q110" s="563">
        <v>0</v>
      </c>
    </row>
    <row r="111" spans="1:17" ht="15.75" hidden="1" thickBot="1" x14ac:dyDescent="0.3">
      <c r="A111" s="558" t="s">
        <v>9659</v>
      </c>
      <c r="B111" s="561" t="s">
        <v>9759</v>
      </c>
      <c r="C111" s="558" t="s">
        <v>9660</v>
      </c>
      <c r="D111" s="562" t="s">
        <v>2965</v>
      </c>
      <c r="E111" s="561" t="s">
        <v>9760</v>
      </c>
      <c r="F111" s="561" t="s">
        <v>9732</v>
      </c>
      <c r="G111" s="561">
        <v>3319</v>
      </c>
      <c r="H111" s="561">
        <v>76</v>
      </c>
      <c r="I111" s="561">
        <v>63</v>
      </c>
      <c r="J111" s="561">
        <v>537</v>
      </c>
      <c r="K111" s="561">
        <v>509</v>
      </c>
      <c r="L111" s="561">
        <v>1089</v>
      </c>
      <c r="M111" s="561">
        <v>1045</v>
      </c>
      <c r="N111" s="561">
        <v>0</v>
      </c>
      <c r="O111" s="561">
        <v>0</v>
      </c>
      <c r="P111" s="563">
        <v>0</v>
      </c>
      <c r="Q111" s="563">
        <v>0</v>
      </c>
    </row>
    <row r="112" spans="1:17" ht="15.75" hidden="1" thickBot="1" x14ac:dyDescent="0.3">
      <c r="A112" s="558" t="s">
        <v>9659</v>
      </c>
      <c r="B112" s="561" t="s">
        <v>9759</v>
      </c>
      <c r="C112" s="558" t="s">
        <v>9660</v>
      </c>
      <c r="D112" s="562" t="s">
        <v>2965</v>
      </c>
      <c r="E112" s="561" t="s">
        <v>9760</v>
      </c>
      <c r="F112" s="561" t="s">
        <v>9733</v>
      </c>
      <c r="G112" s="561">
        <v>20913</v>
      </c>
      <c r="H112" s="561">
        <v>242</v>
      </c>
      <c r="I112" s="561">
        <v>219</v>
      </c>
      <c r="J112" s="561">
        <v>2533</v>
      </c>
      <c r="K112" s="561">
        <v>2473</v>
      </c>
      <c r="L112" s="561">
        <v>7874</v>
      </c>
      <c r="M112" s="561">
        <v>7572</v>
      </c>
      <c r="N112" s="561">
        <v>0</v>
      </c>
      <c r="O112" s="561">
        <v>0</v>
      </c>
      <c r="P112" s="563">
        <v>0</v>
      </c>
      <c r="Q112" s="563">
        <v>0</v>
      </c>
    </row>
    <row r="113" spans="1:17" ht="15.75" hidden="1" thickBot="1" x14ac:dyDescent="0.3">
      <c r="A113" s="558" t="s">
        <v>9659</v>
      </c>
      <c r="B113" s="561" t="s">
        <v>9759</v>
      </c>
      <c r="C113" s="558" t="s">
        <v>9660</v>
      </c>
      <c r="D113" s="562" t="s">
        <v>2965</v>
      </c>
      <c r="E113" s="561" t="s">
        <v>9760</v>
      </c>
      <c r="F113" s="561" t="s">
        <v>9734</v>
      </c>
      <c r="G113" s="561">
        <v>4398</v>
      </c>
      <c r="H113" s="561">
        <v>148</v>
      </c>
      <c r="I113" s="561">
        <v>128</v>
      </c>
      <c r="J113" s="561">
        <v>757</v>
      </c>
      <c r="K113" s="561">
        <v>734</v>
      </c>
      <c r="L113" s="561">
        <v>1371</v>
      </c>
      <c r="M113" s="561">
        <v>1260</v>
      </c>
      <c r="N113" s="561">
        <v>0</v>
      </c>
      <c r="O113" s="561">
        <v>0</v>
      </c>
      <c r="P113" s="563">
        <v>0</v>
      </c>
      <c r="Q113" s="563">
        <v>0</v>
      </c>
    </row>
    <row r="114" spans="1:17" ht="15.75" hidden="1" thickBot="1" x14ac:dyDescent="0.3">
      <c r="A114" s="558" t="s">
        <v>9659</v>
      </c>
      <c r="B114" s="561" t="s">
        <v>9759</v>
      </c>
      <c r="C114" s="558" t="s">
        <v>9660</v>
      </c>
      <c r="D114" s="562" t="s">
        <v>2965</v>
      </c>
      <c r="E114" s="561" t="s">
        <v>9760</v>
      </c>
      <c r="F114" s="561" t="s">
        <v>9735</v>
      </c>
      <c r="G114" s="561">
        <v>586</v>
      </c>
      <c r="H114" s="561">
        <v>6</v>
      </c>
      <c r="I114" s="561">
        <v>8</v>
      </c>
      <c r="J114" s="561">
        <v>95</v>
      </c>
      <c r="K114" s="561">
        <v>90</v>
      </c>
      <c r="L114" s="561">
        <v>194</v>
      </c>
      <c r="M114" s="561">
        <v>193</v>
      </c>
      <c r="N114" s="561">
        <v>0</v>
      </c>
      <c r="O114" s="561">
        <v>0</v>
      </c>
      <c r="P114" s="563">
        <v>0</v>
      </c>
      <c r="Q114" s="563">
        <v>0</v>
      </c>
    </row>
    <row r="115" spans="1:17" ht="15.75" hidden="1" thickBot="1" x14ac:dyDescent="0.3">
      <c r="A115" s="558" t="s">
        <v>9659</v>
      </c>
      <c r="B115" s="561" t="s">
        <v>9759</v>
      </c>
      <c r="C115" s="558" t="s">
        <v>9660</v>
      </c>
      <c r="D115" s="562" t="s">
        <v>2965</v>
      </c>
      <c r="E115" s="561" t="s">
        <v>9760</v>
      </c>
      <c r="F115" s="561" t="s">
        <v>9736</v>
      </c>
      <c r="G115" s="561">
        <v>1483</v>
      </c>
      <c r="H115" s="561">
        <v>13</v>
      </c>
      <c r="I115" s="561">
        <v>13</v>
      </c>
      <c r="J115" s="561">
        <v>158</v>
      </c>
      <c r="K115" s="561">
        <v>136</v>
      </c>
      <c r="L115" s="561">
        <v>581</v>
      </c>
      <c r="M115" s="561">
        <v>582</v>
      </c>
      <c r="N115" s="561">
        <v>0</v>
      </c>
      <c r="O115" s="561">
        <v>0</v>
      </c>
      <c r="P115" s="563">
        <v>0</v>
      </c>
      <c r="Q115" s="563">
        <v>0</v>
      </c>
    </row>
    <row r="116" spans="1:17" ht="15.75" hidden="1" thickBot="1" x14ac:dyDescent="0.3">
      <c r="A116" s="558" t="s">
        <v>9659</v>
      </c>
      <c r="B116" s="561" t="s">
        <v>9759</v>
      </c>
      <c r="C116" s="558" t="s">
        <v>9660</v>
      </c>
      <c r="D116" s="562" t="s">
        <v>2965</v>
      </c>
      <c r="E116" s="561" t="s">
        <v>9760</v>
      </c>
      <c r="F116" s="561" t="s">
        <v>9737</v>
      </c>
      <c r="G116" s="561">
        <v>5216</v>
      </c>
      <c r="H116" s="561">
        <v>168</v>
      </c>
      <c r="I116" s="561">
        <v>177</v>
      </c>
      <c r="J116" s="561">
        <v>680</v>
      </c>
      <c r="K116" s="561">
        <v>578</v>
      </c>
      <c r="L116" s="561">
        <v>1844</v>
      </c>
      <c r="M116" s="561">
        <v>1769</v>
      </c>
      <c r="N116" s="561">
        <v>0</v>
      </c>
      <c r="O116" s="561">
        <v>0</v>
      </c>
      <c r="P116" s="563">
        <v>0</v>
      </c>
      <c r="Q116" s="563">
        <v>0</v>
      </c>
    </row>
    <row r="117" spans="1:17" ht="15.75" hidden="1" thickBot="1" x14ac:dyDescent="0.3">
      <c r="A117" s="558" t="s">
        <v>9659</v>
      </c>
      <c r="B117" s="561" t="s">
        <v>9759</v>
      </c>
      <c r="C117" s="558" t="s">
        <v>9660</v>
      </c>
      <c r="D117" s="562" t="s">
        <v>2965</v>
      </c>
      <c r="E117" s="561" t="s">
        <v>9760</v>
      </c>
      <c r="F117" s="561" t="s">
        <v>9738</v>
      </c>
      <c r="G117" s="561">
        <v>18067</v>
      </c>
      <c r="H117" s="561">
        <v>672</v>
      </c>
      <c r="I117" s="561">
        <v>665</v>
      </c>
      <c r="J117" s="561">
        <v>2596</v>
      </c>
      <c r="K117" s="561">
        <v>2526</v>
      </c>
      <c r="L117" s="561">
        <v>5858</v>
      </c>
      <c r="M117" s="561">
        <v>5750</v>
      </c>
      <c r="N117" s="561">
        <v>0</v>
      </c>
      <c r="O117" s="561">
        <v>0</v>
      </c>
      <c r="P117" s="563">
        <v>0</v>
      </c>
      <c r="Q117" s="563">
        <v>0</v>
      </c>
    </row>
    <row r="118" spans="1:17" ht="15.75" hidden="1" thickBot="1" x14ac:dyDescent="0.3">
      <c r="A118" s="558" t="s">
        <v>9659</v>
      </c>
      <c r="B118" s="561" t="s">
        <v>9759</v>
      </c>
      <c r="C118" s="558" t="s">
        <v>9660</v>
      </c>
      <c r="D118" s="562" t="s">
        <v>2965</v>
      </c>
      <c r="E118" s="561" t="s">
        <v>9760</v>
      </c>
      <c r="F118" s="561" t="s">
        <v>9739</v>
      </c>
      <c r="G118" s="561">
        <v>53982</v>
      </c>
      <c r="H118" s="561">
        <v>1325</v>
      </c>
      <c r="I118" s="561">
        <v>1273</v>
      </c>
      <c r="J118" s="561">
        <v>7356</v>
      </c>
      <c r="K118" s="561">
        <v>7046</v>
      </c>
      <c r="L118" s="561">
        <v>18811</v>
      </c>
      <c r="M118" s="561">
        <v>18171</v>
      </c>
      <c r="N118" s="561">
        <v>0</v>
      </c>
      <c r="O118" s="561">
        <v>0</v>
      </c>
      <c r="P118" s="563">
        <v>0</v>
      </c>
      <c r="Q118" s="563">
        <v>0</v>
      </c>
    </row>
    <row r="119" spans="1:17" ht="15.75" hidden="1" thickBot="1" x14ac:dyDescent="0.3">
      <c r="A119" s="558" t="s">
        <v>9659</v>
      </c>
      <c r="B119" s="561" t="s">
        <v>9761</v>
      </c>
      <c r="C119" s="558" t="s">
        <v>9660</v>
      </c>
      <c r="D119" s="562" t="s">
        <v>2834</v>
      </c>
      <c r="E119" s="561" t="s">
        <v>9762</v>
      </c>
      <c r="F119" s="561" t="s">
        <v>9732</v>
      </c>
      <c r="G119" s="561">
        <v>974</v>
      </c>
      <c r="H119" s="561">
        <v>9</v>
      </c>
      <c r="I119" s="561">
        <v>21</v>
      </c>
      <c r="J119" s="561">
        <v>118</v>
      </c>
      <c r="K119" s="561">
        <v>113</v>
      </c>
      <c r="L119" s="561">
        <v>365</v>
      </c>
      <c r="M119" s="561">
        <v>348</v>
      </c>
      <c r="N119" s="561">
        <v>0</v>
      </c>
      <c r="O119" s="561">
        <v>0</v>
      </c>
      <c r="P119" s="563">
        <v>0</v>
      </c>
      <c r="Q119" s="563">
        <v>0</v>
      </c>
    </row>
    <row r="120" spans="1:17" ht="15.75" hidden="1" thickBot="1" x14ac:dyDescent="0.3">
      <c r="A120" s="558" t="s">
        <v>9659</v>
      </c>
      <c r="B120" s="561" t="s">
        <v>9761</v>
      </c>
      <c r="C120" s="558" t="s">
        <v>9660</v>
      </c>
      <c r="D120" s="562" t="s">
        <v>2834</v>
      </c>
      <c r="E120" s="561" t="s">
        <v>9762</v>
      </c>
      <c r="F120" s="561" t="s">
        <v>9733</v>
      </c>
      <c r="G120" s="561">
        <v>2094</v>
      </c>
      <c r="H120" s="561">
        <v>26</v>
      </c>
      <c r="I120" s="561">
        <v>29</v>
      </c>
      <c r="J120" s="561">
        <v>249</v>
      </c>
      <c r="K120" s="561">
        <v>243</v>
      </c>
      <c r="L120" s="561">
        <v>775</v>
      </c>
      <c r="M120" s="561">
        <v>772</v>
      </c>
      <c r="N120" s="561">
        <v>0</v>
      </c>
      <c r="O120" s="561">
        <v>0</v>
      </c>
      <c r="P120" s="563">
        <v>0</v>
      </c>
      <c r="Q120" s="563">
        <v>0</v>
      </c>
    </row>
    <row r="121" spans="1:17" ht="15.75" hidden="1" thickBot="1" x14ac:dyDescent="0.3">
      <c r="A121" s="558" t="s">
        <v>9659</v>
      </c>
      <c r="B121" s="561" t="s">
        <v>9761</v>
      </c>
      <c r="C121" s="558" t="s">
        <v>9660</v>
      </c>
      <c r="D121" s="562" t="s">
        <v>2834</v>
      </c>
      <c r="E121" s="561" t="s">
        <v>9762</v>
      </c>
      <c r="F121" s="561" t="s">
        <v>9734</v>
      </c>
      <c r="G121" s="561">
        <v>1853</v>
      </c>
      <c r="H121" s="561">
        <v>45</v>
      </c>
      <c r="I121" s="561">
        <v>42</v>
      </c>
      <c r="J121" s="561">
        <v>274</v>
      </c>
      <c r="K121" s="561">
        <v>251</v>
      </c>
      <c r="L121" s="561">
        <v>638</v>
      </c>
      <c r="M121" s="561">
        <v>603</v>
      </c>
      <c r="N121" s="561">
        <v>0</v>
      </c>
      <c r="O121" s="561">
        <v>0</v>
      </c>
      <c r="P121" s="563">
        <v>0</v>
      </c>
      <c r="Q121" s="563">
        <v>0</v>
      </c>
    </row>
    <row r="122" spans="1:17" ht="15.75" hidden="1" thickBot="1" x14ac:dyDescent="0.3">
      <c r="A122" s="558" t="s">
        <v>9659</v>
      </c>
      <c r="B122" s="561" t="s">
        <v>9761</v>
      </c>
      <c r="C122" s="558" t="s">
        <v>9660</v>
      </c>
      <c r="D122" s="562" t="s">
        <v>2834</v>
      </c>
      <c r="E122" s="561" t="s">
        <v>9762</v>
      </c>
      <c r="F122" s="561" t="s">
        <v>9735</v>
      </c>
      <c r="G122" s="561">
        <v>662</v>
      </c>
      <c r="H122" s="561">
        <v>4</v>
      </c>
      <c r="I122" s="561">
        <v>9</v>
      </c>
      <c r="J122" s="561">
        <v>90</v>
      </c>
      <c r="K122" s="561">
        <v>90</v>
      </c>
      <c r="L122" s="561">
        <v>239</v>
      </c>
      <c r="M122" s="561">
        <v>230</v>
      </c>
      <c r="N122" s="561">
        <v>0</v>
      </c>
      <c r="O122" s="561">
        <v>0</v>
      </c>
      <c r="P122" s="563">
        <v>0</v>
      </c>
      <c r="Q122" s="563">
        <v>0</v>
      </c>
    </row>
    <row r="123" spans="1:17" ht="15.75" hidden="1" thickBot="1" x14ac:dyDescent="0.3">
      <c r="A123" s="558" t="s">
        <v>9659</v>
      </c>
      <c r="B123" s="561" t="s">
        <v>9761</v>
      </c>
      <c r="C123" s="558" t="s">
        <v>9660</v>
      </c>
      <c r="D123" s="562" t="s">
        <v>2834</v>
      </c>
      <c r="E123" s="561" t="s">
        <v>9762</v>
      </c>
      <c r="F123" s="561" t="s">
        <v>9736</v>
      </c>
      <c r="G123" s="561">
        <v>3794</v>
      </c>
      <c r="H123" s="561">
        <v>90</v>
      </c>
      <c r="I123" s="561">
        <v>77</v>
      </c>
      <c r="J123" s="561">
        <v>608</v>
      </c>
      <c r="K123" s="561">
        <v>589</v>
      </c>
      <c r="L123" s="561">
        <v>1239</v>
      </c>
      <c r="M123" s="561">
        <v>1191</v>
      </c>
      <c r="N123" s="561">
        <v>0</v>
      </c>
      <c r="O123" s="561">
        <v>0</v>
      </c>
      <c r="P123" s="563">
        <v>0</v>
      </c>
      <c r="Q123" s="563">
        <v>0</v>
      </c>
    </row>
    <row r="124" spans="1:17" ht="15.75" hidden="1" thickBot="1" x14ac:dyDescent="0.3">
      <c r="A124" s="558" t="s">
        <v>9659</v>
      </c>
      <c r="B124" s="561" t="s">
        <v>9761</v>
      </c>
      <c r="C124" s="558" t="s">
        <v>9660</v>
      </c>
      <c r="D124" s="562" t="s">
        <v>2834</v>
      </c>
      <c r="E124" s="561" t="s">
        <v>9762</v>
      </c>
      <c r="F124" s="561" t="s">
        <v>9737</v>
      </c>
      <c r="G124" s="561">
        <v>2531</v>
      </c>
      <c r="H124" s="561">
        <v>61</v>
      </c>
      <c r="I124" s="561">
        <v>43</v>
      </c>
      <c r="J124" s="561">
        <v>337</v>
      </c>
      <c r="K124" s="561">
        <v>317</v>
      </c>
      <c r="L124" s="561">
        <v>951</v>
      </c>
      <c r="M124" s="561">
        <v>822</v>
      </c>
      <c r="N124" s="561">
        <v>0</v>
      </c>
      <c r="O124" s="561">
        <v>0</v>
      </c>
      <c r="P124" s="563">
        <v>0</v>
      </c>
      <c r="Q124" s="563">
        <v>0</v>
      </c>
    </row>
    <row r="125" spans="1:17" ht="15.75" hidden="1" thickBot="1" x14ac:dyDescent="0.3">
      <c r="A125" s="558" t="s">
        <v>9659</v>
      </c>
      <c r="B125" s="561" t="s">
        <v>9761</v>
      </c>
      <c r="C125" s="558" t="s">
        <v>9660</v>
      </c>
      <c r="D125" s="562" t="s">
        <v>2834</v>
      </c>
      <c r="E125" s="561" t="s">
        <v>9762</v>
      </c>
      <c r="F125" s="561" t="s">
        <v>9738</v>
      </c>
      <c r="G125" s="561">
        <v>8676</v>
      </c>
      <c r="H125" s="561">
        <v>261</v>
      </c>
      <c r="I125" s="561">
        <v>235</v>
      </c>
      <c r="J125" s="561">
        <v>1030</v>
      </c>
      <c r="K125" s="561">
        <v>1049</v>
      </c>
      <c r="L125" s="561">
        <v>3154</v>
      </c>
      <c r="M125" s="561">
        <v>2947</v>
      </c>
      <c r="N125" s="561">
        <v>0</v>
      </c>
      <c r="O125" s="561">
        <v>0</v>
      </c>
      <c r="P125" s="563">
        <v>0</v>
      </c>
      <c r="Q125" s="563">
        <v>0</v>
      </c>
    </row>
    <row r="126" spans="1:17" ht="15.75" hidden="1" thickBot="1" x14ac:dyDescent="0.3">
      <c r="A126" s="558" t="s">
        <v>9659</v>
      </c>
      <c r="B126" s="561" t="s">
        <v>9761</v>
      </c>
      <c r="C126" s="558" t="s">
        <v>9660</v>
      </c>
      <c r="D126" s="562" t="s">
        <v>2834</v>
      </c>
      <c r="E126" s="561" t="s">
        <v>9762</v>
      </c>
      <c r="F126" s="561" t="s">
        <v>9739</v>
      </c>
      <c r="G126" s="561">
        <v>20584</v>
      </c>
      <c r="H126" s="561">
        <v>496</v>
      </c>
      <c r="I126" s="561">
        <v>456</v>
      </c>
      <c r="J126" s="561">
        <v>2706</v>
      </c>
      <c r="K126" s="561">
        <v>2652</v>
      </c>
      <c r="L126" s="561">
        <v>7361</v>
      </c>
      <c r="M126" s="561">
        <v>6913</v>
      </c>
      <c r="N126" s="561">
        <v>0</v>
      </c>
      <c r="O126" s="561">
        <v>0</v>
      </c>
      <c r="P126" s="563">
        <v>0</v>
      </c>
      <c r="Q126" s="563">
        <v>0</v>
      </c>
    </row>
    <row r="127" spans="1:17" ht="15.75" hidden="1" thickBot="1" x14ac:dyDescent="0.3">
      <c r="A127" s="558" t="s">
        <v>9659</v>
      </c>
      <c r="B127" s="561" t="s">
        <v>1286</v>
      </c>
      <c r="C127" s="558" t="s">
        <v>9660</v>
      </c>
      <c r="D127" s="562" t="s">
        <v>3307</v>
      </c>
      <c r="E127" s="561" t="s">
        <v>9763</v>
      </c>
      <c r="F127" s="561" t="s">
        <v>9732</v>
      </c>
      <c r="G127" s="561">
        <v>3489</v>
      </c>
      <c r="H127" s="561">
        <v>0</v>
      </c>
      <c r="I127" s="561">
        <v>0</v>
      </c>
      <c r="J127" s="561">
        <v>0</v>
      </c>
      <c r="K127" s="561">
        <v>0</v>
      </c>
      <c r="L127" s="561">
        <v>90</v>
      </c>
      <c r="M127" s="561">
        <v>140</v>
      </c>
      <c r="N127" s="561">
        <v>1264</v>
      </c>
      <c r="O127" s="561">
        <v>1423</v>
      </c>
      <c r="P127" s="563">
        <v>194</v>
      </c>
      <c r="Q127" s="563">
        <v>378</v>
      </c>
    </row>
    <row r="128" spans="1:17" ht="15.75" hidden="1" thickBot="1" x14ac:dyDescent="0.3">
      <c r="A128" s="558" t="s">
        <v>9659</v>
      </c>
      <c r="B128" s="561" t="s">
        <v>1286</v>
      </c>
      <c r="C128" s="558" t="s">
        <v>9660</v>
      </c>
      <c r="D128" s="562" t="s">
        <v>3307</v>
      </c>
      <c r="E128" s="561" t="s">
        <v>9763</v>
      </c>
      <c r="F128" s="561" t="s">
        <v>9733</v>
      </c>
      <c r="G128" s="561">
        <v>10273</v>
      </c>
      <c r="H128" s="561">
        <v>0</v>
      </c>
      <c r="I128" s="561">
        <v>0</v>
      </c>
      <c r="J128" s="561">
        <v>0</v>
      </c>
      <c r="K128" s="561">
        <v>0</v>
      </c>
      <c r="L128" s="561">
        <v>396</v>
      </c>
      <c r="M128" s="561">
        <v>702</v>
      </c>
      <c r="N128" s="561">
        <v>3542</v>
      </c>
      <c r="O128" s="561">
        <v>4394</v>
      </c>
      <c r="P128" s="563">
        <v>391</v>
      </c>
      <c r="Q128" s="563">
        <v>848</v>
      </c>
    </row>
    <row r="129" spans="1:17" ht="15.75" hidden="1" thickBot="1" x14ac:dyDescent="0.3">
      <c r="A129" s="558" t="s">
        <v>9659</v>
      </c>
      <c r="B129" s="561" t="s">
        <v>1286</v>
      </c>
      <c r="C129" s="558" t="s">
        <v>9660</v>
      </c>
      <c r="D129" s="562" t="s">
        <v>3307</v>
      </c>
      <c r="E129" s="561" t="s">
        <v>9763</v>
      </c>
      <c r="F129" s="561" t="s">
        <v>9734</v>
      </c>
      <c r="G129" s="561">
        <v>4893</v>
      </c>
      <c r="H129" s="561">
        <v>0</v>
      </c>
      <c r="I129" s="561">
        <v>0</v>
      </c>
      <c r="J129" s="561">
        <v>0</v>
      </c>
      <c r="K129" s="561">
        <v>0</v>
      </c>
      <c r="L129" s="561">
        <v>91</v>
      </c>
      <c r="M129" s="561">
        <v>130</v>
      </c>
      <c r="N129" s="561">
        <v>1823</v>
      </c>
      <c r="O129" s="561">
        <v>2117</v>
      </c>
      <c r="P129" s="563">
        <v>238</v>
      </c>
      <c r="Q129" s="563">
        <v>494</v>
      </c>
    </row>
    <row r="130" spans="1:17" ht="15.75" hidden="1" thickBot="1" x14ac:dyDescent="0.3">
      <c r="A130" s="558" t="s">
        <v>9659</v>
      </c>
      <c r="B130" s="561" t="s">
        <v>1286</v>
      </c>
      <c r="C130" s="558" t="s">
        <v>9660</v>
      </c>
      <c r="D130" s="562" t="s">
        <v>3307</v>
      </c>
      <c r="E130" s="561" t="s">
        <v>9763</v>
      </c>
      <c r="F130" s="561" t="s">
        <v>9735</v>
      </c>
      <c r="G130" s="561">
        <v>1332</v>
      </c>
      <c r="H130" s="561">
        <v>0</v>
      </c>
      <c r="I130" s="561">
        <v>0</v>
      </c>
      <c r="J130" s="561">
        <v>0</v>
      </c>
      <c r="K130" s="561">
        <v>0</v>
      </c>
      <c r="L130" s="561">
        <v>44</v>
      </c>
      <c r="M130" s="561">
        <v>62</v>
      </c>
      <c r="N130" s="561">
        <v>443</v>
      </c>
      <c r="O130" s="561">
        <v>550</v>
      </c>
      <c r="P130" s="563">
        <v>72</v>
      </c>
      <c r="Q130" s="563">
        <v>161</v>
      </c>
    </row>
    <row r="131" spans="1:17" ht="15.75" hidden="1" thickBot="1" x14ac:dyDescent="0.3">
      <c r="A131" s="558" t="s">
        <v>9659</v>
      </c>
      <c r="B131" s="561" t="s">
        <v>1286</v>
      </c>
      <c r="C131" s="558" t="s">
        <v>9660</v>
      </c>
      <c r="D131" s="562" t="s">
        <v>3307</v>
      </c>
      <c r="E131" s="561" t="s">
        <v>9763</v>
      </c>
      <c r="F131" s="561" t="s">
        <v>9736</v>
      </c>
      <c r="G131" s="561">
        <v>4038</v>
      </c>
      <c r="H131" s="561">
        <v>0</v>
      </c>
      <c r="I131" s="561">
        <v>0</v>
      </c>
      <c r="J131" s="561">
        <v>0</v>
      </c>
      <c r="K131" s="561">
        <v>0</v>
      </c>
      <c r="L131" s="561">
        <v>146</v>
      </c>
      <c r="M131" s="561">
        <v>245</v>
      </c>
      <c r="N131" s="561">
        <v>1280</v>
      </c>
      <c r="O131" s="561">
        <v>1786</v>
      </c>
      <c r="P131" s="563">
        <v>158</v>
      </c>
      <c r="Q131" s="563">
        <v>423</v>
      </c>
    </row>
    <row r="132" spans="1:17" ht="15.75" hidden="1" thickBot="1" x14ac:dyDescent="0.3">
      <c r="A132" s="558" t="s">
        <v>9659</v>
      </c>
      <c r="B132" s="561" t="s">
        <v>1286</v>
      </c>
      <c r="C132" s="558" t="s">
        <v>9660</v>
      </c>
      <c r="D132" s="562" t="s">
        <v>3307</v>
      </c>
      <c r="E132" s="561" t="s">
        <v>9763</v>
      </c>
      <c r="F132" s="561" t="s">
        <v>9737</v>
      </c>
      <c r="G132" s="561">
        <v>8417</v>
      </c>
      <c r="H132" s="561">
        <v>0</v>
      </c>
      <c r="I132" s="561">
        <v>0</v>
      </c>
      <c r="J132" s="561">
        <v>0</v>
      </c>
      <c r="K132" s="561">
        <v>0</v>
      </c>
      <c r="L132" s="561">
        <v>288</v>
      </c>
      <c r="M132" s="561">
        <v>467</v>
      </c>
      <c r="N132" s="561">
        <v>2831</v>
      </c>
      <c r="O132" s="561">
        <v>4018</v>
      </c>
      <c r="P132" s="563">
        <v>250</v>
      </c>
      <c r="Q132" s="563">
        <v>563</v>
      </c>
    </row>
    <row r="133" spans="1:17" ht="15.75" hidden="1" thickBot="1" x14ac:dyDescent="0.3">
      <c r="A133" s="558" t="s">
        <v>9659</v>
      </c>
      <c r="B133" s="561" t="s">
        <v>1286</v>
      </c>
      <c r="C133" s="558" t="s">
        <v>9660</v>
      </c>
      <c r="D133" s="562" t="s">
        <v>3307</v>
      </c>
      <c r="E133" s="561" t="s">
        <v>9763</v>
      </c>
      <c r="F133" s="561" t="s">
        <v>9738</v>
      </c>
      <c r="G133" s="561">
        <v>31718</v>
      </c>
      <c r="H133" s="561">
        <v>0</v>
      </c>
      <c r="I133" s="561">
        <v>0</v>
      </c>
      <c r="J133" s="561">
        <v>0</v>
      </c>
      <c r="K133" s="561">
        <v>0</v>
      </c>
      <c r="L133" s="561">
        <v>482</v>
      </c>
      <c r="M133" s="561">
        <v>810</v>
      </c>
      <c r="N133" s="561">
        <v>10052</v>
      </c>
      <c r="O133" s="561">
        <v>12249</v>
      </c>
      <c r="P133" s="563">
        <v>2305</v>
      </c>
      <c r="Q133" s="563">
        <v>5820</v>
      </c>
    </row>
    <row r="134" spans="1:17" ht="15.75" hidden="1" thickBot="1" x14ac:dyDescent="0.3">
      <c r="A134" s="558" t="s">
        <v>9659</v>
      </c>
      <c r="B134" s="561" t="s">
        <v>1286</v>
      </c>
      <c r="C134" s="558" t="s">
        <v>9660</v>
      </c>
      <c r="D134" s="562" t="s">
        <v>3307</v>
      </c>
      <c r="E134" s="561" t="s">
        <v>9763</v>
      </c>
      <c r="F134" s="561" t="s">
        <v>9739</v>
      </c>
      <c r="G134" s="561">
        <v>64160</v>
      </c>
      <c r="H134" s="561">
        <v>0</v>
      </c>
      <c r="I134" s="561">
        <v>0</v>
      </c>
      <c r="J134" s="561">
        <v>0</v>
      </c>
      <c r="K134" s="561">
        <v>0</v>
      </c>
      <c r="L134" s="561">
        <v>1537</v>
      </c>
      <c r="M134" s="561">
        <v>2556</v>
      </c>
      <c r="N134" s="561">
        <v>21235</v>
      </c>
      <c r="O134" s="561">
        <v>26537</v>
      </c>
      <c r="P134" s="563">
        <v>3608</v>
      </c>
      <c r="Q134" s="563">
        <v>8687</v>
      </c>
    </row>
    <row r="135" spans="1:17" ht="15.75" hidden="1" thickBot="1" x14ac:dyDescent="0.3">
      <c r="A135" s="558" t="s">
        <v>9659</v>
      </c>
      <c r="B135" s="561" t="s">
        <v>9764</v>
      </c>
      <c r="C135" s="558" t="s">
        <v>9660</v>
      </c>
      <c r="D135" s="562" t="s">
        <v>5023</v>
      </c>
      <c r="E135" s="561" t="s">
        <v>9765</v>
      </c>
      <c r="F135" s="561" t="s">
        <v>9732</v>
      </c>
      <c r="G135" s="561">
        <v>2223</v>
      </c>
      <c r="H135" s="561">
        <v>0</v>
      </c>
      <c r="I135" s="561">
        <v>0</v>
      </c>
      <c r="J135" s="561">
        <v>0</v>
      </c>
      <c r="K135" s="561">
        <v>0</v>
      </c>
      <c r="L135" s="561">
        <v>0</v>
      </c>
      <c r="M135" s="561">
        <v>0</v>
      </c>
      <c r="N135" s="561">
        <v>806</v>
      </c>
      <c r="O135" s="561">
        <v>946</v>
      </c>
      <c r="P135" s="563">
        <v>156</v>
      </c>
      <c r="Q135" s="563">
        <v>315</v>
      </c>
    </row>
    <row r="136" spans="1:17" ht="15.75" hidden="1" thickBot="1" x14ac:dyDescent="0.3">
      <c r="A136" s="558" t="s">
        <v>9659</v>
      </c>
      <c r="B136" s="561" t="s">
        <v>9764</v>
      </c>
      <c r="C136" s="558" t="s">
        <v>9660</v>
      </c>
      <c r="D136" s="562" t="s">
        <v>5023</v>
      </c>
      <c r="E136" s="561" t="s">
        <v>9765</v>
      </c>
      <c r="F136" s="561" t="s">
        <v>9733</v>
      </c>
      <c r="G136" s="561">
        <v>6919</v>
      </c>
      <c r="H136" s="561">
        <v>0</v>
      </c>
      <c r="I136" s="561">
        <v>0</v>
      </c>
      <c r="J136" s="561">
        <v>0</v>
      </c>
      <c r="K136" s="561">
        <v>0</v>
      </c>
      <c r="L136" s="561">
        <v>0</v>
      </c>
      <c r="M136" s="561">
        <v>0</v>
      </c>
      <c r="N136" s="561">
        <v>2283</v>
      </c>
      <c r="O136" s="561">
        <v>2451</v>
      </c>
      <c r="P136" s="563">
        <v>627</v>
      </c>
      <c r="Q136" s="563">
        <v>1558</v>
      </c>
    </row>
    <row r="137" spans="1:17" ht="15.75" hidden="1" thickBot="1" x14ac:dyDescent="0.3">
      <c r="A137" s="558" t="s">
        <v>9659</v>
      </c>
      <c r="B137" s="561" t="s">
        <v>9764</v>
      </c>
      <c r="C137" s="558" t="s">
        <v>9660</v>
      </c>
      <c r="D137" s="562" t="s">
        <v>5023</v>
      </c>
      <c r="E137" s="561" t="s">
        <v>9765</v>
      </c>
      <c r="F137" s="561" t="s">
        <v>9734</v>
      </c>
      <c r="G137" s="561">
        <v>2572</v>
      </c>
      <c r="H137" s="561">
        <v>0</v>
      </c>
      <c r="I137" s="561">
        <v>0</v>
      </c>
      <c r="J137" s="561">
        <v>0</v>
      </c>
      <c r="K137" s="561">
        <v>0</v>
      </c>
      <c r="L137" s="561">
        <v>0</v>
      </c>
      <c r="M137" s="561">
        <v>0</v>
      </c>
      <c r="N137" s="561">
        <v>966</v>
      </c>
      <c r="O137" s="561">
        <v>1042</v>
      </c>
      <c r="P137" s="563">
        <v>182</v>
      </c>
      <c r="Q137" s="563">
        <v>382</v>
      </c>
    </row>
    <row r="138" spans="1:17" ht="15.75" hidden="1" thickBot="1" x14ac:dyDescent="0.3">
      <c r="A138" s="558" t="s">
        <v>9659</v>
      </c>
      <c r="B138" s="561" t="s">
        <v>9764</v>
      </c>
      <c r="C138" s="558" t="s">
        <v>9660</v>
      </c>
      <c r="D138" s="562" t="s">
        <v>5023</v>
      </c>
      <c r="E138" s="561" t="s">
        <v>9765</v>
      </c>
      <c r="F138" s="561" t="s">
        <v>9735</v>
      </c>
      <c r="G138" s="561">
        <v>424</v>
      </c>
      <c r="H138" s="561">
        <v>0</v>
      </c>
      <c r="I138" s="561">
        <v>0</v>
      </c>
      <c r="J138" s="561">
        <v>0</v>
      </c>
      <c r="K138" s="561">
        <v>0</v>
      </c>
      <c r="L138" s="561">
        <v>0</v>
      </c>
      <c r="M138" s="561">
        <v>0</v>
      </c>
      <c r="N138" s="561">
        <v>142</v>
      </c>
      <c r="O138" s="561">
        <v>172</v>
      </c>
      <c r="P138" s="563">
        <v>27</v>
      </c>
      <c r="Q138" s="563">
        <v>83</v>
      </c>
    </row>
    <row r="139" spans="1:17" ht="15.75" hidden="1" thickBot="1" x14ac:dyDescent="0.3">
      <c r="A139" s="558" t="s">
        <v>9659</v>
      </c>
      <c r="B139" s="561" t="s">
        <v>9764</v>
      </c>
      <c r="C139" s="558" t="s">
        <v>9660</v>
      </c>
      <c r="D139" s="562" t="s">
        <v>5023</v>
      </c>
      <c r="E139" s="561" t="s">
        <v>9765</v>
      </c>
      <c r="F139" s="561" t="s">
        <v>9736</v>
      </c>
      <c r="G139" s="561">
        <v>1114</v>
      </c>
      <c r="H139" s="561">
        <v>0</v>
      </c>
      <c r="I139" s="561">
        <v>0</v>
      </c>
      <c r="J139" s="561">
        <v>0</v>
      </c>
      <c r="K139" s="561">
        <v>0</v>
      </c>
      <c r="L139" s="561">
        <v>0</v>
      </c>
      <c r="M139" s="561">
        <v>0</v>
      </c>
      <c r="N139" s="561">
        <v>358</v>
      </c>
      <c r="O139" s="561">
        <v>462</v>
      </c>
      <c r="P139" s="563">
        <v>70</v>
      </c>
      <c r="Q139" s="563">
        <v>224</v>
      </c>
    </row>
    <row r="140" spans="1:17" ht="15.75" hidden="1" thickBot="1" x14ac:dyDescent="0.3">
      <c r="A140" s="558" t="s">
        <v>9659</v>
      </c>
      <c r="B140" s="561" t="s">
        <v>9764</v>
      </c>
      <c r="C140" s="558" t="s">
        <v>9660</v>
      </c>
      <c r="D140" s="562" t="s">
        <v>5023</v>
      </c>
      <c r="E140" s="561" t="s">
        <v>9765</v>
      </c>
      <c r="F140" s="561" t="s">
        <v>9737</v>
      </c>
      <c r="G140" s="561">
        <v>15966</v>
      </c>
      <c r="H140" s="561">
        <v>0</v>
      </c>
      <c r="I140" s="561">
        <v>0</v>
      </c>
      <c r="J140" s="561">
        <v>0</v>
      </c>
      <c r="K140" s="561">
        <v>0</v>
      </c>
      <c r="L140" s="561">
        <v>0</v>
      </c>
      <c r="M140" s="561">
        <v>0</v>
      </c>
      <c r="N140" s="561">
        <v>4265</v>
      </c>
      <c r="O140" s="561">
        <v>4575</v>
      </c>
      <c r="P140" s="563">
        <v>1777</v>
      </c>
      <c r="Q140" s="563">
        <v>5349</v>
      </c>
    </row>
    <row r="141" spans="1:17" ht="15.75" hidden="1" thickBot="1" x14ac:dyDescent="0.3">
      <c r="A141" s="558" t="s">
        <v>9659</v>
      </c>
      <c r="B141" s="561" t="s">
        <v>9764</v>
      </c>
      <c r="C141" s="558" t="s">
        <v>9660</v>
      </c>
      <c r="D141" s="562" t="s">
        <v>5023</v>
      </c>
      <c r="E141" s="561" t="s">
        <v>9765</v>
      </c>
      <c r="F141" s="561" t="s">
        <v>9738</v>
      </c>
      <c r="G141" s="561">
        <v>11603</v>
      </c>
      <c r="H141" s="561">
        <v>0</v>
      </c>
      <c r="I141" s="561">
        <v>0</v>
      </c>
      <c r="J141" s="561">
        <v>0</v>
      </c>
      <c r="K141" s="561">
        <v>0</v>
      </c>
      <c r="L141" s="561">
        <v>0</v>
      </c>
      <c r="M141" s="561">
        <v>0</v>
      </c>
      <c r="N141" s="561">
        <v>3844</v>
      </c>
      <c r="O141" s="561">
        <v>4511</v>
      </c>
      <c r="P141" s="563">
        <v>947</v>
      </c>
      <c r="Q141" s="563">
        <v>2301</v>
      </c>
    </row>
    <row r="142" spans="1:17" ht="15.75" hidden="1" thickBot="1" x14ac:dyDescent="0.3">
      <c r="A142" s="558" t="s">
        <v>9659</v>
      </c>
      <c r="B142" s="561" t="s">
        <v>9764</v>
      </c>
      <c r="C142" s="558" t="s">
        <v>9660</v>
      </c>
      <c r="D142" s="562" t="s">
        <v>5023</v>
      </c>
      <c r="E142" s="561" t="s">
        <v>9765</v>
      </c>
      <c r="F142" s="561" t="s">
        <v>9739</v>
      </c>
      <c r="G142" s="561">
        <v>40821</v>
      </c>
      <c r="H142" s="561">
        <v>0</v>
      </c>
      <c r="I142" s="561">
        <v>0</v>
      </c>
      <c r="J142" s="561">
        <v>0</v>
      </c>
      <c r="K142" s="561">
        <v>0</v>
      </c>
      <c r="L142" s="561">
        <v>0</v>
      </c>
      <c r="M142" s="561">
        <v>0</v>
      </c>
      <c r="N142" s="561">
        <v>12664</v>
      </c>
      <c r="O142" s="561">
        <v>14159</v>
      </c>
      <c r="P142" s="563">
        <v>3786</v>
      </c>
      <c r="Q142" s="563">
        <v>10212</v>
      </c>
    </row>
    <row r="143" spans="1:17" ht="15.75" hidden="1" thickBot="1" x14ac:dyDescent="0.3">
      <c r="A143" s="558" t="s">
        <v>9659</v>
      </c>
      <c r="B143" s="561" t="s">
        <v>9766</v>
      </c>
      <c r="C143" s="558" t="s">
        <v>9660</v>
      </c>
      <c r="D143" s="562" t="s">
        <v>2915</v>
      </c>
      <c r="E143" s="561" t="s">
        <v>9767</v>
      </c>
      <c r="F143" s="561" t="s">
        <v>9732</v>
      </c>
      <c r="G143" s="561">
        <v>936</v>
      </c>
      <c r="H143" s="561">
        <v>0</v>
      </c>
      <c r="I143" s="561">
        <v>0</v>
      </c>
      <c r="J143" s="561">
        <v>0</v>
      </c>
      <c r="K143" s="561">
        <v>0</v>
      </c>
      <c r="L143" s="561">
        <v>0</v>
      </c>
      <c r="M143" s="561">
        <v>0</v>
      </c>
      <c r="N143" s="561">
        <v>448</v>
      </c>
      <c r="O143" s="561">
        <v>341</v>
      </c>
      <c r="P143" s="563">
        <v>42</v>
      </c>
      <c r="Q143" s="563">
        <v>105</v>
      </c>
    </row>
    <row r="144" spans="1:17" ht="15.75" hidden="1" thickBot="1" x14ac:dyDescent="0.3">
      <c r="A144" s="558" t="s">
        <v>9659</v>
      </c>
      <c r="B144" s="561" t="s">
        <v>9766</v>
      </c>
      <c r="C144" s="558" t="s">
        <v>9660</v>
      </c>
      <c r="D144" s="562" t="s">
        <v>2915</v>
      </c>
      <c r="E144" s="561" t="s">
        <v>9767</v>
      </c>
      <c r="F144" s="561" t="s">
        <v>9733</v>
      </c>
      <c r="G144" s="561">
        <v>3417</v>
      </c>
      <c r="H144" s="561">
        <v>0</v>
      </c>
      <c r="I144" s="561">
        <v>0</v>
      </c>
      <c r="J144" s="561">
        <v>0</v>
      </c>
      <c r="K144" s="561">
        <v>0</v>
      </c>
      <c r="L144" s="561">
        <v>0</v>
      </c>
      <c r="M144" s="561">
        <v>0</v>
      </c>
      <c r="N144" s="561">
        <v>1521</v>
      </c>
      <c r="O144" s="561">
        <v>1147</v>
      </c>
      <c r="P144" s="563">
        <v>278</v>
      </c>
      <c r="Q144" s="563">
        <v>471</v>
      </c>
    </row>
    <row r="145" spans="1:17" ht="15.75" hidden="1" thickBot="1" x14ac:dyDescent="0.3">
      <c r="A145" s="558" t="s">
        <v>9659</v>
      </c>
      <c r="B145" s="561" t="s">
        <v>9766</v>
      </c>
      <c r="C145" s="558" t="s">
        <v>9660</v>
      </c>
      <c r="D145" s="562" t="s">
        <v>2915</v>
      </c>
      <c r="E145" s="561" t="s">
        <v>9767</v>
      </c>
      <c r="F145" s="561" t="s">
        <v>9734</v>
      </c>
      <c r="G145" s="561">
        <v>4205</v>
      </c>
      <c r="H145" s="561">
        <v>0</v>
      </c>
      <c r="I145" s="561">
        <v>0</v>
      </c>
      <c r="J145" s="561">
        <v>0</v>
      </c>
      <c r="K145" s="561">
        <v>0</v>
      </c>
      <c r="L145" s="561">
        <v>0</v>
      </c>
      <c r="M145" s="561">
        <v>0</v>
      </c>
      <c r="N145" s="561">
        <v>1437</v>
      </c>
      <c r="O145" s="561">
        <v>1270</v>
      </c>
      <c r="P145" s="563">
        <v>396</v>
      </c>
      <c r="Q145" s="563">
        <v>1102</v>
      </c>
    </row>
    <row r="146" spans="1:17" ht="15.75" hidden="1" thickBot="1" x14ac:dyDescent="0.3">
      <c r="A146" s="558" t="s">
        <v>9659</v>
      </c>
      <c r="B146" s="561" t="s">
        <v>9766</v>
      </c>
      <c r="C146" s="558" t="s">
        <v>9660</v>
      </c>
      <c r="D146" s="562" t="s">
        <v>2915</v>
      </c>
      <c r="E146" s="561" t="s">
        <v>9767</v>
      </c>
      <c r="F146" s="561" t="s">
        <v>9735</v>
      </c>
      <c r="G146" s="561">
        <v>590</v>
      </c>
      <c r="H146" s="561">
        <v>0</v>
      </c>
      <c r="I146" s="561">
        <v>0</v>
      </c>
      <c r="J146" s="561">
        <v>0</v>
      </c>
      <c r="K146" s="561">
        <v>0</v>
      </c>
      <c r="L146" s="561">
        <v>0</v>
      </c>
      <c r="M146" s="561">
        <v>0</v>
      </c>
      <c r="N146" s="561">
        <v>230</v>
      </c>
      <c r="O146" s="561">
        <v>215</v>
      </c>
      <c r="P146" s="563">
        <v>42</v>
      </c>
      <c r="Q146" s="563">
        <v>103</v>
      </c>
    </row>
    <row r="147" spans="1:17" ht="15.75" hidden="1" thickBot="1" x14ac:dyDescent="0.3">
      <c r="A147" s="558" t="s">
        <v>9659</v>
      </c>
      <c r="B147" s="561" t="s">
        <v>9766</v>
      </c>
      <c r="C147" s="558" t="s">
        <v>9660</v>
      </c>
      <c r="D147" s="562" t="s">
        <v>2915</v>
      </c>
      <c r="E147" s="561" t="s">
        <v>9767</v>
      </c>
      <c r="F147" s="561" t="s">
        <v>9736</v>
      </c>
      <c r="G147" s="561">
        <v>979</v>
      </c>
      <c r="H147" s="561">
        <v>0</v>
      </c>
      <c r="I147" s="561">
        <v>0</v>
      </c>
      <c r="J147" s="561">
        <v>0</v>
      </c>
      <c r="K147" s="561">
        <v>0</v>
      </c>
      <c r="L147" s="561">
        <v>0</v>
      </c>
      <c r="M147" s="561">
        <v>0</v>
      </c>
      <c r="N147" s="561">
        <v>408</v>
      </c>
      <c r="O147" s="561">
        <v>354</v>
      </c>
      <c r="P147" s="563">
        <v>58</v>
      </c>
      <c r="Q147" s="563">
        <v>159</v>
      </c>
    </row>
    <row r="148" spans="1:17" ht="15.75" hidden="1" thickBot="1" x14ac:dyDescent="0.3">
      <c r="A148" s="558" t="s">
        <v>9659</v>
      </c>
      <c r="B148" s="561" t="s">
        <v>9766</v>
      </c>
      <c r="C148" s="558" t="s">
        <v>9660</v>
      </c>
      <c r="D148" s="562" t="s">
        <v>2915</v>
      </c>
      <c r="E148" s="561" t="s">
        <v>9767</v>
      </c>
      <c r="F148" s="561" t="s">
        <v>9737</v>
      </c>
      <c r="G148" s="561">
        <v>18646</v>
      </c>
      <c r="H148" s="561">
        <v>0</v>
      </c>
      <c r="I148" s="561">
        <v>0</v>
      </c>
      <c r="J148" s="561">
        <v>0</v>
      </c>
      <c r="K148" s="561">
        <v>0</v>
      </c>
      <c r="L148" s="561">
        <v>0</v>
      </c>
      <c r="M148" s="561">
        <v>0</v>
      </c>
      <c r="N148" s="561">
        <v>6011</v>
      </c>
      <c r="O148" s="561">
        <v>6016</v>
      </c>
      <c r="P148" s="563">
        <v>1768</v>
      </c>
      <c r="Q148" s="563">
        <v>4851</v>
      </c>
    </row>
    <row r="149" spans="1:17" ht="15.75" hidden="1" thickBot="1" x14ac:dyDescent="0.3">
      <c r="A149" s="558" t="s">
        <v>9659</v>
      </c>
      <c r="B149" s="561" t="s">
        <v>9766</v>
      </c>
      <c r="C149" s="558" t="s">
        <v>9660</v>
      </c>
      <c r="D149" s="562" t="s">
        <v>2915</v>
      </c>
      <c r="E149" s="561" t="s">
        <v>9767</v>
      </c>
      <c r="F149" s="561" t="s">
        <v>9738</v>
      </c>
      <c r="G149" s="561">
        <v>11108</v>
      </c>
      <c r="H149" s="561">
        <v>0</v>
      </c>
      <c r="I149" s="561">
        <v>0</v>
      </c>
      <c r="J149" s="561">
        <v>0</v>
      </c>
      <c r="K149" s="561">
        <v>0</v>
      </c>
      <c r="L149" s="561">
        <v>0</v>
      </c>
      <c r="M149" s="561">
        <v>0</v>
      </c>
      <c r="N149" s="561">
        <v>4099</v>
      </c>
      <c r="O149" s="561">
        <v>3934</v>
      </c>
      <c r="P149" s="563">
        <v>819</v>
      </c>
      <c r="Q149" s="563">
        <v>2256</v>
      </c>
    </row>
    <row r="150" spans="1:17" ht="15.75" hidden="1" thickBot="1" x14ac:dyDescent="0.3">
      <c r="A150" s="558" t="s">
        <v>9659</v>
      </c>
      <c r="B150" s="561" t="s">
        <v>9766</v>
      </c>
      <c r="C150" s="558" t="s">
        <v>9660</v>
      </c>
      <c r="D150" s="562" t="s">
        <v>2915</v>
      </c>
      <c r="E150" s="561" t="s">
        <v>9767</v>
      </c>
      <c r="F150" s="561" t="s">
        <v>9739</v>
      </c>
      <c r="G150" s="561">
        <v>39881</v>
      </c>
      <c r="H150" s="561">
        <v>0</v>
      </c>
      <c r="I150" s="561">
        <v>0</v>
      </c>
      <c r="J150" s="561">
        <v>0</v>
      </c>
      <c r="K150" s="561">
        <v>0</v>
      </c>
      <c r="L150" s="561">
        <v>0</v>
      </c>
      <c r="M150" s="561">
        <v>0</v>
      </c>
      <c r="N150" s="561">
        <v>14154</v>
      </c>
      <c r="O150" s="561">
        <v>13277</v>
      </c>
      <c r="P150" s="563">
        <v>3403</v>
      </c>
      <c r="Q150" s="563">
        <v>9047</v>
      </c>
    </row>
    <row r="151" spans="1:17" ht="15.75" hidden="1" thickBot="1" x14ac:dyDescent="0.3">
      <c r="A151" s="558" t="s">
        <v>9659</v>
      </c>
      <c r="B151" s="561" t="s">
        <v>9768</v>
      </c>
      <c r="C151" s="558" t="s">
        <v>9660</v>
      </c>
      <c r="D151" s="562" t="s">
        <v>2959</v>
      </c>
      <c r="E151" s="561" t="s">
        <v>9769</v>
      </c>
      <c r="F151" s="561" t="s">
        <v>9732</v>
      </c>
      <c r="G151" s="561">
        <v>2473</v>
      </c>
      <c r="H151" s="561">
        <v>0</v>
      </c>
      <c r="I151" s="561">
        <v>0</v>
      </c>
      <c r="J151" s="561">
        <v>0</v>
      </c>
      <c r="K151" s="561">
        <v>0</v>
      </c>
      <c r="L151" s="561">
        <v>0</v>
      </c>
      <c r="M151" s="561">
        <v>0</v>
      </c>
      <c r="N151" s="561">
        <v>942</v>
      </c>
      <c r="O151" s="561">
        <v>943</v>
      </c>
      <c r="P151" s="563">
        <v>187</v>
      </c>
      <c r="Q151" s="563">
        <v>401</v>
      </c>
    </row>
    <row r="152" spans="1:17" ht="15.75" hidden="1" thickBot="1" x14ac:dyDescent="0.3">
      <c r="A152" s="558" t="s">
        <v>9659</v>
      </c>
      <c r="B152" s="561" t="s">
        <v>9768</v>
      </c>
      <c r="C152" s="558" t="s">
        <v>9660</v>
      </c>
      <c r="D152" s="562" t="s">
        <v>2959</v>
      </c>
      <c r="E152" s="561" t="s">
        <v>9769</v>
      </c>
      <c r="F152" s="561" t="s">
        <v>9733</v>
      </c>
      <c r="G152" s="561">
        <v>7909</v>
      </c>
      <c r="H152" s="561">
        <v>0</v>
      </c>
      <c r="I152" s="561">
        <v>0</v>
      </c>
      <c r="J152" s="561">
        <v>0</v>
      </c>
      <c r="K152" s="561">
        <v>0</v>
      </c>
      <c r="L152" s="561">
        <v>0</v>
      </c>
      <c r="M152" s="561">
        <v>0</v>
      </c>
      <c r="N152" s="561">
        <v>2674</v>
      </c>
      <c r="O152" s="561">
        <v>2642</v>
      </c>
      <c r="P152" s="563">
        <v>754</v>
      </c>
      <c r="Q152" s="563">
        <v>1839</v>
      </c>
    </row>
    <row r="153" spans="1:17" ht="15.75" hidden="1" thickBot="1" x14ac:dyDescent="0.3">
      <c r="A153" s="558" t="s">
        <v>9659</v>
      </c>
      <c r="B153" s="561" t="s">
        <v>9768</v>
      </c>
      <c r="C153" s="558" t="s">
        <v>9660</v>
      </c>
      <c r="D153" s="562" t="s">
        <v>2959</v>
      </c>
      <c r="E153" s="561" t="s">
        <v>9769</v>
      </c>
      <c r="F153" s="561" t="s">
        <v>9734</v>
      </c>
      <c r="G153" s="561">
        <v>2246</v>
      </c>
      <c r="H153" s="561">
        <v>0</v>
      </c>
      <c r="I153" s="561">
        <v>0</v>
      </c>
      <c r="J153" s="561">
        <v>0</v>
      </c>
      <c r="K153" s="561">
        <v>0</v>
      </c>
      <c r="L153" s="561">
        <v>0</v>
      </c>
      <c r="M153" s="561">
        <v>0</v>
      </c>
      <c r="N153" s="561">
        <v>879</v>
      </c>
      <c r="O153" s="561">
        <v>844</v>
      </c>
      <c r="P153" s="563">
        <v>172</v>
      </c>
      <c r="Q153" s="563">
        <v>351</v>
      </c>
    </row>
    <row r="154" spans="1:17" ht="15.75" hidden="1" thickBot="1" x14ac:dyDescent="0.3">
      <c r="A154" s="558" t="s">
        <v>9659</v>
      </c>
      <c r="B154" s="561" t="s">
        <v>9768</v>
      </c>
      <c r="C154" s="558" t="s">
        <v>9660</v>
      </c>
      <c r="D154" s="562" t="s">
        <v>2959</v>
      </c>
      <c r="E154" s="561" t="s">
        <v>9769</v>
      </c>
      <c r="F154" s="561" t="s">
        <v>9735</v>
      </c>
      <c r="G154" s="561">
        <v>439</v>
      </c>
      <c r="H154" s="561">
        <v>0</v>
      </c>
      <c r="I154" s="561">
        <v>0</v>
      </c>
      <c r="J154" s="561">
        <v>0</v>
      </c>
      <c r="K154" s="561">
        <v>0</v>
      </c>
      <c r="L154" s="561">
        <v>0</v>
      </c>
      <c r="M154" s="561">
        <v>0</v>
      </c>
      <c r="N154" s="561">
        <v>157</v>
      </c>
      <c r="O154" s="561">
        <v>191</v>
      </c>
      <c r="P154" s="563">
        <v>29</v>
      </c>
      <c r="Q154" s="563">
        <v>62</v>
      </c>
    </row>
    <row r="155" spans="1:17" ht="15.75" hidden="1" thickBot="1" x14ac:dyDescent="0.3">
      <c r="A155" s="558" t="s">
        <v>9659</v>
      </c>
      <c r="B155" s="561" t="s">
        <v>9768</v>
      </c>
      <c r="C155" s="558" t="s">
        <v>9660</v>
      </c>
      <c r="D155" s="562" t="s">
        <v>2959</v>
      </c>
      <c r="E155" s="561" t="s">
        <v>9769</v>
      </c>
      <c r="F155" s="561" t="s">
        <v>9736</v>
      </c>
      <c r="G155" s="561">
        <v>1027</v>
      </c>
      <c r="H155" s="561">
        <v>0</v>
      </c>
      <c r="I155" s="561">
        <v>0</v>
      </c>
      <c r="J155" s="561">
        <v>0</v>
      </c>
      <c r="K155" s="561">
        <v>0</v>
      </c>
      <c r="L155" s="561">
        <v>0</v>
      </c>
      <c r="M155" s="561">
        <v>0</v>
      </c>
      <c r="N155" s="561">
        <v>363</v>
      </c>
      <c r="O155" s="561">
        <v>445</v>
      </c>
      <c r="P155" s="563">
        <v>53</v>
      </c>
      <c r="Q155" s="563">
        <v>166</v>
      </c>
    </row>
    <row r="156" spans="1:17" ht="15.75" hidden="1" thickBot="1" x14ac:dyDescent="0.3">
      <c r="A156" s="558" t="s">
        <v>9659</v>
      </c>
      <c r="B156" s="561" t="s">
        <v>9768</v>
      </c>
      <c r="C156" s="558" t="s">
        <v>9660</v>
      </c>
      <c r="D156" s="562" t="s">
        <v>2959</v>
      </c>
      <c r="E156" s="561" t="s">
        <v>9769</v>
      </c>
      <c r="F156" s="561" t="s">
        <v>9737</v>
      </c>
      <c r="G156" s="561">
        <v>6515</v>
      </c>
      <c r="H156" s="561">
        <v>0</v>
      </c>
      <c r="I156" s="561">
        <v>0</v>
      </c>
      <c r="J156" s="561">
        <v>0</v>
      </c>
      <c r="K156" s="561">
        <v>0</v>
      </c>
      <c r="L156" s="561">
        <v>0</v>
      </c>
      <c r="M156" s="561">
        <v>0</v>
      </c>
      <c r="N156" s="561">
        <v>1903</v>
      </c>
      <c r="O156" s="561">
        <v>2014</v>
      </c>
      <c r="P156" s="563">
        <v>698</v>
      </c>
      <c r="Q156" s="563">
        <v>1900</v>
      </c>
    </row>
    <row r="157" spans="1:17" ht="15.75" hidden="1" thickBot="1" x14ac:dyDescent="0.3">
      <c r="A157" s="558" t="s">
        <v>9659</v>
      </c>
      <c r="B157" s="561" t="s">
        <v>9768</v>
      </c>
      <c r="C157" s="558" t="s">
        <v>9660</v>
      </c>
      <c r="D157" s="562" t="s">
        <v>2959</v>
      </c>
      <c r="E157" s="561" t="s">
        <v>9769</v>
      </c>
      <c r="F157" s="561" t="s">
        <v>9738</v>
      </c>
      <c r="G157" s="561">
        <v>8879</v>
      </c>
      <c r="H157" s="561">
        <v>0</v>
      </c>
      <c r="I157" s="561">
        <v>0</v>
      </c>
      <c r="J157" s="561">
        <v>0</v>
      </c>
      <c r="K157" s="561">
        <v>0</v>
      </c>
      <c r="L157" s="561">
        <v>0</v>
      </c>
      <c r="M157" s="561">
        <v>0</v>
      </c>
      <c r="N157" s="561">
        <v>2998</v>
      </c>
      <c r="O157" s="561">
        <v>3324</v>
      </c>
      <c r="P157" s="563">
        <v>731</v>
      </c>
      <c r="Q157" s="563">
        <v>1826</v>
      </c>
    </row>
    <row r="158" spans="1:17" ht="15.75" hidden="1" thickBot="1" x14ac:dyDescent="0.3">
      <c r="A158" s="558" t="s">
        <v>9659</v>
      </c>
      <c r="B158" s="561" t="s">
        <v>9768</v>
      </c>
      <c r="C158" s="558" t="s">
        <v>9660</v>
      </c>
      <c r="D158" s="562" t="s">
        <v>2959</v>
      </c>
      <c r="E158" s="561" t="s">
        <v>9769</v>
      </c>
      <c r="F158" s="561" t="s">
        <v>9739</v>
      </c>
      <c r="G158" s="561">
        <v>29488</v>
      </c>
      <c r="H158" s="561">
        <v>0</v>
      </c>
      <c r="I158" s="561">
        <v>0</v>
      </c>
      <c r="J158" s="561">
        <v>0</v>
      </c>
      <c r="K158" s="561">
        <v>0</v>
      </c>
      <c r="L158" s="561">
        <v>0</v>
      </c>
      <c r="M158" s="561">
        <v>0</v>
      </c>
      <c r="N158" s="561">
        <v>9916</v>
      </c>
      <c r="O158" s="561">
        <v>10403</v>
      </c>
      <c r="P158" s="563">
        <v>2624</v>
      </c>
      <c r="Q158" s="563">
        <v>6545</v>
      </c>
    </row>
    <row r="159" spans="1:17" ht="15.75" hidden="1" thickBot="1" x14ac:dyDescent="0.3">
      <c r="A159" s="558" t="s">
        <v>9659</v>
      </c>
      <c r="B159" s="561" t="s">
        <v>9770</v>
      </c>
      <c r="C159" s="558" t="s">
        <v>9660</v>
      </c>
      <c r="D159" s="562" t="s">
        <v>2872</v>
      </c>
      <c r="E159" s="561" t="s">
        <v>9771</v>
      </c>
      <c r="F159" s="561" t="s">
        <v>9732</v>
      </c>
      <c r="G159" s="561">
        <v>3939</v>
      </c>
      <c r="H159" s="561">
        <v>0</v>
      </c>
      <c r="I159" s="561">
        <v>0</v>
      </c>
      <c r="J159" s="561">
        <v>0</v>
      </c>
      <c r="K159" s="561">
        <v>0</v>
      </c>
      <c r="L159" s="561">
        <v>0</v>
      </c>
      <c r="M159" s="561">
        <v>0</v>
      </c>
      <c r="N159" s="561">
        <v>1534</v>
      </c>
      <c r="O159" s="561">
        <v>1551</v>
      </c>
      <c r="P159" s="563">
        <v>259</v>
      </c>
      <c r="Q159" s="563">
        <v>595</v>
      </c>
    </row>
    <row r="160" spans="1:17" ht="15.75" hidden="1" thickBot="1" x14ac:dyDescent="0.3">
      <c r="A160" s="558" t="s">
        <v>9659</v>
      </c>
      <c r="B160" s="561" t="s">
        <v>9770</v>
      </c>
      <c r="C160" s="558" t="s">
        <v>9660</v>
      </c>
      <c r="D160" s="562" t="s">
        <v>2872</v>
      </c>
      <c r="E160" s="561" t="s">
        <v>9771</v>
      </c>
      <c r="F160" s="561" t="s">
        <v>9733</v>
      </c>
      <c r="G160" s="561">
        <v>29705</v>
      </c>
      <c r="H160" s="561">
        <v>0</v>
      </c>
      <c r="I160" s="561">
        <v>0</v>
      </c>
      <c r="J160" s="561">
        <v>0</v>
      </c>
      <c r="K160" s="561">
        <v>0</v>
      </c>
      <c r="L160" s="561">
        <v>0</v>
      </c>
      <c r="M160" s="561">
        <v>0</v>
      </c>
      <c r="N160" s="561">
        <v>9204</v>
      </c>
      <c r="O160" s="561">
        <v>10223</v>
      </c>
      <c r="P160" s="563">
        <v>3019</v>
      </c>
      <c r="Q160" s="563">
        <v>7259</v>
      </c>
    </row>
    <row r="161" spans="1:17" ht="15.75" hidden="1" thickBot="1" x14ac:dyDescent="0.3">
      <c r="A161" s="558" t="s">
        <v>9659</v>
      </c>
      <c r="B161" s="561" t="s">
        <v>9770</v>
      </c>
      <c r="C161" s="558" t="s">
        <v>9660</v>
      </c>
      <c r="D161" s="562" t="s">
        <v>2872</v>
      </c>
      <c r="E161" s="561" t="s">
        <v>9771</v>
      </c>
      <c r="F161" s="561" t="s">
        <v>9734</v>
      </c>
      <c r="G161" s="561">
        <v>7187</v>
      </c>
      <c r="H161" s="561">
        <v>0</v>
      </c>
      <c r="I161" s="561">
        <v>0</v>
      </c>
      <c r="J161" s="561">
        <v>0</v>
      </c>
      <c r="K161" s="561">
        <v>0</v>
      </c>
      <c r="L161" s="561">
        <v>0</v>
      </c>
      <c r="M161" s="561">
        <v>0</v>
      </c>
      <c r="N161" s="561">
        <v>2668</v>
      </c>
      <c r="O161" s="561">
        <v>2723</v>
      </c>
      <c r="P161" s="563">
        <v>583</v>
      </c>
      <c r="Q161" s="563">
        <v>1213</v>
      </c>
    </row>
    <row r="162" spans="1:17" ht="15.75" hidden="1" thickBot="1" x14ac:dyDescent="0.3">
      <c r="A162" s="558" t="s">
        <v>9659</v>
      </c>
      <c r="B162" s="561" t="s">
        <v>9770</v>
      </c>
      <c r="C162" s="558" t="s">
        <v>9660</v>
      </c>
      <c r="D162" s="562" t="s">
        <v>2872</v>
      </c>
      <c r="E162" s="561" t="s">
        <v>9771</v>
      </c>
      <c r="F162" s="561" t="s">
        <v>9735</v>
      </c>
      <c r="G162" s="561">
        <v>820</v>
      </c>
      <c r="H162" s="561">
        <v>0</v>
      </c>
      <c r="I162" s="561">
        <v>0</v>
      </c>
      <c r="J162" s="561">
        <v>0</v>
      </c>
      <c r="K162" s="561">
        <v>0</v>
      </c>
      <c r="L162" s="561">
        <v>0</v>
      </c>
      <c r="M162" s="561">
        <v>0</v>
      </c>
      <c r="N162" s="561">
        <v>305</v>
      </c>
      <c r="O162" s="561">
        <v>302</v>
      </c>
      <c r="P162" s="563">
        <v>68</v>
      </c>
      <c r="Q162" s="563">
        <v>145</v>
      </c>
    </row>
    <row r="163" spans="1:17" ht="15.75" hidden="1" thickBot="1" x14ac:dyDescent="0.3">
      <c r="A163" s="558" t="s">
        <v>9659</v>
      </c>
      <c r="B163" s="561" t="s">
        <v>9770</v>
      </c>
      <c r="C163" s="558" t="s">
        <v>9660</v>
      </c>
      <c r="D163" s="562" t="s">
        <v>2872</v>
      </c>
      <c r="E163" s="561" t="s">
        <v>9771</v>
      </c>
      <c r="F163" s="561" t="s">
        <v>9736</v>
      </c>
      <c r="G163" s="561">
        <v>2038</v>
      </c>
      <c r="H163" s="561">
        <v>0</v>
      </c>
      <c r="I163" s="561">
        <v>0</v>
      </c>
      <c r="J163" s="561">
        <v>0</v>
      </c>
      <c r="K163" s="561">
        <v>0</v>
      </c>
      <c r="L163" s="561">
        <v>0</v>
      </c>
      <c r="M163" s="561">
        <v>0</v>
      </c>
      <c r="N163" s="561">
        <v>661</v>
      </c>
      <c r="O163" s="561">
        <v>873</v>
      </c>
      <c r="P163" s="563">
        <v>140</v>
      </c>
      <c r="Q163" s="563">
        <v>364</v>
      </c>
    </row>
    <row r="164" spans="1:17" ht="15.75" hidden="1" thickBot="1" x14ac:dyDescent="0.3">
      <c r="A164" s="558" t="s">
        <v>9659</v>
      </c>
      <c r="B164" s="561" t="s">
        <v>9770</v>
      </c>
      <c r="C164" s="558" t="s">
        <v>9660</v>
      </c>
      <c r="D164" s="562" t="s">
        <v>2872</v>
      </c>
      <c r="E164" s="561" t="s">
        <v>9771</v>
      </c>
      <c r="F164" s="561" t="s">
        <v>9737</v>
      </c>
      <c r="G164" s="561">
        <v>5979</v>
      </c>
      <c r="H164" s="561">
        <v>0</v>
      </c>
      <c r="I164" s="561">
        <v>0</v>
      </c>
      <c r="J164" s="561">
        <v>0</v>
      </c>
      <c r="K164" s="561">
        <v>0</v>
      </c>
      <c r="L164" s="561">
        <v>0</v>
      </c>
      <c r="M164" s="561">
        <v>0</v>
      </c>
      <c r="N164" s="561">
        <v>2041</v>
      </c>
      <c r="O164" s="561">
        <v>2263</v>
      </c>
      <c r="P164" s="563">
        <v>476</v>
      </c>
      <c r="Q164" s="563">
        <v>1199</v>
      </c>
    </row>
    <row r="165" spans="1:17" ht="15.75" hidden="1" thickBot="1" x14ac:dyDescent="0.3">
      <c r="A165" s="558" t="s">
        <v>9659</v>
      </c>
      <c r="B165" s="561" t="s">
        <v>9770</v>
      </c>
      <c r="C165" s="558" t="s">
        <v>9660</v>
      </c>
      <c r="D165" s="562" t="s">
        <v>2872</v>
      </c>
      <c r="E165" s="561" t="s">
        <v>9771</v>
      </c>
      <c r="F165" s="561" t="s">
        <v>9738</v>
      </c>
      <c r="G165" s="561">
        <v>28362</v>
      </c>
      <c r="H165" s="561">
        <v>0</v>
      </c>
      <c r="I165" s="561">
        <v>0</v>
      </c>
      <c r="J165" s="561">
        <v>0</v>
      </c>
      <c r="K165" s="561">
        <v>0</v>
      </c>
      <c r="L165" s="561">
        <v>0</v>
      </c>
      <c r="M165" s="561">
        <v>0</v>
      </c>
      <c r="N165" s="561">
        <v>8529</v>
      </c>
      <c r="O165" s="561">
        <v>10091</v>
      </c>
      <c r="P165" s="563">
        <v>2856</v>
      </c>
      <c r="Q165" s="563">
        <v>6886</v>
      </c>
    </row>
    <row r="166" spans="1:17" ht="15.75" hidden="1" thickBot="1" x14ac:dyDescent="0.3">
      <c r="A166" s="558" t="s">
        <v>9659</v>
      </c>
      <c r="B166" s="561" t="s">
        <v>9770</v>
      </c>
      <c r="C166" s="558" t="s">
        <v>9660</v>
      </c>
      <c r="D166" s="562" t="s">
        <v>2872</v>
      </c>
      <c r="E166" s="561" t="s">
        <v>9771</v>
      </c>
      <c r="F166" s="561" t="s">
        <v>9739</v>
      </c>
      <c r="G166" s="561">
        <v>78030</v>
      </c>
      <c r="H166" s="561">
        <v>0</v>
      </c>
      <c r="I166" s="561">
        <v>0</v>
      </c>
      <c r="J166" s="561">
        <v>0</v>
      </c>
      <c r="K166" s="561">
        <v>0</v>
      </c>
      <c r="L166" s="561">
        <v>0</v>
      </c>
      <c r="M166" s="561">
        <v>0</v>
      </c>
      <c r="N166" s="561">
        <v>24942</v>
      </c>
      <c r="O166" s="561">
        <v>28026</v>
      </c>
      <c r="P166" s="563">
        <v>7401</v>
      </c>
      <c r="Q166" s="563">
        <v>17661</v>
      </c>
    </row>
    <row r="167" spans="1:17" ht="15.75" hidden="1" thickBot="1" x14ac:dyDescent="0.3">
      <c r="A167" s="558" t="s">
        <v>9659</v>
      </c>
      <c r="B167" s="561" t="s">
        <v>9772</v>
      </c>
      <c r="C167" s="558" t="s">
        <v>9660</v>
      </c>
      <c r="D167" s="562" t="s">
        <v>3916</v>
      </c>
      <c r="E167" s="561" t="s">
        <v>9773</v>
      </c>
      <c r="F167" s="561" t="s">
        <v>9732</v>
      </c>
      <c r="G167" s="561">
        <v>2848</v>
      </c>
      <c r="H167" s="561">
        <v>0</v>
      </c>
      <c r="I167" s="561">
        <v>0</v>
      </c>
      <c r="J167" s="561">
        <v>0</v>
      </c>
      <c r="K167" s="561">
        <v>0</v>
      </c>
      <c r="L167" s="561">
        <v>0</v>
      </c>
      <c r="M167" s="561">
        <v>0</v>
      </c>
      <c r="N167" s="561">
        <v>1053</v>
      </c>
      <c r="O167" s="561">
        <v>1030</v>
      </c>
      <c r="P167" s="563">
        <v>238</v>
      </c>
      <c r="Q167" s="563">
        <v>527</v>
      </c>
    </row>
    <row r="168" spans="1:17" ht="15.75" hidden="1" thickBot="1" x14ac:dyDescent="0.3">
      <c r="A168" s="558" t="s">
        <v>9659</v>
      </c>
      <c r="B168" s="561" t="s">
        <v>9772</v>
      </c>
      <c r="C168" s="558" t="s">
        <v>9660</v>
      </c>
      <c r="D168" s="562" t="s">
        <v>3916</v>
      </c>
      <c r="E168" s="561" t="s">
        <v>9773</v>
      </c>
      <c r="F168" s="561" t="s">
        <v>9733</v>
      </c>
      <c r="G168" s="561">
        <v>4881</v>
      </c>
      <c r="H168" s="561">
        <v>0</v>
      </c>
      <c r="I168" s="561">
        <v>0</v>
      </c>
      <c r="J168" s="561">
        <v>0</v>
      </c>
      <c r="K168" s="561">
        <v>0</v>
      </c>
      <c r="L168" s="561">
        <v>0</v>
      </c>
      <c r="M168" s="561">
        <v>0</v>
      </c>
      <c r="N168" s="561">
        <v>2183</v>
      </c>
      <c r="O168" s="561">
        <v>1516</v>
      </c>
      <c r="P168" s="563">
        <v>416</v>
      </c>
      <c r="Q168" s="563">
        <v>766</v>
      </c>
    </row>
    <row r="169" spans="1:17" ht="15.75" hidden="1" thickBot="1" x14ac:dyDescent="0.3">
      <c r="A169" s="558" t="s">
        <v>9659</v>
      </c>
      <c r="B169" s="561" t="s">
        <v>9772</v>
      </c>
      <c r="C169" s="558" t="s">
        <v>9660</v>
      </c>
      <c r="D169" s="562" t="s">
        <v>3916</v>
      </c>
      <c r="E169" s="561" t="s">
        <v>9773</v>
      </c>
      <c r="F169" s="561" t="s">
        <v>9734</v>
      </c>
      <c r="G169" s="561">
        <v>3784</v>
      </c>
      <c r="H169" s="561">
        <v>0</v>
      </c>
      <c r="I169" s="561">
        <v>0</v>
      </c>
      <c r="J169" s="561">
        <v>0</v>
      </c>
      <c r="K169" s="561">
        <v>0</v>
      </c>
      <c r="L169" s="561">
        <v>0</v>
      </c>
      <c r="M169" s="561">
        <v>0</v>
      </c>
      <c r="N169" s="561">
        <v>1534</v>
      </c>
      <c r="O169" s="561">
        <v>1238</v>
      </c>
      <c r="P169" s="563">
        <v>307</v>
      </c>
      <c r="Q169" s="563">
        <v>705</v>
      </c>
    </row>
    <row r="170" spans="1:17" ht="15.75" hidden="1" thickBot="1" x14ac:dyDescent="0.3">
      <c r="A170" s="558" t="s">
        <v>9659</v>
      </c>
      <c r="B170" s="561" t="s">
        <v>9772</v>
      </c>
      <c r="C170" s="558" t="s">
        <v>9660</v>
      </c>
      <c r="D170" s="562" t="s">
        <v>3916</v>
      </c>
      <c r="E170" s="561" t="s">
        <v>9773</v>
      </c>
      <c r="F170" s="561" t="s">
        <v>9735</v>
      </c>
      <c r="G170" s="561">
        <v>2835</v>
      </c>
      <c r="H170" s="561">
        <v>0</v>
      </c>
      <c r="I170" s="561">
        <v>0</v>
      </c>
      <c r="J170" s="561">
        <v>0</v>
      </c>
      <c r="K170" s="561">
        <v>0</v>
      </c>
      <c r="L170" s="561">
        <v>0</v>
      </c>
      <c r="M170" s="561">
        <v>0</v>
      </c>
      <c r="N170" s="561">
        <v>830</v>
      </c>
      <c r="O170" s="561">
        <v>794</v>
      </c>
      <c r="P170" s="563">
        <v>351</v>
      </c>
      <c r="Q170" s="563">
        <v>860</v>
      </c>
    </row>
    <row r="171" spans="1:17" ht="15.75" hidden="1" thickBot="1" x14ac:dyDescent="0.3">
      <c r="A171" s="558" t="s">
        <v>9659</v>
      </c>
      <c r="B171" s="561" t="s">
        <v>9772</v>
      </c>
      <c r="C171" s="558" t="s">
        <v>9660</v>
      </c>
      <c r="D171" s="562" t="s">
        <v>3916</v>
      </c>
      <c r="E171" s="561" t="s">
        <v>9773</v>
      </c>
      <c r="F171" s="561" t="s">
        <v>9736</v>
      </c>
      <c r="G171" s="561">
        <v>6988</v>
      </c>
      <c r="H171" s="561">
        <v>0</v>
      </c>
      <c r="I171" s="561">
        <v>0</v>
      </c>
      <c r="J171" s="561">
        <v>0</v>
      </c>
      <c r="K171" s="561">
        <v>0</v>
      </c>
      <c r="L171" s="561">
        <v>0</v>
      </c>
      <c r="M171" s="561">
        <v>0</v>
      </c>
      <c r="N171" s="561">
        <v>2289</v>
      </c>
      <c r="O171" s="561">
        <v>2045</v>
      </c>
      <c r="P171" s="563">
        <v>773</v>
      </c>
      <c r="Q171" s="563">
        <v>1881</v>
      </c>
    </row>
    <row r="172" spans="1:17" ht="15.75" hidden="1" thickBot="1" x14ac:dyDescent="0.3">
      <c r="A172" s="558" t="s">
        <v>9659</v>
      </c>
      <c r="B172" s="561" t="s">
        <v>9772</v>
      </c>
      <c r="C172" s="558" t="s">
        <v>9660</v>
      </c>
      <c r="D172" s="562" t="s">
        <v>3916</v>
      </c>
      <c r="E172" s="561" t="s">
        <v>9773</v>
      </c>
      <c r="F172" s="561" t="s">
        <v>9737</v>
      </c>
      <c r="G172" s="561">
        <v>2626</v>
      </c>
      <c r="H172" s="561">
        <v>0</v>
      </c>
      <c r="I172" s="561">
        <v>0</v>
      </c>
      <c r="J172" s="561">
        <v>0</v>
      </c>
      <c r="K172" s="561">
        <v>0</v>
      </c>
      <c r="L172" s="561">
        <v>0</v>
      </c>
      <c r="M172" s="561">
        <v>0</v>
      </c>
      <c r="N172" s="561">
        <v>1063</v>
      </c>
      <c r="O172" s="561">
        <v>884</v>
      </c>
      <c r="P172" s="563">
        <v>223</v>
      </c>
      <c r="Q172" s="563">
        <v>456</v>
      </c>
    </row>
    <row r="173" spans="1:17" ht="15.75" hidden="1" thickBot="1" x14ac:dyDescent="0.3">
      <c r="A173" s="558" t="s">
        <v>9659</v>
      </c>
      <c r="B173" s="561" t="s">
        <v>9772</v>
      </c>
      <c r="C173" s="558" t="s">
        <v>9660</v>
      </c>
      <c r="D173" s="562" t="s">
        <v>3916</v>
      </c>
      <c r="E173" s="561" t="s">
        <v>9773</v>
      </c>
      <c r="F173" s="561" t="s">
        <v>9738</v>
      </c>
      <c r="G173" s="561">
        <v>15327</v>
      </c>
      <c r="H173" s="561">
        <v>0</v>
      </c>
      <c r="I173" s="561">
        <v>0</v>
      </c>
      <c r="J173" s="561">
        <v>0</v>
      </c>
      <c r="K173" s="561">
        <v>0</v>
      </c>
      <c r="L173" s="561">
        <v>0</v>
      </c>
      <c r="M173" s="561">
        <v>0</v>
      </c>
      <c r="N173" s="561">
        <v>5578</v>
      </c>
      <c r="O173" s="561">
        <v>5252</v>
      </c>
      <c r="P173" s="563">
        <v>1323</v>
      </c>
      <c r="Q173" s="563">
        <v>3174</v>
      </c>
    </row>
    <row r="174" spans="1:17" ht="15.75" hidden="1" thickBot="1" x14ac:dyDescent="0.3">
      <c r="A174" s="558" t="s">
        <v>9659</v>
      </c>
      <c r="B174" s="561" t="s">
        <v>9772</v>
      </c>
      <c r="C174" s="558" t="s">
        <v>9660</v>
      </c>
      <c r="D174" s="562" t="s">
        <v>3916</v>
      </c>
      <c r="E174" s="561" t="s">
        <v>9773</v>
      </c>
      <c r="F174" s="561" t="s">
        <v>9739</v>
      </c>
      <c r="G174" s="561">
        <v>39289</v>
      </c>
      <c r="H174" s="561">
        <v>0</v>
      </c>
      <c r="I174" s="561">
        <v>0</v>
      </c>
      <c r="J174" s="561">
        <v>0</v>
      </c>
      <c r="K174" s="561">
        <v>0</v>
      </c>
      <c r="L174" s="561">
        <v>0</v>
      </c>
      <c r="M174" s="561">
        <v>0</v>
      </c>
      <c r="N174" s="561">
        <v>14530</v>
      </c>
      <c r="O174" s="561">
        <v>12759</v>
      </c>
      <c r="P174" s="563">
        <v>3631</v>
      </c>
      <c r="Q174" s="563">
        <v>8369</v>
      </c>
    </row>
    <row r="175" spans="1:17" ht="15.75" hidden="1" thickBot="1" x14ac:dyDescent="0.3">
      <c r="A175" s="558" t="s">
        <v>9659</v>
      </c>
      <c r="B175" s="561" t="s">
        <v>9774</v>
      </c>
      <c r="C175" s="558" t="s">
        <v>9660</v>
      </c>
      <c r="D175" s="562" t="s">
        <v>1554</v>
      </c>
      <c r="E175" s="561" t="s">
        <v>9775</v>
      </c>
      <c r="F175" s="561" t="s">
        <v>9732</v>
      </c>
      <c r="G175" s="561">
        <v>2445</v>
      </c>
      <c r="H175" s="561">
        <v>0</v>
      </c>
      <c r="I175" s="561">
        <v>0</v>
      </c>
      <c r="J175" s="561">
        <v>0</v>
      </c>
      <c r="K175" s="561">
        <v>0</v>
      </c>
      <c r="L175" s="561">
        <v>0</v>
      </c>
      <c r="M175" s="561">
        <v>0</v>
      </c>
      <c r="N175" s="561">
        <v>856</v>
      </c>
      <c r="O175" s="561">
        <v>979</v>
      </c>
      <c r="P175" s="563">
        <v>215</v>
      </c>
      <c r="Q175" s="563">
        <v>395</v>
      </c>
    </row>
    <row r="176" spans="1:17" ht="15.75" hidden="1" thickBot="1" x14ac:dyDescent="0.3">
      <c r="A176" s="558" t="s">
        <v>9659</v>
      </c>
      <c r="B176" s="561" t="s">
        <v>9774</v>
      </c>
      <c r="C176" s="558" t="s">
        <v>9660</v>
      </c>
      <c r="D176" s="562" t="s">
        <v>1554</v>
      </c>
      <c r="E176" s="561" t="s">
        <v>9775</v>
      </c>
      <c r="F176" s="561" t="s">
        <v>9733</v>
      </c>
      <c r="G176" s="561">
        <v>5724</v>
      </c>
      <c r="H176" s="561">
        <v>0</v>
      </c>
      <c r="I176" s="561">
        <v>0</v>
      </c>
      <c r="J176" s="561">
        <v>0</v>
      </c>
      <c r="K176" s="561">
        <v>0</v>
      </c>
      <c r="L176" s="561">
        <v>0</v>
      </c>
      <c r="M176" s="561">
        <v>0</v>
      </c>
      <c r="N176" s="561">
        <v>1980</v>
      </c>
      <c r="O176" s="561">
        <v>2026</v>
      </c>
      <c r="P176" s="563">
        <v>565</v>
      </c>
      <c r="Q176" s="563">
        <v>1153</v>
      </c>
    </row>
    <row r="177" spans="1:17" ht="15.75" hidden="1" thickBot="1" x14ac:dyDescent="0.3">
      <c r="A177" s="558" t="s">
        <v>9659</v>
      </c>
      <c r="B177" s="561" t="s">
        <v>9774</v>
      </c>
      <c r="C177" s="558" t="s">
        <v>9660</v>
      </c>
      <c r="D177" s="562" t="s">
        <v>1554</v>
      </c>
      <c r="E177" s="561" t="s">
        <v>9775</v>
      </c>
      <c r="F177" s="561" t="s">
        <v>9734</v>
      </c>
      <c r="G177" s="561">
        <v>3138</v>
      </c>
      <c r="H177" s="561">
        <v>0</v>
      </c>
      <c r="I177" s="561">
        <v>0</v>
      </c>
      <c r="J177" s="561">
        <v>0</v>
      </c>
      <c r="K177" s="561">
        <v>0</v>
      </c>
      <c r="L177" s="561">
        <v>0</v>
      </c>
      <c r="M177" s="561">
        <v>0</v>
      </c>
      <c r="N177" s="561">
        <v>1203</v>
      </c>
      <c r="O177" s="561">
        <v>1290</v>
      </c>
      <c r="P177" s="563">
        <v>200</v>
      </c>
      <c r="Q177" s="563">
        <v>445</v>
      </c>
    </row>
    <row r="178" spans="1:17" ht="15.75" hidden="1" thickBot="1" x14ac:dyDescent="0.3">
      <c r="A178" s="558" t="s">
        <v>9659</v>
      </c>
      <c r="B178" s="561" t="s">
        <v>9774</v>
      </c>
      <c r="C178" s="558" t="s">
        <v>9660</v>
      </c>
      <c r="D178" s="562" t="s">
        <v>1554</v>
      </c>
      <c r="E178" s="561" t="s">
        <v>9775</v>
      </c>
      <c r="F178" s="561" t="s">
        <v>9735</v>
      </c>
      <c r="G178" s="561">
        <v>3439</v>
      </c>
      <c r="H178" s="561">
        <v>0</v>
      </c>
      <c r="I178" s="561">
        <v>0</v>
      </c>
      <c r="J178" s="561">
        <v>0</v>
      </c>
      <c r="K178" s="561">
        <v>0</v>
      </c>
      <c r="L178" s="561">
        <v>0</v>
      </c>
      <c r="M178" s="561">
        <v>0</v>
      </c>
      <c r="N178" s="561">
        <v>1070</v>
      </c>
      <c r="O178" s="561">
        <v>1047</v>
      </c>
      <c r="P178" s="563">
        <v>400</v>
      </c>
      <c r="Q178" s="563">
        <v>922</v>
      </c>
    </row>
    <row r="179" spans="1:17" ht="15.75" hidden="1" thickBot="1" x14ac:dyDescent="0.3">
      <c r="A179" s="558" t="s">
        <v>9659</v>
      </c>
      <c r="B179" s="561" t="s">
        <v>9774</v>
      </c>
      <c r="C179" s="558" t="s">
        <v>9660</v>
      </c>
      <c r="D179" s="562" t="s">
        <v>1554</v>
      </c>
      <c r="E179" s="561" t="s">
        <v>9775</v>
      </c>
      <c r="F179" s="561" t="s">
        <v>9736</v>
      </c>
      <c r="G179" s="561">
        <v>1882</v>
      </c>
      <c r="H179" s="561">
        <v>0</v>
      </c>
      <c r="I179" s="561">
        <v>0</v>
      </c>
      <c r="J179" s="561">
        <v>0</v>
      </c>
      <c r="K179" s="561">
        <v>0</v>
      </c>
      <c r="L179" s="561">
        <v>0</v>
      </c>
      <c r="M179" s="561">
        <v>0</v>
      </c>
      <c r="N179" s="561">
        <v>631</v>
      </c>
      <c r="O179" s="561">
        <v>764</v>
      </c>
      <c r="P179" s="563">
        <v>144</v>
      </c>
      <c r="Q179" s="563">
        <v>343</v>
      </c>
    </row>
    <row r="180" spans="1:17" ht="15.75" hidden="1" thickBot="1" x14ac:dyDescent="0.3">
      <c r="A180" s="558" t="s">
        <v>9659</v>
      </c>
      <c r="B180" s="561" t="s">
        <v>9774</v>
      </c>
      <c r="C180" s="558" t="s">
        <v>9660</v>
      </c>
      <c r="D180" s="562" t="s">
        <v>1554</v>
      </c>
      <c r="E180" s="561" t="s">
        <v>9775</v>
      </c>
      <c r="F180" s="561" t="s">
        <v>9737</v>
      </c>
      <c r="G180" s="561">
        <v>2959</v>
      </c>
      <c r="H180" s="561">
        <v>0</v>
      </c>
      <c r="I180" s="561">
        <v>0</v>
      </c>
      <c r="J180" s="561">
        <v>0</v>
      </c>
      <c r="K180" s="561">
        <v>0</v>
      </c>
      <c r="L180" s="561">
        <v>0</v>
      </c>
      <c r="M180" s="561">
        <v>0</v>
      </c>
      <c r="N180" s="561">
        <v>994</v>
      </c>
      <c r="O180" s="561">
        <v>1094</v>
      </c>
      <c r="P180" s="563">
        <v>253</v>
      </c>
      <c r="Q180" s="563">
        <v>618</v>
      </c>
    </row>
    <row r="181" spans="1:17" ht="15.75" hidden="1" thickBot="1" x14ac:dyDescent="0.3">
      <c r="A181" s="558" t="s">
        <v>9659</v>
      </c>
      <c r="B181" s="561" t="s">
        <v>9774</v>
      </c>
      <c r="C181" s="558" t="s">
        <v>9660</v>
      </c>
      <c r="D181" s="562" t="s">
        <v>1554</v>
      </c>
      <c r="E181" s="561" t="s">
        <v>9775</v>
      </c>
      <c r="F181" s="561" t="s">
        <v>9738</v>
      </c>
      <c r="G181" s="561">
        <v>25885</v>
      </c>
      <c r="H181" s="561">
        <v>0</v>
      </c>
      <c r="I181" s="561">
        <v>0</v>
      </c>
      <c r="J181" s="561">
        <v>0</v>
      </c>
      <c r="K181" s="561">
        <v>0</v>
      </c>
      <c r="L181" s="561">
        <v>0</v>
      </c>
      <c r="M181" s="561">
        <v>0</v>
      </c>
      <c r="N181" s="561">
        <v>7704</v>
      </c>
      <c r="O181" s="561">
        <v>8893</v>
      </c>
      <c r="P181" s="563">
        <v>2815</v>
      </c>
      <c r="Q181" s="563">
        <v>6473</v>
      </c>
    </row>
    <row r="182" spans="1:17" ht="15.75" hidden="1" thickBot="1" x14ac:dyDescent="0.3">
      <c r="A182" s="558" t="s">
        <v>9659</v>
      </c>
      <c r="B182" s="561" t="s">
        <v>9774</v>
      </c>
      <c r="C182" s="558" t="s">
        <v>9660</v>
      </c>
      <c r="D182" s="562" t="s">
        <v>1554</v>
      </c>
      <c r="E182" s="561" t="s">
        <v>9775</v>
      </c>
      <c r="F182" s="561" t="s">
        <v>9739</v>
      </c>
      <c r="G182" s="561">
        <v>45472</v>
      </c>
      <c r="H182" s="561">
        <v>0</v>
      </c>
      <c r="I182" s="561">
        <v>0</v>
      </c>
      <c r="J182" s="561">
        <v>0</v>
      </c>
      <c r="K182" s="561">
        <v>0</v>
      </c>
      <c r="L182" s="561">
        <v>0</v>
      </c>
      <c r="M182" s="561">
        <v>0</v>
      </c>
      <c r="N182" s="561">
        <v>14438</v>
      </c>
      <c r="O182" s="561">
        <v>16093</v>
      </c>
      <c r="P182" s="563">
        <v>4592</v>
      </c>
      <c r="Q182" s="563">
        <v>10349</v>
      </c>
    </row>
    <row r="183" spans="1:17" ht="15.75" hidden="1" thickBot="1" x14ac:dyDescent="0.3">
      <c r="A183" s="558" t="s">
        <v>9659</v>
      </c>
      <c r="B183" s="561" t="s">
        <v>9776</v>
      </c>
      <c r="C183" s="558" t="s">
        <v>9660</v>
      </c>
      <c r="D183" s="562" t="s">
        <v>4335</v>
      </c>
      <c r="E183" s="561" t="s">
        <v>9777</v>
      </c>
      <c r="F183" s="561" t="s">
        <v>9732</v>
      </c>
      <c r="G183" s="561">
        <v>2575</v>
      </c>
      <c r="H183" s="561">
        <v>0</v>
      </c>
      <c r="I183" s="561">
        <v>0</v>
      </c>
      <c r="J183" s="561">
        <v>0</v>
      </c>
      <c r="K183" s="561">
        <v>0</v>
      </c>
      <c r="L183" s="561">
        <v>0</v>
      </c>
      <c r="M183" s="561">
        <v>0</v>
      </c>
      <c r="N183" s="561">
        <v>821</v>
      </c>
      <c r="O183" s="561">
        <v>845</v>
      </c>
      <c r="P183" s="563">
        <v>286</v>
      </c>
      <c r="Q183" s="563">
        <v>623</v>
      </c>
    </row>
    <row r="184" spans="1:17" ht="15.75" hidden="1" thickBot="1" x14ac:dyDescent="0.3">
      <c r="A184" s="558" t="s">
        <v>9659</v>
      </c>
      <c r="B184" s="561" t="s">
        <v>9776</v>
      </c>
      <c r="C184" s="558" t="s">
        <v>9660</v>
      </c>
      <c r="D184" s="562" t="s">
        <v>4335</v>
      </c>
      <c r="E184" s="561" t="s">
        <v>9777</v>
      </c>
      <c r="F184" s="561" t="s">
        <v>9733</v>
      </c>
      <c r="G184" s="561">
        <v>4883</v>
      </c>
      <c r="H184" s="561">
        <v>0</v>
      </c>
      <c r="I184" s="561">
        <v>0</v>
      </c>
      <c r="J184" s="561">
        <v>0</v>
      </c>
      <c r="K184" s="561">
        <v>0</v>
      </c>
      <c r="L184" s="561">
        <v>0</v>
      </c>
      <c r="M184" s="561">
        <v>0</v>
      </c>
      <c r="N184" s="561">
        <v>1627</v>
      </c>
      <c r="O184" s="561">
        <v>1655</v>
      </c>
      <c r="P184" s="563">
        <v>494</v>
      </c>
      <c r="Q184" s="563">
        <v>1107</v>
      </c>
    </row>
    <row r="185" spans="1:17" ht="15.75" hidden="1" thickBot="1" x14ac:dyDescent="0.3">
      <c r="A185" s="558" t="s">
        <v>9659</v>
      </c>
      <c r="B185" s="561" t="s">
        <v>9776</v>
      </c>
      <c r="C185" s="558" t="s">
        <v>9660</v>
      </c>
      <c r="D185" s="562" t="s">
        <v>4335</v>
      </c>
      <c r="E185" s="561" t="s">
        <v>9777</v>
      </c>
      <c r="F185" s="561" t="s">
        <v>9734</v>
      </c>
      <c r="G185" s="561">
        <v>2147</v>
      </c>
      <c r="H185" s="561">
        <v>0</v>
      </c>
      <c r="I185" s="561">
        <v>0</v>
      </c>
      <c r="J185" s="561">
        <v>0</v>
      </c>
      <c r="K185" s="561">
        <v>0</v>
      </c>
      <c r="L185" s="561">
        <v>0</v>
      </c>
      <c r="M185" s="561">
        <v>0</v>
      </c>
      <c r="N185" s="561">
        <v>742</v>
      </c>
      <c r="O185" s="561">
        <v>833</v>
      </c>
      <c r="P185" s="563">
        <v>168</v>
      </c>
      <c r="Q185" s="563">
        <v>404</v>
      </c>
    </row>
    <row r="186" spans="1:17" ht="15.75" hidden="1" thickBot="1" x14ac:dyDescent="0.3">
      <c r="A186" s="558" t="s">
        <v>9659</v>
      </c>
      <c r="B186" s="561" t="s">
        <v>9776</v>
      </c>
      <c r="C186" s="558" t="s">
        <v>9660</v>
      </c>
      <c r="D186" s="562" t="s">
        <v>4335</v>
      </c>
      <c r="E186" s="561" t="s">
        <v>9777</v>
      </c>
      <c r="F186" s="561" t="s">
        <v>9735</v>
      </c>
      <c r="G186" s="561">
        <v>742</v>
      </c>
      <c r="H186" s="561">
        <v>0</v>
      </c>
      <c r="I186" s="561">
        <v>0</v>
      </c>
      <c r="J186" s="561">
        <v>0</v>
      </c>
      <c r="K186" s="561">
        <v>0</v>
      </c>
      <c r="L186" s="561">
        <v>0</v>
      </c>
      <c r="M186" s="561">
        <v>0</v>
      </c>
      <c r="N186" s="561">
        <v>242</v>
      </c>
      <c r="O186" s="561">
        <v>290</v>
      </c>
      <c r="P186" s="563">
        <v>60</v>
      </c>
      <c r="Q186" s="563">
        <v>150</v>
      </c>
    </row>
    <row r="187" spans="1:17" ht="15.75" hidden="1" thickBot="1" x14ac:dyDescent="0.3">
      <c r="A187" s="558" t="s">
        <v>9659</v>
      </c>
      <c r="B187" s="561" t="s">
        <v>9776</v>
      </c>
      <c r="C187" s="558" t="s">
        <v>9660</v>
      </c>
      <c r="D187" s="562" t="s">
        <v>4335</v>
      </c>
      <c r="E187" s="561" t="s">
        <v>9777</v>
      </c>
      <c r="F187" s="561" t="s">
        <v>9736</v>
      </c>
      <c r="G187" s="561">
        <v>1124</v>
      </c>
      <c r="H187" s="561">
        <v>0</v>
      </c>
      <c r="I187" s="561">
        <v>0</v>
      </c>
      <c r="J187" s="561">
        <v>0</v>
      </c>
      <c r="K187" s="561">
        <v>0</v>
      </c>
      <c r="L187" s="561">
        <v>0</v>
      </c>
      <c r="M187" s="561">
        <v>0</v>
      </c>
      <c r="N187" s="561">
        <v>350</v>
      </c>
      <c r="O187" s="561">
        <v>412</v>
      </c>
      <c r="P187" s="563">
        <v>112</v>
      </c>
      <c r="Q187" s="563">
        <v>250</v>
      </c>
    </row>
    <row r="188" spans="1:17" ht="15.75" hidden="1" thickBot="1" x14ac:dyDescent="0.3">
      <c r="A188" s="558" t="s">
        <v>9659</v>
      </c>
      <c r="B188" s="561" t="s">
        <v>9776</v>
      </c>
      <c r="C188" s="558" t="s">
        <v>9660</v>
      </c>
      <c r="D188" s="562" t="s">
        <v>4335</v>
      </c>
      <c r="E188" s="561" t="s">
        <v>9777</v>
      </c>
      <c r="F188" s="561" t="s">
        <v>9737</v>
      </c>
      <c r="G188" s="561">
        <v>3327</v>
      </c>
      <c r="H188" s="561">
        <v>0</v>
      </c>
      <c r="I188" s="561">
        <v>0</v>
      </c>
      <c r="J188" s="561">
        <v>0</v>
      </c>
      <c r="K188" s="561">
        <v>0</v>
      </c>
      <c r="L188" s="561">
        <v>0</v>
      </c>
      <c r="M188" s="561">
        <v>0</v>
      </c>
      <c r="N188" s="561">
        <v>1030</v>
      </c>
      <c r="O188" s="561">
        <v>1055</v>
      </c>
      <c r="P188" s="563">
        <v>357</v>
      </c>
      <c r="Q188" s="563">
        <v>885</v>
      </c>
    </row>
    <row r="189" spans="1:17" ht="15.75" hidden="1" thickBot="1" x14ac:dyDescent="0.3">
      <c r="A189" s="558" t="s">
        <v>9659</v>
      </c>
      <c r="B189" s="561" t="s">
        <v>9776</v>
      </c>
      <c r="C189" s="558" t="s">
        <v>9660</v>
      </c>
      <c r="D189" s="562" t="s">
        <v>4335</v>
      </c>
      <c r="E189" s="561" t="s">
        <v>9777</v>
      </c>
      <c r="F189" s="561" t="s">
        <v>9738</v>
      </c>
      <c r="G189" s="561">
        <v>11816</v>
      </c>
      <c r="H189" s="561">
        <v>0</v>
      </c>
      <c r="I189" s="561">
        <v>0</v>
      </c>
      <c r="J189" s="561">
        <v>0</v>
      </c>
      <c r="K189" s="561">
        <v>0</v>
      </c>
      <c r="L189" s="561">
        <v>0</v>
      </c>
      <c r="M189" s="561">
        <v>0</v>
      </c>
      <c r="N189" s="561">
        <v>3790</v>
      </c>
      <c r="O189" s="561">
        <v>4226</v>
      </c>
      <c r="P189" s="563">
        <v>1078</v>
      </c>
      <c r="Q189" s="563">
        <v>2722</v>
      </c>
    </row>
    <row r="190" spans="1:17" ht="15.75" hidden="1" thickBot="1" x14ac:dyDescent="0.3">
      <c r="A190" s="558" t="s">
        <v>9659</v>
      </c>
      <c r="B190" s="561" t="s">
        <v>9776</v>
      </c>
      <c r="C190" s="558" t="s">
        <v>9660</v>
      </c>
      <c r="D190" s="562" t="s">
        <v>4335</v>
      </c>
      <c r="E190" s="561" t="s">
        <v>9777</v>
      </c>
      <c r="F190" s="561" t="s">
        <v>9739</v>
      </c>
      <c r="G190" s="561">
        <v>26614</v>
      </c>
      <c r="H190" s="561">
        <v>0</v>
      </c>
      <c r="I190" s="561">
        <v>0</v>
      </c>
      <c r="J190" s="561">
        <v>0</v>
      </c>
      <c r="K190" s="561">
        <v>0</v>
      </c>
      <c r="L190" s="561">
        <v>0</v>
      </c>
      <c r="M190" s="561">
        <v>0</v>
      </c>
      <c r="N190" s="561">
        <v>8602</v>
      </c>
      <c r="O190" s="561">
        <v>9316</v>
      </c>
      <c r="P190" s="563">
        <v>2555</v>
      </c>
      <c r="Q190" s="563">
        <v>6141</v>
      </c>
    </row>
    <row r="191" spans="1:17" ht="15.75" hidden="1" thickBot="1" x14ac:dyDescent="0.3">
      <c r="A191" s="558" t="s">
        <v>9659</v>
      </c>
      <c r="B191" s="561" t="s">
        <v>9778</v>
      </c>
      <c r="C191" s="558" t="s">
        <v>9660</v>
      </c>
      <c r="D191" s="562" t="s">
        <v>2074</v>
      </c>
      <c r="E191" s="561" t="s">
        <v>2128</v>
      </c>
      <c r="F191" s="561" t="s">
        <v>9732</v>
      </c>
      <c r="G191" s="561">
        <v>10971</v>
      </c>
      <c r="H191" s="561">
        <v>0</v>
      </c>
      <c r="I191" s="561">
        <v>0</v>
      </c>
      <c r="J191" s="561">
        <v>0</v>
      </c>
      <c r="K191" s="561">
        <v>0</v>
      </c>
      <c r="L191" s="561">
        <v>0</v>
      </c>
      <c r="M191" s="561">
        <v>0</v>
      </c>
      <c r="N191" s="561">
        <v>3689</v>
      </c>
      <c r="O191" s="561">
        <v>3768</v>
      </c>
      <c r="P191" s="563">
        <v>993</v>
      </c>
      <c r="Q191" s="563">
        <v>2521</v>
      </c>
    </row>
    <row r="192" spans="1:17" ht="15.75" hidden="1" thickBot="1" x14ac:dyDescent="0.3">
      <c r="A192" s="558" t="s">
        <v>9659</v>
      </c>
      <c r="B192" s="561" t="s">
        <v>9778</v>
      </c>
      <c r="C192" s="558" t="s">
        <v>9660</v>
      </c>
      <c r="D192" s="562" t="s">
        <v>2074</v>
      </c>
      <c r="E192" s="561" t="s">
        <v>2128</v>
      </c>
      <c r="F192" s="561" t="s">
        <v>9733</v>
      </c>
      <c r="G192" s="561">
        <v>19173</v>
      </c>
      <c r="H192" s="561">
        <v>0</v>
      </c>
      <c r="I192" s="561">
        <v>0</v>
      </c>
      <c r="J192" s="561">
        <v>0</v>
      </c>
      <c r="K192" s="561">
        <v>0</v>
      </c>
      <c r="L192" s="561">
        <v>0</v>
      </c>
      <c r="M192" s="561">
        <v>0</v>
      </c>
      <c r="N192" s="561">
        <v>5924</v>
      </c>
      <c r="O192" s="561">
        <v>5989</v>
      </c>
      <c r="P192" s="563">
        <v>2038</v>
      </c>
      <c r="Q192" s="563">
        <v>5222</v>
      </c>
    </row>
    <row r="193" spans="1:17" ht="15.75" hidden="1" thickBot="1" x14ac:dyDescent="0.3">
      <c r="A193" s="558" t="s">
        <v>9659</v>
      </c>
      <c r="B193" s="561" t="s">
        <v>9778</v>
      </c>
      <c r="C193" s="558" t="s">
        <v>9660</v>
      </c>
      <c r="D193" s="562" t="s">
        <v>2074</v>
      </c>
      <c r="E193" s="561" t="s">
        <v>2128</v>
      </c>
      <c r="F193" s="561" t="s">
        <v>9734</v>
      </c>
      <c r="G193" s="561">
        <v>5346</v>
      </c>
      <c r="H193" s="561">
        <v>0</v>
      </c>
      <c r="I193" s="561">
        <v>0</v>
      </c>
      <c r="J193" s="561">
        <v>0</v>
      </c>
      <c r="K193" s="561">
        <v>0</v>
      </c>
      <c r="L193" s="561">
        <v>0</v>
      </c>
      <c r="M193" s="561">
        <v>0</v>
      </c>
      <c r="N193" s="561">
        <v>1966</v>
      </c>
      <c r="O193" s="561">
        <v>2119</v>
      </c>
      <c r="P193" s="563">
        <v>386</v>
      </c>
      <c r="Q193" s="563">
        <v>875</v>
      </c>
    </row>
    <row r="194" spans="1:17" ht="15.75" hidden="1" thickBot="1" x14ac:dyDescent="0.3">
      <c r="A194" s="558" t="s">
        <v>9659</v>
      </c>
      <c r="B194" s="561" t="s">
        <v>9778</v>
      </c>
      <c r="C194" s="558" t="s">
        <v>9660</v>
      </c>
      <c r="D194" s="562" t="s">
        <v>2074</v>
      </c>
      <c r="E194" s="561" t="s">
        <v>2128</v>
      </c>
      <c r="F194" s="561" t="s">
        <v>9735</v>
      </c>
      <c r="G194" s="561">
        <v>4963</v>
      </c>
      <c r="H194" s="561">
        <v>0</v>
      </c>
      <c r="I194" s="561">
        <v>0</v>
      </c>
      <c r="J194" s="561">
        <v>0</v>
      </c>
      <c r="K194" s="561">
        <v>0</v>
      </c>
      <c r="L194" s="561">
        <v>0</v>
      </c>
      <c r="M194" s="561">
        <v>0</v>
      </c>
      <c r="N194" s="561">
        <v>1391</v>
      </c>
      <c r="O194" s="561">
        <v>1349</v>
      </c>
      <c r="P194" s="563">
        <v>670</v>
      </c>
      <c r="Q194" s="563">
        <v>1553</v>
      </c>
    </row>
    <row r="195" spans="1:17" ht="15.75" hidden="1" thickBot="1" x14ac:dyDescent="0.3">
      <c r="A195" s="558" t="s">
        <v>9659</v>
      </c>
      <c r="B195" s="561" t="s">
        <v>9778</v>
      </c>
      <c r="C195" s="558" t="s">
        <v>9660</v>
      </c>
      <c r="D195" s="562" t="s">
        <v>2074</v>
      </c>
      <c r="E195" s="561" t="s">
        <v>2128</v>
      </c>
      <c r="F195" s="561" t="s">
        <v>9736</v>
      </c>
      <c r="G195" s="561">
        <v>2733</v>
      </c>
      <c r="H195" s="561">
        <v>0</v>
      </c>
      <c r="I195" s="561">
        <v>0</v>
      </c>
      <c r="J195" s="561">
        <v>0</v>
      </c>
      <c r="K195" s="561">
        <v>0</v>
      </c>
      <c r="L195" s="561">
        <v>0</v>
      </c>
      <c r="M195" s="561">
        <v>0</v>
      </c>
      <c r="N195" s="561">
        <v>942</v>
      </c>
      <c r="O195" s="561">
        <v>1084</v>
      </c>
      <c r="P195" s="563">
        <v>216</v>
      </c>
      <c r="Q195" s="563">
        <v>491</v>
      </c>
    </row>
    <row r="196" spans="1:17" ht="15.75" hidden="1" thickBot="1" x14ac:dyDescent="0.3">
      <c r="A196" s="558" t="s">
        <v>9659</v>
      </c>
      <c r="B196" s="561" t="s">
        <v>9778</v>
      </c>
      <c r="C196" s="558" t="s">
        <v>9660</v>
      </c>
      <c r="D196" s="562" t="s">
        <v>2074</v>
      </c>
      <c r="E196" s="561" t="s">
        <v>2128</v>
      </c>
      <c r="F196" s="561" t="s">
        <v>9737</v>
      </c>
      <c r="G196" s="561">
        <v>9244</v>
      </c>
      <c r="H196" s="561">
        <v>0</v>
      </c>
      <c r="I196" s="561">
        <v>0</v>
      </c>
      <c r="J196" s="561">
        <v>0</v>
      </c>
      <c r="K196" s="561">
        <v>0</v>
      </c>
      <c r="L196" s="561">
        <v>0</v>
      </c>
      <c r="M196" s="561">
        <v>0</v>
      </c>
      <c r="N196" s="561">
        <v>2753</v>
      </c>
      <c r="O196" s="561">
        <v>2949</v>
      </c>
      <c r="P196" s="563">
        <v>976</v>
      </c>
      <c r="Q196" s="563">
        <v>2566</v>
      </c>
    </row>
    <row r="197" spans="1:17" ht="15.75" hidden="1" thickBot="1" x14ac:dyDescent="0.3">
      <c r="A197" s="558" t="s">
        <v>9659</v>
      </c>
      <c r="B197" s="561" t="s">
        <v>9778</v>
      </c>
      <c r="C197" s="558" t="s">
        <v>9660</v>
      </c>
      <c r="D197" s="562" t="s">
        <v>2074</v>
      </c>
      <c r="E197" s="561" t="s">
        <v>2128</v>
      </c>
      <c r="F197" s="561" t="s">
        <v>9738</v>
      </c>
      <c r="G197" s="561">
        <v>23560</v>
      </c>
      <c r="H197" s="561">
        <v>0</v>
      </c>
      <c r="I197" s="561">
        <v>0</v>
      </c>
      <c r="J197" s="561">
        <v>0</v>
      </c>
      <c r="K197" s="561">
        <v>0</v>
      </c>
      <c r="L197" s="561">
        <v>0</v>
      </c>
      <c r="M197" s="561">
        <v>0</v>
      </c>
      <c r="N197" s="561">
        <v>7748</v>
      </c>
      <c r="O197" s="561">
        <v>8476</v>
      </c>
      <c r="P197" s="563">
        <v>2067</v>
      </c>
      <c r="Q197" s="563">
        <v>5269</v>
      </c>
    </row>
    <row r="198" spans="1:17" ht="15.75" hidden="1" thickBot="1" x14ac:dyDescent="0.3">
      <c r="A198" s="558" t="s">
        <v>9659</v>
      </c>
      <c r="B198" s="561" t="s">
        <v>9778</v>
      </c>
      <c r="C198" s="558" t="s">
        <v>9660</v>
      </c>
      <c r="D198" s="562" t="s">
        <v>2074</v>
      </c>
      <c r="E198" s="561" t="s">
        <v>2128</v>
      </c>
      <c r="F198" s="561" t="s">
        <v>9739</v>
      </c>
      <c r="G198" s="561">
        <v>75990</v>
      </c>
      <c r="H198" s="561">
        <v>0</v>
      </c>
      <c r="I198" s="561">
        <v>0</v>
      </c>
      <c r="J198" s="561">
        <v>0</v>
      </c>
      <c r="K198" s="561">
        <v>0</v>
      </c>
      <c r="L198" s="561">
        <v>0</v>
      </c>
      <c r="M198" s="561">
        <v>0</v>
      </c>
      <c r="N198" s="561">
        <v>24413</v>
      </c>
      <c r="O198" s="561">
        <v>25734</v>
      </c>
      <c r="P198" s="563">
        <v>7346</v>
      </c>
      <c r="Q198" s="563">
        <v>18497</v>
      </c>
    </row>
    <row r="199" spans="1:17" ht="15.75" hidden="1" thickBot="1" x14ac:dyDescent="0.3">
      <c r="A199" s="558" t="s">
        <v>9659</v>
      </c>
      <c r="B199" s="561" t="s">
        <v>9779</v>
      </c>
      <c r="C199" s="558" t="s">
        <v>9660</v>
      </c>
      <c r="D199" s="562" t="s">
        <v>7864</v>
      </c>
      <c r="E199" s="561" t="s">
        <v>9780</v>
      </c>
      <c r="F199" s="561" t="s">
        <v>9732</v>
      </c>
      <c r="G199" s="561">
        <v>3421</v>
      </c>
      <c r="H199" s="561">
        <v>0</v>
      </c>
      <c r="I199" s="561">
        <v>0</v>
      </c>
      <c r="J199" s="561">
        <v>0</v>
      </c>
      <c r="K199" s="561">
        <v>0</v>
      </c>
      <c r="L199" s="561">
        <v>0</v>
      </c>
      <c r="M199" s="561">
        <v>0</v>
      </c>
      <c r="N199" s="561">
        <v>1178</v>
      </c>
      <c r="O199" s="561">
        <v>1189</v>
      </c>
      <c r="P199" s="563">
        <v>286</v>
      </c>
      <c r="Q199" s="563">
        <v>768</v>
      </c>
    </row>
    <row r="200" spans="1:17" ht="15.75" hidden="1" thickBot="1" x14ac:dyDescent="0.3">
      <c r="A200" s="558" t="s">
        <v>9659</v>
      </c>
      <c r="B200" s="561" t="s">
        <v>9779</v>
      </c>
      <c r="C200" s="558" t="s">
        <v>9660</v>
      </c>
      <c r="D200" s="562" t="s">
        <v>7864</v>
      </c>
      <c r="E200" s="561" t="s">
        <v>9780</v>
      </c>
      <c r="F200" s="561" t="s">
        <v>9733</v>
      </c>
      <c r="G200" s="561">
        <v>6789</v>
      </c>
      <c r="H200" s="561">
        <v>0</v>
      </c>
      <c r="I200" s="561">
        <v>0</v>
      </c>
      <c r="J200" s="561">
        <v>0</v>
      </c>
      <c r="K200" s="561">
        <v>0</v>
      </c>
      <c r="L200" s="561">
        <v>0</v>
      </c>
      <c r="M200" s="561">
        <v>0</v>
      </c>
      <c r="N200" s="561">
        <v>2333</v>
      </c>
      <c r="O200" s="561">
        <v>2477</v>
      </c>
      <c r="P200" s="563">
        <v>579</v>
      </c>
      <c r="Q200" s="563">
        <v>1400</v>
      </c>
    </row>
    <row r="201" spans="1:17" ht="15.75" hidden="1" thickBot="1" x14ac:dyDescent="0.3">
      <c r="A201" s="558" t="s">
        <v>9659</v>
      </c>
      <c r="B201" s="561" t="s">
        <v>9779</v>
      </c>
      <c r="C201" s="558" t="s">
        <v>9660</v>
      </c>
      <c r="D201" s="562" t="s">
        <v>7864</v>
      </c>
      <c r="E201" s="561" t="s">
        <v>9780</v>
      </c>
      <c r="F201" s="561" t="s">
        <v>9734</v>
      </c>
      <c r="G201" s="561">
        <v>2778</v>
      </c>
      <c r="H201" s="561">
        <v>0</v>
      </c>
      <c r="I201" s="561">
        <v>0</v>
      </c>
      <c r="J201" s="561">
        <v>0</v>
      </c>
      <c r="K201" s="561">
        <v>0</v>
      </c>
      <c r="L201" s="561">
        <v>0</v>
      </c>
      <c r="M201" s="561">
        <v>0</v>
      </c>
      <c r="N201" s="561">
        <v>1021</v>
      </c>
      <c r="O201" s="561">
        <v>1133</v>
      </c>
      <c r="P201" s="563">
        <v>175</v>
      </c>
      <c r="Q201" s="563">
        <v>449</v>
      </c>
    </row>
    <row r="202" spans="1:17" ht="15.75" hidden="1" thickBot="1" x14ac:dyDescent="0.3">
      <c r="A202" s="558" t="s">
        <v>9659</v>
      </c>
      <c r="B202" s="561" t="s">
        <v>9779</v>
      </c>
      <c r="C202" s="558" t="s">
        <v>9660</v>
      </c>
      <c r="D202" s="562" t="s">
        <v>7864</v>
      </c>
      <c r="E202" s="561" t="s">
        <v>9780</v>
      </c>
      <c r="F202" s="561" t="s">
        <v>9735</v>
      </c>
      <c r="G202" s="561">
        <v>579</v>
      </c>
      <c r="H202" s="561">
        <v>0</v>
      </c>
      <c r="I202" s="561">
        <v>0</v>
      </c>
      <c r="J202" s="561">
        <v>0</v>
      </c>
      <c r="K202" s="561">
        <v>0</v>
      </c>
      <c r="L202" s="561">
        <v>0</v>
      </c>
      <c r="M202" s="561">
        <v>0</v>
      </c>
      <c r="N202" s="561">
        <v>219</v>
      </c>
      <c r="O202" s="561">
        <v>227</v>
      </c>
      <c r="P202" s="563">
        <v>33</v>
      </c>
      <c r="Q202" s="563">
        <v>100</v>
      </c>
    </row>
    <row r="203" spans="1:17" ht="15.75" hidden="1" thickBot="1" x14ac:dyDescent="0.3">
      <c r="A203" s="558" t="s">
        <v>9659</v>
      </c>
      <c r="B203" s="561" t="s">
        <v>9779</v>
      </c>
      <c r="C203" s="558" t="s">
        <v>9660</v>
      </c>
      <c r="D203" s="562" t="s">
        <v>7864</v>
      </c>
      <c r="E203" s="561" t="s">
        <v>9780</v>
      </c>
      <c r="F203" s="561" t="s">
        <v>9736</v>
      </c>
      <c r="G203" s="561">
        <v>1800</v>
      </c>
      <c r="H203" s="561">
        <v>0</v>
      </c>
      <c r="I203" s="561">
        <v>0</v>
      </c>
      <c r="J203" s="561">
        <v>0</v>
      </c>
      <c r="K203" s="561">
        <v>0</v>
      </c>
      <c r="L203" s="561">
        <v>0</v>
      </c>
      <c r="M203" s="561">
        <v>0</v>
      </c>
      <c r="N203" s="561">
        <v>626</v>
      </c>
      <c r="O203" s="561">
        <v>764</v>
      </c>
      <c r="P203" s="563">
        <v>110</v>
      </c>
      <c r="Q203" s="563">
        <v>300</v>
      </c>
    </row>
    <row r="204" spans="1:17" ht="15.75" hidden="1" thickBot="1" x14ac:dyDescent="0.3">
      <c r="A204" s="558" t="s">
        <v>9659</v>
      </c>
      <c r="B204" s="561" t="s">
        <v>9779</v>
      </c>
      <c r="C204" s="558" t="s">
        <v>9660</v>
      </c>
      <c r="D204" s="562" t="s">
        <v>7864</v>
      </c>
      <c r="E204" s="561" t="s">
        <v>9780</v>
      </c>
      <c r="F204" s="561" t="s">
        <v>9737</v>
      </c>
      <c r="G204" s="561">
        <v>6468</v>
      </c>
      <c r="H204" s="561">
        <v>0</v>
      </c>
      <c r="I204" s="561">
        <v>0</v>
      </c>
      <c r="J204" s="561">
        <v>0</v>
      </c>
      <c r="K204" s="561">
        <v>0</v>
      </c>
      <c r="L204" s="561">
        <v>0</v>
      </c>
      <c r="M204" s="561">
        <v>0</v>
      </c>
      <c r="N204" s="561">
        <v>2127</v>
      </c>
      <c r="O204" s="561">
        <v>2158</v>
      </c>
      <c r="P204" s="563">
        <v>597</v>
      </c>
      <c r="Q204" s="563">
        <v>1586</v>
      </c>
    </row>
    <row r="205" spans="1:17" ht="15.75" hidden="1" thickBot="1" x14ac:dyDescent="0.3">
      <c r="A205" s="558" t="s">
        <v>9659</v>
      </c>
      <c r="B205" s="561" t="s">
        <v>9779</v>
      </c>
      <c r="C205" s="558" t="s">
        <v>9660</v>
      </c>
      <c r="D205" s="562" t="s">
        <v>7864</v>
      </c>
      <c r="E205" s="561" t="s">
        <v>9780</v>
      </c>
      <c r="F205" s="561" t="s">
        <v>9738</v>
      </c>
      <c r="G205" s="561">
        <v>11744</v>
      </c>
      <c r="H205" s="561">
        <v>0</v>
      </c>
      <c r="I205" s="561">
        <v>0</v>
      </c>
      <c r="J205" s="561">
        <v>0</v>
      </c>
      <c r="K205" s="561">
        <v>0</v>
      </c>
      <c r="L205" s="561">
        <v>0</v>
      </c>
      <c r="M205" s="561">
        <v>0</v>
      </c>
      <c r="N205" s="561">
        <v>4091</v>
      </c>
      <c r="O205" s="561">
        <v>4396</v>
      </c>
      <c r="P205" s="563">
        <v>963</v>
      </c>
      <c r="Q205" s="563">
        <v>2294</v>
      </c>
    </row>
    <row r="206" spans="1:17" ht="15.75" hidden="1" thickBot="1" x14ac:dyDescent="0.3">
      <c r="A206" s="558" t="s">
        <v>9659</v>
      </c>
      <c r="B206" s="561" t="s">
        <v>9779</v>
      </c>
      <c r="C206" s="558" t="s">
        <v>9660</v>
      </c>
      <c r="D206" s="562" t="s">
        <v>7864</v>
      </c>
      <c r="E206" s="561" t="s">
        <v>9780</v>
      </c>
      <c r="F206" s="561" t="s">
        <v>9739</v>
      </c>
      <c r="G206" s="561">
        <v>33579</v>
      </c>
      <c r="H206" s="561">
        <v>0</v>
      </c>
      <c r="I206" s="561">
        <v>0</v>
      </c>
      <c r="J206" s="561">
        <v>0</v>
      </c>
      <c r="K206" s="561">
        <v>0</v>
      </c>
      <c r="L206" s="561">
        <v>0</v>
      </c>
      <c r="M206" s="561">
        <v>0</v>
      </c>
      <c r="N206" s="561">
        <v>11595</v>
      </c>
      <c r="O206" s="561">
        <v>12344</v>
      </c>
      <c r="P206" s="563">
        <v>2743</v>
      </c>
      <c r="Q206" s="563">
        <v>6897</v>
      </c>
    </row>
    <row r="207" spans="1:17" ht="15.75" hidden="1" thickBot="1" x14ac:dyDescent="0.3">
      <c r="A207" s="558" t="s">
        <v>9659</v>
      </c>
      <c r="B207" s="561" t="s">
        <v>9781</v>
      </c>
      <c r="C207" s="558" t="s">
        <v>9660</v>
      </c>
      <c r="D207" s="562" t="s">
        <v>2022</v>
      </c>
      <c r="E207" s="561" t="s">
        <v>9782</v>
      </c>
      <c r="F207" s="561" t="s">
        <v>9732</v>
      </c>
      <c r="G207" s="561">
        <v>2012</v>
      </c>
      <c r="H207" s="561">
        <v>0</v>
      </c>
      <c r="I207" s="561">
        <v>0</v>
      </c>
      <c r="J207" s="561">
        <v>0</v>
      </c>
      <c r="K207" s="561">
        <v>0</v>
      </c>
      <c r="L207" s="561">
        <v>0</v>
      </c>
      <c r="M207" s="561">
        <v>0</v>
      </c>
      <c r="N207" s="561">
        <v>793</v>
      </c>
      <c r="O207" s="561">
        <v>777</v>
      </c>
      <c r="P207" s="563">
        <v>153</v>
      </c>
      <c r="Q207" s="563">
        <v>289</v>
      </c>
    </row>
    <row r="208" spans="1:17" ht="15.75" hidden="1" thickBot="1" x14ac:dyDescent="0.3">
      <c r="A208" s="558" t="s">
        <v>9659</v>
      </c>
      <c r="B208" s="561" t="s">
        <v>9781</v>
      </c>
      <c r="C208" s="558" t="s">
        <v>9660</v>
      </c>
      <c r="D208" s="562" t="s">
        <v>2022</v>
      </c>
      <c r="E208" s="561" t="s">
        <v>9782</v>
      </c>
      <c r="F208" s="561" t="s">
        <v>9733</v>
      </c>
      <c r="G208" s="561">
        <v>4362</v>
      </c>
      <c r="H208" s="561">
        <v>0</v>
      </c>
      <c r="I208" s="561">
        <v>0</v>
      </c>
      <c r="J208" s="561">
        <v>0</v>
      </c>
      <c r="K208" s="561">
        <v>0</v>
      </c>
      <c r="L208" s="561">
        <v>0</v>
      </c>
      <c r="M208" s="561">
        <v>0</v>
      </c>
      <c r="N208" s="561">
        <v>1653</v>
      </c>
      <c r="O208" s="561">
        <v>1791</v>
      </c>
      <c r="P208" s="563">
        <v>293</v>
      </c>
      <c r="Q208" s="563">
        <v>625</v>
      </c>
    </row>
    <row r="209" spans="1:17" ht="15.75" hidden="1" thickBot="1" x14ac:dyDescent="0.3">
      <c r="A209" s="558" t="s">
        <v>9659</v>
      </c>
      <c r="B209" s="561" t="s">
        <v>9781</v>
      </c>
      <c r="C209" s="558" t="s">
        <v>9660</v>
      </c>
      <c r="D209" s="562" t="s">
        <v>2022</v>
      </c>
      <c r="E209" s="561" t="s">
        <v>9782</v>
      </c>
      <c r="F209" s="561" t="s">
        <v>9734</v>
      </c>
      <c r="G209" s="561">
        <v>2810</v>
      </c>
      <c r="H209" s="561">
        <v>0</v>
      </c>
      <c r="I209" s="561">
        <v>0</v>
      </c>
      <c r="J209" s="561">
        <v>0</v>
      </c>
      <c r="K209" s="561">
        <v>0</v>
      </c>
      <c r="L209" s="561">
        <v>0</v>
      </c>
      <c r="M209" s="561">
        <v>0</v>
      </c>
      <c r="N209" s="561">
        <v>1116</v>
      </c>
      <c r="O209" s="561">
        <v>1200</v>
      </c>
      <c r="P209" s="563">
        <v>163</v>
      </c>
      <c r="Q209" s="563">
        <v>331</v>
      </c>
    </row>
    <row r="210" spans="1:17" ht="15.75" hidden="1" thickBot="1" x14ac:dyDescent="0.3">
      <c r="A210" s="558" t="s">
        <v>9659</v>
      </c>
      <c r="B210" s="561" t="s">
        <v>9781</v>
      </c>
      <c r="C210" s="558" t="s">
        <v>9660</v>
      </c>
      <c r="D210" s="562" t="s">
        <v>2022</v>
      </c>
      <c r="E210" s="561" t="s">
        <v>9782</v>
      </c>
      <c r="F210" s="561" t="s">
        <v>9735</v>
      </c>
      <c r="G210" s="561">
        <v>6942</v>
      </c>
      <c r="H210" s="561">
        <v>0</v>
      </c>
      <c r="I210" s="561">
        <v>0</v>
      </c>
      <c r="J210" s="561">
        <v>0</v>
      </c>
      <c r="K210" s="561">
        <v>0</v>
      </c>
      <c r="L210" s="561">
        <v>0</v>
      </c>
      <c r="M210" s="561">
        <v>0</v>
      </c>
      <c r="N210" s="561">
        <v>1736</v>
      </c>
      <c r="O210" s="561">
        <v>1914</v>
      </c>
      <c r="P210" s="563">
        <v>939</v>
      </c>
      <c r="Q210" s="563">
        <v>2353</v>
      </c>
    </row>
    <row r="211" spans="1:17" ht="15.75" hidden="1" thickBot="1" x14ac:dyDescent="0.3">
      <c r="A211" s="558" t="s">
        <v>9659</v>
      </c>
      <c r="B211" s="561" t="s">
        <v>9781</v>
      </c>
      <c r="C211" s="558" t="s">
        <v>9660</v>
      </c>
      <c r="D211" s="562" t="s">
        <v>2022</v>
      </c>
      <c r="E211" s="561" t="s">
        <v>9782</v>
      </c>
      <c r="F211" s="561" t="s">
        <v>9736</v>
      </c>
      <c r="G211" s="561">
        <v>1580</v>
      </c>
      <c r="H211" s="561">
        <v>0</v>
      </c>
      <c r="I211" s="561">
        <v>0</v>
      </c>
      <c r="J211" s="561">
        <v>0</v>
      </c>
      <c r="K211" s="561">
        <v>0</v>
      </c>
      <c r="L211" s="561">
        <v>0</v>
      </c>
      <c r="M211" s="561">
        <v>0</v>
      </c>
      <c r="N211" s="561">
        <v>618</v>
      </c>
      <c r="O211" s="561">
        <v>646</v>
      </c>
      <c r="P211" s="563">
        <v>85</v>
      </c>
      <c r="Q211" s="563">
        <v>231</v>
      </c>
    </row>
    <row r="212" spans="1:17" ht="15.75" hidden="1" thickBot="1" x14ac:dyDescent="0.3">
      <c r="A212" s="558" t="s">
        <v>9659</v>
      </c>
      <c r="B212" s="561" t="s">
        <v>9781</v>
      </c>
      <c r="C212" s="558" t="s">
        <v>9660</v>
      </c>
      <c r="D212" s="562" t="s">
        <v>2022</v>
      </c>
      <c r="E212" s="561" t="s">
        <v>9782</v>
      </c>
      <c r="F212" s="561" t="s">
        <v>9737</v>
      </c>
      <c r="G212" s="561">
        <v>2685</v>
      </c>
      <c r="H212" s="561">
        <v>0</v>
      </c>
      <c r="I212" s="561">
        <v>0</v>
      </c>
      <c r="J212" s="561">
        <v>0</v>
      </c>
      <c r="K212" s="561">
        <v>0</v>
      </c>
      <c r="L212" s="561">
        <v>0</v>
      </c>
      <c r="M212" s="561">
        <v>0</v>
      </c>
      <c r="N212" s="561">
        <v>1003</v>
      </c>
      <c r="O212" s="561">
        <v>1123</v>
      </c>
      <c r="P212" s="563">
        <v>176</v>
      </c>
      <c r="Q212" s="563">
        <v>383</v>
      </c>
    </row>
    <row r="213" spans="1:17" ht="15.75" hidden="1" thickBot="1" x14ac:dyDescent="0.3">
      <c r="A213" s="558" t="s">
        <v>9659</v>
      </c>
      <c r="B213" s="561" t="s">
        <v>9781</v>
      </c>
      <c r="C213" s="558" t="s">
        <v>9660</v>
      </c>
      <c r="D213" s="562" t="s">
        <v>2022</v>
      </c>
      <c r="E213" s="561" t="s">
        <v>9782</v>
      </c>
      <c r="F213" s="561" t="s">
        <v>9738</v>
      </c>
      <c r="G213" s="561">
        <v>13154</v>
      </c>
      <c r="H213" s="561">
        <v>0</v>
      </c>
      <c r="I213" s="561">
        <v>0</v>
      </c>
      <c r="J213" s="561">
        <v>0</v>
      </c>
      <c r="K213" s="561">
        <v>0</v>
      </c>
      <c r="L213" s="561">
        <v>0</v>
      </c>
      <c r="M213" s="561">
        <v>0</v>
      </c>
      <c r="N213" s="561">
        <v>4796</v>
      </c>
      <c r="O213" s="561">
        <v>5055</v>
      </c>
      <c r="P213" s="563">
        <v>1036</v>
      </c>
      <c r="Q213" s="563">
        <v>2267</v>
      </c>
    </row>
    <row r="214" spans="1:17" ht="15.75" hidden="1" thickBot="1" x14ac:dyDescent="0.3">
      <c r="A214" s="558" t="s">
        <v>9659</v>
      </c>
      <c r="B214" s="561" t="s">
        <v>9781</v>
      </c>
      <c r="C214" s="558" t="s">
        <v>9660</v>
      </c>
      <c r="D214" s="562" t="s">
        <v>2022</v>
      </c>
      <c r="E214" s="561" t="s">
        <v>9782</v>
      </c>
      <c r="F214" s="561" t="s">
        <v>9739</v>
      </c>
      <c r="G214" s="561">
        <v>33545</v>
      </c>
      <c r="H214" s="561">
        <v>0</v>
      </c>
      <c r="I214" s="561">
        <v>0</v>
      </c>
      <c r="J214" s="561">
        <v>0</v>
      </c>
      <c r="K214" s="561">
        <v>0</v>
      </c>
      <c r="L214" s="561">
        <v>0</v>
      </c>
      <c r="M214" s="561">
        <v>0</v>
      </c>
      <c r="N214" s="561">
        <v>11715</v>
      </c>
      <c r="O214" s="561">
        <v>12506</v>
      </c>
      <c r="P214" s="563">
        <v>2845</v>
      </c>
      <c r="Q214" s="563">
        <v>6479</v>
      </c>
    </row>
    <row r="215" spans="1:17" ht="15.75" hidden="1" thickBot="1" x14ac:dyDescent="0.3">
      <c r="A215" s="558" t="s">
        <v>9659</v>
      </c>
      <c r="B215" s="561" t="s">
        <v>9783</v>
      </c>
      <c r="C215" s="558" t="s">
        <v>9660</v>
      </c>
      <c r="D215" s="562" t="s">
        <v>2344</v>
      </c>
      <c r="E215" s="561" t="s">
        <v>9958</v>
      </c>
      <c r="F215" s="561" t="s">
        <v>9732</v>
      </c>
      <c r="G215" s="561">
        <v>2033</v>
      </c>
      <c r="H215" s="561">
        <v>0</v>
      </c>
      <c r="I215" s="561">
        <v>0</v>
      </c>
      <c r="J215" s="561">
        <v>0</v>
      </c>
      <c r="K215" s="561">
        <v>0</v>
      </c>
      <c r="L215" s="561">
        <v>0</v>
      </c>
      <c r="M215" s="561">
        <v>0</v>
      </c>
      <c r="N215" s="561">
        <v>912</v>
      </c>
      <c r="O215" s="561">
        <v>558</v>
      </c>
      <c r="P215" s="563">
        <v>174</v>
      </c>
      <c r="Q215" s="563">
        <v>389</v>
      </c>
    </row>
    <row r="216" spans="1:17" ht="15.75" hidden="1" thickBot="1" x14ac:dyDescent="0.3">
      <c r="A216" s="558" t="s">
        <v>9659</v>
      </c>
      <c r="B216" s="561" t="s">
        <v>9783</v>
      </c>
      <c r="C216" s="558" t="s">
        <v>9660</v>
      </c>
      <c r="D216" s="562" t="s">
        <v>2344</v>
      </c>
      <c r="E216" s="561" t="s">
        <v>9958</v>
      </c>
      <c r="F216" s="561" t="s">
        <v>9733</v>
      </c>
      <c r="G216" s="561">
        <v>5927</v>
      </c>
      <c r="H216" s="561">
        <v>0</v>
      </c>
      <c r="I216" s="561">
        <v>0</v>
      </c>
      <c r="J216" s="561">
        <v>0</v>
      </c>
      <c r="K216" s="561">
        <v>0</v>
      </c>
      <c r="L216" s="561">
        <v>0</v>
      </c>
      <c r="M216" s="561">
        <v>0</v>
      </c>
      <c r="N216" s="561">
        <v>2205</v>
      </c>
      <c r="O216" s="561">
        <v>1809</v>
      </c>
      <c r="P216" s="563">
        <v>636</v>
      </c>
      <c r="Q216" s="563">
        <v>1277</v>
      </c>
    </row>
    <row r="217" spans="1:17" ht="15.75" hidden="1" thickBot="1" x14ac:dyDescent="0.3">
      <c r="A217" s="558" t="s">
        <v>9659</v>
      </c>
      <c r="B217" s="561" t="s">
        <v>9783</v>
      </c>
      <c r="C217" s="558" t="s">
        <v>9660</v>
      </c>
      <c r="D217" s="562" t="s">
        <v>2344</v>
      </c>
      <c r="E217" s="561" t="s">
        <v>9958</v>
      </c>
      <c r="F217" s="561" t="s">
        <v>9734</v>
      </c>
      <c r="G217" s="561">
        <v>1491</v>
      </c>
      <c r="H217" s="561">
        <v>0</v>
      </c>
      <c r="I217" s="561">
        <v>0</v>
      </c>
      <c r="J217" s="561">
        <v>0</v>
      </c>
      <c r="K217" s="561">
        <v>0</v>
      </c>
      <c r="L217" s="561">
        <v>0</v>
      </c>
      <c r="M217" s="561">
        <v>0</v>
      </c>
      <c r="N217" s="561">
        <v>435</v>
      </c>
      <c r="O217" s="561">
        <v>671</v>
      </c>
      <c r="P217" s="563">
        <v>96</v>
      </c>
      <c r="Q217" s="563">
        <v>289</v>
      </c>
    </row>
    <row r="218" spans="1:17" ht="15.75" hidden="1" thickBot="1" x14ac:dyDescent="0.3">
      <c r="A218" s="558" t="s">
        <v>9659</v>
      </c>
      <c r="B218" s="561" t="s">
        <v>9783</v>
      </c>
      <c r="C218" s="558" t="s">
        <v>9660</v>
      </c>
      <c r="D218" s="562" t="s">
        <v>2344</v>
      </c>
      <c r="E218" s="561" t="s">
        <v>9958</v>
      </c>
      <c r="F218" s="561" t="s">
        <v>9735</v>
      </c>
      <c r="G218" s="561">
        <v>621</v>
      </c>
      <c r="H218" s="561">
        <v>0</v>
      </c>
      <c r="I218" s="561">
        <v>0</v>
      </c>
      <c r="J218" s="561">
        <v>0</v>
      </c>
      <c r="K218" s="561">
        <v>0</v>
      </c>
      <c r="L218" s="561">
        <v>0</v>
      </c>
      <c r="M218" s="561">
        <v>0</v>
      </c>
      <c r="N218" s="561">
        <v>210</v>
      </c>
      <c r="O218" s="561">
        <v>194</v>
      </c>
      <c r="P218" s="563">
        <v>59</v>
      </c>
      <c r="Q218" s="563">
        <v>158</v>
      </c>
    </row>
    <row r="219" spans="1:17" ht="15.75" hidden="1" thickBot="1" x14ac:dyDescent="0.3">
      <c r="A219" s="558" t="s">
        <v>9659</v>
      </c>
      <c r="B219" s="561" t="s">
        <v>9783</v>
      </c>
      <c r="C219" s="558" t="s">
        <v>9660</v>
      </c>
      <c r="D219" s="562" t="s">
        <v>2344</v>
      </c>
      <c r="E219" s="561" t="s">
        <v>9958</v>
      </c>
      <c r="F219" s="561" t="s">
        <v>9736</v>
      </c>
      <c r="G219" s="561">
        <v>1853</v>
      </c>
      <c r="H219" s="561">
        <v>0</v>
      </c>
      <c r="I219" s="561">
        <v>0</v>
      </c>
      <c r="J219" s="561">
        <v>0</v>
      </c>
      <c r="K219" s="561">
        <v>0</v>
      </c>
      <c r="L219" s="561">
        <v>0</v>
      </c>
      <c r="M219" s="561">
        <v>0</v>
      </c>
      <c r="N219" s="561">
        <v>784</v>
      </c>
      <c r="O219" s="561">
        <v>514</v>
      </c>
      <c r="P219" s="563">
        <v>163</v>
      </c>
      <c r="Q219" s="563">
        <v>392</v>
      </c>
    </row>
    <row r="220" spans="1:17" ht="15.75" hidden="1" thickBot="1" x14ac:dyDescent="0.3">
      <c r="A220" s="558" t="s">
        <v>9659</v>
      </c>
      <c r="B220" s="561" t="s">
        <v>9783</v>
      </c>
      <c r="C220" s="558" t="s">
        <v>9660</v>
      </c>
      <c r="D220" s="562" t="s">
        <v>2344</v>
      </c>
      <c r="E220" s="561" t="s">
        <v>9958</v>
      </c>
      <c r="F220" s="561" t="s">
        <v>9737</v>
      </c>
      <c r="G220" s="561">
        <v>2114</v>
      </c>
      <c r="H220" s="561">
        <v>0</v>
      </c>
      <c r="I220" s="561">
        <v>0</v>
      </c>
      <c r="J220" s="561">
        <v>0</v>
      </c>
      <c r="K220" s="561">
        <v>0</v>
      </c>
      <c r="L220" s="561">
        <v>0</v>
      </c>
      <c r="M220" s="561">
        <v>0</v>
      </c>
      <c r="N220" s="561">
        <v>1096</v>
      </c>
      <c r="O220" s="561">
        <v>574</v>
      </c>
      <c r="P220" s="563">
        <v>161</v>
      </c>
      <c r="Q220" s="563">
        <v>283</v>
      </c>
    </row>
    <row r="221" spans="1:17" ht="15.75" hidden="1" thickBot="1" x14ac:dyDescent="0.3">
      <c r="A221" s="558" t="s">
        <v>9659</v>
      </c>
      <c r="B221" s="561" t="s">
        <v>9783</v>
      </c>
      <c r="C221" s="558" t="s">
        <v>9660</v>
      </c>
      <c r="D221" s="562" t="s">
        <v>2344</v>
      </c>
      <c r="E221" s="561" t="s">
        <v>9958</v>
      </c>
      <c r="F221" s="561" t="s">
        <v>9738</v>
      </c>
      <c r="G221" s="561">
        <v>5989</v>
      </c>
      <c r="H221" s="561">
        <v>0</v>
      </c>
      <c r="I221" s="561">
        <v>0</v>
      </c>
      <c r="J221" s="561">
        <v>0</v>
      </c>
      <c r="K221" s="561">
        <v>0</v>
      </c>
      <c r="L221" s="561">
        <v>0</v>
      </c>
      <c r="M221" s="561">
        <v>0</v>
      </c>
      <c r="N221" s="561">
        <v>2775</v>
      </c>
      <c r="O221" s="561">
        <v>1801</v>
      </c>
      <c r="P221" s="563">
        <v>457</v>
      </c>
      <c r="Q221" s="563">
        <v>956</v>
      </c>
    </row>
    <row r="222" spans="1:17" ht="15.75" hidden="1" thickBot="1" x14ac:dyDescent="0.3">
      <c r="A222" s="558" t="s">
        <v>9659</v>
      </c>
      <c r="B222" s="561" t="s">
        <v>9783</v>
      </c>
      <c r="C222" s="558" t="s">
        <v>9660</v>
      </c>
      <c r="D222" s="562" t="s">
        <v>2344</v>
      </c>
      <c r="E222" s="561" t="s">
        <v>9958</v>
      </c>
      <c r="F222" s="561" t="s">
        <v>9739</v>
      </c>
      <c r="G222" s="561">
        <v>20028</v>
      </c>
      <c r="H222" s="561">
        <v>0</v>
      </c>
      <c r="I222" s="561">
        <v>0</v>
      </c>
      <c r="J222" s="561">
        <v>0</v>
      </c>
      <c r="K222" s="561">
        <v>0</v>
      </c>
      <c r="L222" s="561">
        <v>0</v>
      </c>
      <c r="M222" s="561">
        <v>0</v>
      </c>
      <c r="N222" s="561">
        <v>8417</v>
      </c>
      <c r="O222" s="561">
        <v>6121</v>
      </c>
      <c r="P222" s="563">
        <v>1746</v>
      </c>
      <c r="Q222" s="563">
        <v>3744</v>
      </c>
    </row>
    <row r="223" spans="1:17" ht="15.75" hidden="1" thickBot="1" x14ac:dyDescent="0.3">
      <c r="A223" s="558" t="s">
        <v>9659</v>
      </c>
      <c r="B223" s="561" t="s">
        <v>1277</v>
      </c>
      <c r="C223" s="558" t="s">
        <v>9660</v>
      </c>
      <c r="D223" s="562" t="s">
        <v>2056</v>
      </c>
      <c r="E223" s="561" t="s">
        <v>2068</v>
      </c>
      <c r="F223" s="561" t="s">
        <v>9732</v>
      </c>
      <c r="G223" s="561">
        <v>734</v>
      </c>
      <c r="H223" s="561">
        <v>0</v>
      </c>
      <c r="I223" s="561">
        <v>0</v>
      </c>
      <c r="J223" s="561">
        <v>0</v>
      </c>
      <c r="K223" s="561">
        <v>0</v>
      </c>
      <c r="L223" s="561">
        <v>0</v>
      </c>
      <c r="M223" s="561">
        <v>0</v>
      </c>
      <c r="N223" s="561">
        <v>224</v>
      </c>
      <c r="O223" s="561">
        <v>251</v>
      </c>
      <c r="P223" s="563">
        <v>79</v>
      </c>
      <c r="Q223" s="563">
        <v>180</v>
      </c>
    </row>
    <row r="224" spans="1:17" ht="15.75" hidden="1" thickBot="1" x14ac:dyDescent="0.3">
      <c r="A224" s="558" t="s">
        <v>9659</v>
      </c>
      <c r="B224" s="561" t="s">
        <v>1277</v>
      </c>
      <c r="C224" s="558" t="s">
        <v>9660</v>
      </c>
      <c r="D224" s="562" t="s">
        <v>2056</v>
      </c>
      <c r="E224" s="561" t="s">
        <v>2068</v>
      </c>
      <c r="F224" s="561" t="s">
        <v>9733</v>
      </c>
      <c r="G224" s="561">
        <v>1413</v>
      </c>
      <c r="H224" s="561">
        <v>0</v>
      </c>
      <c r="I224" s="561">
        <v>0</v>
      </c>
      <c r="J224" s="561">
        <v>0</v>
      </c>
      <c r="K224" s="561">
        <v>0</v>
      </c>
      <c r="L224" s="561">
        <v>0</v>
      </c>
      <c r="M224" s="561">
        <v>0</v>
      </c>
      <c r="N224" s="561">
        <v>363</v>
      </c>
      <c r="O224" s="561">
        <v>451</v>
      </c>
      <c r="P224" s="563">
        <v>148</v>
      </c>
      <c r="Q224" s="563">
        <v>451</v>
      </c>
    </row>
    <row r="225" spans="1:17" ht="15.75" hidden="1" thickBot="1" x14ac:dyDescent="0.3">
      <c r="A225" s="558" t="s">
        <v>9659</v>
      </c>
      <c r="B225" s="561" t="s">
        <v>1277</v>
      </c>
      <c r="C225" s="558" t="s">
        <v>9660</v>
      </c>
      <c r="D225" s="562" t="s">
        <v>2056</v>
      </c>
      <c r="E225" s="561" t="s">
        <v>2068</v>
      </c>
      <c r="F225" s="561" t="s">
        <v>9734</v>
      </c>
      <c r="G225" s="561">
        <v>402</v>
      </c>
      <c r="H225" s="561">
        <v>0</v>
      </c>
      <c r="I225" s="561">
        <v>0</v>
      </c>
      <c r="J225" s="561">
        <v>0</v>
      </c>
      <c r="K225" s="561">
        <v>0</v>
      </c>
      <c r="L225" s="561">
        <v>0</v>
      </c>
      <c r="M225" s="561">
        <v>0</v>
      </c>
      <c r="N225" s="561">
        <v>107</v>
      </c>
      <c r="O225" s="561">
        <v>168</v>
      </c>
      <c r="P225" s="563">
        <v>25</v>
      </c>
      <c r="Q225" s="563">
        <v>102</v>
      </c>
    </row>
    <row r="226" spans="1:17" ht="15.75" hidden="1" thickBot="1" x14ac:dyDescent="0.3">
      <c r="A226" s="558" t="s">
        <v>9659</v>
      </c>
      <c r="B226" s="561" t="s">
        <v>1277</v>
      </c>
      <c r="C226" s="558" t="s">
        <v>9660</v>
      </c>
      <c r="D226" s="562" t="s">
        <v>2056</v>
      </c>
      <c r="E226" s="561" t="s">
        <v>2068</v>
      </c>
      <c r="F226" s="561" t="s">
        <v>9735</v>
      </c>
      <c r="G226" s="561">
        <v>84</v>
      </c>
      <c r="H226" s="561">
        <v>0</v>
      </c>
      <c r="I226" s="561">
        <v>0</v>
      </c>
      <c r="J226" s="561">
        <v>0</v>
      </c>
      <c r="K226" s="561">
        <v>0</v>
      </c>
      <c r="L226" s="561">
        <v>0</v>
      </c>
      <c r="M226" s="561">
        <v>0</v>
      </c>
      <c r="N226" s="561">
        <v>28</v>
      </c>
      <c r="O226" s="561">
        <v>21</v>
      </c>
      <c r="P226" s="563">
        <v>9</v>
      </c>
      <c r="Q226" s="563">
        <v>26</v>
      </c>
    </row>
    <row r="227" spans="1:17" ht="15.75" hidden="1" thickBot="1" x14ac:dyDescent="0.3">
      <c r="A227" s="558" t="s">
        <v>9659</v>
      </c>
      <c r="B227" s="561" t="s">
        <v>1277</v>
      </c>
      <c r="C227" s="558" t="s">
        <v>9660</v>
      </c>
      <c r="D227" s="562" t="s">
        <v>2056</v>
      </c>
      <c r="E227" s="561" t="s">
        <v>2068</v>
      </c>
      <c r="F227" s="561" t="s">
        <v>9736</v>
      </c>
      <c r="G227" s="561">
        <v>182</v>
      </c>
      <c r="H227" s="561">
        <v>0</v>
      </c>
      <c r="I227" s="561">
        <v>0</v>
      </c>
      <c r="J227" s="561">
        <v>0</v>
      </c>
      <c r="K227" s="561">
        <v>0</v>
      </c>
      <c r="L227" s="561">
        <v>0</v>
      </c>
      <c r="M227" s="561">
        <v>0</v>
      </c>
      <c r="N227" s="561">
        <v>47</v>
      </c>
      <c r="O227" s="561">
        <v>70</v>
      </c>
      <c r="P227" s="563">
        <v>9</v>
      </c>
      <c r="Q227" s="563">
        <v>56</v>
      </c>
    </row>
    <row r="228" spans="1:17" ht="15.75" hidden="1" thickBot="1" x14ac:dyDescent="0.3">
      <c r="A228" s="558" t="s">
        <v>9659</v>
      </c>
      <c r="B228" s="561" t="s">
        <v>1277</v>
      </c>
      <c r="C228" s="558" t="s">
        <v>9660</v>
      </c>
      <c r="D228" s="562" t="s">
        <v>2056</v>
      </c>
      <c r="E228" s="561" t="s">
        <v>2068</v>
      </c>
      <c r="F228" s="561" t="s">
        <v>9737</v>
      </c>
      <c r="G228" s="561">
        <v>673</v>
      </c>
      <c r="H228" s="561">
        <v>0</v>
      </c>
      <c r="I228" s="561">
        <v>0</v>
      </c>
      <c r="J228" s="561">
        <v>0</v>
      </c>
      <c r="K228" s="561">
        <v>0</v>
      </c>
      <c r="L228" s="561">
        <v>0</v>
      </c>
      <c r="M228" s="561">
        <v>0</v>
      </c>
      <c r="N228" s="561">
        <v>159</v>
      </c>
      <c r="O228" s="561">
        <v>215</v>
      </c>
      <c r="P228" s="563">
        <v>77</v>
      </c>
      <c r="Q228" s="563">
        <v>222</v>
      </c>
    </row>
    <row r="229" spans="1:17" ht="15.75" hidden="1" thickBot="1" x14ac:dyDescent="0.3">
      <c r="A229" s="558" t="s">
        <v>9659</v>
      </c>
      <c r="B229" s="561" t="s">
        <v>1277</v>
      </c>
      <c r="C229" s="558" t="s">
        <v>9660</v>
      </c>
      <c r="D229" s="562" t="s">
        <v>2056</v>
      </c>
      <c r="E229" s="561" t="s">
        <v>2068</v>
      </c>
      <c r="F229" s="561" t="s">
        <v>9738</v>
      </c>
      <c r="G229" s="561">
        <v>2554</v>
      </c>
      <c r="H229" s="561">
        <v>0</v>
      </c>
      <c r="I229" s="561">
        <v>0</v>
      </c>
      <c r="J229" s="561">
        <v>0</v>
      </c>
      <c r="K229" s="561">
        <v>0</v>
      </c>
      <c r="L229" s="561">
        <v>0</v>
      </c>
      <c r="M229" s="561">
        <v>0</v>
      </c>
      <c r="N229" s="561">
        <v>665</v>
      </c>
      <c r="O229" s="561">
        <v>823</v>
      </c>
      <c r="P229" s="563">
        <v>299</v>
      </c>
      <c r="Q229" s="563">
        <v>767</v>
      </c>
    </row>
    <row r="230" spans="1:17" ht="15.75" hidden="1" thickBot="1" x14ac:dyDescent="0.3">
      <c r="A230" s="558" t="s">
        <v>9659</v>
      </c>
      <c r="B230" s="561" t="s">
        <v>1277</v>
      </c>
      <c r="C230" s="558" t="s">
        <v>9660</v>
      </c>
      <c r="D230" s="562" t="s">
        <v>2056</v>
      </c>
      <c r="E230" s="561" t="s">
        <v>2068</v>
      </c>
      <c r="F230" s="561" t="s">
        <v>9739</v>
      </c>
      <c r="G230" s="561">
        <v>6042</v>
      </c>
      <c r="H230" s="561">
        <v>0</v>
      </c>
      <c r="I230" s="561">
        <v>0</v>
      </c>
      <c r="J230" s="561">
        <v>0</v>
      </c>
      <c r="K230" s="561">
        <v>0</v>
      </c>
      <c r="L230" s="561">
        <v>0</v>
      </c>
      <c r="M230" s="561">
        <v>0</v>
      </c>
      <c r="N230" s="561">
        <v>1593</v>
      </c>
      <c r="O230" s="561">
        <v>1999</v>
      </c>
      <c r="P230" s="563">
        <v>646</v>
      </c>
      <c r="Q230" s="563">
        <v>1804</v>
      </c>
    </row>
    <row r="231" spans="1:17" ht="15.75" hidden="1" thickBot="1" x14ac:dyDescent="0.3">
      <c r="A231" s="558" t="s">
        <v>9659</v>
      </c>
      <c r="B231" s="561" t="s">
        <v>9784</v>
      </c>
      <c r="C231" s="558" t="s">
        <v>9660</v>
      </c>
      <c r="D231" s="562" t="s">
        <v>7487</v>
      </c>
      <c r="E231" s="561" t="s">
        <v>9785</v>
      </c>
      <c r="F231" s="561" t="s">
        <v>9732</v>
      </c>
      <c r="G231" s="561">
        <v>286</v>
      </c>
      <c r="H231" s="561">
        <v>0</v>
      </c>
      <c r="I231" s="561">
        <v>0</v>
      </c>
      <c r="J231" s="561">
        <v>0</v>
      </c>
      <c r="K231" s="561">
        <v>0</v>
      </c>
      <c r="L231" s="561">
        <v>0</v>
      </c>
      <c r="M231" s="561">
        <v>0</v>
      </c>
      <c r="N231" s="561">
        <v>70</v>
      </c>
      <c r="O231" s="561">
        <v>201</v>
      </c>
      <c r="P231" s="563">
        <v>0</v>
      </c>
      <c r="Q231" s="563">
        <v>15</v>
      </c>
    </row>
    <row r="232" spans="1:17" ht="15.75" hidden="1" thickBot="1" x14ac:dyDescent="0.3">
      <c r="A232" s="558" t="s">
        <v>9659</v>
      </c>
      <c r="B232" s="561" t="s">
        <v>9784</v>
      </c>
      <c r="C232" s="558" t="s">
        <v>9660</v>
      </c>
      <c r="D232" s="562" t="s">
        <v>7487</v>
      </c>
      <c r="E232" s="561" t="s">
        <v>9785</v>
      </c>
      <c r="F232" s="561" t="s">
        <v>9733</v>
      </c>
      <c r="G232" s="561">
        <v>1512</v>
      </c>
      <c r="H232" s="561">
        <v>0</v>
      </c>
      <c r="I232" s="561">
        <v>0</v>
      </c>
      <c r="J232" s="561">
        <v>0</v>
      </c>
      <c r="K232" s="561">
        <v>0</v>
      </c>
      <c r="L232" s="561">
        <v>0</v>
      </c>
      <c r="M232" s="561">
        <v>0</v>
      </c>
      <c r="N232" s="561">
        <v>346</v>
      </c>
      <c r="O232" s="561">
        <v>1110</v>
      </c>
      <c r="P232" s="563">
        <v>4</v>
      </c>
      <c r="Q232" s="563">
        <v>52</v>
      </c>
    </row>
    <row r="233" spans="1:17" ht="15.75" hidden="1" thickBot="1" x14ac:dyDescent="0.3">
      <c r="A233" s="558" t="s">
        <v>9659</v>
      </c>
      <c r="B233" s="561" t="s">
        <v>9784</v>
      </c>
      <c r="C233" s="558" t="s">
        <v>9660</v>
      </c>
      <c r="D233" s="562" t="s">
        <v>7487</v>
      </c>
      <c r="E233" s="561" t="s">
        <v>9785</v>
      </c>
      <c r="F233" s="561" t="s">
        <v>9734</v>
      </c>
      <c r="G233" s="561">
        <v>544</v>
      </c>
      <c r="H233" s="561">
        <v>0</v>
      </c>
      <c r="I233" s="561">
        <v>0</v>
      </c>
      <c r="J233" s="561">
        <v>0</v>
      </c>
      <c r="K233" s="561">
        <v>0</v>
      </c>
      <c r="L233" s="561">
        <v>0</v>
      </c>
      <c r="M233" s="561">
        <v>0</v>
      </c>
      <c r="N233" s="561">
        <v>122</v>
      </c>
      <c r="O233" s="561">
        <v>404</v>
      </c>
      <c r="P233" s="563">
        <v>1</v>
      </c>
      <c r="Q233" s="563">
        <v>17</v>
      </c>
    </row>
    <row r="234" spans="1:17" ht="15.75" hidden="1" thickBot="1" x14ac:dyDescent="0.3">
      <c r="A234" s="558" t="s">
        <v>9659</v>
      </c>
      <c r="B234" s="561" t="s">
        <v>9784</v>
      </c>
      <c r="C234" s="558" t="s">
        <v>9660</v>
      </c>
      <c r="D234" s="562" t="s">
        <v>7487</v>
      </c>
      <c r="E234" s="561" t="s">
        <v>9785</v>
      </c>
      <c r="F234" s="561" t="s">
        <v>9735</v>
      </c>
      <c r="G234" s="561">
        <v>121</v>
      </c>
      <c r="H234" s="561">
        <v>0</v>
      </c>
      <c r="I234" s="561">
        <v>0</v>
      </c>
      <c r="J234" s="561">
        <v>0</v>
      </c>
      <c r="K234" s="561">
        <v>0</v>
      </c>
      <c r="L234" s="561">
        <v>0</v>
      </c>
      <c r="M234" s="561">
        <v>0</v>
      </c>
      <c r="N234" s="561">
        <v>31</v>
      </c>
      <c r="O234" s="561">
        <v>88</v>
      </c>
      <c r="P234" s="563">
        <v>0</v>
      </c>
      <c r="Q234" s="563">
        <v>2</v>
      </c>
    </row>
    <row r="235" spans="1:17" ht="15.75" hidden="1" thickBot="1" x14ac:dyDescent="0.3">
      <c r="A235" s="558" t="s">
        <v>9659</v>
      </c>
      <c r="B235" s="561" t="s">
        <v>9784</v>
      </c>
      <c r="C235" s="558" t="s">
        <v>9660</v>
      </c>
      <c r="D235" s="562" t="s">
        <v>7487</v>
      </c>
      <c r="E235" s="561" t="s">
        <v>9785</v>
      </c>
      <c r="F235" s="561" t="s">
        <v>9736</v>
      </c>
      <c r="G235" s="561">
        <v>480</v>
      </c>
      <c r="H235" s="561">
        <v>0</v>
      </c>
      <c r="I235" s="561">
        <v>0</v>
      </c>
      <c r="J235" s="561">
        <v>0</v>
      </c>
      <c r="K235" s="561">
        <v>0</v>
      </c>
      <c r="L235" s="561">
        <v>0</v>
      </c>
      <c r="M235" s="561">
        <v>0</v>
      </c>
      <c r="N235" s="561">
        <v>122</v>
      </c>
      <c r="O235" s="561">
        <v>354</v>
      </c>
      <c r="P235" s="563">
        <v>0</v>
      </c>
      <c r="Q235" s="563">
        <v>4</v>
      </c>
    </row>
    <row r="236" spans="1:17" ht="15.75" hidden="1" thickBot="1" x14ac:dyDescent="0.3">
      <c r="A236" s="558" t="s">
        <v>9659</v>
      </c>
      <c r="B236" s="561" t="s">
        <v>9784</v>
      </c>
      <c r="C236" s="558" t="s">
        <v>9660</v>
      </c>
      <c r="D236" s="562" t="s">
        <v>7487</v>
      </c>
      <c r="E236" s="561" t="s">
        <v>9785</v>
      </c>
      <c r="F236" s="561" t="s">
        <v>9737</v>
      </c>
      <c r="G236" s="561">
        <v>1132</v>
      </c>
      <c r="H236" s="561">
        <v>0</v>
      </c>
      <c r="I236" s="561">
        <v>0</v>
      </c>
      <c r="J236" s="561">
        <v>0</v>
      </c>
      <c r="K236" s="561">
        <v>0</v>
      </c>
      <c r="L236" s="561">
        <v>0</v>
      </c>
      <c r="M236" s="561">
        <v>0</v>
      </c>
      <c r="N236" s="561">
        <v>286</v>
      </c>
      <c r="O236" s="561">
        <v>823</v>
      </c>
      <c r="P236" s="563">
        <v>4</v>
      </c>
      <c r="Q236" s="563">
        <v>19</v>
      </c>
    </row>
    <row r="237" spans="1:17" ht="15.75" hidden="1" thickBot="1" x14ac:dyDescent="0.3">
      <c r="A237" s="558" t="s">
        <v>9659</v>
      </c>
      <c r="B237" s="561" t="s">
        <v>9784</v>
      </c>
      <c r="C237" s="558" t="s">
        <v>9660</v>
      </c>
      <c r="D237" s="562" t="s">
        <v>7487</v>
      </c>
      <c r="E237" s="561" t="s">
        <v>9785</v>
      </c>
      <c r="F237" s="561" t="s">
        <v>9738</v>
      </c>
      <c r="G237" s="561">
        <v>2716</v>
      </c>
      <c r="H237" s="561">
        <v>0</v>
      </c>
      <c r="I237" s="561">
        <v>0</v>
      </c>
      <c r="J237" s="561">
        <v>0</v>
      </c>
      <c r="K237" s="561">
        <v>0</v>
      </c>
      <c r="L237" s="561">
        <v>0</v>
      </c>
      <c r="M237" s="561">
        <v>0</v>
      </c>
      <c r="N237" s="561">
        <v>598</v>
      </c>
      <c r="O237" s="561">
        <v>2087</v>
      </c>
      <c r="P237" s="563">
        <v>5</v>
      </c>
      <c r="Q237" s="563">
        <v>26</v>
      </c>
    </row>
    <row r="238" spans="1:17" ht="15.75" hidden="1" thickBot="1" x14ac:dyDescent="0.3">
      <c r="A238" s="558" t="s">
        <v>9659</v>
      </c>
      <c r="B238" s="561" t="s">
        <v>9784</v>
      </c>
      <c r="C238" s="558" t="s">
        <v>9660</v>
      </c>
      <c r="D238" s="562" t="s">
        <v>7487</v>
      </c>
      <c r="E238" s="561" t="s">
        <v>9785</v>
      </c>
      <c r="F238" s="561" t="s">
        <v>9739</v>
      </c>
      <c r="G238" s="561">
        <v>6791</v>
      </c>
      <c r="H238" s="561">
        <v>0</v>
      </c>
      <c r="I238" s="561">
        <v>0</v>
      </c>
      <c r="J238" s="561">
        <v>0</v>
      </c>
      <c r="K238" s="561">
        <v>0</v>
      </c>
      <c r="L238" s="561">
        <v>0</v>
      </c>
      <c r="M238" s="561">
        <v>0</v>
      </c>
      <c r="N238" s="561">
        <v>1575</v>
      </c>
      <c r="O238" s="561">
        <v>5067</v>
      </c>
      <c r="P238" s="563">
        <v>14</v>
      </c>
      <c r="Q238" s="563">
        <v>135</v>
      </c>
    </row>
    <row r="239" spans="1:17" hidden="1" x14ac:dyDescent="0.25">
      <c r="A239" s="558" t="s">
        <v>9659</v>
      </c>
      <c r="B239" s="561" t="s">
        <v>9784</v>
      </c>
      <c r="C239" s="561" t="s">
        <v>9739</v>
      </c>
      <c r="D239" s="562" t="s">
        <v>7487</v>
      </c>
      <c r="E239" s="561" t="s">
        <v>9785</v>
      </c>
      <c r="F239" s="561"/>
      <c r="G239" s="561">
        <v>1227827</v>
      </c>
      <c r="H239" s="561">
        <v>6316</v>
      </c>
      <c r="I239" s="561">
        <v>6037</v>
      </c>
      <c r="J239" s="561">
        <v>35452</v>
      </c>
      <c r="K239" s="561">
        <v>33853</v>
      </c>
      <c r="L239" s="561">
        <v>94813</v>
      </c>
      <c r="M239" s="561">
        <v>90707</v>
      </c>
      <c r="N239" s="561">
        <v>329062</v>
      </c>
      <c r="O239" s="561">
        <v>340531</v>
      </c>
      <c r="P239" s="563">
        <v>85789</v>
      </c>
      <c r="Q239" s="563">
        <v>205267</v>
      </c>
    </row>
    <row r="240" spans="1:17" hidden="1" x14ac:dyDescent="0.25">
      <c r="A240" s="561" t="s">
        <v>9661</v>
      </c>
      <c r="B240" s="561" t="s">
        <v>9786</v>
      </c>
      <c r="C240" s="561" t="s">
        <v>9663</v>
      </c>
      <c r="D240" s="562" t="s">
        <v>3377</v>
      </c>
      <c r="E240" s="561" t="s">
        <v>9787</v>
      </c>
      <c r="F240" s="561" t="s">
        <v>9732</v>
      </c>
      <c r="G240" s="561">
        <v>88</v>
      </c>
      <c r="H240" s="561">
        <v>0</v>
      </c>
      <c r="I240" s="561">
        <v>0</v>
      </c>
      <c r="J240" s="561">
        <v>2</v>
      </c>
      <c r="K240" s="561">
        <v>1</v>
      </c>
      <c r="L240" s="561">
        <v>3</v>
      </c>
      <c r="M240" s="561">
        <v>6</v>
      </c>
      <c r="N240" s="561">
        <v>34</v>
      </c>
      <c r="O240" s="561">
        <v>30</v>
      </c>
      <c r="P240" s="563">
        <v>5</v>
      </c>
      <c r="Q240" s="563">
        <v>7</v>
      </c>
    </row>
    <row r="241" spans="1:17" hidden="1" x14ac:dyDescent="0.25">
      <c r="A241" s="561" t="s">
        <v>9661</v>
      </c>
      <c r="B241" s="561" t="s">
        <v>9786</v>
      </c>
      <c r="C241" s="561" t="s">
        <v>9663</v>
      </c>
      <c r="D241" s="562" t="s">
        <v>3377</v>
      </c>
      <c r="E241" s="561" t="s">
        <v>9787</v>
      </c>
      <c r="F241" s="561" t="s">
        <v>9733</v>
      </c>
      <c r="G241" s="561">
        <v>373</v>
      </c>
      <c r="H241" s="561">
        <v>1</v>
      </c>
      <c r="I241" s="561">
        <v>0</v>
      </c>
      <c r="J241" s="561">
        <v>11</v>
      </c>
      <c r="K241" s="561">
        <v>4</v>
      </c>
      <c r="L241" s="561">
        <v>22</v>
      </c>
      <c r="M241" s="561">
        <v>23</v>
      </c>
      <c r="N241" s="561">
        <v>170</v>
      </c>
      <c r="O241" s="561">
        <v>83</v>
      </c>
      <c r="P241" s="563">
        <v>21</v>
      </c>
      <c r="Q241" s="563">
        <v>38</v>
      </c>
    </row>
    <row r="242" spans="1:17" hidden="1" x14ac:dyDescent="0.25">
      <c r="A242" s="561" t="s">
        <v>9661</v>
      </c>
      <c r="B242" s="561" t="s">
        <v>9786</v>
      </c>
      <c r="C242" s="561" t="s">
        <v>9663</v>
      </c>
      <c r="D242" s="562" t="s">
        <v>3377</v>
      </c>
      <c r="E242" s="561" t="s">
        <v>9787</v>
      </c>
      <c r="F242" s="561" t="s">
        <v>9734</v>
      </c>
      <c r="G242" s="561">
        <v>881</v>
      </c>
      <c r="H242" s="561">
        <v>1</v>
      </c>
      <c r="I242" s="561">
        <v>0</v>
      </c>
      <c r="J242" s="561">
        <v>5</v>
      </c>
      <c r="K242" s="561">
        <v>10</v>
      </c>
      <c r="L242" s="561">
        <v>60</v>
      </c>
      <c r="M242" s="561">
        <v>61</v>
      </c>
      <c r="N242" s="561">
        <v>359</v>
      </c>
      <c r="O242" s="561">
        <v>216</v>
      </c>
      <c r="P242" s="563">
        <v>71</v>
      </c>
      <c r="Q242" s="563">
        <v>98</v>
      </c>
    </row>
    <row r="243" spans="1:17" hidden="1" x14ac:dyDescent="0.25">
      <c r="A243" s="561" t="s">
        <v>9661</v>
      </c>
      <c r="B243" s="561" t="s">
        <v>9786</v>
      </c>
      <c r="C243" s="561" t="s">
        <v>9663</v>
      </c>
      <c r="D243" s="562" t="s">
        <v>3377</v>
      </c>
      <c r="E243" s="561" t="s">
        <v>9787</v>
      </c>
      <c r="F243" s="561" t="s">
        <v>9735</v>
      </c>
      <c r="G243" s="561">
        <v>805</v>
      </c>
      <c r="H243" s="561">
        <v>0</v>
      </c>
      <c r="I243" s="561">
        <v>0</v>
      </c>
      <c r="J243" s="561">
        <v>6</v>
      </c>
      <c r="K243" s="561">
        <v>3</v>
      </c>
      <c r="L243" s="561">
        <v>27</v>
      </c>
      <c r="M243" s="561">
        <v>20</v>
      </c>
      <c r="N243" s="561">
        <v>85</v>
      </c>
      <c r="O243" s="561">
        <v>306</v>
      </c>
      <c r="P243" s="563">
        <v>17</v>
      </c>
      <c r="Q243" s="563">
        <v>341</v>
      </c>
    </row>
    <row r="244" spans="1:17" hidden="1" x14ac:dyDescent="0.25">
      <c r="A244" s="561" t="s">
        <v>9661</v>
      </c>
      <c r="B244" s="561" t="s">
        <v>9786</v>
      </c>
      <c r="C244" s="561" t="s">
        <v>9663</v>
      </c>
      <c r="D244" s="562" t="s">
        <v>3377</v>
      </c>
      <c r="E244" s="561" t="s">
        <v>9787</v>
      </c>
      <c r="F244" s="561" t="s">
        <v>9736</v>
      </c>
      <c r="G244" s="561">
        <v>91</v>
      </c>
      <c r="H244" s="561">
        <v>0</v>
      </c>
      <c r="I244" s="561">
        <v>0</v>
      </c>
      <c r="J244" s="561">
        <v>5</v>
      </c>
      <c r="K244" s="561">
        <v>3</v>
      </c>
      <c r="L244" s="561">
        <v>6</v>
      </c>
      <c r="M244" s="561">
        <v>12</v>
      </c>
      <c r="N244" s="561">
        <v>32</v>
      </c>
      <c r="O244" s="561">
        <v>21</v>
      </c>
      <c r="P244" s="563">
        <v>2</v>
      </c>
      <c r="Q244" s="563">
        <v>10</v>
      </c>
    </row>
    <row r="245" spans="1:17" hidden="1" x14ac:dyDescent="0.25">
      <c r="A245" s="561" t="s">
        <v>9661</v>
      </c>
      <c r="B245" s="561" t="s">
        <v>9786</v>
      </c>
      <c r="C245" s="561" t="s">
        <v>9663</v>
      </c>
      <c r="D245" s="562" t="s">
        <v>3377</v>
      </c>
      <c r="E245" s="561" t="s">
        <v>9787</v>
      </c>
      <c r="F245" s="561" t="s">
        <v>9737</v>
      </c>
      <c r="G245" s="561">
        <v>62752</v>
      </c>
      <c r="H245" s="561">
        <v>197</v>
      </c>
      <c r="I245" s="561">
        <v>190</v>
      </c>
      <c r="J245" s="561">
        <v>1632</v>
      </c>
      <c r="K245" s="561">
        <v>1524</v>
      </c>
      <c r="L245" s="561">
        <v>5387</v>
      </c>
      <c r="M245" s="561">
        <v>4864</v>
      </c>
      <c r="N245" s="561">
        <v>16150</v>
      </c>
      <c r="O245" s="561">
        <v>14655</v>
      </c>
      <c r="P245" s="563">
        <v>5630</v>
      </c>
      <c r="Q245" s="563">
        <v>12523</v>
      </c>
    </row>
    <row r="246" spans="1:17" hidden="1" x14ac:dyDescent="0.25">
      <c r="A246" s="561" t="s">
        <v>9661</v>
      </c>
      <c r="B246" s="561" t="s">
        <v>9786</v>
      </c>
      <c r="C246" s="561" t="s">
        <v>9663</v>
      </c>
      <c r="D246" s="562" t="s">
        <v>3377</v>
      </c>
      <c r="E246" s="561" t="s">
        <v>9787</v>
      </c>
      <c r="F246" s="561" t="s">
        <v>9738</v>
      </c>
      <c r="G246" s="561">
        <v>16984</v>
      </c>
      <c r="H246" s="561">
        <v>163</v>
      </c>
      <c r="I246" s="561">
        <v>116</v>
      </c>
      <c r="J246" s="561">
        <v>354</v>
      </c>
      <c r="K246" s="561">
        <v>326</v>
      </c>
      <c r="L246" s="561">
        <v>1269</v>
      </c>
      <c r="M246" s="561">
        <v>1114</v>
      </c>
      <c r="N246" s="561">
        <v>4884</v>
      </c>
      <c r="O246" s="561">
        <v>3983</v>
      </c>
      <c r="P246" s="563">
        <v>1530</v>
      </c>
      <c r="Q246" s="563">
        <v>3245</v>
      </c>
    </row>
    <row r="247" spans="1:17" hidden="1" x14ac:dyDescent="0.25">
      <c r="A247" s="561" t="s">
        <v>9661</v>
      </c>
      <c r="B247" s="561" t="s">
        <v>9786</v>
      </c>
      <c r="C247" s="561" t="s">
        <v>9663</v>
      </c>
      <c r="D247" s="562" t="s">
        <v>3377</v>
      </c>
      <c r="E247" s="561" t="s">
        <v>9787</v>
      </c>
      <c r="F247" s="561" t="s">
        <v>9739</v>
      </c>
      <c r="G247" s="561">
        <v>81974</v>
      </c>
      <c r="H247" s="561">
        <v>362</v>
      </c>
      <c r="I247" s="561">
        <v>306</v>
      </c>
      <c r="J247" s="561">
        <v>2015</v>
      </c>
      <c r="K247" s="561">
        <v>1871</v>
      </c>
      <c r="L247" s="561">
        <v>6774</v>
      </c>
      <c r="M247" s="561">
        <v>6100</v>
      </c>
      <c r="N247" s="561">
        <v>21714</v>
      </c>
      <c r="O247" s="561">
        <v>19294</v>
      </c>
      <c r="P247" s="563">
        <v>7276</v>
      </c>
      <c r="Q247" s="563">
        <v>16262</v>
      </c>
    </row>
    <row r="248" spans="1:17" hidden="1" x14ac:dyDescent="0.25">
      <c r="A248" s="561" t="s">
        <v>9661</v>
      </c>
      <c r="B248" s="561" t="s">
        <v>9788</v>
      </c>
      <c r="C248" s="561" t="s">
        <v>9669</v>
      </c>
      <c r="D248" s="562" t="s">
        <v>7617</v>
      </c>
      <c r="E248" s="561" t="s">
        <v>9789</v>
      </c>
      <c r="F248" s="561" t="s">
        <v>9732</v>
      </c>
      <c r="G248" s="561">
        <v>16</v>
      </c>
      <c r="H248" s="561">
        <v>0</v>
      </c>
      <c r="I248" s="561">
        <v>0</v>
      </c>
      <c r="J248" s="561">
        <v>0</v>
      </c>
      <c r="K248" s="561">
        <v>0</v>
      </c>
      <c r="L248" s="561">
        <v>1</v>
      </c>
      <c r="M248" s="561">
        <v>2</v>
      </c>
      <c r="N248" s="561">
        <v>8</v>
      </c>
      <c r="O248" s="561">
        <v>5</v>
      </c>
      <c r="P248" s="563">
        <v>0</v>
      </c>
      <c r="Q248" s="563">
        <v>0</v>
      </c>
    </row>
    <row r="249" spans="1:17" hidden="1" x14ac:dyDescent="0.25">
      <c r="A249" s="561" t="s">
        <v>9661</v>
      </c>
      <c r="B249" s="561" t="s">
        <v>9788</v>
      </c>
      <c r="C249" s="561" t="s">
        <v>9669</v>
      </c>
      <c r="D249" s="562" t="s">
        <v>7617</v>
      </c>
      <c r="E249" s="561" t="s">
        <v>9789</v>
      </c>
      <c r="F249" s="561" t="s">
        <v>9733</v>
      </c>
      <c r="G249" s="561">
        <v>51</v>
      </c>
      <c r="H249" s="561">
        <v>0</v>
      </c>
      <c r="I249" s="561">
        <v>0</v>
      </c>
      <c r="J249" s="561">
        <v>1</v>
      </c>
      <c r="K249" s="561">
        <v>2</v>
      </c>
      <c r="L249" s="561">
        <v>3</v>
      </c>
      <c r="M249" s="561">
        <v>1</v>
      </c>
      <c r="N249" s="561">
        <v>25</v>
      </c>
      <c r="O249" s="561">
        <v>11</v>
      </c>
      <c r="P249" s="563">
        <v>2</v>
      </c>
      <c r="Q249" s="563">
        <v>6</v>
      </c>
    </row>
    <row r="250" spans="1:17" hidden="1" x14ac:dyDescent="0.25">
      <c r="A250" s="561" t="s">
        <v>9661</v>
      </c>
      <c r="B250" s="561" t="s">
        <v>9788</v>
      </c>
      <c r="C250" s="561" t="s">
        <v>9669</v>
      </c>
      <c r="D250" s="562" t="s">
        <v>7617</v>
      </c>
      <c r="E250" s="561" t="s">
        <v>9789</v>
      </c>
      <c r="F250" s="561" t="s">
        <v>9734</v>
      </c>
      <c r="G250" s="561">
        <v>51</v>
      </c>
      <c r="H250" s="561">
        <v>0</v>
      </c>
      <c r="I250" s="561">
        <v>0</v>
      </c>
      <c r="J250" s="561">
        <v>1</v>
      </c>
      <c r="K250" s="561">
        <v>4</v>
      </c>
      <c r="L250" s="561">
        <v>2</v>
      </c>
      <c r="M250" s="561">
        <v>3</v>
      </c>
      <c r="N250" s="561">
        <v>17</v>
      </c>
      <c r="O250" s="561">
        <v>17</v>
      </c>
      <c r="P250" s="563">
        <v>2</v>
      </c>
      <c r="Q250" s="563">
        <v>5</v>
      </c>
    </row>
    <row r="251" spans="1:17" hidden="1" x14ac:dyDescent="0.25">
      <c r="A251" s="561" t="s">
        <v>9661</v>
      </c>
      <c r="B251" s="561" t="s">
        <v>9788</v>
      </c>
      <c r="C251" s="561" t="s">
        <v>9669</v>
      </c>
      <c r="D251" s="562" t="s">
        <v>7617</v>
      </c>
      <c r="E251" s="561" t="s">
        <v>9789</v>
      </c>
      <c r="F251" s="561" t="s">
        <v>9735</v>
      </c>
      <c r="G251" s="561">
        <v>19</v>
      </c>
      <c r="H251" s="561">
        <v>0</v>
      </c>
      <c r="I251" s="561">
        <v>0</v>
      </c>
      <c r="J251" s="561">
        <v>0</v>
      </c>
      <c r="K251" s="561">
        <v>0</v>
      </c>
      <c r="L251" s="561">
        <v>0</v>
      </c>
      <c r="M251" s="561">
        <v>2</v>
      </c>
      <c r="N251" s="561">
        <v>7</v>
      </c>
      <c r="O251" s="561">
        <v>4</v>
      </c>
      <c r="P251" s="563">
        <v>3</v>
      </c>
      <c r="Q251" s="563">
        <v>3</v>
      </c>
    </row>
    <row r="252" spans="1:17" hidden="1" x14ac:dyDescent="0.25">
      <c r="A252" s="561" t="s">
        <v>9661</v>
      </c>
      <c r="B252" s="561" t="s">
        <v>9788</v>
      </c>
      <c r="C252" s="561" t="s">
        <v>9669</v>
      </c>
      <c r="D252" s="562" t="s">
        <v>7617</v>
      </c>
      <c r="E252" s="561" t="s">
        <v>9789</v>
      </c>
      <c r="F252" s="561" t="s">
        <v>9736</v>
      </c>
      <c r="G252" s="561">
        <v>25</v>
      </c>
      <c r="H252" s="561">
        <v>0</v>
      </c>
      <c r="I252" s="561">
        <v>0</v>
      </c>
      <c r="J252" s="561">
        <v>1</v>
      </c>
      <c r="K252" s="561">
        <v>0</v>
      </c>
      <c r="L252" s="561">
        <v>0</v>
      </c>
      <c r="M252" s="561">
        <v>1</v>
      </c>
      <c r="N252" s="561">
        <v>7</v>
      </c>
      <c r="O252" s="561">
        <v>12</v>
      </c>
      <c r="P252" s="563">
        <v>1</v>
      </c>
      <c r="Q252" s="563">
        <v>3</v>
      </c>
    </row>
    <row r="253" spans="1:17" hidden="1" x14ac:dyDescent="0.25">
      <c r="A253" s="561" t="s">
        <v>9661</v>
      </c>
      <c r="B253" s="561" t="s">
        <v>9788</v>
      </c>
      <c r="C253" s="561" t="s">
        <v>9669</v>
      </c>
      <c r="D253" s="562" t="s">
        <v>7617</v>
      </c>
      <c r="E253" s="561" t="s">
        <v>9789</v>
      </c>
      <c r="F253" s="561" t="s">
        <v>9737</v>
      </c>
      <c r="G253" s="561">
        <v>12759</v>
      </c>
      <c r="H253" s="561">
        <v>42</v>
      </c>
      <c r="I253" s="561">
        <v>38</v>
      </c>
      <c r="J253" s="561">
        <v>289</v>
      </c>
      <c r="K253" s="561">
        <v>275</v>
      </c>
      <c r="L253" s="561">
        <v>1047</v>
      </c>
      <c r="M253" s="561">
        <v>990</v>
      </c>
      <c r="N253" s="561">
        <v>3589</v>
      </c>
      <c r="O253" s="561">
        <v>3145</v>
      </c>
      <c r="P253" s="563">
        <v>1086</v>
      </c>
      <c r="Q253" s="563">
        <v>2258</v>
      </c>
    </row>
    <row r="254" spans="1:17" hidden="1" x14ac:dyDescent="0.25">
      <c r="A254" s="561" t="s">
        <v>9661</v>
      </c>
      <c r="B254" s="561" t="s">
        <v>9788</v>
      </c>
      <c r="C254" s="561" t="s">
        <v>9669</v>
      </c>
      <c r="D254" s="562" t="s">
        <v>7617</v>
      </c>
      <c r="E254" s="561" t="s">
        <v>9789</v>
      </c>
      <c r="F254" s="561" t="s">
        <v>9738</v>
      </c>
      <c r="G254" s="561">
        <v>465</v>
      </c>
      <c r="H254" s="561">
        <v>0</v>
      </c>
      <c r="I254" s="561">
        <v>0</v>
      </c>
      <c r="J254" s="561">
        <v>7</v>
      </c>
      <c r="K254" s="561">
        <v>15</v>
      </c>
      <c r="L254" s="561">
        <v>33</v>
      </c>
      <c r="M254" s="561">
        <v>30</v>
      </c>
      <c r="N254" s="561">
        <v>165</v>
      </c>
      <c r="O254" s="561">
        <v>117</v>
      </c>
      <c r="P254" s="563">
        <v>28</v>
      </c>
      <c r="Q254" s="563">
        <v>70</v>
      </c>
    </row>
    <row r="255" spans="1:17" hidden="1" x14ac:dyDescent="0.25">
      <c r="A255" s="561" t="s">
        <v>9661</v>
      </c>
      <c r="B255" s="561" t="s">
        <v>9788</v>
      </c>
      <c r="C255" s="561" t="s">
        <v>9669</v>
      </c>
      <c r="D255" s="562" t="s">
        <v>7617</v>
      </c>
      <c r="E255" s="561" t="s">
        <v>9789</v>
      </c>
      <c r="F255" s="561" t="s">
        <v>9739</v>
      </c>
      <c r="G255" s="561">
        <v>13386</v>
      </c>
      <c r="H255" s="561">
        <v>42</v>
      </c>
      <c r="I255" s="561">
        <v>38</v>
      </c>
      <c r="J255" s="561">
        <v>299</v>
      </c>
      <c r="K255" s="561">
        <v>296</v>
      </c>
      <c r="L255" s="561">
        <v>1086</v>
      </c>
      <c r="M255" s="561">
        <v>1029</v>
      </c>
      <c r="N255" s="561">
        <v>3818</v>
      </c>
      <c r="O255" s="561">
        <v>3311</v>
      </c>
      <c r="P255" s="563">
        <v>1122</v>
      </c>
      <c r="Q255" s="563">
        <v>2345</v>
      </c>
    </row>
    <row r="256" spans="1:17" hidden="1" x14ac:dyDescent="0.25">
      <c r="A256" s="561" t="s">
        <v>9661</v>
      </c>
      <c r="B256" s="561" t="s">
        <v>9790</v>
      </c>
      <c r="C256" s="561" t="s">
        <v>9664</v>
      </c>
      <c r="D256" s="562" t="s">
        <v>6407</v>
      </c>
      <c r="E256" s="561" t="s">
        <v>9791</v>
      </c>
      <c r="F256" s="561" t="s">
        <v>9732</v>
      </c>
      <c r="G256" s="561">
        <v>182</v>
      </c>
      <c r="H256" s="561">
        <v>0</v>
      </c>
      <c r="I256" s="561">
        <v>0</v>
      </c>
      <c r="J256" s="561">
        <v>6</v>
      </c>
      <c r="K256" s="561">
        <v>5</v>
      </c>
      <c r="L256" s="561">
        <v>18</v>
      </c>
      <c r="M256" s="561">
        <v>5</v>
      </c>
      <c r="N256" s="561">
        <v>67</v>
      </c>
      <c r="O256" s="561">
        <v>61</v>
      </c>
      <c r="P256" s="563">
        <v>6</v>
      </c>
      <c r="Q256" s="563">
        <v>14</v>
      </c>
    </row>
    <row r="257" spans="1:17" hidden="1" x14ac:dyDescent="0.25">
      <c r="A257" s="561" t="s">
        <v>9661</v>
      </c>
      <c r="B257" s="561" t="s">
        <v>9790</v>
      </c>
      <c r="C257" s="561" t="s">
        <v>9664</v>
      </c>
      <c r="D257" s="562" t="s">
        <v>6407</v>
      </c>
      <c r="E257" s="561" t="s">
        <v>9791</v>
      </c>
      <c r="F257" s="561" t="s">
        <v>9733</v>
      </c>
      <c r="G257" s="561">
        <v>19670</v>
      </c>
      <c r="H257" s="561">
        <v>54</v>
      </c>
      <c r="I257" s="561">
        <v>50</v>
      </c>
      <c r="J257" s="561">
        <v>552</v>
      </c>
      <c r="K257" s="561">
        <v>514</v>
      </c>
      <c r="L257" s="561">
        <v>1481</v>
      </c>
      <c r="M257" s="561">
        <v>1293</v>
      </c>
      <c r="N257" s="561">
        <v>5702</v>
      </c>
      <c r="O257" s="561">
        <v>4899</v>
      </c>
      <c r="P257" s="563">
        <v>1685</v>
      </c>
      <c r="Q257" s="563">
        <v>3440</v>
      </c>
    </row>
    <row r="258" spans="1:17" hidden="1" x14ac:dyDescent="0.25">
      <c r="A258" s="561" t="s">
        <v>9661</v>
      </c>
      <c r="B258" s="561" t="s">
        <v>9790</v>
      </c>
      <c r="C258" s="561" t="s">
        <v>9664</v>
      </c>
      <c r="D258" s="562" t="s">
        <v>6407</v>
      </c>
      <c r="E258" s="561" t="s">
        <v>9791</v>
      </c>
      <c r="F258" s="561" t="s">
        <v>9734</v>
      </c>
      <c r="G258" s="561">
        <v>30629</v>
      </c>
      <c r="H258" s="561">
        <v>319</v>
      </c>
      <c r="I258" s="561">
        <v>321</v>
      </c>
      <c r="J258" s="561">
        <v>1266</v>
      </c>
      <c r="K258" s="561">
        <v>1310</v>
      </c>
      <c r="L258" s="561">
        <v>2617</v>
      </c>
      <c r="M258" s="561">
        <v>2378</v>
      </c>
      <c r="N258" s="561">
        <v>8722</v>
      </c>
      <c r="O258" s="561">
        <v>8308</v>
      </c>
      <c r="P258" s="563">
        <v>1599</v>
      </c>
      <c r="Q258" s="563">
        <v>3789</v>
      </c>
    </row>
    <row r="259" spans="1:17" hidden="1" x14ac:dyDescent="0.25">
      <c r="A259" s="561" t="s">
        <v>9661</v>
      </c>
      <c r="B259" s="561" t="s">
        <v>9790</v>
      </c>
      <c r="C259" s="561" t="s">
        <v>9664</v>
      </c>
      <c r="D259" s="562" t="s">
        <v>6407</v>
      </c>
      <c r="E259" s="561" t="s">
        <v>9791</v>
      </c>
      <c r="F259" s="561" t="s">
        <v>9735</v>
      </c>
      <c r="G259" s="561">
        <v>146</v>
      </c>
      <c r="H259" s="561">
        <v>0</v>
      </c>
      <c r="I259" s="561">
        <v>0</v>
      </c>
      <c r="J259" s="561">
        <v>4</v>
      </c>
      <c r="K259" s="561">
        <v>6</v>
      </c>
      <c r="L259" s="561">
        <v>11</v>
      </c>
      <c r="M259" s="561">
        <v>10</v>
      </c>
      <c r="N259" s="561">
        <v>54</v>
      </c>
      <c r="O259" s="561">
        <v>48</v>
      </c>
      <c r="P259" s="563">
        <v>6</v>
      </c>
      <c r="Q259" s="563">
        <v>7</v>
      </c>
    </row>
    <row r="260" spans="1:17" hidden="1" x14ac:dyDescent="0.25">
      <c r="A260" s="561" t="s">
        <v>9661</v>
      </c>
      <c r="B260" s="561" t="s">
        <v>9790</v>
      </c>
      <c r="C260" s="561" t="s">
        <v>9664</v>
      </c>
      <c r="D260" s="562" t="s">
        <v>6407</v>
      </c>
      <c r="E260" s="561" t="s">
        <v>9791</v>
      </c>
      <c r="F260" s="561" t="s">
        <v>9736</v>
      </c>
      <c r="G260" s="561">
        <v>3650</v>
      </c>
      <c r="H260" s="561">
        <v>21</v>
      </c>
      <c r="I260" s="561">
        <v>8</v>
      </c>
      <c r="J260" s="561">
        <v>71</v>
      </c>
      <c r="K260" s="561">
        <v>76</v>
      </c>
      <c r="L260" s="561">
        <v>329</v>
      </c>
      <c r="M260" s="561">
        <v>313</v>
      </c>
      <c r="N260" s="561">
        <v>851</v>
      </c>
      <c r="O260" s="561">
        <v>1014</v>
      </c>
      <c r="P260" s="563">
        <v>270</v>
      </c>
      <c r="Q260" s="563">
        <v>697</v>
      </c>
    </row>
    <row r="261" spans="1:17" hidden="1" x14ac:dyDescent="0.25">
      <c r="A261" s="561" t="s">
        <v>9661</v>
      </c>
      <c r="B261" s="561" t="s">
        <v>9790</v>
      </c>
      <c r="C261" s="561" t="s">
        <v>9664</v>
      </c>
      <c r="D261" s="562" t="s">
        <v>6407</v>
      </c>
      <c r="E261" s="561" t="s">
        <v>9791</v>
      </c>
      <c r="F261" s="561" t="s">
        <v>9737</v>
      </c>
      <c r="G261" s="561">
        <v>81826</v>
      </c>
      <c r="H261" s="561">
        <v>292</v>
      </c>
      <c r="I261" s="561">
        <v>325</v>
      </c>
      <c r="J261" s="561">
        <v>2390</v>
      </c>
      <c r="K261" s="561">
        <v>2195</v>
      </c>
      <c r="L261" s="561">
        <v>7544</v>
      </c>
      <c r="M261" s="561">
        <v>7080</v>
      </c>
      <c r="N261" s="561">
        <v>21310</v>
      </c>
      <c r="O261" s="561">
        <v>20386</v>
      </c>
      <c r="P261" s="563">
        <v>6087</v>
      </c>
      <c r="Q261" s="563">
        <v>14217</v>
      </c>
    </row>
    <row r="262" spans="1:17" hidden="1" x14ac:dyDescent="0.25">
      <c r="A262" s="561" t="s">
        <v>9661</v>
      </c>
      <c r="B262" s="561" t="s">
        <v>9790</v>
      </c>
      <c r="C262" s="561" t="s">
        <v>9664</v>
      </c>
      <c r="D262" s="562" t="s">
        <v>6407</v>
      </c>
      <c r="E262" s="561" t="s">
        <v>9791</v>
      </c>
      <c r="F262" s="561" t="s">
        <v>9738</v>
      </c>
      <c r="G262" s="561">
        <v>16128</v>
      </c>
      <c r="H262" s="561">
        <v>64</v>
      </c>
      <c r="I262" s="561">
        <v>53</v>
      </c>
      <c r="J262" s="561">
        <v>403</v>
      </c>
      <c r="K262" s="561">
        <v>379</v>
      </c>
      <c r="L262" s="561">
        <v>1187</v>
      </c>
      <c r="M262" s="561">
        <v>1218</v>
      </c>
      <c r="N262" s="561">
        <v>4568</v>
      </c>
      <c r="O262" s="561">
        <v>4052</v>
      </c>
      <c r="P262" s="563">
        <v>1269</v>
      </c>
      <c r="Q262" s="563">
        <v>2935</v>
      </c>
    </row>
    <row r="263" spans="1:17" hidden="1" x14ac:dyDescent="0.25">
      <c r="A263" s="561" t="s">
        <v>9661</v>
      </c>
      <c r="B263" s="561" t="s">
        <v>9790</v>
      </c>
      <c r="C263" s="561" t="s">
        <v>9664</v>
      </c>
      <c r="D263" s="562" t="s">
        <v>6407</v>
      </c>
      <c r="E263" s="561" t="s">
        <v>9791</v>
      </c>
      <c r="F263" s="561" t="s">
        <v>9739</v>
      </c>
      <c r="G263" s="561">
        <v>152231</v>
      </c>
      <c r="H263" s="561">
        <v>750</v>
      </c>
      <c r="I263" s="561">
        <v>757</v>
      </c>
      <c r="J263" s="561">
        <v>4692</v>
      </c>
      <c r="K263" s="561">
        <v>4485</v>
      </c>
      <c r="L263" s="561">
        <v>13187</v>
      </c>
      <c r="M263" s="561">
        <v>12297</v>
      </c>
      <c r="N263" s="561">
        <v>41274</v>
      </c>
      <c r="O263" s="561">
        <v>38768</v>
      </c>
      <c r="P263" s="563">
        <v>10922</v>
      </c>
      <c r="Q263" s="563">
        <v>25099</v>
      </c>
    </row>
    <row r="264" spans="1:17" hidden="1" x14ac:dyDescent="0.25">
      <c r="A264" s="561" t="s">
        <v>9661</v>
      </c>
      <c r="B264" s="561" t="s">
        <v>9792</v>
      </c>
      <c r="C264" s="561" t="s">
        <v>9665</v>
      </c>
      <c r="D264" s="562" t="s">
        <v>5660</v>
      </c>
      <c r="E264" s="561" t="s">
        <v>9793</v>
      </c>
      <c r="F264" s="561" t="s">
        <v>9732</v>
      </c>
      <c r="G264" s="561">
        <v>7313</v>
      </c>
      <c r="H264" s="561">
        <v>9</v>
      </c>
      <c r="I264" s="561">
        <v>11</v>
      </c>
      <c r="J264" s="561">
        <v>151</v>
      </c>
      <c r="K264" s="561">
        <v>135</v>
      </c>
      <c r="L264" s="561">
        <v>739</v>
      </c>
      <c r="M264" s="561">
        <v>684</v>
      </c>
      <c r="N264" s="561">
        <v>2077</v>
      </c>
      <c r="O264" s="561">
        <v>1703</v>
      </c>
      <c r="P264" s="563">
        <v>580</v>
      </c>
      <c r="Q264" s="563">
        <v>1224</v>
      </c>
    </row>
    <row r="265" spans="1:17" hidden="1" x14ac:dyDescent="0.25">
      <c r="A265" s="561" t="s">
        <v>9661</v>
      </c>
      <c r="B265" s="561" t="s">
        <v>9792</v>
      </c>
      <c r="C265" s="561" t="s">
        <v>9665</v>
      </c>
      <c r="D265" s="562" t="s">
        <v>5660</v>
      </c>
      <c r="E265" s="561" t="s">
        <v>9793</v>
      </c>
      <c r="F265" s="561" t="s">
        <v>9733</v>
      </c>
      <c r="G265" s="561">
        <v>58137</v>
      </c>
      <c r="H265" s="561">
        <v>254</v>
      </c>
      <c r="I265" s="561">
        <v>232</v>
      </c>
      <c r="J265" s="561">
        <v>2189</v>
      </c>
      <c r="K265" s="561">
        <v>1928</v>
      </c>
      <c r="L265" s="561">
        <v>4854</v>
      </c>
      <c r="M265" s="561">
        <v>4484</v>
      </c>
      <c r="N265" s="561">
        <v>14440</v>
      </c>
      <c r="O265" s="561">
        <v>14395</v>
      </c>
      <c r="P265" s="563">
        <v>4732</v>
      </c>
      <c r="Q265" s="563">
        <v>10629</v>
      </c>
    </row>
    <row r="266" spans="1:17" hidden="1" x14ac:dyDescent="0.25">
      <c r="A266" s="561" t="s">
        <v>9661</v>
      </c>
      <c r="B266" s="561" t="s">
        <v>9792</v>
      </c>
      <c r="C266" s="561" t="s">
        <v>9665</v>
      </c>
      <c r="D266" s="562" t="s">
        <v>5660</v>
      </c>
      <c r="E266" s="561" t="s">
        <v>9793</v>
      </c>
      <c r="F266" s="561" t="s">
        <v>9734</v>
      </c>
      <c r="G266" s="561">
        <v>1473</v>
      </c>
      <c r="H266" s="561">
        <v>5</v>
      </c>
      <c r="I266" s="561">
        <v>3</v>
      </c>
      <c r="J266" s="561">
        <v>14</v>
      </c>
      <c r="K266" s="561">
        <v>21</v>
      </c>
      <c r="L266" s="561">
        <v>90</v>
      </c>
      <c r="M266" s="561">
        <v>66</v>
      </c>
      <c r="N266" s="561">
        <v>685</v>
      </c>
      <c r="O266" s="561">
        <v>368</v>
      </c>
      <c r="P266" s="563">
        <v>79</v>
      </c>
      <c r="Q266" s="563">
        <v>142</v>
      </c>
    </row>
    <row r="267" spans="1:17" hidden="1" x14ac:dyDescent="0.25">
      <c r="A267" s="561" t="s">
        <v>9661</v>
      </c>
      <c r="B267" s="561" t="s">
        <v>9792</v>
      </c>
      <c r="C267" s="561" t="s">
        <v>9665</v>
      </c>
      <c r="D267" s="562" t="s">
        <v>5660</v>
      </c>
      <c r="E267" s="561" t="s">
        <v>9793</v>
      </c>
      <c r="F267" s="561" t="s">
        <v>9735</v>
      </c>
      <c r="G267" s="561">
        <v>50</v>
      </c>
      <c r="H267" s="561">
        <v>0</v>
      </c>
      <c r="I267" s="561">
        <v>0</v>
      </c>
      <c r="J267" s="561">
        <v>1</v>
      </c>
      <c r="K267" s="561">
        <v>3</v>
      </c>
      <c r="L267" s="561">
        <v>2</v>
      </c>
      <c r="M267" s="561">
        <v>2</v>
      </c>
      <c r="N267" s="561">
        <v>17</v>
      </c>
      <c r="O267" s="561">
        <v>18</v>
      </c>
      <c r="P267" s="563">
        <v>4</v>
      </c>
      <c r="Q267" s="563">
        <v>3</v>
      </c>
    </row>
    <row r="268" spans="1:17" hidden="1" x14ac:dyDescent="0.25">
      <c r="A268" s="561" t="s">
        <v>9661</v>
      </c>
      <c r="B268" s="561" t="s">
        <v>9792</v>
      </c>
      <c r="C268" s="561" t="s">
        <v>9665</v>
      </c>
      <c r="D268" s="562" t="s">
        <v>5660</v>
      </c>
      <c r="E268" s="561" t="s">
        <v>9793</v>
      </c>
      <c r="F268" s="561" t="s">
        <v>9736</v>
      </c>
      <c r="G268" s="561">
        <v>768</v>
      </c>
      <c r="H268" s="561">
        <v>5</v>
      </c>
      <c r="I268" s="561">
        <v>0</v>
      </c>
      <c r="J268" s="561">
        <v>23</v>
      </c>
      <c r="K268" s="561">
        <v>30</v>
      </c>
      <c r="L268" s="561">
        <v>71</v>
      </c>
      <c r="M268" s="561">
        <v>64</v>
      </c>
      <c r="N268" s="561">
        <v>263</v>
      </c>
      <c r="O268" s="561">
        <v>226</v>
      </c>
      <c r="P268" s="563">
        <v>48</v>
      </c>
      <c r="Q268" s="563">
        <v>38</v>
      </c>
    </row>
    <row r="269" spans="1:17" hidden="1" x14ac:dyDescent="0.25">
      <c r="A269" s="561" t="s">
        <v>9661</v>
      </c>
      <c r="B269" s="561" t="s">
        <v>9792</v>
      </c>
      <c r="C269" s="561" t="s">
        <v>9665</v>
      </c>
      <c r="D269" s="562" t="s">
        <v>5660</v>
      </c>
      <c r="E269" s="561" t="s">
        <v>9793</v>
      </c>
      <c r="F269" s="561" t="s">
        <v>9737</v>
      </c>
      <c r="G269" s="561">
        <v>723</v>
      </c>
      <c r="H269" s="561">
        <v>22</v>
      </c>
      <c r="I269" s="561">
        <v>16</v>
      </c>
      <c r="J269" s="561">
        <v>41</v>
      </c>
      <c r="K269" s="561">
        <v>32</v>
      </c>
      <c r="L269" s="561">
        <v>46</v>
      </c>
      <c r="M269" s="561">
        <v>51</v>
      </c>
      <c r="N269" s="561">
        <v>209</v>
      </c>
      <c r="O269" s="561">
        <v>228</v>
      </c>
      <c r="P269" s="563">
        <v>28</v>
      </c>
      <c r="Q269" s="563">
        <v>50</v>
      </c>
    </row>
    <row r="270" spans="1:17" hidden="1" x14ac:dyDescent="0.25">
      <c r="A270" s="561" t="s">
        <v>9661</v>
      </c>
      <c r="B270" s="561" t="s">
        <v>9792</v>
      </c>
      <c r="C270" s="561" t="s">
        <v>9665</v>
      </c>
      <c r="D270" s="562" t="s">
        <v>5660</v>
      </c>
      <c r="E270" s="561" t="s">
        <v>9793</v>
      </c>
      <c r="F270" s="561" t="s">
        <v>9738</v>
      </c>
      <c r="G270" s="561">
        <v>35499</v>
      </c>
      <c r="H270" s="561">
        <v>236</v>
      </c>
      <c r="I270" s="561">
        <v>241</v>
      </c>
      <c r="J270" s="561">
        <v>776</v>
      </c>
      <c r="K270" s="561">
        <v>728</v>
      </c>
      <c r="L270" s="561">
        <v>3015</v>
      </c>
      <c r="M270" s="561">
        <v>2797</v>
      </c>
      <c r="N270" s="561">
        <v>9397</v>
      </c>
      <c r="O270" s="561">
        <v>8440</v>
      </c>
      <c r="P270" s="563">
        <v>3082</v>
      </c>
      <c r="Q270" s="563">
        <v>6787</v>
      </c>
    </row>
    <row r="271" spans="1:17" hidden="1" x14ac:dyDescent="0.25">
      <c r="A271" s="561" t="s">
        <v>9661</v>
      </c>
      <c r="B271" s="561" t="s">
        <v>9792</v>
      </c>
      <c r="C271" s="561" t="s">
        <v>9665</v>
      </c>
      <c r="D271" s="562" t="s">
        <v>5660</v>
      </c>
      <c r="E271" s="561" t="s">
        <v>9793</v>
      </c>
      <c r="F271" s="561" t="s">
        <v>9739</v>
      </c>
      <c r="G271" s="561">
        <v>103963</v>
      </c>
      <c r="H271" s="561">
        <v>531</v>
      </c>
      <c r="I271" s="561">
        <v>503</v>
      </c>
      <c r="J271" s="561">
        <v>3195</v>
      </c>
      <c r="K271" s="561">
        <v>2877</v>
      </c>
      <c r="L271" s="561">
        <v>8817</v>
      </c>
      <c r="M271" s="561">
        <v>8148</v>
      </c>
      <c r="N271" s="561">
        <v>27088</v>
      </c>
      <c r="O271" s="561">
        <v>25378</v>
      </c>
      <c r="P271" s="563">
        <v>8553</v>
      </c>
      <c r="Q271" s="563">
        <v>18873</v>
      </c>
    </row>
    <row r="272" spans="1:17" hidden="1" x14ac:dyDescent="0.25">
      <c r="A272" s="561" t="s">
        <v>9661</v>
      </c>
      <c r="B272" s="561" t="s">
        <v>9794</v>
      </c>
      <c r="C272" s="561" t="s">
        <v>9666</v>
      </c>
      <c r="D272" s="562" t="s">
        <v>7629</v>
      </c>
      <c r="E272" s="561" t="s">
        <v>9795</v>
      </c>
      <c r="F272" s="561" t="s">
        <v>9732</v>
      </c>
      <c r="G272" s="561">
        <v>180</v>
      </c>
      <c r="H272" s="561">
        <v>0</v>
      </c>
      <c r="I272" s="561">
        <v>0</v>
      </c>
      <c r="J272" s="561">
        <v>2</v>
      </c>
      <c r="K272" s="561">
        <v>6</v>
      </c>
      <c r="L272" s="561">
        <v>15</v>
      </c>
      <c r="M272" s="561">
        <v>11</v>
      </c>
      <c r="N272" s="561">
        <v>73</v>
      </c>
      <c r="O272" s="561">
        <v>52</v>
      </c>
      <c r="P272" s="563">
        <v>7</v>
      </c>
      <c r="Q272" s="563">
        <v>14</v>
      </c>
    </row>
    <row r="273" spans="1:17" hidden="1" x14ac:dyDescent="0.25">
      <c r="A273" s="561" t="s">
        <v>9661</v>
      </c>
      <c r="B273" s="561" t="s">
        <v>9794</v>
      </c>
      <c r="C273" s="561" t="s">
        <v>9666</v>
      </c>
      <c r="D273" s="562" t="s">
        <v>7629</v>
      </c>
      <c r="E273" s="561" t="s">
        <v>9795</v>
      </c>
      <c r="F273" s="561" t="s">
        <v>9733</v>
      </c>
      <c r="G273" s="561">
        <v>13791</v>
      </c>
      <c r="H273" s="561">
        <v>41</v>
      </c>
      <c r="I273" s="561">
        <v>36</v>
      </c>
      <c r="J273" s="561">
        <v>241</v>
      </c>
      <c r="K273" s="561">
        <v>211</v>
      </c>
      <c r="L273" s="561">
        <v>913</v>
      </c>
      <c r="M273" s="561">
        <v>843</v>
      </c>
      <c r="N273" s="561">
        <v>3392</v>
      </c>
      <c r="O273" s="561">
        <v>3230</v>
      </c>
      <c r="P273" s="563">
        <v>1403</v>
      </c>
      <c r="Q273" s="563">
        <v>3481</v>
      </c>
    </row>
    <row r="274" spans="1:17" hidden="1" x14ac:dyDescent="0.25">
      <c r="A274" s="561" t="s">
        <v>9661</v>
      </c>
      <c r="B274" s="561" t="s">
        <v>9794</v>
      </c>
      <c r="C274" s="561" t="s">
        <v>9666</v>
      </c>
      <c r="D274" s="562" t="s">
        <v>7629</v>
      </c>
      <c r="E274" s="561" t="s">
        <v>9795</v>
      </c>
      <c r="F274" s="561" t="s">
        <v>9734</v>
      </c>
      <c r="G274" s="561">
        <v>71799</v>
      </c>
      <c r="H274" s="561">
        <v>433</v>
      </c>
      <c r="I274" s="561">
        <v>388</v>
      </c>
      <c r="J274" s="561">
        <v>2204</v>
      </c>
      <c r="K274" s="561">
        <v>2175</v>
      </c>
      <c r="L274" s="561">
        <v>6884</v>
      </c>
      <c r="M274" s="561">
        <v>6662</v>
      </c>
      <c r="N274" s="561">
        <v>18679</v>
      </c>
      <c r="O274" s="561">
        <v>18329</v>
      </c>
      <c r="P274" s="563">
        <v>4738</v>
      </c>
      <c r="Q274" s="563">
        <v>11307</v>
      </c>
    </row>
    <row r="275" spans="1:17" hidden="1" x14ac:dyDescent="0.25">
      <c r="A275" s="561" t="s">
        <v>9661</v>
      </c>
      <c r="B275" s="561" t="s">
        <v>9794</v>
      </c>
      <c r="C275" s="561" t="s">
        <v>9666</v>
      </c>
      <c r="D275" s="562" t="s">
        <v>7629</v>
      </c>
      <c r="E275" s="561" t="s">
        <v>9795</v>
      </c>
      <c r="F275" s="561" t="s">
        <v>9735</v>
      </c>
      <c r="G275" s="561">
        <v>37</v>
      </c>
      <c r="H275" s="561">
        <v>0</v>
      </c>
      <c r="I275" s="561">
        <v>0</v>
      </c>
      <c r="J275" s="561">
        <v>0</v>
      </c>
      <c r="K275" s="561">
        <v>0</v>
      </c>
      <c r="L275" s="561">
        <v>1</v>
      </c>
      <c r="M275" s="561">
        <v>1</v>
      </c>
      <c r="N275" s="561">
        <v>12</v>
      </c>
      <c r="O275" s="561">
        <v>15</v>
      </c>
      <c r="P275" s="563">
        <v>3</v>
      </c>
      <c r="Q275" s="563">
        <v>5</v>
      </c>
    </row>
    <row r="276" spans="1:17" hidden="1" x14ac:dyDescent="0.25">
      <c r="A276" s="561" t="s">
        <v>9661</v>
      </c>
      <c r="B276" s="561" t="s">
        <v>9794</v>
      </c>
      <c r="C276" s="561" t="s">
        <v>9666</v>
      </c>
      <c r="D276" s="562" t="s">
        <v>7629</v>
      </c>
      <c r="E276" s="561" t="s">
        <v>9795</v>
      </c>
      <c r="F276" s="561" t="s">
        <v>9736</v>
      </c>
      <c r="G276" s="561">
        <v>256</v>
      </c>
      <c r="H276" s="561">
        <v>0</v>
      </c>
      <c r="I276" s="561">
        <v>0</v>
      </c>
      <c r="J276" s="561">
        <v>8</v>
      </c>
      <c r="K276" s="561">
        <v>7</v>
      </c>
      <c r="L276" s="561">
        <v>15</v>
      </c>
      <c r="M276" s="561">
        <v>16</v>
      </c>
      <c r="N276" s="561">
        <v>94</v>
      </c>
      <c r="O276" s="561">
        <v>69</v>
      </c>
      <c r="P276" s="563">
        <v>17</v>
      </c>
      <c r="Q276" s="563">
        <v>30</v>
      </c>
    </row>
    <row r="277" spans="1:17" hidden="1" x14ac:dyDescent="0.25">
      <c r="A277" s="561" t="s">
        <v>9661</v>
      </c>
      <c r="B277" s="561" t="s">
        <v>9794</v>
      </c>
      <c r="C277" s="561" t="s">
        <v>9666</v>
      </c>
      <c r="D277" s="562" t="s">
        <v>7629</v>
      </c>
      <c r="E277" s="561" t="s">
        <v>9795</v>
      </c>
      <c r="F277" s="561" t="s">
        <v>9737</v>
      </c>
      <c r="G277" s="561">
        <v>531</v>
      </c>
      <c r="H277" s="561">
        <v>2</v>
      </c>
      <c r="I277" s="561">
        <v>3</v>
      </c>
      <c r="J277" s="561">
        <v>14</v>
      </c>
      <c r="K277" s="561">
        <v>13</v>
      </c>
      <c r="L277" s="561">
        <v>46</v>
      </c>
      <c r="M277" s="561">
        <v>42</v>
      </c>
      <c r="N277" s="561">
        <v>167</v>
      </c>
      <c r="O277" s="561">
        <v>172</v>
      </c>
      <c r="P277" s="563">
        <v>24</v>
      </c>
      <c r="Q277" s="563">
        <v>48</v>
      </c>
    </row>
    <row r="278" spans="1:17" hidden="1" x14ac:dyDescent="0.25">
      <c r="A278" s="561" t="s">
        <v>9661</v>
      </c>
      <c r="B278" s="561" t="s">
        <v>9794</v>
      </c>
      <c r="C278" s="561" t="s">
        <v>9666</v>
      </c>
      <c r="D278" s="562" t="s">
        <v>7629</v>
      </c>
      <c r="E278" s="561" t="s">
        <v>9795</v>
      </c>
      <c r="F278" s="561" t="s">
        <v>9738</v>
      </c>
      <c r="G278" s="561">
        <v>31810</v>
      </c>
      <c r="H278" s="561">
        <v>118</v>
      </c>
      <c r="I278" s="561">
        <v>118</v>
      </c>
      <c r="J278" s="561">
        <v>793</v>
      </c>
      <c r="K278" s="561">
        <v>727</v>
      </c>
      <c r="L278" s="561">
        <v>2363</v>
      </c>
      <c r="M278" s="561">
        <v>2305</v>
      </c>
      <c r="N278" s="561">
        <v>7879</v>
      </c>
      <c r="O278" s="561">
        <v>8269</v>
      </c>
      <c r="P278" s="563">
        <v>2444</v>
      </c>
      <c r="Q278" s="563">
        <v>6794</v>
      </c>
    </row>
    <row r="279" spans="1:17" hidden="1" x14ac:dyDescent="0.25">
      <c r="A279" s="561" t="s">
        <v>9661</v>
      </c>
      <c r="B279" s="561" t="s">
        <v>9794</v>
      </c>
      <c r="C279" s="561" t="s">
        <v>9666</v>
      </c>
      <c r="D279" s="562" t="s">
        <v>7629</v>
      </c>
      <c r="E279" s="561" t="s">
        <v>9795</v>
      </c>
      <c r="F279" s="561" t="s">
        <v>9739</v>
      </c>
      <c r="G279" s="561">
        <v>118404</v>
      </c>
      <c r="H279" s="561">
        <v>594</v>
      </c>
      <c r="I279" s="561">
        <v>545</v>
      </c>
      <c r="J279" s="561">
        <v>3262</v>
      </c>
      <c r="K279" s="561">
        <v>3139</v>
      </c>
      <c r="L279" s="561">
        <v>10237</v>
      </c>
      <c r="M279" s="561">
        <v>9880</v>
      </c>
      <c r="N279" s="561">
        <v>30296</v>
      </c>
      <c r="O279" s="561">
        <v>30136</v>
      </c>
      <c r="P279" s="563">
        <v>8636</v>
      </c>
      <c r="Q279" s="563">
        <v>21679</v>
      </c>
    </row>
    <row r="280" spans="1:17" hidden="1" x14ac:dyDescent="0.25">
      <c r="A280" s="561" t="s">
        <v>9661</v>
      </c>
      <c r="B280" s="561" t="s">
        <v>9796</v>
      </c>
      <c r="C280" s="561" t="s">
        <v>9666</v>
      </c>
      <c r="D280" s="562" t="s">
        <v>1391</v>
      </c>
      <c r="E280" s="561" t="s">
        <v>9797</v>
      </c>
      <c r="F280" s="561" t="s">
        <v>9732</v>
      </c>
      <c r="G280" s="561">
        <v>5</v>
      </c>
      <c r="H280" s="561">
        <v>0</v>
      </c>
      <c r="I280" s="561">
        <v>0</v>
      </c>
      <c r="J280" s="561">
        <v>0</v>
      </c>
      <c r="K280" s="561">
        <v>0</v>
      </c>
      <c r="L280" s="561">
        <v>0</v>
      </c>
      <c r="M280" s="561">
        <v>0</v>
      </c>
      <c r="N280" s="561">
        <v>3</v>
      </c>
      <c r="O280" s="561">
        <v>1</v>
      </c>
      <c r="P280" s="563">
        <v>0</v>
      </c>
      <c r="Q280" s="563">
        <v>1</v>
      </c>
    </row>
    <row r="281" spans="1:17" hidden="1" x14ac:dyDescent="0.25">
      <c r="A281" s="561" t="s">
        <v>9661</v>
      </c>
      <c r="B281" s="561" t="s">
        <v>9796</v>
      </c>
      <c r="C281" s="561" t="s">
        <v>9666</v>
      </c>
      <c r="D281" s="562" t="s">
        <v>1391</v>
      </c>
      <c r="E281" s="561" t="s">
        <v>9797</v>
      </c>
      <c r="F281" s="561" t="s">
        <v>9733</v>
      </c>
      <c r="G281" s="561">
        <v>818</v>
      </c>
      <c r="H281" s="561">
        <v>0</v>
      </c>
      <c r="I281" s="561">
        <v>0</v>
      </c>
      <c r="J281" s="561">
        <v>0</v>
      </c>
      <c r="K281" s="561">
        <v>0</v>
      </c>
      <c r="L281" s="561">
        <v>0</v>
      </c>
      <c r="M281" s="561">
        <v>0</v>
      </c>
      <c r="N281" s="561">
        <v>154</v>
      </c>
      <c r="O281" s="561">
        <v>102</v>
      </c>
      <c r="P281" s="563">
        <v>223</v>
      </c>
      <c r="Q281" s="563">
        <v>339</v>
      </c>
    </row>
    <row r="282" spans="1:17" hidden="1" x14ac:dyDescent="0.25">
      <c r="A282" s="561" t="s">
        <v>9661</v>
      </c>
      <c r="B282" s="561" t="s">
        <v>9796</v>
      </c>
      <c r="C282" s="561" t="s">
        <v>9666</v>
      </c>
      <c r="D282" s="562" t="s">
        <v>1391</v>
      </c>
      <c r="E282" s="561" t="s">
        <v>9797</v>
      </c>
      <c r="F282" s="561" t="s">
        <v>9734</v>
      </c>
      <c r="G282" s="561">
        <v>13171</v>
      </c>
      <c r="H282" s="561">
        <v>0</v>
      </c>
      <c r="I282" s="561">
        <v>0</v>
      </c>
      <c r="J282" s="561">
        <v>0</v>
      </c>
      <c r="K282" s="561">
        <v>0</v>
      </c>
      <c r="L282" s="561">
        <v>0</v>
      </c>
      <c r="M282" s="561">
        <v>0</v>
      </c>
      <c r="N282" s="561">
        <v>4645</v>
      </c>
      <c r="O282" s="561">
        <v>2984</v>
      </c>
      <c r="P282" s="563">
        <v>1918</v>
      </c>
      <c r="Q282" s="563">
        <v>3624</v>
      </c>
    </row>
    <row r="283" spans="1:17" hidden="1" x14ac:dyDescent="0.25">
      <c r="A283" s="561" t="s">
        <v>9661</v>
      </c>
      <c r="B283" s="561" t="s">
        <v>9796</v>
      </c>
      <c r="C283" s="561" t="s">
        <v>9666</v>
      </c>
      <c r="D283" s="562" t="s">
        <v>1391</v>
      </c>
      <c r="E283" s="561" t="s">
        <v>9797</v>
      </c>
      <c r="F283" s="561" t="s">
        <v>9735</v>
      </c>
      <c r="G283" s="561">
        <v>0</v>
      </c>
      <c r="H283" s="561">
        <v>0</v>
      </c>
      <c r="I283" s="561">
        <v>0</v>
      </c>
      <c r="J283" s="561">
        <v>0</v>
      </c>
      <c r="K283" s="561">
        <v>0</v>
      </c>
      <c r="L283" s="561">
        <v>0</v>
      </c>
      <c r="M283" s="561">
        <v>0</v>
      </c>
      <c r="N283" s="561">
        <v>0</v>
      </c>
      <c r="O283" s="561">
        <v>0</v>
      </c>
      <c r="P283" s="563">
        <v>0</v>
      </c>
      <c r="Q283" s="563">
        <v>0</v>
      </c>
    </row>
    <row r="284" spans="1:17" hidden="1" x14ac:dyDescent="0.25">
      <c r="A284" s="561" t="s">
        <v>9661</v>
      </c>
      <c r="B284" s="561" t="s">
        <v>9796</v>
      </c>
      <c r="C284" s="561" t="s">
        <v>9666</v>
      </c>
      <c r="D284" s="562" t="s">
        <v>1391</v>
      </c>
      <c r="E284" s="561" t="s">
        <v>9797</v>
      </c>
      <c r="F284" s="561" t="s">
        <v>9736</v>
      </c>
      <c r="G284" s="561">
        <v>8</v>
      </c>
      <c r="H284" s="561">
        <v>0</v>
      </c>
      <c r="I284" s="561">
        <v>0</v>
      </c>
      <c r="J284" s="561">
        <v>0</v>
      </c>
      <c r="K284" s="561">
        <v>0</v>
      </c>
      <c r="L284" s="561">
        <v>0</v>
      </c>
      <c r="M284" s="561">
        <v>0</v>
      </c>
      <c r="N284" s="561">
        <v>5</v>
      </c>
      <c r="O284" s="561">
        <v>1</v>
      </c>
      <c r="P284" s="563">
        <v>0</v>
      </c>
      <c r="Q284" s="563">
        <v>2</v>
      </c>
    </row>
    <row r="285" spans="1:17" hidden="1" x14ac:dyDescent="0.25">
      <c r="A285" s="561" t="s">
        <v>9661</v>
      </c>
      <c r="B285" s="561" t="s">
        <v>9796</v>
      </c>
      <c r="C285" s="561" t="s">
        <v>9666</v>
      </c>
      <c r="D285" s="562" t="s">
        <v>1391</v>
      </c>
      <c r="E285" s="561" t="s">
        <v>9797</v>
      </c>
      <c r="F285" s="561" t="s">
        <v>9737</v>
      </c>
      <c r="G285" s="561">
        <v>12</v>
      </c>
      <c r="H285" s="561">
        <v>0</v>
      </c>
      <c r="I285" s="561">
        <v>0</v>
      </c>
      <c r="J285" s="561">
        <v>0</v>
      </c>
      <c r="K285" s="561">
        <v>0</v>
      </c>
      <c r="L285" s="561">
        <v>0</v>
      </c>
      <c r="M285" s="561">
        <v>0</v>
      </c>
      <c r="N285" s="561">
        <v>7</v>
      </c>
      <c r="O285" s="561">
        <v>3</v>
      </c>
      <c r="P285" s="563">
        <v>2</v>
      </c>
      <c r="Q285" s="563">
        <v>0</v>
      </c>
    </row>
    <row r="286" spans="1:17" hidden="1" x14ac:dyDescent="0.25">
      <c r="A286" s="561" t="s">
        <v>9661</v>
      </c>
      <c r="B286" s="561" t="s">
        <v>9796</v>
      </c>
      <c r="C286" s="561" t="s">
        <v>9666</v>
      </c>
      <c r="D286" s="562" t="s">
        <v>1391</v>
      </c>
      <c r="E286" s="561" t="s">
        <v>9797</v>
      </c>
      <c r="F286" s="561" t="s">
        <v>9738</v>
      </c>
      <c r="G286" s="561">
        <v>1738</v>
      </c>
      <c r="H286" s="561">
        <v>0</v>
      </c>
      <c r="I286" s="561">
        <v>0</v>
      </c>
      <c r="J286" s="561">
        <v>0</v>
      </c>
      <c r="K286" s="561">
        <v>0</v>
      </c>
      <c r="L286" s="561">
        <v>0</v>
      </c>
      <c r="M286" s="561">
        <v>0</v>
      </c>
      <c r="N286" s="561">
        <v>390</v>
      </c>
      <c r="O286" s="561">
        <v>216</v>
      </c>
      <c r="P286" s="563">
        <v>332</v>
      </c>
      <c r="Q286" s="563">
        <v>800</v>
      </c>
    </row>
    <row r="287" spans="1:17" hidden="1" x14ac:dyDescent="0.25">
      <c r="A287" s="561" t="s">
        <v>9661</v>
      </c>
      <c r="B287" s="561" t="s">
        <v>9796</v>
      </c>
      <c r="C287" s="561" t="s">
        <v>9666</v>
      </c>
      <c r="D287" s="562" t="s">
        <v>1391</v>
      </c>
      <c r="E287" s="561" t="s">
        <v>9797</v>
      </c>
      <c r="F287" s="561" t="s">
        <v>9739</v>
      </c>
      <c r="G287" s="561">
        <v>15752</v>
      </c>
      <c r="H287" s="561">
        <v>0</v>
      </c>
      <c r="I287" s="561">
        <v>0</v>
      </c>
      <c r="J287" s="561">
        <v>0</v>
      </c>
      <c r="K287" s="561">
        <v>0</v>
      </c>
      <c r="L287" s="561">
        <v>0</v>
      </c>
      <c r="M287" s="561">
        <v>0</v>
      </c>
      <c r="N287" s="561">
        <v>5204</v>
      </c>
      <c r="O287" s="561">
        <v>3307</v>
      </c>
      <c r="P287" s="563">
        <v>2475</v>
      </c>
      <c r="Q287" s="563">
        <v>4766</v>
      </c>
    </row>
    <row r="288" spans="1:17" hidden="1" x14ac:dyDescent="0.25">
      <c r="A288" s="561" t="s">
        <v>9661</v>
      </c>
      <c r="B288" s="561" t="s">
        <v>9798</v>
      </c>
      <c r="C288" s="561" t="s">
        <v>9667</v>
      </c>
      <c r="D288" s="562" t="s">
        <v>8179</v>
      </c>
      <c r="E288" s="561" t="s">
        <v>9799</v>
      </c>
      <c r="F288" s="561" t="s">
        <v>9732</v>
      </c>
      <c r="G288" s="561">
        <v>12935</v>
      </c>
      <c r="H288" s="561">
        <v>32</v>
      </c>
      <c r="I288" s="561">
        <v>31</v>
      </c>
      <c r="J288" s="561">
        <v>452</v>
      </c>
      <c r="K288" s="561">
        <v>439</v>
      </c>
      <c r="L288" s="561">
        <v>1274</v>
      </c>
      <c r="M288" s="561">
        <v>1277</v>
      </c>
      <c r="N288" s="561">
        <v>3427</v>
      </c>
      <c r="O288" s="561">
        <v>3092</v>
      </c>
      <c r="P288" s="563">
        <v>884</v>
      </c>
      <c r="Q288" s="563">
        <v>2027</v>
      </c>
    </row>
    <row r="289" spans="1:17" hidden="1" x14ac:dyDescent="0.25">
      <c r="A289" s="561" t="s">
        <v>9661</v>
      </c>
      <c r="B289" s="561" t="s">
        <v>9798</v>
      </c>
      <c r="C289" s="561" t="s">
        <v>9667</v>
      </c>
      <c r="D289" s="562" t="s">
        <v>8179</v>
      </c>
      <c r="E289" s="561" t="s">
        <v>9799</v>
      </c>
      <c r="F289" s="561" t="s">
        <v>9733</v>
      </c>
      <c r="G289" s="561">
        <v>1916</v>
      </c>
      <c r="H289" s="561">
        <v>3</v>
      </c>
      <c r="I289" s="561">
        <v>3</v>
      </c>
      <c r="J289" s="561">
        <v>72</v>
      </c>
      <c r="K289" s="561">
        <v>51</v>
      </c>
      <c r="L289" s="561">
        <v>194</v>
      </c>
      <c r="M289" s="561">
        <v>226</v>
      </c>
      <c r="N289" s="561">
        <v>535</v>
      </c>
      <c r="O289" s="561">
        <v>569</v>
      </c>
      <c r="P289" s="563">
        <v>68</v>
      </c>
      <c r="Q289" s="563">
        <v>195</v>
      </c>
    </row>
    <row r="290" spans="1:17" hidden="1" x14ac:dyDescent="0.25">
      <c r="A290" s="561" t="s">
        <v>9661</v>
      </c>
      <c r="B290" s="561" t="s">
        <v>9798</v>
      </c>
      <c r="C290" s="561" t="s">
        <v>9667</v>
      </c>
      <c r="D290" s="562" t="s">
        <v>8179</v>
      </c>
      <c r="E290" s="561" t="s">
        <v>9799</v>
      </c>
      <c r="F290" s="561" t="s">
        <v>9734</v>
      </c>
      <c r="G290" s="561">
        <v>4290</v>
      </c>
      <c r="H290" s="561">
        <v>30</v>
      </c>
      <c r="I290" s="561">
        <v>18</v>
      </c>
      <c r="J290" s="561">
        <v>112</v>
      </c>
      <c r="K290" s="561">
        <v>109</v>
      </c>
      <c r="L290" s="561">
        <v>401</v>
      </c>
      <c r="M290" s="561">
        <v>408</v>
      </c>
      <c r="N290" s="561">
        <v>1177</v>
      </c>
      <c r="O290" s="561">
        <v>1381</v>
      </c>
      <c r="P290" s="563">
        <v>169</v>
      </c>
      <c r="Q290" s="563">
        <v>485</v>
      </c>
    </row>
    <row r="291" spans="1:17" hidden="1" x14ac:dyDescent="0.25">
      <c r="A291" s="561" t="s">
        <v>9661</v>
      </c>
      <c r="B291" s="561" t="s">
        <v>9798</v>
      </c>
      <c r="C291" s="561" t="s">
        <v>9667</v>
      </c>
      <c r="D291" s="562" t="s">
        <v>8179</v>
      </c>
      <c r="E291" s="561" t="s">
        <v>9799</v>
      </c>
      <c r="F291" s="561" t="s">
        <v>9735</v>
      </c>
      <c r="G291" s="561">
        <v>3795</v>
      </c>
      <c r="H291" s="561">
        <v>0</v>
      </c>
      <c r="I291" s="561">
        <v>0</v>
      </c>
      <c r="J291" s="561">
        <v>16</v>
      </c>
      <c r="K291" s="561">
        <v>17</v>
      </c>
      <c r="L291" s="561">
        <v>385</v>
      </c>
      <c r="M291" s="561">
        <v>342</v>
      </c>
      <c r="N291" s="561">
        <v>1037</v>
      </c>
      <c r="O291" s="561">
        <v>871</v>
      </c>
      <c r="P291" s="563">
        <v>341</v>
      </c>
      <c r="Q291" s="563">
        <v>786</v>
      </c>
    </row>
    <row r="292" spans="1:17" hidden="1" x14ac:dyDescent="0.25">
      <c r="A292" s="561" t="s">
        <v>9661</v>
      </c>
      <c r="B292" s="561" t="s">
        <v>9798</v>
      </c>
      <c r="C292" s="561" t="s">
        <v>9667</v>
      </c>
      <c r="D292" s="562" t="s">
        <v>8179</v>
      </c>
      <c r="E292" s="561" t="s">
        <v>9799</v>
      </c>
      <c r="F292" s="561" t="s">
        <v>9736</v>
      </c>
      <c r="G292" s="561">
        <v>30227</v>
      </c>
      <c r="H292" s="561">
        <v>87</v>
      </c>
      <c r="I292" s="561">
        <v>117</v>
      </c>
      <c r="J292" s="561">
        <v>868</v>
      </c>
      <c r="K292" s="561">
        <v>844</v>
      </c>
      <c r="L292" s="561">
        <v>2907</v>
      </c>
      <c r="M292" s="561">
        <v>2913</v>
      </c>
      <c r="N292" s="561">
        <v>7451</v>
      </c>
      <c r="O292" s="561">
        <v>7269</v>
      </c>
      <c r="P292" s="563">
        <v>2375</v>
      </c>
      <c r="Q292" s="563">
        <v>5396</v>
      </c>
    </row>
    <row r="293" spans="1:17" hidden="1" x14ac:dyDescent="0.25">
      <c r="A293" s="561" t="s">
        <v>9661</v>
      </c>
      <c r="B293" s="561" t="s">
        <v>9798</v>
      </c>
      <c r="C293" s="561" t="s">
        <v>9667</v>
      </c>
      <c r="D293" s="562" t="s">
        <v>8179</v>
      </c>
      <c r="E293" s="561" t="s">
        <v>9799</v>
      </c>
      <c r="F293" s="561" t="s">
        <v>9737</v>
      </c>
      <c r="G293" s="561">
        <v>738</v>
      </c>
      <c r="H293" s="561">
        <v>45</v>
      </c>
      <c r="I293" s="561">
        <v>40</v>
      </c>
      <c r="J293" s="561">
        <v>30</v>
      </c>
      <c r="K293" s="561">
        <v>25</v>
      </c>
      <c r="L293" s="561">
        <v>63</v>
      </c>
      <c r="M293" s="561">
        <v>63</v>
      </c>
      <c r="N293" s="561">
        <v>181</v>
      </c>
      <c r="O293" s="561">
        <v>233</v>
      </c>
      <c r="P293" s="563">
        <v>13</v>
      </c>
      <c r="Q293" s="563">
        <v>45</v>
      </c>
    </row>
    <row r="294" spans="1:17" hidden="1" x14ac:dyDescent="0.25">
      <c r="A294" s="561" t="s">
        <v>9661</v>
      </c>
      <c r="B294" s="561" t="s">
        <v>9798</v>
      </c>
      <c r="C294" s="561" t="s">
        <v>9667</v>
      </c>
      <c r="D294" s="562" t="s">
        <v>8179</v>
      </c>
      <c r="E294" s="561" t="s">
        <v>9799</v>
      </c>
      <c r="F294" s="561" t="s">
        <v>9738</v>
      </c>
      <c r="G294" s="561">
        <v>6040</v>
      </c>
      <c r="H294" s="561">
        <v>96</v>
      </c>
      <c r="I294" s="561">
        <v>87</v>
      </c>
      <c r="J294" s="561">
        <v>162</v>
      </c>
      <c r="K294" s="561">
        <v>180</v>
      </c>
      <c r="L294" s="561">
        <v>497</v>
      </c>
      <c r="M294" s="561">
        <v>507</v>
      </c>
      <c r="N294" s="561">
        <v>1561</v>
      </c>
      <c r="O294" s="561">
        <v>1547</v>
      </c>
      <c r="P294" s="563">
        <v>423</v>
      </c>
      <c r="Q294" s="563">
        <v>980</v>
      </c>
    </row>
    <row r="295" spans="1:17" hidden="1" x14ac:dyDescent="0.25">
      <c r="A295" s="561" t="s">
        <v>9661</v>
      </c>
      <c r="B295" s="561" t="s">
        <v>9798</v>
      </c>
      <c r="C295" s="561" t="s">
        <v>9667</v>
      </c>
      <c r="D295" s="562" t="s">
        <v>8179</v>
      </c>
      <c r="E295" s="561" t="s">
        <v>9799</v>
      </c>
      <c r="F295" s="561" t="s">
        <v>9739</v>
      </c>
      <c r="G295" s="561">
        <v>59941</v>
      </c>
      <c r="H295" s="561">
        <v>293</v>
      </c>
      <c r="I295" s="561">
        <v>296</v>
      </c>
      <c r="J295" s="561">
        <v>1712</v>
      </c>
      <c r="K295" s="561">
        <v>1665</v>
      </c>
      <c r="L295" s="561">
        <v>5721</v>
      </c>
      <c r="M295" s="561">
        <v>5736</v>
      </c>
      <c r="N295" s="561">
        <v>15369</v>
      </c>
      <c r="O295" s="561">
        <v>14962</v>
      </c>
      <c r="P295" s="563">
        <v>4273</v>
      </c>
      <c r="Q295" s="563">
        <v>9914</v>
      </c>
    </row>
    <row r="296" spans="1:17" hidden="1" x14ac:dyDescent="0.25">
      <c r="A296" s="561" t="s">
        <v>9661</v>
      </c>
      <c r="B296" s="561" t="s">
        <v>9800</v>
      </c>
      <c r="C296" s="561" t="s">
        <v>9668</v>
      </c>
      <c r="D296" s="562" t="s">
        <v>7900</v>
      </c>
      <c r="E296" s="561" t="s">
        <v>9801</v>
      </c>
      <c r="F296" s="561" t="s">
        <v>9732</v>
      </c>
      <c r="G296" s="561">
        <v>198</v>
      </c>
      <c r="H296" s="561">
        <v>0</v>
      </c>
      <c r="I296" s="561">
        <v>0</v>
      </c>
      <c r="J296" s="561">
        <v>0</v>
      </c>
      <c r="K296" s="561">
        <v>0</v>
      </c>
      <c r="L296" s="561">
        <v>0</v>
      </c>
      <c r="M296" s="561">
        <v>0</v>
      </c>
      <c r="N296" s="561">
        <v>92</v>
      </c>
      <c r="O296" s="561">
        <v>90</v>
      </c>
      <c r="P296" s="563">
        <v>4</v>
      </c>
      <c r="Q296" s="563">
        <v>12</v>
      </c>
    </row>
    <row r="297" spans="1:17" hidden="1" x14ac:dyDescent="0.25">
      <c r="A297" s="561" t="s">
        <v>9661</v>
      </c>
      <c r="B297" s="561" t="s">
        <v>9800</v>
      </c>
      <c r="C297" s="561" t="s">
        <v>9668</v>
      </c>
      <c r="D297" s="562" t="s">
        <v>7900</v>
      </c>
      <c r="E297" s="561" t="s">
        <v>9801</v>
      </c>
      <c r="F297" s="561" t="s">
        <v>9733</v>
      </c>
      <c r="G297" s="561">
        <v>2900</v>
      </c>
      <c r="H297" s="561">
        <v>0</v>
      </c>
      <c r="I297" s="561">
        <v>0</v>
      </c>
      <c r="J297" s="561">
        <v>0</v>
      </c>
      <c r="K297" s="561">
        <v>0</v>
      </c>
      <c r="L297" s="561">
        <v>0</v>
      </c>
      <c r="M297" s="561">
        <v>0</v>
      </c>
      <c r="N297" s="561">
        <v>1062</v>
      </c>
      <c r="O297" s="561">
        <v>1020</v>
      </c>
      <c r="P297" s="563">
        <v>228</v>
      </c>
      <c r="Q297" s="563">
        <v>590</v>
      </c>
    </row>
    <row r="298" spans="1:17" hidden="1" x14ac:dyDescent="0.25">
      <c r="A298" s="561" t="s">
        <v>9661</v>
      </c>
      <c r="B298" s="561" t="s">
        <v>9800</v>
      </c>
      <c r="C298" s="561" t="s">
        <v>9668</v>
      </c>
      <c r="D298" s="562" t="s">
        <v>7900</v>
      </c>
      <c r="E298" s="561" t="s">
        <v>9801</v>
      </c>
      <c r="F298" s="561" t="s">
        <v>9734</v>
      </c>
      <c r="G298" s="561">
        <v>5258</v>
      </c>
      <c r="H298" s="561">
        <v>0</v>
      </c>
      <c r="I298" s="561">
        <v>0</v>
      </c>
      <c r="J298" s="561">
        <v>0</v>
      </c>
      <c r="K298" s="561">
        <v>0</v>
      </c>
      <c r="L298" s="561">
        <v>0</v>
      </c>
      <c r="M298" s="561">
        <v>0</v>
      </c>
      <c r="N298" s="561">
        <v>2182</v>
      </c>
      <c r="O298" s="561">
        <v>1952</v>
      </c>
      <c r="P298" s="563">
        <v>362</v>
      </c>
      <c r="Q298" s="563">
        <v>762</v>
      </c>
    </row>
    <row r="299" spans="1:17" hidden="1" x14ac:dyDescent="0.25">
      <c r="A299" s="561" t="s">
        <v>9661</v>
      </c>
      <c r="B299" s="561" t="s">
        <v>9800</v>
      </c>
      <c r="C299" s="561" t="s">
        <v>9668</v>
      </c>
      <c r="D299" s="562" t="s">
        <v>7900</v>
      </c>
      <c r="E299" s="561" t="s">
        <v>9801</v>
      </c>
      <c r="F299" s="561" t="s">
        <v>9735</v>
      </c>
      <c r="G299" s="561">
        <v>348</v>
      </c>
      <c r="H299" s="561">
        <v>0</v>
      </c>
      <c r="I299" s="561">
        <v>0</v>
      </c>
      <c r="J299" s="561">
        <v>0</v>
      </c>
      <c r="K299" s="561">
        <v>0</v>
      </c>
      <c r="L299" s="561">
        <v>0</v>
      </c>
      <c r="M299" s="561">
        <v>0</v>
      </c>
      <c r="N299" s="561">
        <v>13</v>
      </c>
      <c r="O299" s="561">
        <v>146</v>
      </c>
      <c r="P299" s="563">
        <v>2</v>
      </c>
      <c r="Q299" s="563">
        <v>187</v>
      </c>
    </row>
    <row r="300" spans="1:17" hidden="1" x14ac:dyDescent="0.25">
      <c r="A300" s="561" t="s">
        <v>9661</v>
      </c>
      <c r="B300" s="561" t="s">
        <v>9800</v>
      </c>
      <c r="C300" s="561" t="s">
        <v>9668</v>
      </c>
      <c r="D300" s="562" t="s">
        <v>7900</v>
      </c>
      <c r="E300" s="561" t="s">
        <v>9801</v>
      </c>
      <c r="F300" s="561" t="s">
        <v>9736</v>
      </c>
      <c r="G300" s="561">
        <v>396</v>
      </c>
      <c r="H300" s="561">
        <v>0</v>
      </c>
      <c r="I300" s="561">
        <v>0</v>
      </c>
      <c r="J300" s="561">
        <v>0</v>
      </c>
      <c r="K300" s="561">
        <v>0</v>
      </c>
      <c r="L300" s="561">
        <v>0</v>
      </c>
      <c r="M300" s="561">
        <v>0</v>
      </c>
      <c r="N300" s="561">
        <v>159</v>
      </c>
      <c r="O300" s="561">
        <v>186</v>
      </c>
      <c r="P300" s="563">
        <v>13</v>
      </c>
      <c r="Q300" s="563">
        <v>38</v>
      </c>
    </row>
    <row r="301" spans="1:17" hidden="1" x14ac:dyDescent="0.25">
      <c r="A301" s="561" t="s">
        <v>9661</v>
      </c>
      <c r="B301" s="561" t="s">
        <v>9800</v>
      </c>
      <c r="C301" s="561" t="s">
        <v>9668</v>
      </c>
      <c r="D301" s="562" t="s">
        <v>7900</v>
      </c>
      <c r="E301" s="561" t="s">
        <v>9801</v>
      </c>
      <c r="F301" s="561" t="s">
        <v>9737</v>
      </c>
      <c r="G301" s="561">
        <v>389</v>
      </c>
      <c r="H301" s="561">
        <v>0</v>
      </c>
      <c r="I301" s="561">
        <v>0</v>
      </c>
      <c r="J301" s="561">
        <v>0</v>
      </c>
      <c r="K301" s="561">
        <v>0</v>
      </c>
      <c r="L301" s="561">
        <v>0</v>
      </c>
      <c r="M301" s="561">
        <v>0</v>
      </c>
      <c r="N301" s="561">
        <v>161</v>
      </c>
      <c r="O301" s="561">
        <v>191</v>
      </c>
      <c r="P301" s="563">
        <v>7</v>
      </c>
      <c r="Q301" s="563">
        <v>30</v>
      </c>
    </row>
    <row r="302" spans="1:17" hidden="1" x14ac:dyDescent="0.25">
      <c r="A302" s="561" t="s">
        <v>9661</v>
      </c>
      <c r="B302" s="561" t="s">
        <v>9800</v>
      </c>
      <c r="C302" s="561" t="s">
        <v>9668</v>
      </c>
      <c r="D302" s="562" t="s">
        <v>7900</v>
      </c>
      <c r="E302" s="561" t="s">
        <v>9801</v>
      </c>
      <c r="F302" s="561" t="s">
        <v>9738</v>
      </c>
      <c r="G302" s="561">
        <v>47929</v>
      </c>
      <c r="H302" s="561">
        <v>0</v>
      </c>
      <c r="I302" s="561">
        <v>0</v>
      </c>
      <c r="J302" s="561">
        <v>0</v>
      </c>
      <c r="K302" s="561">
        <v>0</v>
      </c>
      <c r="L302" s="561">
        <v>0</v>
      </c>
      <c r="M302" s="561">
        <v>0</v>
      </c>
      <c r="N302" s="561">
        <v>16226</v>
      </c>
      <c r="O302" s="561">
        <v>16521</v>
      </c>
      <c r="P302" s="563">
        <v>4023</v>
      </c>
      <c r="Q302" s="563">
        <v>11159</v>
      </c>
    </row>
    <row r="303" spans="1:17" hidden="1" x14ac:dyDescent="0.25">
      <c r="A303" s="561" t="s">
        <v>9661</v>
      </c>
      <c r="B303" s="561" t="s">
        <v>9800</v>
      </c>
      <c r="C303" s="561" t="s">
        <v>9668</v>
      </c>
      <c r="D303" s="562" t="s">
        <v>7900</v>
      </c>
      <c r="E303" s="561" t="s">
        <v>9801</v>
      </c>
      <c r="F303" s="561" t="s">
        <v>9739</v>
      </c>
      <c r="G303" s="561">
        <v>57418</v>
      </c>
      <c r="H303" s="561">
        <v>0</v>
      </c>
      <c r="I303" s="561">
        <v>0</v>
      </c>
      <c r="J303" s="561">
        <v>0</v>
      </c>
      <c r="K303" s="561">
        <v>0</v>
      </c>
      <c r="L303" s="561">
        <v>0</v>
      </c>
      <c r="M303" s="561">
        <v>0</v>
      </c>
      <c r="N303" s="561">
        <v>19895</v>
      </c>
      <c r="O303" s="561">
        <v>20106</v>
      </c>
      <c r="P303" s="563">
        <v>4639</v>
      </c>
      <c r="Q303" s="563">
        <v>12778</v>
      </c>
    </row>
    <row r="304" spans="1:17" hidden="1" x14ac:dyDescent="0.25">
      <c r="A304" s="561" t="s">
        <v>9661</v>
      </c>
      <c r="B304" s="561" t="s">
        <v>9802</v>
      </c>
      <c r="C304" s="561" t="s">
        <v>9668</v>
      </c>
      <c r="D304" s="562" t="s">
        <v>7635</v>
      </c>
      <c r="E304" s="561" t="s">
        <v>9803</v>
      </c>
      <c r="F304" s="561" t="s">
        <v>9732</v>
      </c>
      <c r="G304" s="561">
        <v>126</v>
      </c>
      <c r="H304" s="561">
        <v>0</v>
      </c>
      <c r="I304" s="561">
        <v>0</v>
      </c>
      <c r="J304" s="561">
        <v>1</v>
      </c>
      <c r="K304" s="561">
        <v>4</v>
      </c>
      <c r="L304" s="561">
        <v>3</v>
      </c>
      <c r="M304" s="561">
        <v>7</v>
      </c>
      <c r="N304" s="561">
        <v>55</v>
      </c>
      <c r="O304" s="561">
        <v>46</v>
      </c>
      <c r="P304" s="563">
        <v>4</v>
      </c>
      <c r="Q304" s="563">
        <v>6</v>
      </c>
    </row>
    <row r="305" spans="1:17" hidden="1" x14ac:dyDescent="0.25">
      <c r="A305" s="561" t="s">
        <v>9661</v>
      </c>
      <c r="B305" s="561" t="s">
        <v>9802</v>
      </c>
      <c r="C305" s="561" t="s">
        <v>9668</v>
      </c>
      <c r="D305" s="562" t="s">
        <v>7635</v>
      </c>
      <c r="E305" s="561" t="s">
        <v>9803</v>
      </c>
      <c r="F305" s="561" t="s">
        <v>9733</v>
      </c>
      <c r="G305" s="561">
        <v>5006</v>
      </c>
      <c r="H305" s="561">
        <v>3</v>
      </c>
      <c r="I305" s="561">
        <v>1</v>
      </c>
      <c r="J305" s="561">
        <v>77</v>
      </c>
      <c r="K305" s="561">
        <v>73</v>
      </c>
      <c r="L305" s="561">
        <v>305</v>
      </c>
      <c r="M305" s="561">
        <v>293</v>
      </c>
      <c r="N305" s="561">
        <v>1510</v>
      </c>
      <c r="O305" s="561">
        <v>1242</v>
      </c>
      <c r="P305" s="563">
        <v>497</v>
      </c>
      <c r="Q305" s="563">
        <v>1005</v>
      </c>
    </row>
    <row r="306" spans="1:17" hidden="1" x14ac:dyDescent="0.25">
      <c r="A306" s="561" t="s">
        <v>9661</v>
      </c>
      <c r="B306" s="561" t="s">
        <v>9802</v>
      </c>
      <c r="C306" s="561" t="s">
        <v>9668</v>
      </c>
      <c r="D306" s="562" t="s">
        <v>7635</v>
      </c>
      <c r="E306" s="561" t="s">
        <v>9803</v>
      </c>
      <c r="F306" s="561" t="s">
        <v>9734</v>
      </c>
      <c r="G306" s="561">
        <v>5750</v>
      </c>
      <c r="H306" s="561">
        <v>6</v>
      </c>
      <c r="I306" s="561">
        <v>14</v>
      </c>
      <c r="J306" s="561">
        <v>77</v>
      </c>
      <c r="K306" s="561">
        <v>80</v>
      </c>
      <c r="L306" s="561">
        <v>197</v>
      </c>
      <c r="M306" s="561">
        <v>183</v>
      </c>
      <c r="N306" s="561">
        <v>2057</v>
      </c>
      <c r="O306" s="561">
        <v>1746</v>
      </c>
      <c r="P306" s="563">
        <v>473</v>
      </c>
      <c r="Q306" s="563">
        <v>917</v>
      </c>
    </row>
    <row r="307" spans="1:17" hidden="1" x14ac:dyDescent="0.25">
      <c r="A307" s="561" t="s">
        <v>9661</v>
      </c>
      <c r="B307" s="561" t="s">
        <v>9802</v>
      </c>
      <c r="C307" s="561" t="s">
        <v>9668</v>
      </c>
      <c r="D307" s="562" t="s">
        <v>7635</v>
      </c>
      <c r="E307" s="561" t="s">
        <v>9803</v>
      </c>
      <c r="F307" s="561" t="s">
        <v>9735</v>
      </c>
      <c r="G307" s="561">
        <v>22</v>
      </c>
      <c r="H307" s="561">
        <v>0</v>
      </c>
      <c r="I307" s="561">
        <v>0</v>
      </c>
      <c r="J307" s="561">
        <v>0</v>
      </c>
      <c r="K307" s="561">
        <v>2</v>
      </c>
      <c r="L307" s="561">
        <v>1</v>
      </c>
      <c r="M307" s="561">
        <v>0</v>
      </c>
      <c r="N307" s="561">
        <v>10</v>
      </c>
      <c r="O307" s="561">
        <v>6</v>
      </c>
      <c r="P307" s="563">
        <v>1</v>
      </c>
      <c r="Q307" s="563">
        <v>2</v>
      </c>
    </row>
    <row r="308" spans="1:17" hidden="1" x14ac:dyDescent="0.25">
      <c r="A308" s="561" t="s">
        <v>9661</v>
      </c>
      <c r="B308" s="561" t="s">
        <v>9802</v>
      </c>
      <c r="C308" s="561" t="s">
        <v>9668</v>
      </c>
      <c r="D308" s="562" t="s">
        <v>7635</v>
      </c>
      <c r="E308" s="561" t="s">
        <v>9803</v>
      </c>
      <c r="F308" s="561" t="s">
        <v>9736</v>
      </c>
      <c r="G308" s="561">
        <v>164</v>
      </c>
      <c r="H308" s="561">
        <v>0</v>
      </c>
      <c r="I308" s="561">
        <v>2</v>
      </c>
      <c r="J308" s="561">
        <v>2</v>
      </c>
      <c r="K308" s="561">
        <v>3</v>
      </c>
      <c r="L308" s="561">
        <v>15</v>
      </c>
      <c r="M308" s="561">
        <v>12</v>
      </c>
      <c r="N308" s="561">
        <v>47</v>
      </c>
      <c r="O308" s="561">
        <v>57</v>
      </c>
      <c r="P308" s="563">
        <v>6</v>
      </c>
      <c r="Q308" s="563">
        <v>20</v>
      </c>
    </row>
    <row r="309" spans="1:17" hidden="1" x14ac:dyDescent="0.25">
      <c r="A309" s="561" t="s">
        <v>9661</v>
      </c>
      <c r="B309" s="561" t="s">
        <v>9802</v>
      </c>
      <c r="C309" s="561" t="s">
        <v>9668</v>
      </c>
      <c r="D309" s="562" t="s">
        <v>7635</v>
      </c>
      <c r="E309" s="561" t="s">
        <v>9803</v>
      </c>
      <c r="F309" s="561" t="s">
        <v>9737</v>
      </c>
      <c r="G309" s="561">
        <v>236</v>
      </c>
      <c r="H309" s="561">
        <v>1</v>
      </c>
      <c r="I309" s="561">
        <v>1</v>
      </c>
      <c r="J309" s="561">
        <v>3</v>
      </c>
      <c r="K309" s="561">
        <v>3</v>
      </c>
      <c r="L309" s="561">
        <v>8</v>
      </c>
      <c r="M309" s="561">
        <v>9</v>
      </c>
      <c r="N309" s="561">
        <v>85</v>
      </c>
      <c r="O309" s="561">
        <v>88</v>
      </c>
      <c r="P309" s="563">
        <v>15</v>
      </c>
      <c r="Q309" s="563">
        <v>23</v>
      </c>
    </row>
    <row r="310" spans="1:17" hidden="1" x14ac:dyDescent="0.25">
      <c r="A310" s="561" t="s">
        <v>9661</v>
      </c>
      <c r="B310" s="561" t="s">
        <v>9802</v>
      </c>
      <c r="C310" s="561" t="s">
        <v>9668</v>
      </c>
      <c r="D310" s="562" t="s">
        <v>7635</v>
      </c>
      <c r="E310" s="561" t="s">
        <v>9803</v>
      </c>
      <c r="F310" s="561" t="s">
        <v>9738</v>
      </c>
      <c r="G310" s="561">
        <v>50009</v>
      </c>
      <c r="H310" s="561">
        <v>156</v>
      </c>
      <c r="I310" s="561">
        <v>127</v>
      </c>
      <c r="J310" s="561">
        <v>940</v>
      </c>
      <c r="K310" s="561">
        <v>802</v>
      </c>
      <c r="L310" s="561">
        <v>2473</v>
      </c>
      <c r="M310" s="561">
        <v>2285</v>
      </c>
      <c r="N310" s="561">
        <v>14388</v>
      </c>
      <c r="O310" s="561">
        <v>14071</v>
      </c>
      <c r="P310" s="563">
        <v>4356</v>
      </c>
      <c r="Q310" s="563">
        <v>10411</v>
      </c>
    </row>
    <row r="311" spans="1:17" hidden="1" x14ac:dyDescent="0.25">
      <c r="A311" s="561" t="s">
        <v>9661</v>
      </c>
      <c r="B311" s="561" t="s">
        <v>9802</v>
      </c>
      <c r="C311" s="561" t="s">
        <v>9668</v>
      </c>
      <c r="D311" s="562" t="s">
        <v>7635</v>
      </c>
      <c r="E311" s="561" t="s">
        <v>9803</v>
      </c>
      <c r="F311" s="561" t="s">
        <v>9739</v>
      </c>
      <c r="G311" s="561">
        <v>61313</v>
      </c>
      <c r="H311" s="561">
        <v>166</v>
      </c>
      <c r="I311" s="561">
        <v>145</v>
      </c>
      <c r="J311" s="561">
        <v>1100</v>
      </c>
      <c r="K311" s="561">
        <v>967</v>
      </c>
      <c r="L311" s="561">
        <v>3002</v>
      </c>
      <c r="M311" s="561">
        <v>2789</v>
      </c>
      <c r="N311" s="561">
        <v>18152</v>
      </c>
      <c r="O311" s="561">
        <v>17256</v>
      </c>
      <c r="P311" s="563">
        <v>5352</v>
      </c>
      <c r="Q311" s="563">
        <v>12384</v>
      </c>
    </row>
    <row r="312" spans="1:17" hidden="1" x14ac:dyDescent="0.25">
      <c r="A312" s="561" t="s">
        <v>9661</v>
      </c>
      <c r="B312" s="561" t="s">
        <v>9804</v>
      </c>
      <c r="C312" s="561" t="s">
        <v>9668</v>
      </c>
      <c r="D312" s="562" t="s">
        <v>4395</v>
      </c>
      <c r="E312" s="561" t="s">
        <v>9805</v>
      </c>
      <c r="F312" s="561" t="s">
        <v>9732</v>
      </c>
      <c r="G312" s="561">
        <v>145</v>
      </c>
      <c r="H312" s="561">
        <v>0</v>
      </c>
      <c r="I312" s="561">
        <v>0</v>
      </c>
      <c r="J312" s="561">
        <v>1</v>
      </c>
      <c r="K312" s="561">
        <v>2</v>
      </c>
      <c r="L312" s="561">
        <v>13</v>
      </c>
      <c r="M312" s="561">
        <v>17</v>
      </c>
      <c r="N312" s="561">
        <v>53</v>
      </c>
      <c r="O312" s="561">
        <v>47</v>
      </c>
      <c r="P312" s="563">
        <v>4</v>
      </c>
      <c r="Q312" s="563">
        <v>8</v>
      </c>
    </row>
    <row r="313" spans="1:17" hidden="1" x14ac:dyDescent="0.25">
      <c r="A313" s="561" t="s">
        <v>9661</v>
      </c>
      <c r="B313" s="561" t="s">
        <v>9804</v>
      </c>
      <c r="C313" s="561" t="s">
        <v>9668</v>
      </c>
      <c r="D313" s="562" t="s">
        <v>4395</v>
      </c>
      <c r="E313" s="561" t="s">
        <v>9805</v>
      </c>
      <c r="F313" s="561" t="s">
        <v>9733</v>
      </c>
      <c r="G313" s="561">
        <v>6705</v>
      </c>
      <c r="H313" s="561">
        <v>21</v>
      </c>
      <c r="I313" s="561">
        <v>19</v>
      </c>
      <c r="J313" s="561">
        <v>154</v>
      </c>
      <c r="K313" s="561">
        <v>150</v>
      </c>
      <c r="L313" s="561">
        <v>508</v>
      </c>
      <c r="M313" s="561">
        <v>515</v>
      </c>
      <c r="N313" s="561">
        <v>1790</v>
      </c>
      <c r="O313" s="561">
        <v>1514</v>
      </c>
      <c r="P313" s="563">
        <v>653</v>
      </c>
      <c r="Q313" s="563">
        <v>1381</v>
      </c>
    </row>
    <row r="314" spans="1:17" hidden="1" x14ac:dyDescent="0.25">
      <c r="A314" s="561" t="s">
        <v>9661</v>
      </c>
      <c r="B314" s="561" t="s">
        <v>9804</v>
      </c>
      <c r="C314" s="561" t="s">
        <v>9668</v>
      </c>
      <c r="D314" s="562" t="s">
        <v>4395</v>
      </c>
      <c r="E314" s="561" t="s">
        <v>9805</v>
      </c>
      <c r="F314" s="561" t="s">
        <v>9734</v>
      </c>
      <c r="G314" s="561">
        <v>6740</v>
      </c>
      <c r="H314" s="561">
        <v>23</v>
      </c>
      <c r="I314" s="561">
        <v>37</v>
      </c>
      <c r="J314" s="561">
        <v>189</v>
      </c>
      <c r="K314" s="561">
        <v>180</v>
      </c>
      <c r="L314" s="561">
        <v>491</v>
      </c>
      <c r="M314" s="561">
        <v>493</v>
      </c>
      <c r="N314" s="561">
        <v>2258</v>
      </c>
      <c r="O314" s="561">
        <v>1759</v>
      </c>
      <c r="P314" s="563">
        <v>461</v>
      </c>
      <c r="Q314" s="563">
        <v>849</v>
      </c>
    </row>
    <row r="315" spans="1:17" hidden="1" x14ac:dyDescent="0.25">
      <c r="A315" s="561" t="s">
        <v>9661</v>
      </c>
      <c r="B315" s="561" t="s">
        <v>9804</v>
      </c>
      <c r="C315" s="561" t="s">
        <v>9668</v>
      </c>
      <c r="D315" s="562" t="s">
        <v>4395</v>
      </c>
      <c r="E315" s="561" t="s">
        <v>9805</v>
      </c>
      <c r="F315" s="561" t="s">
        <v>9735</v>
      </c>
      <c r="G315" s="561">
        <v>24</v>
      </c>
      <c r="H315" s="561">
        <v>0</v>
      </c>
      <c r="I315" s="561">
        <v>0</v>
      </c>
      <c r="J315" s="561">
        <v>1</v>
      </c>
      <c r="K315" s="561">
        <v>0</v>
      </c>
      <c r="L315" s="561">
        <v>2</v>
      </c>
      <c r="M315" s="561">
        <v>2</v>
      </c>
      <c r="N315" s="561">
        <v>10</v>
      </c>
      <c r="O315" s="561">
        <v>6</v>
      </c>
      <c r="P315" s="563">
        <v>1</v>
      </c>
      <c r="Q315" s="563">
        <v>2</v>
      </c>
    </row>
    <row r="316" spans="1:17" hidden="1" x14ac:dyDescent="0.25">
      <c r="A316" s="561" t="s">
        <v>9661</v>
      </c>
      <c r="B316" s="561" t="s">
        <v>9804</v>
      </c>
      <c r="C316" s="561" t="s">
        <v>9668</v>
      </c>
      <c r="D316" s="562" t="s">
        <v>4395</v>
      </c>
      <c r="E316" s="561" t="s">
        <v>9805</v>
      </c>
      <c r="F316" s="561" t="s">
        <v>9736</v>
      </c>
      <c r="G316" s="561">
        <v>286</v>
      </c>
      <c r="H316" s="561">
        <v>1</v>
      </c>
      <c r="I316" s="561">
        <v>1</v>
      </c>
      <c r="J316" s="561">
        <v>10</v>
      </c>
      <c r="K316" s="561">
        <v>11</v>
      </c>
      <c r="L316" s="561">
        <v>34</v>
      </c>
      <c r="M316" s="561">
        <v>24</v>
      </c>
      <c r="N316" s="561">
        <v>93</v>
      </c>
      <c r="O316" s="561">
        <v>91</v>
      </c>
      <c r="P316" s="563">
        <v>7</v>
      </c>
      <c r="Q316" s="563">
        <v>14</v>
      </c>
    </row>
    <row r="317" spans="1:17" hidden="1" x14ac:dyDescent="0.25">
      <c r="A317" s="561" t="s">
        <v>9661</v>
      </c>
      <c r="B317" s="561" t="s">
        <v>9804</v>
      </c>
      <c r="C317" s="561" t="s">
        <v>9668</v>
      </c>
      <c r="D317" s="562" t="s">
        <v>4395</v>
      </c>
      <c r="E317" s="561" t="s">
        <v>9805</v>
      </c>
      <c r="F317" s="561" t="s">
        <v>9737</v>
      </c>
      <c r="G317" s="561">
        <v>346</v>
      </c>
      <c r="H317" s="561">
        <v>1</v>
      </c>
      <c r="I317" s="561">
        <v>4</v>
      </c>
      <c r="J317" s="561">
        <v>15</v>
      </c>
      <c r="K317" s="561">
        <v>12</v>
      </c>
      <c r="L317" s="561">
        <v>22</v>
      </c>
      <c r="M317" s="561">
        <v>30</v>
      </c>
      <c r="N317" s="561">
        <v>118</v>
      </c>
      <c r="O317" s="561">
        <v>103</v>
      </c>
      <c r="P317" s="563">
        <v>16</v>
      </c>
      <c r="Q317" s="563">
        <v>25</v>
      </c>
    </row>
    <row r="318" spans="1:17" hidden="1" x14ac:dyDescent="0.25">
      <c r="A318" s="561" t="s">
        <v>9661</v>
      </c>
      <c r="B318" s="561" t="s">
        <v>9804</v>
      </c>
      <c r="C318" s="561" t="s">
        <v>9668</v>
      </c>
      <c r="D318" s="562" t="s">
        <v>4395</v>
      </c>
      <c r="E318" s="561" t="s">
        <v>9805</v>
      </c>
      <c r="F318" s="561" t="s">
        <v>9738</v>
      </c>
      <c r="G318" s="561">
        <v>57503</v>
      </c>
      <c r="H318" s="561">
        <v>258</v>
      </c>
      <c r="I318" s="561">
        <v>252</v>
      </c>
      <c r="J318" s="561">
        <v>1588</v>
      </c>
      <c r="K318" s="561">
        <v>1545</v>
      </c>
      <c r="L318" s="561">
        <v>5154</v>
      </c>
      <c r="M318" s="561">
        <v>4881</v>
      </c>
      <c r="N318" s="561">
        <v>15745</v>
      </c>
      <c r="O318" s="561">
        <v>13780</v>
      </c>
      <c r="P318" s="563">
        <v>4453</v>
      </c>
      <c r="Q318" s="563">
        <v>9847</v>
      </c>
    </row>
    <row r="319" spans="1:17" hidden="1" x14ac:dyDescent="0.25">
      <c r="A319" s="561" t="s">
        <v>9661</v>
      </c>
      <c r="B319" s="561" t="s">
        <v>9804</v>
      </c>
      <c r="C319" s="561" t="s">
        <v>9668</v>
      </c>
      <c r="D319" s="562" t="s">
        <v>4395</v>
      </c>
      <c r="E319" s="561" t="s">
        <v>9805</v>
      </c>
      <c r="F319" s="561" t="s">
        <v>9739</v>
      </c>
      <c r="G319" s="561">
        <v>71749</v>
      </c>
      <c r="H319" s="561">
        <v>304</v>
      </c>
      <c r="I319" s="561">
        <v>313</v>
      </c>
      <c r="J319" s="561">
        <v>1958</v>
      </c>
      <c r="K319" s="561">
        <v>1900</v>
      </c>
      <c r="L319" s="561">
        <v>6224</v>
      </c>
      <c r="M319" s="561">
        <v>5962</v>
      </c>
      <c r="N319" s="561">
        <v>20067</v>
      </c>
      <c r="O319" s="561">
        <v>17300</v>
      </c>
      <c r="P319" s="563">
        <v>5595</v>
      </c>
      <c r="Q319" s="563">
        <v>12126</v>
      </c>
    </row>
    <row r="320" spans="1:17" hidden="1" x14ac:dyDescent="0.25">
      <c r="A320" s="561" t="s">
        <v>9661</v>
      </c>
      <c r="B320" s="561" t="s">
        <v>9806</v>
      </c>
      <c r="C320" s="561" t="s">
        <v>9668</v>
      </c>
      <c r="D320" s="562" t="s">
        <v>7950</v>
      </c>
      <c r="E320" s="561" t="s">
        <v>9807</v>
      </c>
      <c r="F320" s="561" t="s">
        <v>9732</v>
      </c>
      <c r="G320" s="561">
        <v>122</v>
      </c>
      <c r="H320" s="561">
        <v>0</v>
      </c>
      <c r="I320" s="561">
        <v>0</v>
      </c>
      <c r="J320" s="561">
        <v>7</v>
      </c>
      <c r="K320" s="561">
        <v>11</v>
      </c>
      <c r="L320" s="561">
        <v>58</v>
      </c>
      <c r="M320" s="561">
        <v>46</v>
      </c>
      <c r="N320" s="561">
        <v>0</v>
      </c>
      <c r="O320" s="561">
        <v>0</v>
      </c>
      <c r="P320" s="563">
        <v>0</v>
      </c>
      <c r="Q320" s="563">
        <v>0</v>
      </c>
    </row>
    <row r="321" spans="1:17" hidden="1" x14ac:dyDescent="0.25">
      <c r="A321" s="561" t="s">
        <v>9661</v>
      </c>
      <c r="B321" s="561" t="s">
        <v>9806</v>
      </c>
      <c r="C321" s="561" t="s">
        <v>9668</v>
      </c>
      <c r="D321" s="562" t="s">
        <v>7950</v>
      </c>
      <c r="E321" s="561" t="s">
        <v>9807</v>
      </c>
      <c r="F321" s="561" t="s">
        <v>9733</v>
      </c>
      <c r="G321" s="561">
        <v>2121</v>
      </c>
      <c r="H321" s="561">
        <v>23</v>
      </c>
      <c r="I321" s="561">
        <v>22</v>
      </c>
      <c r="J321" s="561">
        <v>272</v>
      </c>
      <c r="K321" s="561">
        <v>270</v>
      </c>
      <c r="L321" s="561">
        <v>781</v>
      </c>
      <c r="M321" s="561">
        <v>753</v>
      </c>
      <c r="N321" s="561">
        <v>0</v>
      </c>
      <c r="O321" s="561">
        <v>0</v>
      </c>
      <c r="P321" s="563">
        <v>0</v>
      </c>
      <c r="Q321" s="563">
        <v>0</v>
      </c>
    </row>
    <row r="322" spans="1:17" hidden="1" x14ac:dyDescent="0.25">
      <c r="A322" s="561" t="s">
        <v>9661</v>
      </c>
      <c r="B322" s="561" t="s">
        <v>9806</v>
      </c>
      <c r="C322" s="561" t="s">
        <v>9668</v>
      </c>
      <c r="D322" s="562" t="s">
        <v>7950</v>
      </c>
      <c r="E322" s="561" t="s">
        <v>9807</v>
      </c>
      <c r="F322" s="561" t="s">
        <v>9734</v>
      </c>
      <c r="G322" s="561">
        <v>4245</v>
      </c>
      <c r="H322" s="561">
        <v>131</v>
      </c>
      <c r="I322" s="561">
        <v>112</v>
      </c>
      <c r="J322" s="561">
        <v>622</v>
      </c>
      <c r="K322" s="561">
        <v>564</v>
      </c>
      <c r="L322" s="561">
        <v>1451</v>
      </c>
      <c r="M322" s="561">
        <v>1365</v>
      </c>
      <c r="N322" s="561">
        <v>0</v>
      </c>
      <c r="O322" s="561">
        <v>0</v>
      </c>
      <c r="P322" s="563">
        <v>0</v>
      </c>
      <c r="Q322" s="563">
        <v>0</v>
      </c>
    </row>
    <row r="323" spans="1:17" hidden="1" x14ac:dyDescent="0.25">
      <c r="A323" s="561" t="s">
        <v>9661</v>
      </c>
      <c r="B323" s="561" t="s">
        <v>9806</v>
      </c>
      <c r="C323" s="561" t="s">
        <v>9668</v>
      </c>
      <c r="D323" s="562" t="s">
        <v>7950</v>
      </c>
      <c r="E323" s="561" t="s">
        <v>9807</v>
      </c>
      <c r="F323" s="561" t="s">
        <v>9735</v>
      </c>
      <c r="G323" s="561">
        <v>19</v>
      </c>
      <c r="H323" s="561">
        <v>0</v>
      </c>
      <c r="I323" s="561">
        <v>0</v>
      </c>
      <c r="J323" s="561">
        <v>1</v>
      </c>
      <c r="K323" s="561">
        <v>4</v>
      </c>
      <c r="L323" s="561">
        <v>7</v>
      </c>
      <c r="M323" s="561">
        <v>7</v>
      </c>
      <c r="N323" s="561">
        <v>0</v>
      </c>
      <c r="O323" s="561">
        <v>0</v>
      </c>
      <c r="P323" s="563">
        <v>0</v>
      </c>
      <c r="Q323" s="563">
        <v>0</v>
      </c>
    </row>
    <row r="324" spans="1:17" hidden="1" x14ac:dyDescent="0.25">
      <c r="A324" s="561" t="s">
        <v>9661</v>
      </c>
      <c r="B324" s="561" t="s">
        <v>9806</v>
      </c>
      <c r="C324" s="561" t="s">
        <v>9668</v>
      </c>
      <c r="D324" s="562" t="s">
        <v>7950</v>
      </c>
      <c r="E324" s="561" t="s">
        <v>9807</v>
      </c>
      <c r="F324" s="561" t="s">
        <v>9736</v>
      </c>
      <c r="G324" s="561">
        <v>315</v>
      </c>
      <c r="H324" s="561">
        <v>3</v>
      </c>
      <c r="I324" s="561">
        <v>3</v>
      </c>
      <c r="J324" s="561">
        <v>46</v>
      </c>
      <c r="K324" s="561">
        <v>35</v>
      </c>
      <c r="L324" s="561">
        <v>117</v>
      </c>
      <c r="M324" s="561">
        <v>111</v>
      </c>
      <c r="N324" s="561">
        <v>0</v>
      </c>
      <c r="O324" s="561">
        <v>0</v>
      </c>
      <c r="P324" s="563">
        <v>0</v>
      </c>
      <c r="Q324" s="563">
        <v>0</v>
      </c>
    </row>
    <row r="325" spans="1:17" hidden="1" x14ac:dyDescent="0.25">
      <c r="A325" s="561" t="s">
        <v>9661</v>
      </c>
      <c r="B325" s="561" t="s">
        <v>9806</v>
      </c>
      <c r="C325" s="561" t="s">
        <v>9668</v>
      </c>
      <c r="D325" s="562" t="s">
        <v>7950</v>
      </c>
      <c r="E325" s="561" t="s">
        <v>9807</v>
      </c>
      <c r="F325" s="561" t="s">
        <v>9737</v>
      </c>
      <c r="G325" s="561">
        <v>275</v>
      </c>
      <c r="H325" s="561">
        <v>9</v>
      </c>
      <c r="I325" s="561">
        <v>5</v>
      </c>
      <c r="J325" s="561">
        <v>38</v>
      </c>
      <c r="K325" s="561">
        <v>44</v>
      </c>
      <c r="L325" s="561">
        <v>95</v>
      </c>
      <c r="M325" s="561">
        <v>84</v>
      </c>
      <c r="N325" s="561">
        <v>0</v>
      </c>
      <c r="O325" s="561">
        <v>0</v>
      </c>
      <c r="P325" s="563">
        <v>0</v>
      </c>
      <c r="Q325" s="563">
        <v>0</v>
      </c>
    </row>
    <row r="326" spans="1:17" hidden="1" x14ac:dyDescent="0.25">
      <c r="A326" s="561" t="s">
        <v>9661</v>
      </c>
      <c r="B326" s="561" t="s">
        <v>9806</v>
      </c>
      <c r="C326" s="561" t="s">
        <v>9668</v>
      </c>
      <c r="D326" s="562" t="s">
        <v>7950</v>
      </c>
      <c r="E326" s="561" t="s">
        <v>9807</v>
      </c>
      <c r="F326" s="561" t="s">
        <v>9738</v>
      </c>
      <c r="G326" s="561">
        <v>37704</v>
      </c>
      <c r="H326" s="561">
        <v>813</v>
      </c>
      <c r="I326" s="561">
        <v>745</v>
      </c>
      <c r="J326" s="561">
        <v>4668</v>
      </c>
      <c r="K326" s="561">
        <v>4360</v>
      </c>
      <c r="L326" s="561">
        <v>13743</v>
      </c>
      <c r="M326" s="561">
        <v>13375</v>
      </c>
      <c r="N326" s="561">
        <v>0</v>
      </c>
      <c r="O326" s="561">
        <v>0</v>
      </c>
      <c r="P326" s="563">
        <v>0</v>
      </c>
      <c r="Q326" s="563">
        <v>0</v>
      </c>
    </row>
    <row r="327" spans="1:17" hidden="1" x14ac:dyDescent="0.25">
      <c r="A327" s="561" t="s">
        <v>9661</v>
      </c>
      <c r="B327" s="561" t="s">
        <v>9806</v>
      </c>
      <c r="C327" s="561" t="s">
        <v>9668</v>
      </c>
      <c r="D327" s="562" t="s">
        <v>7950</v>
      </c>
      <c r="E327" s="561" t="s">
        <v>9807</v>
      </c>
      <c r="F327" s="561" t="s">
        <v>9739</v>
      </c>
      <c r="G327" s="561">
        <v>44801</v>
      </c>
      <c r="H327" s="561">
        <v>979</v>
      </c>
      <c r="I327" s="561">
        <v>887</v>
      </c>
      <c r="J327" s="561">
        <v>5654</v>
      </c>
      <c r="K327" s="561">
        <v>5288</v>
      </c>
      <c r="L327" s="561">
        <v>16252</v>
      </c>
      <c r="M327" s="561">
        <v>15741</v>
      </c>
      <c r="N327" s="561">
        <v>0</v>
      </c>
      <c r="O327" s="561">
        <v>0</v>
      </c>
      <c r="P327" s="563">
        <v>0</v>
      </c>
      <c r="Q327" s="563">
        <v>0</v>
      </c>
    </row>
    <row r="328" spans="1:17" hidden="1" x14ac:dyDescent="0.25">
      <c r="A328" s="561" t="s">
        <v>9661</v>
      </c>
      <c r="B328" s="561" t="s">
        <v>9808</v>
      </c>
      <c r="C328" s="561" t="s">
        <v>9668</v>
      </c>
      <c r="D328" s="562" t="s">
        <v>7961</v>
      </c>
      <c r="E328" s="561" t="s">
        <v>9809</v>
      </c>
      <c r="F328" s="561" t="s">
        <v>9732</v>
      </c>
      <c r="G328" s="561">
        <v>158</v>
      </c>
      <c r="H328" s="561">
        <v>0</v>
      </c>
      <c r="I328" s="561">
        <v>0</v>
      </c>
      <c r="J328" s="561">
        <v>0</v>
      </c>
      <c r="K328" s="561">
        <v>0</v>
      </c>
      <c r="L328" s="561">
        <v>0</v>
      </c>
      <c r="M328" s="561">
        <v>0</v>
      </c>
      <c r="N328" s="561">
        <v>76</v>
      </c>
      <c r="O328" s="561">
        <v>66</v>
      </c>
      <c r="P328" s="563">
        <v>6</v>
      </c>
      <c r="Q328" s="563">
        <v>10</v>
      </c>
    </row>
    <row r="329" spans="1:17" hidden="1" x14ac:dyDescent="0.25">
      <c r="A329" s="561" t="s">
        <v>9661</v>
      </c>
      <c r="B329" s="561" t="s">
        <v>9808</v>
      </c>
      <c r="C329" s="561" t="s">
        <v>9668</v>
      </c>
      <c r="D329" s="562" t="s">
        <v>7961</v>
      </c>
      <c r="E329" s="561" t="s">
        <v>9809</v>
      </c>
      <c r="F329" s="561" t="s">
        <v>9733</v>
      </c>
      <c r="G329" s="561">
        <v>3603</v>
      </c>
      <c r="H329" s="561">
        <v>0</v>
      </c>
      <c r="I329" s="561">
        <v>0</v>
      </c>
      <c r="J329" s="561">
        <v>0</v>
      </c>
      <c r="K329" s="561">
        <v>0</v>
      </c>
      <c r="L329" s="561">
        <v>0</v>
      </c>
      <c r="M329" s="561">
        <v>0</v>
      </c>
      <c r="N329" s="561">
        <v>1309</v>
      </c>
      <c r="O329" s="561">
        <v>1206</v>
      </c>
      <c r="P329" s="563">
        <v>355</v>
      </c>
      <c r="Q329" s="563">
        <v>733</v>
      </c>
    </row>
    <row r="330" spans="1:17" hidden="1" x14ac:dyDescent="0.25">
      <c r="A330" s="561" t="s">
        <v>9661</v>
      </c>
      <c r="B330" s="561" t="s">
        <v>9808</v>
      </c>
      <c r="C330" s="561" t="s">
        <v>9668</v>
      </c>
      <c r="D330" s="562" t="s">
        <v>7961</v>
      </c>
      <c r="E330" s="561" t="s">
        <v>9809</v>
      </c>
      <c r="F330" s="561" t="s">
        <v>9734</v>
      </c>
      <c r="G330" s="561">
        <v>5775</v>
      </c>
      <c r="H330" s="561">
        <v>0</v>
      </c>
      <c r="I330" s="561">
        <v>0</v>
      </c>
      <c r="J330" s="561">
        <v>0</v>
      </c>
      <c r="K330" s="561">
        <v>0</v>
      </c>
      <c r="L330" s="561">
        <v>0</v>
      </c>
      <c r="M330" s="561">
        <v>0</v>
      </c>
      <c r="N330" s="561">
        <v>2314</v>
      </c>
      <c r="O330" s="561">
        <v>2249</v>
      </c>
      <c r="P330" s="563">
        <v>405</v>
      </c>
      <c r="Q330" s="563">
        <v>807</v>
      </c>
    </row>
    <row r="331" spans="1:17" hidden="1" x14ac:dyDescent="0.25">
      <c r="A331" s="561" t="s">
        <v>9661</v>
      </c>
      <c r="B331" s="561" t="s">
        <v>9808</v>
      </c>
      <c r="C331" s="561" t="s">
        <v>9668</v>
      </c>
      <c r="D331" s="562" t="s">
        <v>7961</v>
      </c>
      <c r="E331" s="561" t="s">
        <v>9809</v>
      </c>
      <c r="F331" s="561" t="s">
        <v>9735</v>
      </c>
      <c r="G331" s="561">
        <v>26</v>
      </c>
      <c r="H331" s="561">
        <v>0</v>
      </c>
      <c r="I331" s="561">
        <v>0</v>
      </c>
      <c r="J331" s="561">
        <v>0</v>
      </c>
      <c r="K331" s="561">
        <v>0</v>
      </c>
      <c r="L331" s="561">
        <v>0</v>
      </c>
      <c r="M331" s="561">
        <v>0</v>
      </c>
      <c r="N331" s="561">
        <v>8</v>
      </c>
      <c r="O331" s="561">
        <v>13</v>
      </c>
      <c r="P331" s="563">
        <v>2</v>
      </c>
      <c r="Q331" s="563">
        <v>3</v>
      </c>
    </row>
    <row r="332" spans="1:17" hidden="1" x14ac:dyDescent="0.25">
      <c r="A332" s="561" t="s">
        <v>9661</v>
      </c>
      <c r="B332" s="561" t="s">
        <v>9808</v>
      </c>
      <c r="C332" s="561" t="s">
        <v>9668</v>
      </c>
      <c r="D332" s="562" t="s">
        <v>7961</v>
      </c>
      <c r="E332" s="561" t="s">
        <v>9809</v>
      </c>
      <c r="F332" s="561" t="s">
        <v>9736</v>
      </c>
      <c r="G332" s="561">
        <v>250</v>
      </c>
      <c r="H332" s="561">
        <v>0</v>
      </c>
      <c r="I332" s="561">
        <v>0</v>
      </c>
      <c r="J332" s="561">
        <v>0</v>
      </c>
      <c r="K332" s="561">
        <v>0</v>
      </c>
      <c r="L332" s="561">
        <v>0</v>
      </c>
      <c r="M332" s="561">
        <v>0</v>
      </c>
      <c r="N332" s="561">
        <v>91</v>
      </c>
      <c r="O332" s="561">
        <v>122</v>
      </c>
      <c r="P332" s="563">
        <v>9</v>
      </c>
      <c r="Q332" s="563">
        <v>28</v>
      </c>
    </row>
    <row r="333" spans="1:17" hidden="1" x14ac:dyDescent="0.25">
      <c r="A333" s="561" t="s">
        <v>9661</v>
      </c>
      <c r="B333" s="561" t="s">
        <v>9808</v>
      </c>
      <c r="C333" s="561" t="s">
        <v>9668</v>
      </c>
      <c r="D333" s="562" t="s">
        <v>7961</v>
      </c>
      <c r="E333" s="561" t="s">
        <v>9809</v>
      </c>
      <c r="F333" s="561" t="s">
        <v>9737</v>
      </c>
      <c r="G333" s="561">
        <v>339</v>
      </c>
      <c r="H333" s="561">
        <v>0</v>
      </c>
      <c r="I333" s="561">
        <v>0</v>
      </c>
      <c r="J333" s="561">
        <v>0</v>
      </c>
      <c r="K333" s="561">
        <v>0</v>
      </c>
      <c r="L333" s="561">
        <v>0</v>
      </c>
      <c r="M333" s="561">
        <v>0</v>
      </c>
      <c r="N333" s="561">
        <v>138</v>
      </c>
      <c r="O333" s="561">
        <v>147</v>
      </c>
      <c r="P333" s="563">
        <v>15</v>
      </c>
      <c r="Q333" s="563">
        <v>39</v>
      </c>
    </row>
    <row r="334" spans="1:17" hidden="1" x14ac:dyDescent="0.25">
      <c r="A334" s="561" t="s">
        <v>9661</v>
      </c>
      <c r="B334" s="561" t="s">
        <v>9808</v>
      </c>
      <c r="C334" s="561" t="s">
        <v>9668</v>
      </c>
      <c r="D334" s="562" t="s">
        <v>7961</v>
      </c>
      <c r="E334" s="561" t="s">
        <v>9809</v>
      </c>
      <c r="F334" s="561" t="s">
        <v>9738</v>
      </c>
      <c r="G334" s="561">
        <v>44553</v>
      </c>
      <c r="H334" s="561">
        <v>0</v>
      </c>
      <c r="I334" s="561">
        <v>0</v>
      </c>
      <c r="J334" s="561">
        <v>0</v>
      </c>
      <c r="K334" s="561">
        <v>0</v>
      </c>
      <c r="L334" s="561">
        <v>0</v>
      </c>
      <c r="M334" s="561">
        <v>0</v>
      </c>
      <c r="N334" s="561">
        <v>14604</v>
      </c>
      <c r="O334" s="561">
        <v>15381</v>
      </c>
      <c r="P334" s="563">
        <v>4045</v>
      </c>
      <c r="Q334" s="563">
        <v>10523</v>
      </c>
    </row>
    <row r="335" spans="1:17" hidden="1" x14ac:dyDescent="0.25">
      <c r="A335" s="561" t="s">
        <v>9661</v>
      </c>
      <c r="B335" s="561" t="s">
        <v>9808</v>
      </c>
      <c r="C335" s="561" t="s">
        <v>9668</v>
      </c>
      <c r="D335" s="562" t="s">
        <v>7961</v>
      </c>
      <c r="E335" s="561" t="s">
        <v>9809</v>
      </c>
      <c r="F335" s="561" t="s">
        <v>9739</v>
      </c>
      <c r="G335" s="561">
        <v>54704</v>
      </c>
      <c r="H335" s="561">
        <v>0</v>
      </c>
      <c r="I335" s="561">
        <v>0</v>
      </c>
      <c r="J335" s="561">
        <v>0</v>
      </c>
      <c r="K335" s="561">
        <v>0</v>
      </c>
      <c r="L335" s="561">
        <v>0</v>
      </c>
      <c r="M335" s="561">
        <v>0</v>
      </c>
      <c r="N335" s="561">
        <v>18540</v>
      </c>
      <c r="O335" s="561">
        <v>19184</v>
      </c>
      <c r="P335" s="563">
        <v>4837</v>
      </c>
      <c r="Q335" s="563">
        <v>12143</v>
      </c>
    </row>
    <row r="336" spans="1:17" x14ac:dyDescent="0.25">
      <c r="A336" s="561" t="s">
        <v>9661</v>
      </c>
      <c r="B336" s="561" t="s">
        <v>9810</v>
      </c>
      <c r="C336" s="561" t="s">
        <v>9668</v>
      </c>
      <c r="D336" s="562" t="s">
        <v>2862</v>
      </c>
      <c r="E336" s="561" t="s">
        <v>10727</v>
      </c>
      <c r="F336" s="561" t="s">
        <v>9732</v>
      </c>
      <c r="G336" s="561">
        <v>20</v>
      </c>
      <c r="H336" s="561">
        <v>0</v>
      </c>
      <c r="I336" s="561">
        <v>0</v>
      </c>
      <c r="J336" s="561">
        <v>0</v>
      </c>
      <c r="K336" s="561">
        <v>0</v>
      </c>
      <c r="L336" s="561">
        <v>0</v>
      </c>
      <c r="M336" s="561">
        <v>0</v>
      </c>
      <c r="N336" s="561">
        <v>10</v>
      </c>
      <c r="O336" s="561">
        <v>6</v>
      </c>
      <c r="P336" s="563">
        <v>1</v>
      </c>
      <c r="Q336" s="563">
        <v>3</v>
      </c>
    </row>
    <row r="337" spans="1:17" x14ac:dyDescent="0.25">
      <c r="A337" s="561" t="s">
        <v>9661</v>
      </c>
      <c r="B337" s="561" t="s">
        <v>9810</v>
      </c>
      <c r="C337" s="561" t="s">
        <v>9668</v>
      </c>
      <c r="D337" s="562" t="s">
        <v>2862</v>
      </c>
      <c r="E337" s="561" t="s">
        <v>10727</v>
      </c>
      <c r="F337" s="561" t="s">
        <v>9733</v>
      </c>
      <c r="G337" s="561">
        <v>295</v>
      </c>
      <c r="H337" s="561">
        <v>0</v>
      </c>
      <c r="I337" s="561">
        <v>0</v>
      </c>
      <c r="J337" s="561">
        <v>0</v>
      </c>
      <c r="K337" s="561">
        <v>0</v>
      </c>
      <c r="L337" s="561">
        <v>0</v>
      </c>
      <c r="M337" s="561">
        <v>0</v>
      </c>
      <c r="N337" s="561">
        <v>123</v>
      </c>
      <c r="O337" s="561">
        <v>85</v>
      </c>
      <c r="P337" s="563">
        <v>35</v>
      </c>
      <c r="Q337" s="563">
        <v>52</v>
      </c>
    </row>
    <row r="338" spans="1:17" x14ac:dyDescent="0.25">
      <c r="A338" s="561" t="s">
        <v>9661</v>
      </c>
      <c r="B338" s="561" t="s">
        <v>9810</v>
      </c>
      <c r="C338" s="561" t="s">
        <v>9668</v>
      </c>
      <c r="D338" s="562" t="s">
        <v>2862</v>
      </c>
      <c r="E338" s="561" t="s">
        <v>10727</v>
      </c>
      <c r="F338" s="561" t="s">
        <v>9734</v>
      </c>
      <c r="G338" s="561">
        <v>767</v>
      </c>
      <c r="H338" s="561">
        <v>0</v>
      </c>
      <c r="I338" s="561">
        <v>0</v>
      </c>
      <c r="J338" s="561">
        <v>0</v>
      </c>
      <c r="K338" s="561">
        <v>0</v>
      </c>
      <c r="L338" s="561">
        <v>0</v>
      </c>
      <c r="M338" s="561">
        <v>0</v>
      </c>
      <c r="N338" s="561">
        <v>316</v>
      </c>
      <c r="O338" s="561">
        <v>252</v>
      </c>
      <c r="P338" s="563">
        <v>64</v>
      </c>
      <c r="Q338" s="563">
        <v>135</v>
      </c>
    </row>
    <row r="339" spans="1:17" x14ac:dyDescent="0.25">
      <c r="A339" s="561" t="s">
        <v>9661</v>
      </c>
      <c r="B339" s="561" t="s">
        <v>9810</v>
      </c>
      <c r="C339" s="561" t="s">
        <v>9668</v>
      </c>
      <c r="D339" s="562" t="s">
        <v>2862</v>
      </c>
      <c r="E339" s="561" t="s">
        <v>10727</v>
      </c>
      <c r="F339" s="561" t="s">
        <v>9735</v>
      </c>
      <c r="G339" s="561">
        <v>2</v>
      </c>
      <c r="H339" s="561">
        <v>0</v>
      </c>
      <c r="I339" s="561">
        <v>0</v>
      </c>
      <c r="J339" s="561">
        <v>0</v>
      </c>
      <c r="K339" s="561">
        <v>0</v>
      </c>
      <c r="L339" s="561">
        <v>0</v>
      </c>
      <c r="M339" s="561">
        <v>0</v>
      </c>
      <c r="N339" s="561">
        <v>1</v>
      </c>
      <c r="O339" s="561">
        <v>1</v>
      </c>
      <c r="P339" s="563">
        <v>0</v>
      </c>
      <c r="Q339" s="563">
        <v>0</v>
      </c>
    </row>
    <row r="340" spans="1:17" x14ac:dyDescent="0.25">
      <c r="A340" s="561" t="s">
        <v>9661</v>
      </c>
      <c r="B340" s="561" t="s">
        <v>9810</v>
      </c>
      <c r="C340" s="561" t="s">
        <v>9668</v>
      </c>
      <c r="D340" s="562" t="s">
        <v>2862</v>
      </c>
      <c r="E340" s="561" t="s">
        <v>10727</v>
      </c>
      <c r="F340" s="561" t="s">
        <v>9736</v>
      </c>
      <c r="G340" s="561">
        <v>29</v>
      </c>
      <c r="H340" s="561">
        <v>0</v>
      </c>
      <c r="I340" s="561">
        <v>0</v>
      </c>
      <c r="J340" s="561">
        <v>0</v>
      </c>
      <c r="K340" s="561">
        <v>0</v>
      </c>
      <c r="L340" s="561">
        <v>0</v>
      </c>
      <c r="M340" s="561">
        <v>0</v>
      </c>
      <c r="N340" s="561">
        <v>16</v>
      </c>
      <c r="O340" s="561">
        <v>12</v>
      </c>
      <c r="P340" s="563">
        <v>1</v>
      </c>
      <c r="Q340" s="563">
        <v>0</v>
      </c>
    </row>
    <row r="341" spans="1:17" x14ac:dyDescent="0.25">
      <c r="A341" s="561" t="s">
        <v>9661</v>
      </c>
      <c r="B341" s="561" t="s">
        <v>9810</v>
      </c>
      <c r="C341" s="561" t="s">
        <v>9668</v>
      </c>
      <c r="D341" s="562" t="s">
        <v>2862</v>
      </c>
      <c r="E341" s="561" t="s">
        <v>10727</v>
      </c>
      <c r="F341" s="561" t="s">
        <v>9737</v>
      </c>
      <c r="G341" s="561">
        <v>44</v>
      </c>
      <c r="H341" s="561">
        <v>0</v>
      </c>
      <c r="I341" s="561">
        <v>0</v>
      </c>
      <c r="J341" s="561">
        <v>0</v>
      </c>
      <c r="K341" s="561">
        <v>0</v>
      </c>
      <c r="L341" s="561">
        <v>0</v>
      </c>
      <c r="M341" s="561">
        <v>0</v>
      </c>
      <c r="N341" s="561">
        <v>29</v>
      </c>
      <c r="O341" s="561">
        <v>10</v>
      </c>
      <c r="P341" s="563">
        <v>0</v>
      </c>
      <c r="Q341" s="563">
        <v>5</v>
      </c>
    </row>
    <row r="342" spans="1:17" x14ac:dyDescent="0.25">
      <c r="A342" s="561" t="s">
        <v>9661</v>
      </c>
      <c r="B342" s="561" t="s">
        <v>9810</v>
      </c>
      <c r="C342" s="561" t="s">
        <v>9668</v>
      </c>
      <c r="D342" s="562" t="s">
        <v>2862</v>
      </c>
      <c r="E342" s="561" t="s">
        <v>10727</v>
      </c>
      <c r="F342" s="561" t="s">
        <v>9738</v>
      </c>
      <c r="G342" s="561">
        <v>6415</v>
      </c>
      <c r="H342" s="561">
        <v>0</v>
      </c>
      <c r="I342" s="561">
        <v>0</v>
      </c>
      <c r="J342" s="561">
        <v>0</v>
      </c>
      <c r="K342" s="561">
        <v>0</v>
      </c>
      <c r="L342" s="561">
        <v>0</v>
      </c>
      <c r="M342" s="561">
        <v>0</v>
      </c>
      <c r="N342" s="561">
        <v>2352</v>
      </c>
      <c r="O342" s="561">
        <v>1889</v>
      </c>
      <c r="P342" s="563">
        <v>672</v>
      </c>
      <c r="Q342" s="563">
        <v>1502</v>
      </c>
    </row>
    <row r="343" spans="1:17" x14ac:dyDescent="0.25">
      <c r="A343" s="561" t="s">
        <v>9661</v>
      </c>
      <c r="B343" s="561" t="s">
        <v>9810</v>
      </c>
      <c r="C343" s="561" t="s">
        <v>9668</v>
      </c>
      <c r="D343" s="562" t="s">
        <v>2862</v>
      </c>
      <c r="E343" s="561" t="s">
        <v>10727</v>
      </c>
      <c r="F343" s="561" t="s">
        <v>9739</v>
      </c>
      <c r="G343" s="561">
        <v>7572</v>
      </c>
      <c r="H343" s="561">
        <v>0</v>
      </c>
      <c r="I343" s="561">
        <v>0</v>
      </c>
      <c r="J343" s="561">
        <v>0</v>
      </c>
      <c r="K343" s="561">
        <v>0</v>
      </c>
      <c r="L343" s="561">
        <v>0</v>
      </c>
      <c r="M343" s="561">
        <v>0</v>
      </c>
      <c r="N343" s="561">
        <v>2847</v>
      </c>
      <c r="O343" s="561">
        <v>2255</v>
      </c>
      <c r="P343" s="563">
        <v>773</v>
      </c>
      <c r="Q343" s="563">
        <v>1697</v>
      </c>
    </row>
    <row r="344" spans="1:17" x14ac:dyDescent="0.25">
      <c r="A344" s="561" t="s">
        <v>9661</v>
      </c>
      <c r="B344" s="561" t="s">
        <v>9810</v>
      </c>
      <c r="C344" s="561" t="s">
        <v>9739</v>
      </c>
      <c r="D344" s="562" t="s">
        <v>2862</v>
      </c>
      <c r="E344" s="561" t="s">
        <v>10727</v>
      </c>
      <c r="F344" s="561"/>
      <c r="G344" s="561">
        <v>843208</v>
      </c>
      <c r="H344" s="561">
        <v>4021</v>
      </c>
      <c r="I344" s="561">
        <v>3790</v>
      </c>
      <c r="J344" s="561">
        <v>23887</v>
      </c>
      <c r="K344" s="561">
        <v>22488</v>
      </c>
      <c r="L344" s="561">
        <v>71300</v>
      </c>
      <c r="M344" s="561">
        <v>67682</v>
      </c>
      <c r="N344" s="561">
        <v>224264</v>
      </c>
      <c r="O344" s="561">
        <v>211257</v>
      </c>
      <c r="P344" s="563">
        <v>64453</v>
      </c>
      <c r="Q344" s="563">
        <v>150066</v>
      </c>
    </row>
    <row r="345" spans="1:17" hidden="1" x14ac:dyDescent="0.25">
      <c r="A345" s="561" t="s">
        <v>9671</v>
      </c>
      <c r="B345" s="561" t="s">
        <v>9811</v>
      </c>
      <c r="C345" s="561" t="s">
        <v>9812</v>
      </c>
      <c r="D345" s="562" t="s">
        <v>8031</v>
      </c>
      <c r="E345" s="561" t="s">
        <v>9813</v>
      </c>
      <c r="F345" s="561" t="s">
        <v>9732</v>
      </c>
      <c r="G345" s="561">
        <v>12659</v>
      </c>
      <c r="H345" s="561">
        <v>50</v>
      </c>
      <c r="I345" s="561">
        <v>45</v>
      </c>
      <c r="J345" s="561">
        <v>462</v>
      </c>
      <c r="K345" s="561">
        <v>419</v>
      </c>
      <c r="L345" s="561">
        <v>1499</v>
      </c>
      <c r="M345" s="561">
        <v>1331</v>
      </c>
      <c r="N345" s="561">
        <v>3754</v>
      </c>
      <c r="O345" s="561">
        <v>2779</v>
      </c>
      <c r="P345" s="563">
        <v>765</v>
      </c>
      <c r="Q345" s="563">
        <v>1555</v>
      </c>
    </row>
    <row r="346" spans="1:17" hidden="1" x14ac:dyDescent="0.25">
      <c r="A346" s="561" t="s">
        <v>9671</v>
      </c>
      <c r="B346" s="561" t="s">
        <v>9811</v>
      </c>
      <c r="C346" s="561" t="s">
        <v>9812</v>
      </c>
      <c r="D346" s="562" t="s">
        <v>8031</v>
      </c>
      <c r="E346" s="561" t="s">
        <v>9813</v>
      </c>
      <c r="F346" s="561" t="s">
        <v>9733</v>
      </c>
      <c r="G346" s="561">
        <v>33914</v>
      </c>
      <c r="H346" s="561">
        <v>102</v>
      </c>
      <c r="I346" s="561">
        <v>83</v>
      </c>
      <c r="J346" s="561">
        <v>845</v>
      </c>
      <c r="K346" s="561">
        <v>765</v>
      </c>
      <c r="L346" s="561">
        <v>3677</v>
      </c>
      <c r="M346" s="561">
        <v>3530</v>
      </c>
      <c r="N346" s="561">
        <v>9277</v>
      </c>
      <c r="O346" s="561">
        <v>7390</v>
      </c>
      <c r="P346" s="563">
        <v>2389</v>
      </c>
      <c r="Q346" s="563">
        <v>5856</v>
      </c>
    </row>
    <row r="347" spans="1:17" hidden="1" x14ac:dyDescent="0.25">
      <c r="A347" s="561" t="s">
        <v>9671</v>
      </c>
      <c r="B347" s="561" t="s">
        <v>9811</v>
      </c>
      <c r="C347" s="561" t="s">
        <v>9812</v>
      </c>
      <c r="D347" s="562" t="s">
        <v>8031</v>
      </c>
      <c r="E347" s="561" t="s">
        <v>9813</v>
      </c>
      <c r="F347" s="561" t="s">
        <v>9734</v>
      </c>
      <c r="G347" s="561">
        <v>542</v>
      </c>
      <c r="H347" s="561">
        <v>1</v>
      </c>
      <c r="I347" s="561">
        <v>1</v>
      </c>
      <c r="J347" s="561">
        <v>7</v>
      </c>
      <c r="K347" s="561">
        <v>5</v>
      </c>
      <c r="L347" s="561">
        <v>39</v>
      </c>
      <c r="M347" s="561">
        <v>40</v>
      </c>
      <c r="N347" s="561">
        <v>182</v>
      </c>
      <c r="O347" s="561">
        <v>208</v>
      </c>
      <c r="P347" s="563">
        <v>21</v>
      </c>
      <c r="Q347" s="563">
        <v>38</v>
      </c>
    </row>
    <row r="348" spans="1:17" hidden="1" x14ac:dyDescent="0.25">
      <c r="A348" s="561" t="s">
        <v>9671</v>
      </c>
      <c r="B348" s="561" t="s">
        <v>9811</v>
      </c>
      <c r="C348" s="561" t="s">
        <v>9812</v>
      </c>
      <c r="D348" s="562" t="s">
        <v>8031</v>
      </c>
      <c r="E348" s="561" t="s">
        <v>9813</v>
      </c>
      <c r="F348" s="561" t="s">
        <v>9735</v>
      </c>
      <c r="G348" s="561">
        <v>722</v>
      </c>
      <c r="H348" s="561">
        <v>0</v>
      </c>
      <c r="I348" s="561">
        <v>1</v>
      </c>
      <c r="J348" s="561">
        <v>4</v>
      </c>
      <c r="K348" s="561">
        <v>4</v>
      </c>
      <c r="L348" s="561">
        <v>78</v>
      </c>
      <c r="M348" s="561">
        <v>59</v>
      </c>
      <c r="N348" s="561">
        <v>248</v>
      </c>
      <c r="O348" s="561">
        <v>148</v>
      </c>
      <c r="P348" s="563">
        <v>65</v>
      </c>
      <c r="Q348" s="563">
        <v>115</v>
      </c>
    </row>
    <row r="349" spans="1:17" hidden="1" x14ac:dyDescent="0.25">
      <c r="A349" s="561" t="s">
        <v>9671</v>
      </c>
      <c r="B349" s="561" t="s">
        <v>9811</v>
      </c>
      <c r="C349" s="561" t="s">
        <v>9812</v>
      </c>
      <c r="D349" s="562" t="s">
        <v>8031</v>
      </c>
      <c r="E349" s="561" t="s">
        <v>9813</v>
      </c>
      <c r="F349" s="561" t="s">
        <v>9736</v>
      </c>
      <c r="G349" s="561">
        <v>2270</v>
      </c>
      <c r="H349" s="561">
        <v>16</v>
      </c>
      <c r="I349" s="561">
        <v>11</v>
      </c>
      <c r="J349" s="561">
        <v>60</v>
      </c>
      <c r="K349" s="561">
        <v>72</v>
      </c>
      <c r="L349" s="561">
        <v>263</v>
      </c>
      <c r="M349" s="561">
        <v>249</v>
      </c>
      <c r="N349" s="561">
        <v>730</v>
      </c>
      <c r="O349" s="561">
        <v>497</v>
      </c>
      <c r="P349" s="563">
        <v>124</v>
      </c>
      <c r="Q349" s="563">
        <v>248</v>
      </c>
    </row>
    <row r="350" spans="1:17" hidden="1" x14ac:dyDescent="0.25">
      <c r="A350" s="561" t="s">
        <v>9671</v>
      </c>
      <c r="B350" s="561" t="s">
        <v>9811</v>
      </c>
      <c r="C350" s="561" t="s">
        <v>9812</v>
      </c>
      <c r="D350" s="562" t="s">
        <v>8031</v>
      </c>
      <c r="E350" s="561" t="s">
        <v>9813</v>
      </c>
      <c r="F350" s="561" t="s">
        <v>9737</v>
      </c>
      <c r="G350" s="561">
        <v>1915</v>
      </c>
      <c r="H350" s="561">
        <v>33</v>
      </c>
      <c r="I350" s="561">
        <v>26</v>
      </c>
      <c r="J350" s="561">
        <v>67</v>
      </c>
      <c r="K350" s="561">
        <v>72</v>
      </c>
      <c r="L350" s="561">
        <v>170</v>
      </c>
      <c r="M350" s="561">
        <v>179</v>
      </c>
      <c r="N350" s="561">
        <v>434</v>
      </c>
      <c r="O350" s="561">
        <v>380</v>
      </c>
      <c r="P350" s="563">
        <v>187</v>
      </c>
      <c r="Q350" s="563">
        <v>367</v>
      </c>
    </row>
    <row r="351" spans="1:17" hidden="1" x14ac:dyDescent="0.25">
      <c r="A351" s="561" t="s">
        <v>9671</v>
      </c>
      <c r="B351" s="561" t="s">
        <v>9811</v>
      </c>
      <c r="C351" s="561" t="s">
        <v>9812</v>
      </c>
      <c r="D351" s="562" t="s">
        <v>8031</v>
      </c>
      <c r="E351" s="561" t="s">
        <v>9813</v>
      </c>
      <c r="F351" s="561" t="s">
        <v>9738</v>
      </c>
      <c r="G351" s="561">
        <v>1130</v>
      </c>
      <c r="H351" s="561">
        <v>57</v>
      </c>
      <c r="I351" s="561">
        <v>37</v>
      </c>
      <c r="J351" s="561">
        <v>46</v>
      </c>
      <c r="K351" s="561">
        <v>57</v>
      </c>
      <c r="L351" s="561">
        <v>84</v>
      </c>
      <c r="M351" s="561">
        <v>76</v>
      </c>
      <c r="N351" s="561">
        <v>400</v>
      </c>
      <c r="O351" s="561">
        <v>255</v>
      </c>
      <c r="P351" s="563">
        <v>33</v>
      </c>
      <c r="Q351" s="563">
        <v>85</v>
      </c>
    </row>
    <row r="352" spans="1:17" hidden="1" x14ac:dyDescent="0.25">
      <c r="A352" s="561" t="s">
        <v>9671</v>
      </c>
      <c r="B352" s="561" t="s">
        <v>9811</v>
      </c>
      <c r="C352" s="561" t="s">
        <v>9812</v>
      </c>
      <c r="D352" s="562" t="s">
        <v>8031</v>
      </c>
      <c r="E352" s="561" t="s">
        <v>9813</v>
      </c>
      <c r="F352" s="561" t="s">
        <v>9739</v>
      </c>
      <c r="G352" s="561">
        <v>53152</v>
      </c>
      <c r="H352" s="561">
        <v>259</v>
      </c>
      <c r="I352" s="561">
        <v>204</v>
      </c>
      <c r="J352" s="561">
        <v>1491</v>
      </c>
      <c r="K352" s="561">
        <v>1394</v>
      </c>
      <c r="L352" s="561">
        <v>5810</v>
      </c>
      <c r="M352" s="561">
        <v>5464</v>
      </c>
      <c r="N352" s="561">
        <v>15025</v>
      </c>
      <c r="O352" s="561">
        <v>11657</v>
      </c>
      <c r="P352" s="563">
        <v>3584</v>
      </c>
      <c r="Q352" s="563">
        <v>8264</v>
      </c>
    </row>
    <row r="353" spans="1:17" hidden="1" x14ac:dyDescent="0.25">
      <c r="A353" s="561" t="s">
        <v>9671</v>
      </c>
      <c r="B353" s="561" t="s">
        <v>9814</v>
      </c>
      <c r="C353" s="561" t="s">
        <v>9815</v>
      </c>
      <c r="D353" s="562" t="s">
        <v>5506</v>
      </c>
      <c r="E353" s="561" t="s">
        <v>9816</v>
      </c>
      <c r="F353" s="561" t="s">
        <v>9732</v>
      </c>
      <c r="G353" s="561">
        <v>22028</v>
      </c>
      <c r="H353" s="561">
        <v>35</v>
      </c>
      <c r="I353" s="561">
        <v>30</v>
      </c>
      <c r="J353" s="561">
        <v>476</v>
      </c>
      <c r="K353" s="561">
        <v>476</v>
      </c>
      <c r="L353" s="561">
        <v>1482</v>
      </c>
      <c r="M353" s="561">
        <v>1376</v>
      </c>
      <c r="N353" s="561">
        <v>6090</v>
      </c>
      <c r="O353" s="561">
        <v>5265</v>
      </c>
      <c r="P353" s="563">
        <v>2076</v>
      </c>
      <c r="Q353" s="563">
        <v>4722</v>
      </c>
    </row>
    <row r="354" spans="1:17" hidden="1" x14ac:dyDescent="0.25">
      <c r="A354" s="561" t="s">
        <v>9671</v>
      </c>
      <c r="B354" s="561" t="s">
        <v>9814</v>
      </c>
      <c r="C354" s="561" t="s">
        <v>9815</v>
      </c>
      <c r="D354" s="562" t="s">
        <v>5506</v>
      </c>
      <c r="E354" s="561" t="s">
        <v>9816</v>
      </c>
      <c r="F354" s="561" t="s">
        <v>9733</v>
      </c>
      <c r="G354" s="561">
        <v>1215</v>
      </c>
      <c r="H354" s="561">
        <v>4</v>
      </c>
      <c r="I354" s="561">
        <v>1</v>
      </c>
      <c r="J354" s="561">
        <v>14</v>
      </c>
      <c r="K354" s="561">
        <v>14</v>
      </c>
      <c r="L354" s="561">
        <v>84</v>
      </c>
      <c r="M354" s="561">
        <v>100</v>
      </c>
      <c r="N354" s="561">
        <v>389</v>
      </c>
      <c r="O354" s="561">
        <v>282</v>
      </c>
      <c r="P354" s="563">
        <v>89</v>
      </c>
      <c r="Q354" s="563">
        <v>238</v>
      </c>
    </row>
    <row r="355" spans="1:17" hidden="1" x14ac:dyDescent="0.25">
      <c r="A355" s="561" t="s">
        <v>9671</v>
      </c>
      <c r="B355" s="561" t="s">
        <v>9814</v>
      </c>
      <c r="C355" s="561" t="s">
        <v>9815</v>
      </c>
      <c r="D355" s="562" t="s">
        <v>5506</v>
      </c>
      <c r="E355" s="561" t="s">
        <v>9816</v>
      </c>
      <c r="F355" s="561" t="s">
        <v>9734</v>
      </c>
      <c r="G355" s="561">
        <v>1894</v>
      </c>
      <c r="H355" s="561">
        <v>1</v>
      </c>
      <c r="I355" s="561">
        <v>0</v>
      </c>
      <c r="J355" s="561">
        <v>7</v>
      </c>
      <c r="K355" s="561">
        <v>4</v>
      </c>
      <c r="L355" s="561">
        <v>91</v>
      </c>
      <c r="M355" s="561">
        <v>91</v>
      </c>
      <c r="N355" s="561">
        <v>928</v>
      </c>
      <c r="O355" s="561">
        <v>491</v>
      </c>
      <c r="P355" s="563">
        <v>116</v>
      </c>
      <c r="Q355" s="563">
        <v>165</v>
      </c>
    </row>
    <row r="356" spans="1:17" hidden="1" x14ac:dyDescent="0.25">
      <c r="A356" s="561" t="s">
        <v>9671</v>
      </c>
      <c r="B356" s="561" t="s">
        <v>9814</v>
      </c>
      <c r="C356" s="561" t="s">
        <v>9815</v>
      </c>
      <c r="D356" s="562" t="s">
        <v>5506</v>
      </c>
      <c r="E356" s="561" t="s">
        <v>9816</v>
      </c>
      <c r="F356" s="561" t="s">
        <v>9735</v>
      </c>
      <c r="G356" s="561">
        <v>1027</v>
      </c>
      <c r="H356" s="561">
        <v>0</v>
      </c>
      <c r="I356" s="561">
        <v>0</v>
      </c>
      <c r="J356" s="561">
        <v>3</v>
      </c>
      <c r="K356" s="561">
        <v>3</v>
      </c>
      <c r="L356" s="561">
        <v>58</v>
      </c>
      <c r="M356" s="561">
        <v>64</v>
      </c>
      <c r="N356" s="561">
        <v>251</v>
      </c>
      <c r="O356" s="561">
        <v>274</v>
      </c>
      <c r="P356" s="563">
        <v>110</v>
      </c>
      <c r="Q356" s="563">
        <v>264</v>
      </c>
    </row>
    <row r="357" spans="1:17" hidden="1" x14ac:dyDescent="0.25">
      <c r="A357" s="561" t="s">
        <v>9671</v>
      </c>
      <c r="B357" s="561" t="s">
        <v>9814</v>
      </c>
      <c r="C357" s="561" t="s">
        <v>9815</v>
      </c>
      <c r="D357" s="562" t="s">
        <v>5506</v>
      </c>
      <c r="E357" s="561" t="s">
        <v>9816</v>
      </c>
      <c r="F357" s="561" t="s">
        <v>9736</v>
      </c>
      <c r="G357" s="561">
        <v>29356</v>
      </c>
      <c r="H357" s="561">
        <v>17</v>
      </c>
      <c r="I357" s="561">
        <v>11</v>
      </c>
      <c r="J357" s="561">
        <v>615</v>
      </c>
      <c r="K357" s="561">
        <v>545</v>
      </c>
      <c r="L357" s="561">
        <v>2518</v>
      </c>
      <c r="M357" s="561">
        <v>2297</v>
      </c>
      <c r="N357" s="561">
        <v>7843</v>
      </c>
      <c r="O357" s="561">
        <v>6528</v>
      </c>
      <c r="P357" s="563">
        <v>3075</v>
      </c>
      <c r="Q357" s="563">
        <v>5907</v>
      </c>
    </row>
    <row r="358" spans="1:17" hidden="1" x14ac:dyDescent="0.25">
      <c r="A358" s="561" t="s">
        <v>9671</v>
      </c>
      <c r="B358" s="561" t="s">
        <v>9814</v>
      </c>
      <c r="C358" s="561" t="s">
        <v>9815</v>
      </c>
      <c r="D358" s="562" t="s">
        <v>5506</v>
      </c>
      <c r="E358" s="561" t="s">
        <v>9816</v>
      </c>
      <c r="F358" s="561" t="s">
        <v>9737</v>
      </c>
      <c r="G358" s="561">
        <v>21508</v>
      </c>
      <c r="H358" s="561">
        <v>178</v>
      </c>
      <c r="I358" s="561">
        <v>217</v>
      </c>
      <c r="J358" s="561">
        <v>750</v>
      </c>
      <c r="K358" s="561">
        <v>742</v>
      </c>
      <c r="L358" s="561">
        <v>2213</v>
      </c>
      <c r="M358" s="561">
        <v>2273</v>
      </c>
      <c r="N358" s="561">
        <v>4883</v>
      </c>
      <c r="O358" s="561">
        <v>5018</v>
      </c>
      <c r="P358" s="563">
        <v>1562</v>
      </c>
      <c r="Q358" s="563">
        <v>3672</v>
      </c>
    </row>
    <row r="359" spans="1:17" hidden="1" x14ac:dyDescent="0.25">
      <c r="A359" s="561" t="s">
        <v>9671</v>
      </c>
      <c r="B359" s="561" t="s">
        <v>9814</v>
      </c>
      <c r="C359" s="561" t="s">
        <v>9815</v>
      </c>
      <c r="D359" s="562" t="s">
        <v>5506</v>
      </c>
      <c r="E359" s="561" t="s">
        <v>9816</v>
      </c>
      <c r="F359" s="561" t="s">
        <v>9738</v>
      </c>
      <c r="G359" s="561">
        <v>11579</v>
      </c>
      <c r="H359" s="561">
        <v>59</v>
      </c>
      <c r="I359" s="561">
        <v>71</v>
      </c>
      <c r="J359" s="561">
        <v>217</v>
      </c>
      <c r="K359" s="561">
        <v>146</v>
      </c>
      <c r="L359" s="561">
        <v>853</v>
      </c>
      <c r="M359" s="561">
        <v>841</v>
      </c>
      <c r="N359" s="561">
        <v>3028</v>
      </c>
      <c r="O359" s="561">
        <v>2828</v>
      </c>
      <c r="P359" s="563">
        <v>1163</v>
      </c>
      <c r="Q359" s="563">
        <v>2373</v>
      </c>
    </row>
    <row r="360" spans="1:17" hidden="1" x14ac:dyDescent="0.25">
      <c r="A360" s="561" t="s">
        <v>9671</v>
      </c>
      <c r="B360" s="561" t="s">
        <v>9814</v>
      </c>
      <c r="C360" s="561" t="s">
        <v>9815</v>
      </c>
      <c r="D360" s="562" t="s">
        <v>5506</v>
      </c>
      <c r="E360" s="561" t="s">
        <v>9816</v>
      </c>
      <c r="F360" s="561" t="s">
        <v>9739</v>
      </c>
      <c r="G360" s="561">
        <v>88607</v>
      </c>
      <c r="H360" s="561">
        <v>294</v>
      </c>
      <c r="I360" s="561">
        <v>330</v>
      </c>
      <c r="J360" s="561">
        <v>2082</v>
      </c>
      <c r="K360" s="561">
        <v>1930</v>
      </c>
      <c r="L360" s="561">
        <v>7299</v>
      </c>
      <c r="M360" s="561">
        <v>7042</v>
      </c>
      <c r="N360" s="561">
        <v>23412</v>
      </c>
      <c r="O360" s="561">
        <v>20686</v>
      </c>
      <c r="P360" s="563">
        <v>8191</v>
      </c>
      <c r="Q360" s="563">
        <v>17341</v>
      </c>
    </row>
    <row r="361" spans="1:17" hidden="1" x14ac:dyDescent="0.25">
      <c r="A361" s="561" t="s">
        <v>9671</v>
      </c>
      <c r="B361" s="561" t="s">
        <v>9817</v>
      </c>
      <c r="C361" s="561" t="s">
        <v>9818</v>
      </c>
      <c r="D361" s="562" t="s">
        <v>9103</v>
      </c>
      <c r="E361" s="561" t="s">
        <v>9819</v>
      </c>
      <c r="F361" s="561" t="s">
        <v>9732</v>
      </c>
      <c r="G361" s="561">
        <v>59</v>
      </c>
      <c r="H361" s="561">
        <v>0</v>
      </c>
      <c r="I361" s="561">
        <v>0</v>
      </c>
      <c r="J361" s="561">
        <v>6</v>
      </c>
      <c r="K361" s="561">
        <v>0</v>
      </c>
      <c r="L361" s="561">
        <v>6</v>
      </c>
      <c r="M361" s="561">
        <v>5</v>
      </c>
      <c r="N361" s="561">
        <v>19</v>
      </c>
      <c r="O361" s="561">
        <v>18</v>
      </c>
      <c r="P361" s="563">
        <v>2</v>
      </c>
      <c r="Q361" s="563">
        <v>3</v>
      </c>
    </row>
    <row r="362" spans="1:17" hidden="1" x14ac:dyDescent="0.25">
      <c r="A362" s="561" t="s">
        <v>9671</v>
      </c>
      <c r="B362" s="561" t="s">
        <v>9817</v>
      </c>
      <c r="C362" s="561" t="s">
        <v>9818</v>
      </c>
      <c r="D362" s="562" t="s">
        <v>9103</v>
      </c>
      <c r="E362" s="561" t="s">
        <v>9819</v>
      </c>
      <c r="F362" s="561" t="s">
        <v>9733</v>
      </c>
      <c r="G362" s="561">
        <v>931</v>
      </c>
      <c r="H362" s="561">
        <v>2</v>
      </c>
      <c r="I362" s="561">
        <v>1</v>
      </c>
      <c r="J362" s="561">
        <v>12</v>
      </c>
      <c r="K362" s="561">
        <v>5</v>
      </c>
      <c r="L362" s="561">
        <v>64</v>
      </c>
      <c r="M362" s="561">
        <v>55</v>
      </c>
      <c r="N362" s="561">
        <v>297</v>
      </c>
      <c r="O362" s="561">
        <v>201</v>
      </c>
      <c r="P362" s="563">
        <v>93</v>
      </c>
      <c r="Q362" s="563">
        <v>201</v>
      </c>
    </row>
    <row r="363" spans="1:17" hidden="1" x14ac:dyDescent="0.25">
      <c r="A363" s="561" t="s">
        <v>9671</v>
      </c>
      <c r="B363" s="561" t="s">
        <v>9817</v>
      </c>
      <c r="C363" s="561" t="s">
        <v>9818</v>
      </c>
      <c r="D363" s="562" t="s">
        <v>9103</v>
      </c>
      <c r="E363" s="561" t="s">
        <v>9819</v>
      </c>
      <c r="F363" s="561" t="s">
        <v>9734</v>
      </c>
      <c r="G363" s="561">
        <v>665</v>
      </c>
      <c r="H363" s="561">
        <v>1</v>
      </c>
      <c r="I363" s="561">
        <v>0</v>
      </c>
      <c r="J363" s="561">
        <v>2</v>
      </c>
      <c r="K363" s="561">
        <v>5</v>
      </c>
      <c r="L363" s="561">
        <v>31</v>
      </c>
      <c r="M363" s="561">
        <v>31</v>
      </c>
      <c r="N363" s="561">
        <v>316</v>
      </c>
      <c r="O363" s="561">
        <v>181</v>
      </c>
      <c r="P363" s="563">
        <v>62</v>
      </c>
      <c r="Q363" s="563">
        <v>36</v>
      </c>
    </row>
    <row r="364" spans="1:17" hidden="1" x14ac:dyDescent="0.25">
      <c r="A364" s="561" t="s">
        <v>9671</v>
      </c>
      <c r="B364" s="561" t="s">
        <v>9817</v>
      </c>
      <c r="C364" s="561" t="s">
        <v>9818</v>
      </c>
      <c r="D364" s="562" t="s">
        <v>9103</v>
      </c>
      <c r="E364" s="561" t="s">
        <v>9819</v>
      </c>
      <c r="F364" s="561" t="s">
        <v>9735</v>
      </c>
      <c r="G364" s="561">
        <v>579</v>
      </c>
      <c r="H364" s="561">
        <v>2</v>
      </c>
      <c r="I364" s="561">
        <v>0</v>
      </c>
      <c r="J364" s="561">
        <v>7</v>
      </c>
      <c r="K364" s="561">
        <v>4</v>
      </c>
      <c r="L364" s="561">
        <v>45</v>
      </c>
      <c r="M364" s="561">
        <v>39</v>
      </c>
      <c r="N364" s="561">
        <v>219</v>
      </c>
      <c r="O364" s="561">
        <v>157</v>
      </c>
      <c r="P364" s="563">
        <v>43</v>
      </c>
      <c r="Q364" s="563">
        <v>63</v>
      </c>
    </row>
    <row r="365" spans="1:17" hidden="1" x14ac:dyDescent="0.25">
      <c r="A365" s="561" t="s">
        <v>9671</v>
      </c>
      <c r="B365" s="561" t="s">
        <v>9817</v>
      </c>
      <c r="C365" s="561" t="s">
        <v>9818</v>
      </c>
      <c r="D365" s="562" t="s">
        <v>9103</v>
      </c>
      <c r="E365" s="561" t="s">
        <v>9819</v>
      </c>
      <c r="F365" s="561" t="s">
        <v>9736</v>
      </c>
      <c r="G365" s="561">
        <v>105</v>
      </c>
      <c r="H365" s="561">
        <v>2</v>
      </c>
      <c r="I365" s="561">
        <v>0</v>
      </c>
      <c r="J365" s="561">
        <v>4</v>
      </c>
      <c r="K365" s="561">
        <v>3</v>
      </c>
      <c r="L365" s="561">
        <v>11</v>
      </c>
      <c r="M365" s="561">
        <v>9</v>
      </c>
      <c r="N365" s="561">
        <v>35</v>
      </c>
      <c r="O365" s="561">
        <v>27</v>
      </c>
      <c r="P365" s="563">
        <v>6</v>
      </c>
      <c r="Q365" s="563">
        <v>8</v>
      </c>
    </row>
    <row r="366" spans="1:17" hidden="1" x14ac:dyDescent="0.25">
      <c r="A366" s="561" t="s">
        <v>9671</v>
      </c>
      <c r="B366" s="561" t="s">
        <v>9817</v>
      </c>
      <c r="C366" s="561" t="s">
        <v>9818</v>
      </c>
      <c r="D366" s="562" t="s">
        <v>9103</v>
      </c>
      <c r="E366" s="561" t="s">
        <v>9819</v>
      </c>
      <c r="F366" s="561" t="s">
        <v>9737</v>
      </c>
      <c r="G366" s="561">
        <v>38055</v>
      </c>
      <c r="H366" s="561">
        <v>216</v>
      </c>
      <c r="I366" s="561">
        <v>206</v>
      </c>
      <c r="J366" s="561">
        <v>647</v>
      </c>
      <c r="K366" s="561">
        <v>634</v>
      </c>
      <c r="L366" s="561">
        <v>2729</v>
      </c>
      <c r="M366" s="561">
        <v>2609</v>
      </c>
      <c r="N366" s="561">
        <v>10485</v>
      </c>
      <c r="O366" s="561">
        <v>9599</v>
      </c>
      <c r="P366" s="563">
        <v>3270</v>
      </c>
      <c r="Q366" s="563">
        <v>7660</v>
      </c>
    </row>
    <row r="367" spans="1:17" hidden="1" x14ac:dyDescent="0.25">
      <c r="A367" s="561" t="s">
        <v>9671</v>
      </c>
      <c r="B367" s="561" t="s">
        <v>9817</v>
      </c>
      <c r="C367" s="561" t="s">
        <v>9818</v>
      </c>
      <c r="D367" s="562" t="s">
        <v>9103</v>
      </c>
      <c r="E367" s="561" t="s">
        <v>9819</v>
      </c>
      <c r="F367" s="561" t="s">
        <v>9738</v>
      </c>
      <c r="G367" s="561">
        <v>58373</v>
      </c>
      <c r="H367" s="561">
        <v>157</v>
      </c>
      <c r="I367" s="561">
        <v>159</v>
      </c>
      <c r="J367" s="561">
        <v>2000</v>
      </c>
      <c r="K367" s="561">
        <v>1714</v>
      </c>
      <c r="L367" s="561">
        <v>5950</v>
      </c>
      <c r="M367" s="561">
        <v>5702</v>
      </c>
      <c r="N367" s="561">
        <v>14821</v>
      </c>
      <c r="O367" s="561">
        <v>13440</v>
      </c>
      <c r="P367" s="563">
        <v>4320</v>
      </c>
      <c r="Q367" s="563">
        <v>10110</v>
      </c>
    </row>
    <row r="368" spans="1:17" hidden="1" x14ac:dyDescent="0.25">
      <c r="A368" s="561" t="s">
        <v>9671</v>
      </c>
      <c r="B368" s="561" t="s">
        <v>9817</v>
      </c>
      <c r="C368" s="561" t="s">
        <v>9818</v>
      </c>
      <c r="D368" s="562" t="s">
        <v>9103</v>
      </c>
      <c r="E368" s="561" t="s">
        <v>9819</v>
      </c>
      <c r="F368" s="561" t="s">
        <v>9739</v>
      </c>
      <c r="G368" s="561">
        <v>98767</v>
      </c>
      <c r="H368" s="561">
        <v>380</v>
      </c>
      <c r="I368" s="561">
        <v>366</v>
      </c>
      <c r="J368" s="561">
        <v>2678</v>
      </c>
      <c r="K368" s="561">
        <v>2365</v>
      </c>
      <c r="L368" s="561">
        <v>8836</v>
      </c>
      <c r="M368" s="561">
        <v>8450</v>
      </c>
      <c r="N368" s="561">
        <v>26192</v>
      </c>
      <c r="O368" s="561">
        <v>23623</v>
      </c>
      <c r="P368" s="563">
        <v>7796</v>
      </c>
      <c r="Q368" s="563">
        <v>18081</v>
      </c>
    </row>
    <row r="369" spans="1:17" hidden="1" x14ac:dyDescent="0.25">
      <c r="A369" s="561" t="s">
        <v>9671</v>
      </c>
      <c r="B369" s="561" t="s">
        <v>9820</v>
      </c>
      <c r="C369" s="561" t="s">
        <v>9821</v>
      </c>
      <c r="D369" s="562" t="s">
        <v>7131</v>
      </c>
      <c r="E369" s="561" t="s">
        <v>9822</v>
      </c>
      <c r="F369" s="561" t="s">
        <v>9732</v>
      </c>
      <c r="G369" s="561">
        <v>104</v>
      </c>
      <c r="H369" s="561">
        <v>0</v>
      </c>
      <c r="I369" s="561">
        <v>0</v>
      </c>
      <c r="J369" s="561">
        <v>3</v>
      </c>
      <c r="K369" s="561">
        <v>2</v>
      </c>
      <c r="L369" s="561">
        <v>3</v>
      </c>
      <c r="M369" s="561">
        <v>2</v>
      </c>
      <c r="N369" s="561">
        <v>41</v>
      </c>
      <c r="O369" s="561">
        <v>33</v>
      </c>
      <c r="P369" s="563">
        <v>8</v>
      </c>
      <c r="Q369" s="563">
        <v>12</v>
      </c>
    </row>
    <row r="370" spans="1:17" hidden="1" x14ac:dyDescent="0.25">
      <c r="A370" s="561" t="s">
        <v>9671</v>
      </c>
      <c r="B370" s="561" t="s">
        <v>9820</v>
      </c>
      <c r="C370" s="561" t="s">
        <v>9821</v>
      </c>
      <c r="D370" s="562" t="s">
        <v>7131</v>
      </c>
      <c r="E370" s="561" t="s">
        <v>9822</v>
      </c>
      <c r="F370" s="561" t="s">
        <v>9733</v>
      </c>
      <c r="G370" s="561">
        <v>43369</v>
      </c>
      <c r="H370" s="561">
        <v>170</v>
      </c>
      <c r="I370" s="561">
        <v>131</v>
      </c>
      <c r="J370" s="561">
        <v>1162</v>
      </c>
      <c r="K370" s="561">
        <v>1078</v>
      </c>
      <c r="L370" s="561">
        <v>3860</v>
      </c>
      <c r="M370" s="561">
        <v>3769</v>
      </c>
      <c r="N370" s="561">
        <v>11426</v>
      </c>
      <c r="O370" s="561">
        <v>10432</v>
      </c>
      <c r="P370" s="563">
        <v>3685</v>
      </c>
      <c r="Q370" s="563">
        <v>7656</v>
      </c>
    </row>
    <row r="371" spans="1:17" hidden="1" x14ac:dyDescent="0.25">
      <c r="A371" s="561" t="s">
        <v>9671</v>
      </c>
      <c r="B371" s="561" t="s">
        <v>9820</v>
      </c>
      <c r="C371" s="561" t="s">
        <v>9821</v>
      </c>
      <c r="D371" s="562" t="s">
        <v>7131</v>
      </c>
      <c r="E371" s="561" t="s">
        <v>9822</v>
      </c>
      <c r="F371" s="561" t="s">
        <v>9734</v>
      </c>
      <c r="G371" s="561">
        <v>432</v>
      </c>
      <c r="H371" s="561">
        <v>1</v>
      </c>
      <c r="I371" s="561">
        <v>3</v>
      </c>
      <c r="J371" s="561">
        <v>3</v>
      </c>
      <c r="K371" s="561">
        <v>1</v>
      </c>
      <c r="L371" s="561">
        <v>26</v>
      </c>
      <c r="M371" s="561">
        <v>23</v>
      </c>
      <c r="N371" s="561">
        <v>209</v>
      </c>
      <c r="O371" s="561">
        <v>102</v>
      </c>
      <c r="P371" s="563">
        <v>26</v>
      </c>
      <c r="Q371" s="563">
        <v>38</v>
      </c>
    </row>
    <row r="372" spans="1:17" hidden="1" x14ac:dyDescent="0.25">
      <c r="A372" s="561" t="s">
        <v>9671</v>
      </c>
      <c r="B372" s="561" t="s">
        <v>9820</v>
      </c>
      <c r="C372" s="561" t="s">
        <v>9821</v>
      </c>
      <c r="D372" s="562" t="s">
        <v>7131</v>
      </c>
      <c r="E372" s="561" t="s">
        <v>9822</v>
      </c>
      <c r="F372" s="561" t="s">
        <v>9735</v>
      </c>
      <c r="G372" s="561">
        <v>2651</v>
      </c>
      <c r="H372" s="561">
        <v>0</v>
      </c>
      <c r="I372" s="561">
        <v>0</v>
      </c>
      <c r="J372" s="561">
        <v>8</v>
      </c>
      <c r="K372" s="561">
        <v>13</v>
      </c>
      <c r="L372" s="561">
        <v>107</v>
      </c>
      <c r="M372" s="561">
        <v>136</v>
      </c>
      <c r="N372" s="561">
        <v>820</v>
      </c>
      <c r="O372" s="561">
        <v>633</v>
      </c>
      <c r="P372" s="563">
        <v>319</v>
      </c>
      <c r="Q372" s="563">
        <v>615</v>
      </c>
    </row>
    <row r="373" spans="1:17" hidden="1" x14ac:dyDescent="0.25">
      <c r="A373" s="561" t="s">
        <v>9671</v>
      </c>
      <c r="B373" s="561" t="s">
        <v>9820</v>
      </c>
      <c r="C373" s="561" t="s">
        <v>9821</v>
      </c>
      <c r="D373" s="562" t="s">
        <v>7131</v>
      </c>
      <c r="E373" s="561" t="s">
        <v>9822</v>
      </c>
      <c r="F373" s="561" t="s">
        <v>9736</v>
      </c>
      <c r="G373" s="561">
        <v>141</v>
      </c>
      <c r="H373" s="561">
        <v>0</v>
      </c>
      <c r="I373" s="561">
        <v>1</v>
      </c>
      <c r="J373" s="561">
        <v>2</v>
      </c>
      <c r="K373" s="561">
        <v>3</v>
      </c>
      <c r="L373" s="561">
        <v>10</v>
      </c>
      <c r="M373" s="561">
        <v>11</v>
      </c>
      <c r="N373" s="561">
        <v>46</v>
      </c>
      <c r="O373" s="561">
        <v>44</v>
      </c>
      <c r="P373" s="563">
        <v>6</v>
      </c>
      <c r="Q373" s="563">
        <v>18</v>
      </c>
    </row>
    <row r="374" spans="1:17" hidden="1" x14ac:dyDescent="0.25">
      <c r="A374" s="561" t="s">
        <v>9671</v>
      </c>
      <c r="B374" s="561" t="s">
        <v>9820</v>
      </c>
      <c r="C374" s="561" t="s">
        <v>9821</v>
      </c>
      <c r="D374" s="562" t="s">
        <v>7131</v>
      </c>
      <c r="E374" s="561" t="s">
        <v>9822</v>
      </c>
      <c r="F374" s="561" t="s">
        <v>9737</v>
      </c>
      <c r="G374" s="561">
        <v>8369</v>
      </c>
      <c r="H374" s="561">
        <v>63</v>
      </c>
      <c r="I374" s="561">
        <v>55</v>
      </c>
      <c r="J374" s="561">
        <v>362</v>
      </c>
      <c r="K374" s="561">
        <v>344</v>
      </c>
      <c r="L374" s="561">
        <v>1122</v>
      </c>
      <c r="M374" s="561">
        <v>1028</v>
      </c>
      <c r="N374" s="561">
        <v>1917</v>
      </c>
      <c r="O374" s="561">
        <v>2358</v>
      </c>
      <c r="P374" s="563">
        <v>323</v>
      </c>
      <c r="Q374" s="563">
        <v>797</v>
      </c>
    </row>
    <row r="375" spans="1:17" hidden="1" x14ac:dyDescent="0.25">
      <c r="A375" s="561" t="s">
        <v>9671</v>
      </c>
      <c r="B375" s="561" t="s">
        <v>9820</v>
      </c>
      <c r="C375" s="561" t="s">
        <v>9821</v>
      </c>
      <c r="D375" s="562" t="s">
        <v>7131</v>
      </c>
      <c r="E375" s="561" t="s">
        <v>9822</v>
      </c>
      <c r="F375" s="561" t="s">
        <v>9738</v>
      </c>
      <c r="G375" s="561">
        <v>1588</v>
      </c>
      <c r="H375" s="561">
        <v>41</v>
      </c>
      <c r="I375" s="561">
        <v>33</v>
      </c>
      <c r="J375" s="561">
        <v>46</v>
      </c>
      <c r="K375" s="561">
        <v>35</v>
      </c>
      <c r="L375" s="561">
        <v>100</v>
      </c>
      <c r="M375" s="561">
        <v>117</v>
      </c>
      <c r="N375" s="561">
        <v>421</v>
      </c>
      <c r="O375" s="561">
        <v>452</v>
      </c>
      <c r="P375" s="563">
        <v>119</v>
      </c>
      <c r="Q375" s="563">
        <v>224</v>
      </c>
    </row>
    <row r="376" spans="1:17" hidden="1" x14ac:dyDescent="0.25">
      <c r="A376" s="561" t="s">
        <v>9671</v>
      </c>
      <c r="B376" s="561" t="s">
        <v>9820</v>
      </c>
      <c r="C376" s="561" t="s">
        <v>9821</v>
      </c>
      <c r="D376" s="562" t="s">
        <v>7131</v>
      </c>
      <c r="E376" s="561" t="s">
        <v>9822</v>
      </c>
      <c r="F376" s="561" t="s">
        <v>9739</v>
      </c>
      <c r="G376" s="561">
        <v>56654</v>
      </c>
      <c r="H376" s="561">
        <v>275</v>
      </c>
      <c r="I376" s="561">
        <v>223</v>
      </c>
      <c r="J376" s="561">
        <v>1586</v>
      </c>
      <c r="K376" s="561">
        <v>1476</v>
      </c>
      <c r="L376" s="561">
        <v>5228</v>
      </c>
      <c r="M376" s="561">
        <v>5086</v>
      </c>
      <c r="N376" s="561">
        <v>14880</v>
      </c>
      <c r="O376" s="561">
        <v>14054</v>
      </c>
      <c r="P376" s="563">
        <v>4486</v>
      </c>
      <c r="Q376" s="563">
        <v>9360</v>
      </c>
    </row>
    <row r="377" spans="1:17" hidden="1" x14ac:dyDescent="0.25">
      <c r="A377" s="561" t="s">
        <v>9671</v>
      </c>
      <c r="B377" s="561" t="s">
        <v>9823</v>
      </c>
      <c r="C377" s="561" t="s">
        <v>9824</v>
      </c>
      <c r="D377" s="562" t="s">
        <v>8195</v>
      </c>
      <c r="E377" s="561" t="s">
        <v>9825</v>
      </c>
      <c r="F377" s="561" t="s">
        <v>9732</v>
      </c>
      <c r="G377" s="561">
        <v>241</v>
      </c>
      <c r="H377" s="561">
        <v>0</v>
      </c>
      <c r="I377" s="561">
        <v>1</v>
      </c>
      <c r="J377" s="561">
        <v>3</v>
      </c>
      <c r="K377" s="561">
        <v>2</v>
      </c>
      <c r="L377" s="561">
        <v>9</v>
      </c>
      <c r="M377" s="561">
        <v>12</v>
      </c>
      <c r="N377" s="561">
        <v>98</v>
      </c>
      <c r="O377" s="561">
        <v>68</v>
      </c>
      <c r="P377" s="563">
        <v>12</v>
      </c>
      <c r="Q377" s="563">
        <v>36</v>
      </c>
    </row>
    <row r="378" spans="1:17" hidden="1" x14ac:dyDescent="0.25">
      <c r="A378" s="561" t="s">
        <v>9671</v>
      </c>
      <c r="B378" s="561" t="s">
        <v>9823</v>
      </c>
      <c r="C378" s="561" t="s">
        <v>9824</v>
      </c>
      <c r="D378" s="562" t="s">
        <v>8195</v>
      </c>
      <c r="E378" s="561" t="s">
        <v>9825</v>
      </c>
      <c r="F378" s="561" t="s">
        <v>9733</v>
      </c>
      <c r="G378" s="561">
        <v>32683</v>
      </c>
      <c r="H378" s="561">
        <v>161</v>
      </c>
      <c r="I378" s="561">
        <v>163</v>
      </c>
      <c r="J378" s="561">
        <v>1132</v>
      </c>
      <c r="K378" s="561">
        <v>1067</v>
      </c>
      <c r="L378" s="561">
        <v>3321</v>
      </c>
      <c r="M378" s="561">
        <v>3237</v>
      </c>
      <c r="N378" s="561">
        <v>8381</v>
      </c>
      <c r="O378" s="561">
        <v>7658</v>
      </c>
      <c r="P378" s="563">
        <v>2394</v>
      </c>
      <c r="Q378" s="563">
        <v>5169</v>
      </c>
    </row>
    <row r="379" spans="1:17" hidden="1" x14ac:dyDescent="0.25">
      <c r="A379" s="561" t="s">
        <v>9671</v>
      </c>
      <c r="B379" s="561" t="s">
        <v>9823</v>
      </c>
      <c r="C379" s="561" t="s">
        <v>9824</v>
      </c>
      <c r="D379" s="562" t="s">
        <v>8195</v>
      </c>
      <c r="E379" s="561" t="s">
        <v>9825</v>
      </c>
      <c r="F379" s="561" t="s">
        <v>9734</v>
      </c>
      <c r="G379" s="561">
        <v>1539</v>
      </c>
      <c r="H379" s="561">
        <v>1</v>
      </c>
      <c r="I379" s="561">
        <v>0</v>
      </c>
      <c r="J379" s="561">
        <v>8</v>
      </c>
      <c r="K379" s="561">
        <v>7</v>
      </c>
      <c r="L379" s="561">
        <v>111</v>
      </c>
      <c r="M379" s="561">
        <v>127</v>
      </c>
      <c r="N379" s="561">
        <v>690</v>
      </c>
      <c r="O379" s="561">
        <v>405</v>
      </c>
      <c r="P379" s="563">
        <v>79</v>
      </c>
      <c r="Q379" s="563">
        <v>111</v>
      </c>
    </row>
    <row r="380" spans="1:17" hidden="1" x14ac:dyDescent="0.25">
      <c r="A380" s="561" t="s">
        <v>9671</v>
      </c>
      <c r="B380" s="561" t="s">
        <v>9823</v>
      </c>
      <c r="C380" s="561" t="s">
        <v>9824</v>
      </c>
      <c r="D380" s="562" t="s">
        <v>8195</v>
      </c>
      <c r="E380" s="561" t="s">
        <v>9825</v>
      </c>
      <c r="F380" s="561" t="s">
        <v>9735</v>
      </c>
      <c r="G380" s="561">
        <v>3714</v>
      </c>
      <c r="H380" s="561">
        <v>0</v>
      </c>
      <c r="I380" s="561">
        <v>2</v>
      </c>
      <c r="J380" s="561">
        <v>47</v>
      </c>
      <c r="K380" s="561">
        <v>51</v>
      </c>
      <c r="L380" s="561">
        <v>292</v>
      </c>
      <c r="M380" s="561">
        <v>284</v>
      </c>
      <c r="N380" s="561">
        <v>1102</v>
      </c>
      <c r="O380" s="561">
        <v>842</v>
      </c>
      <c r="P380" s="563">
        <v>384</v>
      </c>
      <c r="Q380" s="563">
        <v>710</v>
      </c>
    </row>
    <row r="381" spans="1:17" hidden="1" x14ac:dyDescent="0.25">
      <c r="A381" s="561" t="s">
        <v>9671</v>
      </c>
      <c r="B381" s="561" t="s">
        <v>9823</v>
      </c>
      <c r="C381" s="561" t="s">
        <v>9824</v>
      </c>
      <c r="D381" s="562" t="s">
        <v>8195</v>
      </c>
      <c r="E381" s="561" t="s">
        <v>9825</v>
      </c>
      <c r="F381" s="561" t="s">
        <v>9736</v>
      </c>
      <c r="G381" s="561">
        <v>182</v>
      </c>
      <c r="H381" s="561">
        <v>1</v>
      </c>
      <c r="I381" s="561">
        <v>1</v>
      </c>
      <c r="J381" s="561">
        <v>4</v>
      </c>
      <c r="K381" s="561">
        <v>4</v>
      </c>
      <c r="L381" s="561">
        <v>20</v>
      </c>
      <c r="M381" s="561">
        <v>14</v>
      </c>
      <c r="N381" s="561">
        <v>55</v>
      </c>
      <c r="O381" s="561">
        <v>48</v>
      </c>
      <c r="P381" s="563">
        <v>11</v>
      </c>
      <c r="Q381" s="563">
        <v>24</v>
      </c>
    </row>
    <row r="382" spans="1:17" hidden="1" x14ac:dyDescent="0.25">
      <c r="A382" s="561" t="s">
        <v>9671</v>
      </c>
      <c r="B382" s="561" t="s">
        <v>9823</v>
      </c>
      <c r="C382" s="561" t="s">
        <v>9824</v>
      </c>
      <c r="D382" s="562" t="s">
        <v>8195</v>
      </c>
      <c r="E382" s="561" t="s">
        <v>9825</v>
      </c>
      <c r="F382" s="561" t="s">
        <v>9737</v>
      </c>
      <c r="G382" s="561">
        <v>877</v>
      </c>
      <c r="H382" s="561">
        <v>7</v>
      </c>
      <c r="I382" s="561">
        <v>9</v>
      </c>
      <c r="J382" s="561">
        <v>36</v>
      </c>
      <c r="K382" s="561">
        <v>44</v>
      </c>
      <c r="L382" s="561">
        <v>94</v>
      </c>
      <c r="M382" s="561">
        <v>81</v>
      </c>
      <c r="N382" s="561">
        <v>267</v>
      </c>
      <c r="O382" s="561">
        <v>219</v>
      </c>
      <c r="P382" s="563">
        <v>33</v>
      </c>
      <c r="Q382" s="563">
        <v>87</v>
      </c>
    </row>
    <row r="383" spans="1:17" hidden="1" x14ac:dyDescent="0.25">
      <c r="A383" s="561" t="s">
        <v>9671</v>
      </c>
      <c r="B383" s="561" t="s">
        <v>9823</v>
      </c>
      <c r="C383" s="561" t="s">
        <v>9824</v>
      </c>
      <c r="D383" s="562" t="s">
        <v>8195</v>
      </c>
      <c r="E383" s="561" t="s">
        <v>9825</v>
      </c>
      <c r="F383" s="561" t="s">
        <v>9738</v>
      </c>
      <c r="G383" s="561">
        <v>8068</v>
      </c>
      <c r="H383" s="561">
        <v>26</v>
      </c>
      <c r="I383" s="561">
        <v>24</v>
      </c>
      <c r="J383" s="561">
        <v>127</v>
      </c>
      <c r="K383" s="561">
        <v>119</v>
      </c>
      <c r="L383" s="561">
        <v>713</v>
      </c>
      <c r="M383" s="561">
        <v>672</v>
      </c>
      <c r="N383" s="561">
        <v>2557</v>
      </c>
      <c r="O383" s="561">
        <v>2011</v>
      </c>
      <c r="P383" s="563">
        <v>610</v>
      </c>
      <c r="Q383" s="563">
        <v>1209</v>
      </c>
    </row>
    <row r="384" spans="1:17" hidden="1" x14ac:dyDescent="0.25">
      <c r="A384" s="561" t="s">
        <v>9671</v>
      </c>
      <c r="B384" s="561" t="s">
        <v>9823</v>
      </c>
      <c r="C384" s="561" t="s">
        <v>9824</v>
      </c>
      <c r="D384" s="562" t="s">
        <v>8195</v>
      </c>
      <c r="E384" s="561" t="s">
        <v>9825</v>
      </c>
      <c r="F384" s="561" t="s">
        <v>9739</v>
      </c>
      <c r="G384" s="561">
        <v>47304</v>
      </c>
      <c r="H384" s="561">
        <v>196</v>
      </c>
      <c r="I384" s="561">
        <v>200</v>
      </c>
      <c r="J384" s="561">
        <v>1357</v>
      </c>
      <c r="K384" s="561">
        <v>1294</v>
      </c>
      <c r="L384" s="561">
        <v>4560</v>
      </c>
      <c r="M384" s="561">
        <v>4427</v>
      </c>
      <c r="N384" s="561">
        <v>13150</v>
      </c>
      <c r="O384" s="561">
        <v>11251</v>
      </c>
      <c r="P384" s="563">
        <v>3523</v>
      </c>
      <c r="Q384" s="563">
        <v>7346</v>
      </c>
    </row>
    <row r="385" spans="1:17" hidden="1" x14ac:dyDescent="0.25">
      <c r="A385" s="561" t="s">
        <v>9671</v>
      </c>
      <c r="B385" s="561" t="s">
        <v>9826</v>
      </c>
      <c r="C385" s="561" t="s">
        <v>9827</v>
      </c>
      <c r="D385" s="562" t="s">
        <v>2353</v>
      </c>
      <c r="E385" s="561" t="s">
        <v>9828</v>
      </c>
      <c r="F385" s="561" t="s">
        <v>9732</v>
      </c>
      <c r="G385" s="561">
        <v>6673</v>
      </c>
      <c r="H385" s="561">
        <v>2</v>
      </c>
      <c r="I385" s="561">
        <v>2</v>
      </c>
      <c r="J385" s="561">
        <v>62</v>
      </c>
      <c r="K385" s="561">
        <v>50</v>
      </c>
      <c r="L385" s="561">
        <v>508</v>
      </c>
      <c r="M385" s="561">
        <v>505</v>
      </c>
      <c r="N385" s="561">
        <v>2055</v>
      </c>
      <c r="O385" s="561">
        <v>1564</v>
      </c>
      <c r="P385" s="563">
        <v>600</v>
      </c>
      <c r="Q385" s="563">
        <v>1325</v>
      </c>
    </row>
    <row r="386" spans="1:17" hidden="1" x14ac:dyDescent="0.25">
      <c r="A386" s="561" t="s">
        <v>9671</v>
      </c>
      <c r="B386" s="561" t="s">
        <v>9826</v>
      </c>
      <c r="C386" s="561" t="s">
        <v>9827</v>
      </c>
      <c r="D386" s="562" t="s">
        <v>2353</v>
      </c>
      <c r="E386" s="561" t="s">
        <v>9828</v>
      </c>
      <c r="F386" s="561" t="s">
        <v>9733</v>
      </c>
      <c r="G386" s="561">
        <v>1152</v>
      </c>
      <c r="H386" s="561">
        <v>4</v>
      </c>
      <c r="I386" s="561">
        <v>1</v>
      </c>
      <c r="J386" s="561">
        <v>21</v>
      </c>
      <c r="K386" s="561">
        <v>17</v>
      </c>
      <c r="L386" s="561">
        <v>109</v>
      </c>
      <c r="M386" s="561">
        <v>74</v>
      </c>
      <c r="N386" s="561">
        <v>321</v>
      </c>
      <c r="O386" s="561">
        <v>240</v>
      </c>
      <c r="P386" s="563">
        <v>124</v>
      </c>
      <c r="Q386" s="563">
        <v>241</v>
      </c>
    </row>
    <row r="387" spans="1:17" hidden="1" x14ac:dyDescent="0.25">
      <c r="A387" s="561" t="s">
        <v>9671</v>
      </c>
      <c r="B387" s="561" t="s">
        <v>9826</v>
      </c>
      <c r="C387" s="561" t="s">
        <v>9827</v>
      </c>
      <c r="D387" s="562" t="s">
        <v>2353</v>
      </c>
      <c r="E387" s="561" t="s">
        <v>9828</v>
      </c>
      <c r="F387" s="561" t="s">
        <v>9734</v>
      </c>
      <c r="G387" s="561">
        <v>223</v>
      </c>
      <c r="H387" s="561">
        <v>0</v>
      </c>
      <c r="I387" s="561">
        <v>0</v>
      </c>
      <c r="J387" s="561">
        <v>1</v>
      </c>
      <c r="K387" s="561">
        <v>2</v>
      </c>
      <c r="L387" s="561">
        <v>10</v>
      </c>
      <c r="M387" s="561">
        <v>9</v>
      </c>
      <c r="N387" s="561">
        <v>117</v>
      </c>
      <c r="O387" s="561">
        <v>59</v>
      </c>
      <c r="P387" s="563">
        <v>13</v>
      </c>
      <c r="Q387" s="563">
        <v>12</v>
      </c>
    </row>
    <row r="388" spans="1:17" hidden="1" x14ac:dyDescent="0.25">
      <c r="A388" s="561" t="s">
        <v>9671</v>
      </c>
      <c r="B388" s="561" t="s">
        <v>9826</v>
      </c>
      <c r="C388" s="561" t="s">
        <v>9827</v>
      </c>
      <c r="D388" s="562" t="s">
        <v>2353</v>
      </c>
      <c r="E388" s="561" t="s">
        <v>9828</v>
      </c>
      <c r="F388" s="561" t="s">
        <v>9735</v>
      </c>
      <c r="G388" s="561">
        <v>45</v>
      </c>
      <c r="H388" s="561">
        <v>0</v>
      </c>
      <c r="I388" s="561">
        <v>0</v>
      </c>
      <c r="J388" s="561">
        <v>1</v>
      </c>
      <c r="K388" s="561">
        <v>3</v>
      </c>
      <c r="L388" s="561">
        <v>5</v>
      </c>
      <c r="M388" s="561">
        <v>3</v>
      </c>
      <c r="N388" s="561">
        <v>17</v>
      </c>
      <c r="O388" s="561">
        <v>9</v>
      </c>
      <c r="P388" s="563">
        <v>3</v>
      </c>
      <c r="Q388" s="563">
        <v>4</v>
      </c>
    </row>
    <row r="389" spans="1:17" hidden="1" x14ac:dyDescent="0.25">
      <c r="A389" s="561" t="s">
        <v>9671</v>
      </c>
      <c r="B389" s="561" t="s">
        <v>9826</v>
      </c>
      <c r="C389" s="561" t="s">
        <v>9827</v>
      </c>
      <c r="D389" s="562" t="s">
        <v>2353</v>
      </c>
      <c r="E389" s="561" t="s">
        <v>9828</v>
      </c>
      <c r="F389" s="561" t="s">
        <v>9736</v>
      </c>
      <c r="G389" s="561">
        <v>25357</v>
      </c>
      <c r="H389" s="561">
        <v>79</v>
      </c>
      <c r="I389" s="561">
        <v>78</v>
      </c>
      <c r="J389" s="561">
        <v>663</v>
      </c>
      <c r="K389" s="561">
        <v>624</v>
      </c>
      <c r="L389" s="561">
        <v>2325</v>
      </c>
      <c r="M389" s="561">
        <v>2148</v>
      </c>
      <c r="N389" s="561">
        <v>6619</v>
      </c>
      <c r="O389" s="561">
        <v>5561</v>
      </c>
      <c r="P389" s="563">
        <v>2283</v>
      </c>
      <c r="Q389" s="563">
        <v>4977</v>
      </c>
    </row>
    <row r="390" spans="1:17" hidden="1" x14ac:dyDescent="0.25">
      <c r="A390" s="561" t="s">
        <v>9671</v>
      </c>
      <c r="B390" s="561" t="s">
        <v>9826</v>
      </c>
      <c r="C390" s="561" t="s">
        <v>9827</v>
      </c>
      <c r="D390" s="562" t="s">
        <v>2353</v>
      </c>
      <c r="E390" s="561" t="s">
        <v>9828</v>
      </c>
      <c r="F390" s="561" t="s">
        <v>9737</v>
      </c>
      <c r="G390" s="561">
        <v>1345</v>
      </c>
      <c r="H390" s="561">
        <v>5</v>
      </c>
      <c r="I390" s="561">
        <v>6</v>
      </c>
      <c r="J390" s="561">
        <v>26</v>
      </c>
      <c r="K390" s="561">
        <v>26</v>
      </c>
      <c r="L390" s="561">
        <v>109</v>
      </c>
      <c r="M390" s="561">
        <v>103</v>
      </c>
      <c r="N390" s="561">
        <v>367</v>
      </c>
      <c r="O390" s="561">
        <v>319</v>
      </c>
      <c r="P390" s="563">
        <v>115</v>
      </c>
      <c r="Q390" s="563">
        <v>269</v>
      </c>
    </row>
    <row r="391" spans="1:17" hidden="1" x14ac:dyDescent="0.25">
      <c r="A391" s="561" t="s">
        <v>9671</v>
      </c>
      <c r="B391" s="561" t="s">
        <v>9826</v>
      </c>
      <c r="C391" s="561" t="s">
        <v>9827</v>
      </c>
      <c r="D391" s="562" t="s">
        <v>2353</v>
      </c>
      <c r="E391" s="561" t="s">
        <v>9828</v>
      </c>
      <c r="F391" s="561" t="s">
        <v>9738</v>
      </c>
      <c r="G391" s="561">
        <v>1273</v>
      </c>
      <c r="H391" s="561">
        <v>39</v>
      </c>
      <c r="I391" s="561">
        <v>39</v>
      </c>
      <c r="J391" s="561">
        <v>88</v>
      </c>
      <c r="K391" s="561">
        <v>70</v>
      </c>
      <c r="L391" s="561">
        <v>86</v>
      </c>
      <c r="M391" s="561">
        <v>77</v>
      </c>
      <c r="N391" s="561">
        <v>380</v>
      </c>
      <c r="O391" s="561">
        <v>287</v>
      </c>
      <c r="P391" s="563">
        <v>73</v>
      </c>
      <c r="Q391" s="563">
        <v>134</v>
      </c>
    </row>
    <row r="392" spans="1:17" hidden="1" x14ac:dyDescent="0.25">
      <c r="A392" s="561" t="s">
        <v>9671</v>
      </c>
      <c r="B392" s="561" t="s">
        <v>9826</v>
      </c>
      <c r="C392" s="561" t="s">
        <v>9827</v>
      </c>
      <c r="D392" s="562" t="s">
        <v>2353</v>
      </c>
      <c r="E392" s="561" t="s">
        <v>9828</v>
      </c>
      <c r="F392" s="561" t="s">
        <v>9739</v>
      </c>
      <c r="G392" s="561">
        <v>36068</v>
      </c>
      <c r="H392" s="561">
        <v>129</v>
      </c>
      <c r="I392" s="561">
        <v>126</v>
      </c>
      <c r="J392" s="561">
        <v>862</v>
      </c>
      <c r="K392" s="561">
        <v>792</v>
      </c>
      <c r="L392" s="561">
        <v>3152</v>
      </c>
      <c r="M392" s="561">
        <v>2919</v>
      </c>
      <c r="N392" s="561">
        <v>9876</v>
      </c>
      <c r="O392" s="561">
        <v>8039</v>
      </c>
      <c r="P392" s="563">
        <v>3211</v>
      </c>
      <c r="Q392" s="563">
        <v>6962</v>
      </c>
    </row>
    <row r="393" spans="1:17" hidden="1" x14ac:dyDescent="0.25">
      <c r="A393" s="561" t="s">
        <v>9671</v>
      </c>
      <c r="B393" s="561" t="s">
        <v>9829</v>
      </c>
      <c r="C393" s="561" t="s">
        <v>9830</v>
      </c>
      <c r="D393" s="562" t="s">
        <v>6291</v>
      </c>
      <c r="E393" s="561" t="s">
        <v>9831</v>
      </c>
      <c r="F393" s="561" t="s">
        <v>9732</v>
      </c>
      <c r="G393" s="561">
        <v>135</v>
      </c>
      <c r="H393" s="561">
        <v>0</v>
      </c>
      <c r="I393" s="561">
        <v>0</v>
      </c>
      <c r="J393" s="561">
        <v>3</v>
      </c>
      <c r="K393" s="561">
        <v>2</v>
      </c>
      <c r="L393" s="561">
        <v>8</v>
      </c>
      <c r="M393" s="561">
        <v>5</v>
      </c>
      <c r="N393" s="561">
        <v>62</v>
      </c>
      <c r="O393" s="561">
        <v>40</v>
      </c>
      <c r="P393" s="563">
        <v>7</v>
      </c>
      <c r="Q393" s="563">
        <v>8</v>
      </c>
    </row>
    <row r="394" spans="1:17" hidden="1" x14ac:dyDescent="0.25">
      <c r="A394" s="561" t="s">
        <v>9671</v>
      </c>
      <c r="B394" s="561" t="s">
        <v>9829</v>
      </c>
      <c r="C394" s="561" t="s">
        <v>9830</v>
      </c>
      <c r="D394" s="562" t="s">
        <v>6291</v>
      </c>
      <c r="E394" s="561" t="s">
        <v>9831</v>
      </c>
      <c r="F394" s="561" t="s">
        <v>9733</v>
      </c>
      <c r="G394" s="561">
        <v>39601</v>
      </c>
      <c r="H394" s="561">
        <v>113</v>
      </c>
      <c r="I394" s="561">
        <v>104</v>
      </c>
      <c r="J394" s="561">
        <v>987</v>
      </c>
      <c r="K394" s="561">
        <v>868</v>
      </c>
      <c r="L394" s="561">
        <v>3570</v>
      </c>
      <c r="M394" s="561">
        <v>3371</v>
      </c>
      <c r="N394" s="561">
        <v>10627</v>
      </c>
      <c r="O394" s="561">
        <v>8510</v>
      </c>
      <c r="P394" s="563">
        <v>3596</v>
      </c>
      <c r="Q394" s="563">
        <v>7855</v>
      </c>
    </row>
    <row r="395" spans="1:17" hidden="1" x14ac:dyDescent="0.25">
      <c r="A395" s="561" t="s">
        <v>9671</v>
      </c>
      <c r="B395" s="561" t="s">
        <v>9829</v>
      </c>
      <c r="C395" s="561" t="s">
        <v>9830</v>
      </c>
      <c r="D395" s="562" t="s">
        <v>6291</v>
      </c>
      <c r="E395" s="561" t="s">
        <v>9831</v>
      </c>
      <c r="F395" s="561" t="s">
        <v>9734</v>
      </c>
      <c r="G395" s="561">
        <v>1683</v>
      </c>
      <c r="H395" s="561">
        <v>2</v>
      </c>
      <c r="I395" s="561">
        <v>0</v>
      </c>
      <c r="J395" s="561">
        <v>10</v>
      </c>
      <c r="K395" s="561">
        <v>7</v>
      </c>
      <c r="L395" s="561">
        <v>121</v>
      </c>
      <c r="M395" s="561">
        <v>112</v>
      </c>
      <c r="N395" s="561">
        <v>814</v>
      </c>
      <c r="O395" s="561">
        <v>344</v>
      </c>
      <c r="P395" s="563">
        <v>114</v>
      </c>
      <c r="Q395" s="563">
        <v>159</v>
      </c>
    </row>
    <row r="396" spans="1:17" hidden="1" x14ac:dyDescent="0.25">
      <c r="A396" s="561" t="s">
        <v>9671</v>
      </c>
      <c r="B396" s="561" t="s">
        <v>9829</v>
      </c>
      <c r="C396" s="561" t="s">
        <v>9830</v>
      </c>
      <c r="D396" s="562" t="s">
        <v>6291</v>
      </c>
      <c r="E396" s="561" t="s">
        <v>9831</v>
      </c>
      <c r="F396" s="561" t="s">
        <v>9735</v>
      </c>
      <c r="G396" s="561">
        <v>167</v>
      </c>
      <c r="H396" s="561">
        <v>0</v>
      </c>
      <c r="I396" s="561">
        <v>0</v>
      </c>
      <c r="J396" s="561">
        <v>1</v>
      </c>
      <c r="K396" s="561">
        <v>2</v>
      </c>
      <c r="L396" s="561">
        <v>15</v>
      </c>
      <c r="M396" s="561">
        <v>17</v>
      </c>
      <c r="N396" s="561">
        <v>40</v>
      </c>
      <c r="O396" s="561">
        <v>58</v>
      </c>
      <c r="P396" s="563">
        <v>12</v>
      </c>
      <c r="Q396" s="563">
        <v>22</v>
      </c>
    </row>
    <row r="397" spans="1:17" hidden="1" x14ac:dyDescent="0.25">
      <c r="A397" s="561" t="s">
        <v>9671</v>
      </c>
      <c r="B397" s="561" t="s">
        <v>9829</v>
      </c>
      <c r="C397" s="561" t="s">
        <v>9830</v>
      </c>
      <c r="D397" s="562" t="s">
        <v>6291</v>
      </c>
      <c r="E397" s="561" t="s">
        <v>9831</v>
      </c>
      <c r="F397" s="561" t="s">
        <v>9736</v>
      </c>
      <c r="G397" s="561">
        <v>197</v>
      </c>
      <c r="H397" s="561">
        <v>1</v>
      </c>
      <c r="I397" s="561">
        <v>1</v>
      </c>
      <c r="J397" s="561">
        <v>3</v>
      </c>
      <c r="K397" s="561">
        <v>5</v>
      </c>
      <c r="L397" s="561">
        <v>14</v>
      </c>
      <c r="M397" s="561">
        <v>19</v>
      </c>
      <c r="N397" s="561">
        <v>73</v>
      </c>
      <c r="O397" s="561">
        <v>47</v>
      </c>
      <c r="P397" s="563">
        <v>12</v>
      </c>
      <c r="Q397" s="563">
        <v>22</v>
      </c>
    </row>
    <row r="398" spans="1:17" hidden="1" x14ac:dyDescent="0.25">
      <c r="A398" s="561" t="s">
        <v>9671</v>
      </c>
      <c r="B398" s="561" t="s">
        <v>9829</v>
      </c>
      <c r="C398" s="561" t="s">
        <v>9830</v>
      </c>
      <c r="D398" s="562" t="s">
        <v>6291</v>
      </c>
      <c r="E398" s="561" t="s">
        <v>9831</v>
      </c>
      <c r="F398" s="561" t="s">
        <v>9737</v>
      </c>
      <c r="G398" s="561">
        <v>670</v>
      </c>
      <c r="H398" s="561">
        <v>0</v>
      </c>
      <c r="I398" s="561">
        <v>1</v>
      </c>
      <c r="J398" s="561">
        <v>21</v>
      </c>
      <c r="K398" s="561">
        <v>16</v>
      </c>
      <c r="L398" s="561">
        <v>40</v>
      </c>
      <c r="M398" s="561">
        <v>46</v>
      </c>
      <c r="N398" s="561">
        <v>236</v>
      </c>
      <c r="O398" s="561">
        <v>162</v>
      </c>
      <c r="P398" s="563">
        <v>50</v>
      </c>
      <c r="Q398" s="563">
        <v>98</v>
      </c>
    </row>
    <row r="399" spans="1:17" hidden="1" x14ac:dyDescent="0.25">
      <c r="A399" s="561" t="s">
        <v>9671</v>
      </c>
      <c r="B399" s="561" t="s">
        <v>9829</v>
      </c>
      <c r="C399" s="561" t="s">
        <v>9830</v>
      </c>
      <c r="D399" s="562" t="s">
        <v>6291</v>
      </c>
      <c r="E399" s="561" t="s">
        <v>9831</v>
      </c>
      <c r="F399" s="561" t="s">
        <v>9738</v>
      </c>
      <c r="G399" s="561">
        <v>14012</v>
      </c>
      <c r="H399" s="561">
        <v>106</v>
      </c>
      <c r="I399" s="561">
        <v>85</v>
      </c>
      <c r="J399" s="561">
        <v>385</v>
      </c>
      <c r="K399" s="561">
        <v>351</v>
      </c>
      <c r="L399" s="561">
        <v>1050</v>
      </c>
      <c r="M399" s="561">
        <v>968</v>
      </c>
      <c r="N399" s="561">
        <v>3651</v>
      </c>
      <c r="O399" s="561">
        <v>3268</v>
      </c>
      <c r="P399" s="563">
        <v>1346</v>
      </c>
      <c r="Q399" s="563">
        <v>2802</v>
      </c>
    </row>
    <row r="400" spans="1:17" hidden="1" x14ac:dyDescent="0.25">
      <c r="A400" s="561" t="s">
        <v>9671</v>
      </c>
      <c r="B400" s="561" t="s">
        <v>9829</v>
      </c>
      <c r="C400" s="561" t="s">
        <v>9830</v>
      </c>
      <c r="D400" s="562" t="s">
        <v>6291</v>
      </c>
      <c r="E400" s="561" t="s">
        <v>9831</v>
      </c>
      <c r="F400" s="561" t="s">
        <v>9739</v>
      </c>
      <c r="G400" s="561">
        <v>56465</v>
      </c>
      <c r="H400" s="561">
        <v>222</v>
      </c>
      <c r="I400" s="561">
        <v>191</v>
      </c>
      <c r="J400" s="561">
        <v>1410</v>
      </c>
      <c r="K400" s="561">
        <v>1251</v>
      </c>
      <c r="L400" s="561">
        <v>4818</v>
      </c>
      <c r="M400" s="561">
        <v>4538</v>
      </c>
      <c r="N400" s="561">
        <v>15503</v>
      </c>
      <c r="O400" s="561">
        <v>12429</v>
      </c>
      <c r="P400" s="563">
        <v>5137</v>
      </c>
      <c r="Q400" s="563">
        <v>10966</v>
      </c>
    </row>
    <row r="401" spans="1:17" hidden="1" x14ac:dyDescent="0.25">
      <c r="A401" s="561" t="s">
        <v>9671</v>
      </c>
      <c r="B401" s="561" t="s">
        <v>9832</v>
      </c>
      <c r="C401" s="561" t="s">
        <v>9833</v>
      </c>
      <c r="D401" s="562" t="s">
        <v>8614</v>
      </c>
      <c r="E401" s="561" t="s">
        <v>9834</v>
      </c>
      <c r="F401" s="561" t="s">
        <v>9732</v>
      </c>
      <c r="G401" s="561">
        <v>126</v>
      </c>
      <c r="H401" s="561">
        <v>0</v>
      </c>
      <c r="I401" s="561">
        <v>0</v>
      </c>
      <c r="J401" s="561">
        <v>2</v>
      </c>
      <c r="K401" s="561">
        <v>1</v>
      </c>
      <c r="L401" s="561">
        <v>10</v>
      </c>
      <c r="M401" s="561">
        <v>9</v>
      </c>
      <c r="N401" s="561">
        <v>50</v>
      </c>
      <c r="O401" s="561">
        <v>33</v>
      </c>
      <c r="P401" s="563">
        <v>11</v>
      </c>
      <c r="Q401" s="563">
        <v>10</v>
      </c>
    </row>
    <row r="402" spans="1:17" hidden="1" x14ac:dyDescent="0.25">
      <c r="A402" s="561" t="s">
        <v>9671</v>
      </c>
      <c r="B402" s="561" t="s">
        <v>9832</v>
      </c>
      <c r="C402" s="561" t="s">
        <v>9833</v>
      </c>
      <c r="D402" s="562" t="s">
        <v>8614</v>
      </c>
      <c r="E402" s="561" t="s">
        <v>9834</v>
      </c>
      <c r="F402" s="561" t="s">
        <v>9733</v>
      </c>
      <c r="G402" s="561">
        <v>18254</v>
      </c>
      <c r="H402" s="561">
        <v>35</v>
      </c>
      <c r="I402" s="561">
        <v>32</v>
      </c>
      <c r="J402" s="561">
        <v>380</v>
      </c>
      <c r="K402" s="561">
        <v>372</v>
      </c>
      <c r="L402" s="561">
        <v>1357</v>
      </c>
      <c r="M402" s="561">
        <v>1271</v>
      </c>
      <c r="N402" s="561">
        <v>4847</v>
      </c>
      <c r="O402" s="561">
        <v>3900</v>
      </c>
      <c r="P402" s="563">
        <v>1881</v>
      </c>
      <c r="Q402" s="563">
        <v>4179</v>
      </c>
    </row>
    <row r="403" spans="1:17" hidden="1" x14ac:dyDescent="0.25">
      <c r="A403" s="561" t="s">
        <v>9671</v>
      </c>
      <c r="B403" s="561" t="s">
        <v>9832</v>
      </c>
      <c r="C403" s="561" t="s">
        <v>9833</v>
      </c>
      <c r="D403" s="562" t="s">
        <v>8614</v>
      </c>
      <c r="E403" s="561" t="s">
        <v>9834</v>
      </c>
      <c r="F403" s="561" t="s">
        <v>9734</v>
      </c>
      <c r="G403" s="561">
        <v>48770</v>
      </c>
      <c r="H403" s="561">
        <v>214</v>
      </c>
      <c r="I403" s="561">
        <v>194</v>
      </c>
      <c r="J403" s="561">
        <v>1397</v>
      </c>
      <c r="K403" s="561">
        <v>1358</v>
      </c>
      <c r="L403" s="561">
        <v>4563</v>
      </c>
      <c r="M403" s="561">
        <v>4438</v>
      </c>
      <c r="N403" s="561">
        <v>13221</v>
      </c>
      <c r="O403" s="561">
        <v>11408</v>
      </c>
      <c r="P403" s="563">
        <v>3758</v>
      </c>
      <c r="Q403" s="563">
        <v>8219</v>
      </c>
    </row>
    <row r="404" spans="1:17" hidden="1" x14ac:dyDescent="0.25">
      <c r="A404" s="561" t="s">
        <v>9671</v>
      </c>
      <c r="B404" s="561" t="s">
        <v>9832</v>
      </c>
      <c r="C404" s="561" t="s">
        <v>9833</v>
      </c>
      <c r="D404" s="562" t="s">
        <v>8614</v>
      </c>
      <c r="E404" s="561" t="s">
        <v>9834</v>
      </c>
      <c r="F404" s="561" t="s">
        <v>9735</v>
      </c>
      <c r="G404" s="561">
        <v>28</v>
      </c>
      <c r="H404" s="561">
        <v>0</v>
      </c>
      <c r="I404" s="561">
        <v>2</v>
      </c>
      <c r="J404" s="561">
        <v>0</v>
      </c>
      <c r="K404" s="561">
        <v>0</v>
      </c>
      <c r="L404" s="561">
        <v>0</v>
      </c>
      <c r="M404" s="561">
        <v>1</v>
      </c>
      <c r="N404" s="561">
        <v>12</v>
      </c>
      <c r="O404" s="561">
        <v>11</v>
      </c>
      <c r="P404" s="563">
        <v>0</v>
      </c>
      <c r="Q404" s="563">
        <v>2</v>
      </c>
    </row>
    <row r="405" spans="1:17" hidden="1" x14ac:dyDescent="0.25">
      <c r="A405" s="561" t="s">
        <v>9671</v>
      </c>
      <c r="B405" s="561" t="s">
        <v>9832</v>
      </c>
      <c r="C405" s="561" t="s">
        <v>9833</v>
      </c>
      <c r="D405" s="562" t="s">
        <v>8614</v>
      </c>
      <c r="E405" s="561" t="s">
        <v>9834</v>
      </c>
      <c r="F405" s="561" t="s">
        <v>9736</v>
      </c>
      <c r="G405" s="561">
        <v>700</v>
      </c>
      <c r="H405" s="561">
        <v>1</v>
      </c>
      <c r="I405" s="561">
        <v>1</v>
      </c>
      <c r="J405" s="561">
        <v>4</v>
      </c>
      <c r="K405" s="561">
        <v>4</v>
      </c>
      <c r="L405" s="561">
        <v>57</v>
      </c>
      <c r="M405" s="561">
        <v>52</v>
      </c>
      <c r="N405" s="561">
        <v>178</v>
      </c>
      <c r="O405" s="561">
        <v>125</v>
      </c>
      <c r="P405" s="563">
        <v>86</v>
      </c>
      <c r="Q405" s="563">
        <v>192</v>
      </c>
    </row>
    <row r="406" spans="1:17" hidden="1" x14ac:dyDescent="0.25">
      <c r="A406" s="561" t="s">
        <v>9671</v>
      </c>
      <c r="B406" s="561" t="s">
        <v>9832</v>
      </c>
      <c r="C406" s="561" t="s">
        <v>9833</v>
      </c>
      <c r="D406" s="562" t="s">
        <v>8614</v>
      </c>
      <c r="E406" s="561" t="s">
        <v>9834</v>
      </c>
      <c r="F406" s="561" t="s">
        <v>9737</v>
      </c>
      <c r="G406" s="561">
        <v>769</v>
      </c>
      <c r="H406" s="561">
        <v>5</v>
      </c>
      <c r="I406" s="561">
        <v>12</v>
      </c>
      <c r="J406" s="561">
        <v>8</v>
      </c>
      <c r="K406" s="561">
        <v>6</v>
      </c>
      <c r="L406" s="561">
        <v>83</v>
      </c>
      <c r="M406" s="561">
        <v>61</v>
      </c>
      <c r="N406" s="561">
        <v>195</v>
      </c>
      <c r="O406" s="561">
        <v>145</v>
      </c>
      <c r="P406" s="563">
        <v>80</v>
      </c>
      <c r="Q406" s="563">
        <v>174</v>
      </c>
    </row>
    <row r="407" spans="1:17" hidden="1" x14ac:dyDescent="0.25">
      <c r="A407" s="561" t="s">
        <v>9671</v>
      </c>
      <c r="B407" s="561" t="s">
        <v>9832</v>
      </c>
      <c r="C407" s="561" t="s">
        <v>9833</v>
      </c>
      <c r="D407" s="562" t="s">
        <v>8614</v>
      </c>
      <c r="E407" s="561" t="s">
        <v>9834</v>
      </c>
      <c r="F407" s="561" t="s">
        <v>9738</v>
      </c>
      <c r="G407" s="561">
        <v>12807</v>
      </c>
      <c r="H407" s="561">
        <v>94</v>
      </c>
      <c r="I407" s="561">
        <v>103</v>
      </c>
      <c r="J407" s="561">
        <v>307</v>
      </c>
      <c r="K407" s="561">
        <v>262</v>
      </c>
      <c r="L407" s="561">
        <v>981</v>
      </c>
      <c r="M407" s="561">
        <v>915</v>
      </c>
      <c r="N407" s="561">
        <v>3445</v>
      </c>
      <c r="O407" s="561">
        <v>2811</v>
      </c>
      <c r="P407" s="563">
        <v>1151</v>
      </c>
      <c r="Q407" s="563">
        <v>2738</v>
      </c>
    </row>
    <row r="408" spans="1:17" hidden="1" x14ac:dyDescent="0.25">
      <c r="A408" s="561" t="s">
        <v>9671</v>
      </c>
      <c r="B408" s="561" t="s">
        <v>9832</v>
      </c>
      <c r="C408" s="561" t="s">
        <v>9833</v>
      </c>
      <c r="D408" s="562" t="s">
        <v>8614</v>
      </c>
      <c r="E408" s="561" t="s">
        <v>9834</v>
      </c>
      <c r="F408" s="561" t="s">
        <v>9739</v>
      </c>
      <c r="G408" s="561">
        <v>81454</v>
      </c>
      <c r="H408" s="561">
        <v>349</v>
      </c>
      <c r="I408" s="561">
        <v>344</v>
      </c>
      <c r="J408" s="561">
        <v>2098</v>
      </c>
      <c r="K408" s="561">
        <v>2003</v>
      </c>
      <c r="L408" s="561">
        <v>7051</v>
      </c>
      <c r="M408" s="561">
        <v>6747</v>
      </c>
      <c r="N408" s="561">
        <v>21948</v>
      </c>
      <c r="O408" s="561">
        <v>18433</v>
      </c>
      <c r="P408" s="563">
        <v>6967</v>
      </c>
      <c r="Q408" s="563">
        <v>15514</v>
      </c>
    </row>
    <row r="409" spans="1:17" hidden="1" x14ac:dyDescent="0.25">
      <c r="A409" s="561" t="s">
        <v>9671</v>
      </c>
      <c r="B409" s="561" t="s">
        <v>9835</v>
      </c>
      <c r="C409" s="561" t="s">
        <v>9836</v>
      </c>
      <c r="D409" s="562" t="s">
        <v>6924</v>
      </c>
      <c r="E409" s="561" t="s">
        <v>9837</v>
      </c>
      <c r="F409" s="561" t="s">
        <v>9732</v>
      </c>
      <c r="G409" s="561">
        <v>149</v>
      </c>
      <c r="H409" s="561">
        <v>0</v>
      </c>
      <c r="I409" s="561">
        <v>0</v>
      </c>
      <c r="J409" s="561">
        <v>3</v>
      </c>
      <c r="K409" s="561">
        <v>8</v>
      </c>
      <c r="L409" s="561">
        <v>12</v>
      </c>
      <c r="M409" s="561">
        <v>7</v>
      </c>
      <c r="N409" s="561">
        <v>70</v>
      </c>
      <c r="O409" s="561">
        <v>39</v>
      </c>
      <c r="P409" s="563">
        <v>5</v>
      </c>
      <c r="Q409" s="563">
        <v>5</v>
      </c>
    </row>
    <row r="410" spans="1:17" hidden="1" x14ac:dyDescent="0.25">
      <c r="A410" s="561" t="s">
        <v>9671</v>
      </c>
      <c r="B410" s="561" t="s">
        <v>9835</v>
      </c>
      <c r="C410" s="561" t="s">
        <v>9836</v>
      </c>
      <c r="D410" s="562" t="s">
        <v>6924</v>
      </c>
      <c r="E410" s="561" t="s">
        <v>9837</v>
      </c>
      <c r="F410" s="561" t="s">
        <v>9733</v>
      </c>
      <c r="G410" s="561">
        <v>12604</v>
      </c>
      <c r="H410" s="561">
        <v>75</v>
      </c>
      <c r="I410" s="561">
        <v>74</v>
      </c>
      <c r="J410" s="561">
        <v>292</v>
      </c>
      <c r="K410" s="561">
        <v>276</v>
      </c>
      <c r="L410" s="561">
        <v>818</v>
      </c>
      <c r="M410" s="561">
        <v>738</v>
      </c>
      <c r="N410" s="561">
        <v>3255</v>
      </c>
      <c r="O410" s="561">
        <v>2778</v>
      </c>
      <c r="P410" s="563">
        <v>1313</v>
      </c>
      <c r="Q410" s="563">
        <v>2985</v>
      </c>
    </row>
    <row r="411" spans="1:17" hidden="1" x14ac:dyDescent="0.25">
      <c r="A411" s="561" t="s">
        <v>9671</v>
      </c>
      <c r="B411" s="561" t="s">
        <v>9835</v>
      </c>
      <c r="C411" s="561" t="s">
        <v>9836</v>
      </c>
      <c r="D411" s="562" t="s">
        <v>6924</v>
      </c>
      <c r="E411" s="561" t="s">
        <v>9837</v>
      </c>
      <c r="F411" s="561" t="s">
        <v>9734</v>
      </c>
      <c r="G411" s="561">
        <v>3297</v>
      </c>
      <c r="H411" s="561">
        <v>6</v>
      </c>
      <c r="I411" s="561">
        <v>12</v>
      </c>
      <c r="J411" s="561">
        <v>67</v>
      </c>
      <c r="K411" s="561">
        <v>55</v>
      </c>
      <c r="L411" s="561">
        <v>313</v>
      </c>
      <c r="M411" s="561">
        <v>306</v>
      </c>
      <c r="N411" s="561">
        <v>1038</v>
      </c>
      <c r="O411" s="561">
        <v>715</v>
      </c>
      <c r="P411" s="563">
        <v>300</v>
      </c>
      <c r="Q411" s="563">
        <v>485</v>
      </c>
    </row>
    <row r="412" spans="1:17" hidden="1" x14ac:dyDescent="0.25">
      <c r="A412" s="561" t="s">
        <v>9671</v>
      </c>
      <c r="B412" s="561" t="s">
        <v>9835</v>
      </c>
      <c r="C412" s="561" t="s">
        <v>9836</v>
      </c>
      <c r="D412" s="562" t="s">
        <v>6924</v>
      </c>
      <c r="E412" s="561" t="s">
        <v>9837</v>
      </c>
      <c r="F412" s="561" t="s">
        <v>9735</v>
      </c>
      <c r="G412" s="561">
        <v>273</v>
      </c>
      <c r="H412" s="561">
        <v>0</v>
      </c>
      <c r="I412" s="561">
        <v>0</v>
      </c>
      <c r="J412" s="561">
        <v>4</v>
      </c>
      <c r="K412" s="561">
        <v>9</v>
      </c>
      <c r="L412" s="561">
        <v>27</v>
      </c>
      <c r="M412" s="561">
        <v>25</v>
      </c>
      <c r="N412" s="561">
        <v>70</v>
      </c>
      <c r="O412" s="561">
        <v>68</v>
      </c>
      <c r="P412" s="563">
        <v>17</v>
      </c>
      <c r="Q412" s="563">
        <v>53</v>
      </c>
    </row>
    <row r="413" spans="1:17" hidden="1" x14ac:dyDescent="0.25">
      <c r="A413" s="561" t="s">
        <v>9671</v>
      </c>
      <c r="B413" s="561" t="s">
        <v>9835</v>
      </c>
      <c r="C413" s="561" t="s">
        <v>9836</v>
      </c>
      <c r="D413" s="562" t="s">
        <v>6924</v>
      </c>
      <c r="E413" s="561" t="s">
        <v>9837</v>
      </c>
      <c r="F413" s="561" t="s">
        <v>9736</v>
      </c>
      <c r="G413" s="561">
        <v>124</v>
      </c>
      <c r="H413" s="561">
        <v>0</v>
      </c>
      <c r="I413" s="561">
        <v>0</v>
      </c>
      <c r="J413" s="561">
        <v>5</v>
      </c>
      <c r="K413" s="561">
        <v>3</v>
      </c>
      <c r="L413" s="561">
        <v>11</v>
      </c>
      <c r="M413" s="561">
        <v>11</v>
      </c>
      <c r="N413" s="561">
        <v>38</v>
      </c>
      <c r="O413" s="561">
        <v>43</v>
      </c>
      <c r="P413" s="563">
        <v>4</v>
      </c>
      <c r="Q413" s="563">
        <v>9</v>
      </c>
    </row>
    <row r="414" spans="1:17" hidden="1" x14ac:dyDescent="0.25">
      <c r="A414" s="561" t="s">
        <v>9671</v>
      </c>
      <c r="B414" s="561" t="s">
        <v>9835</v>
      </c>
      <c r="C414" s="561" t="s">
        <v>9836</v>
      </c>
      <c r="D414" s="562" t="s">
        <v>6924</v>
      </c>
      <c r="E414" s="561" t="s">
        <v>9837</v>
      </c>
      <c r="F414" s="561" t="s">
        <v>9737</v>
      </c>
      <c r="G414" s="561">
        <v>758</v>
      </c>
      <c r="H414" s="561">
        <v>2</v>
      </c>
      <c r="I414" s="561">
        <v>2</v>
      </c>
      <c r="J414" s="561">
        <v>23</v>
      </c>
      <c r="K414" s="561">
        <v>21</v>
      </c>
      <c r="L414" s="561">
        <v>95</v>
      </c>
      <c r="M414" s="561">
        <v>53</v>
      </c>
      <c r="N414" s="561">
        <v>253</v>
      </c>
      <c r="O414" s="561">
        <v>181</v>
      </c>
      <c r="P414" s="563">
        <v>44</v>
      </c>
      <c r="Q414" s="563">
        <v>84</v>
      </c>
    </row>
    <row r="415" spans="1:17" hidden="1" x14ac:dyDescent="0.25">
      <c r="A415" s="561" t="s">
        <v>9671</v>
      </c>
      <c r="B415" s="561" t="s">
        <v>9835</v>
      </c>
      <c r="C415" s="561" t="s">
        <v>9836</v>
      </c>
      <c r="D415" s="562" t="s">
        <v>6924</v>
      </c>
      <c r="E415" s="561" t="s">
        <v>9837</v>
      </c>
      <c r="F415" s="561" t="s">
        <v>9738</v>
      </c>
      <c r="G415" s="561">
        <v>61861</v>
      </c>
      <c r="H415" s="561">
        <v>249</v>
      </c>
      <c r="I415" s="561">
        <v>227</v>
      </c>
      <c r="J415" s="561">
        <v>1719</v>
      </c>
      <c r="K415" s="561">
        <v>1582</v>
      </c>
      <c r="L415" s="561">
        <v>5798</v>
      </c>
      <c r="M415" s="561">
        <v>5670</v>
      </c>
      <c r="N415" s="561">
        <v>16748</v>
      </c>
      <c r="O415" s="561">
        <v>14442</v>
      </c>
      <c r="P415" s="563">
        <v>4873</v>
      </c>
      <c r="Q415" s="563">
        <v>10553</v>
      </c>
    </row>
    <row r="416" spans="1:17" hidden="1" x14ac:dyDescent="0.25">
      <c r="A416" s="561" t="s">
        <v>9671</v>
      </c>
      <c r="B416" s="561" t="s">
        <v>9835</v>
      </c>
      <c r="C416" s="561" t="s">
        <v>9836</v>
      </c>
      <c r="D416" s="562" t="s">
        <v>6924</v>
      </c>
      <c r="E416" s="561" t="s">
        <v>9837</v>
      </c>
      <c r="F416" s="561" t="s">
        <v>9739</v>
      </c>
      <c r="G416" s="561">
        <v>79066</v>
      </c>
      <c r="H416" s="561">
        <v>332</v>
      </c>
      <c r="I416" s="561">
        <v>315</v>
      </c>
      <c r="J416" s="561">
        <v>2113</v>
      </c>
      <c r="K416" s="561">
        <v>1954</v>
      </c>
      <c r="L416" s="561">
        <v>7074</v>
      </c>
      <c r="M416" s="561">
        <v>6810</v>
      </c>
      <c r="N416" s="561">
        <v>21472</v>
      </c>
      <c r="O416" s="561">
        <v>18266</v>
      </c>
      <c r="P416" s="563">
        <v>6556</v>
      </c>
      <c r="Q416" s="563">
        <v>14174</v>
      </c>
    </row>
    <row r="417" spans="1:17" hidden="1" x14ac:dyDescent="0.25">
      <c r="A417" s="561" t="s">
        <v>9671</v>
      </c>
      <c r="B417" s="561" t="s">
        <v>9838</v>
      </c>
      <c r="C417" s="561" t="s">
        <v>9839</v>
      </c>
      <c r="D417" s="562" t="s">
        <v>8168</v>
      </c>
      <c r="E417" s="561" t="s">
        <v>9840</v>
      </c>
      <c r="F417" s="561" t="s">
        <v>9732</v>
      </c>
      <c r="G417" s="561">
        <v>365</v>
      </c>
      <c r="H417" s="561">
        <v>0</v>
      </c>
      <c r="I417" s="561">
        <v>0</v>
      </c>
      <c r="J417" s="561">
        <v>7</v>
      </c>
      <c r="K417" s="561">
        <v>5</v>
      </c>
      <c r="L417" s="561">
        <v>19</v>
      </c>
      <c r="M417" s="561">
        <v>32</v>
      </c>
      <c r="N417" s="561">
        <v>168</v>
      </c>
      <c r="O417" s="561">
        <v>88</v>
      </c>
      <c r="P417" s="563">
        <v>17</v>
      </c>
      <c r="Q417" s="563">
        <v>29</v>
      </c>
    </row>
    <row r="418" spans="1:17" hidden="1" x14ac:dyDescent="0.25">
      <c r="A418" s="561" t="s">
        <v>9671</v>
      </c>
      <c r="B418" s="561" t="s">
        <v>9838</v>
      </c>
      <c r="C418" s="561" t="s">
        <v>9839</v>
      </c>
      <c r="D418" s="562" t="s">
        <v>8168</v>
      </c>
      <c r="E418" s="561" t="s">
        <v>9840</v>
      </c>
      <c r="F418" s="561" t="s">
        <v>9733</v>
      </c>
      <c r="G418" s="561">
        <v>25007</v>
      </c>
      <c r="H418" s="561">
        <v>66</v>
      </c>
      <c r="I418" s="561">
        <v>68</v>
      </c>
      <c r="J418" s="561">
        <v>593</v>
      </c>
      <c r="K418" s="561">
        <v>575</v>
      </c>
      <c r="L418" s="561">
        <v>1922</v>
      </c>
      <c r="M418" s="561">
        <v>1863</v>
      </c>
      <c r="N418" s="561">
        <v>6944</v>
      </c>
      <c r="O418" s="561">
        <v>5605</v>
      </c>
      <c r="P418" s="563">
        <v>2450</v>
      </c>
      <c r="Q418" s="563">
        <v>4921</v>
      </c>
    </row>
    <row r="419" spans="1:17" hidden="1" x14ac:dyDescent="0.25">
      <c r="A419" s="561" t="s">
        <v>9671</v>
      </c>
      <c r="B419" s="561" t="s">
        <v>9838</v>
      </c>
      <c r="C419" s="561" t="s">
        <v>9839</v>
      </c>
      <c r="D419" s="562" t="s">
        <v>8168</v>
      </c>
      <c r="E419" s="561" t="s">
        <v>9840</v>
      </c>
      <c r="F419" s="561" t="s">
        <v>9734</v>
      </c>
      <c r="G419" s="561">
        <v>12247</v>
      </c>
      <c r="H419" s="561">
        <v>63</v>
      </c>
      <c r="I419" s="561">
        <v>56</v>
      </c>
      <c r="J419" s="561">
        <v>391</v>
      </c>
      <c r="K419" s="561">
        <v>324</v>
      </c>
      <c r="L419" s="561">
        <v>1338</v>
      </c>
      <c r="M419" s="561">
        <v>1157</v>
      </c>
      <c r="N419" s="561">
        <v>3727</v>
      </c>
      <c r="O419" s="561">
        <v>3086</v>
      </c>
      <c r="P419" s="563">
        <v>709</v>
      </c>
      <c r="Q419" s="563">
        <v>1396</v>
      </c>
    </row>
    <row r="420" spans="1:17" hidden="1" x14ac:dyDescent="0.25">
      <c r="A420" s="561" t="s">
        <v>9671</v>
      </c>
      <c r="B420" s="561" t="s">
        <v>9838</v>
      </c>
      <c r="C420" s="561" t="s">
        <v>9839</v>
      </c>
      <c r="D420" s="562" t="s">
        <v>8168</v>
      </c>
      <c r="E420" s="561" t="s">
        <v>9840</v>
      </c>
      <c r="F420" s="561" t="s">
        <v>9735</v>
      </c>
      <c r="G420" s="561">
        <v>60</v>
      </c>
      <c r="H420" s="561">
        <v>0</v>
      </c>
      <c r="I420" s="561">
        <v>0</v>
      </c>
      <c r="J420" s="561">
        <v>1</v>
      </c>
      <c r="K420" s="561">
        <v>0</v>
      </c>
      <c r="L420" s="561">
        <v>6</v>
      </c>
      <c r="M420" s="561">
        <v>8</v>
      </c>
      <c r="N420" s="561">
        <v>24</v>
      </c>
      <c r="O420" s="561">
        <v>19</v>
      </c>
      <c r="P420" s="563">
        <v>1</v>
      </c>
      <c r="Q420" s="563">
        <v>1</v>
      </c>
    </row>
    <row r="421" spans="1:17" hidden="1" x14ac:dyDescent="0.25">
      <c r="A421" s="561" t="s">
        <v>9671</v>
      </c>
      <c r="B421" s="561" t="s">
        <v>9838</v>
      </c>
      <c r="C421" s="561" t="s">
        <v>9839</v>
      </c>
      <c r="D421" s="562" t="s">
        <v>8168</v>
      </c>
      <c r="E421" s="561" t="s">
        <v>9840</v>
      </c>
      <c r="F421" s="561" t="s">
        <v>9736</v>
      </c>
      <c r="G421" s="561">
        <v>16490</v>
      </c>
      <c r="H421" s="561">
        <v>16</v>
      </c>
      <c r="I421" s="561">
        <v>17</v>
      </c>
      <c r="J421" s="561">
        <v>326</v>
      </c>
      <c r="K421" s="561">
        <v>292</v>
      </c>
      <c r="L421" s="561">
        <v>1171</v>
      </c>
      <c r="M421" s="561">
        <v>1119</v>
      </c>
      <c r="N421" s="561">
        <v>4063</v>
      </c>
      <c r="O421" s="561">
        <v>3452</v>
      </c>
      <c r="P421" s="563">
        <v>1955</v>
      </c>
      <c r="Q421" s="563">
        <v>4079</v>
      </c>
    </row>
    <row r="422" spans="1:17" hidden="1" x14ac:dyDescent="0.25">
      <c r="A422" s="561" t="s">
        <v>9671</v>
      </c>
      <c r="B422" s="561" t="s">
        <v>9838</v>
      </c>
      <c r="C422" s="561" t="s">
        <v>9839</v>
      </c>
      <c r="D422" s="562" t="s">
        <v>8168</v>
      </c>
      <c r="E422" s="561" t="s">
        <v>9840</v>
      </c>
      <c r="F422" s="561" t="s">
        <v>9737</v>
      </c>
      <c r="G422" s="561">
        <v>909</v>
      </c>
      <c r="H422" s="561">
        <v>6</v>
      </c>
      <c r="I422" s="561">
        <v>6</v>
      </c>
      <c r="J422" s="561">
        <v>52</v>
      </c>
      <c r="K422" s="561">
        <v>36</v>
      </c>
      <c r="L422" s="561">
        <v>87</v>
      </c>
      <c r="M422" s="561">
        <v>85</v>
      </c>
      <c r="N422" s="561">
        <v>234</v>
      </c>
      <c r="O422" s="561">
        <v>248</v>
      </c>
      <c r="P422" s="563">
        <v>43</v>
      </c>
      <c r="Q422" s="563">
        <v>112</v>
      </c>
    </row>
    <row r="423" spans="1:17" hidden="1" x14ac:dyDescent="0.25">
      <c r="A423" s="561" t="s">
        <v>9671</v>
      </c>
      <c r="B423" s="561" t="s">
        <v>9838</v>
      </c>
      <c r="C423" s="561" t="s">
        <v>9839</v>
      </c>
      <c r="D423" s="562" t="s">
        <v>8168</v>
      </c>
      <c r="E423" s="561" t="s">
        <v>9840</v>
      </c>
      <c r="F423" s="561" t="s">
        <v>9738</v>
      </c>
      <c r="G423" s="561">
        <v>71188</v>
      </c>
      <c r="H423" s="561">
        <v>369</v>
      </c>
      <c r="I423" s="561">
        <v>384</v>
      </c>
      <c r="J423" s="561">
        <v>2289</v>
      </c>
      <c r="K423" s="561">
        <v>2173</v>
      </c>
      <c r="L423" s="561">
        <v>6553</v>
      </c>
      <c r="M423" s="561">
        <v>6459</v>
      </c>
      <c r="N423" s="561">
        <v>18594</v>
      </c>
      <c r="O423" s="561">
        <v>16683</v>
      </c>
      <c r="P423" s="563">
        <v>5448</v>
      </c>
      <c r="Q423" s="563">
        <v>12236</v>
      </c>
    </row>
    <row r="424" spans="1:17" hidden="1" x14ac:dyDescent="0.25">
      <c r="A424" s="561" t="s">
        <v>9671</v>
      </c>
      <c r="B424" s="561" t="s">
        <v>9838</v>
      </c>
      <c r="C424" s="561" t="s">
        <v>9839</v>
      </c>
      <c r="D424" s="562" t="s">
        <v>8168</v>
      </c>
      <c r="E424" s="561" t="s">
        <v>9840</v>
      </c>
      <c r="F424" s="561" t="s">
        <v>9739</v>
      </c>
      <c r="G424" s="561">
        <v>126266</v>
      </c>
      <c r="H424" s="561">
        <v>520</v>
      </c>
      <c r="I424" s="561">
        <v>531</v>
      </c>
      <c r="J424" s="561">
        <v>3659</v>
      </c>
      <c r="K424" s="561">
        <v>3405</v>
      </c>
      <c r="L424" s="561">
        <v>11096</v>
      </c>
      <c r="M424" s="561">
        <v>10723</v>
      </c>
      <c r="N424" s="561">
        <v>33754</v>
      </c>
      <c r="O424" s="561">
        <v>29181</v>
      </c>
      <c r="P424" s="563">
        <v>10623</v>
      </c>
      <c r="Q424" s="563">
        <v>22774</v>
      </c>
    </row>
    <row r="425" spans="1:17" hidden="1" x14ac:dyDescent="0.25">
      <c r="A425" s="561" t="s">
        <v>9671</v>
      </c>
      <c r="B425" s="561" t="s">
        <v>9841</v>
      </c>
      <c r="C425" s="561" t="s">
        <v>9842</v>
      </c>
      <c r="D425" s="562" t="s">
        <v>4964</v>
      </c>
      <c r="E425" s="561" t="s">
        <v>9843</v>
      </c>
      <c r="F425" s="561" t="s">
        <v>9732</v>
      </c>
      <c r="G425" s="561">
        <v>127</v>
      </c>
      <c r="H425" s="561">
        <v>0</v>
      </c>
      <c r="I425" s="561">
        <v>0</v>
      </c>
      <c r="J425" s="561">
        <v>5</v>
      </c>
      <c r="K425" s="561">
        <v>4</v>
      </c>
      <c r="L425" s="561">
        <v>12</v>
      </c>
      <c r="M425" s="561">
        <v>5</v>
      </c>
      <c r="N425" s="561">
        <v>48</v>
      </c>
      <c r="O425" s="561">
        <v>29</v>
      </c>
      <c r="P425" s="563">
        <v>11</v>
      </c>
      <c r="Q425" s="563">
        <v>13</v>
      </c>
    </row>
    <row r="426" spans="1:17" hidden="1" x14ac:dyDescent="0.25">
      <c r="A426" s="561" t="s">
        <v>9671</v>
      </c>
      <c r="B426" s="561" t="s">
        <v>9841</v>
      </c>
      <c r="C426" s="561" t="s">
        <v>9842</v>
      </c>
      <c r="D426" s="562" t="s">
        <v>4964</v>
      </c>
      <c r="E426" s="561" t="s">
        <v>9843</v>
      </c>
      <c r="F426" s="561" t="s">
        <v>9733</v>
      </c>
      <c r="G426" s="561">
        <v>217</v>
      </c>
      <c r="H426" s="561">
        <v>0</v>
      </c>
      <c r="I426" s="561">
        <v>0</v>
      </c>
      <c r="J426" s="561">
        <v>3</v>
      </c>
      <c r="K426" s="561">
        <v>8</v>
      </c>
      <c r="L426" s="561">
        <v>20</v>
      </c>
      <c r="M426" s="561">
        <v>17</v>
      </c>
      <c r="N426" s="561">
        <v>92</v>
      </c>
      <c r="O426" s="561">
        <v>52</v>
      </c>
      <c r="P426" s="563">
        <v>11</v>
      </c>
      <c r="Q426" s="563">
        <v>14</v>
      </c>
    </row>
    <row r="427" spans="1:17" hidden="1" x14ac:dyDescent="0.25">
      <c r="A427" s="561" t="s">
        <v>9671</v>
      </c>
      <c r="B427" s="561" t="s">
        <v>9841</v>
      </c>
      <c r="C427" s="561" t="s">
        <v>9842</v>
      </c>
      <c r="D427" s="562" t="s">
        <v>4964</v>
      </c>
      <c r="E427" s="561" t="s">
        <v>9843</v>
      </c>
      <c r="F427" s="561" t="s">
        <v>9734</v>
      </c>
      <c r="G427" s="561">
        <v>174</v>
      </c>
      <c r="H427" s="561">
        <v>0</v>
      </c>
      <c r="I427" s="561">
        <v>0</v>
      </c>
      <c r="J427" s="561">
        <v>6</v>
      </c>
      <c r="K427" s="561">
        <v>2</v>
      </c>
      <c r="L427" s="561">
        <v>9</v>
      </c>
      <c r="M427" s="561">
        <v>4</v>
      </c>
      <c r="N427" s="561">
        <v>82</v>
      </c>
      <c r="O427" s="561">
        <v>57</v>
      </c>
      <c r="P427" s="563">
        <v>7</v>
      </c>
      <c r="Q427" s="563">
        <v>7</v>
      </c>
    </row>
    <row r="428" spans="1:17" hidden="1" x14ac:dyDescent="0.25">
      <c r="A428" s="561" t="s">
        <v>9671</v>
      </c>
      <c r="B428" s="561" t="s">
        <v>9841</v>
      </c>
      <c r="C428" s="561" t="s">
        <v>9842</v>
      </c>
      <c r="D428" s="562" t="s">
        <v>4964</v>
      </c>
      <c r="E428" s="561" t="s">
        <v>9843</v>
      </c>
      <c r="F428" s="561" t="s">
        <v>9735</v>
      </c>
      <c r="G428" s="561">
        <v>10618</v>
      </c>
      <c r="H428" s="561">
        <v>8</v>
      </c>
      <c r="I428" s="561">
        <v>11</v>
      </c>
      <c r="J428" s="561">
        <v>245</v>
      </c>
      <c r="K428" s="561">
        <v>221</v>
      </c>
      <c r="L428" s="561">
        <v>1036</v>
      </c>
      <c r="M428" s="561">
        <v>1005</v>
      </c>
      <c r="N428" s="561">
        <v>2811</v>
      </c>
      <c r="O428" s="561">
        <v>2508</v>
      </c>
      <c r="P428" s="563">
        <v>847</v>
      </c>
      <c r="Q428" s="563">
        <v>1926</v>
      </c>
    </row>
    <row r="429" spans="1:17" hidden="1" x14ac:dyDescent="0.25">
      <c r="A429" s="561" t="s">
        <v>9671</v>
      </c>
      <c r="B429" s="561" t="s">
        <v>9841</v>
      </c>
      <c r="C429" s="561" t="s">
        <v>9842</v>
      </c>
      <c r="D429" s="562" t="s">
        <v>4964</v>
      </c>
      <c r="E429" s="561" t="s">
        <v>9843</v>
      </c>
      <c r="F429" s="561" t="s">
        <v>9736</v>
      </c>
      <c r="G429" s="561">
        <v>6535</v>
      </c>
      <c r="H429" s="561">
        <v>7</v>
      </c>
      <c r="I429" s="561">
        <v>6</v>
      </c>
      <c r="J429" s="561">
        <v>242</v>
      </c>
      <c r="K429" s="561">
        <v>186</v>
      </c>
      <c r="L429" s="561">
        <v>573</v>
      </c>
      <c r="M429" s="561">
        <v>534</v>
      </c>
      <c r="N429" s="561">
        <v>1631</v>
      </c>
      <c r="O429" s="561">
        <v>1580</v>
      </c>
      <c r="P429" s="563">
        <v>522</v>
      </c>
      <c r="Q429" s="563">
        <v>1254</v>
      </c>
    </row>
    <row r="430" spans="1:17" hidden="1" x14ac:dyDescent="0.25">
      <c r="A430" s="561" t="s">
        <v>9671</v>
      </c>
      <c r="B430" s="561" t="s">
        <v>9841</v>
      </c>
      <c r="C430" s="561" t="s">
        <v>9842</v>
      </c>
      <c r="D430" s="562" t="s">
        <v>4964</v>
      </c>
      <c r="E430" s="561" t="s">
        <v>9843</v>
      </c>
      <c r="F430" s="561" t="s">
        <v>9737</v>
      </c>
      <c r="G430" s="561">
        <v>677</v>
      </c>
      <c r="H430" s="561">
        <v>39</v>
      </c>
      <c r="I430" s="561">
        <v>30</v>
      </c>
      <c r="J430" s="561">
        <v>67</v>
      </c>
      <c r="K430" s="561">
        <v>66</v>
      </c>
      <c r="L430" s="561">
        <v>38</v>
      </c>
      <c r="M430" s="561">
        <v>39</v>
      </c>
      <c r="N430" s="561">
        <v>167</v>
      </c>
      <c r="O430" s="561">
        <v>157</v>
      </c>
      <c r="P430" s="563">
        <v>35</v>
      </c>
      <c r="Q430" s="563">
        <v>39</v>
      </c>
    </row>
    <row r="431" spans="1:17" hidden="1" x14ac:dyDescent="0.25">
      <c r="A431" s="561" t="s">
        <v>9671</v>
      </c>
      <c r="B431" s="561" t="s">
        <v>9841</v>
      </c>
      <c r="C431" s="561" t="s">
        <v>9842</v>
      </c>
      <c r="D431" s="562" t="s">
        <v>4964</v>
      </c>
      <c r="E431" s="561" t="s">
        <v>9843</v>
      </c>
      <c r="F431" s="561" t="s">
        <v>9738</v>
      </c>
      <c r="G431" s="561">
        <v>50811</v>
      </c>
      <c r="H431" s="561">
        <v>253</v>
      </c>
      <c r="I431" s="561">
        <v>221</v>
      </c>
      <c r="J431" s="561">
        <v>1300</v>
      </c>
      <c r="K431" s="561">
        <v>1212</v>
      </c>
      <c r="L431" s="561">
        <v>4752</v>
      </c>
      <c r="M431" s="561">
        <v>4464</v>
      </c>
      <c r="N431" s="561">
        <v>13951</v>
      </c>
      <c r="O431" s="561">
        <v>11135</v>
      </c>
      <c r="P431" s="563">
        <v>4447</v>
      </c>
      <c r="Q431" s="563">
        <v>9076</v>
      </c>
    </row>
    <row r="432" spans="1:17" hidden="1" x14ac:dyDescent="0.25">
      <c r="A432" s="561" t="s">
        <v>9671</v>
      </c>
      <c r="B432" s="561" t="s">
        <v>9841</v>
      </c>
      <c r="C432" s="561" t="s">
        <v>9842</v>
      </c>
      <c r="D432" s="562" t="s">
        <v>4964</v>
      </c>
      <c r="E432" s="561" t="s">
        <v>9843</v>
      </c>
      <c r="F432" s="561" t="s">
        <v>9739</v>
      </c>
      <c r="G432" s="561">
        <v>69159</v>
      </c>
      <c r="H432" s="561">
        <v>307</v>
      </c>
      <c r="I432" s="561">
        <v>268</v>
      </c>
      <c r="J432" s="561">
        <v>1868</v>
      </c>
      <c r="K432" s="561">
        <v>1699</v>
      </c>
      <c r="L432" s="561">
        <v>6440</v>
      </c>
      <c r="M432" s="561">
        <v>6068</v>
      </c>
      <c r="N432" s="561">
        <v>18782</v>
      </c>
      <c r="O432" s="561">
        <v>15518</v>
      </c>
      <c r="P432" s="563">
        <v>5880</v>
      </c>
      <c r="Q432" s="563">
        <v>12329</v>
      </c>
    </row>
    <row r="433" spans="1:17" hidden="1" x14ac:dyDescent="0.25">
      <c r="A433" s="561" t="s">
        <v>9671</v>
      </c>
      <c r="B433" s="561" t="s">
        <v>9844</v>
      </c>
      <c r="C433" s="561" t="s">
        <v>9845</v>
      </c>
      <c r="D433" s="562" t="s">
        <v>2093</v>
      </c>
      <c r="E433" s="561" t="s">
        <v>9846</v>
      </c>
      <c r="F433" s="561" t="s">
        <v>9732</v>
      </c>
      <c r="G433" s="561">
        <v>19</v>
      </c>
      <c r="H433" s="561">
        <v>0</v>
      </c>
      <c r="I433" s="561">
        <v>0</v>
      </c>
      <c r="J433" s="561">
        <v>0</v>
      </c>
      <c r="K433" s="561">
        <v>0</v>
      </c>
      <c r="L433" s="561">
        <v>1</v>
      </c>
      <c r="M433" s="561">
        <v>0</v>
      </c>
      <c r="N433" s="561">
        <v>8</v>
      </c>
      <c r="O433" s="561">
        <v>7</v>
      </c>
      <c r="P433" s="563">
        <v>0</v>
      </c>
      <c r="Q433" s="563">
        <v>3</v>
      </c>
    </row>
    <row r="434" spans="1:17" hidden="1" x14ac:dyDescent="0.25">
      <c r="A434" s="561" t="s">
        <v>9671</v>
      </c>
      <c r="B434" s="561" t="s">
        <v>9844</v>
      </c>
      <c r="C434" s="561" t="s">
        <v>9845</v>
      </c>
      <c r="D434" s="562" t="s">
        <v>2093</v>
      </c>
      <c r="E434" s="561" t="s">
        <v>9846</v>
      </c>
      <c r="F434" s="561" t="s">
        <v>9733</v>
      </c>
      <c r="G434" s="561">
        <v>310</v>
      </c>
      <c r="H434" s="561">
        <v>0</v>
      </c>
      <c r="I434" s="561">
        <v>0</v>
      </c>
      <c r="J434" s="561">
        <v>3</v>
      </c>
      <c r="K434" s="561">
        <v>6</v>
      </c>
      <c r="L434" s="561">
        <v>18</v>
      </c>
      <c r="M434" s="561">
        <v>18</v>
      </c>
      <c r="N434" s="561">
        <v>135</v>
      </c>
      <c r="O434" s="561">
        <v>55</v>
      </c>
      <c r="P434" s="563">
        <v>29</v>
      </c>
      <c r="Q434" s="563">
        <v>46</v>
      </c>
    </row>
    <row r="435" spans="1:17" hidden="1" x14ac:dyDescent="0.25">
      <c r="A435" s="561" t="s">
        <v>9671</v>
      </c>
      <c r="B435" s="561" t="s">
        <v>9844</v>
      </c>
      <c r="C435" s="561" t="s">
        <v>9845</v>
      </c>
      <c r="D435" s="562" t="s">
        <v>2093</v>
      </c>
      <c r="E435" s="561" t="s">
        <v>9846</v>
      </c>
      <c r="F435" s="561" t="s">
        <v>9734</v>
      </c>
      <c r="G435" s="561">
        <v>701</v>
      </c>
      <c r="H435" s="561">
        <v>1</v>
      </c>
      <c r="I435" s="561">
        <v>2</v>
      </c>
      <c r="J435" s="561">
        <v>8</v>
      </c>
      <c r="K435" s="561">
        <v>5</v>
      </c>
      <c r="L435" s="561">
        <v>21</v>
      </c>
      <c r="M435" s="561">
        <v>23</v>
      </c>
      <c r="N435" s="561">
        <v>453</v>
      </c>
      <c r="O435" s="561">
        <v>103</v>
      </c>
      <c r="P435" s="563">
        <v>36</v>
      </c>
      <c r="Q435" s="563">
        <v>49</v>
      </c>
    </row>
    <row r="436" spans="1:17" hidden="1" x14ac:dyDescent="0.25">
      <c r="A436" s="561" t="s">
        <v>9671</v>
      </c>
      <c r="B436" s="561" t="s">
        <v>9844</v>
      </c>
      <c r="C436" s="561" t="s">
        <v>9845</v>
      </c>
      <c r="D436" s="562" t="s">
        <v>2093</v>
      </c>
      <c r="E436" s="561" t="s">
        <v>9846</v>
      </c>
      <c r="F436" s="561" t="s">
        <v>9735</v>
      </c>
      <c r="G436" s="561">
        <v>1333</v>
      </c>
      <c r="H436" s="561">
        <v>0</v>
      </c>
      <c r="I436" s="561">
        <v>0</v>
      </c>
      <c r="J436" s="561">
        <v>38</v>
      </c>
      <c r="K436" s="561">
        <v>24</v>
      </c>
      <c r="L436" s="561">
        <v>118</v>
      </c>
      <c r="M436" s="561">
        <v>115</v>
      </c>
      <c r="N436" s="561">
        <v>359</v>
      </c>
      <c r="O436" s="561">
        <v>265</v>
      </c>
      <c r="P436" s="563">
        <v>127</v>
      </c>
      <c r="Q436" s="563">
        <v>287</v>
      </c>
    </row>
    <row r="437" spans="1:17" hidden="1" x14ac:dyDescent="0.25">
      <c r="A437" s="561" t="s">
        <v>9671</v>
      </c>
      <c r="B437" s="561" t="s">
        <v>9844</v>
      </c>
      <c r="C437" s="561" t="s">
        <v>9845</v>
      </c>
      <c r="D437" s="562" t="s">
        <v>2093</v>
      </c>
      <c r="E437" s="561" t="s">
        <v>9846</v>
      </c>
      <c r="F437" s="561" t="s">
        <v>9736</v>
      </c>
      <c r="G437" s="561">
        <v>137</v>
      </c>
      <c r="H437" s="561">
        <v>0</v>
      </c>
      <c r="I437" s="561">
        <v>0</v>
      </c>
      <c r="J437" s="561">
        <v>0</v>
      </c>
      <c r="K437" s="561">
        <v>3</v>
      </c>
      <c r="L437" s="561">
        <v>10</v>
      </c>
      <c r="M437" s="561">
        <v>9</v>
      </c>
      <c r="N437" s="561">
        <v>58</v>
      </c>
      <c r="O437" s="561">
        <v>29</v>
      </c>
      <c r="P437" s="563">
        <v>10</v>
      </c>
      <c r="Q437" s="563">
        <v>18</v>
      </c>
    </row>
    <row r="438" spans="1:17" hidden="1" x14ac:dyDescent="0.25">
      <c r="A438" s="561" t="s">
        <v>9671</v>
      </c>
      <c r="B438" s="561" t="s">
        <v>9844</v>
      </c>
      <c r="C438" s="561" t="s">
        <v>9845</v>
      </c>
      <c r="D438" s="562" t="s">
        <v>2093</v>
      </c>
      <c r="E438" s="561" t="s">
        <v>9846</v>
      </c>
      <c r="F438" s="561" t="s">
        <v>9737</v>
      </c>
      <c r="G438" s="561">
        <v>584</v>
      </c>
      <c r="H438" s="561">
        <v>0</v>
      </c>
      <c r="I438" s="561">
        <v>2</v>
      </c>
      <c r="J438" s="561">
        <v>24</v>
      </c>
      <c r="K438" s="561">
        <v>25</v>
      </c>
      <c r="L438" s="561">
        <v>45</v>
      </c>
      <c r="M438" s="561">
        <v>42</v>
      </c>
      <c r="N438" s="561">
        <v>222</v>
      </c>
      <c r="O438" s="561">
        <v>124</v>
      </c>
      <c r="P438" s="563">
        <v>30</v>
      </c>
      <c r="Q438" s="563">
        <v>70</v>
      </c>
    </row>
    <row r="439" spans="1:17" hidden="1" x14ac:dyDescent="0.25">
      <c r="A439" s="561" t="s">
        <v>9671</v>
      </c>
      <c r="B439" s="561" t="s">
        <v>9844</v>
      </c>
      <c r="C439" s="561" t="s">
        <v>9845</v>
      </c>
      <c r="D439" s="562" t="s">
        <v>2093</v>
      </c>
      <c r="E439" s="561" t="s">
        <v>9846</v>
      </c>
      <c r="F439" s="561" t="s">
        <v>9738</v>
      </c>
      <c r="G439" s="561">
        <v>39874</v>
      </c>
      <c r="H439" s="561">
        <v>163</v>
      </c>
      <c r="I439" s="561">
        <v>147</v>
      </c>
      <c r="J439" s="561">
        <v>944</v>
      </c>
      <c r="K439" s="561">
        <v>848</v>
      </c>
      <c r="L439" s="561">
        <v>3543</v>
      </c>
      <c r="M439" s="561">
        <v>3278</v>
      </c>
      <c r="N439" s="561">
        <v>10859</v>
      </c>
      <c r="O439" s="561">
        <v>9083</v>
      </c>
      <c r="P439" s="563">
        <v>3572</v>
      </c>
      <c r="Q439" s="563">
        <v>7437</v>
      </c>
    </row>
    <row r="440" spans="1:17" hidden="1" x14ac:dyDescent="0.25">
      <c r="A440" s="561" t="s">
        <v>9671</v>
      </c>
      <c r="B440" s="561" t="s">
        <v>9844</v>
      </c>
      <c r="C440" s="561" t="s">
        <v>9845</v>
      </c>
      <c r="D440" s="562" t="s">
        <v>2093</v>
      </c>
      <c r="E440" s="561" t="s">
        <v>9846</v>
      </c>
      <c r="F440" s="561" t="s">
        <v>9739</v>
      </c>
      <c r="G440" s="561">
        <v>42958</v>
      </c>
      <c r="H440" s="561">
        <v>164</v>
      </c>
      <c r="I440" s="561">
        <v>151</v>
      </c>
      <c r="J440" s="561">
        <v>1017</v>
      </c>
      <c r="K440" s="561">
        <v>911</v>
      </c>
      <c r="L440" s="561">
        <v>3756</v>
      </c>
      <c r="M440" s="561">
        <v>3485</v>
      </c>
      <c r="N440" s="561">
        <v>12094</v>
      </c>
      <c r="O440" s="561">
        <v>9666</v>
      </c>
      <c r="P440" s="563">
        <v>3804</v>
      </c>
      <c r="Q440" s="563">
        <v>7910</v>
      </c>
    </row>
    <row r="441" spans="1:17" hidden="1" x14ac:dyDescent="0.25">
      <c r="A441" s="561" t="s">
        <v>9671</v>
      </c>
      <c r="B441" s="561" t="s">
        <v>9844</v>
      </c>
      <c r="C441" s="561" t="s">
        <v>9739</v>
      </c>
      <c r="D441" s="562" t="s">
        <v>2093</v>
      </c>
      <c r="E441" s="561" t="s">
        <v>9846</v>
      </c>
      <c r="F441" s="561"/>
      <c r="G441" s="561">
        <v>835920</v>
      </c>
      <c r="H441" s="561">
        <v>3427</v>
      </c>
      <c r="I441" s="561">
        <v>3249</v>
      </c>
      <c r="J441" s="561">
        <v>22221</v>
      </c>
      <c r="K441" s="561">
        <v>20474</v>
      </c>
      <c r="L441" s="561">
        <v>75120</v>
      </c>
      <c r="M441" s="561">
        <v>71759</v>
      </c>
      <c r="N441" s="561">
        <v>226088</v>
      </c>
      <c r="O441" s="561">
        <v>192803</v>
      </c>
      <c r="P441" s="563">
        <v>69758</v>
      </c>
      <c r="Q441" s="563">
        <v>151021</v>
      </c>
    </row>
    <row r="442" spans="1:17" hidden="1" x14ac:dyDescent="0.25">
      <c r="A442" s="561" t="s">
        <v>9684</v>
      </c>
      <c r="B442" s="561" t="s">
        <v>9847</v>
      </c>
      <c r="C442" s="561" t="s">
        <v>9848</v>
      </c>
      <c r="D442" s="562" t="s">
        <v>8019</v>
      </c>
      <c r="E442" s="561" t="s">
        <v>9849</v>
      </c>
      <c r="F442" s="561" t="s">
        <v>9732</v>
      </c>
      <c r="G442" s="561">
        <v>122</v>
      </c>
      <c r="H442" s="561">
        <v>0</v>
      </c>
      <c r="I442" s="561">
        <v>1</v>
      </c>
      <c r="J442" s="561">
        <v>8</v>
      </c>
      <c r="K442" s="561">
        <v>7</v>
      </c>
      <c r="L442" s="561">
        <v>15</v>
      </c>
      <c r="M442" s="561">
        <v>11</v>
      </c>
      <c r="N442" s="561">
        <v>41</v>
      </c>
      <c r="O442" s="561">
        <v>27</v>
      </c>
      <c r="P442" s="563">
        <v>1</v>
      </c>
      <c r="Q442" s="563">
        <v>11</v>
      </c>
    </row>
    <row r="443" spans="1:17" hidden="1" x14ac:dyDescent="0.25">
      <c r="A443" s="561" t="s">
        <v>9684</v>
      </c>
      <c r="B443" s="561" t="s">
        <v>9847</v>
      </c>
      <c r="C443" s="561" t="s">
        <v>9848</v>
      </c>
      <c r="D443" s="562" t="s">
        <v>8019</v>
      </c>
      <c r="E443" s="561" t="s">
        <v>9849</v>
      </c>
      <c r="F443" s="561" t="s">
        <v>9733</v>
      </c>
      <c r="G443" s="561">
        <v>211</v>
      </c>
      <c r="H443" s="561">
        <v>0</v>
      </c>
      <c r="I443" s="561">
        <v>1</v>
      </c>
      <c r="J443" s="561">
        <v>7</v>
      </c>
      <c r="K443" s="561">
        <v>16</v>
      </c>
      <c r="L443" s="561">
        <v>39</v>
      </c>
      <c r="M443" s="561">
        <v>27</v>
      </c>
      <c r="N443" s="561">
        <v>68</v>
      </c>
      <c r="O443" s="561">
        <v>43</v>
      </c>
      <c r="P443" s="563">
        <v>4</v>
      </c>
      <c r="Q443" s="563">
        <v>6</v>
      </c>
    </row>
    <row r="444" spans="1:17" hidden="1" x14ac:dyDescent="0.25">
      <c r="A444" s="561" t="s">
        <v>9684</v>
      </c>
      <c r="B444" s="561" t="s">
        <v>9847</v>
      </c>
      <c r="C444" s="561" t="s">
        <v>9848</v>
      </c>
      <c r="D444" s="562" t="s">
        <v>8019</v>
      </c>
      <c r="E444" s="561" t="s">
        <v>9849</v>
      </c>
      <c r="F444" s="561" t="s">
        <v>9734</v>
      </c>
      <c r="G444" s="561">
        <v>877</v>
      </c>
      <c r="H444" s="561">
        <v>0</v>
      </c>
      <c r="I444" s="561">
        <v>0</v>
      </c>
      <c r="J444" s="561">
        <v>6</v>
      </c>
      <c r="K444" s="561">
        <v>4</v>
      </c>
      <c r="L444" s="561">
        <v>17</v>
      </c>
      <c r="M444" s="561">
        <v>17</v>
      </c>
      <c r="N444" s="561">
        <v>467</v>
      </c>
      <c r="O444" s="561">
        <v>287</v>
      </c>
      <c r="P444" s="563">
        <v>29</v>
      </c>
      <c r="Q444" s="563">
        <v>50</v>
      </c>
    </row>
    <row r="445" spans="1:17" hidden="1" x14ac:dyDescent="0.25">
      <c r="A445" s="561" t="s">
        <v>9684</v>
      </c>
      <c r="B445" s="561" t="s">
        <v>9847</v>
      </c>
      <c r="C445" s="561" t="s">
        <v>9848</v>
      </c>
      <c r="D445" s="562" t="s">
        <v>8019</v>
      </c>
      <c r="E445" s="561" t="s">
        <v>9849</v>
      </c>
      <c r="F445" s="561" t="s">
        <v>9735</v>
      </c>
      <c r="G445" s="561">
        <v>7566</v>
      </c>
      <c r="H445" s="561">
        <v>54</v>
      </c>
      <c r="I445" s="561">
        <v>49</v>
      </c>
      <c r="J445" s="561">
        <v>296</v>
      </c>
      <c r="K445" s="561">
        <v>343</v>
      </c>
      <c r="L445" s="561">
        <v>908</v>
      </c>
      <c r="M445" s="561">
        <v>763</v>
      </c>
      <c r="N445" s="561">
        <v>2061</v>
      </c>
      <c r="O445" s="561">
        <v>1785</v>
      </c>
      <c r="P445" s="563">
        <v>398</v>
      </c>
      <c r="Q445" s="563">
        <v>909</v>
      </c>
    </row>
    <row r="446" spans="1:17" hidden="1" x14ac:dyDescent="0.25">
      <c r="A446" s="561" t="s">
        <v>9684</v>
      </c>
      <c r="B446" s="561" t="s">
        <v>9847</v>
      </c>
      <c r="C446" s="561" t="s">
        <v>9848</v>
      </c>
      <c r="D446" s="562" t="s">
        <v>8019</v>
      </c>
      <c r="E446" s="561" t="s">
        <v>9849</v>
      </c>
      <c r="F446" s="561" t="s">
        <v>9736</v>
      </c>
      <c r="G446" s="561">
        <v>151</v>
      </c>
      <c r="H446" s="561">
        <v>1</v>
      </c>
      <c r="I446" s="561">
        <v>1</v>
      </c>
      <c r="J446" s="561">
        <v>5</v>
      </c>
      <c r="K446" s="561">
        <v>5</v>
      </c>
      <c r="L446" s="561">
        <v>9</v>
      </c>
      <c r="M446" s="561">
        <v>19</v>
      </c>
      <c r="N446" s="561">
        <v>52</v>
      </c>
      <c r="O446" s="561">
        <v>45</v>
      </c>
      <c r="P446" s="563">
        <v>6</v>
      </c>
      <c r="Q446" s="563">
        <v>8</v>
      </c>
    </row>
    <row r="447" spans="1:17" hidden="1" x14ac:dyDescent="0.25">
      <c r="A447" s="561" t="s">
        <v>9684</v>
      </c>
      <c r="B447" s="561" t="s">
        <v>9847</v>
      </c>
      <c r="C447" s="561" t="s">
        <v>9848</v>
      </c>
      <c r="D447" s="562" t="s">
        <v>8019</v>
      </c>
      <c r="E447" s="561" t="s">
        <v>9849</v>
      </c>
      <c r="F447" s="561" t="s">
        <v>9737</v>
      </c>
      <c r="G447" s="561">
        <v>30112</v>
      </c>
      <c r="H447" s="561">
        <v>140</v>
      </c>
      <c r="I447" s="561">
        <v>120</v>
      </c>
      <c r="J447" s="561">
        <v>808</v>
      </c>
      <c r="K447" s="561">
        <v>771</v>
      </c>
      <c r="L447" s="561">
        <v>3403</v>
      </c>
      <c r="M447" s="561">
        <v>3346</v>
      </c>
      <c r="N447" s="561">
        <v>8343</v>
      </c>
      <c r="O447" s="561">
        <v>6439</v>
      </c>
      <c r="P447" s="563">
        <v>2078</v>
      </c>
      <c r="Q447" s="563">
        <v>4664</v>
      </c>
    </row>
    <row r="448" spans="1:17" hidden="1" x14ac:dyDescent="0.25">
      <c r="A448" s="561" t="s">
        <v>9684</v>
      </c>
      <c r="B448" s="561" t="s">
        <v>9847</v>
      </c>
      <c r="C448" s="561" t="s">
        <v>9848</v>
      </c>
      <c r="D448" s="562" t="s">
        <v>8019</v>
      </c>
      <c r="E448" s="561" t="s">
        <v>9849</v>
      </c>
      <c r="F448" s="561" t="s">
        <v>9738</v>
      </c>
      <c r="G448" s="561">
        <v>809</v>
      </c>
      <c r="H448" s="561">
        <v>1</v>
      </c>
      <c r="I448" s="561">
        <v>3</v>
      </c>
      <c r="J448" s="561">
        <v>20</v>
      </c>
      <c r="K448" s="561">
        <v>13</v>
      </c>
      <c r="L448" s="561">
        <v>107</v>
      </c>
      <c r="M448" s="561">
        <v>110</v>
      </c>
      <c r="N448" s="561">
        <v>195</v>
      </c>
      <c r="O448" s="561">
        <v>206</v>
      </c>
      <c r="P448" s="563">
        <v>46</v>
      </c>
      <c r="Q448" s="563">
        <v>108</v>
      </c>
    </row>
    <row r="449" spans="1:17" hidden="1" x14ac:dyDescent="0.25">
      <c r="A449" s="561" t="s">
        <v>9684</v>
      </c>
      <c r="B449" s="561" t="s">
        <v>9847</v>
      </c>
      <c r="C449" s="561" t="s">
        <v>9848</v>
      </c>
      <c r="D449" s="562" t="s">
        <v>8019</v>
      </c>
      <c r="E449" s="561" t="s">
        <v>9849</v>
      </c>
      <c r="F449" s="561" t="s">
        <v>9739</v>
      </c>
      <c r="G449" s="561">
        <v>39848</v>
      </c>
      <c r="H449" s="561">
        <v>196</v>
      </c>
      <c r="I449" s="561">
        <v>175</v>
      </c>
      <c r="J449" s="561">
        <v>1150</v>
      </c>
      <c r="K449" s="561">
        <v>1159</v>
      </c>
      <c r="L449" s="561">
        <v>4498</v>
      </c>
      <c r="M449" s="561">
        <v>4293</v>
      </c>
      <c r="N449" s="561">
        <v>11227</v>
      </c>
      <c r="O449" s="561">
        <v>8832</v>
      </c>
      <c r="P449" s="563">
        <v>2562</v>
      </c>
      <c r="Q449" s="563">
        <v>5756</v>
      </c>
    </row>
    <row r="450" spans="1:17" hidden="1" x14ac:dyDescent="0.25">
      <c r="A450" s="561" t="s">
        <v>9684</v>
      </c>
      <c r="B450" s="561" t="s">
        <v>9850</v>
      </c>
      <c r="C450" s="561" t="s">
        <v>9851</v>
      </c>
      <c r="D450" s="562" t="s">
        <v>5034</v>
      </c>
      <c r="E450" s="561" t="s">
        <v>9852</v>
      </c>
      <c r="F450" s="561" t="s">
        <v>9732</v>
      </c>
      <c r="G450" s="561">
        <v>8019</v>
      </c>
      <c r="H450" s="561">
        <v>6</v>
      </c>
      <c r="I450" s="561">
        <v>8</v>
      </c>
      <c r="J450" s="561">
        <v>103</v>
      </c>
      <c r="K450" s="561">
        <v>114</v>
      </c>
      <c r="L450" s="561">
        <v>779</v>
      </c>
      <c r="M450" s="561">
        <v>695</v>
      </c>
      <c r="N450" s="561">
        <v>2553</v>
      </c>
      <c r="O450" s="561">
        <v>1676</v>
      </c>
      <c r="P450" s="563">
        <v>680</v>
      </c>
      <c r="Q450" s="563">
        <v>1405</v>
      </c>
    </row>
    <row r="451" spans="1:17" hidden="1" x14ac:dyDescent="0.25">
      <c r="A451" s="561" t="s">
        <v>9684</v>
      </c>
      <c r="B451" s="561" t="s">
        <v>9850</v>
      </c>
      <c r="C451" s="561" t="s">
        <v>9851</v>
      </c>
      <c r="D451" s="562" t="s">
        <v>5034</v>
      </c>
      <c r="E451" s="561" t="s">
        <v>9852</v>
      </c>
      <c r="F451" s="561" t="s">
        <v>9733</v>
      </c>
      <c r="G451" s="561">
        <v>286</v>
      </c>
      <c r="H451" s="561">
        <v>2</v>
      </c>
      <c r="I451" s="561">
        <v>0</v>
      </c>
      <c r="J451" s="561">
        <v>11</v>
      </c>
      <c r="K451" s="561">
        <v>9</v>
      </c>
      <c r="L451" s="561">
        <v>19</v>
      </c>
      <c r="M451" s="561">
        <v>12</v>
      </c>
      <c r="N451" s="561">
        <v>124</v>
      </c>
      <c r="O451" s="561">
        <v>59</v>
      </c>
      <c r="P451" s="563">
        <v>17</v>
      </c>
      <c r="Q451" s="563">
        <v>33</v>
      </c>
    </row>
    <row r="452" spans="1:17" hidden="1" x14ac:dyDescent="0.25">
      <c r="A452" s="561" t="s">
        <v>9684</v>
      </c>
      <c r="B452" s="561" t="s">
        <v>9850</v>
      </c>
      <c r="C452" s="561" t="s">
        <v>9851</v>
      </c>
      <c r="D452" s="562" t="s">
        <v>5034</v>
      </c>
      <c r="E452" s="561" t="s">
        <v>9852</v>
      </c>
      <c r="F452" s="561" t="s">
        <v>9734</v>
      </c>
      <c r="G452" s="561">
        <v>502</v>
      </c>
      <c r="H452" s="561">
        <v>0</v>
      </c>
      <c r="I452" s="561">
        <v>0</v>
      </c>
      <c r="J452" s="561">
        <v>6</v>
      </c>
      <c r="K452" s="561">
        <v>3</v>
      </c>
      <c r="L452" s="561">
        <v>38</v>
      </c>
      <c r="M452" s="561">
        <v>30</v>
      </c>
      <c r="N452" s="561">
        <v>139</v>
      </c>
      <c r="O452" s="561">
        <v>104</v>
      </c>
      <c r="P452" s="563">
        <v>69</v>
      </c>
      <c r="Q452" s="563">
        <v>113</v>
      </c>
    </row>
    <row r="453" spans="1:17" hidden="1" x14ac:dyDescent="0.25">
      <c r="A453" s="561" t="s">
        <v>9684</v>
      </c>
      <c r="B453" s="561" t="s">
        <v>9850</v>
      </c>
      <c r="C453" s="561" t="s">
        <v>9851</v>
      </c>
      <c r="D453" s="562" t="s">
        <v>5034</v>
      </c>
      <c r="E453" s="561" t="s">
        <v>9852</v>
      </c>
      <c r="F453" s="561" t="s">
        <v>9735</v>
      </c>
      <c r="G453" s="561">
        <v>51</v>
      </c>
      <c r="H453" s="561">
        <v>0</v>
      </c>
      <c r="I453" s="561">
        <v>0</v>
      </c>
      <c r="J453" s="561">
        <v>2</v>
      </c>
      <c r="K453" s="561">
        <v>1</v>
      </c>
      <c r="L453" s="561">
        <v>2</v>
      </c>
      <c r="M453" s="561">
        <v>3</v>
      </c>
      <c r="N453" s="561">
        <v>21</v>
      </c>
      <c r="O453" s="561">
        <v>10</v>
      </c>
      <c r="P453" s="563">
        <v>5</v>
      </c>
      <c r="Q453" s="563">
        <v>7</v>
      </c>
    </row>
    <row r="454" spans="1:17" hidden="1" x14ac:dyDescent="0.25">
      <c r="A454" s="561" t="s">
        <v>9684</v>
      </c>
      <c r="B454" s="561" t="s">
        <v>9850</v>
      </c>
      <c r="C454" s="561" t="s">
        <v>9851</v>
      </c>
      <c r="D454" s="562" t="s">
        <v>5034</v>
      </c>
      <c r="E454" s="561" t="s">
        <v>9852</v>
      </c>
      <c r="F454" s="561" t="s">
        <v>9736</v>
      </c>
      <c r="G454" s="561">
        <v>11403</v>
      </c>
      <c r="H454" s="561">
        <v>18</v>
      </c>
      <c r="I454" s="561">
        <v>17</v>
      </c>
      <c r="J454" s="561">
        <v>175</v>
      </c>
      <c r="K454" s="561">
        <v>199</v>
      </c>
      <c r="L454" s="561">
        <v>1056</v>
      </c>
      <c r="M454" s="561">
        <v>1062</v>
      </c>
      <c r="N454" s="561">
        <v>3045</v>
      </c>
      <c r="O454" s="561">
        <v>2325</v>
      </c>
      <c r="P454" s="563">
        <v>1095</v>
      </c>
      <c r="Q454" s="563">
        <v>2411</v>
      </c>
    </row>
    <row r="455" spans="1:17" hidden="1" x14ac:dyDescent="0.25">
      <c r="A455" s="561" t="s">
        <v>9684</v>
      </c>
      <c r="B455" s="561" t="s">
        <v>9850</v>
      </c>
      <c r="C455" s="561" t="s">
        <v>9851</v>
      </c>
      <c r="D455" s="562" t="s">
        <v>5034</v>
      </c>
      <c r="E455" s="561" t="s">
        <v>9852</v>
      </c>
      <c r="F455" s="561" t="s">
        <v>9737</v>
      </c>
      <c r="G455" s="561">
        <v>16116</v>
      </c>
      <c r="H455" s="561">
        <v>96</v>
      </c>
      <c r="I455" s="561">
        <v>90</v>
      </c>
      <c r="J455" s="561">
        <v>460</v>
      </c>
      <c r="K455" s="561">
        <v>455</v>
      </c>
      <c r="L455" s="561">
        <v>1208</v>
      </c>
      <c r="M455" s="561">
        <v>1142</v>
      </c>
      <c r="N455" s="561">
        <v>4196</v>
      </c>
      <c r="O455" s="561">
        <v>3717</v>
      </c>
      <c r="P455" s="563">
        <v>1436</v>
      </c>
      <c r="Q455" s="563">
        <v>3316</v>
      </c>
    </row>
    <row r="456" spans="1:17" hidden="1" x14ac:dyDescent="0.25">
      <c r="A456" s="561" t="s">
        <v>9684</v>
      </c>
      <c r="B456" s="561" t="s">
        <v>9850</v>
      </c>
      <c r="C456" s="561" t="s">
        <v>9851</v>
      </c>
      <c r="D456" s="562" t="s">
        <v>5034</v>
      </c>
      <c r="E456" s="561" t="s">
        <v>9852</v>
      </c>
      <c r="F456" s="561" t="s">
        <v>9738</v>
      </c>
      <c r="G456" s="561">
        <v>939</v>
      </c>
      <c r="H456" s="561">
        <v>16</v>
      </c>
      <c r="I456" s="561">
        <v>20</v>
      </c>
      <c r="J456" s="561">
        <v>37</v>
      </c>
      <c r="K456" s="561">
        <v>43</v>
      </c>
      <c r="L456" s="561">
        <v>58</v>
      </c>
      <c r="M456" s="561">
        <v>57</v>
      </c>
      <c r="N456" s="561">
        <v>276</v>
      </c>
      <c r="O456" s="561">
        <v>223</v>
      </c>
      <c r="P456" s="563">
        <v>70</v>
      </c>
      <c r="Q456" s="563">
        <v>139</v>
      </c>
    </row>
    <row r="457" spans="1:17" hidden="1" x14ac:dyDescent="0.25">
      <c r="A457" s="561" t="s">
        <v>9684</v>
      </c>
      <c r="B457" s="561" t="s">
        <v>9850</v>
      </c>
      <c r="C457" s="561" t="s">
        <v>9851</v>
      </c>
      <c r="D457" s="562" t="s">
        <v>5034</v>
      </c>
      <c r="E457" s="561" t="s">
        <v>9852</v>
      </c>
      <c r="F457" s="561" t="s">
        <v>9739</v>
      </c>
      <c r="G457" s="561">
        <v>37316</v>
      </c>
      <c r="H457" s="561">
        <v>138</v>
      </c>
      <c r="I457" s="561">
        <v>135</v>
      </c>
      <c r="J457" s="561">
        <v>794</v>
      </c>
      <c r="K457" s="561">
        <v>824</v>
      </c>
      <c r="L457" s="561">
        <v>3160</v>
      </c>
      <c r="M457" s="561">
        <v>3001</v>
      </c>
      <c r="N457" s="561">
        <v>10354</v>
      </c>
      <c r="O457" s="561">
        <v>8114</v>
      </c>
      <c r="P457" s="563">
        <v>3372</v>
      </c>
      <c r="Q457" s="563">
        <v>7424</v>
      </c>
    </row>
    <row r="458" spans="1:17" hidden="1" x14ac:dyDescent="0.25">
      <c r="A458" s="561" t="s">
        <v>9684</v>
      </c>
      <c r="B458" s="561" t="s">
        <v>9853</v>
      </c>
      <c r="C458" s="561" t="s">
        <v>9854</v>
      </c>
      <c r="D458" s="562" t="s">
        <v>3538</v>
      </c>
      <c r="E458" s="561" t="s">
        <v>9855</v>
      </c>
      <c r="F458" s="561" t="s">
        <v>9732</v>
      </c>
      <c r="G458" s="561">
        <v>85</v>
      </c>
      <c r="H458" s="561">
        <v>0</v>
      </c>
      <c r="I458" s="561">
        <v>0</v>
      </c>
      <c r="J458" s="561">
        <v>1</v>
      </c>
      <c r="K458" s="561">
        <v>3</v>
      </c>
      <c r="L458" s="561">
        <v>4</v>
      </c>
      <c r="M458" s="561">
        <v>1</v>
      </c>
      <c r="N458" s="561">
        <v>47</v>
      </c>
      <c r="O458" s="561">
        <v>16</v>
      </c>
      <c r="P458" s="563">
        <v>6</v>
      </c>
      <c r="Q458" s="563">
        <v>7</v>
      </c>
    </row>
    <row r="459" spans="1:17" hidden="1" x14ac:dyDescent="0.25">
      <c r="A459" s="561" t="s">
        <v>9684</v>
      </c>
      <c r="B459" s="561" t="s">
        <v>9853</v>
      </c>
      <c r="C459" s="561" t="s">
        <v>9854</v>
      </c>
      <c r="D459" s="562" t="s">
        <v>3538</v>
      </c>
      <c r="E459" s="561" t="s">
        <v>9855</v>
      </c>
      <c r="F459" s="561" t="s">
        <v>9733</v>
      </c>
      <c r="G459" s="561">
        <v>1565</v>
      </c>
      <c r="H459" s="561">
        <v>2</v>
      </c>
      <c r="I459" s="561">
        <v>1</v>
      </c>
      <c r="J459" s="561">
        <v>43</v>
      </c>
      <c r="K459" s="561">
        <v>40</v>
      </c>
      <c r="L459" s="561">
        <v>167</v>
      </c>
      <c r="M459" s="561">
        <v>147</v>
      </c>
      <c r="N459" s="561">
        <v>350</v>
      </c>
      <c r="O459" s="561">
        <v>283</v>
      </c>
      <c r="P459" s="563">
        <v>190</v>
      </c>
      <c r="Q459" s="563">
        <v>342</v>
      </c>
    </row>
    <row r="460" spans="1:17" hidden="1" x14ac:dyDescent="0.25">
      <c r="A460" s="561" t="s">
        <v>9684</v>
      </c>
      <c r="B460" s="561" t="s">
        <v>9853</v>
      </c>
      <c r="C460" s="561" t="s">
        <v>9854</v>
      </c>
      <c r="D460" s="562" t="s">
        <v>3538</v>
      </c>
      <c r="E460" s="561" t="s">
        <v>9855</v>
      </c>
      <c r="F460" s="561" t="s">
        <v>9734</v>
      </c>
      <c r="G460" s="561">
        <v>127</v>
      </c>
      <c r="H460" s="561">
        <v>0</v>
      </c>
      <c r="I460" s="561">
        <v>2</v>
      </c>
      <c r="J460" s="561">
        <v>3</v>
      </c>
      <c r="K460" s="561">
        <v>2</v>
      </c>
      <c r="L460" s="561">
        <v>8</v>
      </c>
      <c r="M460" s="561">
        <v>5</v>
      </c>
      <c r="N460" s="561">
        <v>65</v>
      </c>
      <c r="O460" s="561">
        <v>27</v>
      </c>
      <c r="P460" s="563">
        <v>8</v>
      </c>
      <c r="Q460" s="563">
        <v>7</v>
      </c>
    </row>
    <row r="461" spans="1:17" hidden="1" x14ac:dyDescent="0.25">
      <c r="A461" s="561" t="s">
        <v>9684</v>
      </c>
      <c r="B461" s="561" t="s">
        <v>9853</v>
      </c>
      <c r="C461" s="561" t="s">
        <v>9854</v>
      </c>
      <c r="D461" s="562" t="s">
        <v>3538</v>
      </c>
      <c r="E461" s="561" t="s">
        <v>9855</v>
      </c>
      <c r="F461" s="561" t="s">
        <v>9735</v>
      </c>
      <c r="G461" s="561">
        <v>324</v>
      </c>
      <c r="H461" s="561">
        <v>0</v>
      </c>
      <c r="I461" s="561">
        <v>0</v>
      </c>
      <c r="J461" s="561">
        <v>2</v>
      </c>
      <c r="K461" s="561">
        <v>7</v>
      </c>
      <c r="L461" s="561">
        <v>28</v>
      </c>
      <c r="M461" s="561">
        <v>19</v>
      </c>
      <c r="N461" s="561">
        <v>77</v>
      </c>
      <c r="O461" s="561">
        <v>64</v>
      </c>
      <c r="P461" s="563">
        <v>46</v>
      </c>
      <c r="Q461" s="563">
        <v>81</v>
      </c>
    </row>
    <row r="462" spans="1:17" hidden="1" x14ac:dyDescent="0.25">
      <c r="A462" s="561" t="s">
        <v>9684</v>
      </c>
      <c r="B462" s="561" t="s">
        <v>9853</v>
      </c>
      <c r="C462" s="561" t="s">
        <v>9854</v>
      </c>
      <c r="D462" s="562" t="s">
        <v>3538</v>
      </c>
      <c r="E462" s="561" t="s">
        <v>9855</v>
      </c>
      <c r="F462" s="561" t="s">
        <v>9736</v>
      </c>
      <c r="G462" s="561">
        <v>56</v>
      </c>
      <c r="H462" s="561">
        <v>0</v>
      </c>
      <c r="I462" s="561">
        <v>0</v>
      </c>
      <c r="J462" s="561">
        <v>0</v>
      </c>
      <c r="K462" s="561">
        <v>1</v>
      </c>
      <c r="L462" s="561">
        <v>4</v>
      </c>
      <c r="M462" s="561">
        <v>6</v>
      </c>
      <c r="N462" s="561">
        <v>27</v>
      </c>
      <c r="O462" s="561">
        <v>11</v>
      </c>
      <c r="P462" s="563">
        <v>1</v>
      </c>
      <c r="Q462" s="563">
        <v>6</v>
      </c>
    </row>
    <row r="463" spans="1:17" hidden="1" x14ac:dyDescent="0.25">
      <c r="A463" s="561" t="s">
        <v>9684</v>
      </c>
      <c r="B463" s="561" t="s">
        <v>9853</v>
      </c>
      <c r="C463" s="561" t="s">
        <v>9854</v>
      </c>
      <c r="D463" s="562" t="s">
        <v>3538</v>
      </c>
      <c r="E463" s="561" t="s">
        <v>9855</v>
      </c>
      <c r="F463" s="561" t="s">
        <v>9737</v>
      </c>
      <c r="G463" s="561">
        <v>168</v>
      </c>
      <c r="H463" s="561">
        <v>3</v>
      </c>
      <c r="I463" s="561">
        <v>2</v>
      </c>
      <c r="J463" s="561">
        <v>8</v>
      </c>
      <c r="K463" s="561">
        <v>4</v>
      </c>
      <c r="L463" s="561">
        <v>4</v>
      </c>
      <c r="M463" s="561">
        <v>9</v>
      </c>
      <c r="N463" s="561">
        <v>70</v>
      </c>
      <c r="O463" s="561">
        <v>30</v>
      </c>
      <c r="P463" s="563">
        <v>12</v>
      </c>
      <c r="Q463" s="563">
        <v>26</v>
      </c>
    </row>
    <row r="464" spans="1:17" hidden="1" x14ac:dyDescent="0.25">
      <c r="A464" s="561" t="s">
        <v>9684</v>
      </c>
      <c r="B464" s="561" t="s">
        <v>9853</v>
      </c>
      <c r="C464" s="561" t="s">
        <v>9854</v>
      </c>
      <c r="D464" s="562" t="s">
        <v>3538</v>
      </c>
      <c r="E464" s="561" t="s">
        <v>9855</v>
      </c>
      <c r="F464" s="561" t="s">
        <v>9738</v>
      </c>
      <c r="G464" s="561">
        <v>14550</v>
      </c>
      <c r="H464" s="561">
        <v>40</v>
      </c>
      <c r="I464" s="561">
        <v>38</v>
      </c>
      <c r="J464" s="561">
        <v>303</v>
      </c>
      <c r="K464" s="561">
        <v>316</v>
      </c>
      <c r="L464" s="561">
        <v>1306</v>
      </c>
      <c r="M464" s="561">
        <v>1267</v>
      </c>
      <c r="N464" s="561">
        <v>4312</v>
      </c>
      <c r="O464" s="561">
        <v>3134</v>
      </c>
      <c r="P464" s="563">
        <v>1276</v>
      </c>
      <c r="Q464" s="563">
        <v>2558</v>
      </c>
    </row>
    <row r="465" spans="1:17" hidden="1" x14ac:dyDescent="0.25">
      <c r="A465" s="561" t="s">
        <v>9684</v>
      </c>
      <c r="B465" s="561" t="s">
        <v>9853</v>
      </c>
      <c r="C465" s="561" t="s">
        <v>9854</v>
      </c>
      <c r="D465" s="562" t="s">
        <v>3538</v>
      </c>
      <c r="E465" s="561" t="s">
        <v>9855</v>
      </c>
      <c r="F465" s="561" t="s">
        <v>9739</v>
      </c>
      <c r="G465" s="561">
        <v>16875</v>
      </c>
      <c r="H465" s="561">
        <v>45</v>
      </c>
      <c r="I465" s="561">
        <v>43</v>
      </c>
      <c r="J465" s="561">
        <v>360</v>
      </c>
      <c r="K465" s="561">
        <v>373</v>
      </c>
      <c r="L465" s="561">
        <v>1521</v>
      </c>
      <c r="M465" s="561">
        <v>1454</v>
      </c>
      <c r="N465" s="561">
        <v>4948</v>
      </c>
      <c r="O465" s="561">
        <v>3565</v>
      </c>
      <c r="P465" s="563">
        <v>1539</v>
      </c>
      <c r="Q465" s="563">
        <v>3027</v>
      </c>
    </row>
    <row r="466" spans="1:17" hidden="1" x14ac:dyDescent="0.25">
      <c r="A466" s="561" t="s">
        <v>9684</v>
      </c>
      <c r="B466" s="561" t="s">
        <v>9856</v>
      </c>
      <c r="C466" s="561" t="s">
        <v>9857</v>
      </c>
      <c r="D466" s="562" t="s">
        <v>5496</v>
      </c>
      <c r="E466" s="561" t="s">
        <v>9858</v>
      </c>
      <c r="F466" s="561" t="s">
        <v>9732</v>
      </c>
      <c r="G466" s="561">
        <v>35</v>
      </c>
      <c r="H466" s="561">
        <v>0</v>
      </c>
      <c r="I466" s="561">
        <v>0</v>
      </c>
      <c r="J466" s="561">
        <v>1</v>
      </c>
      <c r="K466" s="561">
        <v>0</v>
      </c>
      <c r="L466" s="561">
        <v>0</v>
      </c>
      <c r="M466" s="561">
        <v>2</v>
      </c>
      <c r="N466" s="561">
        <v>24</v>
      </c>
      <c r="O466" s="561">
        <v>8</v>
      </c>
      <c r="P466" s="563">
        <v>0</v>
      </c>
      <c r="Q466" s="563">
        <v>0</v>
      </c>
    </row>
    <row r="467" spans="1:17" hidden="1" x14ac:dyDescent="0.25">
      <c r="A467" s="561" t="s">
        <v>9684</v>
      </c>
      <c r="B467" s="561" t="s">
        <v>9856</v>
      </c>
      <c r="C467" s="561" t="s">
        <v>9857</v>
      </c>
      <c r="D467" s="562" t="s">
        <v>5496</v>
      </c>
      <c r="E467" s="561" t="s">
        <v>9858</v>
      </c>
      <c r="F467" s="561" t="s">
        <v>9733</v>
      </c>
      <c r="G467" s="561">
        <v>221</v>
      </c>
      <c r="H467" s="561">
        <v>0</v>
      </c>
      <c r="I467" s="561">
        <v>2</v>
      </c>
      <c r="J467" s="561">
        <v>3</v>
      </c>
      <c r="K467" s="561">
        <v>1</v>
      </c>
      <c r="L467" s="561">
        <v>9</v>
      </c>
      <c r="M467" s="561">
        <v>9</v>
      </c>
      <c r="N467" s="561">
        <v>97</v>
      </c>
      <c r="O467" s="561">
        <v>63</v>
      </c>
      <c r="P467" s="563">
        <v>13</v>
      </c>
      <c r="Q467" s="563">
        <v>24</v>
      </c>
    </row>
    <row r="468" spans="1:17" hidden="1" x14ac:dyDescent="0.25">
      <c r="A468" s="561" t="s">
        <v>9684</v>
      </c>
      <c r="B468" s="561" t="s">
        <v>9856</v>
      </c>
      <c r="C468" s="561" t="s">
        <v>9857</v>
      </c>
      <c r="D468" s="562" t="s">
        <v>5496</v>
      </c>
      <c r="E468" s="561" t="s">
        <v>9858</v>
      </c>
      <c r="F468" s="561" t="s">
        <v>9734</v>
      </c>
      <c r="G468" s="561">
        <v>120</v>
      </c>
      <c r="H468" s="561">
        <v>0</v>
      </c>
      <c r="I468" s="561">
        <v>0</v>
      </c>
      <c r="J468" s="561">
        <v>0</v>
      </c>
      <c r="K468" s="561">
        <v>0</v>
      </c>
      <c r="L468" s="561">
        <v>1</v>
      </c>
      <c r="M468" s="561">
        <v>2</v>
      </c>
      <c r="N468" s="561">
        <v>92</v>
      </c>
      <c r="O468" s="561">
        <v>17</v>
      </c>
      <c r="P468" s="563">
        <v>4</v>
      </c>
      <c r="Q468" s="563">
        <v>4</v>
      </c>
    </row>
    <row r="469" spans="1:17" hidden="1" x14ac:dyDescent="0.25">
      <c r="A469" s="561" t="s">
        <v>9684</v>
      </c>
      <c r="B469" s="561" t="s">
        <v>9856</v>
      </c>
      <c r="C469" s="561" t="s">
        <v>9857</v>
      </c>
      <c r="D469" s="562" t="s">
        <v>5496</v>
      </c>
      <c r="E469" s="561" t="s">
        <v>9858</v>
      </c>
      <c r="F469" s="561" t="s">
        <v>9735</v>
      </c>
      <c r="G469" s="561">
        <v>22</v>
      </c>
      <c r="H469" s="561">
        <v>0</v>
      </c>
      <c r="I469" s="561">
        <v>0</v>
      </c>
      <c r="J469" s="561">
        <v>0</v>
      </c>
      <c r="K469" s="561">
        <v>1</v>
      </c>
      <c r="L469" s="561">
        <v>0</v>
      </c>
      <c r="M469" s="561">
        <v>1</v>
      </c>
      <c r="N469" s="561">
        <v>6</v>
      </c>
      <c r="O469" s="561">
        <v>4</v>
      </c>
      <c r="P469" s="563">
        <v>4</v>
      </c>
      <c r="Q469" s="563">
        <v>6</v>
      </c>
    </row>
    <row r="470" spans="1:17" hidden="1" x14ac:dyDescent="0.25">
      <c r="A470" s="561" t="s">
        <v>9684</v>
      </c>
      <c r="B470" s="561" t="s">
        <v>9856</v>
      </c>
      <c r="C470" s="561" t="s">
        <v>9857</v>
      </c>
      <c r="D470" s="562" t="s">
        <v>5496</v>
      </c>
      <c r="E470" s="561" t="s">
        <v>9858</v>
      </c>
      <c r="F470" s="561" t="s">
        <v>9736</v>
      </c>
      <c r="G470" s="561">
        <v>40</v>
      </c>
      <c r="H470" s="561">
        <v>0</v>
      </c>
      <c r="I470" s="561">
        <v>0</v>
      </c>
      <c r="J470" s="561">
        <v>0</v>
      </c>
      <c r="K470" s="561">
        <v>0</v>
      </c>
      <c r="L470" s="561">
        <v>2</v>
      </c>
      <c r="M470" s="561">
        <v>2</v>
      </c>
      <c r="N470" s="561">
        <v>15</v>
      </c>
      <c r="O470" s="561">
        <v>12</v>
      </c>
      <c r="P470" s="563">
        <v>2</v>
      </c>
      <c r="Q470" s="563">
        <v>7</v>
      </c>
    </row>
    <row r="471" spans="1:17" hidden="1" x14ac:dyDescent="0.25">
      <c r="A471" s="561" t="s">
        <v>9684</v>
      </c>
      <c r="B471" s="561" t="s">
        <v>9856</v>
      </c>
      <c r="C471" s="561" t="s">
        <v>9857</v>
      </c>
      <c r="D471" s="562" t="s">
        <v>5496</v>
      </c>
      <c r="E471" s="561" t="s">
        <v>9858</v>
      </c>
      <c r="F471" s="561" t="s">
        <v>9737</v>
      </c>
      <c r="G471" s="561">
        <v>17796</v>
      </c>
      <c r="H471" s="561">
        <v>70</v>
      </c>
      <c r="I471" s="561">
        <v>67</v>
      </c>
      <c r="J471" s="561">
        <v>384</v>
      </c>
      <c r="K471" s="561">
        <v>350</v>
      </c>
      <c r="L471" s="561">
        <v>1472</v>
      </c>
      <c r="M471" s="561">
        <v>1457</v>
      </c>
      <c r="N471" s="561">
        <v>5271</v>
      </c>
      <c r="O471" s="561">
        <v>3952</v>
      </c>
      <c r="P471" s="563">
        <v>1615</v>
      </c>
      <c r="Q471" s="563">
        <v>3158</v>
      </c>
    </row>
    <row r="472" spans="1:17" hidden="1" x14ac:dyDescent="0.25">
      <c r="A472" s="561" t="s">
        <v>9684</v>
      </c>
      <c r="B472" s="561" t="s">
        <v>9856</v>
      </c>
      <c r="C472" s="561" t="s">
        <v>9857</v>
      </c>
      <c r="D472" s="562" t="s">
        <v>5496</v>
      </c>
      <c r="E472" s="561" t="s">
        <v>9858</v>
      </c>
      <c r="F472" s="561" t="s">
        <v>9738</v>
      </c>
      <c r="G472" s="561">
        <v>227</v>
      </c>
      <c r="H472" s="561">
        <v>0</v>
      </c>
      <c r="I472" s="561">
        <v>1</v>
      </c>
      <c r="J472" s="561">
        <v>2</v>
      </c>
      <c r="K472" s="561">
        <v>3</v>
      </c>
      <c r="L472" s="561">
        <v>14</v>
      </c>
      <c r="M472" s="561">
        <v>16</v>
      </c>
      <c r="N472" s="561">
        <v>104</v>
      </c>
      <c r="O472" s="561">
        <v>46</v>
      </c>
      <c r="P472" s="563">
        <v>21</v>
      </c>
      <c r="Q472" s="563">
        <v>20</v>
      </c>
    </row>
    <row r="473" spans="1:17" hidden="1" x14ac:dyDescent="0.25">
      <c r="A473" s="561" t="s">
        <v>9684</v>
      </c>
      <c r="B473" s="561" t="s">
        <v>9856</v>
      </c>
      <c r="C473" s="561" t="s">
        <v>9857</v>
      </c>
      <c r="D473" s="562" t="s">
        <v>5496</v>
      </c>
      <c r="E473" s="561" t="s">
        <v>9858</v>
      </c>
      <c r="F473" s="561" t="s">
        <v>9739</v>
      </c>
      <c r="G473" s="561">
        <v>18461</v>
      </c>
      <c r="H473" s="561">
        <v>70</v>
      </c>
      <c r="I473" s="561">
        <v>70</v>
      </c>
      <c r="J473" s="561">
        <v>390</v>
      </c>
      <c r="K473" s="561">
        <v>355</v>
      </c>
      <c r="L473" s="561">
        <v>1498</v>
      </c>
      <c r="M473" s="561">
        <v>1489</v>
      </c>
      <c r="N473" s="561">
        <v>5609</v>
      </c>
      <c r="O473" s="561">
        <v>4102</v>
      </c>
      <c r="P473" s="563">
        <v>1659</v>
      </c>
      <c r="Q473" s="563">
        <v>3219</v>
      </c>
    </row>
    <row r="474" spans="1:17" hidden="1" x14ac:dyDescent="0.25">
      <c r="A474" s="561" t="s">
        <v>9684</v>
      </c>
      <c r="B474" s="561" t="s">
        <v>9859</v>
      </c>
      <c r="C474" s="561" t="s">
        <v>9860</v>
      </c>
      <c r="D474" s="562" t="s">
        <v>4981</v>
      </c>
      <c r="E474" s="561" t="s">
        <v>5839</v>
      </c>
      <c r="F474" s="561" t="s">
        <v>9732</v>
      </c>
      <c r="G474" s="561">
        <v>120</v>
      </c>
      <c r="H474" s="561">
        <v>0</v>
      </c>
      <c r="I474" s="561">
        <v>0</v>
      </c>
      <c r="J474" s="561">
        <v>1</v>
      </c>
      <c r="K474" s="561">
        <v>1</v>
      </c>
      <c r="L474" s="561">
        <v>4</v>
      </c>
      <c r="M474" s="561">
        <v>5</v>
      </c>
      <c r="N474" s="561">
        <v>52</v>
      </c>
      <c r="O474" s="561">
        <v>35</v>
      </c>
      <c r="P474" s="563">
        <v>13</v>
      </c>
      <c r="Q474" s="563">
        <v>9</v>
      </c>
    </row>
    <row r="475" spans="1:17" hidden="1" x14ac:dyDescent="0.25">
      <c r="A475" s="561" t="s">
        <v>9684</v>
      </c>
      <c r="B475" s="561" t="s">
        <v>9859</v>
      </c>
      <c r="C475" s="561" t="s">
        <v>9860</v>
      </c>
      <c r="D475" s="562" t="s">
        <v>4981</v>
      </c>
      <c r="E475" s="561" t="s">
        <v>5839</v>
      </c>
      <c r="F475" s="561" t="s">
        <v>9733</v>
      </c>
      <c r="G475" s="561">
        <v>820</v>
      </c>
      <c r="H475" s="561">
        <v>0</v>
      </c>
      <c r="I475" s="561">
        <v>0</v>
      </c>
      <c r="J475" s="561">
        <v>12</v>
      </c>
      <c r="K475" s="561">
        <v>9</v>
      </c>
      <c r="L475" s="561">
        <v>74</v>
      </c>
      <c r="M475" s="561">
        <v>42</v>
      </c>
      <c r="N475" s="561">
        <v>378</v>
      </c>
      <c r="O475" s="561">
        <v>146</v>
      </c>
      <c r="P475" s="563">
        <v>71</v>
      </c>
      <c r="Q475" s="563">
        <v>88</v>
      </c>
    </row>
    <row r="476" spans="1:17" hidden="1" x14ac:dyDescent="0.25">
      <c r="A476" s="561" t="s">
        <v>9684</v>
      </c>
      <c r="B476" s="561" t="s">
        <v>9859</v>
      </c>
      <c r="C476" s="561" t="s">
        <v>9860</v>
      </c>
      <c r="D476" s="562" t="s">
        <v>4981</v>
      </c>
      <c r="E476" s="561" t="s">
        <v>5839</v>
      </c>
      <c r="F476" s="561" t="s">
        <v>9734</v>
      </c>
      <c r="G476" s="561">
        <v>573</v>
      </c>
      <c r="H476" s="561">
        <v>0</v>
      </c>
      <c r="I476" s="561">
        <v>1</v>
      </c>
      <c r="J476" s="561">
        <v>7</v>
      </c>
      <c r="K476" s="561">
        <v>8</v>
      </c>
      <c r="L476" s="561">
        <v>33</v>
      </c>
      <c r="M476" s="561">
        <v>31</v>
      </c>
      <c r="N476" s="561">
        <v>252</v>
      </c>
      <c r="O476" s="561">
        <v>112</v>
      </c>
      <c r="P476" s="563">
        <v>58</v>
      </c>
      <c r="Q476" s="563">
        <v>71</v>
      </c>
    </row>
    <row r="477" spans="1:17" hidden="1" x14ac:dyDescent="0.25">
      <c r="A477" s="561" t="s">
        <v>9684</v>
      </c>
      <c r="B477" s="561" t="s">
        <v>9859</v>
      </c>
      <c r="C477" s="561" t="s">
        <v>9860</v>
      </c>
      <c r="D477" s="562" t="s">
        <v>4981</v>
      </c>
      <c r="E477" s="561" t="s">
        <v>5839</v>
      </c>
      <c r="F477" s="561" t="s">
        <v>9735</v>
      </c>
      <c r="G477" s="561">
        <v>22</v>
      </c>
      <c r="H477" s="561">
        <v>0</v>
      </c>
      <c r="I477" s="561">
        <v>0</v>
      </c>
      <c r="J477" s="561">
        <v>1</v>
      </c>
      <c r="K477" s="561">
        <v>0</v>
      </c>
      <c r="L477" s="561">
        <v>1</v>
      </c>
      <c r="M477" s="561">
        <v>1</v>
      </c>
      <c r="N477" s="561">
        <v>9</v>
      </c>
      <c r="O477" s="561">
        <v>4</v>
      </c>
      <c r="P477" s="563">
        <v>4</v>
      </c>
      <c r="Q477" s="563">
        <v>2</v>
      </c>
    </row>
    <row r="478" spans="1:17" hidden="1" x14ac:dyDescent="0.25">
      <c r="A478" s="561" t="s">
        <v>9684</v>
      </c>
      <c r="B478" s="561" t="s">
        <v>9859</v>
      </c>
      <c r="C478" s="561" t="s">
        <v>9860</v>
      </c>
      <c r="D478" s="562" t="s">
        <v>4981</v>
      </c>
      <c r="E478" s="561" t="s">
        <v>5839</v>
      </c>
      <c r="F478" s="561" t="s">
        <v>9736</v>
      </c>
      <c r="G478" s="561">
        <v>5563</v>
      </c>
      <c r="H478" s="561">
        <v>16</v>
      </c>
      <c r="I478" s="561">
        <v>16</v>
      </c>
      <c r="J478" s="561">
        <v>87</v>
      </c>
      <c r="K478" s="561">
        <v>98</v>
      </c>
      <c r="L478" s="561">
        <v>508</v>
      </c>
      <c r="M478" s="561">
        <v>467</v>
      </c>
      <c r="N478" s="561">
        <v>1371</v>
      </c>
      <c r="O478" s="561">
        <v>1276</v>
      </c>
      <c r="P478" s="563">
        <v>546</v>
      </c>
      <c r="Q478" s="563">
        <v>1178</v>
      </c>
    </row>
    <row r="479" spans="1:17" hidden="1" x14ac:dyDescent="0.25">
      <c r="A479" s="561" t="s">
        <v>9684</v>
      </c>
      <c r="B479" s="561" t="s">
        <v>9859</v>
      </c>
      <c r="C479" s="561" t="s">
        <v>9860</v>
      </c>
      <c r="D479" s="562" t="s">
        <v>4981</v>
      </c>
      <c r="E479" s="561" t="s">
        <v>5839</v>
      </c>
      <c r="F479" s="561" t="s">
        <v>9737</v>
      </c>
      <c r="G479" s="561">
        <v>220</v>
      </c>
      <c r="H479" s="561">
        <v>1</v>
      </c>
      <c r="I479" s="561">
        <v>0</v>
      </c>
      <c r="J479" s="561">
        <v>3</v>
      </c>
      <c r="K479" s="561">
        <v>9</v>
      </c>
      <c r="L479" s="561">
        <v>10</v>
      </c>
      <c r="M479" s="561">
        <v>15</v>
      </c>
      <c r="N479" s="561">
        <v>82</v>
      </c>
      <c r="O479" s="561">
        <v>56</v>
      </c>
      <c r="P479" s="563">
        <v>16</v>
      </c>
      <c r="Q479" s="563">
        <v>28</v>
      </c>
    </row>
    <row r="480" spans="1:17" hidden="1" x14ac:dyDescent="0.25">
      <c r="A480" s="561" t="s">
        <v>9684</v>
      </c>
      <c r="B480" s="561" t="s">
        <v>9859</v>
      </c>
      <c r="C480" s="561" t="s">
        <v>9860</v>
      </c>
      <c r="D480" s="562" t="s">
        <v>4981</v>
      </c>
      <c r="E480" s="561" t="s">
        <v>5839</v>
      </c>
      <c r="F480" s="561" t="s">
        <v>9738</v>
      </c>
      <c r="G480" s="561">
        <v>24121</v>
      </c>
      <c r="H480" s="561">
        <v>72</v>
      </c>
      <c r="I480" s="561">
        <v>62</v>
      </c>
      <c r="J480" s="561">
        <v>462</v>
      </c>
      <c r="K480" s="561">
        <v>479</v>
      </c>
      <c r="L480" s="561">
        <v>1942</v>
      </c>
      <c r="M480" s="561">
        <v>1768</v>
      </c>
      <c r="N480" s="561">
        <v>7120</v>
      </c>
      <c r="O480" s="561">
        <v>4859</v>
      </c>
      <c r="P480" s="563">
        <v>2440</v>
      </c>
      <c r="Q480" s="563">
        <v>4917</v>
      </c>
    </row>
    <row r="481" spans="1:17" hidden="1" x14ac:dyDescent="0.25">
      <c r="A481" s="561" t="s">
        <v>9684</v>
      </c>
      <c r="B481" s="561" t="s">
        <v>9859</v>
      </c>
      <c r="C481" s="561" t="s">
        <v>9860</v>
      </c>
      <c r="D481" s="562" t="s">
        <v>4981</v>
      </c>
      <c r="E481" s="561" t="s">
        <v>5839</v>
      </c>
      <c r="F481" s="561" t="s">
        <v>9739</v>
      </c>
      <c r="G481" s="561">
        <v>31439</v>
      </c>
      <c r="H481" s="561">
        <v>89</v>
      </c>
      <c r="I481" s="561">
        <v>79</v>
      </c>
      <c r="J481" s="561">
        <v>573</v>
      </c>
      <c r="K481" s="561">
        <v>604</v>
      </c>
      <c r="L481" s="561">
        <v>2572</v>
      </c>
      <c r="M481" s="561">
        <v>2329</v>
      </c>
      <c r="N481" s="561">
        <v>9264</v>
      </c>
      <c r="O481" s="561">
        <v>6488</v>
      </c>
      <c r="P481" s="563">
        <v>3148</v>
      </c>
      <c r="Q481" s="563">
        <v>6293</v>
      </c>
    </row>
    <row r="482" spans="1:17" hidden="1" x14ac:dyDescent="0.25">
      <c r="A482" s="561" t="s">
        <v>9684</v>
      </c>
      <c r="B482" s="561" t="s">
        <v>9861</v>
      </c>
      <c r="C482" s="561" t="s">
        <v>9862</v>
      </c>
      <c r="D482" s="562" t="s">
        <v>4044</v>
      </c>
      <c r="E482" s="561" t="s">
        <v>9863</v>
      </c>
      <c r="F482" s="561" t="s">
        <v>9732</v>
      </c>
      <c r="G482" s="561">
        <v>65</v>
      </c>
      <c r="H482" s="561">
        <v>0</v>
      </c>
      <c r="I482" s="561">
        <v>0</v>
      </c>
      <c r="J482" s="561">
        <v>0</v>
      </c>
      <c r="K482" s="561">
        <v>1</v>
      </c>
      <c r="L482" s="561">
        <v>4</v>
      </c>
      <c r="M482" s="561">
        <v>3</v>
      </c>
      <c r="N482" s="561">
        <v>29</v>
      </c>
      <c r="O482" s="561">
        <v>19</v>
      </c>
      <c r="P482" s="563">
        <v>2</v>
      </c>
      <c r="Q482" s="563">
        <v>7</v>
      </c>
    </row>
    <row r="483" spans="1:17" hidden="1" x14ac:dyDescent="0.25">
      <c r="A483" s="561" t="s">
        <v>9684</v>
      </c>
      <c r="B483" s="561" t="s">
        <v>9861</v>
      </c>
      <c r="C483" s="561" t="s">
        <v>9862</v>
      </c>
      <c r="D483" s="562" t="s">
        <v>4044</v>
      </c>
      <c r="E483" s="561" t="s">
        <v>9863</v>
      </c>
      <c r="F483" s="561" t="s">
        <v>9733</v>
      </c>
      <c r="G483" s="561">
        <v>20199</v>
      </c>
      <c r="H483" s="561">
        <v>86</v>
      </c>
      <c r="I483" s="561">
        <v>66</v>
      </c>
      <c r="J483" s="561">
        <v>410</v>
      </c>
      <c r="K483" s="561">
        <v>413</v>
      </c>
      <c r="L483" s="561">
        <v>1704</v>
      </c>
      <c r="M483" s="561">
        <v>1616</v>
      </c>
      <c r="N483" s="561">
        <v>5589</v>
      </c>
      <c r="O483" s="561">
        <v>4047</v>
      </c>
      <c r="P483" s="563">
        <v>2116</v>
      </c>
      <c r="Q483" s="563">
        <v>4152</v>
      </c>
    </row>
    <row r="484" spans="1:17" hidden="1" x14ac:dyDescent="0.25">
      <c r="A484" s="561" t="s">
        <v>9684</v>
      </c>
      <c r="B484" s="561" t="s">
        <v>9861</v>
      </c>
      <c r="C484" s="561" t="s">
        <v>9862</v>
      </c>
      <c r="D484" s="562" t="s">
        <v>4044</v>
      </c>
      <c r="E484" s="561" t="s">
        <v>9863</v>
      </c>
      <c r="F484" s="561" t="s">
        <v>9734</v>
      </c>
      <c r="G484" s="561">
        <v>169</v>
      </c>
      <c r="H484" s="561">
        <v>1</v>
      </c>
      <c r="I484" s="561">
        <v>0</v>
      </c>
      <c r="J484" s="561">
        <v>0</v>
      </c>
      <c r="K484" s="561">
        <v>3</v>
      </c>
      <c r="L484" s="561">
        <v>10</v>
      </c>
      <c r="M484" s="561">
        <v>6</v>
      </c>
      <c r="N484" s="561">
        <v>101</v>
      </c>
      <c r="O484" s="561">
        <v>29</v>
      </c>
      <c r="P484" s="563">
        <v>11</v>
      </c>
      <c r="Q484" s="563">
        <v>8</v>
      </c>
    </row>
    <row r="485" spans="1:17" hidden="1" x14ac:dyDescent="0.25">
      <c r="A485" s="561" t="s">
        <v>9684</v>
      </c>
      <c r="B485" s="561" t="s">
        <v>9861</v>
      </c>
      <c r="C485" s="561" t="s">
        <v>9862</v>
      </c>
      <c r="D485" s="562" t="s">
        <v>4044</v>
      </c>
      <c r="E485" s="561" t="s">
        <v>9863</v>
      </c>
      <c r="F485" s="561" t="s">
        <v>9735</v>
      </c>
      <c r="G485" s="561">
        <v>30</v>
      </c>
      <c r="H485" s="561">
        <v>0</v>
      </c>
      <c r="I485" s="561">
        <v>0</v>
      </c>
      <c r="J485" s="561">
        <v>0</v>
      </c>
      <c r="K485" s="561">
        <v>0</v>
      </c>
      <c r="L485" s="561">
        <v>3</v>
      </c>
      <c r="M485" s="561">
        <v>4</v>
      </c>
      <c r="N485" s="561">
        <v>10</v>
      </c>
      <c r="O485" s="561">
        <v>7</v>
      </c>
      <c r="P485" s="563">
        <v>4</v>
      </c>
      <c r="Q485" s="563">
        <v>2</v>
      </c>
    </row>
    <row r="486" spans="1:17" hidden="1" x14ac:dyDescent="0.25">
      <c r="A486" s="561" t="s">
        <v>9684</v>
      </c>
      <c r="B486" s="561" t="s">
        <v>9861</v>
      </c>
      <c r="C486" s="561" t="s">
        <v>9862</v>
      </c>
      <c r="D486" s="562" t="s">
        <v>4044</v>
      </c>
      <c r="E486" s="561" t="s">
        <v>9863</v>
      </c>
      <c r="F486" s="561" t="s">
        <v>9736</v>
      </c>
      <c r="G486" s="561">
        <v>253</v>
      </c>
      <c r="H486" s="561">
        <v>0</v>
      </c>
      <c r="I486" s="561">
        <v>0</v>
      </c>
      <c r="J486" s="561">
        <v>9</v>
      </c>
      <c r="K486" s="561">
        <v>4</v>
      </c>
      <c r="L486" s="561">
        <v>23</v>
      </c>
      <c r="M486" s="561">
        <v>23</v>
      </c>
      <c r="N486" s="561">
        <v>57</v>
      </c>
      <c r="O486" s="561">
        <v>54</v>
      </c>
      <c r="P486" s="563">
        <v>30</v>
      </c>
      <c r="Q486" s="563">
        <v>53</v>
      </c>
    </row>
    <row r="487" spans="1:17" hidden="1" x14ac:dyDescent="0.25">
      <c r="A487" s="561" t="s">
        <v>9684</v>
      </c>
      <c r="B487" s="561" t="s">
        <v>9861</v>
      </c>
      <c r="C487" s="561" t="s">
        <v>9862</v>
      </c>
      <c r="D487" s="562" t="s">
        <v>4044</v>
      </c>
      <c r="E487" s="561" t="s">
        <v>9863</v>
      </c>
      <c r="F487" s="561" t="s">
        <v>9737</v>
      </c>
      <c r="G487" s="561">
        <v>123</v>
      </c>
      <c r="H487" s="561">
        <v>1</v>
      </c>
      <c r="I487" s="561">
        <v>0</v>
      </c>
      <c r="J487" s="561">
        <v>1</v>
      </c>
      <c r="K487" s="561">
        <v>1</v>
      </c>
      <c r="L487" s="561">
        <v>8</v>
      </c>
      <c r="M487" s="561">
        <v>2</v>
      </c>
      <c r="N487" s="561">
        <v>53</v>
      </c>
      <c r="O487" s="561">
        <v>32</v>
      </c>
      <c r="P487" s="563">
        <v>8</v>
      </c>
      <c r="Q487" s="563">
        <v>17</v>
      </c>
    </row>
    <row r="488" spans="1:17" hidden="1" x14ac:dyDescent="0.25">
      <c r="A488" s="561" t="s">
        <v>9684</v>
      </c>
      <c r="B488" s="561" t="s">
        <v>9861</v>
      </c>
      <c r="C488" s="561" t="s">
        <v>9862</v>
      </c>
      <c r="D488" s="562" t="s">
        <v>4044</v>
      </c>
      <c r="E488" s="561" t="s">
        <v>9863</v>
      </c>
      <c r="F488" s="561" t="s">
        <v>9738</v>
      </c>
      <c r="G488" s="561">
        <v>5335</v>
      </c>
      <c r="H488" s="561">
        <v>24</v>
      </c>
      <c r="I488" s="561">
        <v>15</v>
      </c>
      <c r="J488" s="561">
        <v>117</v>
      </c>
      <c r="K488" s="561">
        <v>117</v>
      </c>
      <c r="L488" s="561">
        <v>451</v>
      </c>
      <c r="M488" s="561">
        <v>432</v>
      </c>
      <c r="N488" s="561">
        <v>1550</v>
      </c>
      <c r="O488" s="561">
        <v>1204</v>
      </c>
      <c r="P488" s="563">
        <v>468</v>
      </c>
      <c r="Q488" s="563">
        <v>957</v>
      </c>
    </row>
    <row r="489" spans="1:17" hidden="1" x14ac:dyDescent="0.25">
      <c r="A489" s="561" t="s">
        <v>9684</v>
      </c>
      <c r="B489" s="561" t="s">
        <v>9861</v>
      </c>
      <c r="C489" s="561" t="s">
        <v>9862</v>
      </c>
      <c r="D489" s="562" t="s">
        <v>4044</v>
      </c>
      <c r="E489" s="561" t="s">
        <v>9863</v>
      </c>
      <c r="F489" s="561" t="s">
        <v>9739</v>
      </c>
      <c r="G489" s="561">
        <v>26174</v>
      </c>
      <c r="H489" s="561">
        <v>112</v>
      </c>
      <c r="I489" s="561">
        <v>81</v>
      </c>
      <c r="J489" s="561">
        <v>537</v>
      </c>
      <c r="K489" s="561">
        <v>539</v>
      </c>
      <c r="L489" s="561">
        <v>2203</v>
      </c>
      <c r="M489" s="561">
        <v>2086</v>
      </c>
      <c r="N489" s="561">
        <v>7389</v>
      </c>
      <c r="O489" s="561">
        <v>5392</v>
      </c>
      <c r="P489" s="563">
        <v>2639</v>
      </c>
      <c r="Q489" s="563">
        <v>5196</v>
      </c>
    </row>
    <row r="490" spans="1:17" hidden="1" x14ac:dyDescent="0.25">
      <c r="A490" s="561" t="s">
        <v>9684</v>
      </c>
      <c r="B490" s="561" t="s">
        <v>9864</v>
      </c>
      <c r="C490" s="561" t="s">
        <v>9865</v>
      </c>
      <c r="D490" s="562" t="s">
        <v>3293</v>
      </c>
      <c r="E490" s="561" t="s">
        <v>9866</v>
      </c>
      <c r="F490" s="561" t="s">
        <v>9732</v>
      </c>
      <c r="G490" s="561">
        <v>36</v>
      </c>
      <c r="H490" s="561">
        <v>0</v>
      </c>
      <c r="I490" s="561">
        <v>0</v>
      </c>
      <c r="J490" s="561">
        <v>0</v>
      </c>
      <c r="K490" s="561">
        <v>0</v>
      </c>
      <c r="L490" s="561">
        <v>2</v>
      </c>
      <c r="M490" s="561">
        <v>0</v>
      </c>
      <c r="N490" s="561">
        <v>18</v>
      </c>
      <c r="O490" s="561">
        <v>9</v>
      </c>
      <c r="P490" s="563">
        <v>5</v>
      </c>
      <c r="Q490" s="563">
        <v>2</v>
      </c>
    </row>
    <row r="491" spans="1:17" hidden="1" x14ac:dyDescent="0.25">
      <c r="A491" s="561" t="s">
        <v>9684</v>
      </c>
      <c r="B491" s="561" t="s">
        <v>9864</v>
      </c>
      <c r="C491" s="561" t="s">
        <v>9865</v>
      </c>
      <c r="D491" s="562" t="s">
        <v>3293</v>
      </c>
      <c r="E491" s="561" t="s">
        <v>9866</v>
      </c>
      <c r="F491" s="561" t="s">
        <v>9733</v>
      </c>
      <c r="G491" s="561">
        <v>177</v>
      </c>
      <c r="H491" s="561">
        <v>0</v>
      </c>
      <c r="I491" s="561">
        <v>0</v>
      </c>
      <c r="J491" s="561">
        <v>3</v>
      </c>
      <c r="K491" s="561">
        <v>4</v>
      </c>
      <c r="L491" s="561">
        <v>13</v>
      </c>
      <c r="M491" s="561">
        <v>13</v>
      </c>
      <c r="N491" s="561">
        <v>85</v>
      </c>
      <c r="O491" s="561">
        <v>43</v>
      </c>
      <c r="P491" s="563">
        <v>3</v>
      </c>
      <c r="Q491" s="563">
        <v>13</v>
      </c>
    </row>
    <row r="492" spans="1:17" hidden="1" x14ac:dyDescent="0.25">
      <c r="A492" s="561" t="s">
        <v>9684</v>
      </c>
      <c r="B492" s="561" t="s">
        <v>9864</v>
      </c>
      <c r="C492" s="561" t="s">
        <v>9865</v>
      </c>
      <c r="D492" s="562" t="s">
        <v>3293</v>
      </c>
      <c r="E492" s="561" t="s">
        <v>9866</v>
      </c>
      <c r="F492" s="561" t="s">
        <v>9734</v>
      </c>
      <c r="G492" s="561">
        <v>116</v>
      </c>
      <c r="H492" s="561">
        <v>0</v>
      </c>
      <c r="I492" s="561">
        <v>0</v>
      </c>
      <c r="J492" s="561">
        <v>2</v>
      </c>
      <c r="K492" s="561">
        <v>4</v>
      </c>
      <c r="L492" s="561">
        <v>4</v>
      </c>
      <c r="M492" s="561">
        <v>2</v>
      </c>
      <c r="N492" s="561">
        <v>79</v>
      </c>
      <c r="O492" s="561">
        <v>20</v>
      </c>
      <c r="P492" s="563">
        <v>4</v>
      </c>
      <c r="Q492" s="563">
        <v>1</v>
      </c>
    </row>
    <row r="493" spans="1:17" hidden="1" x14ac:dyDescent="0.25">
      <c r="A493" s="561" t="s">
        <v>9684</v>
      </c>
      <c r="B493" s="561" t="s">
        <v>9864</v>
      </c>
      <c r="C493" s="561" t="s">
        <v>9865</v>
      </c>
      <c r="D493" s="562" t="s">
        <v>3293</v>
      </c>
      <c r="E493" s="561" t="s">
        <v>9866</v>
      </c>
      <c r="F493" s="561" t="s">
        <v>9735</v>
      </c>
      <c r="G493" s="561">
        <v>96</v>
      </c>
      <c r="H493" s="561">
        <v>0</v>
      </c>
      <c r="I493" s="561">
        <v>0</v>
      </c>
      <c r="J493" s="561">
        <v>1</v>
      </c>
      <c r="K493" s="561">
        <v>2</v>
      </c>
      <c r="L493" s="561">
        <v>4</v>
      </c>
      <c r="M493" s="561">
        <v>10</v>
      </c>
      <c r="N493" s="561">
        <v>25</v>
      </c>
      <c r="O493" s="561">
        <v>14</v>
      </c>
      <c r="P493" s="563">
        <v>13</v>
      </c>
      <c r="Q493" s="563">
        <v>27</v>
      </c>
    </row>
    <row r="494" spans="1:17" hidden="1" x14ac:dyDescent="0.25">
      <c r="A494" s="561" t="s">
        <v>9684</v>
      </c>
      <c r="B494" s="561" t="s">
        <v>9864</v>
      </c>
      <c r="C494" s="561" t="s">
        <v>9865</v>
      </c>
      <c r="D494" s="562" t="s">
        <v>3293</v>
      </c>
      <c r="E494" s="561" t="s">
        <v>9866</v>
      </c>
      <c r="F494" s="561" t="s">
        <v>9736</v>
      </c>
      <c r="G494" s="561">
        <v>52</v>
      </c>
      <c r="H494" s="561">
        <v>2</v>
      </c>
      <c r="I494" s="561">
        <v>0</v>
      </c>
      <c r="J494" s="561">
        <v>2</v>
      </c>
      <c r="K494" s="561">
        <v>0</v>
      </c>
      <c r="L494" s="561">
        <v>4</v>
      </c>
      <c r="M494" s="561">
        <v>1</v>
      </c>
      <c r="N494" s="561">
        <v>20</v>
      </c>
      <c r="O494" s="561">
        <v>14</v>
      </c>
      <c r="P494" s="563">
        <v>3</v>
      </c>
      <c r="Q494" s="563">
        <v>6</v>
      </c>
    </row>
    <row r="495" spans="1:17" hidden="1" x14ac:dyDescent="0.25">
      <c r="A495" s="561" t="s">
        <v>9684</v>
      </c>
      <c r="B495" s="561" t="s">
        <v>9864</v>
      </c>
      <c r="C495" s="561" t="s">
        <v>9865</v>
      </c>
      <c r="D495" s="562" t="s">
        <v>3293</v>
      </c>
      <c r="E495" s="561" t="s">
        <v>9866</v>
      </c>
      <c r="F495" s="561" t="s">
        <v>9737</v>
      </c>
      <c r="G495" s="561">
        <v>10767</v>
      </c>
      <c r="H495" s="561">
        <v>45</v>
      </c>
      <c r="I495" s="561">
        <v>34</v>
      </c>
      <c r="J495" s="561">
        <v>228</v>
      </c>
      <c r="K495" s="561">
        <v>217</v>
      </c>
      <c r="L495" s="561">
        <v>846</v>
      </c>
      <c r="M495" s="561">
        <v>768</v>
      </c>
      <c r="N495" s="561">
        <v>2952</v>
      </c>
      <c r="O495" s="561">
        <v>2340</v>
      </c>
      <c r="P495" s="563">
        <v>1112</v>
      </c>
      <c r="Q495" s="563">
        <v>2225</v>
      </c>
    </row>
    <row r="496" spans="1:17" hidden="1" x14ac:dyDescent="0.25">
      <c r="A496" s="561" t="s">
        <v>9684</v>
      </c>
      <c r="B496" s="561" t="s">
        <v>9864</v>
      </c>
      <c r="C496" s="561" t="s">
        <v>9865</v>
      </c>
      <c r="D496" s="562" t="s">
        <v>3293</v>
      </c>
      <c r="E496" s="561" t="s">
        <v>9866</v>
      </c>
      <c r="F496" s="561" t="s">
        <v>9738</v>
      </c>
      <c r="G496" s="561">
        <v>7772</v>
      </c>
      <c r="H496" s="561">
        <v>12</v>
      </c>
      <c r="I496" s="561">
        <v>13</v>
      </c>
      <c r="J496" s="561">
        <v>139</v>
      </c>
      <c r="K496" s="561">
        <v>157</v>
      </c>
      <c r="L496" s="561">
        <v>709</v>
      </c>
      <c r="M496" s="561">
        <v>655</v>
      </c>
      <c r="N496" s="561">
        <v>2412</v>
      </c>
      <c r="O496" s="561">
        <v>1485</v>
      </c>
      <c r="P496" s="563">
        <v>727</v>
      </c>
      <c r="Q496" s="563">
        <v>1463</v>
      </c>
    </row>
    <row r="497" spans="1:17" hidden="1" x14ac:dyDescent="0.25">
      <c r="A497" s="561" t="s">
        <v>9684</v>
      </c>
      <c r="B497" s="561" t="s">
        <v>9864</v>
      </c>
      <c r="C497" s="561" t="s">
        <v>9865</v>
      </c>
      <c r="D497" s="562" t="s">
        <v>3293</v>
      </c>
      <c r="E497" s="561" t="s">
        <v>9866</v>
      </c>
      <c r="F497" s="561" t="s">
        <v>9739</v>
      </c>
      <c r="G497" s="561">
        <v>19016</v>
      </c>
      <c r="H497" s="561">
        <v>59</v>
      </c>
      <c r="I497" s="561">
        <v>47</v>
      </c>
      <c r="J497" s="561">
        <v>375</v>
      </c>
      <c r="K497" s="561">
        <v>384</v>
      </c>
      <c r="L497" s="561">
        <v>1582</v>
      </c>
      <c r="M497" s="561">
        <v>1449</v>
      </c>
      <c r="N497" s="561">
        <v>5591</v>
      </c>
      <c r="O497" s="561">
        <v>3925</v>
      </c>
      <c r="P497" s="563">
        <v>1867</v>
      </c>
      <c r="Q497" s="563">
        <v>3737</v>
      </c>
    </row>
    <row r="498" spans="1:17" hidden="1" x14ac:dyDescent="0.25">
      <c r="A498" s="561" t="s">
        <v>9684</v>
      </c>
      <c r="B498" s="561" t="s">
        <v>9867</v>
      </c>
      <c r="C498" s="561" t="s">
        <v>9868</v>
      </c>
      <c r="D498" s="562" t="s">
        <v>5520</v>
      </c>
      <c r="E498" s="561" t="s">
        <v>9869</v>
      </c>
      <c r="F498" s="561" t="s">
        <v>9732</v>
      </c>
      <c r="G498" s="561">
        <v>15</v>
      </c>
      <c r="H498" s="561">
        <v>0</v>
      </c>
      <c r="I498" s="561">
        <v>0</v>
      </c>
      <c r="J498" s="561">
        <v>0</v>
      </c>
      <c r="K498" s="561">
        <v>0</v>
      </c>
      <c r="L498" s="561">
        <v>2</v>
      </c>
      <c r="M498" s="561">
        <v>0</v>
      </c>
      <c r="N498" s="561">
        <v>8</v>
      </c>
      <c r="O498" s="561">
        <v>3</v>
      </c>
      <c r="P498" s="563">
        <v>1</v>
      </c>
      <c r="Q498" s="563">
        <v>1</v>
      </c>
    </row>
    <row r="499" spans="1:17" hidden="1" x14ac:dyDescent="0.25">
      <c r="A499" s="561" t="s">
        <v>9684</v>
      </c>
      <c r="B499" s="561" t="s">
        <v>9867</v>
      </c>
      <c r="C499" s="561" t="s">
        <v>9868</v>
      </c>
      <c r="D499" s="562" t="s">
        <v>5520</v>
      </c>
      <c r="E499" s="561" t="s">
        <v>9869</v>
      </c>
      <c r="F499" s="561" t="s">
        <v>9733</v>
      </c>
      <c r="G499" s="561">
        <v>113</v>
      </c>
      <c r="H499" s="561">
        <v>2</v>
      </c>
      <c r="I499" s="561">
        <v>0</v>
      </c>
      <c r="J499" s="561">
        <v>4</v>
      </c>
      <c r="K499" s="561">
        <v>2</v>
      </c>
      <c r="L499" s="561">
        <v>8</v>
      </c>
      <c r="M499" s="561">
        <v>6</v>
      </c>
      <c r="N499" s="561">
        <v>53</v>
      </c>
      <c r="O499" s="561">
        <v>18</v>
      </c>
      <c r="P499" s="563">
        <v>11</v>
      </c>
      <c r="Q499" s="563">
        <v>9</v>
      </c>
    </row>
    <row r="500" spans="1:17" hidden="1" x14ac:dyDescent="0.25">
      <c r="A500" s="561" t="s">
        <v>9684</v>
      </c>
      <c r="B500" s="561" t="s">
        <v>9867</v>
      </c>
      <c r="C500" s="561" t="s">
        <v>9868</v>
      </c>
      <c r="D500" s="562" t="s">
        <v>5520</v>
      </c>
      <c r="E500" s="561" t="s">
        <v>9869</v>
      </c>
      <c r="F500" s="561" t="s">
        <v>9734</v>
      </c>
      <c r="G500" s="561">
        <v>418</v>
      </c>
      <c r="H500" s="561">
        <v>0</v>
      </c>
      <c r="I500" s="561">
        <v>0</v>
      </c>
      <c r="J500" s="561">
        <v>2</v>
      </c>
      <c r="K500" s="561">
        <v>4</v>
      </c>
      <c r="L500" s="561">
        <v>34</v>
      </c>
      <c r="M500" s="561">
        <v>44</v>
      </c>
      <c r="N500" s="561">
        <v>189</v>
      </c>
      <c r="O500" s="561">
        <v>82</v>
      </c>
      <c r="P500" s="563">
        <v>24</v>
      </c>
      <c r="Q500" s="563">
        <v>39</v>
      </c>
    </row>
    <row r="501" spans="1:17" hidden="1" x14ac:dyDescent="0.25">
      <c r="A501" s="561" t="s">
        <v>9684</v>
      </c>
      <c r="B501" s="561" t="s">
        <v>9867</v>
      </c>
      <c r="C501" s="561" t="s">
        <v>9868</v>
      </c>
      <c r="D501" s="562" t="s">
        <v>5520</v>
      </c>
      <c r="E501" s="561" t="s">
        <v>9869</v>
      </c>
      <c r="F501" s="561" t="s">
        <v>9735</v>
      </c>
      <c r="G501" s="561">
        <v>9</v>
      </c>
      <c r="H501" s="561">
        <v>0</v>
      </c>
      <c r="I501" s="561">
        <v>0</v>
      </c>
      <c r="J501" s="561">
        <v>0</v>
      </c>
      <c r="K501" s="561">
        <v>0</v>
      </c>
      <c r="L501" s="561">
        <v>0</v>
      </c>
      <c r="M501" s="561">
        <v>0</v>
      </c>
      <c r="N501" s="561">
        <v>4</v>
      </c>
      <c r="O501" s="561">
        <v>2</v>
      </c>
      <c r="P501" s="563">
        <v>1</v>
      </c>
      <c r="Q501" s="563">
        <v>2</v>
      </c>
    </row>
    <row r="502" spans="1:17" hidden="1" x14ac:dyDescent="0.25">
      <c r="A502" s="561" t="s">
        <v>9684</v>
      </c>
      <c r="B502" s="561" t="s">
        <v>9867</v>
      </c>
      <c r="C502" s="561" t="s">
        <v>9868</v>
      </c>
      <c r="D502" s="562" t="s">
        <v>5520</v>
      </c>
      <c r="E502" s="561" t="s">
        <v>9869</v>
      </c>
      <c r="F502" s="561" t="s">
        <v>9736</v>
      </c>
      <c r="G502" s="561">
        <v>22</v>
      </c>
      <c r="H502" s="561">
        <v>0</v>
      </c>
      <c r="I502" s="561">
        <v>0</v>
      </c>
      <c r="J502" s="561">
        <v>0</v>
      </c>
      <c r="K502" s="561">
        <v>0</v>
      </c>
      <c r="L502" s="561">
        <v>3</v>
      </c>
      <c r="M502" s="561">
        <v>0</v>
      </c>
      <c r="N502" s="561">
        <v>10</v>
      </c>
      <c r="O502" s="561">
        <v>8</v>
      </c>
      <c r="P502" s="563">
        <v>0</v>
      </c>
      <c r="Q502" s="563">
        <v>1</v>
      </c>
    </row>
    <row r="503" spans="1:17" hidden="1" x14ac:dyDescent="0.25">
      <c r="A503" s="561" t="s">
        <v>9684</v>
      </c>
      <c r="B503" s="561" t="s">
        <v>9867</v>
      </c>
      <c r="C503" s="561" t="s">
        <v>9868</v>
      </c>
      <c r="D503" s="562" t="s">
        <v>5520</v>
      </c>
      <c r="E503" s="561" t="s">
        <v>9869</v>
      </c>
      <c r="F503" s="561" t="s">
        <v>9737</v>
      </c>
      <c r="G503" s="561">
        <v>174</v>
      </c>
      <c r="H503" s="561">
        <v>1</v>
      </c>
      <c r="I503" s="561">
        <v>0</v>
      </c>
      <c r="J503" s="561">
        <v>4</v>
      </c>
      <c r="K503" s="561">
        <v>7</v>
      </c>
      <c r="L503" s="561">
        <v>13</v>
      </c>
      <c r="M503" s="561">
        <v>19</v>
      </c>
      <c r="N503" s="561">
        <v>61</v>
      </c>
      <c r="O503" s="561">
        <v>40</v>
      </c>
      <c r="P503" s="563">
        <v>9</v>
      </c>
      <c r="Q503" s="563">
        <v>20</v>
      </c>
    </row>
    <row r="504" spans="1:17" hidden="1" x14ac:dyDescent="0.25">
      <c r="A504" s="561" t="s">
        <v>9684</v>
      </c>
      <c r="B504" s="561" t="s">
        <v>9867</v>
      </c>
      <c r="C504" s="561" t="s">
        <v>9868</v>
      </c>
      <c r="D504" s="562" t="s">
        <v>5520</v>
      </c>
      <c r="E504" s="561" t="s">
        <v>9869</v>
      </c>
      <c r="F504" s="561" t="s">
        <v>9738</v>
      </c>
      <c r="G504" s="561">
        <v>16886</v>
      </c>
      <c r="H504" s="561">
        <v>56</v>
      </c>
      <c r="I504" s="561">
        <v>44</v>
      </c>
      <c r="J504" s="561">
        <v>434</v>
      </c>
      <c r="K504" s="561">
        <v>370</v>
      </c>
      <c r="L504" s="561">
        <v>1737</v>
      </c>
      <c r="M504" s="561">
        <v>1524</v>
      </c>
      <c r="N504" s="561">
        <v>4622</v>
      </c>
      <c r="O504" s="561">
        <v>3598</v>
      </c>
      <c r="P504" s="563">
        <v>1476</v>
      </c>
      <c r="Q504" s="563">
        <v>3025</v>
      </c>
    </row>
    <row r="505" spans="1:17" hidden="1" x14ac:dyDescent="0.25">
      <c r="A505" s="561" t="s">
        <v>9684</v>
      </c>
      <c r="B505" s="561" t="s">
        <v>9867</v>
      </c>
      <c r="C505" s="561" t="s">
        <v>9868</v>
      </c>
      <c r="D505" s="562" t="s">
        <v>5520</v>
      </c>
      <c r="E505" s="561" t="s">
        <v>9869</v>
      </c>
      <c r="F505" s="561" t="s">
        <v>9739</v>
      </c>
      <c r="G505" s="561">
        <v>17637</v>
      </c>
      <c r="H505" s="561">
        <v>59</v>
      </c>
      <c r="I505" s="561">
        <v>44</v>
      </c>
      <c r="J505" s="561">
        <v>444</v>
      </c>
      <c r="K505" s="561">
        <v>383</v>
      </c>
      <c r="L505" s="561">
        <v>1797</v>
      </c>
      <c r="M505" s="561">
        <v>1593</v>
      </c>
      <c r="N505" s="561">
        <v>4947</v>
      </c>
      <c r="O505" s="561">
        <v>3751</v>
      </c>
      <c r="P505" s="563">
        <v>1522</v>
      </c>
      <c r="Q505" s="563">
        <v>3097</v>
      </c>
    </row>
    <row r="506" spans="1:17" hidden="1" x14ac:dyDescent="0.25">
      <c r="A506" s="561" t="s">
        <v>9684</v>
      </c>
      <c r="B506" s="561" t="s">
        <v>9870</v>
      </c>
      <c r="C506" s="561" t="s">
        <v>9871</v>
      </c>
      <c r="D506" s="562" t="s">
        <v>3367</v>
      </c>
      <c r="E506" s="561" t="s">
        <v>3709</v>
      </c>
      <c r="F506" s="561" t="s">
        <v>9732</v>
      </c>
      <c r="G506" s="561">
        <v>3836</v>
      </c>
      <c r="H506" s="561">
        <v>6</v>
      </c>
      <c r="I506" s="561">
        <v>3</v>
      </c>
      <c r="J506" s="561">
        <v>66</v>
      </c>
      <c r="K506" s="561">
        <v>86</v>
      </c>
      <c r="L506" s="561">
        <v>338</v>
      </c>
      <c r="M506" s="561">
        <v>348</v>
      </c>
      <c r="N506" s="561">
        <v>1277</v>
      </c>
      <c r="O506" s="561">
        <v>789</v>
      </c>
      <c r="P506" s="563">
        <v>359</v>
      </c>
      <c r="Q506" s="563">
        <v>564</v>
      </c>
    </row>
    <row r="507" spans="1:17" hidden="1" x14ac:dyDescent="0.25">
      <c r="A507" s="561" t="s">
        <v>9684</v>
      </c>
      <c r="B507" s="561" t="s">
        <v>9870</v>
      </c>
      <c r="C507" s="561" t="s">
        <v>9871</v>
      </c>
      <c r="D507" s="562" t="s">
        <v>3367</v>
      </c>
      <c r="E507" s="561" t="s">
        <v>3709</v>
      </c>
      <c r="F507" s="561" t="s">
        <v>9733</v>
      </c>
      <c r="G507" s="561">
        <v>2473</v>
      </c>
      <c r="H507" s="561">
        <v>16</v>
      </c>
      <c r="I507" s="561">
        <v>8</v>
      </c>
      <c r="J507" s="561">
        <v>48</v>
      </c>
      <c r="K507" s="561">
        <v>48</v>
      </c>
      <c r="L507" s="561">
        <v>228</v>
      </c>
      <c r="M507" s="561">
        <v>190</v>
      </c>
      <c r="N507" s="561">
        <v>580</v>
      </c>
      <c r="O507" s="561">
        <v>484</v>
      </c>
      <c r="P507" s="563">
        <v>285</v>
      </c>
      <c r="Q507" s="563">
        <v>586</v>
      </c>
    </row>
    <row r="508" spans="1:17" hidden="1" x14ac:dyDescent="0.25">
      <c r="A508" s="561" t="s">
        <v>9684</v>
      </c>
      <c r="B508" s="561" t="s">
        <v>9870</v>
      </c>
      <c r="C508" s="561" t="s">
        <v>9871</v>
      </c>
      <c r="D508" s="562" t="s">
        <v>3367</v>
      </c>
      <c r="E508" s="561" t="s">
        <v>3709</v>
      </c>
      <c r="F508" s="561" t="s">
        <v>9734</v>
      </c>
      <c r="G508" s="561">
        <v>190</v>
      </c>
      <c r="H508" s="561">
        <v>0</v>
      </c>
      <c r="I508" s="561">
        <v>1</v>
      </c>
      <c r="J508" s="561">
        <v>0</v>
      </c>
      <c r="K508" s="561">
        <v>1</v>
      </c>
      <c r="L508" s="561">
        <v>15</v>
      </c>
      <c r="M508" s="561">
        <v>14</v>
      </c>
      <c r="N508" s="561">
        <v>104</v>
      </c>
      <c r="O508" s="561">
        <v>33</v>
      </c>
      <c r="P508" s="563">
        <v>12</v>
      </c>
      <c r="Q508" s="563">
        <v>10</v>
      </c>
    </row>
    <row r="509" spans="1:17" hidden="1" x14ac:dyDescent="0.25">
      <c r="A509" s="561" t="s">
        <v>9684</v>
      </c>
      <c r="B509" s="561" t="s">
        <v>9870</v>
      </c>
      <c r="C509" s="561" t="s">
        <v>9871</v>
      </c>
      <c r="D509" s="562" t="s">
        <v>3367</v>
      </c>
      <c r="E509" s="561" t="s">
        <v>3709</v>
      </c>
      <c r="F509" s="561" t="s">
        <v>9735</v>
      </c>
      <c r="G509" s="561">
        <v>14</v>
      </c>
      <c r="H509" s="561">
        <v>0</v>
      </c>
      <c r="I509" s="561">
        <v>0</v>
      </c>
      <c r="J509" s="561">
        <v>1</v>
      </c>
      <c r="K509" s="561">
        <v>2</v>
      </c>
      <c r="L509" s="561">
        <v>0</v>
      </c>
      <c r="M509" s="561">
        <v>0</v>
      </c>
      <c r="N509" s="561">
        <v>4</v>
      </c>
      <c r="O509" s="561">
        <v>4</v>
      </c>
      <c r="P509" s="563">
        <v>0</v>
      </c>
      <c r="Q509" s="563">
        <v>3</v>
      </c>
    </row>
    <row r="510" spans="1:17" hidden="1" x14ac:dyDescent="0.25">
      <c r="A510" s="561" t="s">
        <v>9684</v>
      </c>
      <c r="B510" s="561" t="s">
        <v>9870</v>
      </c>
      <c r="C510" s="561" t="s">
        <v>9871</v>
      </c>
      <c r="D510" s="562" t="s">
        <v>3367</v>
      </c>
      <c r="E510" s="561" t="s">
        <v>3709</v>
      </c>
      <c r="F510" s="561" t="s">
        <v>9736</v>
      </c>
      <c r="G510" s="561">
        <v>12587</v>
      </c>
      <c r="H510" s="561">
        <v>46</v>
      </c>
      <c r="I510" s="561">
        <v>46</v>
      </c>
      <c r="J510" s="561">
        <v>263</v>
      </c>
      <c r="K510" s="561">
        <v>240</v>
      </c>
      <c r="L510" s="561">
        <v>1061</v>
      </c>
      <c r="M510" s="561">
        <v>1005</v>
      </c>
      <c r="N510" s="561">
        <v>3464</v>
      </c>
      <c r="O510" s="561">
        <v>2532</v>
      </c>
      <c r="P510" s="563">
        <v>1269</v>
      </c>
      <c r="Q510" s="563">
        <v>2661</v>
      </c>
    </row>
    <row r="511" spans="1:17" hidden="1" x14ac:dyDescent="0.25">
      <c r="A511" s="561" t="s">
        <v>9684</v>
      </c>
      <c r="B511" s="561" t="s">
        <v>9870</v>
      </c>
      <c r="C511" s="561" t="s">
        <v>9871</v>
      </c>
      <c r="D511" s="562" t="s">
        <v>3367</v>
      </c>
      <c r="E511" s="561" t="s">
        <v>3709</v>
      </c>
      <c r="F511" s="561" t="s">
        <v>9737</v>
      </c>
      <c r="G511" s="561">
        <v>413</v>
      </c>
      <c r="H511" s="561">
        <v>1</v>
      </c>
      <c r="I511" s="561">
        <v>3</v>
      </c>
      <c r="J511" s="561">
        <v>5</v>
      </c>
      <c r="K511" s="561">
        <v>5</v>
      </c>
      <c r="L511" s="561">
        <v>36</v>
      </c>
      <c r="M511" s="561">
        <v>24</v>
      </c>
      <c r="N511" s="561">
        <v>121</v>
      </c>
      <c r="O511" s="561">
        <v>66</v>
      </c>
      <c r="P511" s="563">
        <v>51</v>
      </c>
      <c r="Q511" s="563">
        <v>101</v>
      </c>
    </row>
    <row r="512" spans="1:17" hidden="1" x14ac:dyDescent="0.25">
      <c r="A512" s="561" t="s">
        <v>9684</v>
      </c>
      <c r="B512" s="561" t="s">
        <v>9870</v>
      </c>
      <c r="C512" s="561" t="s">
        <v>9871</v>
      </c>
      <c r="D512" s="562" t="s">
        <v>3367</v>
      </c>
      <c r="E512" s="561" t="s">
        <v>3709</v>
      </c>
      <c r="F512" s="561" t="s">
        <v>9738</v>
      </c>
      <c r="G512" s="561">
        <v>522</v>
      </c>
      <c r="H512" s="561">
        <v>0</v>
      </c>
      <c r="I512" s="561">
        <v>0</v>
      </c>
      <c r="J512" s="561">
        <v>5</v>
      </c>
      <c r="K512" s="561">
        <v>10</v>
      </c>
      <c r="L512" s="561">
        <v>42</v>
      </c>
      <c r="M512" s="561">
        <v>39</v>
      </c>
      <c r="N512" s="561">
        <v>161</v>
      </c>
      <c r="O512" s="561">
        <v>109</v>
      </c>
      <c r="P512" s="563">
        <v>60</v>
      </c>
      <c r="Q512" s="563">
        <v>96</v>
      </c>
    </row>
    <row r="513" spans="1:17" hidden="1" x14ac:dyDescent="0.25">
      <c r="A513" s="561" t="s">
        <v>9684</v>
      </c>
      <c r="B513" s="561" t="s">
        <v>9870</v>
      </c>
      <c r="C513" s="561" t="s">
        <v>9871</v>
      </c>
      <c r="D513" s="562" t="s">
        <v>3367</v>
      </c>
      <c r="E513" s="561" t="s">
        <v>3709</v>
      </c>
      <c r="F513" s="561" t="s">
        <v>9739</v>
      </c>
      <c r="G513" s="561">
        <v>20035</v>
      </c>
      <c r="H513" s="561">
        <v>69</v>
      </c>
      <c r="I513" s="561">
        <v>61</v>
      </c>
      <c r="J513" s="561">
        <v>388</v>
      </c>
      <c r="K513" s="561">
        <v>392</v>
      </c>
      <c r="L513" s="561">
        <v>1720</v>
      </c>
      <c r="M513" s="561">
        <v>1620</v>
      </c>
      <c r="N513" s="561">
        <v>5711</v>
      </c>
      <c r="O513" s="561">
        <v>4017</v>
      </c>
      <c r="P513" s="563">
        <v>2036</v>
      </c>
      <c r="Q513" s="563">
        <v>4021</v>
      </c>
    </row>
    <row r="514" spans="1:17" hidden="1" x14ac:dyDescent="0.25">
      <c r="A514" s="561" t="s">
        <v>9684</v>
      </c>
      <c r="B514" s="561" t="s">
        <v>8596</v>
      </c>
      <c r="C514" s="561" t="s">
        <v>9872</v>
      </c>
      <c r="D514" s="562" t="s">
        <v>1653</v>
      </c>
      <c r="E514" s="561" t="s">
        <v>1661</v>
      </c>
      <c r="F514" s="561" t="s">
        <v>9732</v>
      </c>
      <c r="G514" s="561">
        <v>129</v>
      </c>
      <c r="H514" s="561">
        <v>0</v>
      </c>
      <c r="I514" s="561">
        <v>0</v>
      </c>
      <c r="J514" s="561">
        <v>0</v>
      </c>
      <c r="K514" s="561">
        <v>0</v>
      </c>
      <c r="L514" s="561">
        <v>2</v>
      </c>
      <c r="M514" s="561">
        <v>2</v>
      </c>
      <c r="N514" s="561">
        <v>82</v>
      </c>
      <c r="O514" s="561">
        <v>28</v>
      </c>
      <c r="P514" s="563">
        <v>6</v>
      </c>
      <c r="Q514" s="563">
        <v>9</v>
      </c>
    </row>
    <row r="515" spans="1:17" hidden="1" x14ac:dyDescent="0.25">
      <c r="A515" s="561" t="s">
        <v>9684</v>
      </c>
      <c r="B515" s="561" t="s">
        <v>8596</v>
      </c>
      <c r="C515" s="561" t="s">
        <v>9872</v>
      </c>
      <c r="D515" s="562" t="s">
        <v>1653</v>
      </c>
      <c r="E515" s="561" t="s">
        <v>1661</v>
      </c>
      <c r="F515" s="561" t="s">
        <v>9733</v>
      </c>
      <c r="G515" s="561">
        <v>4316</v>
      </c>
      <c r="H515" s="561">
        <v>12</v>
      </c>
      <c r="I515" s="561">
        <v>11</v>
      </c>
      <c r="J515" s="561">
        <v>61</v>
      </c>
      <c r="K515" s="561">
        <v>62</v>
      </c>
      <c r="L515" s="561">
        <v>413</v>
      </c>
      <c r="M515" s="561">
        <v>396</v>
      </c>
      <c r="N515" s="561">
        <v>1090</v>
      </c>
      <c r="O515" s="561">
        <v>885</v>
      </c>
      <c r="P515" s="563">
        <v>431</v>
      </c>
      <c r="Q515" s="563">
        <v>955</v>
      </c>
    </row>
    <row r="516" spans="1:17" hidden="1" x14ac:dyDescent="0.25">
      <c r="A516" s="561" t="s">
        <v>9684</v>
      </c>
      <c r="B516" s="561" t="s">
        <v>8596</v>
      </c>
      <c r="C516" s="561" t="s">
        <v>9872</v>
      </c>
      <c r="D516" s="562" t="s">
        <v>1653</v>
      </c>
      <c r="E516" s="561" t="s">
        <v>1661</v>
      </c>
      <c r="F516" s="561" t="s">
        <v>9734</v>
      </c>
      <c r="G516" s="561">
        <v>314</v>
      </c>
      <c r="H516" s="561">
        <v>0</v>
      </c>
      <c r="I516" s="561">
        <v>0</v>
      </c>
      <c r="J516" s="561">
        <v>3</v>
      </c>
      <c r="K516" s="561">
        <v>2</v>
      </c>
      <c r="L516" s="561">
        <v>17</v>
      </c>
      <c r="M516" s="561">
        <v>21</v>
      </c>
      <c r="N516" s="561">
        <v>155</v>
      </c>
      <c r="O516" s="561">
        <v>73</v>
      </c>
      <c r="P516" s="563">
        <v>20</v>
      </c>
      <c r="Q516" s="563">
        <v>23</v>
      </c>
    </row>
    <row r="517" spans="1:17" hidden="1" x14ac:dyDescent="0.25">
      <c r="A517" s="561" t="s">
        <v>9684</v>
      </c>
      <c r="B517" s="561" t="s">
        <v>8596</v>
      </c>
      <c r="C517" s="561" t="s">
        <v>9872</v>
      </c>
      <c r="D517" s="562" t="s">
        <v>1653</v>
      </c>
      <c r="E517" s="561" t="s">
        <v>1661</v>
      </c>
      <c r="F517" s="561" t="s">
        <v>9735</v>
      </c>
      <c r="G517" s="561">
        <v>38</v>
      </c>
      <c r="H517" s="561">
        <v>0</v>
      </c>
      <c r="I517" s="561">
        <v>0</v>
      </c>
      <c r="J517" s="561">
        <v>0</v>
      </c>
      <c r="K517" s="561">
        <v>3</v>
      </c>
      <c r="L517" s="561">
        <v>1</v>
      </c>
      <c r="M517" s="561">
        <v>1</v>
      </c>
      <c r="N517" s="561">
        <v>20</v>
      </c>
      <c r="O517" s="561">
        <v>7</v>
      </c>
      <c r="P517" s="563">
        <v>2</v>
      </c>
      <c r="Q517" s="563">
        <v>4</v>
      </c>
    </row>
    <row r="518" spans="1:17" hidden="1" x14ac:dyDescent="0.25">
      <c r="A518" s="561" t="s">
        <v>9684</v>
      </c>
      <c r="B518" s="561" t="s">
        <v>8596</v>
      </c>
      <c r="C518" s="561" t="s">
        <v>9872</v>
      </c>
      <c r="D518" s="562" t="s">
        <v>1653</v>
      </c>
      <c r="E518" s="561" t="s">
        <v>1661</v>
      </c>
      <c r="F518" s="561" t="s">
        <v>9736</v>
      </c>
      <c r="G518" s="561">
        <v>156</v>
      </c>
      <c r="H518" s="561">
        <v>0</v>
      </c>
      <c r="I518" s="561">
        <v>0</v>
      </c>
      <c r="J518" s="561">
        <v>4</v>
      </c>
      <c r="K518" s="561">
        <v>3</v>
      </c>
      <c r="L518" s="561">
        <v>6</v>
      </c>
      <c r="M518" s="561">
        <v>7</v>
      </c>
      <c r="N518" s="561">
        <v>80</v>
      </c>
      <c r="O518" s="561">
        <v>30</v>
      </c>
      <c r="P518" s="563">
        <v>12</v>
      </c>
      <c r="Q518" s="563">
        <v>14</v>
      </c>
    </row>
    <row r="519" spans="1:17" hidden="1" x14ac:dyDescent="0.25">
      <c r="A519" s="561" t="s">
        <v>9684</v>
      </c>
      <c r="B519" s="561" t="s">
        <v>8596</v>
      </c>
      <c r="C519" s="561" t="s">
        <v>9872</v>
      </c>
      <c r="D519" s="562" t="s">
        <v>1653</v>
      </c>
      <c r="E519" s="561" t="s">
        <v>1661</v>
      </c>
      <c r="F519" s="561" t="s">
        <v>9737</v>
      </c>
      <c r="G519" s="561">
        <v>273</v>
      </c>
      <c r="H519" s="561">
        <v>4</v>
      </c>
      <c r="I519" s="561">
        <v>0</v>
      </c>
      <c r="J519" s="561">
        <v>13</v>
      </c>
      <c r="K519" s="561">
        <v>9</v>
      </c>
      <c r="L519" s="561">
        <v>24</v>
      </c>
      <c r="M519" s="561">
        <v>15</v>
      </c>
      <c r="N519" s="561">
        <v>92</v>
      </c>
      <c r="O519" s="561">
        <v>75</v>
      </c>
      <c r="P519" s="563">
        <v>12</v>
      </c>
      <c r="Q519" s="563">
        <v>29</v>
      </c>
    </row>
    <row r="520" spans="1:17" hidden="1" x14ac:dyDescent="0.25">
      <c r="A520" s="561" t="s">
        <v>9684</v>
      </c>
      <c r="B520" s="561" t="s">
        <v>8596</v>
      </c>
      <c r="C520" s="561" t="s">
        <v>9872</v>
      </c>
      <c r="D520" s="562" t="s">
        <v>1653</v>
      </c>
      <c r="E520" s="561" t="s">
        <v>1661</v>
      </c>
      <c r="F520" s="561" t="s">
        <v>9738</v>
      </c>
      <c r="G520" s="561">
        <v>16177</v>
      </c>
      <c r="H520" s="561">
        <v>55</v>
      </c>
      <c r="I520" s="561">
        <v>58</v>
      </c>
      <c r="J520" s="561">
        <v>453</v>
      </c>
      <c r="K520" s="561">
        <v>332</v>
      </c>
      <c r="L520" s="561">
        <v>1395</v>
      </c>
      <c r="M520" s="561">
        <v>1351</v>
      </c>
      <c r="N520" s="561">
        <v>4699</v>
      </c>
      <c r="O520" s="561">
        <v>3506</v>
      </c>
      <c r="P520" s="563">
        <v>1411</v>
      </c>
      <c r="Q520" s="563">
        <v>2917</v>
      </c>
    </row>
    <row r="521" spans="1:17" hidden="1" x14ac:dyDescent="0.25">
      <c r="A521" s="561" t="s">
        <v>9684</v>
      </c>
      <c r="B521" s="561" t="s">
        <v>8596</v>
      </c>
      <c r="C521" s="561" t="s">
        <v>9872</v>
      </c>
      <c r="D521" s="562" t="s">
        <v>1653</v>
      </c>
      <c r="E521" s="561" t="s">
        <v>1661</v>
      </c>
      <c r="F521" s="561" t="s">
        <v>9739</v>
      </c>
      <c r="G521" s="561">
        <v>21403</v>
      </c>
      <c r="H521" s="561">
        <v>71</v>
      </c>
      <c r="I521" s="561">
        <v>69</v>
      </c>
      <c r="J521" s="561">
        <v>534</v>
      </c>
      <c r="K521" s="561">
        <v>411</v>
      </c>
      <c r="L521" s="561">
        <v>1858</v>
      </c>
      <c r="M521" s="561">
        <v>1793</v>
      </c>
      <c r="N521" s="561">
        <v>6218</v>
      </c>
      <c r="O521" s="561">
        <v>4604</v>
      </c>
      <c r="P521" s="563">
        <v>1894</v>
      </c>
      <c r="Q521" s="563">
        <v>3951</v>
      </c>
    </row>
    <row r="522" spans="1:17" hidden="1" x14ac:dyDescent="0.25">
      <c r="A522" s="561" t="s">
        <v>9684</v>
      </c>
      <c r="B522" s="561" t="s">
        <v>9873</v>
      </c>
      <c r="C522" s="561" t="s">
        <v>9874</v>
      </c>
      <c r="D522" s="562" t="s">
        <v>1494</v>
      </c>
      <c r="E522" s="561" t="s">
        <v>9875</v>
      </c>
      <c r="F522" s="561" t="s">
        <v>9732</v>
      </c>
      <c r="G522" s="561">
        <v>91</v>
      </c>
      <c r="H522" s="561">
        <v>0</v>
      </c>
      <c r="I522" s="561">
        <v>0</v>
      </c>
      <c r="J522" s="561">
        <v>1</v>
      </c>
      <c r="K522" s="561">
        <v>0</v>
      </c>
      <c r="L522" s="561">
        <v>2</v>
      </c>
      <c r="M522" s="561">
        <v>0</v>
      </c>
      <c r="N522" s="561">
        <v>56</v>
      </c>
      <c r="O522" s="561">
        <v>22</v>
      </c>
      <c r="P522" s="563">
        <v>3</v>
      </c>
      <c r="Q522" s="563">
        <v>7</v>
      </c>
    </row>
    <row r="523" spans="1:17" hidden="1" x14ac:dyDescent="0.25">
      <c r="A523" s="561" t="s">
        <v>9684</v>
      </c>
      <c r="B523" s="561" t="s">
        <v>9873</v>
      </c>
      <c r="C523" s="561" t="s">
        <v>9874</v>
      </c>
      <c r="D523" s="562" t="s">
        <v>1494</v>
      </c>
      <c r="E523" s="561" t="s">
        <v>9875</v>
      </c>
      <c r="F523" s="561" t="s">
        <v>9733</v>
      </c>
      <c r="G523" s="561">
        <v>22284</v>
      </c>
      <c r="H523" s="561">
        <v>88</v>
      </c>
      <c r="I523" s="561">
        <v>79</v>
      </c>
      <c r="J523" s="561">
        <v>458</v>
      </c>
      <c r="K523" s="561">
        <v>452</v>
      </c>
      <c r="L523" s="561">
        <v>1814</v>
      </c>
      <c r="M523" s="561">
        <v>1706</v>
      </c>
      <c r="N523" s="561">
        <v>5974</v>
      </c>
      <c r="O523" s="561">
        <v>4502</v>
      </c>
      <c r="P523" s="563">
        <v>2333</v>
      </c>
      <c r="Q523" s="563">
        <v>4878</v>
      </c>
    </row>
    <row r="524" spans="1:17" hidden="1" x14ac:dyDescent="0.25">
      <c r="A524" s="561" t="s">
        <v>9684</v>
      </c>
      <c r="B524" s="561" t="s">
        <v>9873</v>
      </c>
      <c r="C524" s="561" t="s">
        <v>9874</v>
      </c>
      <c r="D524" s="562" t="s">
        <v>1494</v>
      </c>
      <c r="E524" s="561" t="s">
        <v>9875</v>
      </c>
      <c r="F524" s="561" t="s">
        <v>9734</v>
      </c>
      <c r="G524" s="561">
        <v>234</v>
      </c>
      <c r="H524" s="561">
        <v>0</v>
      </c>
      <c r="I524" s="561">
        <v>0</v>
      </c>
      <c r="J524" s="561">
        <v>2</v>
      </c>
      <c r="K524" s="561">
        <v>0</v>
      </c>
      <c r="L524" s="561">
        <v>6</v>
      </c>
      <c r="M524" s="561">
        <v>7</v>
      </c>
      <c r="N524" s="561">
        <v>133</v>
      </c>
      <c r="O524" s="561">
        <v>53</v>
      </c>
      <c r="P524" s="563">
        <v>23</v>
      </c>
      <c r="Q524" s="563">
        <v>10</v>
      </c>
    </row>
    <row r="525" spans="1:17" hidden="1" x14ac:dyDescent="0.25">
      <c r="A525" s="561" t="s">
        <v>9684</v>
      </c>
      <c r="B525" s="561" t="s">
        <v>9873</v>
      </c>
      <c r="C525" s="561" t="s">
        <v>9874</v>
      </c>
      <c r="D525" s="562" t="s">
        <v>1494</v>
      </c>
      <c r="E525" s="561" t="s">
        <v>9875</v>
      </c>
      <c r="F525" s="561" t="s">
        <v>9735</v>
      </c>
      <c r="G525" s="561">
        <v>25</v>
      </c>
      <c r="H525" s="561">
        <v>0</v>
      </c>
      <c r="I525" s="561">
        <v>1</v>
      </c>
      <c r="J525" s="561">
        <v>1</v>
      </c>
      <c r="K525" s="561">
        <v>0</v>
      </c>
      <c r="L525" s="561">
        <v>0</v>
      </c>
      <c r="M525" s="561">
        <v>0</v>
      </c>
      <c r="N525" s="561">
        <v>13</v>
      </c>
      <c r="O525" s="561">
        <v>6</v>
      </c>
      <c r="P525" s="563">
        <v>0</v>
      </c>
      <c r="Q525" s="563">
        <v>4</v>
      </c>
    </row>
    <row r="526" spans="1:17" hidden="1" x14ac:dyDescent="0.25">
      <c r="A526" s="561" t="s">
        <v>9684</v>
      </c>
      <c r="B526" s="561" t="s">
        <v>9873</v>
      </c>
      <c r="C526" s="561" t="s">
        <v>9874</v>
      </c>
      <c r="D526" s="562" t="s">
        <v>1494</v>
      </c>
      <c r="E526" s="561" t="s">
        <v>9875</v>
      </c>
      <c r="F526" s="561" t="s">
        <v>9736</v>
      </c>
      <c r="G526" s="561">
        <v>132</v>
      </c>
      <c r="H526" s="561">
        <v>0</v>
      </c>
      <c r="I526" s="561">
        <v>0</v>
      </c>
      <c r="J526" s="561">
        <v>2</v>
      </c>
      <c r="K526" s="561">
        <v>4</v>
      </c>
      <c r="L526" s="561">
        <v>4</v>
      </c>
      <c r="M526" s="561">
        <v>6</v>
      </c>
      <c r="N526" s="561">
        <v>63</v>
      </c>
      <c r="O526" s="561">
        <v>30</v>
      </c>
      <c r="P526" s="563">
        <v>6</v>
      </c>
      <c r="Q526" s="563">
        <v>17</v>
      </c>
    </row>
    <row r="527" spans="1:17" hidden="1" x14ac:dyDescent="0.25">
      <c r="A527" s="561" t="s">
        <v>9684</v>
      </c>
      <c r="B527" s="561" t="s">
        <v>9873</v>
      </c>
      <c r="C527" s="561" t="s">
        <v>9874</v>
      </c>
      <c r="D527" s="562" t="s">
        <v>1494</v>
      </c>
      <c r="E527" s="561" t="s">
        <v>9875</v>
      </c>
      <c r="F527" s="561" t="s">
        <v>9737</v>
      </c>
      <c r="G527" s="561">
        <v>211</v>
      </c>
      <c r="H527" s="561">
        <v>1</v>
      </c>
      <c r="I527" s="561">
        <v>1</v>
      </c>
      <c r="J527" s="561">
        <v>5</v>
      </c>
      <c r="K527" s="561">
        <v>9</v>
      </c>
      <c r="L527" s="561">
        <v>7</v>
      </c>
      <c r="M527" s="561">
        <v>5</v>
      </c>
      <c r="N527" s="561">
        <v>84</v>
      </c>
      <c r="O527" s="561">
        <v>64</v>
      </c>
      <c r="P527" s="563">
        <v>11</v>
      </c>
      <c r="Q527" s="563">
        <v>24</v>
      </c>
    </row>
    <row r="528" spans="1:17" hidden="1" x14ac:dyDescent="0.25">
      <c r="A528" s="561" t="s">
        <v>9684</v>
      </c>
      <c r="B528" s="561" t="s">
        <v>9873</v>
      </c>
      <c r="C528" s="561" t="s">
        <v>9874</v>
      </c>
      <c r="D528" s="562" t="s">
        <v>1494</v>
      </c>
      <c r="E528" s="561" t="s">
        <v>9875</v>
      </c>
      <c r="F528" s="561" t="s">
        <v>9738</v>
      </c>
      <c r="G528" s="561">
        <v>2876</v>
      </c>
      <c r="H528" s="561">
        <v>8</v>
      </c>
      <c r="I528" s="561">
        <v>6</v>
      </c>
      <c r="J528" s="561">
        <v>36</v>
      </c>
      <c r="K528" s="561">
        <v>48</v>
      </c>
      <c r="L528" s="561">
        <v>123</v>
      </c>
      <c r="M528" s="561">
        <v>105</v>
      </c>
      <c r="N528" s="561">
        <v>1121</v>
      </c>
      <c r="O528" s="561">
        <v>697</v>
      </c>
      <c r="P528" s="563">
        <v>250</v>
      </c>
      <c r="Q528" s="563">
        <v>482</v>
      </c>
    </row>
    <row r="529" spans="1:17" hidden="1" x14ac:dyDescent="0.25">
      <c r="A529" s="561" t="s">
        <v>9684</v>
      </c>
      <c r="B529" s="561" t="s">
        <v>9873</v>
      </c>
      <c r="C529" s="561" t="s">
        <v>9874</v>
      </c>
      <c r="D529" s="562" t="s">
        <v>1494</v>
      </c>
      <c r="E529" s="561" t="s">
        <v>9875</v>
      </c>
      <c r="F529" s="561" t="s">
        <v>9739</v>
      </c>
      <c r="G529" s="561">
        <v>25853</v>
      </c>
      <c r="H529" s="561">
        <v>97</v>
      </c>
      <c r="I529" s="561">
        <v>87</v>
      </c>
      <c r="J529" s="561">
        <v>505</v>
      </c>
      <c r="K529" s="561">
        <v>513</v>
      </c>
      <c r="L529" s="561">
        <v>1956</v>
      </c>
      <c r="M529" s="561">
        <v>1829</v>
      </c>
      <c r="N529" s="561">
        <v>7444</v>
      </c>
      <c r="O529" s="561">
        <v>5374</v>
      </c>
      <c r="P529" s="563">
        <v>2626</v>
      </c>
      <c r="Q529" s="563">
        <v>5422</v>
      </c>
    </row>
    <row r="530" spans="1:17" hidden="1" x14ac:dyDescent="0.25">
      <c r="A530" s="561" t="s">
        <v>9684</v>
      </c>
      <c r="B530" s="561" t="s">
        <v>9876</v>
      </c>
      <c r="C530" s="561" t="s">
        <v>9877</v>
      </c>
      <c r="D530" s="562" t="s">
        <v>7474</v>
      </c>
      <c r="E530" s="561" t="s">
        <v>9878</v>
      </c>
      <c r="F530" s="561" t="s">
        <v>9732</v>
      </c>
      <c r="G530" s="561">
        <v>31</v>
      </c>
      <c r="H530" s="561">
        <v>0</v>
      </c>
      <c r="I530" s="561">
        <v>0</v>
      </c>
      <c r="J530" s="561">
        <v>0</v>
      </c>
      <c r="K530" s="561">
        <v>0</v>
      </c>
      <c r="L530" s="561">
        <v>0</v>
      </c>
      <c r="M530" s="561">
        <v>0</v>
      </c>
      <c r="N530" s="561">
        <v>17</v>
      </c>
      <c r="O530" s="561">
        <v>11</v>
      </c>
      <c r="P530" s="563">
        <v>1</v>
      </c>
      <c r="Q530" s="563">
        <v>2</v>
      </c>
    </row>
    <row r="531" spans="1:17" hidden="1" x14ac:dyDescent="0.25">
      <c r="A531" s="561" t="s">
        <v>9684</v>
      </c>
      <c r="B531" s="561" t="s">
        <v>9876</v>
      </c>
      <c r="C531" s="561" t="s">
        <v>9877</v>
      </c>
      <c r="D531" s="562" t="s">
        <v>7474</v>
      </c>
      <c r="E531" s="561" t="s">
        <v>9878</v>
      </c>
      <c r="F531" s="561" t="s">
        <v>9733</v>
      </c>
      <c r="G531" s="561">
        <v>212</v>
      </c>
      <c r="H531" s="561">
        <v>1</v>
      </c>
      <c r="I531" s="561">
        <v>0</v>
      </c>
      <c r="J531" s="561">
        <v>3</v>
      </c>
      <c r="K531" s="561">
        <v>7</v>
      </c>
      <c r="L531" s="561">
        <v>6</v>
      </c>
      <c r="M531" s="561">
        <v>8</v>
      </c>
      <c r="N531" s="561">
        <v>106</v>
      </c>
      <c r="O531" s="561">
        <v>42</v>
      </c>
      <c r="P531" s="563">
        <v>12</v>
      </c>
      <c r="Q531" s="563">
        <v>27</v>
      </c>
    </row>
    <row r="532" spans="1:17" hidden="1" x14ac:dyDescent="0.25">
      <c r="A532" s="561" t="s">
        <v>9684</v>
      </c>
      <c r="B532" s="561" t="s">
        <v>9876</v>
      </c>
      <c r="C532" s="561" t="s">
        <v>9877</v>
      </c>
      <c r="D532" s="562" t="s">
        <v>7474</v>
      </c>
      <c r="E532" s="561" t="s">
        <v>9878</v>
      </c>
      <c r="F532" s="561" t="s">
        <v>9734</v>
      </c>
      <c r="G532" s="561">
        <v>146</v>
      </c>
      <c r="H532" s="561">
        <v>0</v>
      </c>
      <c r="I532" s="561">
        <v>0</v>
      </c>
      <c r="J532" s="561">
        <v>0</v>
      </c>
      <c r="K532" s="561">
        <v>1</v>
      </c>
      <c r="L532" s="561">
        <v>1</v>
      </c>
      <c r="M532" s="561">
        <v>4</v>
      </c>
      <c r="N532" s="561">
        <v>98</v>
      </c>
      <c r="O532" s="561">
        <v>22</v>
      </c>
      <c r="P532" s="563">
        <v>9</v>
      </c>
      <c r="Q532" s="563">
        <v>11</v>
      </c>
    </row>
    <row r="533" spans="1:17" hidden="1" x14ac:dyDescent="0.25">
      <c r="A533" s="561" t="s">
        <v>9684</v>
      </c>
      <c r="B533" s="561" t="s">
        <v>9876</v>
      </c>
      <c r="C533" s="561" t="s">
        <v>9877</v>
      </c>
      <c r="D533" s="562" t="s">
        <v>7474</v>
      </c>
      <c r="E533" s="561" t="s">
        <v>9878</v>
      </c>
      <c r="F533" s="561" t="s">
        <v>9735</v>
      </c>
      <c r="G533" s="561">
        <v>34</v>
      </c>
      <c r="H533" s="561">
        <v>0</v>
      </c>
      <c r="I533" s="561">
        <v>0</v>
      </c>
      <c r="J533" s="561">
        <v>1</v>
      </c>
      <c r="K533" s="561">
        <v>0</v>
      </c>
      <c r="L533" s="561">
        <v>3</v>
      </c>
      <c r="M533" s="561">
        <v>1</v>
      </c>
      <c r="N533" s="561">
        <v>11</v>
      </c>
      <c r="O533" s="561">
        <v>5</v>
      </c>
      <c r="P533" s="563">
        <v>7</v>
      </c>
      <c r="Q533" s="563">
        <v>6</v>
      </c>
    </row>
    <row r="534" spans="1:17" hidden="1" x14ac:dyDescent="0.25">
      <c r="A534" s="561" t="s">
        <v>9684</v>
      </c>
      <c r="B534" s="561" t="s">
        <v>9876</v>
      </c>
      <c r="C534" s="561" t="s">
        <v>9877</v>
      </c>
      <c r="D534" s="562" t="s">
        <v>7474</v>
      </c>
      <c r="E534" s="561" t="s">
        <v>9878</v>
      </c>
      <c r="F534" s="561" t="s">
        <v>9736</v>
      </c>
      <c r="G534" s="561">
        <v>64</v>
      </c>
      <c r="H534" s="561">
        <v>1</v>
      </c>
      <c r="I534" s="561">
        <v>1</v>
      </c>
      <c r="J534" s="561">
        <v>0</v>
      </c>
      <c r="K534" s="561">
        <v>0</v>
      </c>
      <c r="L534" s="561">
        <v>2</v>
      </c>
      <c r="M534" s="561">
        <v>3</v>
      </c>
      <c r="N534" s="561">
        <v>30</v>
      </c>
      <c r="O534" s="561">
        <v>11</v>
      </c>
      <c r="P534" s="563">
        <v>5</v>
      </c>
      <c r="Q534" s="563">
        <v>11</v>
      </c>
    </row>
    <row r="535" spans="1:17" hidden="1" x14ac:dyDescent="0.25">
      <c r="A535" s="561" t="s">
        <v>9684</v>
      </c>
      <c r="B535" s="561" t="s">
        <v>9876</v>
      </c>
      <c r="C535" s="561" t="s">
        <v>9877</v>
      </c>
      <c r="D535" s="562" t="s">
        <v>7474</v>
      </c>
      <c r="E535" s="561" t="s">
        <v>9878</v>
      </c>
      <c r="F535" s="561" t="s">
        <v>9737</v>
      </c>
      <c r="G535" s="561">
        <v>20217</v>
      </c>
      <c r="H535" s="561">
        <v>34</v>
      </c>
      <c r="I535" s="561">
        <v>44</v>
      </c>
      <c r="J535" s="561">
        <v>396</v>
      </c>
      <c r="K535" s="561">
        <v>343</v>
      </c>
      <c r="L535" s="561">
        <v>1481</v>
      </c>
      <c r="M535" s="561">
        <v>1402</v>
      </c>
      <c r="N535" s="561">
        <v>5421</v>
      </c>
      <c r="O535" s="561">
        <v>3919</v>
      </c>
      <c r="P535" s="563">
        <v>2423</v>
      </c>
      <c r="Q535" s="563">
        <v>4754</v>
      </c>
    </row>
    <row r="536" spans="1:17" hidden="1" x14ac:dyDescent="0.25">
      <c r="A536" s="561" t="s">
        <v>9684</v>
      </c>
      <c r="B536" s="561" t="s">
        <v>9876</v>
      </c>
      <c r="C536" s="561" t="s">
        <v>9877</v>
      </c>
      <c r="D536" s="562" t="s">
        <v>7474</v>
      </c>
      <c r="E536" s="561" t="s">
        <v>9878</v>
      </c>
      <c r="F536" s="561" t="s">
        <v>9738</v>
      </c>
      <c r="G536" s="561">
        <v>225</v>
      </c>
      <c r="H536" s="561">
        <v>1</v>
      </c>
      <c r="I536" s="561">
        <v>1</v>
      </c>
      <c r="J536" s="561">
        <v>3</v>
      </c>
      <c r="K536" s="561">
        <v>5</v>
      </c>
      <c r="L536" s="561">
        <v>13</v>
      </c>
      <c r="M536" s="561">
        <v>5</v>
      </c>
      <c r="N536" s="561">
        <v>113</v>
      </c>
      <c r="O536" s="561">
        <v>45</v>
      </c>
      <c r="P536" s="563">
        <v>16</v>
      </c>
      <c r="Q536" s="563">
        <v>23</v>
      </c>
    </row>
    <row r="537" spans="1:17" hidden="1" x14ac:dyDescent="0.25">
      <c r="A537" s="561" t="s">
        <v>9684</v>
      </c>
      <c r="B537" s="561" t="s">
        <v>9876</v>
      </c>
      <c r="C537" s="561" t="s">
        <v>9877</v>
      </c>
      <c r="D537" s="562" t="s">
        <v>7474</v>
      </c>
      <c r="E537" s="561" t="s">
        <v>9878</v>
      </c>
      <c r="F537" s="561" t="s">
        <v>9739</v>
      </c>
      <c r="G537" s="561">
        <v>20929</v>
      </c>
      <c r="H537" s="561">
        <v>37</v>
      </c>
      <c r="I537" s="561">
        <v>46</v>
      </c>
      <c r="J537" s="561">
        <v>403</v>
      </c>
      <c r="K537" s="561">
        <v>356</v>
      </c>
      <c r="L537" s="561">
        <v>1506</v>
      </c>
      <c r="M537" s="561">
        <v>1423</v>
      </c>
      <c r="N537" s="561">
        <v>5796</v>
      </c>
      <c r="O537" s="561">
        <v>4055</v>
      </c>
      <c r="P537" s="563">
        <v>2473</v>
      </c>
      <c r="Q537" s="563">
        <v>4834</v>
      </c>
    </row>
    <row r="538" spans="1:17" hidden="1" x14ac:dyDescent="0.25">
      <c r="A538" s="561" t="s">
        <v>9684</v>
      </c>
      <c r="B538" s="561" t="s">
        <v>9879</v>
      </c>
      <c r="C538" s="561" t="s">
        <v>9880</v>
      </c>
      <c r="D538" s="562" t="s">
        <v>8623</v>
      </c>
      <c r="E538" s="561" t="s">
        <v>8968</v>
      </c>
      <c r="F538" s="561" t="s">
        <v>9732</v>
      </c>
      <c r="G538" s="561">
        <v>58</v>
      </c>
      <c r="H538" s="561">
        <v>0</v>
      </c>
      <c r="I538" s="561">
        <v>0</v>
      </c>
      <c r="J538" s="561">
        <v>7</v>
      </c>
      <c r="K538" s="561">
        <v>2</v>
      </c>
      <c r="L538" s="561">
        <v>4</v>
      </c>
      <c r="M538" s="561">
        <v>2</v>
      </c>
      <c r="N538" s="561">
        <v>25</v>
      </c>
      <c r="O538" s="561">
        <v>13</v>
      </c>
      <c r="P538" s="563">
        <v>1</v>
      </c>
      <c r="Q538" s="563">
        <v>4</v>
      </c>
    </row>
    <row r="539" spans="1:17" hidden="1" x14ac:dyDescent="0.25">
      <c r="A539" s="561" t="s">
        <v>9684</v>
      </c>
      <c r="B539" s="561" t="s">
        <v>9879</v>
      </c>
      <c r="C539" s="561" t="s">
        <v>9880</v>
      </c>
      <c r="D539" s="562" t="s">
        <v>8623</v>
      </c>
      <c r="E539" s="561" t="s">
        <v>8968</v>
      </c>
      <c r="F539" s="561" t="s">
        <v>9733</v>
      </c>
      <c r="G539" s="561">
        <v>104</v>
      </c>
      <c r="H539" s="561">
        <v>0</v>
      </c>
      <c r="I539" s="561">
        <v>1</v>
      </c>
      <c r="J539" s="561">
        <v>4</v>
      </c>
      <c r="K539" s="561">
        <v>2</v>
      </c>
      <c r="L539" s="561">
        <v>16</v>
      </c>
      <c r="M539" s="561">
        <v>10</v>
      </c>
      <c r="N539" s="561">
        <v>44</v>
      </c>
      <c r="O539" s="561">
        <v>18</v>
      </c>
      <c r="P539" s="563">
        <v>2</v>
      </c>
      <c r="Q539" s="563">
        <v>7</v>
      </c>
    </row>
    <row r="540" spans="1:17" hidden="1" x14ac:dyDescent="0.25">
      <c r="A540" s="561" t="s">
        <v>9684</v>
      </c>
      <c r="B540" s="561" t="s">
        <v>9879</v>
      </c>
      <c r="C540" s="561" t="s">
        <v>9880</v>
      </c>
      <c r="D540" s="562" t="s">
        <v>8623</v>
      </c>
      <c r="E540" s="561" t="s">
        <v>8968</v>
      </c>
      <c r="F540" s="561" t="s">
        <v>9734</v>
      </c>
      <c r="G540" s="561">
        <v>119</v>
      </c>
      <c r="H540" s="561">
        <v>0</v>
      </c>
      <c r="I540" s="561">
        <v>0</v>
      </c>
      <c r="J540" s="561">
        <v>1</v>
      </c>
      <c r="K540" s="561">
        <v>2</v>
      </c>
      <c r="L540" s="561">
        <v>6</v>
      </c>
      <c r="M540" s="561">
        <v>9</v>
      </c>
      <c r="N540" s="561">
        <v>61</v>
      </c>
      <c r="O540" s="561">
        <v>34</v>
      </c>
      <c r="P540" s="563">
        <v>3</v>
      </c>
      <c r="Q540" s="563">
        <v>3</v>
      </c>
    </row>
    <row r="541" spans="1:17" hidden="1" x14ac:dyDescent="0.25">
      <c r="A541" s="561" t="s">
        <v>9684</v>
      </c>
      <c r="B541" s="561" t="s">
        <v>9879</v>
      </c>
      <c r="C541" s="561" t="s">
        <v>9880</v>
      </c>
      <c r="D541" s="562" t="s">
        <v>8623</v>
      </c>
      <c r="E541" s="561" t="s">
        <v>8968</v>
      </c>
      <c r="F541" s="561" t="s">
        <v>9735</v>
      </c>
      <c r="G541" s="561">
        <v>30</v>
      </c>
      <c r="H541" s="561">
        <v>0</v>
      </c>
      <c r="I541" s="561">
        <v>0</v>
      </c>
      <c r="J541" s="561">
        <v>0</v>
      </c>
      <c r="K541" s="561">
        <v>2</v>
      </c>
      <c r="L541" s="561">
        <v>1</v>
      </c>
      <c r="M541" s="561">
        <v>3</v>
      </c>
      <c r="N541" s="561">
        <v>13</v>
      </c>
      <c r="O541" s="561">
        <v>6</v>
      </c>
      <c r="P541" s="563">
        <v>2</v>
      </c>
      <c r="Q541" s="563">
        <v>3</v>
      </c>
    </row>
    <row r="542" spans="1:17" hidden="1" x14ac:dyDescent="0.25">
      <c r="A542" s="561" t="s">
        <v>9684</v>
      </c>
      <c r="B542" s="561" t="s">
        <v>9879</v>
      </c>
      <c r="C542" s="561" t="s">
        <v>9880</v>
      </c>
      <c r="D542" s="562" t="s">
        <v>8623</v>
      </c>
      <c r="E542" s="561" t="s">
        <v>8968</v>
      </c>
      <c r="F542" s="561" t="s">
        <v>9736</v>
      </c>
      <c r="G542" s="561">
        <v>60</v>
      </c>
      <c r="H542" s="561">
        <v>0</v>
      </c>
      <c r="I542" s="561">
        <v>0</v>
      </c>
      <c r="J542" s="561">
        <v>1</v>
      </c>
      <c r="K542" s="561">
        <v>2</v>
      </c>
      <c r="L542" s="561">
        <v>6</v>
      </c>
      <c r="M542" s="561">
        <v>2</v>
      </c>
      <c r="N542" s="561">
        <v>19</v>
      </c>
      <c r="O542" s="561">
        <v>26</v>
      </c>
      <c r="P542" s="563">
        <v>0</v>
      </c>
      <c r="Q542" s="563">
        <v>4</v>
      </c>
    </row>
    <row r="543" spans="1:17" hidden="1" x14ac:dyDescent="0.25">
      <c r="A543" s="561" t="s">
        <v>9684</v>
      </c>
      <c r="B543" s="561" t="s">
        <v>9879</v>
      </c>
      <c r="C543" s="561" t="s">
        <v>9880</v>
      </c>
      <c r="D543" s="562" t="s">
        <v>8623</v>
      </c>
      <c r="E543" s="561" t="s">
        <v>8968</v>
      </c>
      <c r="F543" s="561" t="s">
        <v>9737</v>
      </c>
      <c r="G543" s="561">
        <v>15245</v>
      </c>
      <c r="H543" s="561">
        <v>72</v>
      </c>
      <c r="I543" s="561">
        <v>84</v>
      </c>
      <c r="J543" s="561">
        <v>515</v>
      </c>
      <c r="K543" s="561">
        <v>430</v>
      </c>
      <c r="L543" s="561">
        <v>1881</v>
      </c>
      <c r="M543" s="561">
        <v>1840</v>
      </c>
      <c r="N543" s="561">
        <v>4392</v>
      </c>
      <c r="O543" s="561">
        <v>3285</v>
      </c>
      <c r="P543" s="563">
        <v>864</v>
      </c>
      <c r="Q543" s="563">
        <v>1882</v>
      </c>
    </row>
    <row r="544" spans="1:17" hidden="1" x14ac:dyDescent="0.25">
      <c r="A544" s="561" t="s">
        <v>9684</v>
      </c>
      <c r="B544" s="561" t="s">
        <v>9879</v>
      </c>
      <c r="C544" s="561" t="s">
        <v>9880</v>
      </c>
      <c r="D544" s="562" t="s">
        <v>8623</v>
      </c>
      <c r="E544" s="561" t="s">
        <v>8968</v>
      </c>
      <c r="F544" s="561" t="s">
        <v>9738</v>
      </c>
      <c r="G544" s="561">
        <v>875</v>
      </c>
      <c r="H544" s="561">
        <v>0</v>
      </c>
      <c r="I544" s="561">
        <v>3</v>
      </c>
      <c r="J544" s="561">
        <v>13</v>
      </c>
      <c r="K544" s="561">
        <v>8</v>
      </c>
      <c r="L544" s="561">
        <v>81</v>
      </c>
      <c r="M544" s="561">
        <v>94</v>
      </c>
      <c r="N544" s="561">
        <v>325</v>
      </c>
      <c r="O544" s="561">
        <v>205</v>
      </c>
      <c r="P544" s="563">
        <v>44</v>
      </c>
      <c r="Q544" s="563">
        <v>102</v>
      </c>
    </row>
    <row r="545" spans="1:17" hidden="1" x14ac:dyDescent="0.25">
      <c r="A545" s="561" t="s">
        <v>9684</v>
      </c>
      <c r="B545" s="561" t="s">
        <v>9879</v>
      </c>
      <c r="C545" s="561" t="s">
        <v>9880</v>
      </c>
      <c r="D545" s="562" t="s">
        <v>8623</v>
      </c>
      <c r="E545" s="561" t="s">
        <v>8968</v>
      </c>
      <c r="F545" s="561" t="s">
        <v>9739</v>
      </c>
      <c r="G545" s="561">
        <v>16491</v>
      </c>
      <c r="H545" s="561">
        <v>72</v>
      </c>
      <c r="I545" s="561">
        <v>88</v>
      </c>
      <c r="J545" s="561">
        <v>541</v>
      </c>
      <c r="K545" s="561">
        <v>448</v>
      </c>
      <c r="L545" s="561">
        <v>1995</v>
      </c>
      <c r="M545" s="561">
        <v>1960</v>
      </c>
      <c r="N545" s="561">
        <v>4879</v>
      </c>
      <c r="O545" s="561">
        <v>3587</v>
      </c>
      <c r="P545" s="563">
        <v>916</v>
      </c>
      <c r="Q545" s="563">
        <v>2005</v>
      </c>
    </row>
    <row r="546" spans="1:17" hidden="1" x14ac:dyDescent="0.25">
      <c r="A546" s="561" t="s">
        <v>9684</v>
      </c>
      <c r="B546" s="561" t="s">
        <v>9881</v>
      </c>
      <c r="C546" s="561" t="s">
        <v>9882</v>
      </c>
      <c r="D546" s="562" t="s">
        <v>3827</v>
      </c>
      <c r="E546" s="561" t="s">
        <v>3845</v>
      </c>
      <c r="F546" s="561" t="s">
        <v>9732</v>
      </c>
      <c r="G546" s="561">
        <v>84</v>
      </c>
      <c r="H546" s="561">
        <v>0</v>
      </c>
      <c r="I546" s="561">
        <v>0</v>
      </c>
      <c r="J546" s="561">
        <v>3</v>
      </c>
      <c r="K546" s="561">
        <v>4</v>
      </c>
      <c r="L546" s="561">
        <v>0</v>
      </c>
      <c r="M546" s="561">
        <v>3</v>
      </c>
      <c r="N546" s="561">
        <v>35</v>
      </c>
      <c r="O546" s="561">
        <v>19</v>
      </c>
      <c r="P546" s="563">
        <v>10</v>
      </c>
      <c r="Q546" s="563">
        <v>10</v>
      </c>
    </row>
    <row r="547" spans="1:17" hidden="1" x14ac:dyDescent="0.25">
      <c r="A547" s="561" t="s">
        <v>9684</v>
      </c>
      <c r="B547" s="561" t="s">
        <v>9881</v>
      </c>
      <c r="C547" s="561" t="s">
        <v>9882</v>
      </c>
      <c r="D547" s="562" t="s">
        <v>3827</v>
      </c>
      <c r="E547" s="561" t="s">
        <v>3845</v>
      </c>
      <c r="F547" s="561" t="s">
        <v>9733</v>
      </c>
      <c r="G547" s="561">
        <v>1647</v>
      </c>
      <c r="H547" s="561">
        <v>5</v>
      </c>
      <c r="I547" s="561">
        <v>5</v>
      </c>
      <c r="J547" s="561">
        <v>28</v>
      </c>
      <c r="K547" s="561">
        <v>35</v>
      </c>
      <c r="L547" s="561">
        <v>146</v>
      </c>
      <c r="M547" s="561">
        <v>142</v>
      </c>
      <c r="N547" s="561">
        <v>343</v>
      </c>
      <c r="O547" s="561">
        <v>381</v>
      </c>
      <c r="P547" s="563">
        <v>176</v>
      </c>
      <c r="Q547" s="563">
        <v>386</v>
      </c>
    </row>
    <row r="548" spans="1:17" hidden="1" x14ac:dyDescent="0.25">
      <c r="A548" s="561" t="s">
        <v>9684</v>
      </c>
      <c r="B548" s="561" t="s">
        <v>9881</v>
      </c>
      <c r="C548" s="561" t="s">
        <v>9882</v>
      </c>
      <c r="D548" s="562" t="s">
        <v>3827</v>
      </c>
      <c r="E548" s="561" t="s">
        <v>3845</v>
      </c>
      <c r="F548" s="561" t="s">
        <v>9734</v>
      </c>
      <c r="G548" s="561">
        <v>550</v>
      </c>
      <c r="H548" s="561">
        <v>0</v>
      </c>
      <c r="I548" s="561">
        <v>0</v>
      </c>
      <c r="J548" s="561">
        <v>12</v>
      </c>
      <c r="K548" s="561">
        <v>8</v>
      </c>
      <c r="L548" s="561">
        <v>45</v>
      </c>
      <c r="M548" s="561">
        <v>34</v>
      </c>
      <c r="N548" s="561">
        <v>237</v>
      </c>
      <c r="O548" s="561">
        <v>103</v>
      </c>
      <c r="P548" s="563">
        <v>54</v>
      </c>
      <c r="Q548" s="563">
        <v>57</v>
      </c>
    </row>
    <row r="549" spans="1:17" hidden="1" x14ac:dyDescent="0.25">
      <c r="A549" s="561" t="s">
        <v>9684</v>
      </c>
      <c r="B549" s="561" t="s">
        <v>9881</v>
      </c>
      <c r="C549" s="561" t="s">
        <v>9882</v>
      </c>
      <c r="D549" s="562" t="s">
        <v>3827</v>
      </c>
      <c r="E549" s="561" t="s">
        <v>3845</v>
      </c>
      <c r="F549" s="561" t="s">
        <v>9735</v>
      </c>
      <c r="G549" s="561">
        <v>23</v>
      </c>
      <c r="H549" s="561">
        <v>0</v>
      </c>
      <c r="I549" s="561">
        <v>0</v>
      </c>
      <c r="J549" s="561">
        <v>0</v>
      </c>
      <c r="K549" s="561">
        <v>1</v>
      </c>
      <c r="L549" s="561">
        <v>1</v>
      </c>
      <c r="M549" s="561">
        <v>1</v>
      </c>
      <c r="N549" s="561">
        <v>10</v>
      </c>
      <c r="O549" s="561">
        <v>7</v>
      </c>
      <c r="P549" s="563">
        <v>0</v>
      </c>
      <c r="Q549" s="563">
        <v>3</v>
      </c>
    </row>
    <row r="550" spans="1:17" hidden="1" x14ac:dyDescent="0.25">
      <c r="A550" s="561" t="s">
        <v>9684</v>
      </c>
      <c r="B550" s="561" t="s">
        <v>9881</v>
      </c>
      <c r="C550" s="561" t="s">
        <v>9882</v>
      </c>
      <c r="D550" s="562" t="s">
        <v>3827</v>
      </c>
      <c r="E550" s="561" t="s">
        <v>3845</v>
      </c>
      <c r="F550" s="561" t="s">
        <v>9736</v>
      </c>
      <c r="G550" s="561">
        <v>222</v>
      </c>
      <c r="H550" s="561">
        <v>0</v>
      </c>
      <c r="I550" s="561">
        <v>0</v>
      </c>
      <c r="J550" s="561">
        <v>1</v>
      </c>
      <c r="K550" s="561">
        <v>0</v>
      </c>
      <c r="L550" s="561">
        <v>22</v>
      </c>
      <c r="M550" s="561">
        <v>22</v>
      </c>
      <c r="N550" s="561">
        <v>67</v>
      </c>
      <c r="O550" s="561">
        <v>47</v>
      </c>
      <c r="P550" s="563">
        <v>27</v>
      </c>
      <c r="Q550" s="563">
        <v>36</v>
      </c>
    </row>
    <row r="551" spans="1:17" hidden="1" x14ac:dyDescent="0.25">
      <c r="A551" s="561" t="s">
        <v>9684</v>
      </c>
      <c r="B551" s="561" t="s">
        <v>9881</v>
      </c>
      <c r="C551" s="561" t="s">
        <v>9882</v>
      </c>
      <c r="D551" s="562" t="s">
        <v>3827</v>
      </c>
      <c r="E551" s="561" t="s">
        <v>3845</v>
      </c>
      <c r="F551" s="561" t="s">
        <v>9737</v>
      </c>
      <c r="G551" s="561">
        <v>657</v>
      </c>
      <c r="H551" s="561">
        <v>2</v>
      </c>
      <c r="I551" s="561">
        <v>1</v>
      </c>
      <c r="J551" s="561">
        <v>31</v>
      </c>
      <c r="K551" s="561">
        <v>21</v>
      </c>
      <c r="L551" s="561">
        <v>36</v>
      </c>
      <c r="M551" s="561">
        <v>45</v>
      </c>
      <c r="N551" s="561">
        <v>269</v>
      </c>
      <c r="O551" s="561">
        <v>112</v>
      </c>
      <c r="P551" s="563">
        <v>39</v>
      </c>
      <c r="Q551" s="563">
        <v>101</v>
      </c>
    </row>
    <row r="552" spans="1:17" hidden="1" x14ac:dyDescent="0.25">
      <c r="A552" s="561" t="s">
        <v>9684</v>
      </c>
      <c r="B552" s="561" t="s">
        <v>9881</v>
      </c>
      <c r="C552" s="561" t="s">
        <v>9882</v>
      </c>
      <c r="D552" s="562" t="s">
        <v>3827</v>
      </c>
      <c r="E552" s="561" t="s">
        <v>3845</v>
      </c>
      <c r="F552" s="561" t="s">
        <v>9738</v>
      </c>
      <c r="G552" s="561">
        <v>27919</v>
      </c>
      <c r="H552" s="561">
        <v>120</v>
      </c>
      <c r="I552" s="561">
        <v>118</v>
      </c>
      <c r="J552" s="561">
        <v>696</v>
      </c>
      <c r="K552" s="561">
        <v>646</v>
      </c>
      <c r="L552" s="561">
        <v>2806</v>
      </c>
      <c r="M552" s="561">
        <v>2607</v>
      </c>
      <c r="N552" s="561">
        <v>8041</v>
      </c>
      <c r="O552" s="561">
        <v>5903</v>
      </c>
      <c r="P552" s="563">
        <v>2209</v>
      </c>
      <c r="Q552" s="563">
        <v>4773</v>
      </c>
    </row>
    <row r="553" spans="1:17" hidden="1" x14ac:dyDescent="0.25">
      <c r="A553" s="561" t="s">
        <v>9684</v>
      </c>
      <c r="B553" s="561" t="s">
        <v>9881</v>
      </c>
      <c r="C553" s="561" t="s">
        <v>9882</v>
      </c>
      <c r="D553" s="562" t="s">
        <v>3827</v>
      </c>
      <c r="E553" s="561" t="s">
        <v>3845</v>
      </c>
      <c r="F553" s="561" t="s">
        <v>9739</v>
      </c>
      <c r="G553" s="561">
        <v>31102</v>
      </c>
      <c r="H553" s="561">
        <v>127</v>
      </c>
      <c r="I553" s="561">
        <v>124</v>
      </c>
      <c r="J553" s="561">
        <v>771</v>
      </c>
      <c r="K553" s="561">
        <v>715</v>
      </c>
      <c r="L553" s="561">
        <v>3056</v>
      </c>
      <c r="M553" s="561">
        <v>2854</v>
      </c>
      <c r="N553" s="561">
        <v>9002</v>
      </c>
      <c r="O553" s="561">
        <v>6572</v>
      </c>
      <c r="P553" s="563">
        <v>2515</v>
      </c>
      <c r="Q553" s="563">
        <v>5366</v>
      </c>
    </row>
    <row r="554" spans="1:17" hidden="1" x14ac:dyDescent="0.25">
      <c r="A554" s="561" t="s">
        <v>9684</v>
      </c>
      <c r="B554" s="561" t="s">
        <v>9883</v>
      </c>
      <c r="C554" s="561" t="s">
        <v>9884</v>
      </c>
      <c r="D554" s="562" t="s">
        <v>1838</v>
      </c>
      <c r="E554" s="561" t="s">
        <v>9885</v>
      </c>
      <c r="F554" s="561" t="s">
        <v>9732</v>
      </c>
      <c r="G554" s="561">
        <v>52</v>
      </c>
      <c r="H554" s="561">
        <v>0</v>
      </c>
      <c r="I554" s="561">
        <v>0</v>
      </c>
      <c r="J554" s="561">
        <v>2</v>
      </c>
      <c r="K554" s="561">
        <v>0</v>
      </c>
      <c r="L554" s="561">
        <v>2</v>
      </c>
      <c r="M554" s="561">
        <v>3</v>
      </c>
      <c r="N554" s="561">
        <v>20</v>
      </c>
      <c r="O554" s="561">
        <v>19</v>
      </c>
      <c r="P554" s="563">
        <v>3</v>
      </c>
      <c r="Q554" s="563">
        <v>3</v>
      </c>
    </row>
    <row r="555" spans="1:17" hidden="1" x14ac:dyDescent="0.25">
      <c r="A555" s="561" t="s">
        <v>9684</v>
      </c>
      <c r="B555" s="561" t="s">
        <v>9883</v>
      </c>
      <c r="C555" s="561" t="s">
        <v>9884</v>
      </c>
      <c r="D555" s="562" t="s">
        <v>1838</v>
      </c>
      <c r="E555" s="561" t="s">
        <v>9885</v>
      </c>
      <c r="F555" s="561" t="s">
        <v>9733</v>
      </c>
      <c r="G555" s="561">
        <v>189</v>
      </c>
      <c r="H555" s="561">
        <v>0</v>
      </c>
      <c r="I555" s="561">
        <v>0</v>
      </c>
      <c r="J555" s="561">
        <v>3</v>
      </c>
      <c r="K555" s="561">
        <v>6</v>
      </c>
      <c r="L555" s="561">
        <v>19</v>
      </c>
      <c r="M555" s="561">
        <v>19</v>
      </c>
      <c r="N555" s="561">
        <v>75</v>
      </c>
      <c r="O555" s="561">
        <v>25</v>
      </c>
      <c r="P555" s="563">
        <v>25</v>
      </c>
      <c r="Q555" s="563">
        <v>17</v>
      </c>
    </row>
    <row r="556" spans="1:17" hidden="1" x14ac:dyDescent="0.25">
      <c r="A556" s="561" t="s">
        <v>9684</v>
      </c>
      <c r="B556" s="561" t="s">
        <v>9883</v>
      </c>
      <c r="C556" s="561" t="s">
        <v>9884</v>
      </c>
      <c r="D556" s="562" t="s">
        <v>1838</v>
      </c>
      <c r="E556" s="561" t="s">
        <v>9885</v>
      </c>
      <c r="F556" s="561" t="s">
        <v>9734</v>
      </c>
      <c r="G556" s="561">
        <v>449</v>
      </c>
      <c r="H556" s="561">
        <v>3</v>
      </c>
      <c r="I556" s="561">
        <v>3</v>
      </c>
      <c r="J556" s="561">
        <v>8</v>
      </c>
      <c r="K556" s="561">
        <v>8</v>
      </c>
      <c r="L556" s="561">
        <v>35</v>
      </c>
      <c r="M556" s="561">
        <v>43</v>
      </c>
      <c r="N556" s="561">
        <v>189</v>
      </c>
      <c r="O556" s="561">
        <v>94</v>
      </c>
      <c r="P556" s="563">
        <v>39</v>
      </c>
      <c r="Q556" s="563">
        <v>27</v>
      </c>
    </row>
    <row r="557" spans="1:17" hidden="1" x14ac:dyDescent="0.25">
      <c r="A557" s="561" t="s">
        <v>9684</v>
      </c>
      <c r="B557" s="561" t="s">
        <v>9883</v>
      </c>
      <c r="C557" s="561" t="s">
        <v>9884</v>
      </c>
      <c r="D557" s="562" t="s">
        <v>1838</v>
      </c>
      <c r="E557" s="561" t="s">
        <v>9885</v>
      </c>
      <c r="F557" s="561" t="s">
        <v>9735</v>
      </c>
      <c r="G557" s="561">
        <v>37</v>
      </c>
      <c r="H557" s="561">
        <v>0</v>
      </c>
      <c r="I557" s="561">
        <v>0</v>
      </c>
      <c r="J557" s="561">
        <v>2</v>
      </c>
      <c r="K557" s="561">
        <v>0</v>
      </c>
      <c r="L557" s="561">
        <v>3</v>
      </c>
      <c r="M557" s="561">
        <v>2</v>
      </c>
      <c r="N557" s="561">
        <v>11</v>
      </c>
      <c r="O557" s="561">
        <v>13</v>
      </c>
      <c r="P557" s="563">
        <v>1</v>
      </c>
      <c r="Q557" s="563">
        <v>5</v>
      </c>
    </row>
    <row r="558" spans="1:17" hidden="1" x14ac:dyDescent="0.25">
      <c r="A558" s="561" t="s">
        <v>9684</v>
      </c>
      <c r="B558" s="561" t="s">
        <v>9883</v>
      </c>
      <c r="C558" s="561" t="s">
        <v>9884</v>
      </c>
      <c r="D558" s="562" t="s">
        <v>1838</v>
      </c>
      <c r="E558" s="561" t="s">
        <v>9885</v>
      </c>
      <c r="F558" s="561" t="s">
        <v>9736</v>
      </c>
      <c r="G558" s="561">
        <v>35</v>
      </c>
      <c r="H558" s="561">
        <v>0</v>
      </c>
      <c r="I558" s="561">
        <v>0</v>
      </c>
      <c r="J558" s="561">
        <v>0</v>
      </c>
      <c r="K558" s="561">
        <v>2</v>
      </c>
      <c r="L558" s="561">
        <v>2</v>
      </c>
      <c r="M558" s="561">
        <v>3</v>
      </c>
      <c r="N558" s="561">
        <v>11</v>
      </c>
      <c r="O558" s="561">
        <v>12</v>
      </c>
      <c r="P558" s="563">
        <v>3</v>
      </c>
      <c r="Q558" s="563">
        <v>2</v>
      </c>
    </row>
    <row r="559" spans="1:17" hidden="1" x14ac:dyDescent="0.25">
      <c r="A559" s="561" t="s">
        <v>9684</v>
      </c>
      <c r="B559" s="561" t="s">
        <v>9883</v>
      </c>
      <c r="C559" s="561" t="s">
        <v>9884</v>
      </c>
      <c r="D559" s="562" t="s">
        <v>1838</v>
      </c>
      <c r="E559" s="561" t="s">
        <v>9885</v>
      </c>
      <c r="F559" s="561" t="s">
        <v>9737</v>
      </c>
      <c r="G559" s="561">
        <v>2093</v>
      </c>
      <c r="H559" s="561">
        <v>13</v>
      </c>
      <c r="I559" s="561">
        <v>10</v>
      </c>
      <c r="J559" s="561">
        <v>49</v>
      </c>
      <c r="K559" s="561">
        <v>42</v>
      </c>
      <c r="L559" s="561">
        <v>165</v>
      </c>
      <c r="M559" s="561">
        <v>152</v>
      </c>
      <c r="N559" s="561">
        <v>421</v>
      </c>
      <c r="O559" s="561">
        <v>460</v>
      </c>
      <c r="P559" s="563">
        <v>248</v>
      </c>
      <c r="Q559" s="563">
        <v>533</v>
      </c>
    </row>
    <row r="560" spans="1:17" hidden="1" x14ac:dyDescent="0.25">
      <c r="A560" s="561" t="s">
        <v>9684</v>
      </c>
      <c r="B560" s="561" t="s">
        <v>9883</v>
      </c>
      <c r="C560" s="561" t="s">
        <v>9884</v>
      </c>
      <c r="D560" s="562" t="s">
        <v>1838</v>
      </c>
      <c r="E560" s="561" t="s">
        <v>9885</v>
      </c>
      <c r="F560" s="561" t="s">
        <v>9738</v>
      </c>
      <c r="G560" s="561">
        <v>24891</v>
      </c>
      <c r="H560" s="561">
        <v>141</v>
      </c>
      <c r="I560" s="561">
        <v>118</v>
      </c>
      <c r="J560" s="561">
        <v>739</v>
      </c>
      <c r="K560" s="561">
        <v>641</v>
      </c>
      <c r="L560" s="561">
        <v>2610</v>
      </c>
      <c r="M560" s="561">
        <v>2521</v>
      </c>
      <c r="N560" s="561">
        <v>6565</v>
      </c>
      <c r="O560" s="561">
        <v>5614</v>
      </c>
      <c r="P560" s="563">
        <v>1925</v>
      </c>
      <c r="Q560" s="563">
        <v>4017</v>
      </c>
    </row>
    <row r="561" spans="1:17" hidden="1" x14ac:dyDescent="0.25">
      <c r="A561" s="561" t="s">
        <v>9684</v>
      </c>
      <c r="B561" s="561" t="s">
        <v>9883</v>
      </c>
      <c r="C561" s="561" t="s">
        <v>9884</v>
      </c>
      <c r="D561" s="562" t="s">
        <v>1838</v>
      </c>
      <c r="E561" s="561" t="s">
        <v>9885</v>
      </c>
      <c r="F561" s="561" t="s">
        <v>9739</v>
      </c>
      <c r="G561" s="561">
        <v>27746</v>
      </c>
      <c r="H561" s="561">
        <v>157</v>
      </c>
      <c r="I561" s="561">
        <v>131</v>
      </c>
      <c r="J561" s="561">
        <v>803</v>
      </c>
      <c r="K561" s="561">
        <v>699</v>
      </c>
      <c r="L561" s="561">
        <v>2836</v>
      </c>
      <c r="M561" s="561">
        <v>2743</v>
      </c>
      <c r="N561" s="561">
        <v>7292</v>
      </c>
      <c r="O561" s="561">
        <v>6237</v>
      </c>
      <c r="P561" s="563">
        <v>2244</v>
      </c>
      <c r="Q561" s="563">
        <v>4604</v>
      </c>
    </row>
    <row r="562" spans="1:17" hidden="1" x14ac:dyDescent="0.25">
      <c r="A562" s="561" t="s">
        <v>9684</v>
      </c>
      <c r="B562" s="561" t="s">
        <v>9886</v>
      </c>
      <c r="C562" s="561" t="s">
        <v>9887</v>
      </c>
      <c r="D562" s="562" t="s">
        <v>7676</v>
      </c>
      <c r="E562" s="561" t="s">
        <v>9888</v>
      </c>
      <c r="F562" s="561" t="s">
        <v>9732</v>
      </c>
      <c r="G562" s="561">
        <v>1626</v>
      </c>
      <c r="H562" s="561">
        <v>5</v>
      </c>
      <c r="I562" s="561">
        <v>3</v>
      </c>
      <c r="J562" s="561">
        <v>32</v>
      </c>
      <c r="K562" s="561">
        <v>29</v>
      </c>
      <c r="L562" s="561">
        <v>83</v>
      </c>
      <c r="M562" s="561">
        <v>100</v>
      </c>
      <c r="N562" s="561">
        <v>656</v>
      </c>
      <c r="O562" s="561">
        <v>328</v>
      </c>
      <c r="P562" s="563">
        <v>129</v>
      </c>
      <c r="Q562" s="563">
        <v>261</v>
      </c>
    </row>
    <row r="563" spans="1:17" hidden="1" x14ac:dyDescent="0.25">
      <c r="A563" s="561" t="s">
        <v>9684</v>
      </c>
      <c r="B563" s="561" t="s">
        <v>9886</v>
      </c>
      <c r="C563" s="561" t="s">
        <v>9887</v>
      </c>
      <c r="D563" s="562" t="s">
        <v>7676</v>
      </c>
      <c r="E563" s="561" t="s">
        <v>9888</v>
      </c>
      <c r="F563" s="561" t="s">
        <v>9733</v>
      </c>
      <c r="G563" s="561">
        <v>215</v>
      </c>
      <c r="H563" s="561">
        <v>0</v>
      </c>
      <c r="I563" s="561">
        <v>0</v>
      </c>
      <c r="J563" s="561">
        <v>2</v>
      </c>
      <c r="K563" s="561">
        <v>0</v>
      </c>
      <c r="L563" s="561">
        <v>20</v>
      </c>
      <c r="M563" s="561">
        <v>11</v>
      </c>
      <c r="N563" s="561">
        <v>97</v>
      </c>
      <c r="O563" s="561">
        <v>52</v>
      </c>
      <c r="P563" s="563">
        <v>12</v>
      </c>
      <c r="Q563" s="563">
        <v>21</v>
      </c>
    </row>
    <row r="564" spans="1:17" hidden="1" x14ac:dyDescent="0.25">
      <c r="A564" s="561" t="s">
        <v>9684</v>
      </c>
      <c r="B564" s="561" t="s">
        <v>9886</v>
      </c>
      <c r="C564" s="561" t="s">
        <v>9887</v>
      </c>
      <c r="D564" s="562" t="s">
        <v>7676</v>
      </c>
      <c r="E564" s="561" t="s">
        <v>9888</v>
      </c>
      <c r="F564" s="561" t="s">
        <v>9734</v>
      </c>
      <c r="G564" s="561">
        <v>116</v>
      </c>
      <c r="H564" s="561">
        <v>0</v>
      </c>
      <c r="I564" s="561">
        <v>0</v>
      </c>
      <c r="J564" s="561">
        <v>0</v>
      </c>
      <c r="K564" s="561">
        <v>0</v>
      </c>
      <c r="L564" s="561">
        <v>2</v>
      </c>
      <c r="M564" s="561">
        <v>1</v>
      </c>
      <c r="N564" s="561">
        <v>76</v>
      </c>
      <c r="O564" s="561">
        <v>17</v>
      </c>
      <c r="P564" s="563">
        <v>12</v>
      </c>
      <c r="Q564" s="563">
        <v>8</v>
      </c>
    </row>
    <row r="565" spans="1:17" hidden="1" x14ac:dyDescent="0.25">
      <c r="A565" s="561" t="s">
        <v>9684</v>
      </c>
      <c r="B565" s="561" t="s">
        <v>9886</v>
      </c>
      <c r="C565" s="561" t="s">
        <v>9887</v>
      </c>
      <c r="D565" s="562" t="s">
        <v>7676</v>
      </c>
      <c r="E565" s="561" t="s">
        <v>9888</v>
      </c>
      <c r="F565" s="561" t="s">
        <v>9735</v>
      </c>
      <c r="G565" s="561">
        <v>11</v>
      </c>
      <c r="H565" s="561">
        <v>0</v>
      </c>
      <c r="I565" s="561">
        <v>0</v>
      </c>
      <c r="J565" s="561">
        <v>0</v>
      </c>
      <c r="K565" s="561">
        <v>0</v>
      </c>
      <c r="L565" s="561">
        <v>0</v>
      </c>
      <c r="M565" s="561">
        <v>0</v>
      </c>
      <c r="N565" s="561">
        <v>6</v>
      </c>
      <c r="O565" s="561">
        <v>2</v>
      </c>
      <c r="P565" s="563">
        <v>1</v>
      </c>
      <c r="Q565" s="563">
        <v>2</v>
      </c>
    </row>
    <row r="566" spans="1:17" hidden="1" x14ac:dyDescent="0.25">
      <c r="A566" s="561" t="s">
        <v>9684</v>
      </c>
      <c r="B566" s="561" t="s">
        <v>9886</v>
      </c>
      <c r="C566" s="561" t="s">
        <v>9887</v>
      </c>
      <c r="D566" s="562" t="s">
        <v>7676</v>
      </c>
      <c r="E566" s="561" t="s">
        <v>9888</v>
      </c>
      <c r="F566" s="561" t="s">
        <v>9736</v>
      </c>
      <c r="G566" s="561">
        <v>9425</v>
      </c>
      <c r="H566" s="561">
        <v>26</v>
      </c>
      <c r="I566" s="561">
        <v>22</v>
      </c>
      <c r="J566" s="561">
        <v>150</v>
      </c>
      <c r="K566" s="561">
        <v>131</v>
      </c>
      <c r="L566" s="561">
        <v>726</v>
      </c>
      <c r="M566" s="561">
        <v>690</v>
      </c>
      <c r="N566" s="561">
        <v>2543</v>
      </c>
      <c r="O566" s="561">
        <v>1869</v>
      </c>
      <c r="P566" s="563">
        <v>1073</v>
      </c>
      <c r="Q566" s="563">
        <v>2195</v>
      </c>
    </row>
    <row r="567" spans="1:17" hidden="1" x14ac:dyDescent="0.25">
      <c r="A567" s="561" t="s">
        <v>9684</v>
      </c>
      <c r="B567" s="561" t="s">
        <v>9886</v>
      </c>
      <c r="C567" s="561" t="s">
        <v>9887</v>
      </c>
      <c r="D567" s="562" t="s">
        <v>7676</v>
      </c>
      <c r="E567" s="561" t="s">
        <v>9888</v>
      </c>
      <c r="F567" s="561" t="s">
        <v>9737</v>
      </c>
      <c r="G567" s="561">
        <v>833</v>
      </c>
      <c r="H567" s="561">
        <v>1</v>
      </c>
      <c r="I567" s="561">
        <v>2</v>
      </c>
      <c r="J567" s="561">
        <v>14</v>
      </c>
      <c r="K567" s="561">
        <v>14</v>
      </c>
      <c r="L567" s="561">
        <v>71</v>
      </c>
      <c r="M567" s="561">
        <v>56</v>
      </c>
      <c r="N567" s="561">
        <v>211</v>
      </c>
      <c r="O567" s="561">
        <v>159</v>
      </c>
      <c r="P567" s="563">
        <v>114</v>
      </c>
      <c r="Q567" s="563">
        <v>191</v>
      </c>
    </row>
    <row r="568" spans="1:17" hidden="1" x14ac:dyDescent="0.25">
      <c r="A568" s="561" t="s">
        <v>9684</v>
      </c>
      <c r="B568" s="561" t="s">
        <v>9886</v>
      </c>
      <c r="C568" s="561" t="s">
        <v>9887</v>
      </c>
      <c r="D568" s="562" t="s">
        <v>7676</v>
      </c>
      <c r="E568" s="561" t="s">
        <v>9888</v>
      </c>
      <c r="F568" s="561" t="s">
        <v>9738</v>
      </c>
      <c r="G568" s="561">
        <v>301</v>
      </c>
      <c r="H568" s="561">
        <v>0</v>
      </c>
      <c r="I568" s="561">
        <v>0</v>
      </c>
      <c r="J568" s="561">
        <v>3</v>
      </c>
      <c r="K568" s="561">
        <v>3</v>
      </c>
      <c r="L568" s="561">
        <v>22</v>
      </c>
      <c r="M568" s="561">
        <v>19</v>
      </c>
      <c r="N568" s="561">
        <v>123</v>
      </c>
      <c r="O568" s="561">
        <v>69</v>
      </c>
      <c r="P568" s="563">
        <v>31</v>
      </c>
      <c r="Q568" s="563">
        <v>31</v>
      </c>
    </row>
    <row r="569" spans="1:17" hidden="1" x14ac:dyDescent="0.25">
      <c r="A569" s="561" t="s">
        <v>9684</v>
      </c>
      <c r="B569" s="561" t="s">
        <v>9886</v>
      </c>
      <c r="C569" s="561" t="s">
        <v>9887</v>
      </c>
      <c r="D569" s="562" t="s">
        <v>7676</v>
      </c>
      <c r="E569" s="561" t="s">
        <v>9888</v>
      </c>
      <c r="F569" s="561" t="s">
        <v>9739</v>
      </c>
      <c r="G569" s="561">
        <v>12527</v>
      </c>
      <c r="H569" s="561">
        <v>32</v>
      </c>
      <c r="I569" s="561">
        <v>27</v>
      </c>
      <c r="J569" s="561">
        <v>201</v>
      </c>
      <c r="K569" s="561">
        <v>177</v>
      </c>
      <c r="L569" s="561">
        <v>924</v>
      </c>
      <c r="M569" s="561">
        <v>877</v>
      </c>
      <c r="N569" s="561">
        <v>3712</v>
      </c>
      <c r="O569" s="561">
        <v>2496</v>
      </c>
      <c r="P569" s="563">
        <v>1372</v>
      </c>
      <c r="Q569" s="563">
        <v>2709</v>
      </c>
    </row>
    <row r="570" spans="1:17" hidden="1" x14ac:dyDescent="0.25">
      <c r="A570" s="561" t="s">
        <v>9684</v>
      </c>
      <c r="B570" s="561" t="s">
        <v>9889</v>
      </c>
      <c r="C570" s="561" t="s">
        <v>9890</v>
      </c>
      <c r="D570" s="562" t="s">
        <v>3068</v>
      </c>
      <c r="E570" s="561" t="s">
        <v>9891</v>
      </c>
      <c r="F570" s="561" t="s">
        <v>9732</v>
      </c>
      <c r="G570" s="561">
        <v>68</v>
      </c>
      <c r="H570" s="561">
        <v>2</v>
      </c>
      <c r="I570" s="561">
        <v>0</v>
      </c>
      <c r="J570" s="561">
        <v>6</v>
      </c>
      <c r="K570" s="561">
        <v>3</v>
      </c>
      <c r="L570" s="561">
        <v>1</v>
      </c>
      <c r="M570" s="561">
        <v>1</v>
      </c>
      <c r="N570" s="561">
        <v>22</v>
      </c>
      <c r="O570" s="561">
        <v>27</v>
      </c>
      <c r="P570" s="563">
        <v>2</v>
      </c>
      <c r="Q570" s="563">
        <v>4</v>
      </c>
    </row>
    <row r="571" spans="1:17" hidden="1" x14ac:dyDescent="0.25">
      <c r="A571" s="561" t="s">
        <v>9684</v>
      </c>
      <c r="B571" s="561" t="s">
        <v>9889</v>
      </c>
      <c r="C571" s="561" t="s">
        <v>9890</v>
      </c>
      <c r="D571" s="562" t="s">
        <v>3068</v>
      </c>
      <c r="E571" s="561" t="s">
        <v>9891</v>
      </c>
      <c r="F571" s="561" t="s">
        <v>9733</v>
      </c>
      <c r="G571" s="561">
        <v>116</v>
      </c>
      <c r="H571" s="561">
        <v>0</v>
      </c>
      <c r="I571" s="561">
        <v>0</v>
      </c>
      <c r="J571" s="561">
        <v>8</v>
      </c>
      <c r="K571" s="561">
        <v>8</v>
      </c>
      <c r="L571" s="561">
        <v>8</v>
      </c>
      <c r="M571" s="561">
        <v>9</v>
      </c>
      <c r="N571" s="561">
        <v>45</v>
      </c>
      <c r="O571" s="561">
        <v>25</v>
      </c>
      <c r="P571" s="563">
        <v>7</v>
      </c>
      <c r="Q571" s="563">
        <v>6</v>
      </c>
    </row>
    <row r="572" spans="1:17" hidden="1" x14ac:dyDescent="0.25">
      <c r="A572" s="561" t="s">
        <v>9684</v>
      </c>
      <c r="B572" s="561" t="s">
        <v>9889</v>
      </c>
      <c r="C572" s="561" t="s">
        <v>9890</v>
      </c>
      <c r="D572" s="562" t="s">
        <v>3068</v>
      </c>
      <c r="E572" s="561" t="s">
        <v>9891</v>
      </c>
      <c r="F572" s="561" t="s">
        <v>9734</v>
      </c>
      <c r="G572" s="561">
        <v>124</v>
      </c>
      <c r="H572" s="561">
        <v>0</v>
      </c>
      <c r="I572" s="561">
        <v>1</v>
      </c>
      <c r="J572" s="561">
        <v>2</v>
      </c>
      <c r="K572" s="561">
        <v>0</v>
      </c>
      <c r="L572" s="561">
        <v>7</v>
      </c>
      <c r="M572" s="561">
        <v>10</v>
      </c>
      <c r="N572" s="561">
        <v>61</v>
      </c>
      <c r="O572" s="561">
        <v>25</v>
      </c>
      <c r="P572" s="563">
        <v>9</v>
      </c>
      <c r="Q572" s="563">
        <v>9</v>
      </c>
    </row>
    <row r="573" spans="1:17" hidden="1" x14ac:dyDescent="0.25">
      <c r="A573" s="561" t="s">
        <v>9684</v>
      </c>
      <c r="B573" s="561" t="s">
        <v>9889</v>
      </c>
      <c r="C573" s="561" t="s">
        <v>9890</v>
      </c>
      <c r="D573" s="562" t="s">
        <v>3068</v>
      </c>
      <c r="E573" s="561" t="s">
        <v>9891</v>
      </c>
      <c r="F573" s="561" t="s">
        <v>9735</v>
      </c>
      <c r="G573" s="561">
        <v>13</v>
      </c>
      <c r="H573" s="561">
        <v>0</v>
      </c>
      <c r="I573" s="561">
        <v>0</v>
      </c>
      <c r="J573" s="561">
        <v>0</v>
      </c>
      <c r="K573" s="561">
        <v>0</v>
      </c>
      <c r="L573" s="561">
        <v>0</v>
      </c>
      <c r="M573" s="561">
        <v>3</v>
      </c>
      <c r="N573" s="561">
        <v>9</v>
      </c>
      <c r="O573" s="561">
        <v>1</v>
      </c>
      <c r="P573" s="563">
        <v>0</v>
      </c>
      <c r="Q573" s="563">
        <v>0</v>
      </c>
    </row>
    <row r="574" spans="1:17" hidden="1" x14ac:dyDescent="0.25">
      <c r="A574" s="561" t="s">
        <v>9684</v>
      </c>
      <c r="B574" s="561" t="s">
        <v>9889</v>
      </c>
      <c r="C574" s="561" t="s">
        <v>9890</v>
      </c>
      <c r="D574" s="562" t="s">
        <v>3068</v>
      </c>
      <c r="E574" s="561" t="s">
        <v>9891</v>
      </c>
      <c r="F574" s="561" t="s">
        <v>9736</v>
      </c>
      <c r="G574" s="561">
        <v>67</v>
      </c>
      <c r="H574" s="561">
        <v>0</v>
      </c>
      <c r="I574" s="561">
        <v>2</v>
      </c>
      <c r="J574" s="561">
        <v>3</v>
      </c>
      <c r="K574" s="561">
        <v>1</v>
      </c>
      <c r="L574" s="561">
        <v>5</v>
      </c>
      <c r="M574" s="561">
        <v>4</v>
      </c>
      <c r="N574" s="561">
        <v>30</v>
      </c>
      <c r="O574" s="561">
        <v>19</v>
      </c>
      <c r="P574" s="563">
        <v>0</v>
      </c>
      <c r="Q574" s="563">
        <v>3</v>
      </c>
    </row>
    <row r="575" spans="1:17" hidden="1" x14ac:dyDescent="0.25">
      <c r="A575" s="561" t="s">
        <v>9684</v>
      </c>
      <c r="B575" s="561" t="s">
        <v>9889</v>
      </c>
      <c r="C575" s="561" t="s">
        <v>9890</v>
      </c>
      <c r="D575" s="562" t="s">
        <v>3068</v>
      </c>
      <c r="E575" s="561" t="s">
        <v>9891</v>
      </c>
      <c r="F575" s="561" t="s">
        <v>9737</v>
      </c>
      <c r="G575" s="561">
        <v>7624</v>
      </c>
      <c r="H575" s="561">
        <v>6</v>
      </c>
      <c r="I575" s="561">
        <v>2</v>
      </c>
      <c r="J575" s="561">
        <v>107</v>
      </c>
      <c r="K575" s="561">
        <v>105</v>
      </c>
      <c r="L575" s="561">
        <v>729</v>
      </c>
      <c r="M575" s="561">
        <v>657</v>
      </c>
      <c r="N575" s="561">
        <v>2111</v>
      </c>
      <c r="O575" s="561">
        <v>1561</v>
      </c>
      <c r="P575" s="563">
        <v>758</v>
      </c>
      <c r="Q575" s="563">
        <v>1588</v>
      </c>
    </row>
    <row r="576" spans="1:17" hidden="1" x14ac:dyDescent="0.25">
      <c r="A576" s="561" t="s">
        <v>9684</v>
      </c>
      <c r="B576" s="561" t="s">
        <v>9889</v>
      </c>
      <c r="C576" s="561" t="s">
        <v>9890</v>
      </c>
      <c r="D576" s="562" t="s">
        <v>3068</v>
      </c>
      <c r="E576" s="561" t="s">
        <v>9891</v>
      </c>
      <c r="F576" s="561" t="s">
        <v>9738</v>
      </c>
      <c r="G576" s="561">
        <v>16552</v>
      </c>
      <c r="H576" s="561">
        <v>102</v>
      </c>
      <c r="I576" s="561">
        <v>69</v>
      </c>
      <c r="J576" s="561">
        <v>487</v>
      </c>
      <c r="K576" s="561">
        <v>457</v>
      </c>
      <c r="L576" s="561">
        <v>1704</v>
      </c>
      <c r="M576" s="561">
        <v>1650</v>
      </c>
      <c r="N576" s="561">
        <v>4808</v>
      </c>
      <c r="O576" s="561">
        <v>3571</v>
      </c>
      <c r="P576" s="563">
        <v>1249</v>
      </c>
      <c r="Q576" s="563">
        <v>2455</v>
      </c>
    </row>
    <row r="577" spans="1:17" hidden="1" x14ac:dyDescent="0.25">
      <c r="A577" s="561" t="s">
        <v>9684</v>
      </c>
      <c r="B577" s="561" t="s">
        <v>9889</v>
      </c>
      <c r="C577" s="561" t="s">
        <v>9890</v>
      </c>
      <c r="D577" s="562" t="s">
        <v>3068</v>
      </c>
      <c r="E577" s="561" t="s">
        <v>9891</v>
      </c>
      <c r="F577" s="561" t="s">
        <v>9739</v>
      </c>
      <c r="G577" s="561">
        <v>24564</v>
      </c>
      <c r="H577" s="561">
        <v>110</v>
      </c>
      <c r="I577" s="561">
        <v>74</v>
      </c>
      <c r="J577" s="561">
        <v>613</v>
      </c>
      <c r="K577" s="561">
        <v>574</v>
      </c>
      <c r="L577" s="561">
        <v>2454</v>
      </c>
      <c r="M577" s="561">
        <v>2334</v>
      </c>
      <c r="N577" s="561">
        <v>7086</v>
      </c>
      <c r="O577" s="561">
        <v>5229</v>
      </c>
      <c r="P577" s="563">
        <v>2025</v>
      </c>
      <c r="Q577" s="563">
        <v>4065</v>
      </c>
    </row>
    <row r="578" spans="1:17" hidden="1" x14ac:dyDescent="0.25">
      <c r="A578" s="561" t="s">
        <v>9684</v>
      </c>
      <c r="B578" s="561" t="s">
        <v>9892</v>
      </c>
      <c r="C578" s="561" t="s">
        <v>9893</v>
      </c>
      <c r="D578" s="562" t="s">
        <v>6326</v>
      </c>
      <c r="E578" s="561" t="s">
        <v>9894</v>
      </c>
      <c r="F578" s="561" t="s">
        <v>9732</v>
      </c>
      <c r="G578" s="561">
        <v>3906</v>
      </c>
      <c r="H578" s="561">
        <v>22</v>
      </c>
      <c r="I578" s="561">
        <v>14</v>
      </c>
      <c r="J578" s="561">
        <v>127</v>
      </c>
      <c r="K578" s="561">
        <v>87</v>
      </c>
      <c r="L578" s="561">
        <v>436</v>
      </c>
      <c r="M578" s="561">
        <v>374</v>
      </c>
      <c r="N578" s="561">
        <v>1184</v>
      </c>
      <c r="O578" s="561">
        <v>907</v>
      </c>
      <c r="P578" s="563">
        <v>240</v>
      </c>
      <c r="Q578" s="563">
        <v>515</v>
      </c>
    </row>
    <row r="579" spans="1:17" hidden="1" x14ac:dyDescent="0.25">
      <c r="A579" s="561" t="s">
        <v>9684</v>
      </c>
      <c r="B579" s="561" t="s">
        <v>9892</v>
      </c>
      <c r="C579" s="561" t="s">
        <v>9893</v>
      </c>
      <c r="D579" s="562" t="s">
        <v>6326</v>
      </c>
      <c r="E579" s="561" t="s">
        <v>9894</v>
      </c>
      <c r="F579" s="561" t="s">
        <v>9733</v>
      </c>
      <c r="G579" s="561">
        <v>8172</v>
      </c>
      <c r="H579" s="561">
        <v>10</v>
      </c>
      <c r="I579" s="561">
        <v>15</v>
      </c>
      <c r="J579" s="561">
        <v>155</v>
      </c>
      <c r="K579" s="561">
        <v>168</v>
      </c>
      <c r="L579" s="561">
        <v>758</v>
      </c>
      <c r="M579" s="561">
        <v>692</v>
      </c>
      <c r="N579" s="561">
        <v>2218</v>
      </c>
      <c r="O579" s="561">
        <v>1691</v>
      </c>
      <c r="P579" s="563">
        <v>810</v>
      </c>
      <c r="Q579" s="563">
        <v>1655</v>
      </c>
    </row>
    <row r="580" spans="1:17" hidden="1" x14ac:dyDescent="0.25">
      <c r="A580" s="561" t="s">
        <v>9684</v>
      </c>
      <c r="B580" s="561" t="s">
        <v>9892</v>
      </c>
      <c r="C580" s="561" t="s">
        <v>9893</v>
      </c>
      <c r="D580" s="562" t="s">
        <v>6326</v>
      </c>
      <c r="E580" s="561" t="s">
        <v>9894</v>
      </c>
      <c r="F580" s="561" t="s">
        <v>9734</v>
      </c>
      <c r="G580" s="561">
        <v>127</v>
      </c>
      <c r="H580" s="561">
        <v>0</v>
      </c>
      <c r="I580" s="561">
        <v>0</v>
      </c>
      <c r="J580" s="561">
        <v>1</v>
      </c>
      <c r="K580" s="561">
        <v>4</v>
      </c>
      <c r="L580" s="561">
        <v>8</v>
      </c>
      <c r="M580" s="561">
        <v>12</v>
      </c>
      <c r="N580" s="561">
        <v>52</v>
      </c>
      <c r="O580" s="561">
        <v>38</v>
      </c>
      <c r="P580" s="563">
        <v>2</v>
      </c>
      <c r="Q580" s="563">
        <v>10</v>
      </c>
    </row>
    <row r="581" spans="1:17" hidden="1" x14ac:dyDescent="0.25">
      <c r="A581" s="561" t="s">
        <v>9684</v>
      </c>
      <c r="B581" s="561" t="s">
        <v>9892</v>
      </c>
      <c r="C581" s="561" t="s">
        <v>9893</v>
      </c>
      <c r="D581" s="562" t="s">
        <v>6326</v>
      </c>
      <c r="E581" s="561" t="s">
        <v>9894</v>
      </c>
      <c r="F581" s="561" t="s">
        <v>9735</v>
      </c>
      <c r="G581" s="561">
        <v>35</v>
      </c>
      <c r="H581" s="561">
        <v>0</v>
      </c>
      <c r="I581" s="561">
        <v>0</v>
      </c>
      <c r="J581" s="561">
        <v>0</v>
      </c>
      <c r="K581" s="561">
        <v>0</v>
      </c>
      <c r="L581" s="561">
        <v>6</v>
      </c>
      <c r="M581" s="561">
        <v>0</v>
      </c>
      <c r="N581" s="561">
        <v>25</v>
      </c>
      <c r="O581" s="561">
        <v>4</v>
      </c>
      <c r="P581" s="563">
        <v>0</v>
      </c>
      <c r="Q581" s="563">
        <v>0</v>
      </c>
    </row>
    <row r="582" spans="1:17" hidden="1" x14ac:dyDescent="0.25">
      <c r="A582" s="561" t="s">
        <v>9684</v>
      </c>
      <c r="B582" s="561" t="s">
        <v>9892</v>
      </c>
      <c r="C582" s="561" t="s">
        <v>9893</v>
      </c>
      <c r="D582" s="562" t="s">
        <v>6326</v>
      </c>
      <c r="E582" s="561" t="s">
        <v>9894</v>
      </c>
      <c r="F582" s="561" t="s">
        <v>9736</v>
      </c>
      <c r="G582" s="561">
        <v>179</v>
      </c>
      <c r="H582" s="561">
        <v>1</v>
      </c>
      <c r="I582" s="561">
        <v>0</v>
      </c>
      <c r="J582" s="561">
        <v>6</v>
      </c>
      <c r="K582" s="561">
        <v>10</v>
      </c>
      <c r="L582" s="561">
        <v>20</v>
      </c>
      <c r="M582" s="561">
        <v>25</v>
      </c>
      <c r="N582" s="561">
        <v>54</v>
      </c>
      <c r="O582" s="561">
        <v>46</v>
      </c>
      <c r="P582" s="563">
        <v>7</v>
      </c>
      <c r="Q582" s="563">
        <v>10</v>
      </c>
    </row>
    <row r="583" spans="1:17" hidden="1" x14ac:dyDescent="0.25">
      <c r="A583" s="561" t="s">
        <v>9684</v>
      </c>
      <c r="B583" s="561" t="s">
        <v>9892</v>
      </c>
      <c r="C583" s="561" t="s">
        <v>9893</v>
      </c>
      <c r="D583" s="562" t="s">
        <v>6326</v>
      </c>
      <c r="E583" s="561" t="s">
        <v>9894</v>
      </c>
      <c r="F583" s="561" t="s">
        <v>9737</v>
      </c>
      <c r="G583" s="561">
        <v>640</v>
      </c>
      <c r="H583" s="561">
        <v>2</v>
      </c>
      <c r="I583" s="561">
        <v>2</v>
      </c>
      <c r="J583" s="561">
        <v>18</v>
      </c>
      <c r="K583" s="561">
        <v>18</v>
      </c>
      <c r="L583" s="561">
        <v>91</v>
      </c>
      <c r="M583" s="561">
        <v>69</v>
      </c>
      <c r="N583" s="561">
        <v>168</v>
      </c>
      <c r="O583" s="561">
        <v>133</v>
      </c>
      <c r="P583" s="563">
        <v>46</v>
      </c>
      <c r="Q583" s="563">
        <v>93</v>
      </c>
    </row>
    <row r="584" spans="1:17" hidden="1" x14ac:dyDescent="0.25">
      <c r="A584" s="561" t="s">
        <v>9684</v>
      </c>
      <c r="B584" s="561" t="s">
        <v>9892</v>
      </c>
      <c r="C584" s="561" t="s">
        <v>9893</v>
      </c>
      <c r="D584" s="562" t="s">
        <v>6326</v>
      </c>
      <c r="E584" s="561" t="s">
        <v>9894</v>
      </c>
      <c r="F584" s="561" t="s">
        <v>9738</v>
      </c>
      <c r="G584" s="561">
        <v>413</v>
      </c>
      <c r="H584" s="561">
        <v>1</v>
      </c>
      <c r="I584" s="561">
        <v>0</v>
      </c>
      <c r="J584" s="561">
        <v>9</v>
      </c>
      <c r="K584" s="561">
        <v>12</v>
      </c>
      <c r="L584" s="561">
        <v>49</v>
      </c>
      <c r="M584" s="561">
        <v>40</v>
      </c>
      <c r="N584" s="561">
        <v>146</v>
      </c>
      <c r="O584" s="561">
        <v>83</v>
      </c>
      <c r="P584" s="563">
        <v>25</v>
      </c>
      <c r="Q584" s="563">
        <v>48</v>
      </c>
    </row>
    <row r="585" spans="1:17" hidden="1" x14ac:dyDescent="0.25">
      <c r="A585" s="561" t="s">
        <v>9684</v>
      </c>
      <c r="B585" s="561" t="s">
        <v>9892</v>
      </c>
      <c r="C585" s="561" t="s">
        <v>9893</v>
      </c>
      <c r="D585" s="562" t="s">
        <v>6326</v>
      </c>
      <c r="E585" s="561" t="s">
        <v>9894</v>
      </c>
      <c r="F585" s="561" t="s">
        <v>9739</v>
      </c>
      <c r="G585" s="561">
        <v>13472</v>
      </c>
      <c r="H585" s="561">
        <v>36</v>
      </c>
      <c r="I585" s="561">
        <v>31</v>
      </c>
      <c r="J585" s="561">
        <v>316</v>
      </c>
      <c r="K585" s="561">
        <v>299</v>
      </c>
      <c r="L585" s="561">
        <v>1368</v>
      </c>
      <c r="M585" s="561">
        <v>1212</v>
      </c>
      <c r="N585" s="561">
        <v>3847</v>
      </c>
      <c r="O585" s="561">
        <v>2902</v>
      </c>
      <c r="P585" s="563">
        <v>1130</v>
      </c>
      <c r="Q585" s="563">
        <v>2331</v>
      </c>
    </row>
    <row r="586" spans="1:17" hidden="1" x14ac:dyDescent="0.25">
      <c r="A586" s="561" t="s">
        <v>9684</v>
      </c>
      <c r="B586" s="561" t="s">
        <v>9895</v>
      </c>
      <c r="C586" s="561" t="s">
        <v>9896</v>
      </c>
      <c r="D586" s="562" t="s">
        <v>6305</v>
      </c>
      <c r="E586" s="561" t="s">
        <v>9897</v>
      </c>
      <c r="F586" s="561" t="s">
        <v>9732</v>
      </c>
      <c r="G586" s="561">
        <v>700</v>
      </c>
      <c r="H586" s="561">
        <v>0</v>
      </c>
      <c r="I586" s="561">
        <v>1</v>
      </c>
      <c r="J586" s="561">
        <v>15</v>
      </c>
      <c r="K586" s="561">
        <v>12</v>
      </c>
      <c r="L586" s="561">
        <v>70</v>
      </c>
      <c r="M586" s="561">
        <v>69</v>
      </c>
      <c r="N586" s="561">
        <v>245</v>
      </c>
      <c r="O586" s="561">
        <v>195</v>
      </c>
      <c r="P586" s="563">
        <v>36</v>
      </c>
      <c r="Q586" s="563">
        <v>57</v>
      </c>
    </row>
    <row r="587" spans="1:17" hidden="1" x14ac:dyDescent="0.25">
      <c r="A587" s="561" t="s">
        <v>9684</v>
      </c>
      <c r="B587" s="561" t="s">
        <v>9895</v>
      </c>
      <c r="C587" s="561" t="s">
        <v>9896</v>
      </c>
      <c r="D587" s="562" t="s">
        <v>6305</v>
      </c>
      <c r="E587" s="561" t="s">
        <v>9897</v>
      </c>
      <c r="F587" s="561" t="s">
        <v>9733</v>
      </c>
      <c r="G587" s="561">
        <v>25846</v>
      </c>
      <c r="H587" s="561">
        <v>83</v>
      </c>
      <c r="I587" s="561">
        <v>76</v>
      </c>
      <c r="J587" s="561">
        <v>918</v>
      </c>
      <c r="K587" s="561">
        <v>812</v>
      </c>
      <c r="L587" s="561">
        <v>2673</v>
      </c>
      <c r="M587" s="561">
        <v>2570</v>
      </c>
      <c r="N587" s="561">
        <v>6823</v>
      </c>
      <c r="O587" s="561">
        <v>5717</v>
      </c>
      <c r="P587" s="563">
        <v>1997</v>
      </c>
      <c r="Q587" s="563">
        <v>4177</v>
      </c>
    </row>
    <row r="588" spans="1:17" hidden="1" x14ac:dyDescent="0.25">
      <c r="A588" s="561" t="s">
        <v>9684</v>
      </c>
      <c r="B588" s="561" t="s">
        <v>9895</v>
      </c>
      <c r="C588" s="561" t="s">
        <v>9896</v>
      </c>
      <c r="D588" s="562" t="s">
        <v>6305</v>
      </c>
      <c r="E588" s="561" t="s">
        <v>9897</v>
      </c>
      <c r="F588" s="561" t="s">
        <v>9734</v>
      </c>
      <c r="G588" s="561">
        <v>1265</v>
      </c>
      <c r="H588" s="561">
        <v>3</v>
      </c>
      <c r="I588" s="561">
        <v>5</v>
      </c>
      <c r="J588" s="561">
        <v>28</v>
      </c>
      <c r="K588" s="561">
        <v>18</v>
      </c>
      <c r="L588" s="561">
        <v>120</v>
      </c>
      <c r="M588" s="561">
        <v>101</v>
      </c>
      <c r="N588" s="561">
        <v>447</v>
      </c>
      <c r="O588" s="561">
        <v>321</v>
      </c>
      <c r="P588" s="563">
        <v>67</v>
      </c>
      <c r="Q588" s="563">
        <v>155</v>
      </c>
    </row>
    <row r="589" spans="1:17" hidden="1" x14ac:dyDescent="0.25">
      <c r="A589" s="561" t="s">
        <v>9684</v>
      </c>
      <c r="B589" s="561" t="s">
        <v>9895</v>
      </c>
      <c r="C589" s="561" t="s">
        <v>9896</v>
      </c>
      <c r="D589" s="562" t="s">
        <v>6305</v>
      </c>
      <c r="E589" s="561" t="s">
        <v>9897</v>
      </c>
      <c r="F589" s="561" t="s">
        <v>9735</v>
      </c>
      <c r="G589" s="561">
        <v>3734</v>
      </c>
      <c r="H589" s="561">
        <v>23</v>
      </c>
      <c r="I589" s="561">
        <v>17</v>
      </c>
      <c r="J589" s="561">
        <v>190</v>
      </c>
      <c r="K589" s="561">
        <v>165</v>
      </c>
      <c r="L589" s="561">
        <v>214</v>
      </c>
      <c r="M589" s="561">
        <v>213</v>
      </c>
      <c r="N589" s="561">
        <v>1061</v>
      </c>
      <c r="O589" s="561">
        <v>840</v>
      </c>
      <c r="P589" s="563">
        <v>336</v>
      </c>
      <c r="Q589" s="563">
        <v>675</v>
      </c>
    </row>
    <row r="590" spans="1:17" hidden="1" x14ac:dyDescent="0.25">
      <c r="A590" s="561" t="s">
        <v>9684</v>
      </c>
      <c r="B590" s="561" t="s">
        <v>9895</v>
      </c>
      <c r="C590" s="561" t="s">
        <v>9896</v>
      </c>
      <c r="D590" s="562" t="s">
        <v>6305</v>
      </c>
      <c r="E590" s="561" t="s">
        <v>9897</v>
      </c>
      <c r="F590" s="561" t="s">
        <v>9736</v>
      </c>
      <c r="G590" s="561">
        <v>1268</v>
      </c>
      <c r="H590" s="561">
        <v>1</v>
      </c>
      <c r="I590" s="561">
        <v>2</v>
      </c>
      <c r="J590" s="561">
        <v>15</v>
      </c>
      <c r="K590" s="561">
        <v>31</v>
      </c>
      <c r="L590" s="561">
        <v>139</v>
      </c>
      <c r="M590" s="561">
        <v>136</v>
      </c>
      <c r="N590" s="561">
        <v>335</v>
      </c>
      <c r="O590" s="561">
        <v>305</v>
      </c>
      <c r="P590" s="563">
        <v>91</v>
      </c>
      <c r="Q590" s="563">
        <v>213</v>
      </c>
    </row>
    <row r="591" spans="1:17" hidden="1" x14ac:dyDescent="0.25">
      <c r="A591" s="561" t="s">
        <v>9684</v>
      </c>
      <c r="B591" s="561" t="s">
        <v>9895</v>
      </c>
      <c r="C591" s="561" t="s">
        <v>9896</v>
      </c>
      <c r="D591" s="562" t="s">
        <v>6305</v>
      </c>
      <c r="E591" s="561" t="s">
        <v>9897</v>
      </c>
      <c r="F591" s="561" t="s">
        <v>9737</v>
      </c>
      <c r="G591" s="561">
        <v>4358</v>
      </c>
      <c r="H591" s="561">
        <v>19</v>
      </c>
      <c r="I591" s="561">
        <v>17</v>
      </c>
      <c r="J591" s="561">
        <v>153</v>
      </c>
      <c r="K591" s="561">
        <v>126</v>
      </c>
      <c r="L591" s="561">
        <v>437</v>
      </c>
      <c r="M591" s="561">
        <v>387</v>
      </c>
      <c r="N591" s="561">
        <v>1291</v>
      </c>
      <c r="O591" s="561">
        <v>1051</v>
      </c>
      <c r="P591" s="563">
        <v>306</v>
      </c>
      <c r="Q591" s="563">
        <v>571</v>
      </c>
    </row>
    <row r="592" spans="1:17" hidden="1" x14ac:dyDescent="0.25">
      <c r="A592" s="561" t="s">
        <v>9684</v>
      </c>
      <c r="B592" s="561" t="s">
        <v>9895</v>
      </c>
      <c r="C592" s="561" t="s">
        <v>9896</v>
      </c>
      <c r="D592" s="562" t="s">
        <v>6305</v>
      </c>
      <c r="E592" s="561" t="s">
        <v>9897</v>
      </c>
      <c r="F592" s="561" t="s">
        <v>9738</v>
      </c>
      <c r="G592" s="561">
        <v>15288</v>
      </c>
      <c r="H592" s="561">
        <v>170</v>
      </c>
      <c r="I592" s="561">
        <v>145</v>
      </c>
      <c r="J592" s="561">
        <v>518</v>
      </c>
      <c r="K592" s="561">
        <v>457</v>
      </c>
      <c r="L592" s="561">
        <v>1635</v>
      </c>
      <c r="M592" s="561">
        <v>1608</v>
      </c>
      <c r="N592" s="561">
        <v>4095</v>
      </c>
      <c r="O592" s="561">
        <v>3501</v>
      </c>
      <c r="P592" s="563">
        <v>1000</v>
      </c>
      <c r="Q592" s="563">
        <v>2159</v>
      </c>
    </row>
    <row r="593" spans="1:17" hidden="1" x14ac:dyDescent="0.25">
      <c r="A593" s="561" t="s">
        <v>9684</v>
      </c>
      <c r="B593" s="561" t="s">
        <v>9895</v>
      </c>
      <c r="C593" s="561" t="s">
        <v>9896</v>
      </c>
      <c r="D593" s="562" t="s">
        <v>6305</v>
      </c>
      <c r="E593" s="561" t="s">
        <v>9897</v>
      </c>
      <c r="F593" s="561" t="s">
        <v>9739</v>
      </c>
      <c r="G593" s="561">
        <v>52459</v>
      </c>
      <c r="H593" s="561">
        <v>299</v>
      </c>
      <c r="I593" s="561">
        <v>263</v>
      </c>
      <c r="J593" s="561">
        <v>1837</v>
      </c>
      <c r="K593" s="561">
        <v>1621</v>
      </c>
      <c r="L593" s="561">
        <v>5288</v>
      </c>
      <c r="M593" s="561">
        <v>5084</v>
      </c>
      <c r="N593" s="561">
        <v>14297</v>
      </c>
      <c r="O593" s="561">
        <v>11930</v>
      </c>
      <c r="P593" s="563">
        <v>3833</v>
      </c>
      <c r="Q593" s="563">
        <v>8007</v>
      </c>
    </row>
    <row r="594" spans="1:17" hidden="1" x14ac:dyDescent="0.25">
      <c r="A594" s="561" t="s">
        <v>9684</v>
      </c>
      <c r="B594" s="561" t="s">
        <v>9898</v>
      </c>
      <c r="C594" s="561" t="s">
        <v>9899</v>
      </c>
      <c r="D594" s="562" t="s">
        <v>7687</v>
      </c>
      <c r="E594" s="561" t="s">
        <v>9900</v>
      </c>
      <c r="F594" s="561" t="s">
        <v>9732</v>
      </c>
      <c r="G594" s="561">
        <v>51</v>
      </c>
      <c r="H594" s="561">
        <v>0</v>
      </c>
      <c r="I594" s="561">
        <v>0</v>
      </c>
      <c r="J594" s="561">
        <v>0</v>
      </c>
      <c r="K594" s="561">
        <v>0</v>
      </c>
      <c r="L594" s="561">
        <v>0</v>
      </c>
      <c r="M594" s="561">
        <v>1</v>
      </c>
      <c r="N594" s="561">
        <v>24</v>
      </c>
      <c r="O594" s="561">
        <v>15</v>
      </c>
      <c r="P594" s="563">
        <v>4</v>
      </c>
      <c r="Q594" s="563">
        <v>7</v>
      </c>
    </row>
    <row r="595" spans="1:17" hidden="1" x14ac:dyDescent="0.25">
      <c r="A595" s="561" t="s">
        <v>9684</v>
      </c>
      <c r="B595" s="561" t="s">
        <v>9898</v>
      </c>
      <c r="C595" s="561" t="s">
        <v>9899</v>
      </c>
      <c r="D595" s="562" t="s">
        <v>7687</v>
      </c>
      <c r="E595" s="561" t="s">
        <v>9900</v>
      </c>
      <c r="F595" s="561" t="s">
        <v>9733</v>
      </c>
      <c r="G595" s="561">
        <v>29791</v>
      </c>
      <c r="H595" s="561">
        <v>130</v>
      </c>
      <c r="I595" s="561">
        <v>99</v>
      </c>
      <c r="J595" s="561">
        <v>649</v>
      </c>
      <c r="K595" s="561">
        <v>637</v>
      </c>
      <c r="L595" s="561">
        <v>2535</v>
      </c>
      <c r="M595" s="561">
        <v>2338</v>
      </c>
      <c r="N595" s="561">
        <v>8237</v>
      </c>
      <c r="O595" s="561">
        <v>6283</v>
      </c>
      <c r="P595" s="563">
        <v>2889</v>
      </c>
      <c r="Q595" s="563">
        <v>5994</v>
      </c>
    </row>
    <row r="596" spans="1:17" hidden="1" x14ac:dyDescent="0.25">
      <c r="A596" s="561" t="s">
        <v>9684</v>
      </c>
      <c r="B596" s="561" t="s">
        <v>9898</v>
      </c>
      <c r="C596" s="561" t="s">
        <v>9899</v>
      </c>
      <c r="D596" s="562" t="s">
        <v>7687</v>
      </c>
      <c r="E596" s="561" t="s">
        <v>9900</v>
      </c>
      <c r="F596" s="561" t="s">
        <v>9734</v>
      </c>
      <c r="G596" s="561">
        <v>220</v>
      </c>
      <c r="H596" s="561">
        <v>1</v>
      </c>
      <c r="I596" s="561">
        <v>0</v>
      </c>
      <c r="J596" s="561">
        <v>1</v>
      </c>
      <c r="K596" s="561">
        <v>3</v>
      </c>
      <c r="L596" s="561">
        <v>14</v>
      </c>
      <c r="M596" s="561">
        <v>12</v>
      </c>
      <c r="N596" s="561">
        <v>119</v>
      </c>
      <c r="O596" s="561">
        <v>38</v>
      </c>
      <c r="P596" s="563">
        <v>16</v>
      </c>
      <c r="Q596" s="563">
        <v>16</v>
      </c>
    </row>
    <row r="597" spans="1:17" hidden="1" x14ac:dyDescent="0.25">
      <c r="A597" s="561" t="s">
        <v>9684</v>
      </c>
      <c r="B597" s="561" t="s">
        <v>9898</v>
      </c>
      <c r="C597" s="561" t="s">
        <v>9899</v>
      </c>
      <c r="D597" s="562" t="s">
        <v>7687</v>
      </c>
      <c r="E597" s="561" t="s">
        <v>9900</v>
      </c>
      <c r="F597" s="561" t="s">
        <v>9735</v>
      </c>
      <c r="G597" s="561">
        <v>31</v>
      </c>
      <c r="H597" s="561">
        <v>0</v>
      </c>
      <c r="I597" s="561">
        <v>0</v>
      </c>
      <c r="J597" s="561">
        <v>0</v>
      </c>
      <c r="K597" s="561">
        <v>0</v>
      </c>
      <c r="L597" s="561">
        <v>1</v>
      </c>
      <c r="M597" s="561">
        <v>2</v>
      </c>
      <c r="N597" s="561">
        <v>16</v>
      </c>
      <c r="O597" s="561">
        <v>6</v>
      </c>
      <c r="P597" s="563">
        <v>4</v>
      </c>
      <c r="Q597" s="563">
        <v>2</v>
      </c>
    </row>
    <row r="598" spans="1:17" hidden="1" x14ac:dyDescent="0.25">
      <c r="A598" s="561" t="s">
        <v>9684</v>
      </c>
      <c r="B598" s="561" t="s">
        <v>9898</v>
      </c>
      <c r="C598" s="561" t="s">
        <v>9899</v>
      </c>
      <c r="D598" s="562" t="s">
        <v>7687</v>
      </c>
      <c r="E598" s="561" t="s">
        <v>9900</v>
      </c>
      <c r="F598" s="561" t="s">
        <v>9736</v>
      </c>
      <c r="G598" s="561">
        <v>117</v>
      </c>
      <c r="H598" s="561">
        <v>0</v>
      </c>
      <c r="I598" s="561">
        <v>0</v>
      </c>
      <c r="J598" s="561">
        <v>0</v>
      </c>
      <c r="K598" s="561">
        <v>1</v>
      </c>
      <c r="L598" s="561">
        <v>3</v>
      </c>
      <c r="M598" s="561">
        <v>3</v>
      </c>
      <c r="N598" s="561">
        <v>53</v>
      </c>
      <c r="O598" s="561">
        <v>21</v>
      </c>
      <c r="P598" s="563">
        <v>21</v>
      </c>
      <c r="Q598" s="563">
        <v>15</v>
      </c>
    </row>
    <row r="599" spans="1:17" hidden="1" x14ac:dyDescent="0.25">
      <c r="A599" s="561" t="s">
        <v>9684</v>
      </c>
      <c r="B599" s="561" t="s">
        <v>9898</v>
      </c>
      <c r="C599" s="561" t="s">
        <v>9899</v>
      </c>
      <c r="D599" s="562" t="s">
        <v>7687</v>
      </c>
      <c r="E599" s="561" t="s">
        <v>9900</v>
      </c>
      <c r="F599" s="561" t="s">
        <v>9737</v>
      </c>
      <c r="G599" s="561">
        <v>210</v>
      </c>
      <c r="H599" s="561">
        <v>1</v>
      </c>
      <c r="I599" s="561">
        <v>1</v>
      </c>
      <c r="J599" s="561">
        <v>4</v>
      </c>
      <c r="K599" s="561">
        <v>2</v>
      </c>
      <c r="L599" s="561">
        <v>15</v>
      </c>
      <c r="M599" s="561">
        <v>9</v>
      </c>
      <c r="N599" s="561">
        <v>74</v>
      </c>
      <c r="O599" s="561">
        <v>53</v>
      </c>
      <c r="P599" s="563">
        <v>16</v>
      </c>
      <c r="Q599" s="563">
        <v>35</v>
      </c>
    </row>
    <row r="600" spans="1:17" hidden="1" x14ac:dyDescent="0.25">
      <c r="A600" s="561" t="s">
        <v>9684</v>
      </c>
      <c r="B600" s="561" t="s">
        <v>9898</v>
      </c>
      <c r="C600" s="561" t="s">
        <v>9899</v>
      </c>
      <c r="D600" s="562" t="s">
        <v>7687</v>
      </c>
      <c r="E600" s="561" t="s">
        <v>9900</v>
      </c>
      <c r="F600" s="561" t="s">
        <v>9738</v>
      </c>
      <c r="G600" s="561">
        <v>446</v>
      </c>
      <c r="H600" s="561">
        <v>1</v>
      </c>
      <c r="I600" s="561">
        <v>1</v>
      </c>
      <c r="J600" s="561">
        <v>8</v>
      </c>
      <c r="K600" s="561">
        <v>7</v>
      </c>
      <c r="L600" s="561">
        <v>23</v>
      </c>
      <c r="M600" s="561">
        <v>13</v>
      </c>
      <c r="N600" s="561">
        <v>187</v>
      </c>
      <c r="O600" s="561">
        <v>126</v>
      </c>
      <c r="P600" s="563">
        <v>26</v>
      </c>
      <c r="Q600" s="563">
        <v>54</v>
      </c>
    </row>
    <row r="601" spans="1:17" hidden="1" x14ac:dyDescent="0.25">
      <c r="A601" s="561" t="s">
        <v>9684</v>
      </c>
      <c r="B601" s="561" t="s">
        <v>9898</v>
      </c>
      <c r="C601" s="561" t="s">
        <v>9899</v>
      </c>
      <c r="D601" s="562" t="s">
        <v>7687</v>
      </c>
      <c r="E601" s="561" t="s">
        <v>9900</v>
      </c>
      <c r="F601" s="561" t="s">
        <v>9739</v>
      </c>
      <c r="G601" s="561">
        <v>30866</v>
      </c>
      <c r="H601" s="561">
        <v>133</v>
      </c>
      <c r="I601" s="561">
        <v>101</v>
      </c>
      <c r="J601" s="561">
        <v>662</v>
      </c>
      <c r="K601" s="561">
        <v>650</v>
      </c>
      <c r="L601" s="561">
        <v>2591</v>
      </c>
      <c r="M601" s="561">
        <v>2378</v>
      </c>
      <c r="N601" s="561">
        <v>8710</v>
      </c>
      <c r="O601" s="561">
        <v>6542</v>
      </c>
      <c r="P601" s="563">
        <v>2976</v>
      </c>
      <c r="Q601" s="563">
        <v>6123</v>
      </c>
    </row>
    <row r="602" spans="1:17" hidden="1" x14ac:dyDescent="0.25">
      <c r="A602" s="561" t="s">
        <v>9684</v>
      </c>
      <c r="B602" s="561" t="s">
        <v>9901</v>
      </c>
      <c r="C602" s="561" t="s">
        <v>9902</v>
      </c>
      <c r="D602" s="562" t="s">
        <v>7260</v>
      </c>
      <c r="E602" s="561" t="s">
        <v>9903</v>
      </c>
      <c r="F602" s="561" t="s">
        <v>9732</v>
      </c>
      <c r="G602" s="561">
        <v>6</v>
      </c>
      <c r="H602" s="561">
        <v>0</v>
      </c>
      <c r="I602" s="561">
        <v>0</v>
      </c>
      <c r="J602" s="561">
        <v>0</v>
      </c>
      <c r="K602" s="561">
        <v>0</v>
      </c>
      <c r="L602" s="561">
        <v>1</v>
      </c>
      <c r="M602" s="561">
        <v>1</v>
      </c>
      <c r="N602" s="561">
        <v>2</v>
      </c>
      <c r="O602" s="561">
        <v>1</v>
      </c>
      <c r="P602" s="563">
        <v>0</v>
      </c>
      <c r="Q602" s="563">
        <v>1</v>
      </c>
    </row>
    <row r="603" spans="1:17" hidden="1" x14ac:dyDescent="0.25">
      <c r="A603" s="561" t="s">
        <v>9684</v>
      </c>
      <c r="B603" s="561" t="s">
        <v>9901</v>
      </c>
      <c r="C603" s="561" t="s">
        <v>9902</v>
      </c>
      <c r="D603" s="562" t="s">
        <v>7260</v>
      </c>
      <c r="E603" s="561" t="s">
        <v>9903</v>
      </c>
      <c r="F603" s="561" t="s">
        <v>9733</v>
      </c>
      <c r="G603" s="561">
        <v>293</v>
      </c>
      <c r="H603" s="561">
        <v>1</v>
      </c>
      <c r="I603" s="561">
        <v>0</v>
      </c>
      <c r="J603" s="561">
        <v>5</v>
      </c>
      <c r="K603" s="561">
        <v>3</v>
      </c>
      <c r="L603" s="561">
        <v>23</v>
      </c>
      <c r="M603" s="561">
        <v>11</v>
      </c>
      <c r="N603" s="561">
        <v>133</v>
      </c>
      <c r="O603" s="561">
        <v>61</v>
      </c>
      <c r="P603" s="563">
        <v>20</v>
      </c>
      <c r="Q603" s="563">
        <v>36</v>
      </c>
    </row>
    <row r="604" spans="1:17" hidden="1" x14ac:dyDescent="0.25">
      <c r="A604" s="561" t="s">
        <v>9684</v>
      </c>
      <c r="B604" s="561" t="s">
        <v>9901</v>
      </c>
      <c r="C604" s="561" t="s">
        <v>9902</v>
      </c>
      <c r="D604" s="562" t="s">
        <v>7260</v>
      </c>
      <c r="E604" s="561" t="s">
        <v>9903</v>
      </c>
      <c r="F604" s="561" t="s">
        <v>9734</v>
      </c>
      <c r="G604" s="561">
        <v>394</v>
      </c>
      <c r="H604" s="561">
        <v>0</v>
      </c>
      <c r="I604" s="561">
        <v>0</v>
      </c>
      <c r="J604" s="561">
        <v>12</v>
      </c>
      <c r="K604" s="561">
        <v>8</v>
      </c>
      <c r="L604" s="561">
        <v>21</v>
      </c>
      <c r="M604" s="561">
        <v>17</v>
      </c>
      <c r="N604" s="561">
        <v>188</v>
      </c>
      <c r="O604" s="561">
        <v>92</v>
      </c>
      <c r="P604" s="563">
        <v>25</v>
      </c>
      <c r="Q604" s="563">
        <v>31</v>
      </c>
    </row>
    <row r="605" spans="1:17" hidden="1" x14ac:dyDescent="0.25">
      <c r="A605" s="561" t="s">
        <v>9684</v>
      </c>
      <c r="B605" s="561" t="s">
        <v>9901</v>
      </c>
      <c r="C605" s="561" t="s">
        <v>9902</v>
      </c>
      <c r="D605" s="562" t="s">
        <v>7260</v>
      </c>
      <c r="E605" s="561" t="s">
        <v>9903</v>
      </c>
      <c r="F605" s="561" t="s">
        <v>9735</v>
      </c>
      <c r="G605" s="561">
        <v>9</v>
      </c>
      <c r="H605" s="561">
        <v>0</v>
      </c>
      <c r="I605" s="561">
        <v>0</v>
      </c>
      <c r="J605" s="561">
        <v>0</v>
      </c>
      <c r="K605" s="561">
        <v>0</v>
      </c>
      <c r="L605" s="561">
        <v>0</v>
      </c>
      <c r="M605" s="561">
        <v>0</v>
      </c>
      <c r="N605" s="561">
        <v>3</v>
      </c>
      <c r="O605" s="561">
        <v>2</v>
      </c>
      <c r="P605" s="563">
        <v>1</v>
      </c>
      <c r="Q605" s="563">
        <v>3</v>
      </c>
    </row>
    <row r="606" spans="1:17" hidden="1" x14ac:dyDescent="0.25">
      <c r="A606" s="561" t="s">
        <v>9684</v>
      </c>
      <c r="B606" s="561" t="s">
        <v>9901</v>
      </c>
      <c r="C606" s="561" t="s">
        <v>9902</v>
      </c>
      <c r="D606" s="562" t="s">
        <v>7260</v>
      </c>
      <c r="E606" s="561" t="s">
        <v>9903</v>
      </c>
      <c r="F606" s="561" t="s">
        <v>9736</v>
      </c>
      <c r="G606" s="561">
        <v>5970</v>
      </c>
      <c r="H606" s="561">
        <v>19</v>
      </c>
      <c r="I606" s="561">
        <v>20</v>
      </c>
      <c r="J606" s="561">
        <v>121</v>
      </c>
      <c r="K606" s="561">
        <v>135</v>
      </c>
      <c r="L606" s="561">
        <v>497</v>
      </c>
      <c r="M606" s="561">
        <v>444</v>
      </c>
      <c r="N606" s="561">
        <v>1673</v>
      </c>
      <c r="O606" s="561">
        <v>1282</v>
      </c>
      <c r="P606" s="563">
        <v>591</v>
      </c>
      <c r="Q606" s="563">
        <v>1188</v>
      </c>
    </row>
    <row r="607" spans="1:17" hidden="1" x14ac:dyDescent="0.25">
      <c r="A607" s="561" t="s">
        <v>9684</v>
      </c>
      <c r="B607" s="561" t="s">
        <v>9901</v>
      </c>
      <c r="C607" s="561" t="s">
        <v>9902</v>
      </c>
      <c r="D607" s="562" t="s">
        <v>7260</v>
      </c>
      <c r="E607" s="561" t="s">
        <v>9903</v>
      </c>
      <c r="F607" s="561" t="s">
        <v>9737</v>
      </c>
      <c r="G607" s="561">
        <v>16669</v>
      </c>
      <c r="H607" s="561">
        <v>48</v>
      </c>
      <c r="I607" s="561">
        <v>41</v>
      </c>
      <c r="J607" s="561">
        <v>343</v>
      </c>
      <c r="K607" s="561">
        <v>320</v>
      </c>
      <c r="L607" s="561">
        <v>1658</v>
      </c>
      <c r="M607" s="561">
        <v>1544</v>
      </c>
      <c r="N607" s="561">
        <v>4998</v>
      </c>
      <c r="O607" s="561">
        <v>3680</v>
      </c>
      <c r="P607" s="563">
        <v>1347</v>
      </c>
      <c r="Q607" s="563">
        <v>2690</v>
      </c>
    </row>
    <row r="608" spans="1:17" hidden="1" x14ac:dyDescent="0.25">
      <c r="A608" s="561" t="s">
        <v>9684</v>
      </c>
      <c r="B608" s="561" t="s">
        <v>9901</v>
      </c>
      <c r="C608" s="561" t="s">
        <v>9902</v>
      </c>
      <c r="D608" s="562" t="s">
        <v>7260</v>
      </c>
      <c r="E608" s="561" t="s">
        <v>9903</v>
      </c>
      <c r="F608" s="561" t="s">
        <v>9738</v>
      </c>
      <c r="G608" s="561">
        <v>309</v>
      </c>
      <c r="H608" s="561">
        <v>0</v>
      </c>
      <c r="I608" s="561">
        <v>4</v>
      </c>
      <c r="J608" s="561">
        <v>3</v>
      </c>
      <c r="K608" s="561">
        <v>7</v>
      </c>
      <c r="L608" s="561">
        <v>16</v>
      </c>
      <c r="M608" s="561">
        <v>17</v>
      </c>
      <c r="N608" s="561">
        <v>133</v>
      </c>
      <c r="O608" s="561">
        <v>79</v>
      </c>
      <c r="P608" s="563">
        <v>26</v>
      </c>
      <c r="Q608" s="563">
        <v>24</v>
      </c>
    </row>
    <row r="609" spans="1:17" hidden="1" x14ac:dyDescent="0.25">
      <c r="A609" s="561" t="s">
        <v>9684</v>
      </c>
      <c r="B609" s="561" t="s">
        <v>9901</v>
      </c>
      <c r="C609" s="561" t="s">
        <v>9902</v>
      </c>
      <c r="D609" s="562" t="s">
        <v>7260</v>
      </c>
      <c r="E609" s="561" t="s">
        <v>9903</v>
      </c>
      <c r="F609" s="561" t="s">
        <v>9739</v>
      </c>
      <c r="G609" s="561">
        <v>23650</v>
      </c>
      <c r="H609" s="561">
        <v>68</v>
      </c>
      <c r="I609" s="561">
        <v>65</v>
      </c>
      <c r="J609" s="561">
        <v>484</v>
      </c>
      <c r="K609" s="561">
        <v>473</v>
      </c>
      <c r="L609" s="561">
        <v>2216</v>
      </c>
      <c r="M609" s="561">
        <v>2034</v>
      </c>
      <c r="N609" s="561">
        <v>7130</v>
      </c>
      <c r="O609" s="561">
        <v>5197</v>
      </c>
      <c r="P609" s="563">
        <v>2010</v>
      </c>
      <c r="Q609" s="563">
        <v>3973</v>
      </c>
    </row>
    <row r="610" spans="1:17" hidden="1" x14ac:dyDescent="0.25">
      <c r="A610" s="561" t="s">
        <v>9684</v>
      </c>
      <c r="B610" s="561" t="s">
        <v>9904</v>
      </c>
      <c r="C610" s="561" t="s">
        <v>9905</v>
      </c>
      <c r="D610" s="562" t="s">
        <v>7399</v>
      </c>
      <c r="E610" s="561" t="s">
        <v>9906</v>
      </c>
      <c r="F610" s="561" t="s">
        <v>9732</v>
      </c>
      <c r="G610" s="561">
        <v>67</v>
      </c>
      <c r="H610" s="561">
        <v>0</v>
      </c>
      <c r="I610" s="561">
        <v>0</v>
      </c>
      <c r="J610" s="561">
        <v>1</v>
      </c>
      <c r="K610" s="561">
        <v>1</v>
      </c>
      <c r="L610" s="561">
        <v>1</v>
      </c>
      <c r="M610" s="561">
        <v>1</v>
      </c>
      <c r="N610" s="561">
        <v>43</v>
      </c>
      <c r="O610" s="561">
        <v>9</v>
      </c>
      <c r="P610" s="563">
        <v>6</v>
      </c>
      <c r="Q610" s="563">
        <v>5</v>
      </c>
    </row>
    <row r="611" spans="1:17" hidden="1" x14ac:dyDescent="0.25">
      <c r="A611" s="561" t="s">
        <v>9684</v>
      </c>
      <c r="B611" s="561" t="s">
        <v>9904</v>
      </c>
      <c r="C611" s="561" t="s">
        <v>9905</v>
      </c>
      <c r="D611" s="562" t="s">
        <v>7399</v>
      </c>
      <c r="E611" s="561" t="s">
        <v>9906</v>
      </c>
      <c r="F611" s="561" t="s">
        <v>9733</v>
      </c>
      <c r="G611" s="561">
        <v>19265</v>
      </c>
      <c r="H611" s="561">
        <v>60</v>
      </c>
      <c r="I611" s="561">
        <v>62</v>
      </c>
      <c r="J611" s="561">
        <v>432</v>
      </c>
      <c r="K611" s="561">
        <v>399</v>
      </c>
      <c r="L611" s="561">
        <v>1662</v>
      </c>
      <c r="M611" s="561">
        <v>1548</v>
      </c>
      <c r="N611" s="561">
        <v>5578</v>
      </c>
      <c r="O611" s="561">
        <v>4038</v>
      </c>
      <c r="P611" s="563">
        <v>1822</v>
      </c>
      <c r="Q611" s="563">
        <v>3664</v>
      </c>
    </row>
    <row r="612" spans="1:17" hidden="1" x14ac:dyDescent="0.25">
      <c r="A612" s="561" t="s">
        <v>9684</v>
      </c>
      <c r="B612" s="561" t="s">
        <v>9904</v>
      </c>
      <c r="C612" s="561" t="s">
        <v>9905</v>
      </c>
      <c r="D612" s="562" t="s">
        <v>7399</v>
      </c>
      <c r="E612" s="561" t="s">
        <v>9906</v>
      </c>
      <c r="F612" s="561" t="s">
        <v>9734</v>
      </c>
      <c r="G612" s="561">
        <v>168</v>
      </c>
      <c r="H612" s="561">
        <v>0</v>
      </c>
      <c r="I612" s="561">
        <v>0</v>
      </c>
      <c r="J612" s="561">
        <v>1</v>
      </c>
      <c r="K612" s="561">
        <v>0</v>
      </c>
      <c r="L612" s="561">
        <v>3</v>
      </c>
      <c r="M612" s="561">
        <v>9</v>
      </c>
      <c r="N612" s="561">
        <v>103</v>
      </c>
      <c r="O612" s="561">
        <v>30</v>
      </c>
      <c r="P612" s="563">
        <v>11</v>
      </c>
      <c r="Q612" s="563">
        <v>11</v>
      </c>
    </row>
    <row r="613" spans="1:17" hidden="1" x14ac:dyDescent="0.25">
      <c r="A613" s="561" t="s">
        <v>9684</v>
      </c>
      <c r="B613" s="561" t="s">
        <v>9904</v>
      </c>
      <c r="C613" s="561" t="s">
        <v>9905</v>
      </c>
      <c r="D613" s="562" t="s">
        <v>7399</v>
      </c>
      <c r="E613" s="561" t="s">
        <v>9906</v>
      </c>
      <c r="F613" s="561" t="s">
        <v>9735</v>
      </c>
      <c r="G613" s="561">
        <v>1222</v>
      </c>
      <c r="H613" s="561">
        <v>0</v>
      </c>
      <c r="I613" s="561">
        <v>0</v>
      </c>
      <c r="J613" s="561">
        <v>11</v>
      </c>
      <c r="K613" s="561">
        <v>10</v>
      </c>
      <c r="L613" s="561">
        <v>86</v>
      </c>
      <c r="M613" s="561">
        <v>70</v>
      </c>
      <c r="N613" s="561">
        <v>374</v>
      </c>
      <c r="O613" s="561">
        <v>233</v>
      </c>
      <c r="P613" s="563">
        <v>142</v>
      </c>
      <c r="Q613" s="563">
        <v>296</v>
      </c>
    </row>
    <row r="614" spans="1:17" hidden="1" x14ac:dyDescent="0.25">
      <c r="A614" s="561" t="s">
        <v>9684</v>
      </c>
      <c r="B614" s="561" t="s">
        <v>9904</v>
      </c>
      <c r="C614" s="561" t="s">
        <v>9905</v>
      </c>
      <c r="D614" s="562" t="s">
        <v>7399</v>
      </c>
      <c r="E614" s="561" t="s">
        <v>9906</v>
      </c>
      <c r="F614" s="561" t="s">
        <v>9736</v>
      </c>
      <c r="G614" s="561">
        <v>76</v>
      </c>
      <c r="H614" s="561">
        <v>0</v>
      </c>
      <c r="I614" s="561">
        <v>0</v>
      </c>
      <c r="J614" s="561">
        <v>2</v>
      </c>
      <c r="K614" s="561">
        <v>2</v>
      </c>
      <c r="L614" s="561">
        <v>6</v>
      </c>
      <c r="M614" s="561">
        <v>6</v>
      </c>
      <c r="N614" s="561">
        <v>33</v>
      </c>
      <c r="O614" s="561">
        <v>17</v>
      </c>
      <c r="P614" s="563">
        <v>4</v>
      </c>
      <c r="Q614" s="563">
        <v>6</v>
      </c>
    </row>
    <row r="615" spans="1:17" hidden="1" x14ac:dyDescent="0.25">
      <c r="A615" s="561" t="s">
        <v>9684</v>
      </c>
      <c r="B615" s="561" t="s">
        <v>9904</v>
      </c>
      <c r="C615" s="561" t="s">
        <v>9905</v>
      </c>
      <c r="D615" s="562" t="s">
        <v>7399</v>
      </c>
      <c r="E615" s="561" t="s">
        <v>9906</v>
      </c>
      <c r="F615" s="561" t="s">
        <v>9737</v>
      </c>
      <c r="G615" s="561">
        <v>354</v>
      </c>
      <c r="H615" s="561">
        <v>4</v>
      </c>
      <c r="I615" s="561">
        <v>5</v>
      </c>
      <c r="J615" s="561">
        <v>10</v>
      </c>
      <c r="K615" s="561">
        <v>7</v>
      </c>
      <c r="L615" s="561">
        <v>16</v>
      </c>
      <c r="M615" s="561">
        <v>19</v>
      </c>
      <c r="N615" s="561">
        <v>153</v>
      </c>
      <c r="O615" s="561">
        <v>90</v>
      </c>
      <c r="P615" s="563">
        <v>18</v>
      </c>
      <c r="Q615" s="563">
        <v>32</v>
      </c>
    </row>
    <row r="616" spans="1:17" hidden="1" x14ac:dyDescent="0.25">
      <c r="A616" s="561" t="s">
        <v>9684</v>
      </c>
      <c r="B616" s="561" t="s">
        <v>9904</v>
      </c>
      <c r="C616" s="561" t="s">
        <v>9905</v>
      </c>
      <c r="D616" s="562" t="s">
        <v>7399</v>
      </c>
      <c r="E616" s="561" t="s">
        <v>9906</v>
      </c>
      <c r="F616" s="561" t="s">
        <v>9738</v>
      </c>
      <c r="G616" s="561">
        <v>393</v>
      </c>
      <c r="H616" s="561">
        <v>1</v>
      </c>
      <c r="I616" s="561">
        <v>1</v>
      </c>
      <c r="J616" s="561">
        <v>11</v>
      </c>
      <c r="K616" s="561">
        <v>3</v>
      </c>
      <c r="L616" s="561">
        <v>16</v>
      </c>
      <c r="M616" s="561">
        <v>16</v>
      </c>
      <c r="N616" s="561">
        <v>218</v>
      </c>
      <c r="O616" s="561">
        <v>86</v>
      </c>
      <c r="P616" s="563">
        <v>16</v>
      </c>
      <c r="Q616" s="563">
        <v>25</v>
      </c>
    </row>
    <row r="617" spans="1:17" hidden="1" x14ac:dyDescent="0.25">
      <c r="A617" s="561" t="s">
        <v>9684</v>
      </c>
      <c r="B617" s="561" t="s">
        <v>9904</v>
      </c>
      <c r="C617" s="561" t="s">
        <v>9905</v>
      </c>
      <c r="D617" s="562" t="s">
        <v>7399</v>
      </c>
      <c r="E617" s="561" t="s">
        <v>9906</v>
      </c>
      <c r="F617" s="561" t="s">
        <v>9739</v>
      </c>
      <c r="G617" s="561">
        <v>21545</v>
      </c>
      <c r="H617" s="561">
        <v>65</v>
      </c>
      <c r="I617" s="561">
        <v>68</v>
      </c>
      <c r="J617" s="561">
        <v>468</v>
      </c>
      <c r="K617" s="561">
        <v>422</v>
      </c>
      <c r="L617" s="561">
        <v>1790</v>
      </c>
      <c r="M617" s="561">
        <v>1669</v>
      </c>
      <c r="N617" s="561">
        <v>6502</v>
      </c>
      <c r="O617" s="561">
        <v>4503</v>
      </c>
      <c r="P617" s="563">
        <v>2019</v>
      </c>
      <c r="Q617" s="563">
        <v>4039</v>
      </c>
    </row>
    <row r="618" spans="1:17" hidden="1" x14ac:dyDescent="0.25">
      <c r="A618" s="561" t="s">
        <v>9684</v>
      </c>
      <c r="B618" s="561" t="s">
        <v>9907</v>
      </c>
      <c r="C618" s="561" t="s">
        <v>9908</v>
      </c>
      <c r="D618" s="562" t="s">
        <v>4359</v>
      </c>
      <c r="E618" s="561" t="s">
        <v>9909</v>
      </c>
      <c r="F618" s="561" t="s">
        <v>9732</v>
      </c>
      <c r="G618" s="561">
        <v>512</v>
      </c>
      <c r="H618" s="561">
        <v>2</v>
      </c>
      <c r="I618" s="561">
        <v>1</v>
      </c>
      <c r="J618" s="561">
        <v>5</v>
      </c>
      <c r="K618" s="561">
        <v>6</v>
      </c>
      <c r="L618" s="561">
        <v>33</v>
      </c>
      <c r="M618" s="561">
        <v>26</v>
      </c>
      <c r="N618" s="561">
        <v>227</v>
      </c>
      <c r="O618" s="561">
        <v>133</v>
      </c>
      <c r="P618" s="563">
        <v>29</v>
      </c>
      <c r="Q618" s="563">
        <v>50</v>
      </c>
    </row>
    <row r="619" spans="1:17" hidden="1" x14ac:dyDescent="0.25">
      <c r="A619" s="561" t="s">
        <v>9684</v>
      </c>
      <c r="B619" s="561" t="s">
        <v>9907</v>
      </c>
      <c r="C619" s="561" t="s">
        <v>9908</v>
      </c>
      <c r="D619" s="562" t="s">
        <v>4359</v>
      </c>
      <c r="E619" s="561" t="s">
        <v>9909</v>
      </c>
      <c r="F619" s="561" t="s">
        <v>9733</v>
      </c>
      <c r="G619" s="561">
        <v>36116</v>
      </c>
      <c r="H619" s="561">
        <v>124</v>
      </c>
      <c r="I619" s="561">
        <v>104</v>
      </c>
      <c r="J619" s="561">
        <v>1033</v>
      </c>
      <c r="K619" s="561">
        <v>967</v>
      </c>
      <c r="L619" s="561">
        <v>3519</v>
      </c>
      <c r="M619" s="561">
        <v>3312</v>
      </c>
      <c r="N619" s="561">
        <v>9545</v>
      </c>
      <c r="O619" s="561">
        <v>7858</v>
      </c>
      <c r="P619" s="563">
        <v>3049</v>
      </c>
      <c r="Q619" s="563">
        <v>6605</v>
      </c>
    </row>
    <row r="620" spans="1:17" hidden="1" x14ac:dyDescent="0.25">
      <c r="A620" s="561" t="s">
        <v>9684</v>
      </c>
      <c r="B620" s="561" t="s">
        <v>9907</v>
      </c>
      <c r="C620" s="561" t="s">
        <v>9908</v>
      </c>
      <c r="D620" s="562" t="s">
        <v>4359</v>
      </c>
      <c r="E620" s="561" t="s">
        <v>9909</v>
      </c>
      <c r="F620" s="561" t="s">
        <v>9734</v>
      </c>
      <c r="G620" s="561">
        <v>1399</v>
      </c>
      <c r="H620" s="561">
        <v>1</v>
      </c>
      <c r="I620" s="561">
        <v>2</v>
      </c>
      <c r="J620" s="561">
        <v>9</v>
      </c>
      <c r="K620" s="561">
        <v>16</v>
      </c>
      <c r="L620" s="561">
        <v>124</v>
      </c>
      <c r="M620" s="561">
        <v>119</v>
      </c>
      <c r="N620" s="561">
        <v>613</v>
      </c>
      <c r="O620" s="561">
        <v>309</v>
      </c>
      <c r="P620" s="563">
        <v>86</v>
      </c>
      <c r="Q620" s="563">
        <v>120</v>
      </c>
    </row>
    <row r="621" spans="1:17" hidden="1" x14ac:dyDescent="0.25">
      <c r="A621" s="561" t="s">
        <v>9684</v>
      </c>
      <c r="B621" s="561" t="s">
        <v>9907</v>
      </c>
      <c r="C621" s="561" t="s">
        <v>9908</v>
      </c>
      <c r="D621" s="562" t="s">
        <v>4359</v>
      </c>
      <c r="E621" s="561" t="s">
        <v>9909</v>
      </c>
      <c r="F621" s="561" t="s">
        <v>9735</v>
      </c>
      <c r="G621" s="561">
        <v>166</v>
      </c>
      <c r="H621" s="561">
        <v>1</v>
      </c>
      <c r="I621" s="561">
        <v>0</v>
      </c>
      <c r="J621" s="561">
        <v>1</v>
      </c>
      <c r="K621" s="561">
        <v>1</v>
      </c>
      <c r="L621" s="561">
        <v>6</v>
      </c>
      <c r="M621" s="561">
        <v>7</v>
      </c>
      <c r="N621" s="561">
        <v>68</v>
      </c>
      <c r="O621" s="561">
        <v>44</v>
      </c>
      <c r="P621" s="563">
        <v>16</v>
      </c>
      <c r="Q621" s="563">
        <v>22</v>
      </c>
    </row>
    <row r="622" spans="1:17" hidden="1" x14ac:dyDescent="0.25">
      <c r="A622" s="561" t="s">
        <v>9684</v>
      </c>
      <c r="B622" s="561" t="s">
        <v>9907</v>
      </c>
      <c r="C622" s="561" t="s">
        <v>9908</v>
      </c>
      <c r="D622" s="562" t="s">
        <v>4359</v>
      </c>
      <c r="E622" s="561" t="s">
        <v>9909</v>
      </c>
      <c r="F622" s="561" t="s">
        <v>9736</v>
      </c>
      <c r="G622" s="561">
        <v>1176</v>
      </c>
      <c r="H622" s="561">
        <v>1</v>
      </c>
      <c r="I622" s="561">
        <v>1</v>
      </c>
      <c r="J622" s="561">
        <v>7</v>
      </c>
      <c r="K622" s="561">
        <v>7</v>
      </c>
      <c r="L622" s="561">
        <v>100</v>
      </c>
      <c r="M622" s="561">
        <v>99</v>
      </c>
      <c r="N622" s="561">
        <v>349</v>
      </c>
      <c r="O622" s="561">
        <v>240</v>
      </c>
      <c r="P622" s="563">
        <v>118</v>
      </c>
      <c r="Q622" s="563">
        <v>254</v>
      </c>
    </row>
    <row r="623" spans="1:17" hidden="1" x14ac:dyDescent="0.25">
      <c r="A623" s="561" t="s">
        <v>9684</v>
      </c>
      <c r="B623" s="561" t="s">
        <v>9907</v>
      </c>
      <c r="C623" s="561" t="s">
        <v>9908</v>
      </c>
      <c r="D623" s="562" t="s">
        <v>4359</v>
      </c>
      <c r="E623" s="561" t="s">
        <v>9909</v>
      </c>
      <c r="F623" s="561" t="s">
        <v>9737</v>
      </c>
      <c r="G623" s="561">
        <v>1022</v>
      </c>
      <c r="H623" s="561">
        <v>13</v>
      </c>
      <c r="I623" s="561">
        <v>11</v>
      </c>
      <c r="J623" s="561">
        <v>27</v>
      </c>
      <c r="K623" s="561">
        <v>19</v>
      </c>
      <c r="L623" s="561">
        <v>66</v>
      </c>
      <c r="M623" s="561">
        <v>73</v>
      </c>
      <c r="N623" s="561">
        <v>384</v>
      </c>
      <c r="O623" s="561">
        <v>254</v>
      </c>
      <c r="P623" s="563">
        <v>63</v>
      </c>
      <c r="Q623" s="563">
        <v>112</v>
      </c>
    </row>
    <row r="624" spans="1:17" hidden="1" x14ac:dyDescent="0.25">
      <c r="A624" s="561" t="s">
        <v>9684</v>
      </c>
      <c r="B624" s="561" t="s">
        <v>9907</v>
      </c>
      <c r="C624" s="561" t="s">
        <v>9908</v>
      </c>
      <c r="D624" s="562" t="s">
        <v>4359</v>
      </c>
      <c r="E624" s="561" t="s">
        <v>9909</v>
      </c>
      <c r="F624" s="561" t="s">
        <v>9738</v>
      </c>
      <c r="G624" s="561">
        <v>4253</v>
      </c>
      <c r="H624" s="561">
        <v>32</v>
      </c>
      <c r="I624" s="561">
        <v>39</v>
      </c>
      <c r="J624" s="561">
        <v>81</v>
      </c>
      <c r="K624" s="561">
        <v>89</v>
      </c>
      <c r="L624" s="561">
        <v>342</v>
      </c>
      <c r="M624" s="561">
        <v>325</v>
      </c>
      <c r="N624" s="561">
        <v>1312</v>
      </c>
      <c r="O624" s="561">
        <v>995</v>
      </c>
      <c r="P624" s="563">
        <v>341</v>
      </c>
      <c r="Q624" s="563">
        <v>697</v>
      </c>
    </row>
    <row r="625" spans="1:17" hidden="1" x14ac:dyDescent="0.25">
      <c r="A625" s="561" t="s">
        <v>9684</v>
      </c>
      <c r="B625" s="561" t="s">
        <v>9907</v>
      </c>
      <c r="C625" s="561" t="s">
        <v>9908</v>
      </c>
      <c r="D625" s="562" t="s">
        <v>4359</v>
      </c>
      <c r="E625" s="561" t="s">
        <v>9909</v>
      </c>
      <c r="F625" s="561" t="s">
        <v>9739</v>
      </c>
      <c r="G625" s="561">
        <v>44644</v>
      </c>
      <c r="H625" s="561">
        <v>174</v>
      </c>
      <c r="I625" s="561">
        <v>158</v>
      </c>
      <c r="J625" s="561">
        <v>1163</v>
      </c>
      <c r="K625" s="561">
        <v>1105</v>
      </c>
      <c r="L625" s="561">
        <v>4190</v>
      </c>
      <c r="M625" s="561">
        <v>3961</v>
      </c>
      <c r="N625" s="561">
        <v>12498</v>
      </c>
      <c r="O625" s="561">
        <v>9833</v>
      </c>
      <c r="P625" s="563">
        <v>3702</v>
      </c>
      <c r="Q625" s="563">
        <v>7860</v>
      </c>
    </row>
    <row r="626" spans="1:17" hidden="1" x14ac:dyDescent="0.25">
      <c r="A626" s="561" t="s">
        <v>9684</v>
      </c>
      <c r="B626" s="561" t="s">
        <v>9910</v>
      </c>
      <c r="C626" s="561" t="s">
        <v>9911</v>
      </c>
      <c r="D626" s="562" t="s">
        <v>7980</v>
      </c>
      <c r="E626" s="561" t="s">
        <v>9912</v>
      </c>
      <c r="F626" s="561" t="s">
        <v>9732</v>
      </c>
      <c r="G626" s="561">
        <v>34</v>
      </c>
      <c r="H626" s="561">
        <v>0</v>
      </c>
      <c r="I626" s="561">
        <v>0</v>
      </c>
      <c r="J626" s="561">
        <v>0</v>
      </c>
      <c r="K626" s="561">
        <v>1</v>
      </c>
      <c r="L626" s="561">
        <v>1</v>
      </c>
      <c r="M626" s="561">
        <v>1</v>
      </c>
      <c r="N626" s="561">
        <v>19</v>
      </c>
      <c r="O626" s="561">
        <v>10</v>
      </c>
      <c r="P626" s="563">
        <v>1</v>
      </c>
      <c r="Q626" s="563">
        <v>1</v>
      </c>
    </row>
    <row r="627" spans="1:17" hidden="1" x14ac:dyDescent="0.25">
      <c r="A627" s="561" t="s">
        <v>9684</v>
      </c>
      <c r="B627" s="561" t="s">
        <v>9910</v>
      </c>
      <c r="C627" s="561" t="s">
        <v>9911</v>
      </c>
      <c r="D627" s="562" t="s">
        <v>7980</v>
      </c>
      <c r="E627" s="561" t="s">
        <v>9912</v>
      </c>
      <c r="F627" s="561" t="s">
        <v>9733</v>
      </c>
      <c r="G627" s="561">
        <v>92</v>
      </c>
      <c r="H627" s="561">
        <v>0</v>
      </c>
      <c r="I627" s="561">
        <v>1</v>
      </c>
      <c r="J627" s="561">
        <v>3</v>
      </c>
      <c r="K627" s="561">
        <v>3</v>
      </c>
      <c r="L627" s="561">
        <v>10</v>
      </c>
      <c r="M627" s="561">
        <v>4</v>
      </c>
      <c r="N627" s="561">
        <v>33</v>
      </c>
      <c r="O627" s="561">
        <v>27</v>
      </c>
      <c r="P627" s="563">
        <v>7</v>
      </c>
      <c r="Q627" s="563">
        <v>4</v>
      </c>
    </row>
    <row r="628" spans="1:17" hidden="1" x14ac:dyDescent="0.25">
      <c r="A628" s="561" t="s">
        <v>9684</v>
      </c>
      <c r="B628" s="561" t="s">
        <v>9910</v>
      </c>
      <c r="C628" s="561" t="s">
        <v>9911</v>
      </c>
      <c r="D628" s="562" t="s">
        <v>7980</v>
      </c>
      <c r="E628" s="561" t="s">
        <v>9912</v>
      </c>
      <c r="F628" s="561" t="s">
        <v>9734</v>
      </c>
      <c r="G628" s="561">
        <v>91</v>
      </c>
      <c r="H628" s="561">
        <v>0</v>
      </c>
      <c r="I628" s="561">
        <v>0</v>
      </c>
      <c r="J628" s="561">
        <v>1</v>
      </c>
      <c r="K628" s="561">
        <v>1</v>
      </c>
      <c r="L628" s="561">
        <v>2</v>
      </c>
      <c r="M628" s="561">
        <v>4</v>
      </c>
      <c r="N628" s="561">
        <v>64</v>
      </c>
      <c r="O628" s="561">
        <v>10</v>
      </c>
      <c r="P628" s="563">
        <v>4</v>
      </c>
      <c r="Q628" s="563">
        <v>5</v>
      </c>
    </row>
    <row r="629" spans="1:17" hidden="1" x14ac:dyDescent="0.25">
      <c r="A629" s="561" t="s">
        <v>9684</v>
      </c>
      <c r="B629" s="561" t="s">
        <v>9910</v>
      </c>
      <c r="C629" s="561" t="s">
        <v>9911</v>
      </c>
      <c r="D629" s="562" t="s">
        <v>7980</v>
      </c>
      <c r="E629" s="561" t="s">
        <v>9912</v>
      </c>
      <c r="F629" s="561" t="s">
        <v>9735</v>
      </c>
      <c r="G629" s="561">
        <v>12</v>
      </c>
      <c r="H629" s="561">
        <v>0</v>
      </c>
      <c r="I629" s="561">
        <v>0</v>
      </c>
      <c r="J629" s="561">
        <v>0</v>
      </c>
      <c r="K629" s="561">
        <v>1</v>
      </c>
      <c r="L629" s="561">
        <v>2</v>
      </c>
      <c r="M629" s="561">
        <v>0</v>
      </c>
      <c r="N629" s="561">
        <v>3</v>
      </c>
      <c r="O629" s="561">
        <v>5</v>
      </c>
      <c r="P629" s="563">
        <v>1</v>
      </c>
      <c r="Q629" s="563">
        <v>0</v>
      </c>
    </row>
    <row r="630" spans="1:17" hidden="1" x14ac:dyDescent="0.25">
      <c r="A630" s="561" t="s">
        <v>9684</v>
      </c>
      <c r="B630" s="561" t="s">
        <v>9910</v>
      </c>
      <c r="C630" s="561" t="s">
        <v>9911</v>
      </c>
      <c r="D630" s="562" t="s">
        <v>7980</v>
      </c>
      <c r="E630" s="561" t="s">
        <v>9912</v>
      </c>
      <c r="F630" s="561" t="s">
        <v>9736</v>
      </c>
      <c r="G630" s="561">
        <v>41</v>
      </c>
      <c r="H630" s="561">
        <v>0</v>
      </c>
      <c r="I630" s="561">
        <v>0</v>
      </c>
      <c r="J630" s="561">
        <v>1</v>
      </c>
      <c r="K630" s="561">
        <v>1</v>
      </c>
      <c r="L630" s="561">
        <v>1</v>
      </c>
      <c r="M630" s="561">
        <v>0</v>
      </c>
      <c r="N630" s="561">
        <v>21</v>
      </c>
      <c r="O630" s="561">
        <v>10</v>
      </c>
      <c r="P630" s="563">
        <v>2</v>
      </c>
      <c r="Q630" s="563">
        <v>5</v>
      </c>
    </row>
    <row r="631" spans="1:17" hidden="1" x14ac:dyDescent="0.25">
      <c r="A631" s="561" t="s">
        <v>9684</v>
      </c>
      <c r="B631" s="561" t="s">
        <v>9910</v>
      </c>
      <c r="C631" s="561" t="s">
        <v>9911</v>
      </c>
      <c r="D631" s="562" t="s">
        <v>7980</v>
      </c>
      <c r="E631" s="561" t="s">
        <v>9912</v>
      </c>
      <c r="F631" s="561" t="s">
        <v>9737</v>
      </c>
      <c r="G631" s="561">
        <v>7057</v>
      </c>
      <c r="H631" s="561">
        <v>24</v>
      </c>
      <c r="I631" s="561">
        <v>23</v>
      </c>
      <c r="J631" s="561">
        <v>168</v>
      </c>
      <c r="K631" s="561">
        <v>159</v>
      </c>
      <c r="L631" s="561">
        <v>661</v>
      </c>
      <c r="M631" s="561">
        <v>605</v>
      </c>
      <c r="N631" s="561">
        <v>1718</v>
      </c>
      <c r="O631" s="561">
        <v>1497</v>
      </c>
      <c r="P631" s="563">
        <v>701</v>
      </c>
      <c r="Q631" s="563">
        <v>1501</v>
      </c>
    </row>
    <row r="632" spans="1:17" hidden="1" x14ac:dyDescent="0.25">
      <c r="A632" s="561" t="s">
        <v>9684</v>
      </c>
      <c r="B632" s="561" t="s">
        <v>9910</v>
      </c>
      <c r="C632" s="561" t="s">
        <v>9911</v>
      </c>
      <c r="D632" s="562" t="s">
        <v>7980</v>
      </c>
      <c r="E632" s="561" t="s">
        <v>9912</v>
      </c>
      <c r="F632" s="561" t="s">
        <v>9738</v>
      </c>
      <c r="G632" s="561">
        <v>8451</v>
      </c>
      <c r="H632" s="561">
        <v>33</v>
      </c>
      <c r="I632" s="561">
        <v>24</v>
      </c>
      <c r="J632" s="561">
        <v>232</v>
      </c>
      <c r="K632" s="561">
        <v>190</v>
      </c>
      <c r="L632" s="561">
        <v>811</v>
      </c>
      <c r="M632" s="561">
        <v>840</v>
      </c>
      <c r="N632" s="561">
        <v>2575</v>
      </c>
      <c r="O632" s="561">
        <v>1727</v>
      </c>
      <c r="P632" s="563">
        <v>669</v>
      </c>
      <c r="Q632" s="563">
        <v>1350</v>
      </c>
    </row>
    <row r="633" spans="1:17" hidden="1" x14ac:dyDescent="0.25">
      <c r="A633" s="561" t="s">
        <v>9684</v>
      </c>
      <c r="B633" s="561" t="s">
        <v>9910</v>
      </c>
      <c r="C633" s="561" t="s">
        <v>9911</v>
      </c>
      <c r="D633" s="562" t="s">
        <v>7980</v>
      </c>
      <c r="E633" s="561" t="s">
        <v>9912</v>
      </c>
      <c r="F633" s="561" t="s">
        <v>9739</v>
      </c>
      <c r="G633" s="561">
        <v>15778</v>
      </c>
      <c r="H633" s="561">
        <v>57</v>
      </c>
      <c r="I633" s="561">
        <v>48</v>
      </c>
      <c r="J633" s="561">
        <v>405</v>
      </c>
      <c r="K633" s="561">
        <v>356</v>
      </c>
      <c r="L633" s="561">
        <v>1488</v>
      </c>
      <c r="M633" s="561">
        <v>1454</v>
      </c>
      <c r="N633" s="561">
        <v>4433</v>
      </c>
      <c r="O633" s="561">
        <v>3286</v>
      </c>
      <c r="P633" s="563">
        <v>1385</v>
      </c>
      <c r="Q633" s="563">
        <v>2866</v>
      </c>
    </row>
    <row r="634" spans="1:17" hidden="1" x14ac:dyDescent="0.25">
      <c r="A634" s="561" t="s">
        <v>9684</v>
      </c>
      <c r="B634" s="561" t="s">
        <v>9913</v>
      </c>
      <c r="C634" s="561" t="s">
        <v>9914</v>
      </c>
      <c r="D634" s="562" t="s">
        <v>2212</v>
      </c>
      <c r="E634" s="561" t="s">
        <v>9915</v>
      </c>
      <c r="F634" s="561" t="s">
        <v>9732</v>
      </c>
      <c r="G634" s="561">
        <v>23</v>
      </c>
      <c r="H634" s="561">
        <v>0</v>
      </c>
      <c r="I634" s="561">
        <v>0</v>
      </c>
      <c r="J634" s="561">
        <v>0</v>
      </c>
      <c r="K634" s="561">
        <v>0</v>
      </c>
      <c r="L634" s="561">
        <v>0</v>
      </c>
      <c r="M634" s="561">
        <v>0</v>
      </c>
      <c r="N634" s="561">
        <v>11</v>
      </c>
      <c r="O634" s="561">
        <v>9</v>
      </c>
      <c r="P634" s="563">
        <v>1</v>
      </c>
      <c r="Q634" s="563">
        <v>2</v>
      </c>
    </row>
    <row r="635" spans="1:17" hidden="1" x14ac:dyDescent="0.25">
      <c r="A635" s="561" t="s">
        <v>9684</v>
      </c>
      <c r="B635" s="561" t="s">
        <v>9913</v>
      </c>
      <c r="C635" s="561" t="s">
        <v>9914</v>
      </c>
      <c r="D635" s="562" t="s">
        <v>2212</v>
      </c>
      <c r="E635" s="561" t="s">
        <v>9915</v>
      </c>
      <c r="F635" s="561" t="s">
        <v>9733</v>
      </c>
      <c r="G635" s="561">
        <v>2208</v>
      </c>
      <c r="H635" s="561">
        <v>2</v>
      </c>
      <c r="I635" s="561">
        <v>3</v>
      </c>
      <c r="J635" s="561">
        <v>54</v>
      </c>
      <c r="K635" s="561">
        <v>59</v>
      </c>
      <c r="L635" s="561">
        <v>170</v>
      </c>
      <c r="M635" s="561">
        <v>165</v>
      </c>
      <c r="N635" s="561">
        <v>794</v>
      </c>
      <c r="O635" s="561">
        <v>528</v>
      </c>
      <c r="P635" s="563">
        <v>157</v>
      </c>
      <c r="Q635" s="563">
        <v>276</v>
      </c>
    </row>
    <row r="636" spans="1:17" hidden="1" x14ac:dyDescent="0.25">
      <c r="A636" s="561" t="s">
        <v>9684</v>
      </c>
      <c r="B636" s="561" t="s">
        <v>9913</v>
      </c>
      <c r="C636" s="561" t="s">
        <v>9914</v>
      </c>
      <c r="D636" s="562" t="s">
        <v>2212</v>
      </c>
      <c r="E636" s="561" t="s">
        <v>9915</v>
      </c>
      <c r="F636" s="561" t="s">
        <v>9734</v>
      </c>
      <c r="G636" s="561">
        <v>2557</v>
      </c>
      <c r="H636" s="561">
        <v>12</v>
      </c>
      <c r="I636" s="561">
        <v>12</v>
      </c>
      <c r="J636" s="561">
        <v>64</v>
      </c>
      <c r="K636" s="561">
        <v>86</v>
      </c>
      <c r="L636" s="561">
        <v>142</v>
      </c>
      <c r="M636" s="561">
        <v>124</v>
      </c>
      <c r="N636" s="561">
        <v>1070</v>
      </c>
      <c r="O636" s="561">
        <v>602</v>
      </c>
      <c r="P636" s="563">
        <v>169</v>
      </c>
      <c r="Q636" s="563">
        <v>276</v>
      </c>
    </row>
    <row r="637" spans="1:17" hidden="1" x14ac:dyDescent="0.25">
      <c r="A637" s="561" t="s">
        <v>9684</v>
      </c>
      <c r="B637" s="561" t="s">
        <v>9913</v>
      </c>
      <c r="C637" s="561" t="s">
        <v>9914</v>
      </c>
      <c r="D637" s="562" t="s">
        <v>2212</v>
      </c>
      <c r="E637" s="561" t="s">
        <v>9915</v>
      </c>
      <c r="F637" s="561" t="s">
        <v>9735</v>
      </c>
      <c r="G637" s="561">
        <v>18</v>
      </c>
      <c r="H637" s="561">
        <v>0</v>
      </c>
      <c r="I637" s="561">
        <v>0</v>
      </c>
      <c r="J637" s="561">
        <v>0</v>
      </c>
      <c r="K637" s="561">
        <v>0</v>
      </c>
      <c r="L637" s="561">
        <v>0</v>
      </c>
      <c r="M637" s="561">
        <v>0</v>
      </c>
      <c r="N637" s="561">
        <v>4</v>
      </c>
      <c r="O637" s="561">
        <v>8</v>
      </c>
      <c r="P637" s="563">
        <v>3</v>
      </c>
      <c r="Q637" s="563">
        <v>3</v>
      </c>
    </row>
    <row r="638" spans="1:17" hidden="1" x14ac:dyDescent="0.25">
      <c r="A638" s="561" t="s">
        <v>9684</v>
      </c>
      <c r="B638" s="561" t="s">
        <v>9913</v>
      </c>
      <c r="C638" s="561" t="s">
        <v>9914</v>
      </c>
      <c r="D638" s="562" t="s">
        <v>2212</v>
      </c>
      <c r="E638" s="561" t="s">
        <v>9915</v>
      </c>
      <c r="F638" s="561" t="s">
        <v>9736</v>
      </c>
      <c r="G638" s="561">
        <v>1116</v>
      </c>
      <c r="H638" s="561">
        <v>2</v>
      </c>
      <c r="I638" s="561">
        <v>2</v>
      </c>
      <c r="J638" s="561">
        <v>13</v>
      </c>
      <c r="K638" s="561">
        <v>9</v>
      </c>
      <c r="L638" s="561">
        <v>87</v>
      </c>
      <c r="M638" s="561">
        <v>79</v>
      </c>
      <c r="N638" s="561">
        <v>284</v>
      </c>
      <c r="O638" s="561">
        <v>237</v>
      </c>
      <c r="P638" s="563">
        <v>148</v>
      </c>
      <c r="Q638" s="563">
        <v>255</v>
      </c>
    </row>
    <row r="639" spans="1:17" hidden="1" x14ac:dyDescent="0.25">
      <c r="A639" s="561" t="s">
        <v>9684</v>
      </c>
      <c r="B639" s="561" t="s">
        <v>9913</v>
      </c>
      <c r="C639" s="561" t="s">
        <v>9914</v>
      </c>
      <c r="D639" s="562" t="s">
        <v>2212</v>
      </c>
      <c r="E639" s="561" t="s">
        <v>9915</v>
      </c>
      <c r="F639" s="561" t="s">
        <v>9737</v>
      </c>
      <c r="G639" s="561">
        <v>18139</v>
      </c>
      <c r="H639" s="561">
        <v>51</v>
      </c>
      <c r="I639" s="561">
        <v>59</v>
      </c>
      <c r="J639" s="561">
        <v>339</v>
      </c>
      <c r="K639" s="561">
        <v>355</v>
      </c>
      <c r="L639" s="561">
        <v>1487</v>
      </c>
      <c r="M639" s="561">
        <v>1404</v>
      </c>
      <c r="N639" s="561">
        <v>4987</v>
      </c>
      <c r="O639" s="561">
        <v>4170</v>
      </c>
      <c r="P639" s="563">
        <v>1667</v>
      </c>
      <c r="Q639" s="563">
        <v>3620</v>
      </c>
    </row>
    <row r="640" spans="1:17" hidden="1" x14ac:dyDescent="0.25">
      <c r="A640" s="561" t="s">
        <v>9684</v>
      </c>
      <c r="B640" s="561" t="s">
        <v>9913</v>
      </c>
      <c r="C640" s="561" t="s">
        <v>9914</v>
      </c>
      <c r="D640" s="562" t="s">
        <v>2212</v>
      </c>
      <c r="E640" s="561" t="s">
        <v>9915</v>
      </c>
      <c r="F640" s="561" t="s">
        <v>9738</v>
      </c>
      <c r="G640" s="561">
        <v>2356</v>
      </c>
      <c r="H640" s="561">
        <v>3</v>
      </c>
      <c r="I640" s="561">
        <v>2</v>
      </c>
      <c r="J640" s="561">
        <v>24</v>
      </c>
      <c r="K640" s="561">
        <v>25</v>
      </c>
      <c r="L640" s="561">
        <v>165</v>
      </c>
      <c r="M640" s="561">
        <v>145</v>
      </c>
      <c r="N640" s="561">
        <v>857</v>
      </c>
      <c r="O640" s="561">
        <v>504</v>
      </c>
      <c r="P640" s="563">
        <v>233</v>
      </c>
      <c r="Q640" s="563">
        <v>398</v>
      </c>
    </row>
    <row r="641" spans="1:17" hidden="1" x14ac:dyDescent="0.25">
      <c r="A641" s="561" t="s">
        <v>9684</v>
      </c>
      <c r="B641" s="561" t="s">
        <v>9913</v>
      </c>
      <c r="C641" s="561" t="s">
        <v>9914</v>
      </c>
      <c r="D641" s="562" t="s">
        <v>2212</v>
      </c>
      <c r="E641" s="561" t="s">
        <v>9915</v>
      </c>
      <c r="F641" s="561" t="s">
        <v>9739</v>
      </c>
      <c r="G641" s="561">
        <v>26417</v>
      </c>
      <c r="H641" s="561">
        <v>70</v>
      </c>
      <c r="I641" s="561">
        <v>78</v>
      </c>
      <c r="J641" s="561">
        <v>494</v>
      </c>
      <c r="K641" s="561">
        <v>534</v>
      </c>
      <c r="L641" s="561">
        <v>2051</v>
      </c>
      <c r="M641" s="561">
        <v>1917</v>
      </c>
      <c r="N641" s="561">
        <v>8007</v>
      </c>
      <c r="O641" s="561">
        <v>6058</v>
      </c>
      <c r="P641" s="563">
        <v>2378</v>
      </c>
      <c r="Q641" s="563">
        <v>4830</v>
      </c>
    </row>
    <row r="642" spans="1:17" hidden="1" x14ac:dyDescent="0.25">
      <c r="A642" s="561" t="s">
        <v>9684</v>
      </c>
      <c r="B642" s="561" t="s">
        <v>9916</v>
      </c>
      <c r="C642" s="561" t="s">
        <v>9917</v>
      </c>
      <c r="D642" s="562" t="s">
        <v>4016</v>
      </c>
      <c r="E642" s="561" t="s">
        <v>9918</v>
      </c>
      <c r="F642" s="561" t="s">
        <v>9732</v>
      </c>
      <c r="G642" s="561">
        <v>72</v>
      </c>
      <c r="H642" s="561">
        <v>0</v>
      </c>
      <c r="I642" s="561">
        <v>0</v>
      </c>
      <c r="J642" s="561">
        <v>4</v>
      </c>
      <c r="K642" s="561">
        <v>0</v>
      </c>
      <c r="L642" s="561">
        <v>1</v>
      </c>
      <c r="M642" s="561">
        <v>9</v>
      </c>
      <c r="N642" s="561">
        <v>29</v>
      </c>
      <c r="O642" s="561">
        <v>16</v>
      </c>
      <c r="P642" s="563">
        <v>5</v>
      </c>
      <c r="Q642" s="563">
        <v>8</v>
      </c>
    </row>
    <row r="643" spans="1:17" hidden="1" x14ac:dyDescent="0.25">
      <c r="A643" s="561" t="s">
        <v>9684</v>
      </c>
      <c r="B643" s="561" t="s">
        <v>9916</v>
      </c>
      <c r="C643" s="561" t="s">
        <v>9917</v>
      </c>
      <c r="D643" s="562" t="s">
        <v>4016</v>
      </c>
      <c r="E643" s="561" t="s">
        <v>9918</v>
      </c>
      <c r="F643" s="561" t="s">
        <v>9733</v>
      </c>
      <c r="G643" s="561">
        <v>339</v>
      </c>
      <c r="H643" s="561">
        <v>0</v>
      </c>
      <c r="I643" s="561">
        <v>1</v>
      </c>
      <c r="J643" s="561">
        <v>5</v>
      </c>
      <c r="K643" s="561">
        <v>7</v>
      </c>
      <c r="L643" s="561">
        <v>15</v>
      </c>
      <c r="M643" s="561">
        <v>15</v>
      </c>
      <c r="N643" s="561">
        <v>154</v>
      </c>
      <c r="O643" s="561">
        <v>62</v>
      </c>
      <c r="P643" s="563">
        <v>44</v>
      </c>
      <c r="Q643" s="563">
        <v>36</v>
      </c>
    </row>
    <row r="644" spans="1:17" hidden="1" x14ac:dyDescent="0.25">
      <c r="A644" s="561" t="s">
        <v>9684</v>
      </c>
      <c r="B644" s="561" t="s">
        <v>9916</v>
      </c>
      <c r="C644" s="561" t="s">
        <v>9917</v>
      </c>
      <c r="D644" s="562" t="s">
        <v>4016</v>
      </c>
      <c r="E644" s="561" t="s">
        <v>9918</v>
      </c>
      <c r="F644" s="561" t="s">
        <v>9734</v>
      </c>
      <c r="G644" s="561">
        <v>413</v>
      </c>
      <c r="H644" s="561">
        <v>2</v>
      </c>
      <c r="I644" s="561">
        <v>1</v>
      </c>
      <c r="J644" s="561">
        <v>10</v>
      </c>
      <c r="K644" s="561">
        <v>7</v>
      </c>
      <c r="L644" s="561">
        <v>35</v>
      </c>
      <c r="M644" s="561">
        <v>24</v>
      </c>
      <c r="N644" s="561">
        <v>170</v>
      </c>
      <c r="O644" s="561">
        <v>89</v>
      </c>
      <c r="P644" s="563">
        <v>38</v>
      </c>
      <c r="Q644" s="563">
        <v>37</v>
      </c>
    </row>
    <row r="645" spans="1:17" hidden="1" x14ac:dyDescent="0.25">
      <c r="A645" s="561" t="s">
        <v>9684</v>
      </c>
      <c r="B645" s="561" t="s">
        <v>9916</v>
      </c>
      <c r="C645" s="561" t="s">
        <v>9917</v>
      </c>
      <c r="D645" s="562" t="s">
        <v>4016</v>
      </c>
      <c r="E645" s="561" t="s">
        <v>9918</v>
      </c>
      <c r="F645" s="561" t="s">
        <v>9735</v>
      </c>
      <c r="G645" s="561">
        <v>44</v>
      </c>
      <c r="H645" s="561">
        <v>0</v>
      </c>
      <c r="I645" s="561">
        <v>0</v>
      </c>
      <c r="J645" s="561">
        <v>1</v>
      </c>
      <c r="K645" s="561">
        <v>0</v>
      </c>
      <c r="L645" s="561">
        <v>1</v>
      </c>
      <c r="M645" s="561">
        <v>1</v>
      </c>
      <c r="N645" s="561">
        <v>25</v>
      </c>
      <c r="O645" s="561">
        <v>9</v>
      </c>
      <c r="P645" s="563">
        <v>3</v>
      </c>
      <c r="Q645" s="563">
        <v>4</v>
      </c>
    </row>
    <row r="646" spans="1:17" hidden="1" x14ac:dyDescent="0.25">
      <c r="A646" s="561" t="s">
        <v>9684</v>
      </c>
      <c r="B646" s="561" t="s">
        <v>9916</v>
      </c>
      <c r="C646" s="561" t="s">
        <v>9917</v>
      </c>
      <c r="D646" s="562" t="s">
        <v>4016</v>
      </c>
      <c r="E646" s="561" t="s">
        <v>9918</v>
      </c>
      <c r="F646" s="561" t="s">
        <v>9736</v>
      </c>
      <c r="G646" s="561">
        <v>67</v>
      </c>
      <c r="H646" s="561">
        <v>0</v>
      </c>
      <c r="I646" s="561">
        <v>0</v>
      </c>
      <c r="J646" s="561">
        <v>1</v>
      </c>
      <c r="K646" s="561">
        <v>1</v>
      </c>
      <c r="L646" s="561">
        <v>10</v>
      </c>
      <c r="M646" s="561">
        <v>4</v>
      </c>
      <c r="N646" s="561">
        <v>23</v>
      </c>
      <c r="O646" s="561">
        <v>21</v>
      </c>
      <c r="P646" s="563">
        <v>4</v>
      </c>
      <c r="Q646" s="563">
        <v>3</v>
      </c>
    </row>
    <row r="647" spans="1:17" hidden="1" x14ac:dyDescent="0.25">
      <c r="A647" s="561" t="s">
        <v>9684</v>
      </c>
      <c r="B647" s="561" t="s">
        <v>9916</v>
      </c>
      <c r="C647" s="561" t="s">
        <v>9917</v>
      </c>
      <c r="D647" s="562" t="s">
        <v>4016</v>
      </c>
      <c r="E647" s="561" t="s">
        <v>9918</v>
      </c>
      <c r="F647" s="561" t="s">
        <v>9737</v>
      </c>
      <c r="G647" s="561">
        <v>481</v>
      </c>
      <c r="H647" s="561">
        <v>0</v>
      </c>
      <c r="I647" s="561">
        <v>1</v>
      </c>
      <c r="J647" s="561">
        <v>14</v>
      </c>
      <c r="K647" s="561">
        <v>9</v>
      </c>
      <c r="L647" s="561">
        <v>37</v>
      </c>
      <c r="M647" s="561">
        <v>32</v>
      </c>
      <c r="N647" s="561">
        <v>150</v>
      </c>
      <c r="O647" s="561">
        <v>101</v>
      </c>
      <c r="P647" s="563">
        <v>46</v>
      </c>
      <c r="Q647" s="563">
        <v>91</v>
      </c>
    </row>
    <row r="648" spans="1:17" hidden="1" x14ac:dyDescent="0.25">
      <c r="A648" s="561" t="s">
        <v>9684</v>
      </c>
      <c r="B648" s="561" t="s">
        <v>9916</v>
      </c>
      <c r="C648" s="561" t="s">
        <v>9917</v>
      </c>
      <c r="D648" s="562" t="s">
        <v>4016</v>
      </c>
      <c r="E648" s="561" t="s">
        <v>9918</v>
      </c>
      <c r="F648" s="561" t="s">
        <v>9738</v>
      </c>
      <c r="G648" s="561">
        <v>27117</v>
      </c>
      <c r="H648" s="561">
        <v>79</v>
      </c>
      <c r="I648" s="561">
        <v>92</v>
      </c>
      <c r="J648" s="561">
        <v>643</v>
      </c>
      <c r="K648" s="561">
        <v>605</v>
      </c>
      <c r="L648" s="561">
        <v>2608</v>
      </c>
      <c r="M648" s="561">
        <v>2462</v>
      </c>
      <c r="N648" s="561">
        <v>7696</v>
      </c>
      <c r="O648" s="561">
        <v>5727</v>
      </c>
      <c r="P648" s="563">
        <v>2398</v>
      </c>
      <c r="Q648" s="563">
        <v>4807</v>
      </c>
    </row>
    <row r="649" spans="1:17" hidden="1" x14ac:dyDescent="0.25">
      <c r="A649" s="561" t="s">
        <v>9684</v>
      </c>
      <c r="B649" s="561" t="s">
        <v>9916</v>
      </c>
      <c r="C649" s="561" t="s">
        <v>9917</v>
      </c>
      <c r="D649" s="562" t="s">
        <v>4016</v>
      </c>
      <c r="E649" s="561" t="s">
        <v>9918</v>
      </c>
      <c r="F649" s="561" t="s">
        <v>9739</v>
      </c>
      <c r="G649" s="561">
        <v>28533</v>
      </c>
      <c r="H649" s="561">
        <v>81</v>
      </c>
      <c r="I649" s="561">
        <v>95</v>
      </c>
      <c r="J649" s="561">
        <v>678</v>
      </c>
      <c r="K649" s="561">
        <v>629</v>
      </c>
      <c r="L649" s="561">
        <v>2707</v>
      </c>
      <c r="M649" s="561">
        <v>2547</v>
      </c>
      <c r="N649" s="561">
        <v>8247</v>
      </c>
      <c r="O649" s="561">
        <v>6025</v>
      </c>
      <c r="P649" s="563">
        <v>2538</v>
      </c>
      <c r="Q649" s="563">
        <v>4986</v>
      </c>
    </row>
    <row r="650" spans="1:17" hidden="1" x14ac:dyDescent="0.25">
      <c r="A650" s="561" t="s">
        <v>9684</v>
      </c>
      <c r="B650" s="561" t="s">
        <v>9919</v>
      </c>
      <c r="C650" s="561" t="s">
        <v>9920</v>
      </c>
      <c r="D650" s="562" t="s">
        <v>4955</v>
      </c>
      <c r="E650" s="561" t="s">
        <v>9921</v>
      </c>
      <c r="F650" s="561" t="s">
        <v>9732</v>
      </c>
      <c r="G650" s="561">
        <v>226</v>
      </c>
      <c r="H650" s="561">
        <v>0</v>
      </c>
      <c r="I650" s="561">
        <v>0</v>
      </c>
      <c r="J650" s="561">
        <v>6</v>
      </c>
      <c r="K650" s="561">
        <v>0</v>
      </c>
      <c r="L650" s="561">
        <v>5</v>
      </c>
      <c r="M650" s="561">
        <v>5</v>
      </c>
      <c r="N650" s="561">
        <v>106</v>
      </c>
      <c r="O650" s="561">
        <v>56</v>
      </c>
      <c r="P650" s="563">
        <v>24</v>
      </c>
      <c r="Q650" s="563">
        <v>24</v>
      </c>
    </row>
    <row r="651" spans="1:17" hidden="1" x14ac:dyDescent="0.25">
      <c r="A651" s="561" t="s">
        <v>9684</v>
      </c>
      <c r="B651" s="561" t="s">
        <v>9919</v>
      </c>
      <c r="C651" s="561" t="s">
        <v>9920</v>
      </c>
      <c r="D651" s="562" t="s">
        <v>4955</v>
      </c>
      <c r="E651" s="561" t="s">
        <v>9921</v>
      </c>
      <c r="F651" s="561" t="s">
        <v>9733</v>
      </c>
      <c r="G651" s="561">
        <v>21825</v>
      </c>
      <c r="H651" s="561">
        <v>60</v>
      </c>
      <c r="I651" s="561">
        <v>65</v>
      </c>
      <c r="J651" s="561">
        <v>553</v>
      </c>
      <c r="K651" s="561">
        <v>529</v>
      </c>
      <c r="L651" s="561">
        <v>1929</v>
      </c>
      <c r="M651" s="561">
        <v>1745</v>
      </c>
      <c r="N651" s="561">
        <v>5874</v>
      </c>
      <c r="O651" s="561">
        <v>4561</v>
      </c>
      <c r="P651" s="563">
        <v>2122</v>
      </c>
      <c r="Q651" s="563">
        <v>4387</v>
      </c>
    </row>
    <row r="652" spans="1:17" hidden="1" x14ac:dyDescent="0.25">
      <c r="A652" s="561" t="s">
        <v>9684</v>
      </c>
      <c r="B652" s="561" t="s">
        <v>9919</v>
      </c>
      <c r="C652" s="561" t="s">
        <v>9920</v>
      </c>
      <c r="D652" s="562" t="s">
        <v>4955</v>
      </c>
      <c r="E652" s="561" t="s">
        <v>9921</v>
      </c>
      <c r="F652" s="561" t="s">
        <v>9734</v>
      </c>
      <c r="G652" s="561">
        <v>343</v>
      </c>
      <c r="H652" s="561">
        <v>0</v>
      </c>
      <c r="I652" s="561">
        <v>0</v>
      </c>
      <c r="J652" s="561">
        <v>3</v>
      </c>
      <c r="K652" s="561">
        <v>4</v>
      </c>
      <c r="L652" s="561">
        <v>28</v>
      </c>
      <c r="M652" s="561">
        <v>10</v>
      </c>
      <c r="N652" s="561">
        <v>155</v>
      </c>
      <c r="O652" s="561">
        <v>72</v>
      </c>
      <c r="P652" s="563">
        <v>25</v>
      </c>
      <c r="Q652" s="563">
        <v>46</v>
      </c>
    </row>
    <row r="653" spans="1:17" hidden="1" x14ac:dyDescent="0.25">
      <c r="A653" s="561" t="s">
        <v>9684</v>
      </c>
      <c r="B653" s="561" t="s">
        <v>9919</v>
      </c>
      <c r="C653" s="561" t="s">
        <v>9920</v>
      </c>
      <c r="D653" s="562" t="s">
        <v>4955</v>
      </c>
      <c r="E653" s="561" t="s">
        <v>9921</v>
      </c>
      <c r="F653" s="561" t="s">
        <v>9735</v>
      </c>
      <c r="G653" s="561">
        <v>70</v>
      </c>
      <c r="H653" s="561">
        <v>0</v>
      </c>
      <c r="I653" s="561">
        <v>0</v>
      </c>
      <c r="J653" s="561">
        <v>0</v>
      </c>
      <c r="K653" s="561">
        <v>0</v>
      </c>
      <c r="L653" s="561">
        <v>0</v>
      </c>
      <c r="M653" s="561">
        <v>5</v>
      </c>
      <c r="N653" s="561">
        <v>34</v>
      </c>
      <c r="O653" s="561">
        <v>13</v>
      </c>
      <c r="P653" s="563">
        <v>7</v>
      </c>
      <c r="Q653" s="563">
        <v>11</v>
      </c>
    </row>
    <row r="654" spans="1:17" hidden="1" x14ac:dyDescent="0.25">
      <c r="A654" s="561" t="s">
        <v>9684</v>
      </c>
      <c r="B654" s="561" t="s">
        <v>9919</v>
      </c>
      <c r="C654" s="561" t="s">
        <v>9920</v>
      </c>
      <c r="D654" s="562" t="s">
        <v>4955</v>
      </c>
      <c r="E654" s="561" t="s">
        <v>9921</v>
      </c>
      <c r="F654" s="561" t="s">
        <v>9736</v>
      </c>
      <c r="G654" s="561">
        <v>325</v>
      </c>
      <c r="H654" s="561">
        <v>0</v>
      </c>
      <c r="I654" s="561">
        <v>0</v>
      </c>
      <c r="J654" s="561">
        <v>4</v>
      </c>
      <c r="K654" s="561">
        <v>7</v>
      </c>
      <c r="L654" s="561">
        <v>20</v>
      </c>
      <c r="M654" s="561">
        <v>18</v>
      </c>
      <c r="N654" s="561">
        <v>118</v>
      </c>
      <c r="O654" s="561">
        <v>71</v>
      </c>
      <c r="P654" s="563">
        <v>32</v>
      </c>
      <c r="Q654" s="563">
        <v>55</v>
      </c>
    </row>
    <row r="655" spans="1:17" hidden="1" x14ac:dyDescent="0.25">
      <c r="A655" s="561" t="s">
        <v>9684</v>
      </c>
      <c r="B655" s="561" t="s">
        <v>9919</v>
      </c>
      <c r="C655" s="561" t="s">
        <v>9920</v>
      </c>
      <c r="D655" s="562" t="s">
        <v>4955</v>
      </c>
      <c r="E655" s="561" t="s">
        <v>9921</v>
      </c>
      <c r="F655" s="561" t="s">
        <v>9737</v>
      </c>
      <c r="G655" s="561">
        <v>559</v>
      </c>
      <c r="H655" s="561">
        <v>5</v>
      </c>
      <c r="I655" s="561">
        <v>1</v>
      </c>
      <c r="J655" s="561">
        <v>10</v>
      </c>
      <c r="K655" s="561">
        <v>10</v>
      </c>
      <c r="L655" s="561">
        <v>28</v>
      </c>
      <c r="M655" s="561">
        <v>28</v>
      </c>
      <c r="N655" s="561">
        <v>199</v>
      </c>
      <c r="O655" s="561">
        <v>129</v>
      </c>
      <c r="P655" s="563">
        <v>53</v>
      </c>
      <c r="Q655" s="563">
        <v>96</v>
      </c>
    </row>
    <row r="656" spans="1:17" hidden="1" x14ac:dyDescent="0.25">
      <c r="A656" s="561" t="s">
        <v>9684</v>
      </c>
      <c r="B656" s="561" t="s">
        <v>9919</v>
      </c>
      <c r="C656" s="561" t="s">
        <v>9920</v>
      </c>
      <c r="D656" s="562" t="s">
        <v>4955</v>
      </c>
      <c r="E656" s="561" t="s">
        <v>9921</v>
      </c>
      <c r="F656" s="561" t="s">
        <v>9738</v>
      </c>
      <c r="G656" s="561">
        <v>1104</v>
      </c>
      <c r="H656" s="561">
        <v>13</v>
      </c>
      <c r="I656" s="561">
        <v>6</v>
      </c>
      <c r="J656" s="561">
        <v>26</v>
      </c>
      <c r="K656" s="561">
        <v>17</v>
      </c>
      <c r="L656" s="561">
        <v>67</v>
      </c>
      <c r="M656" s="561">
        <v>70</v>
      </c>
      <c r="N656" s="561">
        <v>398</v>
      </c>
      <c r="O656" s="561">
        <v>257</v>
      </c>
      <c r="P656" s="563">
        <v>96</v>
      </c>
      <c r="Q656" s="563">
        <v>154</v>
      </c>
    </row>
    <row r="657" spans="1:17" hidden="1" x14ac:dyDescent="0.25">
      <c r="A657" s="561" t="s">
        <v>9684</v>
      </c>
      <c r="B657" s="561" t="s">
        <v>9919</v>
      </c>
      <c r="C657" s="561" t="s">
        <v>9920</v>
      </c>
      <c r="D657" s="562" t="s">
        <v>4955</v>
      </c>
      <c r="E657" s="561" t="s">
        <v>9921</v>
      </c>
      <c r="F657" s="561" t="s">
        <v>9739</v>
      </c>
      <c r="G657" s="561">
        <v>24452</v>
      </c>
      <c r="H657" s="561">
        <v>78</v>
      </c>
      <c r="I657" s="561">
        <v>72</v>
      </c>
      <c r="J657" s="561">
        <v>602</v>
      </c>
      <c r="K657" s="561">
        <v>567</v>
      </c>
      <c r="L657" s="561">
        <v>2077</v>
      </c>
      <c r="M657" s="561">
        <v>1881</v>
      </c>
      <c r="N657" s="561">
        <v>6884</v>
      </c>
      <c r="O657" s="561">
        <v>5159</v>
      </c>
      <c r="P657" s="563">
        <v>2359</v>
      </c>
      <c r="Q657" s="563">
        <v>4773</v>
      </c>
    </row>
    <row r="658" spans="1:17" hidden="1" x14ac:dyDescent="0.25">
      <c r="A658" s="561" t="s">
        <v>9684</v>
      </c>
      <c r="B658" s="561" t="s">
        <v>9922</v>
      </c>
      <c r="C658" s="561" t="s">
        <v>9923</v>
      </c>
      <c r="D658" s="562" t="s">
        <v>2100</v>
      </c>
      <c r="E658" s="561" t="s">
        <v>9924</v>
      </c>
      <c r="F658" s="561" t="s">
        <v>9732</v>
      </c>
      <c r="G658" s="561">
        <v>18</v>
      </c>
      <c r="H658" s="561">
        <v>0</v>
      </c>
      <c r="I658" s="561">
        <v>0</v>
      </c>
      <c r="J658" s="561">
        <v>1</v>
      </c>
      <c r="K658" s="561">
        <v>1</v>
      </c>
      <c r="L658" s="561">
        <v>2</v>
      </c>
      <c r="M658" s="561">
        <v>2</v>
      </c>
      <c r="N658" s="561">
        <v>9</v>
      </c>
      <c r="O658" s="561">
        <v>3</v>
      </c>
      <c r="P658" s="563">
        <v>0</v>
      </c>
      <c r="Q658" s="563">
        <v>0</v>
      </c>
    </row>
    <row r="659" spans="1:17" hidden="1" x14ac:dyDescent="0.25">
      <c r="A659" s="561" t="s">
        <v>9684</v>
      </c>
      <c r="B659" s="561" t="s">
        <v>9922</v>
      </c>
      <c r="C659" s="561" t="s">
        <v>9923</v>
      </c>
      <c r="D659" s="562" t="s">
        <v>2100</v>
      </c>
      <c r="E659" s="561" t="s">
        <v>9924</v>
      </c>
      <c r="F659" s="561" t="s">
        <v>9733</v>
      </c>
      <c r="G659" s="561">
        <v>108</v>
      </c>
      <c r="H659" s="561">
        <v>0</v>
      </c>
      <c r="I659" s="561">
        <v>0</v>
      </c>
      <c r="J659" s="561">
        <v>4</v>
      </c>
      <c r="K659" s="561">
        <v>4</v>
      </c>
      <c r="L659" s="561">
        <v>2</v>
      </c>
      <c r="M659" s="561">
        <v>5</v>
      </c>
      <c r="N659" s="561">
        <v>52</v>
      </c>
      <c r="O659" s="561">
        <v>32</v>
      </c>
      <c r="P659" s="563">
        <v>0</v>
      </c>
      <c r="Q659" s="563">
        <v>9</v>
      </c>
    </row>
    <row r="660" spans="1:17" hidden="1" x14ac:dyDescent="0.25">
      <c r="A660" s="561" t="s">
        <v>9684</v>
      </c>
      <c r="B660" s="561" t="s">
        <v>9922</v>
      </c>
      <c r="C660" s="561" t="s">
        <v>9923</v>
      </c>
      <c r="D660" s="562" t="s">
        <v>2100</v>
      </c>
      <c r="E660" s="561" t="s">
        <v>9924</v>
      </c>
      <c r="F660" s="561" t="s">
        <v>9734</v>
      </c>
      <c r="G660" s="561">
        <v>112</v>
      </c>
      <c r="H660" s="561">
        <v>1</v>
      </c>
      <c r="I660" s="561">
        <v>0</v>
      </c>
      <c r="J660" s="561">
        <v>0</v>
      </c>
      <c r="K660" s="561">
        <v>0</v>
      </c>
      <c r="L660" s="561">
        <v>4</v>
      </c>
      <c r="M660" s="561">
        <v>4</v>
      </c>
      <c r="N660" s="561">
        <v>73</v>
      </c>
      <c r="O660" s="561">
        <v>16</v>
      </c>
      <c r="P660" s="563">
        <v>10</v>
      </c>
      <c r="Q660" s="563">
        <v>4</v>
      </c>
    </row>
    <row r="661" spans="1:17" hidden="1" x14ac:dyDescent="0.25">
      <c r="A661" s="561" t="s">
        <v>9684</v>
      </c>
      <c r="B661" s="561" t="s">
        <v>9922</v>
      </c>
      <c r="C661" s="561" t="s">
        <v>9923</v>
      </c>
      <c r="D661" s="562" t="s">
        <v>2100</v>
      </c>
      <c r="E661" s="561" t="s">
        <v>9924</v>
      </c>
      <c r="F661" s="561" t="s">
        <v>9735</v>
      </c>
      <c r="G661" s="561">
        <v>7</v>
      </c>
      <c r="H661" s="561">
        <v>0</v>
      </c>
      <c r="I661" s="561">
        <v>0</v>
      </c>
      <c r="J661" s="561">
        <v>1</v>
      </c>
      <c r="K661" s="561">
        <v>0</v>
      </c>
      <c r="L661" s="561">
        <v>0</v>
      </c>
      <c r="M661" s="561">
        <v>0</v>
      </c>
      <c r="N661" s="561">
        <v>5</v>
      </c>
      <c r="O661" s="561">
        <v>1</v>
      </c>
      <c r="P661" s="563">
        <v>0</v>
      </c>
      <c r="Q661" s="563">
        <v>0</v>
      </c>
    </row>
    <row r="662" spans="1:17" hidden="1" x14ac:dyDescent="0.25">
      <c r="A662" s="561" t="s">
        <v>9684</v>
      </c>
      <c r="B662" s="561" t="s">
        <v>9922</v>
      </c>
      <c r="C662" s="561" t="s">
        <v>9923</v>
      </c>
      <c r="D662" s="562" t="s">
        <v>2100</v>
      </c>
      <c r="E662" s="561" t="s">
        <v>9924</v>
      </c>
      <c r="F662" s="561" t="s">
        <v>9736</v>
      </c>
      <c r="G662" s="561">
        <v>32</v>
      </c>
      <c r="H662" s="561">
        <v>0</v>
      </c>
      <c r="I662" s="561">
        <v>0</v>
      </c>
      <c r="J662" s="561">
        <v>4</v>
      </c>
      <c r="K662" s="561">
        <v>3</v>
      </c>
      <c r="L662" s="561">
        <v>3</v>
      </c>
      <c r="M662" s="561">
        <v>1</v>
      </c>
      <c r="N662" s="561">
        <v>9</v>
      </c>
      <c r="O662" s="561">
        <v>7</v>
      </c>
      <c r="P662" s="563">
        <v>1</v>
      </c>
      <c r="Q662" s="563">
        <v>4</v>
      </c>
    </row>
    <row r="663" spans="1:17" hidden="1" x14ac:dyDescent="0.25">
      <c r="A663" s="561" t="s">
        <v>9684</v>
      </c>
      <c r="B663" s="561" t="s">
        <v>9922</v>
      </c>
      <c r="C663" s="561" t="s">
        <v>9923</v>
      </c>
      <c r="D663" s="562" t="s">
        <v>2100</v>
      </c>
      <c r="E663" s="561" t="s">
        <v>9924</v>
      </c>
      <c r="F663" s="561" t="s">
        <v>9737</v>
      </c>
      <c r="G663" s="561">
        <v>13548</v>
      </c>
      <c r="H663" s="561">
        <v>51</v>
      </c>
      <c r="I663" s="561">
        <v>52</v>
      </c>
      <c r="J663" s="561">
        <v>372</v>
      </c>
      <c r="K663" s="561">
        <v>327</v>
      </c>
      <c r="L663" s="561">
        <v>1269</v>
      </c>
      <c r="M663" s="561">
        <v>1198</v>
      </c>
      <c r="N663" s="561">
        <v>3485</v>
      </c>
      <c r="O663" s="561">
        <v>2764</v>
      </c>
      <c r="P663" s="563">
        <v>1325</v>
      </c>
      <c r="Q663" s="563">
        <v>2705</v>
      </c>
    </row>
    <row r="664" spans="1:17" hidden="1" x14ac:dyDescent="0.25">
      <c r="A664" s="561" t="s">
        <v>9684</v>
      </c>
      <c r="B664" s="561" t="s">
        <v>9922</v>
      </c>
      <c r="C664" s="561" t="s">
        <v>9923</v>
      </c>
      <c r="D664" s="562" t="s">
        <v>2100</v>
      </c>
      <c r="E664" s="561" t="s">
        <v>9924</v>
      </c>
      <c r="F664" s="561" t="s">
        <v>9738</v>
      </c>
      <c r="G664" s="561">
        <v>7232</v>
      </c>
      <c r="H664" s="561">
        <v>30</v>
      </c>
      <c r="I664" s="561">
        <v>23</v>
      </c>
      <c r="J664" s="561">
        <v>147</v>
      </c>
      <c r="K664" s="561">
        <v>103</v>
      </c>
      <c r="L664" s="561">
        <v>667</v>
      </c>
      <c r="M664" s="561">
        <v>623</v>
      </c>
      <c r="N664" s="561">
        <v>2182</v>
      </c>
      <c r="O664" s="561">
        <v>1626</v>
      </c>
      <c r="P664" s="563">
        <v>640</v>
      </c>
      <c r="Q664" s="563">
        <v>1191</v>
      </c>
    </row>
    <row r="665" spans="1:17" hidden="1" x14ac:dyDescent="0.25">
      <c r="A665" s="561" t="s">
        <v>9684</v>
      </c>
      <c r="B665" s="561" t="s">
        <v>9922</v>
      </c>
      <c r="C665" s="561" t="s">
        <v>9923</v>
      </c>
      <c r="D665" s="562" t="s">
        <v>2100</v>
      </c>
      <c r="E665" s="561" t="s">
        <v>9924</v>
      </c>
      <c r="F665" s="561" t="s">
        <v>9739</v>
      </c>
      <c r="G665" s="561">
        <v>21057</v>
      </c>
      <c r="H665" s="561">
        <v>82</v>
      </c>
      <c r="I665" s="561">
        <v>75</v>
      </c>
      <c r="J665" s="561">
        <v>529</v>
      </c>
      <c r="K665" s="561">
        <v>438</v>
      </c>
      <c r="L665" s="561">
        <v>1947</v>
      </c>
      <c r="M665" s="561">
        <v>1833</v>
      </c>
      <c r="N665" s="561">
        <v>5815</v>
      </c>
      <c r="O665" s="561">
        <v>4449</v>
      </c>
      <c r="P665" s="563">
        <v>1976</v>
      </c>
      <c r="Q665" s="563">
        <v>3913</v>
      </c>
    </row>
    <row r="666" spans="1:17" hidden="1" x14ac:dyDescent="0.25">
      <c r="A666" s="561" t="s">
        <v>9684</v>
      </c>
      <c r="B666" s="561" t="s">
        <v>9925</v>
      </c>
      <c r="C666" s="561" t="s">
        <v>9926</v>
      </c>
      <c r="D666" s="562" t="s">
        <v>4062</v>
      </c>
      <c r="E666" s="561" t="s">
        <v>9927</v>
      </c>
      <c r="F666" s="561" t="s">
        <v>9732</v>
      </c>
      <c r="G666" s="561">
        <v>39</v>
      </c>
      <c r="H666" s="561">
        <v>0</v>
      </c>
      <c r="I666" s="561">
        <v>0</v>
      </c>
      <c r="J666" s="561">
        <v>0</v>
      </c>
      <c r="K666" s="561">
        <v>1</v>
      </c>
      <c r="L666" s="561">
        <v>1</v>
      </c>
      <c r="M666" s="561">
        <v>4</v>
      </c>
      <c r="N666" s="561">
        <v>17</v>
      </c>
      <c r="O666" s="561">
        <v>6</v>
      </c>
      <c r="P666" s="563">
        <v>4</v>
      </c>
      <c r="Q666" s="563">
        <v>6</v>
      </c>
    </row>
    <row r="667" spans="1:17" hidden="1" x14ac:dyDescent="0.25">
      <c r="A667" s="561" t="s">
        <v>9684</v>
      </c>
      <c r="B667" s="561" t="s">
        <v>9925</v>
      </c>
      <c r="C667" s="561" t="s">
        <v>9926</v>
      </c>
      <c r="D667" s="562" t="s">
        <v>4062</v>
      </c>
      <c r="E667" s="561" t="s">
        <v>9927</v>
      </c>
      <c r="F667" s="561" t="s">
        <v>9733</v>
      </c>
      <c r="G667" s="561">
        <v>1222</v>
      </c>
      <c r="H667" s="561">
        <v>1</v>
      </c>
      <c r="I667" s="561">
        <v>2</v>
      </c>
      <c r="J667" s="561">
        <v>20</v>
      </c>
      <c r="K667" s="561">
        <v>16</v>
      </c>
      <c r="L667" s="561">
        <v>137</v>
      </c>
      <c r="M667" s="561">
        <v>111</v>
      </c>
      <c r="N667" s="561">
        <v>366</v>
      </c>
      <c r="O667" s="561">
        <v>256</v>
      </c>
      <c r="P667" s="563">
        <v>115</v>
      </c>
      <c r="Q667" s="563">
        <v>198</v>
      </c>
    </row>
    <row r="668" spans="1:17" hidden="1" x14ac:dyDescent="0.25">
      <c r="A668" s="561" t="s">
        <v>9684</v>
      </c>
      <c r="B668" s="561" t="s">
        <v>9925</v>
      </c>
      <c r="C668" s="561" t="s">
        <v>9926</v>
      </c>
      <c r="D668" s="562" t="s">
        <v>4062</v>
      </c>
      <c r="E668" s="561" t="s">
        <v>9927</v>
      </c>
      <c r="F668" s="561" t="s">
        <v>9734</v>
      </c>
      <c r="G668" s="561">
        <v>77</v>
      </c>
      <c r="H668" s="561">
        <v>0</v>
      </c>
      <c r="I668" s="561">
        <v>0</v>
      </c>
      <c r="J668" s="561">
        <v>0</v>
      </c>
      <c r="K668" s="561">
        <v>0</v>
      </c>
      <c r="L668" s="561">
        <v>7</v>
      </c>
      <c r="M668" s="561">
        <v>3</v>
      </c>
      <c r="N668" s="561">
        <v>36</v>
      </c>
      <c r="O668" s="561">
        <v>18</v>
      </c>
      <c r="P668" s="563">
        <v>3</v>
      </c>
      <c r="Q668" s="563">
        <v>10</v>
      </c>
    </row>
    <row r="669" spans="1:17" hidden="1" x14ac:dyDescent="0.25">
      <c r="A669" s="561" t="s">
        <v>9684</v>
      </c>
      <c r="B669" s="561" t="s">
        <v>9925</v>
      </c>
      <c r="C669" s="561" t="s">
        <v>9926</v>
      </c>
      <c r="D669" s="562" t="s">
        <v>4062</v>
      </c>
      <c r="E669" s="561" t="s">
        <v>9927</v>
      </c>
      <c r="F669" s="561" t="s">
        <v>9735</v>
      </c>
      <c r="G669" s="561">
        <v>36</v>
      </c>
      <c r="H669" s="561">
        <v>0</v>
      </c>
      <c r="I669" s="561">
        <v>0</v>
      </c>
      <c r="J669" s="561">
        <v>1</v>
      </c>
      <c r="K669" s="561">
        <v>0</v>
      </c>
      <c r="L669" s="561">
        <v>2</v>
      </c>
      <c r="M669" s="561">
        <v>2</v>
      </c>
      <c r="N669" s="561">
        <v>10</v>
      </c>
      <c r="O669" s="561">
        <v>13</v>
      </c>
      <c r="P669" s="563">
        <v>0</v>
      </c>
      <c r="Q669" s="563">
        <v>8</v>
      </c>
    </row>
    <row r="670" spans="1:17" hidden="1" x14ac:dyDescent="0.25">
      <c r="A670" s="561" t="s">
        <v>9684</v>
      </c>
      <c r="B670" s="561" t="s">
        <v>9925</v>
      </c>
      <c r="C670" s="561" t="s">
        <v>9926</v>
      </c>
      <c r="D670" s="562" t="s">
        <v>4062</v>
      </c>
      <c r="E670" s="561" t="s">
        <v>9927</v>
      </c>
      <c r="F670" s="561" t="s">
        <v>9736</v>
      </c>
      <c r="G670" s="561">
        <v>31</v>
      </c>
      <c r="H670" s="561">
        <v>0</v>
      </c>
      <c r="I670" s="561">
        <v>0</v>
      </c>
      <c r="J670" s="561">
        <v>1</v>
      </c>
      <c r="K670" s="561">
        <v>1</v>
      </c>
      <c r="L670" s="561">
        <v>2</v>
      </c>
      <c r="M670" s="561">
        <v>0</v>
      </c>
      <c r="N670" s="561">
        <v>12</v>
      </c>
      <c r="O670" s="561">
        <v>8</v>
      </c>
      <c r="P670" s="563">
        <v>4</v>
      </c>
      <c r="Q670" s="563">
        <v>3</v>
      </c>
    </row>
    <row r="671" spans="1:17" hidden="1" x14ac:dyDescent="0.25">
      <c r="A671" s="561" t="s">
        <v>9684</v>
      </c>
      <c r="B671" s="561" t="s">
        <v>9925</v>
      </c>
      <c r="C671" s="561" t="s">
        <v>9926</v>
      </c>
      <c r="D671" s="562" t="s">
        <v>4062</v>
      </c>
      <c r="E671" s="561" t="s">
        <v>9927</v>
      </c>
      <c r="F671" s="561" t="s">
        <v>9737</v>
      </c>
      <c r="G671" s="561">
        <v>19785</v>
      </c>
      <c r="H671" s="561">
        <v>62</v>
      </c>
      <c r="I671" s="561">
        <v>68</v>
      </c>
      <c r="J671" s="561">
        <v>476</v>
      </c>
      <c r="K671" s="561">
        <v>463</v>
      </c>
      <c r="L671" s="561">
        <v>1896</v>
      </c>
      <c r="M671" s="561">
        <v>1776</v>
      </c>
      <c r="N671" s="561">
        <v>5865</v>
      </c>
      <c r="O671" s="561">
        <v>4080</v>
      </c>
      <c r="P671" s="563">
        <v>1702</v>
      </c>
      <c r="Q671" s="563">
        <v>3397</v>
      </c>
    </row>
    <row r="672" spans="1:17" hidden="1" x14ac:dyDescent="0.25">
      <c r="A672" s="561" t="s">
        <v>9684</v>
      </c>
      <c r="B672" s="561" t="s">
        <v>9925</v>
      </c>
      <c r="C672" s="561" t="s">
        <v>9926</v>
      </c>
      <c r="D672" s="562" t="s">
        <v>4062</v>
      </c>
      <c r="E672" s="561" t="s">
        <v>9927</v>
      </c>
      <c r="F672" s="561" t="s">
        <v>9738</v>
      </c>
      <c r="G672" s="561">
        <v>327</v>
      </c>
      <c r="H672" s="561">
        <v>1</v>
      </c>
      <c r="I672" s="561">
        <v>2</v>
      </c>
      <c r="J672" s="561">
        <v>4</v>
      </c>
      <c r="K672" s="561">
        <v>6</v>
      </c>
      <c r="L672" s="561">
        <v>25</v>
      </c>
      <c r="M672" s="561">
        <v>16</v>
      </c>
      <c r="N672" s="561">
        <v>149</v>
      </c>
      <c r="O672" s="561">
        <v>70</v>
      </c>
      <c r="P672" s="563">
        <v>29</v>
      </c>
      <c r="Q672" s="563">
        <v>25</v>
      </c>
    </row>
    <row r="673" spans="1:17" hidden="1" x14ac:dyDescent="0.25">
      <c r="A673" s="561" t="s">
        <v>9684</v>
      </c>
      <c r="B673" s="561" t="s">
        <v>9925</v>
      </c>
      <c r="C673" s="561" t="s">
        <v>9926</v>
      </c>
      <c r="D673" s="562" t="s">
        <v>4062</v>
      </c>
      <c r="E673" s="561" t="s">
        <v>9927</v>
      </c>
      <c r="F673" s="561" t="s">
        <v>9739</v>
      </c>
      <c r="G673" s="561">
        <v>21517</v>
      </c>
      <c r="H673" s="561">
        <v>64</v>
      </c>
      <c r="I673" s="561">
        <v>72</v>
      </c>
      <c r="J673" s="561">
        <v>502</v>
      </c>
      <c r="K673" s="561">
        <v>487</v>
      </c>
      <c r="L673" s="561">
        <v>2070</v>
      </c>
      <c r="M673" s="561">
        <v>1912</v>
      </c>
      <c r="N673" s="561">
        <v>6455</v>
      </c>
      <c r="O673" s="561">
        <v>4451</v>
      </c>
      <c r="P673" s="563">
        <v>1857</v>
      </c>
      <c r="Q673" s="563">
        <v>3647</v>
      </c>
    </row>
    <row r="674" spans="1:17" hidden="1" x14ac:dyDescent="0.25">
      <c r="A674" s="561" t="s">
        <v>9684</v>
      </c>
      <c r="B674" s="561" t="s">
        <v>9928</v>
      </c>
      <c r="C674" s="561" t="s">
        <v>9929</v>
      </c>
      <c r="D674" s="562" t="s">
        <v>2038</v>
      </c>
      <c r="E674" s="561" t="s">
        <v>9930</v>
      </c>
      <c r="F674" s="561" t="s">
        <v>9732</v>
      </c>
      <c r="G674" s="561">
        <v>4096</v>
      </c>
      <c r="H674" s="561">
        <v>3</v>
      </c>
      <c r="I674" s="561">
        <v>5</v>
      </c>
      <c r="J674" s="561">
        <v>66</v>
      </c>
      <c r="K674" s="561">
        <v>57</v>
      </c>
      <c r="L674" s="561">
        <v>285</v>
      </c>
      <c r="M674" s="561">
        <v>291</v>
      </c>
      <c r="N674" s="561">
        <v>1346</v>
      </c>
      <c r="O674" s="561">
        <v>753</v>
      </c>
      <c r="P674" s="563">
        <v>448</v>
      </c>
      <c r="Q674" s="563">
        <v>842</v>
      </c>
    </row>
    <row r="675" spans="1:17" hidden="1" x14ac:dyDescent="0.25">
      <c r="A675" s="561" t="s">
        <v>9684</v>
      </c>
      <c r="B675" s="561" t="s">
        <v>9928</v>
      </c>
      <c r="C675" s="561" t="s">
        <v>9929</v>
      </c>
      <c r="D675" s="562" t="s">
        <v>2038</v>
      </c>
      <c r="E675" s="561" t="s">
        <v>9930</v>
      </c>
      <c r="F675" s="561" t="s">
        <v>9733</v>
      </c>
      <c r="G675" s="561">
        <v>3623</v>
      </c>
      <c r="H675" s="561">
        <v>12</v>
      </c>
      <c r="I675" s="561">
        <v>10</v>
      </c>
      <c r="J675" s="561">
        <v>54</v>
      </c>
      <c r="K675" s="561">
        <v>63</v>
      </c>
      <c r="L675" s="561">
        <v>280</v>
      </c>
      <c r="M675" s="561">
        <v>238</v>
      </c>
      <c r="N675" s="561">
        <v>807</v>
      </c>
      <c r="O675" s="561">
        <v>631</v>
      </c>
      <c r="P675" s="563">
        <v>485</v>
      </c>
      <c r="Q675" s="563">
        <v>1043</v>
      </c>
    </row>
    <row r="676" spans="1:17" hidden="1" x14ac:dyDescent="0.25">
      <c r="A676" s="561" t="s">
        <v>9684</v>
      </c>
      <c r="B676" s="561" t="s">
        <v>9928</v>
      </c>
      <c r="C676" s="561" t="s">
        <v>9929</v>
      </c>
      <c r="D676" s="562" t="s">
        <v>2038</v>
      </c>
      <c r="E676" s="561" t="s">
        <v>9930</v>
      </c>
      <c r="F676" s="561" t="s">
        <v>9734</v>
      </c>
      <c r="G676" s="561">
        <v>183</v>
      </c>
      <c r="H676" s="561">
        <v>0</v>
      </c>
      <c r="I676" s="561">
        <v>0</v>
      </c>
      <c r="J676" s="561">
        <v>5</v>
      </c>
      <c r="K676" s="561">
        <v>2</v>
      </c>
      <c r="L676" s="561">
        <v>10</v>
      </c>
      <c r="M676" s="561">
        <v>10</v>
      </c>
      <c r="N676" s="561">
        <v>103</v>
      </c>
      <c r="O676" s="561">
        <v>29</v>
      </c>
      <c r="P676" s="563">
        <v>10</v>
      </c>
      <c r="Q676" s="563">
        <v>14</v>
      </c>
    </row>
    <row r="677" spans="1:17" hidden="1" x14ac:dyDescent="0.25">
      <c r="A677" s="561" t="s">
        <v>9684</v>
      </c>
      <c r="B677" s="561" t="s">
        <v>9928</v>
      </c>
      <c r="C677" s="561" t="s">
        <v>9929</v>
      </c>
      <c r="D677" s="562" t="s">
        <v>2038</v>
      </c>
      <c r="E677" s="561" t="s">
        <v>9930</v>
      </c>
      <c r="F677" s="561" t="s">
        <v>9735</v>
      </c>
      <c r="G677" s="561">
        <v>178</v>
      </c>
      <c r="H677" s="561">
        <v>0</v>
      </c>
      <c r="I677" s="561">
        <v>0</v>
      </c>
      <c r="J677" s="561">
        <v>7</v>
      </c>
      <c r="K677" s="561">
        <v>3</v>
      </c>
      <c r="L677" s="561">
        <v>9</v>
      </c>
      <c r="M677" s="561">
        <v>7</v>
      </c>
      <c r="N677" s="561">
        <v>52</v>
      </c>
      <c r="O677" s="561">
        <v>65</v>
      </c>
      <c r="P677" s="563">
        <v>9</v>
      </c>
      <c r="Q677" s="563">
        <v>26</v>
      </c>
    </row>
    <row r="678" spans="1:17" hidden="1" x14ac:dyDescent="0.25">
      <c r="A678" s="561" t="s">
        <v>9684</v>
      </c>
      <c r="B678" s="561" t="s">
        <v>9928</v>
      </c>
      <c r="C678" s="561" t="s">
        <v>9929</v>
      </c>
      <c r="D678" s="562" t="s">
        <v>2038</v>
      </c>
      <c r="E678" s="561" t="s">
        <v>9930</v>
      </c>
      <c r="F678" s="561" t="s">
        <v>9736</v>
      </c>
      <c r="G678" s="561">
        <v>11046</v>
      </c>
      <c r="H678" s="561">
        <v>43</v>
      </c>
      <c r="I678" s="561">
        <v>53</v>
      </c>
      <c r="J678" s="561">
        <v>329</v>
      </c>
      <c r="K678" s="561">
        <v>307</v>
      </c>
      <c r="L678" s="561">
        <v>1006</v>
      </c>
      <c r="M678" s="561">
        <v>1001</v>
      </c>
      <c r="N678" s="561">
        <v>3059</v>
      </c>
      <c r="O678" s="561">
        <v>2124</v>
      </c>
      <c r="P678" s="563">
        <v>1038</v>
      </c>
      <c r="Q678" s="563">
        <v>2086</v>
      </c>
    </row>
    <row r="679" spans="1:17" hidden="1" x14ac:dyDescent="0.25">
      <c r="A679" s="561" t="s">
        <v>9684</v>
      </c>
      <c r="B679" s="561" t="s">
        <v>9928</v>
      </c>
      <c r="C679" s="561" t="s">
        <v>9929</v>
      </c>
      <c r="D679" s="562" t="s">
        <v>2038</v>
      </c>
      <c r="E679" s="561" t="s">
        <v>9930</v>
      </c>
      <c r="F679" s="561" t="s">
        <v>9737</v>
      </c>
      <c r="G679" s="561">
        <v>5394</v>
      </c>
      <c r="H679" s="561">
        <v>26</v>
      </c>
      <c r="I679" s="561">
        <v>19</v>
      </c>
      <c r="J679" s="561">
        <v>90</v>
      </c>
      <c r="K679" s="561">
        <v>91</v>
      </c>
      <c r="L679" s="561">
        <v>416</v>
      </c>
      <c r="M679" s="561">
        <v>370</v>
      </c>
      <c r="N679" s="561">
        <v>1540</v>
      </c>
      <c r="O679" s="561">
        <v>1190</v>
      </c>
      <c r="P679" s="563">
        <v>533</v>
      </c>
      <c r="Q679" s="563">
        <v>1119</v>
      </c>
    </row>
    <row r="680" spans="1:17" hidden="1" x14ac:dyDescent="0.25">
      <c r="A680" s="561" t="s">
        <v>9684</v>
      </c>
      <c r="B680" s="561" t="s">
        <v>9928</v>
      </c>
      <c r="C680" s="561" t="s">
        <v>9929</v>
      </c>
      <c r="D680" s="562" t="s">
        <v>2038</v>
      </c>
      <c r="E680" s="561" t="s">
        <v>9930</v>
      </c>
      <c r="F680" s="561" t="s">
        <v>9738</v>
      </c>
      <c r="G680" s="561">
        <v>446</v>
      </c>
      <c r="H680" s="561">
        <v>1</v>
      </c>
      <c r="I680" s="561">
        <v>3</v>
      </c>
      <c r="J680" s="561">
        <v>15</v>
      </c>
      <c r="K680" s="561">
        <v>19</v>
      </c>
      <c r="L680" s="561">
        <v>38</v>
      </c>
      <c r="M680" s="561">
        <v>40</v>
      </c>
      <c r="N680" s="561">
        <v>157</v>
      </c>
      <c r="O680" s="561">
        <v>103</v>
      </c>
      <c r="P680" s="563">
        <v>32</v>
      </c>
      <c r="Q680" s="563">
        <v>38</v>
      </c>
    </row>
    <row r="681" spans="1:17" hidden="1" x14ac:dyDescent="0.25">
      <c r="A681" s="561" t="s">
        <v>9684</v>
      </c>
      <c r="B681" s="561" t="s">
        <v>9928</v>
      </c>
      <c r="C681" s="561" t="s">
        <v>9929</v>
      </c>
      <c r="D681" s="562" t="s">
        <v>2038</v>
      </c>
      <c r="E681" s="561" t="s">
        <v>9930</v>
      </c>
      <c r="F681" s="561" t="s">
        <v>9739</v>
      </c>
      <c r="G681" s="561">
        <v>24966</v>
      </c>
      <c r="H681" s="561">
        <v>85</v>
      </c>
      <c r="I681" s="561">
        <v>90</v>
      </c>
      <c r="J681" s="561">
        <v>566</v>
      </c>
      <c r="K681" s="561">
        <v>542</v>
      </c>
      <c r="L681" s="561">
        <v>2044</v>
      </c>
      <c r="M681" s="561">
        <v>1957</v>
      </c>
      <c r="N681" s="561">
        <v>7064</v>
      </c>
      <c r="O681" s="561">
        <v>4895</v>
      </c>
      <c r="P681" s="563">
        <v>2555</v>
      </c>
      <c r="Q681" s="563">
        <v>5168</v>
      </c>
    </row>
    <row r="682" spans="1:17" hidden="1" x14ac:dyDescent="0.25">
      <c r="A682" s="561" t="s">
        <v>9684</v>
      </c>
      <c r="B682" s="561" t="s">
        <v>9931</v>
      </c>
      <c r="C682" s="561" t="s">
        <v>9932</v>
      </c>
      <c r="D682" s="562" t="s">
        <v>7512</v>
      </c>
      <c r="E682" s="561" t="s">
        <v>9933</v>
      </c>
      <c r="F682" s="561" t="s">
        <v>9732</v>
      </c>
      <c r="G682" s="561">
        <v>1908</v>
      </c>
      <c r="H682" s="561">
        <v>4</v>
      </c>
      <c r="I682" s="561">
        <v>2</v>
      </c>
      <c r="J682" s="561">
        <v>9</v>
      </c>
      <c r="K682" s="561">
        <v>12</v>
      </c>
      <c r="L682" s="561">
        <v>178</v>
      </c>
      <c r="M682" s="561">
        <v>136</v>
      </c>
      <c r="N682" s="561">
        <v>709</v>
      </c>
      <c r="O682" s="561">
        <v>372</v>
      </c>
      <c r="P682" s="563">
        <v>166</v>
      </c>
      <c r="Q682" s="563">
        <v>320</v>
      </c>
    </row>
    <row r="683" spans="1:17" hidden="1" x14ac:dyDescent="0.25">
      <c r="A683" s="561" t="s">
        <v>9684</v>
      </c>
      <c r="B683" s="561" t="s">
        <v>9931</v>
      </c>
      <c r="C683" s="561" t="s">
        <v>9932</v>
      </c>
      <c r="D683" s="562" t="s">
        <v>7512</v>
      </c>
      <c r="E683" s="561" t="s">
        <v>9933</v>
      </c>
      <c r="F683" s="561" t="s">
        <v>9733</v>
      </c>
      <c r="G683" s="561">
        <v>14232</v>
      </c>
      <c r="H683" s="561">
        <v>61</v>
      </c>
      <c r="I683" s="561">
        <v>50</v>
      </c>
      <c r="J683" s="561">
        <v>424</v>
      </c>
      <c r="K683" s="561">
        <v>399</v>
      </c>
      <c r="L683" s="561">
        <v>1375</v>
      </c>
      <c r="M683" s="561">
        <v>1314</v>
      </c>
      <c r="N683" s="561">
        <v>3705</v>
      </c>
      <c r="O683" s="561">
        <v>2988</v>
      </c>
      <c r="P683" s="563">
        <v>1264</v>
      </c>
      <c r="Q683" s="563">
        <v>2652</v>
      </c>
    </row>
    <row r="684" spans="1:17" hidden="1" x14ac:dyDescent="0.25">
      <c r="A684" s="561" t="s">
        <v>9684</v>
      </c>
      <c r="B684" s="561" t="s">
        <v>9931</v>
      </c>
      <c r="C684" s="561" t="s">
        <v>9932</v>
      </c>
      <c r="D684" s="562" t="s">
        <v>7512</v>
      </c>
      <c r="E684" s="561" t="s">
        <v>9933</v>
      </c>
      <c r="F684" s="561" t="s">
        <v>9734</v>
      </c>
      <c r="G684" s="561">
        <v>1007</v>
      </c>
      <c r="H684" s="561">
        <v>2</v>
      </c>
      <c r="I684" s="561">
        <v>0</v>
      </c>
      <c r="J684" s="561">
        <v>7</v>
      </c>
      <c r="K684" s="561">
        <v>12</v>
      </c>
      <c r="L684" s="561">
        <v>104</v>
      </c>
      <c r="M684" s="561">
        <v>91</v>
      </c>
      <c r="N684" s="561">
        <v>415</v>
      </c>
      <c r="O684" s="561">
        <v>243</v>
      </c>
      <c r="P684" s="563">
        <v>58</v>
      </c>
      <c r="Q684" s="563">
        <v>75</v>
      </c>
    </row>
    <row r="685" spans="1:17" hidden="1" x14ac:dyDescent="0.25">
      <c r="A685" s="561" t="s">
        <v>9684</v>
      </c>
      <c r="B685" s="561" t="s">
        <v>9931</v>
      </c>
      <c r="C685" s="561" t="s">
        <v>9932</v>
      </c>
      <c r="D685" s="562" t="s">
        <v>7512</v>
      </c>
      <c r="E685" s="561" t="s">
        <v>9933</v>
      </c>
      <c r="F685" s="561" t="s">
        <v>9735</v>
      </c>
      <c r="G685" s="561">
        <v>53</v>
      </c>
      <c r="H685" s="561">
        <v>0</v>
      </c>
      <c r="I685" s="561">
        <v>0</v>
      </c>
      <c r="J685" s="561">
        <v>0</v>
      </c>
      <c r="K685" s="561">
        <v>1</v>
      </c>
      <c r="L685" s="561">
        <v>3</v>
      </c>
      <c r="M685" s="561">
        <v>3</v>
      </c>
      <c r="N685" s="561">
        <v>21</v>
      </c>
      <c r="O685" s="561">
        <v>14</v>
      </c>
      <c r="P685" s="563">
        <v>4</v>
      </c>
      <c r="Q685" s="563">
        <v>7</v>
      </c>
    </row>
    <row r="686" spans="1:17" hidden="1" x14ac:dyDescent="0.25">
      <c r="A686" s="561" t="s">
        <v>9684</v>
      </c>
      <c r="B686" s="561" t="s">
        <v>9931</v>
      </c>
      <c r="C686" s="561" t="s">
        <v>9932</v>
      </c>
      <c r="D686" s="562" t="s">
        <v>7512</v>
      </c>
      <c r="E686" s="561" t="s">
        <v>9933</v>
      </c>
      <c r="F686" s="561" t="s">
        <v>9736</v>
      </c>
      <c r="G686" s="561">
        <v>79</v>
      </c>
      <c r="H686" s="561">
        <v>0</v>
      </c>
      <c r="I686" s="561">
        <v>0</v>
      </c>
      <c r="J686" s="561">
        <v>2</v>
      </c>
      <c r="K686" s="561">
        <v>4</v>
      </c>
      <c r="L686" s="561">
        <v>8</v>
      </c>
      <c r="M686" s="561">
        <v>7</v>
      </c>
      <c r="N686" s="561">
        <v>28</v>
      </c>
      <c r="O686" s="561">
        <v>17</v>
      </c>
      <c r="P686" s="563">
        <v>5</v>
      </c>
      <c r="Q686" s="563">
        <v>8</v>
      </c>
    </row>
    <row r="687" spans="1:17" hidden="1" x14ac:dyDescent="0.25">
      <c r="A687" s="561" t="s">
        <v>9684</v>
      </c>
      <c r="B687" s="561" t="s">
        <v>9931</v>
      </c>
      <c r="C687" s="561" t="s">
        <v>9932</v>
      </c>
      <c r="D687" s="562" t="s">
        <v>7512</v>
      </c>
      <c r="E687" s="561" t="s">
        <v>9933</v>
      </c>
      <c r="F687" s="561" t="s">
        <v>9737</v>
      </c>
      <c r="G687" s="561">
        <v>346</v>
      </c>
      <c r="H687" s="561">
        <v>1</v>
      </c>
      <c r="I687" s="561">
        <v>1</v>
      </c>
      <c r="J687" s="561">
        <v>16</v>
      </c>
      <c r="K687" s="561">
        <v>7</v>
      </c>
      <c r="L687" s="561">
        <v>34</v>
      </c>
      <c r="M687" s="561">
        <v>34</v>
      </c>
      <c r="N687" s="561">
        <v>131</v>
      </c>
      <c r="O687" s="561">
        <v>68</v>
      </c>
      <c r="P687" s="563">
        <v>19</v>
      </c>
      <c r="Q687" s="563">
        <v>35</v>
      </c>
    </row>
    <row r="688" spans="1:17" hidden="1" x14ac:dyDescent="0.25">
      <c r="A688" s="561" t="s">
        <v>9684</v>
      </c>
      <c r="B688" s="561" t="s">
        <v>9931</v>
      </c>
      <c r="C688" s="561" t="s">
        <v>9932</v>
      </c>
      <c r="D688" s="562" t="s">
        <v>7512</v>
      </c>
      <c r="E688" s="561" t="s">
        <v>9933</v>
      </c>
      <c r="F688" s="561" t="s">
        <v>9738</v>
      </c>
      <c r="G688" s="561">
        <v>694</v>
      </c>
      <c r="H688" s="561">
        <v>16</v>
      </c>
      <c r="I688" s="561">
        <v>17</v>
      </c>
      <c r="J688" s="561">
        <v>19</v>
      </c>
      <c r="K688" s="561">
        <v>26</v>
      </c>
      <c r="L688" s="561">
        <v>60</v>
      </c>
      <c r="M688" s="561">
        <v>45</v>
      </c>
      <c r="N688" s="561">
        <v>263</v>
      </c>
      <c r="O688" s="561">
        <v>137</v>
      </c>
      <c r="P688" s="563">
        <v>51</v>
      </c>
      <c r="Q688" s="563">
        <v>60</v>
      </c>
    </row>
    <row r="689" spans="1:17" hidden="1" x14ac:dyDescent="0.25">
      <c r="A689" s="561" t="s">
        <v>9684</v>
      </c>
      <c r="B689" s="561" t="s">
        <v>9931</v>
      </c>
      <c r="C689" s="561" t="s">
        <v>9932</v>
      </c>
      <c r="D689" s="562" t="s">
        <v>7512</v>
      </c>
      <c r="E689" s="561" t="s">
        <v>9933</v>
      </c>
      <c r="F689" s="561" t="s">
        <v>9739</v>
      </c>
      <c r="G689" s="561">
        <v>18319</v>
      </c>
      <c r="H689" s="561">
        <v>84</v>
      </c>
      <c r="I689" s="561">
        <v>70</v>
      </c>
      <c r="J689" s="561">
        <v>477</v>
      </c>
      <c r="K689" s="561">
        <v>461</v>
      </c>
      <c r="L689" s="561">
        <v>1762</v>
      </c>
      <c r="M689" s="561">
        <v>1630</v>
      </c>
      <c r="N689" s="561">
        <v>5272</v>
      </c>
      <c r="O689" s="561">
        <v>3839</v>
      </c>
      <c r="P689" s="563">
        <v>1567</v>
      </c>
      <c r="Q689" s="563">
        <v>3157</v>
      </c>
    </row>
    <row r="690" spans="1:17" hidden="1" x14ac:dyDescent="0.25">
      <c r="A690" s="561" t="s">
        <v>9684</v>
      </c>
      <c r="B690" s="561" t="s">
        <v>9934</v>
      </c>
      <c r="C690" s="561" t="s">
        <v>9935</v>
      </c>
      <c r="D690" s="562" t="s">
        <v>8159</v>
      </c>
      <c r="E690" s="561" t="s">
        <v>9936</v>
      </c>
      <c r="F690" s="561" t="s">
        <v>9732</v>
      </c>
      <c r="G690" s="561">
        <v>55</v>
      </c>
      <c r="H690" s="561">
        <v>0</v>
      </c>
      <c r="I690" s="561">
        <v>0</v>
      </c>
      <c r="J690" s="561">
        <v>1</v>
      </c>
      <c r="K690" s="561">
        <v>1</v>
      </c>
      <c r="L690" s="561">
        <v>3</v>
      </c>
      <c r="M690" s="561">
        <v>1</v>
      </c>
      <c r="N690" s="561">
        <v>27</v>
      </c>
      <c r="O690" s="561">
        <v>15</v>
      </c>
      <c r="P690" s="563">
        <v>4</v>
      </c>
      <c r="Q690" s="563">
        <v>3</v>
      </c>
    </row>
    <row r="691" spans="1:17" hidden="1" x14ac:dyDescent="0.25">
      <c r="A691" s="561" t="s">
        <v>9684</v>
      </c>
      <c r="B691" s="561" t="s">
        <v>9934</v>
      </c>
      <c r="C691" s="561" t="s">
        <v>9935</v>
      </c>
      <c r="D691" s="562" t="s">
        <v>8159</v>
      </c>
      <c r="E691" s="561" t="s">
        <v>9936</v>
      </c>
      <c r="F691" s="561" t="s">
        <v>9733</v>
      </c>
      <c r="G691" s="561">
        <v>218</v>
      </c>
      <c r="H691" s="561">
        <v>0</v>
      </c>
      <c r="I691" s="561">
        <v>0</v>
      </c>
      <c r="J691" s="561">
        <v>5</v>
      </c>
      <c r="K691" s="561">
        <v>0</v>
      </c>
      <c r="L691" s="561">
        <v>6</v>
      </c>
      <c r="M691" s="561">
        <v>8</v>
      </c>
      <c r="N691" s="561">
        <v>95</v>
      </c>
      <c r="O691" s="561">
        <v>66</v>
      </c>
      <c r="P691" s="563">
        <v>16</v>
      </c>
      <c r="Q691" s="563">
        <v>22</v>
      </c>
    </row>
    <row r="692" spans="1:17" hidden="1" x14ac:dyDescent="0.25">
      <c r="A692" s="561" t="s">
        <v>9684</v>
      </c>
      <c r="B692" s="561" t="s">
        <v>9934</v>
      </c>
      <c r="C692" s="561" t="s">
        <v>9935</v>
      </c>
      <c r="D692" s="562" t="s">
        <v>8159</v>
      </c>
      <c r="E692" s="561" t="s">
        <v>9936</v>
      </c>
      <c r="F692" s="561" t="s">
        <v>9734</v>
      </c>
      <c r="G692" s="561">
        <v>843</v>
      </c>
      <c r="H692" s="561">
        <v>1</v>
      </c>
      <c r="I692" s="561">
        <v>0</v>
      </c>
      <c r="J692" s="561">
        <v>27</v>
      </c>
      <c r="K692" s="561">
        <v>21</v>
      </c>
      <c r="L692" s="561">
        <v>68</v>
      </c>
      <c r="M692" s="561">
        <v>65</v>
      </c>
      <c r="N692" s="561">
        <v>307</v>
      </c>
      <c r="O692" s="561">
        <v>189</v>
      </c>
      <c r="P692" s="563">
        <v>51</v>
      </c>
      <c r="Q692" s="563">
        <v>114</v>
      </c>
    </row>
    <row r="693" spans="1:17" hidden="1" x14ac:dyDescent="0.25">
      <c r="A693" s="561" t="s">
        <v>9684</v>
      </c>
      <c r="B693" s="561" t="s">
        <v>9934</v>
      </c>
      <c r="C693" s="561" t="s">
        <v>9935</v>
      </c>
      <c r="D693" s="562" t="s">
        <v>8159</v>
      </c>
      <c r="E693" s="561" t="s">
        <v>9936</v>
      </c>
      <c r="F693" s="561" t="s">
        <v>9735</v>
      </c>
      <c r="G693" s="561">
        <v>111</v>
      </c>
      <c r="H693" s="561">
        <v>0</v>
      </c>
      <c r="I693" s="561">
        <v>0</v>
      </c>
      <c r="J693" s="561">
        <v>2</v>
      </c>
      <c r="K693" s="561">
        <v>2</v>
      </c>
      <c r="L693" s="561">
        <v>11</v>
      </c>
      <c r="M693" s="561">
        <v>6</v>
      </c>
      <c r="N693" s="561">
        <v>35</v>
      </c>
      <c r="O693" s="561">
        <v>24</v>
      </c>
      <c r="P693" s="563">
        <v>11</v>
      </c>
      <c r="Q693" s="563">
        <v>20</v>
      </c>
    </row>
    <row r="694" spans="1:17" hidden="1" x14ac:dyDescent="0.25">
      <c r="A694" s="561" t="s">
        <v>9684</v>
      </c>
      <c r="B694" s="561" t="s">
        <v>9934</v>
      </c>
      <c r="C694" s="561" t="s">
        <v>9935</v>
      </c>
      <c r="D694" s="562" t="s">
        <v>8159</v>
      </c>
      <c r="E694" s="561" t="s">
        <v>9936</v>
      </c>
      <c r="F694" s="561" t="s">
        <v>9736</v>
      </c>
      <c r="G694" s="561">
        <v>130</v>
      </c>
      <c r="H694" s="561">
        <v>1</v>
      </c>
      <c r="I694" s="561">
        <v>0</v>
      </c>
      <c r="J694" s="561">
        <v>1</v>
      </c>
      <c r="K694" s="561">
        <v>1</v>
      </c>
      <c r="L694" s="561">
        <v>6</v>
      </c>
      <c r="M694" s="561">
        <v>7</v>
      </c>
      <c r="N694" s="561">
        <v>59</v>
      </c>
      <c r="O694" s="561">
        <v>37</v>
      </c>
      <c r="P694" s="563">
        <v>7</v>
      </c>
      <c r="Q694" s="563">
        <v>11</v>
      </c>
    </row>
    <row r="695" spans="1:17" hidden="1" x14ac:dyDescent="0.25">
      <c r="A695" s="561" t="s">
        <v>9684</v>
      </c>
      <c r="B695" s="561" t="s">
        <v>9934</v>
      </c>
      <c r="C695" s="561" t="s">
        <v>9935</v>
      </c>
      <c r="D695" s="562" t="s">
        <v>8159</v>
      </c>
      <c r="E695" s="561" t="s">
        <v>9936</v>
      </c>
      <c r="F695" s="561" t="s">
        <v>9737</v>
      </c>
      <c r="G695" s="561">
        <v>3135</v>
      </c>
      <c r="H695" s="561">
        <v>35</v>
      </c>
      <c r="I695" s="561">
        <v>38</v>
      </c>
      <c r="J695" s="561">
        <v>71</v>
      </c>
      <c r="K695" s="561">
        <v>41</v>
      </c>
      <c r="L695" s="561">
        <v>259</v>
      </c>
      <c r="M695" s="561">
        <v>276</v>
      </c>
      <c r="N695" s="561">
        <v>692</v>
      </c>
      <c r="O695" s="561">
        <v>769</v>
      </c>
      <c r="P695" s="563">
        <v>260</v>
      </c>
      <c r="Q695" s="563">
        <v>694</v>
      </c>
    </row>
    <row r="696" spans="1:17" hidden="1" x14ac:dyDescent="0.25">
      <c r="A696" s="561" t="s">
        <v>9684</v>
      </c>
      <c r="B696" s="561" t="s">
        <v>9934</v>
      </c>
      <c r="C696" s="561" t="s">
        <v>9935</v>
      </c>
      <c r="D696" s="562" t="s">
        <v>8159</v>
      </c>
      <c r="E696" s="561" t="s">
        <v>9936</v>
      </c>
      <c r="F696" s="561" t="s">
        <v>9738</v>
      </c>
      <c r="G696" s="561">
        <v>19626</v>
      </c>
      <c r="H696" s="561">
        <v>59</v>
      </c>
      <c r="I696" s="561">
        <v>54</v>
      </c>
      <c r="J696" s="561">
        <v>584</v>
      </c>
      <c r="K696" s="561">
        <v>516</v>
      </c>
      <c r="L696" s="561">
        <v>1995</v>
      </c>
      <c r="M696" s="561">
        <v>1867</v>
      </c>
      <c r="N696" s="561">
        <v>5716</v>
      </c>
      <c r="O696" s="561">
        <v>4247</v>
      </c>
      <c r="P696" s="563">
        <v>1444</v>
      </c>
      <c r="Q696" s="563">
        <v>3144</v>
      </c>
    </row>
    <row r="697" spans="1:17" hidden="1" x14ac:dyDescent="0.25">
      <c r="A697" s="561" t="s">
        <v>9684</v>
      </c>
      <c r="B697" s="561" t="s">
        <v>9934</v>
      </c>
      <c r="C697" s="561" t="s">
        <v>9935</v>
      </c>
      <c r="D697" s="562" t="s">
        <v>8159</v>
      </c>
      <c r="E697" s="561" t="s">
        <v>9936</v>
      </c>
      <c r="F697" s="561" t="s">
        <v>9739</v>
      </c>
      <c r="G697" s="561">
        <v>24118</v>
      </c>
      <c r="H697" s="561">
        <v>96</v>
      </c>
      <c r="I697" s="561">
        <v>92</v>
      </c>
      <c r="J697" s="561">
        <v>691</v>
      </c>
      <c r="K697" s="561">
        <v>582</v>
      </c>
      <c r="L697" s="561">
        <v>2348</v>
      </c>
      <c r="M697" s="561">
        <v>2230</v>
      </c>
      <c r="N697" s="561">
        <v>6931</v>
      </c>
      <c r="O697" s="561">
        <v>5347</v>
      </c>
      <c r="P697" s="563">
        <v>1793</v>
      </c>
      <c r="Q697" s="563">
        <v>4008</v>
      </c>
    </row>
    <row r="698" spans="1:17" hidden="1" x14ac:dyDescent="0.25">
      <c r="A698" s="561" t="s">
        <v>9684</v>
      </c>
      <c r="B698" s="561" t="s">
        <v>9937</v>
      </c>
      <c r="C698" s="561" t="s">
        <v>9938</v>
      </c>
      <c r="D698" s="562" t="s">
        <v>5768</v>
      </c>
      <c r="E698" s="561" t="s">
        <v>9939</v>
      </c>
      <c r="F698" s="561" t="s">
        <v>9732</v>
      </c>
      <c r="G698" s="561">
        <v>44</v>
      </c>
      <c r="H698" s="561">
        <v>0</v>
      </c>
      <c r="I698" s="561">
        <v>0</v>
      </c>
      <c r="J698" s="561">
        <v>0</v>
      </c>
      <c r="K698" s="561">
        <v>0</v>
      </c>
      <c r="L698" s="561">
        <v>1</v>
      </c>
      <c r="M698" s="561">
        <v>1</v>
      </c>
      <c r="N698" s="561">
        <v>24</v>
      </c>
      <c r="O698" s="561">
        <v>10</v>
      </c>
      <c r="P698" s="563">
        <v>2</v>
      </c>
      <c r="Q698" s="563">
        <v>6</v>
      </c>
    </row>
    <row r="699" spans="1:17" hidden="1" x14ac:dyDescent="0.25">
      <c r="A699" s="561" t="s">
        <v>9684</v>
      </c>
      <c r="B699" s="561" t="s">
        <v>9937</v>
      </c>
      <c r="C699" s="561" t="s">
        <v>9938</v>
      </c>
      <c r="D699" s="562" t="s">
        <v>5768</v>
      </c>
      <c r="E699" s="561" t="s">
        <v>9939</v>
      </c>
      <c r="F699" s="561" t="s">
        <v>9733</v>
      </c>
      <c r="G699" s="561">
        <v>152</v>
      </c>
      <c r="H699" s="561">
        <v>0</v>
      </c>
      <c r="I699" s="561">
        <v>0</v>
      </c>
      <c r="J699" s="561">
        <v>1</v>
      </c>
      <c r="K699" s="561">
        <v>2</v>
      </c>
      <c r="L699" s="561">
        <v>14</v>
      </c>
      <c r="M699" s="561">
        <v>7</v>
      </c>
      <c r="N699" s="561">
        <v>62</v>
      </c>
      <c r="O699" s="561">
        <v>28</v>
      </c>
      <c r="P699" s="563">
        <v>16</v>
      </c>
      <c r="Q699" s="563">
        <v>22</v>
      </c>
    </row>
    <row r="700" spans="1:17" hidden="1" x14ac:dyDescent="0.25">
      <c r="A700" s="561" t="s">
        <v>9684</v>
      </c>
      <c r="B700" s="561" t="s">
        <v>9937</v>
      </c>
      <c r="C700" s="561" t="s">
        <v>9938</v>
      </c>
      <c r="D700" s="562" t="s">
        <v>5768</v>
      </c>
      <c r="E700" s="561" t="s">
        <v>9939</v>
      </c>
      <c r="F700" s="561" t="s">
        <v>9734</v>
      </c>
      <c r="G700" s="561">
        <v>16519</v>
      </c>
      <c r="H700" s="561">
        <v>54</v>
      </c>
      <c r="I700" s="561">
        <v>54</v>
      </c>
      <c r="J700" s="561">
        <v>308</v>
      </c>
      <c r="K700" s="561">
        <v>303</v>
      </c>
      <c r="L700" s="561">
        <v>1327</v>
      </c>
      <c r="M700" s="561">
        <v>1232</v>
      </c>
      <c r="N700" s="561">
        <v>4537</v>
      </c>
      <c r="O700" s="561">
        <v>3329</v>
      </c>
      <c r="P700" s="563">
        <v>1703</v>
      </c>
      <c r="Q700" s="563">
        <v>3672</v>
      </c>
    </row>
    <row r="701" spans="1:17" hidden="1" x14ac:dyDescent="0.25">
      <c r="A701" s="561" t="s">
        <v>9684</v>
      </c>
      <c r="B701" s="561" t="s">
        <v>9937</v>
      </c>
      <c r="C701" s="561" t="s">
        <v>9938</v>
      </c>
      <c r="D701" s="562" t="s">
        <v>5768</v>
      </c>
      <c r="E701" s="561" t="s">
        <v>9939</v>
      </c>
      <c r="F701" s="561" t="s">
        <v>9735</v>
      </c>
      <c r="G701" s="561">
        <v>8</v>
      </c>
      <c r="H701" s="561">
        <v>0</v>
      </c>
      <c r="I701" s="561">
        <v>0</v>
      </c>
      <c r="J701" s="561">
        <v>2</v>
      </c>
      <c r="K701" s="561">
        <v>0</v>
      </c>
      <c r="L701" s="561">
        <v>0</v>
      </c>
      <c r="M701" s="561">
        <v>0</v>
      </c>
      <c r="N701" s="561">
        <v>5</v>
      </c>
      <c r="O701" s="561">
        <v>1</v>
      </c>
      <c r="P701" s="563">
        <v>0</v>
      </c>
      <c r="Q701" s="563">
        <v>0</v>
      </c>
    </row>
    <row r="702" spans="1:17" hidden="1" x14ac:dyDescent="0.25">
      <c r="A702" s="561" t="s">
        <v>9684</v>
      </c>
      <c r="B702" s="561" t="s">
        <v>9937</v>
      </c>
      <c r="C702" s="561" t="s">
        <v>9938</v>
      </c>
      <c r="D702" s="562" t="s">
        <v>5768</v>
      </c>
      <c r="E702" s="561" t="s">
        <v>9939</v>
      </c>
      <c r="F702" s="561" t="s">
        <v>9736</v>
      </c>
      <c r="G702" s="561">
        <v>630</v>
      </c>
      <c r="H702" s="561">
        <v>0</v>
      </c>
      <c r="I702" s="561">
        <v>0</v>
      </c>
      <c r="J702" s="561">
        <v>10</v>
      </c>
      <c r="K702" s="561">
        <v>4</v>
      </c>
      <c r="L702" s="561">
        <v>29</v>
      </c>
      <c r="M702" s="561">
        <v>26</v>
      </c>
      <c r="N702" s="561">
        <v>224</v>
      </c>
      <c r="O702" s="561">
        <v>118</v>
      </c>
      <c r="P702" s="563">
        <v>77</v>
      </c>
      <c r="Q702" s="563">
        <v>142</v>
      </c>
    </row>
    <row r="703" spans="1:17" hidden="1" x14ac:dyDescent="0.25">
      <c r="A703" s="561" t="s">
        <v>9684</v>
      </c>
      <c r="B703" s="561" t="s">
        <v>9937</v>
      </c>
      <c r="C703" s="561" t="s">
        <v>9938</v>
      </c>
      <c r="D703" s="562" t="s">
        <v>5768</v>
      </c>
      <c r="E703" s="561" t="s">
        <v>9939</v>
      </c>
      <c r="F703" s="561" t="s">
        <v>9737</v>
      </c>
      <c r="G703" s="561">
        <v>70</v>
      </c>
      <c r="H703" s="561">
        <v>0</v>
      </c>
      <c r="I703" s="561">
        <v>1</v>
      </c>
      <c r="J703" s="561">
        <v>0</v>
      </c>
      <c r="K703" s="561">
        <v>3</v>
      </c>
      <c r="L703" s="561">
        <v>10</v>
      </c>
      <c r="M703" s="561">
        <v>4</v>
      </c>
      <c r="N703" s="561">
        <v>23</v>
      </c>
      <c r="O703" s="561">
        <v>14</v>
      </c>
      <c r="P703" s="563">
        <v>6</v>
      </c>
      <c r="Q703" s="563">
        <v>9</v>
      </c>
    </row>
    <row r="704" spans="1:17" hidden="1" x14ac:dyDescent="0.25">
      <c r="A704" s="561" t="s">
        <v>9684</v>
      </c>
      <c r="B704" s="561" t="s">
        <v>9937</v>
      </c>
      <c r="C704" s="561" t="s">
        <v>9938</v>
      </c>
      <c r="D704" s="562" t="s">
        <v>5768</v>
      </c>
      <c r="E704" s="561" t="s">
        <v>9939</v>
      </c>
      <c r="F704" s="561" t="s">
        <v>9738</v>
      </c>
      <c r="G704" s="561">
        <v>661</v>
      </c>
      <c r="H704" s="561">
        <v>0</v>
      </c>
      <c r="I704" s="561">
        <v>0</v>
      </c>
      <c r="J704" s="561">
        <v>22</v>
      </c>
      <c r="K704" s="561">
        <v>12</v>
      </c>
      <c r="L704" s="561">
        <v>56</v>
      </c>
      <c r="M704" s="561">
        <v>36</v>
      </c>
      <c r="N704" s="561">
        <v>263</v>
      </c>
      <c r="O704" s="561">
        <v>171</v>
      </c>
      <c r="P704" s="563">
        <v>27</v>
      </c>
      <c r="Q704" s="563">
        <v>74</v>
      </c>
    </row>
    <row r="705" spans="1:17" hidden="1" x14ac:dyDescent="0.25">
      <c r="A705" s="561" t="s">
        <v>9684</v>
      </c>
      <c r="B705" s="561" t="s">
        <v>9937</v>
      </c>
      <c r="C705" s="561" t="s">
        <v>9938</v>
      </c>
      <c r="D705" s="562" t="s">
        <v>5768</v>
      </c>
      <c r="E705" s="561" t="s">
        <v>9939</v>
      </c>
      <c r="F705" s="561" t="s">
        <v>9739</v>
      </c>
      <c r="G705" s="561">
        <v>18084</v>
      </c>
      <c r="H705" s="561">
        <v>54</v>
      </c>
      <c r="I705" s="561">
        <v>55</v>
      </c>
      <c r="J705" s="561">
        <v>343</v>
      </c>
      <c r="K705" s="561">
        <v>324</v>
      </c>
      <c r="L705" s="561">
        <v>1437</v>
      </c>
      <c r="M705" s="561">
        <v>1306</v>
      </c>
      <c r="N705" s="561">
        <v>5138</v>
      </c>
      <c r="O705" s="561">
        <v>3671</v>
      </c>
      <c r="P705" s="563">
        <v>1831</v>
      </c>
      <c r="Q705" s="563">
        <v>3925</v>
      </c>
    </row>
    <row r="706" spans="1:17" hidden="1" x14ac:dyDescent="0.25">
      <c r="A706" s="561" t="s">
        <v>9684</v>
      </c>
      <c r="B706" s="561" t="s">
        <v>9940</v>
      </c>
      <c r="C706" s="561" t="s">
        <v>9941</v>
      </c>
      <c r="D706" s="562" t="s">
        <v>7016</v>
      </c>
      <c r="E706" s="561" t="s">
        <v>9942</v>
      </c>
      <c r="F706" s="561" t="s">
        <v>9732</v>
      </c>
      <c r="G706" s="561">
        <v>13</v>
      </c>
      <c r="H706" s="561">
        <v>0</v>
      </c>
      <c r="I706" s="561">
        <v>0</v>
      </c>
      <c r="J706" s="561">
        <v>0</v>
      </c>
      <c r="K706" s="561">
        <v>0</v>
      </c>
      <c r="L706" s="561">
        <v>0</v>
      </c>
      <c r="M706" s="561">
        <v>0</v>
      </c>
      <c r="N706" s="561">
        <v>5</v>
      </c>
      <c r="O706" s="561">
        <v>6</v>
      </c>
      <c r="P706" s="563">
        <v>0</v>
      </c>
      <c r="Q706" s="563">
        <v>2</v>
      </c>
    </row>
    <row r="707" spans="1:17" hidden="1" x14ac:dyDescent="0.25">
      <c r="A707" s="561" t="s">
        <v>9684</v>
      </c>
      <c r="B707" s="561" t="s">
        <v>9940</v>
      </c>
      <c r="C707" s="561" t="s">
        <v>9941</v>
      </c>
      <c r="D707" s="562" t="s">
        <v>7016</v>
      </c>
      <c r="E707" s="561" t="s">
        <v>9942</v>
      </c>
      <c r="F707" s="561" t="s">
        <v>9733</v>
      </c>
      <c r="G707" s="561">
        <v>95</v>
      </c>
      <c r="H707" s="561">
        <v>0</v>
      </c>
      <c r="I707" s="561">
        <v>0</v>
      </c>
      <c r="J707" s="561">
        <v>0</v>
      </c>
      <c r="K707" s="561">
        <v>1</v>
      </c>
      <c r="L707" s="561">
        <v>1</v>
      </c>
      <c r="M707" s="561">
        <v>0</v>
      </c>
      <c r="N707" s="561">
        <v>46</v>
      </c>
      <c r="O707" s="561">
        <v>28</v>
      </c>
      <c r="P707" s="563">
        <v>5</v>
      </c>
      <c r="Q707" s="563">
        <v>14</v>
      </c>
    </row>
    <row r="708" spans="1:17" hidden="1" x14ac:dyDescent="0.25">
      <c r="A708" s="561" t="s">
        <v>9684</v>
      </c>
      <c r="B708" s="561" t="s">
        <v>9940</v>
      </c>
      <c r="C708" s="561" t="s">
        <v>9941</v>
      </c>
      <c r="D708" s="562" t="s">
        <v>7016</v>
      </c>
      <c r="E708" s="561" t="s">
        <v>9942</v>
      </c>
      <c r="F708" s="561" t="s">
        <v>9734</v>
      </c>
      <c r="G708" s="561">
        <v>171</v>
      </c>
      <c r="H708" s="561">
        <v>1</v>
      </c>
      <c r="I708" s="561">
        <v>0</v>
      </c>
      <c r="J708" s="561">
        <v>1</v>
      </c>
      <c r="K708" s="561">
        <v>0</v>
      </c>
      <c r="L708" s="561">
        <v>3</v>
      </c>
      <c r="M708" s="561">
        <v>4</v>
      </c>
      <c r="N708" s="561">
        <v>120</v>
      </c>
      <c r="O708" s="561">
        <v>26</v>
      </c>
      <c r="P708" s="563">
        <v>10</v>
      </c>
      <c r="Q708" s="563">
        <v>6</v>
      </c>
    </row>
    <row r="709" spans="1:17" hidden="1" x14ac:dyDescent="0.25">
      <c r="A709" s="561" t="s">
        <v>9684</v>
      </c>
      <c r="B709" s="561" t="s">
        <v>9940</v>
      </c>
      <c r="C709" s="561" t="s">
        <v>9941</v>
      </c>
      <c r="D709" s="562" t="s">
        <v>7016</v>
      </c>
      <c r="E709" s="561" t="s">
        <v>9942</v>
      </c>
      <c r="F709" s="561" t="s">
        <v>9735</v>
      </c>
      <c r="G709" s="561">
        <v>42</v>
      </c>
      <c r="H709" s="561">
        <v>0</v>
      </c>
      <c r="I709" s="561">
        <v>0</v>
      </c>
      <c r="J709" s="561">
        <v>0</v>
      </c>
      <c r="K709" s="561">
        <v>0</v>
      </c>
      <c r="L709" s="561">
        <v>1</v>
      </c>
      <c r="M709" s="561">
        <v>5</v>
      </c>
      <c r="N709" s="561">
        <v>18</v>
      </c>
      <c r="O709" s="561">
        <v>6</v>
      </c>
      <c r="P709" s="563">
        <v>5</v>
      </c>
      <c r="Q709" s="563">
        <v>7</v>
      </c>
    </row>
    <row r="710" spans="1:17" hidden="1" x14ac:dyDescent="0.25">
      <c r="A710" s="561" t="s">
        <v>9684</v>
      </c>
      <c r="B710" s="561" t="s">
        <v>9940</v>
      </c>
      <c r="C710" s="561" t="s">
        <v>9941</v>
      </c>
      <c r="D710" s="562" t="s">
        <v>7016</v>
      </c>
      <c r="E710" s="561" t="s">
        <v>9942</v>
      </c>
      <c r="F710" s="561" t="s">
        <v>9736</v>
      </c>
      <c r="G710" s="561">
        <v>66</v>
      </c>
      <c r="H710" s="561">
        <v>0</v>
      </c>
      <c r="I710" s="561">
        <v>0</v>
      </c>
      <c r="J710" s="561">
        <v>0</v>
      </c>
      <c r="K710" s="561">
        <v>1</v>
      </c>
      <c r="L710" s="561">
        <v>6</v>
      </c>
      <c r="M710" s="561">
        <v>2</v>
      </c>
      <c r="N710" s="561">
        <v>12</v>
      </c>
      <c r="O710" s="561">
        <v>24</v>
      </c>
      <c r="P710" s="563">
        <v>3</v>
      </c>
      <c r="Q710" s="563">
        <v>18</v>
      </c>
    </row>
    <row r="711" spans="1:17" hidden="1" x14ac:dyDescent="0.25">
      <c r="A711" s="561" t="s">
        <v>9684</v>
      </c>
      <c r="B711" s="561" t="s">
        <v>9940</v>
      </c>
      <c r="C711" s="561" t="s">
        <v>9941</v>
      </c>
      <c r="D711" s="562" t="s">
        <v>7016</v>
      </c>
      <c r="E711" s="561" t="s">
        <v>9942</v>
      </c>
      <c r="F711" s="561" t="s">
        <v>9737</v>
      </c>
      <c r="G711" s="561">
        <v>21870</v>
      </c>
      <c r="H711" s="561">
        <v>81</v>
      </c>
      <c r="I711" s="561">
        <v>67</v>
      </c>
      <c r="J711" s="561">
        <v>536</v>
      </c>
      <c r="K711" s="561">
        <v>464</v>
      </c>
      <c r="L711" s="561">
        <v>1904</v>
      </c>
      <c r="M711" s="561">
        <v>1831</v>
      </c>
      <c r="N711" s="561">
        <v>6418</v>
      </c>
      <c r="O711" s="561">
        <v>4897</v>
      </c>
      <c r="P711" s="563">
        <v>1812</v>
      </c>
      <c r="Q711" s="563">
        <v>3860</v>
      </c>
    </row>
    <row r="712" spans="1:17" hidden="1" x14ac:dyDescent="0.25">
      <c r="A712" s="561" t="s">
        <v>9684</v>
      </c>
      <c r="B712" s="561" t="s">
        <v>9940</v>
      </c>
      <c r="C712" s="561" t="s">
        <v>9941</v>
      </c>
      <c r="D712" s="562" t="s">
        <v>7016</v>
      </c>
      <c r="E712" s="561" t="s">
        <v>9942</v>
      </c>
      <c r="F712" s="561" t="s">
        <v>9738</v>
      </c>
      <c r="G712" s="561">
        <v>256</v>
      </c>
      <c r="H712" s="561">
        <v>0</v>
      </c>
      <c r="I712" s="561">
        <v>0</v>
      </c>
      <c r="J712" s="561">
        <v>3</v>
      </c>
      <c r="K712" s="561">
        <v>1</v>
      </c>
      <c r="L712" s="561">
        <v>12</v>
      </c>
      <c r="M712" s="561">
        <v>9</v>
      </c>
      <c r="N712" s="561">
        <v>127</v>
      </c>
      <c r="O712" s="561">
        <v>63</v>
      </c>
      <c r="P712" s="563">
        <v>22</v>
      </c>
      <c r="Q712" s="563">
        <v>19</v>
      </c>
    </row>
    <row r="713" spans="1:17" hidden="1" x14ac:dyDescent="0.25">
      <c r="A713" s="561" t="s">
        <v>9684</v>
      </c>
      <c r="B713" s="561" t="s">
        <v>9940</v>
      </c>
      <c r="C713" s="561" t="s">
        <v>9941</v>
      </c>
      <c r="D713" s="562" t="s">
        <v>7016</v>
      </c>
      <c r="E713" s="561" t="s">
        <v>9942</v>
      </c>
      <c r="F713" s="561" t="s">
        <v>9739</v>
      </c>
      <c r="G713" s="561">
        <v>22513</v>
      </c>
      <c r="H713" s="561">
        <v>82</v>
      </c>
      <c r="I713" s="561">
        <v>67</v>
      </c>
      <c r="J713" s="561">
        <v>540</v>
      </c>
      <c r="K713" s="561">
        <v>467</v>
      </c>
      <c r="L713" s="561">
        <v>1927</v>
      </c>
      <c r="M713" s="561">
        <v>1851</v>
      </c>
      <c r="N713" s="561">
        <v>6746</v>
      </c>
      <c r="O713" s="561">
        <v>5050</v>
      </c>
      <c r="P713" s="563">
        <v>1857</v>
      </c>
      <c r="Q713" s="563">
        <v>3926</v>
      </c>
    </row>
    <row r="714" spans="1:17" hidden="1" x14ac:dyDescent="0.25">
      <c r="A714" s="561" t="s">
        <v>9684</v>
      </c>
      <c r="B714" s="561" t="s">
        <v>9943</v>
      </c>
      <c r="C714" s="561" t="s">
        <v>9944</v>
      </c>
      <c r="D714" s="562" t="s">
        <v>7841</v>
      </c>
      <c r="E714" s="561" t="s">
        <v>9945</v>
      </c>
      <c r="F714" s="561" t="s">
        <v>9732</v>
      </c>
      <c r="G714" s="561">
        <v>34</v>
      </c>
      <c r="H714" s="561">
        <v>0</v>
      </c>
      <c r="I714" s="561">
        <v>0</v>
      </c>
      <c r="J714" s="561">
        <v>0</v>
      </c>
      <c r="K714" s="561">
        <v>0</v>
      </c>
      <c r="L714" s="561">
        <v>1</v>
      </c>
      <c r="M714" s="561">
        <v>0</v>
      </c>
      <c r="N714" s="561">
        <v>15</v>
      </c>
      <c r="O714" s="561">
        <v>12</v>
      </c>
      <c r="P714" s="563">
        <v>3</v>
      </c>
      <c r="Q714" s="563">
        <v>3</v>
      </c>
    </row>
    <row r="715" spans="1:17" hidden="1" x14ac:dyDescent="0.25">
      <c r="A715" s="561" t="s">
        <v>9684</v>
      </c>
      <c r="B715" s="561" t="s">
        <v>9943</v>
      </c>
      <c r="C715" s="561" t="s">
        <v>9944</v>
      </c>
      <c r="D715" s="562" t="s">
        <v>7841</v>
      </c>
      <c r="E715" s="561" t="s">
        <v>9945</v>
      </c>
      <c r="F715" s="561" t="s">
        <v>9733</v>
      </c>
      <c r="G715" s="561">
        <v>153</v>
      </c>
      <c r="H715" s="561">
        <v>1</v>
      </c>
      <c r="I715" s="561">
        <v>0</v>
      </c>
      <c r="J715" s="561">
        <v>5</v>
      </c>
      <c r="K715" s="561">
        <v>1</v>
      </c>
      <c r="L715" s="561">
        <v>8</v>
      </c>
      <c r="M715" s="561">
        <v>6</v>
      </c>
      <c r="N715" s="561">
        <v>59</v>
      </c>
      <c r="O715" s="561">
        <v>41</v>
      </c>
      <c r="P715" s="563">
        <v>12</v>
      </c>
      <c r="Q715" s="563">
        <v>20</v>
      </c>
    </row>
    <row r="716" spans="1:17" hidden="1" x14ac:dyDescent="0.25">
      <c r="A716" s="561" t="s">
        <v>9684</v>
      </c>
      <c r="B716" s="561" t="s">
        <v>9943</v>
      </c>
      <c r="C716" s="561" t="s">
        <v>9944</v>
      </c>
      <c r="D716" s="562" t="s">
        <v>7841</v>
      </c>
      <c r="E716" s="561" t="s">
        <v>9945</v>
      </c>
      <c r="F716" s="561" t="s">
        <v>9734</v>
      </c>
      <c r="G716" s="561">
        <v>13724</v>
      </c>
      <c r="H716" s="561">
        <v>26</v>
      </c>
      <c r="I716" s="561">
        <v>28</v>
      </c>
      <c r="J716" s="561">
        <v>227</v>
      </c>
      <c r="K716" s="561">
        <v>210</v>
      </c>
      <c r="L716" s="561">
        <v>992</v>
      </c>
      <c r="M716" s="561">
        <v>935</v>
      </c>
      <c r="N716" s="561">
        <v>3844</v>
      </c>
      <c r="O716" s="561">
        <v>2829</v>
      </c>
      <c r="P716" s="563">
        <v>1501</v>
      </c>
      <c r="Q716" s="563">
        <v>3132</v>
      </c>
    </row>
    <row r="717" spans="1:17" hidden="1" x14ac:dyDescent="0.25">
      <c r="A717" s="561" t="s">
        <v>9684</v>
      </c>
      <c r="B717" s="561" t="s">
        <v>9943</v>
      </c>
      <c r="C717" s="561" t="s">
        <v>9944</v>
      </c>
      <c r="D717" s="562" t="s">
        <v>7841</v>
      </c>
      <c r="E717" s="561" t="s">
        <v>9945</v>
      </c>
      <c r="F717" s="561" t="s">
        <v>9735</v>
      </c>
      <c r="G717" s="561">
        <v>5</v>
      </c>
      <c r="H717" s="561">
        <v>0</v>
      </c>
      <c r="I717" s="561">
        <v>0</v>
      </c>
      <c r="J717" s="561">
        <v>0</v>
      </c>
      <c r="K717" s="561">
        <v>0</v>
      </c>
      <c r="L717" s="561">
        <v>0</v>
      </c>
      <c r="M717" s="561">
        <v>0</v>
      </c>
      <c r="N717" s="561">
        <v>2</v>
      </c>
      <c r="O717" s="561">
        <v>1</v>
      </c>
      <c r="P717" s="563">
        <v>0</v>
      </c>
      <c r="Q717" s="563">
        <v>2</v>
      </c>
    </row>
    <row r="718" spans="1:17" hidden="1" x14ac:dyDescent="0.25">
      <c r="A718" s="561" t="s">
        <v>9684</v>
      </c>
      <c r="B718" s="561" t="s">
        <v>9943</v>
      </c>
      <c r="C718" s="561" t="s">
        <v>9944</v>
      </c>
      <c r="D718" s="562" t="s">
        <v>7841</v>
      </c>
      <c r="E718" s="561" t="s">
        <v>9945</v>
      </c>
      <c r="F718" s="561" t="s">
        <v>9736</v>
      </c>
      <c r="G718" s="561">
        <v>24</v>
      </c>
      <c r="H718" s="561">
        <v>0</v>
      </c>
      <c r="I718" s="561">
        <v>0</v>
      </c>
      <c r="J718" s="561">
        <v>0</v>
      </c>
      <c r="K718" s="561">
        <v>1</v>
      </c>
      <c r="L718" s="561">
        <v>2</v>
      </c>
      <c r="M718" s="561">
        <v>2</v>
      </c>
      <c r="N718" s="561">
        <v>9</v>
      </c>
      <c r="O718" s="561">
        <v>6</v>
      </c>
      <c r="P718" s="563">
        <v>3</v>
      </c>
      <c r="Q718" s="563">
        <v>1</v>
      </c>
    </row>
    <row r="719" spans="1:17" hidden="1" x14ac:dyDescent="0.25">
      <c r="A719" s="561" t="s">
        <v>9684</v>
      </c>
      <c r="B719" s="561" t="s">
        <v>9943</v>
      </c>
      <c r="C719" s="561" t="s">
        <v>9944</v>
      </c>
      <c r="D719" s="562" t="s">
        <v>7841</v>
      </c>
      <c r="E719" s="561" t="s">
        <v>9945</v>
      </c>
      <c r="F719" s="561" t="s">
        <v>9737</v>
      </c>
      <c r="G719" s="561">
        <v>95</v>
      </c>
      <c r="H719" s="561">
        <v>1</v>
      </c>
      <c r="I719" s="561">
        <v>1</v>
      </c>
      <c r="J719" s="561">
        <v>2</v>
      </c>
      <c r="K719" s="561">
        <v>2</v>
      </c>
      <c r="L719" s="561">
        <v>8</v>
      </c>
      <c r="M719" s="561">
        <v>5</v>
      </c>
      <c r="N719" s="561">
        <v>34</v>
      </c>
      <c r="O719" s="561">
        <v>17</v>
      </c>
      <c r="P719" s="563">
        <v>4</v>
      </c>
      <c r="Q719" s="563">
        <v>21</v>
      </c>
    </row>
    <row r="720" spans="1:17" hidden="1" x14ac:dyDescent="0.25">
      <c r="A720" s="561" t="s">
        <v>9684</v>
      </c>
      <c r="B720" s="561" t="s">
        <v>9943</v>
      </c>
      <c r="C720" s="561" t="s">
        <v>9944</v>
      </c>
      <c r="D720" s="562" t="s">
        <v>7841</v>
      </c>
      <c r="E720" s="561" t="s">
        <v>9945</v>
      </c>
      <c r="F720" s="561" t="s">
        <v>9738</v>
      </c>
      <c r="G720" s="561">
        <v>621</v>
      </c>
      <c r="H720" s="561">
        <v>2</v>
      </c>
      <c r="I720" s="561">
        <v>1</v>
      </c>
      <c r="J720" s="561">
        <v>12</v>
      </c>
      <c r="K720" s="561">
        <v>10</v>
      </c>
      <c r="L720" s="561">
        <v>43</v>
      </c>
      <c r="M720" s="561">
        <v>30</v>
      </c>
      <c r="N720" s="561">
        <v>291</v>
      </c>
      <c r="O720" s="561">
        <v>146</v>
      </c>
      <c r="P720" s="563">
        <v>30</v>
      </c>
      <c r="Q720" s="563">
        <v>56</v>
      </c>
    </row>
    <row r="721" spans="1:17" hidden="1" x14ac:dyDescent="0.25">
      <c r="A721" s="561" t="s">
        <v>9684</v>
      </c>
      <c r="B721" s="561" t="s">
        <v>9943</v>
      </c>
      <c r="C721" s="561" t="s">
        <v>9944</v>
      </c>
      <c r="D721" s="562" t="s">
        <v>7841</v>
      </c>
      <c r="E721" s="561" t="s">
        <v>9945</v>
      </c>
      <c r="F721" s="561" t="s">
        <v>9739</v>
      </c>
      <c r="G721" s="561">
        <v>14656</v>
      </c>
      <c r="H721" s="561">
        <v>30</v>
      </c>
      <c r="I721" s="561">
        <v>30</v>
      </c>
      <c r="J721" s="561">
        <v>246</v>
      </c>
      <c r="K721" s="561">
        <v>224</v>
      </c>
      <c r="L721" s="561">
        <v>1054</v>
      </c>
      <c r="M721" s="561">
        <v>978</v>
      </c>
      <c r="N721" s="561">
        <v>4254</v>
      </c>
      <c r="O721" s="561">
        <v>3052</v>
      </c>
      <c r="P721" s="563">
        <v>1553</v>
      </c>
      <c r="Q721" s="563">
        <v>3235</v>
      </c>
    </row>
    <row r="722" spans="1:17" hidden="1" x14ac:dyDescent="0.25">
      <c r="A722" s="561" t="s">
        <v>9684</v>
      </c>
      <c r="B722" s="561" t="s">
        <v>9946</v>
      </c>
      <c r="C722" s="561" t="s">
        <v>9947</v>
      </c>
      <c r="D722" s="562" t="s">
        <v>6663</v>
      </c>
      <c r="E722" s="561" t="s">
        <v>9948</v>
      </c>
      <c r="F722" s="561" t="s">
        <v>9732</v>
      </c>
      <c r="G722" s="561">
        <v>6334</v>
      </c>
      <c r="H722" s="561">
        <v>5</v>
      </c>
      <c r="I722" s="561">
        <v>8</v>
      </c>
      <c r="J722" s="561">
        <v>134</v>
      </c>
      <c r="K722" s="561">
        <v>127</v>
      </c>
      <c r="L722" s="561">
        <v>724</v>
      </c>
      <c r="M722" s="561">
        <v>751</v>
      </c>
      <c r="N722" s="561">
        <v>1981</v>
      </c>
      <c r="O722" s="561">
        <v>1278</v>
      </c>
      <c r="P722" s="563">
        <v>433</v>
      </c>
      <c r="Q722" s="563">
        <v>893</v>
      </c>
    </row>
    <row r="723" spans="1:17" hidden="1" x14ac:dyDescent="0.25">
      <c r="A723" s="561" t="s">
        <v>9684</v>
      </c>
      <c r="B723" s="561" t="s">
        <v>9946</v>
      </c>
      <c r="C723" s="561" t="s">
        <v>9947</v>
      </c>
      <c r="D723" s="562" t="s">
        <v>6663</v>
      </c>
      <c r="E723" s="561" t="s">
        <v>9948</v>
      </c>
      <c r="F723" s="561" t="s">
        <v>9733</v>
      </c>
      <c r="G723" s="561">
        <v>168</v>
      </c>
      <c r="H723" s="561">
        <v>0</v>
      </c>
      <c r="I723" s="561">
        <v>1</v>
      </c>
      <c r="J723" s="561">
        <v>4</v>
      </c>
      <c r="K723" s="561">
        <v>5</v>
      </c>
      <c r="L723" s="561">
        <v>17</v>
      </c>
      <c r="M723" s="561">
        <v>8</v>
      </c>
      <c r="N723" s="561">
        <v>71</v>
      </c>
      <c r="O723" s="561">
        <v>29</v>
      </c>
      <c r="P723" s="563">
        <v>9</v>
      </c>
      <c r="Q723" s="563">
        <v>24</v>
      </c>
    </row>
    <row r="724" spans="1:17" hidden="1" x14ac:dyDescent="0.25">
      <c r="A724" s="561" t="s">
        <v>9684</v>
      </c>
      <c r="B724" s="561" t="s">
        <v>9946</v>
      </c>
      <c r="C724" s="561" t="s">
        <v>9947</v>
      </c>
      <c r="D724" s="562" t="s">
        <v>6663</v>
      </c>
      <c r="E724" s="561" t="s">
        <v>9948</v>
      </c>
      <c r="F724" s="561" t="s">
        <v>9734</v>
      </c>
      <c r="G724" s="561">
        <v>333</v>
      </c>
      <c r="H724" s="561">
        <v>0</v>
      </c>
      <c r="I724" s="561">
        <v>0</v>
      </c>
      <c r="J724" s="561">
        <v>4</v>
      </c>
      <c r="K724" s="561">
        <v>6</v>
      </c>
      <c r="L724" s="561">
        <v>28</v>
      </c>
      <c r="M724" s="561">
        <v>35</v>
      </c>
      <c r="N724" s="561">
        <v>124</v>
      </c>
      <c r="O724" s="561">
        <v>83</v>
      </c>
      <c r="P724" s="563">
        <v>15</v>
      </c>
      <c r="Q724" s="563">
        <v>38</v>
      </c>
    </row>
    <row r="725" spans="1:17" hidden="1" x14ac:dyDescent="0.25">
      <c r="A725" s="561" t="s">
        <v>9684</v>
      </c>
      <c r="B725" s="561" t="s">
        <v>9946</v>
      </c>
      <c r="C725" s="561" t="s">
        <v>9947</v>
      </c>
      <c r="D725" s="562" t="s">
        <v>6663</v>
      </c>
      <c r="E725" s="561" t="s">
        <v>9948</v>
      </c>
      <c r="F725" s="561" t="s">
        <v>9735</v>
      </c>
      <c r="G725" s="561">
        <v>36</v>
      </c>
      <c r="H725" s="561">
        <v>0</v>
      </c>
      <c r="I725" s="561">
        <v>0</v>
      </c>
      <c r="J725" s="561">
        <v>2</v>
      </c>
      <c r="K725" s="561">
        <v>1</v>
      </c>
      <c r="L725" s="561">
        <v>0</v>
      </c>
      <c r="M725" s="561">
        <v>1</v>
      </c>
      <c r="N725" s="561">
        <v>25</v>
      </c>
      <c r="O725" s="561">
        <v>3</v>
      </c>
      <c r="P725" s="563">
        <v>4</v>
      </c>
      <c r="Q725" s="563">
        <v>0</v>
      </c>
    </row>
    <row r="726" spans="1:17" hidden="1" x14ac:dyDescent="0.25">
      <c r="A726" s="561" t="s">
        <v>9684</v>
      </c>
      <c r="B726" s="561" t="s">
        <v>9946</v>
      </c>
      <c r="C726" s="561" t="s">
        <v>9947</v>
      </c>
      <c r="D726" s="562" t="s">
        <v>6663</v>
      </c>
      <c r="E726" s="561" t="s">
        <v>9948</v>
      </c>
      <c r="F726" s="561" t="s">
        <v>9736</v>
      </c>
      <c r="G726" s="561">
        <v>16505</v>
      </c>
      <c r="H726" s="561">
        <v>103</v>
      </c>
      <c r="I726" s="561">
        <v>76</v>
      </c>
      <c r="J726" s="561">
        <v>502</v>
      </c>
      <c r="K726" s="561">
        <v>462</v>
      </c>
      <c r="L726" s="561">
        <v>1594</v>
      </c>
      <c r="M726" s="561">
        <v>1557</v>
      </c>
      <c r="N726" s="561">
        <v>4675</v>
      </c>
      <c r="O726" s="561">
        <v>3984</v>
      </c>
      <c r="P726" s="563">
        <v>1094</v>
      </c>
      <c r="Q726" s="563">
        <v>2458</v>
      </c>
    </row>
    <row r="727" spans="1:17" hidden="1" x14ac:dyDescent="0.25">
      <c r="A727" s="561" t="s">
        <v>9684</v>
      </c>
      <c r="B727" s="561" t="s">
        <v>9946</v>
      </c>
      <c r="C727" s="561" t="s">
        <v>9947</v>
      </c>
      <c r="D727" s="562" t="s">
        <v>6663</v>
      </c>
      <c r="E727" s="561" t="s">
        <v>9948</v>
      </c>
      <c r="F727" s="561" t="s">
        <v>9737</v>
      </c>
      <c r="G727" s="561">
        <v>145</v>
      </c>
      <c r="H727" s="561">
        <v>5</v>
      </c>
      <c r="I727" s="561">
        <v>4</v>
      </c>
      <c r="J727" s="561">
        <v>11</v>
      </c>
      <c r="K727" s="561">
        <v>9</v>
      </c>
      <c r="L727" s="561">
        <v>6</v>
      </c>
      <c r="M727" s="561">
        <v>13</v>
      </c>
      <c r="N727" s="561">
        <v>58</v>
      </c>
      <c r="O727" s="561">
        <v>28</v>
      </c>
      <c r="P727" s="563">
        <v>4</v>
      </c>
      <c r="Q727" s="563">
        <v>7</v>
      </c>
    </row>
    <row r="728" spans="1:17" hidden="1" x14ac:dyDescent="0.25">
      <c r="A728" s="561" t="s">
        <v>9684</v>
      </c>
      <c r="B728" s="561" t="s">
        <v>9946</v>
      </c>
      <c r="C728" s="561" t="s">
        <v>9947</v>
      </c>
      <c r="D728" s="562" t="s">
        <v>6663</v>
      </c>
      <c r="E728" s="561" t="s">
        <v>9948</v>
      </c>
      <c r="F728" s="561" t="s">
        <v>9738</v>
      </c>
      <c r="G728" s="561">
        <v>5151</v>
      </c>
      <c r="H728" s="561">
        <v>15</v>
      </c>
      <c r="I728" s="561">
        <v>11</v>
      </c>
      <c r="J728" s="561">
        <v>70</v>
      </c>
      <c r="K728" s="561">
        <v>71</v>
      </c>
      <c r="L728" s="561">
        <v>481</v>
      </c>
      <c r="M728" s="561">
        <v>424</v>
      </c>
      <c r="N728" s="561">
        <v>1363</v>
      </c>
      <c r="O728" s="561">
        <v>1059</v>
      </c>
      <c r="P728" s="563">
        <v>533</v>
      </c>
      <c r="Q728" s="563">
        <v>1124</v>
      </c>
    </row>
    <row r="729" spans="1:17" hidden="1" x14ac:dyDescent="0.25">
      <c r="A729" s="561" t="s">
        <v>9684</v>
      </c>
      <c r="B729" s="561" t="s">
        <v>9946</v>
      </c>
      <c r="C729" s="561" t="s">
        <v>9947</v>
      </c>
      <c r="D729" s="562" t="s">
        <v>6663</v>
      </c>
      <c r="E729" s="561" t="s">
        <v>9948</v>
      </c>
      <c r="F729" s="561" t="s">
        <v>9739</v>
      </c>
      <c r="G729" s="561">
        <v>28672</v>
      </c>
      <c r="H729" s="561">
        <v>128</v>
      </c>
      <c r="I729" s="561">
        <v>100</v>
      </c>
      <c r="J729" s="561">
        <v>727</v>
      </c>
      <c r="K729" s="561">
        <v>681</v>
      </c>
      <c r="L729" s="561">
        <v>2850</v>
      </c>
      <c r="M729" s="561">
        <v>2789</v>
      </c>
      <c r="N729" s="561">
        <v>8297</v>
      </c>
      <c r="O729" s="561">
        <v>6464</v>
      </c>
      <c r="P729" s="563">
        <v>2092</v>
      </c>
      <c r="Q729" s="563">
        <v>4544</v>
      </c>
    </row>
    <row r="730" spans="1:17" hidden="1" x14ac:dyDescent="0.25">
      <c r="A730" s="561" t="s">
        <v>9684</v>
      </c>
      <c r="B730" s="561" t="s">
        <v>9949</v>
      </c>
      <c r="C730" s="561" t="s">
        <v>9950</v>
      </c>
      <c r="D730" s="562" t="s">
        <v>6686</v>
      </c>
      <c r="E730" s="561" t="s">
        <v>9951</v>
      </c>
      <c r="F730" s="561" t="s">
        <v>9732</v>
      </c>
      <c r="G730" s="561">
        <v>92</v>
      </c>
      <c r="H730" s="561">
        <v>0</v>
      </c>
      <c r="I730" s="561">
        <v>0</v>
      </c>
      <c r="J730" s="561">
        <v>2</v>
      </c>
      <c r="K730" s="561">
        <v>0</v>
      </c>
      <c r="L730" s="561">
        <v>2</v>
      </c>
      <c r="M730" s="561">
        <v>4</v>
      </c>
      <c r="N730" s="561">
        <v>40</v>
      </c>
      <c r="O730" s="561">
        <v>24</v>
      </c>
      <c r="P730" s="563">
        <v>7</v>
      </c>
      <c r="Q730" s="563">
        <v>13</v>
      </c>
    </row>
    <row r="731" spans="1:17" hidden="1" x14ac:dyDescent="0.25">
      <c r="A731" s="561" t="s">
        <v>9684</v>
      </c>
      <c r="B731" s="561" t="s">
        <v>9949</v>
      </c>
      <c r="C731" s="561" t="s">
        <v>9950</v>
      </c>
      <c r="D731" s="562" t="s">
        <v>6686</v>
      </c>
      <c r="E731" s="561" t="s">
        <v>9951</v>
      </c>
      <c r="F731" s="561" t="s">
        <v>9733</v>
      </c>
      <c r="G731" s="561">
        <v>25690</v>
      </c>
      <c r="H731" s="561">
        <v>101</v>
      </c>
      <c r="I731" s="561">
        <v>98</v>
      </c>
      <c r="J731" s="561">
        <v>594</v>
      </c>
      <c r="K731" s="561">
        <v>569</v>
      </c>
      <c r="L731" s="561">
        <v>2146</v>
      </c>
      <c r="M731" s="561">
        <v>2018</v>
      </c>
      <c r="N731" s="561">
        <v>6971</v>
      </c>
      <c r="O731" s="561">
        <v>5339</v>
      </c>
      <c r="P731" s="563">
        <v>2519</v>
      </c>
      <c r="Q731" s="563">
        <v>5335</v>
      </c>
    </row>
    <row r="732" spans="1:17" hidden="1" x14ac:dyDescent="0.25">
      <c r="A732" s="561" t="s">
        <v>9684</v>
      </c>
      <c r="B732" s="561" t="s">
        <v>9949</v>
      </c>
      <c r="C732" s="561" t="s">
        <v>9950</v>
      </c>
      <c r="D732" s="562" t="s">
        <v>6686</v>
      </c>
      <c r="E732" s="561" t="s">
        <v>9951</v>
      </c>
      <c r="F732" s="561" t="s">
        <v>9734</v>
      </c>
      <c r="G732" s="561">
        <v>230</v>
      </c>
      <c r="H732" s="561">
        <v>0</v>
      </c>
      <c r="I732" s="561">
        <v>0</v>
      </c>
      <c r="J732" s="561">
        <v>2</v>
      </c>
      <c r="K732" s="561">
        <v>2</v>
      </c>
      <c r="L732" s="561">
        <v>15</v>
      </c>
      <c r="M732" s="561">
        <v>9</v>
      </c>
      <c r="N732" s="561">
        <v>125</v>
      </c>
      <c r="O732" s="561">
        <v>45</v>
      </c>
      <c r="P732" s="563">
        <v>16</v>
      </c>
      <c r="Q732" s="563">
        <v>16</v>
      </c>
    </row>
    <row r="733" spans="1:17" hidden="1" x14ac:dyDescent="0.25">
      <c r="A733" s="561" t="s">
        <v>9684</v>
      </c>
      <c r="B733" s="561" t="s">
        <v>9949</v>
      </c>
      <c r="C733" s="561" t="s">
        <v>9950</v>
      </c>
      <c r="D733" s="562" t="s">
        <v>6686</v>
      </c>
      <c r="E733" s="561" t="s">
        <v>9951</v>
      </c>
      <c r="F733" s="561" t="s">
        <v>9735</v>
      </c>
      <c r="G733" s="561">
        <v>36</v>
      </c>
      <c r="H733" s="561">
        <v>0</v>
      </c>
      <c r="I733" s="561">
        <v>0</v>
      </c>
      <c r="J733" s="561">
        <v>0</v>
      </c>
      <c r="K733" s="561">
        <v>1</v>
      </c>
      <c r="L733" s="561">
        <v>2</v>
      </c>
      <c r="M733" s="561">
        <v>1</v>
      </c>
      <c r="N733" s="561">
        <v>15</v>
      </c>
      <c r="O733" s="561">
        <v>9</v>
      </c>
      <c r="P733" s="563">
        <v>1</v>
      </c>
      <c r="Q733" s="563">
        <v>7</v>
      </c>
    </row>
    <row r="734" spans="1:17" hidden="1" x14ac:dyDescent="0.25">
      <c r="A734" s="561" t="s">
        <v>9684</v>
      </c>
      <c r="B734" s="561" t="s">
        <v>9949</v>
      </c>
      <c r="C734" s="561" t="s">
        <v>9950</v>
      </c>
      <c r="D734" s="562" t="s">
        <v>6686</v>
      </c>
      <c r="E734" s="561" t="s">
        <v>9951</v>
      </c>
      <c r="F734" s="561" t="s">
        <v>9736</v>
      </c>
      <c r="G734" s="561">
        <v>104</v>
      </c>
      <c r="H734" s="561">
        <v>0</v>
      </c>
      <c r="I734" s="561">
        <v>0</v>
      </c>
      <c r="J734" s="561">
        <v>0</v>
      </c>
      <c r="K734" s="561">
        <v>0</v>
      </c>
      <c r="L734" s="561">
        <v>8</v>
      </c>
      <c r="M734" s="561">
        <v>4</v>
      </c>
      <c r="N734" s="561">
        <v>40</v>
      </c>
      <c r="O734" s="561">
        <v>30</v>
      </c>
      <c r="P734" s="563">
        <v>9</v>
      </c>
      <c r="Q734" s="563">
        <v>13</v>
      </c>
    </row>
    <row r="735" spans="1:17" hidden="1" x14ac:dyDescent="0.25">
      <c r="A735" s="561" t="s">
        <v>9684</v>
      </c>
      <c r="B735" s="561" t="s">
        <v>9949</v>
      </c>
      <c r="C735" s="561" t="s">
        <v>9950</v>
      </c>
      <c r="D735" s="562" t="s">
        <v>6686</v>
      </c>
      <c r="E735" s="561" t="s">
        <v>9951</v>
      </c>
      <c r="F735" s="561" t="s">
        <v>9737</v>
      </c>
      <c r="G735" s="561">
        <v>433</v>
      </c>
      <c r="H735" s="561">
        <v>4</v>
      </c>
      <c r="I735" s="561">
        <v>9</v>
      </c>
      <c r="J735" s="561">
        <v>5</v>
      </c>
      <c r="K735" s="561">
        <v>5</v>
      </c>
      <c r="L735" s="561">
        <v>45</v>
      </c>
      <c r="M735" s="561">
        <v>36</v>
      </c>
      <c r="N735" s="561">
        <v>101</v>
      </c>
      <c r="O735" s="561">
        <v>118</v>
      </c>
      <c r="P735" s="563">
        <v>34</v>
      </c>
      <c r="Q735" s="563">
        <v>76</v>
      </c>
    </row>
    <row r="736" spans="1:17" hidden="1" x14ac:dyDescent="0.25">
      <c r="A736" s="561" t="s">
        <v>9684</v>
      </c>
      <c r="B736" s="561" t="s">
        <v>9949</v>
      </c>
      <c r="C736" s="561" t="s">
        <v>9950</v>
      </c>
      <c r="D736" s="562" t="s">
        <v>6686</v>
      </c>
      <c r="E736" s="561" t="s">
        <v>9951</v>
      </c>
      <c r="F736" s="561" t="s">
        <v>9738</v>
      </c>
      <c r="G736" s="561">
        <v>594</v>
      </c>
      <c r="H736" s="561">
        <v>0</v>
      </c>
      <c r="I736" s="561">
        <v>1</v>
      </c>
      <c r="J736" s="561">
        <v>8</v>
      </c>
      <c r="K736" s="561">
        <v>6</v>
      </c>
      <c r="L736" s="561">
        <v>38</v>
      </c>
      <c r="M736" s="561">
        <v>31</v>
      </c>
      <c r="N736" s="561">
        <v>239</v>
      </c>
      <c r="O736" s="561">
        <v>158</v>
      </c>
      <c r="P736" s="563">
        <v>38</v>
      </c>
      <c r="Q736" s="563">
        <v>75</v>
      </c>
    </row>
    <row r="737" spans="1:17" hidden="1" x14ac:dyDescent="0.25">
      <c r="A737" s="561" t="s">
        <v>9684</v>
      </c>
      <c r="B737" s="561" t="s">
        <v>9949</v>
      </c>
      <c r="C737" s="561" t="s">
        <v>9950</v>
      </c>
      <c r="D737" s="562" t="s">
        <v>6686</v>
      </c>
      <c r="E737" s="561" t="s">
        <v>9951</v>
      </c>
      <c r="F737" s="561" t="s">
        <v>9739</v>
      </c>
      <c r="G737" s="561">
        <v>27179</v>
      </c>
      <c r="H737" s="561">
        <v>105</v>
      </c>
      <c r="I737" s="561">
        <v>108</v>
      </c>
      <c r="J737" s="561">
        <v>611</v>
      </c>
      <c r="K737" s="561">
        <v>583</v>
      </c>
      <c r="L737" s="561">
        <v>2256</v>
      </c>
      <c r="M737" s="561">
        <v>2103</v>
      </c>
      <c r="N737" s="561">
        <v>7531</v>
      </c>
      <c r="O737" s="561">
        <v>5723</v>
      </c>
      <c r="P737" s="563">
        <v>2624</v>
      </c>
      <c r="Q737" s="563">
        <v>5535</v>
      </c>
    </row>
    <row r="738" spans="1:17" hidden="1" x14ac:dyDescent="0.25">
      <c r="A738" s="561" t="s">
        <v>9684</v>
      </c>
      <c r="B738" s="561" t="s">
        <v>9952</v>
      </c>
      <c r="C738" s="561" t="s">
        <v>9953</v>
      </c>
      <c r="D738" s="562" t="s">
        <v>4293</v>
      </c>
      <c r="E738" s="561" t="s">
        <v>9954</v>
      </c>
      <c r="F738" s="561" t="s">
        <v>9732</v>
      </c>
      <c r="G738" s="561">
        <v>383</v>
      </c>
      <c r="H738" s="561">
        <v>1</v>
      </c>
      <c r="I738" s="561">
        <v>1</v>
      </c>
      <c r="J738" s="561">
        <v>4</v>
      </c>
      <c r="K738" s="561">
        <v>7</v>
      </c>
      <c r="L738" s="561">
        <v>25</v>
      </c>
      <c r="M738" s="561">
        <v>21</v>
      </c>
      <c r="N738" s="561">
        <v>180</v>
      </c>
      <c r="O738" s="561">
        <v>87</v>
      </c>
      <c r="P738" s="563">
        <v>25</v>
      </c>
      <c r="Q738" s="563">
        <v>32</v>
      </c>
    </row>
    <row r="739" spans="1:17" hidden="1" x14ac:dyDescent="0.25">
      <c r="A739" s="561" t="s">
        <v>9684</v>
      </c>
      <c r="B739" s="561" t="s">
        <v>9952</v>
      </c>
      <c r="C739" s="561" t="s">
        <v>9953</v>
      </c>
      <c r="D739" s="562" t="s">
        <v>4293</v>
      </c>
      <c r="E739" s="561" t="s">
        <v>9954</v>
      </c>
      <c r="F739" s="561" t="s">
        <v>9733</v>
      </c>
      <c r="G739" s="561">
        <v>8545</v>
      </c>
      <c r="H739" s="561">
        <v>73</v>
      </c>
      <c r="I739" s="561">
        <v>64</v>
      </c>
      <c r="J739" s="561">
        <v>163</v>
      </c>
      <c r="K739" s="561">
        <v>159</v>
      </c>
      <c r="L739" s="561">
        <v>600</v>
      </c>
      <c r="M739" s="561">
        <v>588</v>
      </c>
      <c r="N739" s="561">
        <v>2333</v>
      </c>
      <c r="O739" s="561">
        <v>1853</v>
      </c>
      <c r="P739" s="563">
        <v>843</v>
      </c>
      <c r="Q739" s="563">
        <v>1869</v>
      </c>
    </row>
    <row r="740" spans="1:17" hidden="1" x14ac:dyDescent="0.25">
      <c r="A740" s="561" t="s">
        <v>9684</v>
      </c>
      <c r="B740" s="561" t="s">
        <v>9952</v>
      </c>
      <c r="C740" s="561" t="s">
        <v>9953</v>
      </c>
      <c r="D740" s="562" t="s">
        <v>4293</v>
      </c>
      <c r="E740" s="561" t="s">
        <v>9954</v>
      </c>
      <c r="F740" s="561" t="s">
        <v>9734</v>
      </c>
      <c r="G740" s="561">
        <v>512</v>
      </c>
      <c r="H740" s="561">
        <v>2</v>
      </c>
      <c r="I740" s="561">
        <v>0</v>
      </c>
      <c r="J740" s="561">
        <v>12</v>
      </c>
      <c r="K740" s="561">
        <v>11</v>
      </c>
      <c r="L740" s="561">
        <v>38</v>
      </c>
      <c r="M740" s="561">
        <v>26</v>
      </c>
      <c r="N740" s="561">
        <v>219</v>
      </c>
      <c r="O740" s="561">
        <v>116</v>
      </c>
      <c r="P740" s="563">
        <v>39</v>
      </c>
      <c r="Q740" s="563">
        <v>49</v>
      </c>
    </row>
    <row r="741" spans="1:17" hidden="1" x14ac:dyDescent="0.25">
      <c r="A741" s="561" t="s">
        <v>9684</v>
      </c>
      <c r="B741" s="561" t="s">
        <v>9952</v>
      </c>
      <c r="C741" s="561" t="s">
        <v>9953</v>
      </c>
      <c r="D741" s="562" t="s">
        <v>4293</v>
      </c>
      <c r="E741" s="561" t="s">
        <v>9954</v>
      </c>
      <c r="F741" s="561" t="s">
        <v>9735</v>
      </c>
      <c r="G741" s="561">
        <v>244</v>
      </c>
      <c r="H741" s="561">
        <v>0</v>
      </c>
      <c r="I741" s="561">
        <v>0</v>
      </c>
      <c r="J741" s="561">
        <v>2</v>
      </c>
      <c r="K741" s="561">
        <v>2</v>
      </c>
      <c r="L741" s="561">
        <v>9</v>
      </c>
      <c r="M741" s="561">
        <v>14</v>
      </c>
      <c r="N741" s="561">
        <v>98</v>
      </c>
      <c r="O741" s="561">
        <v>48</v>
      </c>
      <c r="P741" s="563">
        <v>32</v>
      </c>
      <c r="Q741" s="563">
        <v>39</v>
      </c>
    </row>
    <row r="742" spans="1:17" hidden="1" x14ac:dyDescent="0.25">
      <c r="A742" s="561" t="s">
        <v>9684</v>
      </c>
      <c r="B742" s="561" t="s">
        <v>9952</v>
      </c>
      <c r="C742" s="561" t="s">
        <v>9953</v>
      </c>
      <c r="D742" s="562" t="s">
        <v>4293</v>
      </c>
      <c r="E742" s="561" t="s">
        <v>9954</v>
      </c>
      <c r="F742" s="561" t="s">
        <v>9736</v>
      </c>
      <c r="G742" s="561">
        <v>396</v>
      </c>
      <c r="H742" s="561">
        <v>0</v>
      </c>
      <c r="I742" s="561">
        <v>0</v>
      </c>
      <c r="J742" s="561">
        <v>8</v>
      </c>
      <c r="K742" s="561">
        <v>12</v>
      </c>
      <c r="L742" s="561">
        <v>38</v>
      </c>
      <c r="M742" s="561">
        <v>36</v>
      </c>
      <c r="N742" s="561">
        <v>132</v>
      </c>
      <c r="O742" s="561">
        <v>94</v>
      </c>
      <c r="P742" s="563">
        <v>25</v>
      </c>
      <c r="Q742" s="563">
        <v>51</v>
      </c>
    </row>
    <row r="743" spans="1:17" hidden="1" x14ac:dyDescent="0.25">
      <c r="A743" s="561" t="s">
        <v>9684</v>
      </c>
      <c r="B743" s="561" t="s">
        <v>9952</v>
      </c>
      <c r="C743" s="561" t="s">
        <v>9953</v>
      </c>
      <c r="D743" s="562" t="s">
        <v>4293</v>
      </c>
      <c r="E743" s="561" t="s">
        <v>9954</v>
      </c>
      <c r="F743" s="561" t="s">
        <v>9737</v>
      </c>
      <c r="G743" s="561">
        <v>603</v>
      </c>
      <c r="H743" s="561">
        <v>2</v>
      </c>
      <c r="I743" s="561">
        <v>4</v>
      </c>
      <c r="J743" s="561">
        <v>15</v>
      </c>
      <c r="K743" s="561">
        <v>18</v>
      </c>
      <c r="L743" s="561">
        <v>50</v>
      </c>
      <c r="M743" s="561">
        <v>54</v>
      </c>
      <c r="N743" s="561">
        <v>213</v>
      </c>
      <c r="O743" s="561">
        <v>143</v>
      </c>
      <c r="P743" s="563">
        <v>36</v>
      </c>
      <c r="Q743" s="563">
        <v>68</v>
      </c>
    </row>
    <row r="744" spans="1:17" hidden="1" x14ac:dyDescent="0.25">
      <c r="A744" s="561" t="s">
        <v>9684</v>
      </c>
      <c r="B744" s="561" t="s">
        <v>9952</v>
      </c>
      <c r="C744" s="561" t="s">
        <v>9953</v>
      </c>
      <c r="D744" s="562" t="s">
        <v>4293</v>
      </c>
      <c r="E744" s="561" t="s">
        <v>9954</v>
      </c>
      <c r="F744" s="561" t="s">
        <v>9738</v>
      </c>
      <c r="G744" s="561">
        <v>35183</v>
      </c>
      <c r="H744" s="561">
        <v>91</v>
      </c>
      <c r="I744" s="561">
        <v>83</v>
      </c>
      <c r="J744" s="561">
        <v>1018</v>
      </c>
      <c r="K744" s="561">
        <v>922</v>
      </c>
      <c r="L744" s="561">
        <v>3032</v>
      </c>
      <c r="M744" s="561">
        <v>2952</v>
      </c>
      <c r="N744" s="561">
        <v>9540</v>
      </c>
      <c r="O744" s="561">
        <v>7745</v>
      </c>
      <c r="P744" s="563">
        <v>3182</v>
      </c>
      <c r="Q744" s="563">
        <v>6618</v>
      </c>
    </row>
    <row r="745" spans="1:17" hidden="1" x14ac:dyDescent="0.25">
      <c r="A745" s="561" t="s">
        <v>9684</v>
      </c>
      <c r="B745" s="561" t="s">
        <v>9952</v>
      </c>
      <c r="C745" s="561" t="s">
        <v>9953</v>
      </c>
      <c r="D745" s="562" t="s">
        <v>4293</v>
      </c>
      <c r="E745" s="561" t="s">
        <v>9954</v>
      </c>
      <c r="F745" s="561" t="s">
        <v>9739</v>
      </c>
      <c r="G745" s="561">
        <v>45866</v>
      </c>
      <c r="H745" s="561">
        <v>169</v>
      </c>
      <c r="I745" s="561">
        <v>152</v>
      </c>
      <c r="J745" s="561">
        <v>1222</v>
      </c>
      <c r="K745" s="561">
        <v>1131</v>
      </c>
      <c r="L745" s="561">
        <v>3792</v>
      </c>
      <c r="M745" s="561">
        <v>3691</v>
      </c>
      <c r="N745" s="561">
        <v>12715</v>
      </c>
      <c r="O745" s="561">
        <v>10086</v>
      </c>
      <c r="P745" s="563">
        <v>4182</v>
      </c>
      <c r="Q745" s="563">
        <v>8726</v>
      </c>
    </row>
    <row r="746" spans="1:17" hidden="1" x14ac:dyDescent="0.25">
      <c r="A746" s="561" t="s">
        <v>9684</v>
      </c>
      <c r="B746" s="561" t="s">
        <v>9955</v>
      </c>
      <c r="C746" s="561" t="s">
        <v>9956</v>
      </c>
      <c r="D746" s="562" t="s">
        <v>6431</v>
      </c>
      <c r="E746" s="561" t="s">
        <v>9957</v>
      </c>
      <c r="F746" s="561" t="s">
        <v>9732</v>
      </c>
      <c r="G746" s="561">
        <v>48</v>
      </c>
      <c r="H746" s="561">
        <v>0</v>
      </c>
      <c r="I746" s="561">
        <v>0</v>
      </c>
      <c r="J746" s="561">
        <v>1</v>
      </c>
      <c r="K746" s="561">
        <v>0</v>
      </c>
      <c r="L746" s="561">
        <v>0</v>
      </c>
      <c r="M746" s="561">
        <v>4</v>
      </c>
      <c r="N746" s="561">
        <v>28</v>
      </c>
      <c r="O746" s="561">
        <v>13</v>
      </c>
      <c r="P746" s="563">
        <v>1</v>
      </c>
      <c r="Q746" s="563">
        <v>1</v>
      </c>
    </row>
    <row r="747" spans="1:17" hidden="1" x14ac:dyDescent="0.25">
      <c r="A747" s="561" t="s">
        <v>9684</v>
      </c>
      <c r="B747" s="561" t="s">
        <v>9955</v>
      </c>
      <c r="C747" s="561" t="s">
        <v>9956</v>
      </c>
      <c r="D747" s="562" t="s">
        <v>6431</v>
      </c>
      <c r="E747" s="561" t="s">
        <v>9957</v>
      </c>
      <c r="F747" s="561" t="s">
        <v>9733</v>
      </c>
      <c r="G747" s="561">
        <v>3911</v>
      </c>
      <c r="H747" s="561">
        <v>17</v>
      </c>
      <c r="I747" s="561">
        <v>5</v>
      </c>
      <c r="J747" s="561">
        <v>70</v>
      </c>
      <c r="K747" s="561">
        <v>72</v>
      </c>
      <c r="L747" s="561">
        <v>335</v>
      </c>
      <c r="M747" s="561">
        <v>324</v>
      </c>
      <c r="N747" s="561">
        <v>1092</v>
      </c>
      <c r="O747" s="561">
        <v>795</v>
      </c>
      <c r="P747" s="563">
        <v>377</v>
      </c>
      <c r="Q747" s="563">
        <v>824</v>
      </c>
    </row>
    <row r="748" spans="1:17" hidden="1" x14ac:dyDescent="0.25">
      <c r="A748" s="561" t="s">
        <v>9684</v>
      </c>
      <c r="B748" s="561" t="s">
        <v>9955</v>
      </c>
      <c r="C748" s="561" t="s">
        <v>9956</v>
      </c>
      <c r="D748" s="562" t="s">
        <v>6431</v>
      </c>
      <c r="E748" s="561" t="s">
        <v>9957</v>
      </c>
      <c r="F748" s="561" t="s">
        <v>9734</v>
      </c>
      <c r="G748" s="561">
        <v>937</v>
      </c>
      <c r="H748" s="561">
        <v>0</v>
      </c>
      <c r="I748" s="561">
        <v>2</v>
      </c>
      <c r="J748" s="561">
        <v>6</v>
      </c>
      <c r="K748" s="561">
        <v>13</v>
      </c>
      <c r="L748" s="561">
        <v>91</v>
      </c>
      <c r="M748" s="561">
        <v>96</v>
      </c>
      <c r="N748" s="561">
        <v>401</v>
      </c>
      <c r="O748" s="561">
        <v>206</v>
      </c>
      <c r="P748" s="563">
        <v>46</v>
      </c>
      <c r="Q748" s="563">
        <v>76</v>
      </c>
    </row>
    <row r="749" spans="1:17" hidden="1" x14ac:dyDescent="0.25">
      <c r="A749" s="561" t="s">
        <v>9684</v>
      </c>
      <c r="B749" s="561" t="s">
        <v>9955</v>
      </c>
      <c r="C749" s="561" t="s">
        <v>9956</v>
      </c>
      <c r="D749" s="562" t="s">
        <v>6431</v>
      </c>
      <c r="E749" s="561" t="s">
        <v>9957</v>
      </c>
      <c r="F749" s="561" t="s">
        <v>9735</v>
      </c>
      <c r="G749" s="561">
        <v>9</v>
      </c>
      <c r="H749" s="561">
        <v>0</v>
      </c>
      <c r="I749" s="561">
        <v>0</v>
      </c>
      <c r="J749" s="561">
        <v>0</v>
      </c>
      <c r="K749" s="561">
        <v>0</v>
      </c>
      <c r="L749" s="561">
        <v>0</v>
      </c>
      <c r="M749" s="561">
        <v>1</v>
      </c>
      <c r="N749" s="561">
        <v>2</v>
      </c>
      <c r="O749" s="561">
        <v>4</v>
      </c>
      <c r="P749" s="563">
        <v>1</v>
      </c>
      <c r="Q749" s="563">
        <v>1</v>
      </c>
    </row>
    <row r="750" spans="1:17" hidden="1" x14ac:dyDescent="0.25">
      <c r="A750" s="561" t="s">
        <v>9684</v>
      </c>
      <c r="B750" s="561" t="s">
        <v>9955</v>
      </c>
      <c r="C750" s="561" t="s">
        <v>9956</v>
      </c>
      <c r="D750" s="562" t="s">
        <v>6431</v>
      </c>
      <c r="E750" s="561" t="s">
        <v>9957</v>
      </c>
      <c r="F750" s="561" t="s">
        <v>9736</v>
      </c>
      <c r="G750" s="561">
        <v>130</v>
      </c>
      <c r="H750" s="561">
        <v>1</v>
      </c>
      <c r="I750" s="561">
        <v>0</v>
      </c>
      <c r="J750" s="561">
        <v>4</v>
      </c>
      <c r="K750" s="561">
        <v>4</v>
      </c>
      <c r="L750" s="561">
        <v>7</v>
      </c>
      <c r="M750" s="561">
        <v>11</v>
      </c>
      <c r="N750" s="561">
        <v>49</v>
      </c>
      <c r="O750" s="561">
        <v>30</v>
      </c>
      <c r="P750" s="563">
        <v>9</v>
      </c>
      <c r="Q750" s="563">
        <v>15</v>
      </c>
    </row>
    <row r="751" spans="1:17" hidden="1" x14ac:dyDescent="0.25">
      <c r="A751" s="561" t="s">
        <v>9684</v>
      </c>
      <c r="B751" s="561" t="s">
        <v>9955</v>
      </c>
      <c r="C751" s="561" t="s">
        <v>9956</v>
      </c>
      <c r="D751" s="562" t="s">
        <v>6431</v>
      </c>
      <c r="E751" s="561" t="s">
        <v>9957</v>
      </c>
      <c r="F751" s="561" t="s">
        <v>9737</v>
      </c>
      <c r="G751" s="561">
        <v>8147</v>
      </c>
      <c r="H751" s="561">
        <v>36</v>
      </c>
      <c r="I751" s="561">
        <v>19</v>
      </c>
      <c r="J751" s="561">
        <v>200</v>
      </c>
      <c r="K751" s="561">
        <v>182</v>
      </c>
      <c r="L751" s="561">
        <v>649</v>
      </c>
      <c r="M751" s="561">
        <v>623</v>
      </c>
      <c r="N751" s="561">
        <v>2296</v>
      </c>
      <c r="O751" s="561">
        <v>1655</v>
      </c>
      <c r="P751" s="563">
        <v>845</v>
      </c>
      <c r="Q751" s="563">
        <v>1642</v>
      </c>
    </row>
    <row r="752" spans="1:17" hidden="1" x14ac:dyDescent="0.25">
      <c r="A752" s="561" t="s">
        <v>9684</v>
      </c>
      <c r="B752" s="561" t="s">
        <v>9955</v>
      </c>
      <c r="C752" s="561" t="s">
        <v>9956</v>
      </c>
      <c r="D752" s="562" t="s">
        <v>6431</v>
      </c>
      <c r="E752" s="561" t="s">
        <v>9957</v>
      </c>
      <c r="F752" s="561" t="s">
        <v>9738</v>
      </c>
      <c r="G752" s="561">
        <v>7142</v>
      </c>
      <c r="H752" s="561">
        <v>21</v>
      </c>
      <c r="I752" s="561">
        <v>22</v>
      </c>
      <c r="J752" s="561">
        <v>118</v>
      </c>
      <c r="K752" s="561">
        <v>107</v>
      </c>
      <c r="L752" s="561">
        <v>655</v>
      </c>
      <c r="M752" s="561">
        <v>596</v>
      </c>
      <c r="N752" s="561">
        <v>2216</v>
      </c>
      <c r="O752" s="561">
        <v>1492</v>
      </c>
      <c r="P752" s="563">
        <v>660</v>
      </c>
      <c r="Q752" s="563">
        <v>1255</v>
      </c>
    </row>
    <row r="753" spans="1:17" hidden="1" x14ac:dyDescent="0.25">
      <c r="A753" s="561" t="s">
        <v>9684</v>
      </c>
      <c r="B753" s="561" t="s">
        <v>9955</v>
      </c>
      <c r="C753" s="561" t="s">
        <v>9956</v>
      </c>
      <c r="D753" s="562" t="s">
        <v>6431</v>
      </c>
      <c r="E753" s="561" t="s">
        <v>9957</v>
      </c>
      <c r="F753" s="561" t="s">
        <v>9739</v>
      </c>
      <c r="G753" s="561">
        <v>20324</v>
      </c>
      <c r="H753" s="561">
        <v>75</v>
      </c>
      <c r="I753" s="561">
        <v>48</v>
      </c>
      <c r="J753" s="561">
        <v>399</v>
      </c>
      <c r="K753" s="561">
        <v>378</v>
      </c>
      <c r="L753" s="561">
        <v>1737</v>
      </c>
      <c r="M753" s="561">
        <v>1655</v>
      </c>
      <c r="N753" s="561">
        <v>6084</v>
      </c>
      <c r="O753" s="561">
        <v>4195</v>
      </c>
      <c r="P753" s="563">
        <v>1939</v>
      </c>
      <c r="Q753" s="563">
        <v>3814</v>
      </c>
    </row>
    <row r="754" spans="1:17" hidden="1" x14ac:dyDescent="0.25">
      <c r="A754" s="561"/>
      <c r="B754" s="561"/>
      <c r="C754" s="561" t="s">
        <v>9739</v>
      </c>
      <c r="D754" s="562"/>
      <c r="E754" s="561"/>
      <c r="F754" s="561"/>
      <c r="G754" s="561">
        <v>976503</v>
      </c>
      <c r="H754" s="561">
        <v>3655</v>
      </c>
      <c r="I754" s="561">
        <v>3319</v>
      </c>
      <c r="J754" s="561">
        <v>23344</v>
      </c>
      <c r="K754" s="561">
        <v>21860</v>
      </c>
      <c r="L754" s="561">
        <v>88126</v>
      </c>
      <c r="M754" s="561">
        <v>83199</v>
      </c>
      <c r="N754" s="561">
        <v>279326</v>
      </c>
      <c r="O754" s="561">
        <v>208997</v>
      </c>
      <c r="P754" s="563">
        <v>86565</v>
      </c>
      <c r="Q754" s="563">
        <v>178112</v>
      </c>
    </row>
    <row r="755" spans="1:17" hidden="1" x14ac:dyDescent="0.25">
      <c r="A755" s="566" t="s">
        <v>9739</v>
      </c>
      <c r="B755" s="566"/>
      <c r="C755" s="566"/>
      <c r="D755" s="567"/>
      <c r="E755" s="566"/>
      <c r="F755" s="566"/>
      <c r="G755" s="566">
        <v>3883458</v>
      </c>
      <c r="H755" s="566">
        <v>17419</v>
      </c>
      <c r="I755" s="566">
        <v>16395</v>
      </c>
      <c r="J755" s="566">
        <v>104904</v>
      </c>
      <c r="K755" s="566">
        <v>98675</v>
      </c>
      <c r="L755" s="566">
        <v>329359</v>
      </c>
      <c r="M755" s="566">
        <v>313347</v>
      </c>
      <c r="N755" s="566">
        <v>1058740</v>
      </c>
      <c r="O755" s="566">
        <v>953588</v>
      </c>
      <c r="P755" s="568">
        <v>306565</v>
      </c>
      <c r="Q755" s="568">
        <v>684466</v>
      </c>
    </row>
    <row r="756" spans="1:17" s="569" customFormat="1" x14ac:dyDescent="0.25">
      <c r="D756" s="570"/>
      <c r="P756" s="571"/>
      <c r="Q756" s="571"/>
    </row>
    <row r="757" spans="1:17" s="569" customFormat="1" x14ac:dyDescent="0.25">
      <c r="D757" s="570"/>
      <c r="P757" s="571"/>
      <c r="Q757" s="571"/>
    </row>
    <row r="758" spans="1:17" s="569" customFormat="1" x14ac:dyDescent="0.25">
      <c r="D758" s="570"/>
      <c r="P758" s="571"/>
      <c r="Q758" s="571"/>
    </row>
    <row r="759" spans="1:17" s="569" customFormat="1" x14ac:dyDescent="0.25">
      <c r="D759" s="570"/>
      <c r="P759" s="571"/>
      <c r="Q759" s="571"/>
    </row>
    <row r="760" spans="1:17" s="569" customFormat="1" x14ac:dyDescent="0.25">
      <c r="D760" s="570"/>
      <c r="P760" s="571"/>
      <c r="Q760" s="571"/>
    </row>
    <row r="761" spans="1:17" s="569" customFormat="1" x14ac:dyDescent="0.25">
      <c r="D761" s="570"/>
      <c r="P761" s="571"/>
      <c r="Q761" s="571"/>
    </row>
    <row r="762" spans="1:17" s="569" customFormat="1" x14ac:dyDescent="0.25">
      <c r="D762" s="570"/>
      <c r="P762" s="571"/>
      <c r="Q762" s="571"/>
    </row>
    <row r="763" spans="1:17" s="569" customFormat="1" x14ac:dyDescent="0.25">
      <c r="D763" s="570"/>
      <c r="P763" s="571"/>
      <c r="Q763" s="571"/>
    </row>
    <row r="764" spans="1:17" s="569" customFormat="1" x14ac:dyDescent="0.25">
      <c r="D764" s="570"/>
      <c r="P764" s="571"/>
      <c r="Q764" s="571"/>
    </row>
    <row r="765" spans="1:17" s="569" customFormat="1" x14ac:dyDescent="0.25">
      <c r="D765" s="570"/>
      <c r="P765" s="571"/>
      <c r="Q765" s="571"/>
    </row>
    <row r="766" spans="1:17" s="569" customFormat="1" x14ac:dyDescent="0.25">
      <c r="D766" s="570"/>
      <c r="P766" s="571"/>
      <c r="Q766" s="571"/>
    </row>
    <row r="767" spans="1:17" s="569" customFormat="1" x14ac:dyDescent="0.25">
      <c r="D767" s="570"/>
      <c r="P767" s="571"/>
      <c r="Q767" s="571"/>
    </row>
    <row r="768" spans="1:17" s="569" customFormat="1" x14ac:dyDescent="0.25">
      <c r="D768" s="570"/>
      <c r="P768" s="571"/>
      <c r="Q768" s="571"/>
    </row>
    <row r="769" spans="4:17" s="569" customFormat="1" x14ac:dyDescent="0.25">
      <c r="D769" s="570"/>
      <c r="P769" s="571"/>
      <c r="Q769" s="571"/>
    </row>
    <row r="770" spans="4:17" s="569" customFormat="1" x14ac:dyDescent="0.25">
      <c r="D770" s="570"/>
      <c r="P770" s="571"/>
      <c r="Q770" s="571"/>
    </row>
    <row r="771" spans="4:17" s="569" customFormat="1" x14ac:dyDescent="0.25">
      <c r="D771" s="570"/>
      <c r="P771" s="571"/>
      <c r="Q771" s="571"/>
    </row>
    <row r="772" spans="4:17" s="569" customFormat="1" x14ac:dyDescent="0.25">
      <c r="D772" s="570"/>
      <c r="P772" s="571"/>
      <c r="Q772" s="571"/>
    </row>
    <row r="773" spans="4:17" s="569" customFormat="1" x14ac:dyDescent="0.25">
      <c r="D773" s="570"/>
      <c r="P773" s="571"/>
      <c r="Q773" s="571"/>
    </row>
    <row r="774" spans="4:17" s="569" customFormat="1" x14ac:dyDescent="0.25">
      <c r="D774" s="570"/>
      <c r="P774" s="571"/>
      <c r="Q774" s="571"/>
    </row>
    <row r="775" spans="4:17" s="569" customFormat="1" x14ac:dyDescent="0.25">
      <c r="D775" s="570"/>
      <c r="P775" s="571"/>
      <c r="Q775" s="571"/>
    </row>
    <row r="776" spans="4:17" s="569" customFormat="1" x14ac:dyDescent="0.25">
      <c r="D776" s="570"/>
      <c r="P776" s="571"/>
      <c r="Q776" s="571"/>
    </row>
    <row r="777" spans="4:17" s="569" customFormat="1" x14ac:dyDescent="0.25">
      <c r="D777" s="570"/>
      <c r="P777" s="571"/>
      <c r="Q777" s="571"/>
    </row>
    <row r="778" spans="4:17" s="569" customFormat="1" x14ac:dyDescent="0.25">
      <c r="D778" s="570"/>
      <c r="P778" s="571"/>
      <c r="Q778" s="571"/>
    </row>
    <row r="779" spans="4:17" s="569" customFormat="1" x14ac:dyDescent="0.25">
      <c r="D779" s="570"/>
      <c r="P779" s="571"/>
      <c r="Q779" s="571"/>
    </row>
    <row r="780" spans="4:17" s="569" customFormat="1" x14ac:dyDescent="0.25">
      <c r="D780" s="570"/>
      <c r="P780" s="571"/>
      <c r="Q780" s="571"/>
    </row>
    <row r="781" spans="4:17" s="569" customFormat="1" x14ac:dyDescent="0.25">
      <c r="D781" s="570"/>
      <c r="P781" s="571"/>
      <c r="Q781" s="571"/>
    </row>
    <row r="782" spans="4:17" s="569" customFormat="1" x14ac:dyDescent="0.25">
      <c r="D782" s="570"/>
      <c r="P782" s="571"/>
      <c r="Q782" s="571"/>
    </row>
    <row r="783" spans="4:17" s="569" customFormat="1" x14ac:dyDescent="0.25">
      <c r="D783" s="570"/>
      <c r="P783" s="571"/>
      <c r="Q783" s="571"/>
    </row>
    <row r="784" spans="4:17" s="569" customFormat="1" x14ac:dyDescent="0.25">
      <c r="D784" s="570"/>
      <c r="P784" s="571"/>
      <c r="Q784" s="571"/>
    </row>
    <row r="785" spans="4:17" s="569" customFormat="1" x14ac:dyDescent="0.25">
      <c r="D785" s="570"/>
      <c r="P785" s="571"/>
      <c r="Q785" s="571"/>
    </row>
    <row r="786" spans="4:17" s="569" customFormat="1" x14ac:dyDescent="0.25">
      <c r="D786" s="570"/>
      <c r="P786" s="571"/>
      <c r="Q786" s="571"/>
    </row>
    <row r="787" spans="4:17" s="569" customFormat="1" x14ac:dyDescent="0.25">
      <c r="D787" s="570"/>
      <c r="P787" s="571"/>
      <c r="Q787" s="571"/>
    </row>
    <row r="788" spans="4:17" s="569" customFormat="1" x14ac:dyDescent="0.25">
      <c r="D788" s="570"/>
      <c r="P788" s="571"/>
      <c r="Q788" s="571"/>
    </row>
    <row r="789" spans="4:17" s="569" customFormat="1" x14ac:dyDescent="0.25">
      <c r="D789" s="570"/>
      <c r="P789" s="571"/>
      <c r="Q789" s="571"/>
    </row>
    <row r="790" spans="4:17" s="569" customFormat="1" x14ac:dyDescent="0.25">
      <c r="D790" s="570"/>
      <c r="P790" s="571"/>
      <c r="Q790" s="571"/>
    </row>
    <row r="791" spans="4:17" s="569" customFormat="1" x14ac:dyDescent="0.25">
      <c r="D791" s="570"/>
      <c r="P791" s="571"/>
      <c r="Q791" s="571"/>
    </row>
    <row r="792" spans="4:17" s="569" customFormat="1" x14ac:dyDescent="0.25">
      <c r="D792" s="570"/>
      <c r="P792" s="571"/>
      <c r="Q792" s="571"/>
    </row>
    <row r="793" spans="4:17" s="569" customFormat="1" x14ac:dyDescent="0.25">
      <c r="D793" s="570"/>
      <c r="P793" s="571"/>
      <c r="Q793" s="571"/>
    </row>
    <row r="794" spans="4:17" s="569" customFormat="1" x14ac:dyDescent="0.25">
      <c r="D794" s="570"/>
      <c r="P794" s="571"/>
      <c r="Q794" s="571"/>
    </row>
    <row r="795" spans="4:17" s="569" customFormat="1" x14ac:dyDescent="0.25">
      <c r="D795" s="570"/>
      <c r="P795" s="571"/>
      <c r="Q795" s="571"/>
    </row>
    <row r="796" spans="4:17" s="569" customFormat="1" x14ac:dyDescent="0.25">
      <c r="D796" s="570"/>
      <c r="P796" s="571"/>
      <c r="Q796" s="571"/>
    </row>
    <row r="797" spans="4:17" s="569" customFormat="1" x14ac:dyDescent="0.25">
      <c r="D797" s="570"/>
      <c r="P797" s="571"/>
      <c r="Q797" s="571"/>
    </row>
    <row r="798" spans="4:17" s="569" customFormat="1" x14ac:dyDescent="0.25">
      <c r="D798" s="570"/>
      <c r="P798" s="571"/>
      <c r="Q798" s="571"/>
    </row>
    <row r="799" spans="4:17" s="569" customFormat="1" x14ac:dyDescent="0.25">
      <c r="D799" s="570"/>
      <c r="P799" s="571"/>
      <c r="Q799" s="571"/>
    </row>
    <row r="800" spans="4:17" s="569" customFormat="1" x14ac:dyDescent="0.25">
      <c r="D800" s="570"/>
      <c r="P800" s="571"/>
      <c r="Q800" s="571"/>
    </row>
    <row r="801" spans="4:17" s="569" customFormat="1" x14ac:dyDescent="0.25">
      <c r="D801" s="570"/>
      <c r="P801" s="571"/>
      <c r="Q801" s="571"/>
    </row>
    <row r="802" spans="4:17" s="569" customFormat="1" x14ac:dyDescent="0.25">
      <c r="D802" s="570"/>
      <c r="P802" s="571"/>
      <c r="Q802" s="571"/>
    </row>
    <row r="803" spans="4:17" s="569" customFormat="1" x14ac:dyDescent="0.25">
      <c r="D803" s="570"/>
      <c r="P803" s="571"/>
      <c r="Q803" s="571"/>
    </row>
    <row r="804" spans="4:17" s="569" customFormat="1" x14ac:dyDescent="0.25">
      <c r="D804" s="570"/>
      <c r="P804" s="571"/>
      <c r="Q804" s="571"/>
    </row>
    <row r="805" spans="4:17" s="569" customFormat="1" x14ac:dyDescent="0.25">
      <c r="D805" s="570"/>
      <c r="P805" s="571"/>
      <c r="Q805" s="571"/>
    </row>
    <row r="806" spans="4:17" s="569" customFormat="1" x14ac:dyDescent="0.25">
      <c r="D806" s="570"/>
      <c r="P806" s="571"/>
      <c r="Q806" s="571"/>
    </row>
    <row r="807" spans="4:17" s="569" customFormat="1" x14ac:dyDescent="0.25">
      <c r="D807" s="570"/>
      <c r="P807" s="571"/>
      <c r="Q807" s="571"/>
    </row>
    <row r="808" spans="4:17" s="569" customFormat="1" x14ac:dyDescent="0.25">
      <c r="D808" s="570"/>
      <c r="P808" s="571"/>
      <c r="Q808" s="571"/>
    </row>
    <row r="809" spans="4:17" s="569" customFormat="1" x14ac:dyDescent="0.25">
      <c r="D809" s="570"/>
      <c r="P809" s="571"/>
      <c r="Q809" s="571"/>
    </row>
    <row r="810" spans="4:17" s="569" customFormat="1" x14ac:dyDescent="0.25">
      <c r="D810" s="570"/>
      <c r="P810" s="571"/>
      <c r="Q810" s="571"/>
    </row>
    <row r="811" spans="4:17" s="569" customFormat="1" x14ac:dyDescent="0.25">
      <c r="D811" s="570"/>
      <c r="P811" s="571"/>
      <c r="Q811" s="571"/>
    </row>
    <row r="812" spans="4:17" s="569" customFormat="1" x14ac:dyDescent="0.25">
      <c r="D812" s="570"/>
      <c r="P812" s="571"/>
      <c r="Q812" s="571"/>
    </row>
    <row r="813" spans="4:17" s="569" customFormat="1" x14ac:dyDescent="0.25">
      <c r="D813" s="570"/>
      <c r="P813" s="571"/>
      <c r="Q813" s="571"/>
    </row>
    <row r="814" spans="4:17" s="569" customFormat="1" x14ac:dyDescent="0.25">
      <c r="D814" s="570"/>
      <c r="P814" s="571"/>
      <c r="Q814" s="571"/>
    </row>
    <row r="815" spans="4:17" s="569" customFormat="1" x14ac:dyDescent="0.25">
      <c r="D815" s="570"/>
      <c r="P815" s="571"/>
      <c r="Q815" s="571"/>
    </row>
    <row r="816" spans="4:17" s="569" customFormat="1" x14ac:dyDescent="0.25">
      <c r="D816" s="570"/>
      <c r="P816" s="571"/>
      <c r="Q816" s="571"/>
    </row>
    <row r="817" spans="4:17" s="569" customFormat="1" x14ac:dyDescent="0.25">
      <c r="D817" s="570"/>
      <c r="P817" s="571"/>
      <c r="Q817" s="571"/>
    </row>
    <row r="818" spans="4:17" s="569" customFormat="1" x14ac:dyDescent="0.25">
      <c r="D818" s="570"/>
      <c r="P818" s="571"/>
      <c r="Q818" s="571"/>
    </row>
    <row r="819" spans="4:17" s="569" customFormat="1" x14ac:dyDescent="0.25">
      <c r="D819" s="570"/>
      <c r="P819" s="571"/>
      <c r="Q819" s="571"/>
    </row>
    <row r="820" spans="4:17" s="569" customFormat="1" x14ac:dyDescent="0.25">
      <c r="D820" s="570"/>
      <c r="P820" s="571"/>
      <c r="Q820" s="571"/>
    </row>
    <row r="821" spans="4:17" s="569" customFormat="1" x14ac:dyDescent="0.25">
      <c r="D821" s="570"/>
      <c r="P821" s="571"/>
      <c r="Q821" s="571"/>
    </row>
    <row r="822" spans="4:17" s="569" customFormat="1" x14ac:dyDescent="0.25">
      <c r="D822" s="570"/>
      <c r="P822" s="571"/>
      <c r="Q822" s="571"/>
    </row>
    <row r="823" spans="4:17" s="569" customFormat="1" x14ac:dyDescent="0.25">
      <c r="D823" s="570"/>
      <c r="P823" s="571"/>
      <c r="Q823" s="571"/>
    </row>
    <row r="824" spans="4:17" s="569" customFormat="1" x14ac:dyDescent="0.25">
      <c r="D824" s="570"/>
      <c r="P824" s="571"/>
      <c r="Q824" s="571"/>
    </row>
    <row r="825" spans="4:17" s="569" customFormat="1" x14ac:dyDescent="0.25">
      <c r="D825" s="570"/>
      <c r="P825" s="571"/>
      <c r="Q825" s="571"/>
    </row>
    <row r="826" spans="4:17" s="569" customFormat="1" x14ac:dyDescent="0.25">
      <c r="D826" s="570"/>
      <c r="P826" s="571"/>
      <c r="Q826" s="571"/>
    </row>
    <row r="827" spans="4:17" s="569" customFormat="1" x14ac:dyDescent="0.25">
      <c r="D827" s="570"/>
      <c r="P827" s="571"/>
      <c r="Q827" s="571"/>
    </row>
    <row r="828" spans="4:17" s="569" customFormat="1" x14ac:dyDescent="0.25">
      <c r="D828" s="570"/>
      <c r="P828" s="571"/>
      <c r="Q828" s="571"/>
    </row>
    <row r="829" spans="4:17" s="569" customFormat="1" x14ac:dyDescent="0.25">
      <c r="D829" s="570"/>
      <c r="P829" s="571"/>
      <c r="Q829" s="571"/>
    </row>
    <row r="830" spans="4:17" s="569" customFormat="1" x14ac:dyDescent="0.25">
      <c r="D830" s="570"/>
      <c r="P830" s="571"/>
      <c r="Q830" s="571"/>
    </row>
    <row r="831" spans="4:17" s="569" customFormat="1" x14ac:dyDescent="0.25">
      <c r="D831" s="570"/>
      <c r="P831" s="571"/>
      <c r="Q831" s="571"/>
    </row>
    <row r="832" spans="4:17" s="569" customFormat="1" x14ac:dyDescent="0.25">
      <c r="D832" s="570"/>
      <c r="P832" s="571"/>
      <c r="Q832" s="571"/>
    </row>
    <row r="833" spans="4:17" s="569" customFormat="1" x14ac:dyDescent="0.25">
      <c r="D833" s="570"/>
      <c r="P833" s="571"/>
      <c r="Q833" s="571"/>
    </row>
    <row r="834" spans="4:17" s="569" customFormat="1" x14ac:dyDescent="0.25">
      <c r="D834" s="570"/>
      <c r="P834" s="571"/>
      <c r="Q834" s="571"/>
    </row>
    <row r="835" spans="4:17" s="569" customFormat="1" x14ac:dyDescent="0.25">
      <c r="D835" s="570"/>
      <c r="P835" s="571"/>
      <c r="Q835" s="571"/>
    </row>
    <row r="836" spans="4:17" s="569" customFormat="1" x14ac:dyDescent="0.25">
      <c r="D836" s="570"/>
      <c r="P836" s="571"/>
      <c r="Q836" s="571"/>
    </row>
    <row r="837" spans="4:17" s="569" customFormat="1" x14ac:dyDescent="0.25">
      <c r="D837" s="570"/>
      <c r="P837" s="571"/>
      <c r="Q837" s="571"/>
    </row>
    <row r="838" spans="4:17" s="569" customFormat="1" x14ac:dyDescent="0.25">
      <c r="D838" s="570"/>
      <c r="P838" s="571"/>
      <c r="Q838" s="571"/>
    </row>
    <row r="839" spans="4:17" s="569" customFormat="1" x14ac:dyDescent="0.25">
      <c r="D839" s="570"/>
      <c r="P839" s="571"/>
      <c r="Q839" s="571"/>
    </row>
    <row r="840" spans="4:17" s="569" customFormat="1" x14ac:dyDescent="0.25">
      <c r="D840" s="570"/>
      <c r="P840" s="571"/>
      <c r="Q840" s="571"/>
    </row>
    <row r="841" spans="4:17" s="569" customFormat="1" x14ac:dyDescent="0.25">
      <c r="D841" s="570"/>
      <c r="P841" s="571"/>
      <c r="Q841" s="571"/>
    </row>
    <row r="842" spans="4:17" s="569" customFormat="1" x14ac:dyDescent="0.25">
      <c r="D842" s="570"/>
      <c r="P842" s="571"/>
      <c r="Q842" s="571"/>
    </row>
    <row r="843" spans="4:17" s="569" customFormat="1" x14ac:dyDescent="0.25">
      <c r="D843" s="570"/>
      <c r="P843" s="571"/>
      <c r="Q843" s="571"/>
    </row>
    <row r="844" spans="4:17" s="569" customFormat="1" x14ac:dyDescent="0.25">
      <c r="D844" s="570"/>
      <c r="P844" s="571"/>
      <c r="Q844" s="571"/>
    </row>
    <row r="845" spans="4:17" s="569" customFormat="1" x14ac:dyDescent="0.25">
      <c r="D845" s="570"/>
      <c r="P845" s="571"/>
      <c r="Q845" s="571"/>
    </row>
    <row r="846" spans="4:17" s="569" customFormat="1" x14ac:dyDescent="0.25">
      <c r="D846" s="570"/>
      <c r="P846" s="571"/>
      <c r="Q846" s="571"/>
    </row>
    <row r="847" spans="4:17" s="569" customFormat="1" x14ac:dyDescent="0.25">
      <c r="D847" s="570"/>
      <c r="P847" s="571"/>
      <c r="Q847" s="571"/>
    </row>
    <row r="848" spans="4:17" s="569" customFormat="1" x14ac:dyDescent="0.25">
      <c r="D848" s="570"/>
      <c r="P848" s="571"/>
      <c r="Q848" s="571"/>
    </row>
    <row r="849" spans="4:17" s="569" customFormat="1" x14ac:dyDescent="0.25">
      <c r="D849" s="570"/>
      <c r="P849" s="571"/>
      <c r="Q849" s="571"/>
    </row>
    <row r="850" spans="4:17" s="569" customFormat="1" x14ac:dyDescent="0.25">
      <c r="D850" s="570"/>
      <c r="P850" s="571"/>
      <c r="Q850" s="571"/>
    </row>
    <row r="851" spans="4:17" s="569" customFormat="1" x14ac:dyDescent="0.25">
      <c r="D851" s="570"/>
      <c r="P851" s="571"/>
      <c r="Q851" s="571"/>
    </row>
    <row r="852" spans="4:17" s="569" customFormat="1" x14ac:dyDescent="0.25">
      <c r="D852" s="570"/>
      <c r="P852" s="571"/>
      <c r="Q852" s="571"/>
    </row>
    <row r="853" spans="4:17" s="569" customFormat="1" x14ac:dyDescent="0.25">
      <c r="D853" s="570"/>
      <c r="P853" s="571"/>
      <c r="Q853" s="571"/>
    </row>
    <row r="854" spans="4:17" s="569" customFormat="1" x14ac:dyDescent="0.25">
      <c r="D854" s="570"/>
      <c r="P854" s="571"/>
      <c r="Q854" s="571"/>
    </row>
    <row r="855" spans="4:17" s="569" customFormat="1" x14ac:dyDescent="0.25">
      <c r="D855" s="570"/>
      <c r="P855" s="571"/>
      <c r="Q855" s="571"/>
    </row>
    <row r="856" spans="4:17" s="569" customFormat="1" x14ac:dyDescent="0.25">
      <c r="D856" s="570"/>
      <c r="P856" s="571"/>
      <c r="Q856" s="571"/>
    </row>
    <row r="857" spans="4:17" s="569" customFormat="1" x14ac:dyDescent="0.25">
      <c r="D857" s="570"/>
      <c r="P857" s="571"/>
      <c r="Q857" s="571"/>
    </row>
    <row r="858" spans="4:17" s="569" customFormat="1" x14ac:dyDescent="0.25">
      <c r="D858" s="570"/>
      <c r="P858" s="571"/>
      <c r="Q858" s="571"/>
    </row>
    <row r="859" spans="4:17" s="569" customFormat="1" x14ac:dyDescent="0.25">
      <c r="D859" s="570"/>
      <c r="P859" s="571"/>
      <c r="Q859" s="571"/>
    </row>
    <row r="860" spans="4:17" s="569" customFormat="1" x14ac:dyDescent="0.25">
      <c r="D860" s="570"/>
      <c r="P860" s="571"/>
      <c r="Q860" s="571"/>
    </row>
    <row r="861" spans="4:17" s="569" customFormat="1" x14ac:dyDescent="0.25">
      <c r="D861" s="570"/>
      <c r="P861" s="571"/>
      <c r="Q861" s="571"/>
    </row>
    <row r="862" spans="4:17" s="569" customFormat="1" x14ac:dyDescent="0.25">
      <c r="D862" s="570"/>
      <c r="P862" s="571"/>
      <c r="Q862" s="571"/>
    </row>
    <row r="863" spans="4:17" s="569" customFormat="1" x14ac:dyDescent="0.25">
      <c r="D863" s="570"/>
      <c r="P863" s="571"/>
      <c r="Q863" s="571"/>
    </row>
    <row r="864" spans="4:17" s="569" customFormat="1" x14ac:dyDescent="0.25">
      <c r="D864" s="570"/>
      <c r="P864" s="571"/>
      <c r="Q864" s="571"/>
    </row>
    <row r="865" spans="4:17" s="569" customFormat="1" x14ac:dyDescent="0.25">
      <c r="D865" s="570"/>
      <c r="P865" s="571"/>
      <c r="Q865" s="571"/>
    </row>
    <row r="866" spans="4:17" s="569" customFormat="1" x14ac:dyDescent="0.25">
      <c r="D866" s="570"/>
      <c r="P866" s="571"/>
      <c r="Q866" s="571"/>
    </row>
    <row r="867" spans="4:17" s="569" customFormat="1" x14ac:dyDescent="0.25">
      <c r="D867" s="570"/>
      <c r="P867" s="571"/>
      <c r="Q867" s="571"/>
    </row>
    <row r="868" spans="4:17" s="569" customFormat="1" x14ac:dyDescent="0.25">
      <c r="D868" s="570"/>
      <c r="P868" s="571"/>
      <c r="Q868" s="571"/>
    </row>
    <row r="869" spans="4:17" s="569" customFormat="1" x14ac:dyDescent="0.25">
      <c r="D869" s="570"/>
      <c r="P869" s="571"/>
      <c r="Q869" s="571"/>
    </row>
    <row r="870" spans="4:17" s="569" customFormat="1" x14ac:dyDescent="0.25">
      <c r="D870" s="570"/>
      <c r="P870" s="571"/>
      <c r="Q870" s="571"/>
    </row>
    <row r="871" spans="4:17" s="569" customFormat="1" x14ac:dyDescent="0.25">
      <c r="D871" s="570"/>
      <c r="P871" s="571"/>
      <c r="Q871" s="571"/>
    </row>
    <row r="872" spans="4:17" s="569" customFormat="1" x14ac:dyDescent="0.25">
      <c r="D872" s="570"/>
      <c r="P872" s="571"/>
      <c r="Q872" s="571"/>
    </row>
    <row r="873" spans="4:17" s="569" customFormat="1" x14ac:dyDescent="0.25">
      <c r="D873" s="570"/>
      <c r="P873" s="571"/>
      <c r="Q873" s="571"/>
    </row>
    <row r="874" spans="4:17" s="569" customFormat="1" x14ac:dyDescent="0.25">
      <c r="D874" s="570"/>
      <c r="P874" s="571"/>
      <c r="Q874" s="571"/>
    </row>
    <row r="875" spans="4:17" s="569" customFormat="1" x14ac:dyDescent="0.25">
      <c r="D875" s="570"/>
      <c r="P875" s="571"/>
      <c r="Q875" s="571"/>
    </row>
    <row r="876" spans="4:17" s="569" customFormat="1" x14ac:dyDescent="0.25">
      <c r="D876" s="570"/>
      <c r="P876" s="571"/>
      <c r="Q876" s="571"/>
    </row>
    <row r="877" spans="4:17" s="569" customFormat="1" x14ac:dyDescent="0.25">
      <c r="D877" s="570"/>
      <c r="P877" s="571"/>
      <c r="Q877" s="571"/>
    </row>
    <row r="878" spans="4:17" s="569" customFormat="1" x14ac:dyDescent="0.25">
      <c r="D878" s="570"/>
      <c r="P878" s="571"/>
      <c r="Q878" s="571"/>
    </row>
    <row r="879" spans="4:17" s="569" customFormat="1" x14ac:dyDescent="0.25">
      <c r="D879" s="570"/>
      <c r="P879" s="571"/>
      <c r="Q879" s="571"/>
    </row>
    <row r="880" spans="4:17" s="569" customFormat="1" x14ac:dyDescent="0.25">
      <c r="D880" s="570"/>
      <c r="P880" s="571"/>
      <c r="Q880" s="571"/>
    </row>
    <row r="881" spans="4:17" s="569" customFormat="1" x14ac:dyDescent="0.25">
      <c r="D881" s="570"/>
      <c r="P881" s="571"/>
      <c r="Q881" s="571"/>
    </row>
    <row r="882" spans="4:17" s="569" customFormat="1" x14ac:dyDescent="0.25">
      <c r="D882" s="570"/>
      <c r="P882" s="571"/>
      <c r="Q882" s="571"/>
    </row>
    <row r="883" spans="4:17" s="569" customFormat="1" x14ac:dyDescent="0.25">
      <c r="D883" s="570"/>
      <c r="P883" s="571"/>
      <c r="Q883" s="571"/>
    </row>
    <row r="884" spans="4:17" s="569" customFormat="1" x14ac:dyDescent="0.25">
      <c r="D884" s="570"/>
      <c r="P884" s="571"/>
      <c r="Q884" s="571"/>
    </row>
    <row r="885" spans="4:17" s="569" customFormat="1" x14ac:dyDescent="0.25">
      <c r="D885" s="570"/>
      <c r="P885" s="571"/>
      <c r="Q885" s="571"/>
    </row>
    <row r="886" spans="4:17" s="569" customFormat="1" x14ac:dyDescent="0.25">
      <c r="D886" s="570"/>
      <c r="P886" s="571"/>
      <c r="Q886" s="571"/>
    </row>
    <row r="887" spans="4:17" s="569" customFormat="1" x14ac:dyDescent="0.25">
      <c r="D887" s="570"/>
      <c r="P887" s="571"/>
      <c r="Q887" s="571"/>
    </row>
    <row r="888" spans="4:17" s="569" customFormat="1" x14ac:dyDescent="0.25">
      <c r="D888" s="570"/>
      <c r="P888" s="571"/>
      <c r="Q888" s="571"/>
    </row>
    <row r="889" spans="4:17" s="569" customFormat="1" x14ac:dyDescent="0.25">
      <c r="D889" s="570"/>
      <c r="P889" s="571"/>
      <c r="Q889" s="571"/>
    </row>
    <row r="890" spans="4:17" s="569" customFormat="1" x14ac:dyDescent="0.25">
      <c r="D890" s="570"/>
      <c r="P890" s="571"/>
      <c r="Q890" s="571"/>
    </row>
    <row r="891" spans="4:17" s="569" customFormat="1" x14ac:dyDescent="0.25">
      <c r="D891" s="570"/>
      <c r="P891" s="571"/>
      <c r="Q891" s="571"/>
    </row>
    <row r="892" spans="4:17" s="569" customFormat="1" x14ac:dyDescent="0.25">
      <c r="D892" s="570"/>
      <c r="P892" s="571"/>
      <c r="Q892" s="571"/>
    </row>
    <row r="893" spans="4:17" s="569" customFormat="1" x14ac:dyDescent="0.25">
      <c r="D893" s="570"/>
      <c r="P893" s="571"/>
      <c r="Q893" s="571"/>
    </row>
    <row r="894" spans="4:17" s="569" customFormat="1" x14ac:dyDescent="0.25">
      <c r="D894" s="570"/>
      <c r="P894" s="571"/>
      <c r="Q894" s="571"/>
    </row>
    <row r="895" spans="4:17" s="569" customFormat="1" x14ac:dyDescent="0.25">
      <c r="D895" s="570"/>
      <c r="P895" s="571"/>
      <c r="Q895" s="571"/>
    </row>
    <row r="896" spans="4:17" s="569" customFormat="1" x14ac:dyDescent="0.25">
      <c r="D896" s="570"/>
      <c r="P896" s="571"/>
      <c r="Q896" s="571"/>
    </row>
    <row r="897" spans="4:17" s="569" customFormat="1" x14ac:dyDescent="0.25">
      <c r="D897" s="570"/>
      <c r="P897" s="571"/>
      <c r="Q897" s="571"/>
    </row>
    <row r="898" spans="4:17" s="569" customFormat="1" x14ac:dyDescent="0.25">
      <c r="D898" s="570"/>
      <c r="P898" s="571"/>
      <c r="Q898" s="571"/>
    </row>
    <row r="899" spans="4:17" s="569" customFormat="1" x14ac:dyDescent="0.25">
      <c r="D899" s="570"/>
      <c r="P899" s="571"/>
      <c r="Q899" s="571"/>
    </row>
    <row r="900" spans="4:17" s="569" customFormat="1" x14ac:dyDescent="0.25">
      <c r="D900" s="570"/>
      <c r="P900" s="571"/>
      <c r="Q900" s="571"/>
    </row>
    <row r="901" spans="4:17" s="569" customFormat="1" x14ac:dyDescent="0.25">
      <c r="D901" s="570"/>
      <c r="P901" s="571"/>
      <c r="Q901" s="571"/>
    </row>
    <row r="902" spans="4:17" s="569" customFormat="1" x14ac:dyDescent="0.25">
      <c r="D902" s="570"/>
      <c r="P902" s="571"/>
      <c r="Q902" s="571"/>
    </row>
    <row r="903" spans="4:17" s="569" customFormat="1" x14ac:dyDescent="0.25">
      <c r="D903" s="570"/>
      <c r="P903" s="571"/>
      <c r="Q903" s="571"/>
    </row>
    <row r="904" spans="4:17" s="569" customFormat="1" x14ac:dyDescent="0.25">
      <c r="D904" s="570"/>
      <c r="P904" s="571"/>
      <c r="Q904" s="571"/>
    </row>
    <row r="905" spans="4:17" s="569" customFormat="1" x14ac:dyDescent="0.25">
      <c r="D905" s="570"/>
      <c r="P905" s="571"/>
      <c r="Q905" s="571"/>
    </row>
    <row r="906" spans="4:17" s="569" customFormat="1" x14ac:dyDescent="0.25">
      <c r="D906" s="570"/>
      <c r="P906" s="571"/>
      <c r="Q906" s="571"/>
    </row>
    <row r="907" spans="4:17" s="569" customFormat="1" x14ac:dyDescent="0.25">
      <c r="D907" s="570"/>
      <c r="P907" s="571"/>
      <c r="Q907" s="571"/>
    </row>
    <row r="908" spans="4:17" s="569" customFormat="1" x14ac:dyDescent="0.25">
      <c r="D908" s="570"/>
      <c r="P908" s="571"/>
      <c r="Q908" s="571"/>
    </row>
    <row r="909" spans="4:17" s="569" customFormat="1" x14ac:dyDescent="0.25">
      <c r="D909" s="570"/>
      <c r="P909" s="571"/>
      <c r="Q909" s="571"/>
    </row>
    <row r="910" spans="4:17" s="569" customFormat="1" x14ac:dyDescent="0.25">
      <c r="D910" s="570"/>
      <c r="P910" s="571"/>
      <c r="Q910" s="571"/>
    </row>
    <row r="911" spans="4:17" s="569" customFormat="1" x14ac:dyDescent="0.25">
      <c r="D911" s="570"/>
      <c r="P911" s="571"/>
      <c r="Q911" s="571"/>
    </row>
    <row r="912" spans="4:17" s="569" customFormat="1" x14ac:dyDescent="0.25">
      <c r="D912" s="570"/>
      <c r="P912" s="571"/>
      <c r="Q912" s="571"/>
    </row>
    <row r="913" spans="4:17" s="569" customFormat="1" x14ac:dyDescent="0.25">
      <c r="D913" s="570"/>
      <c r="P913" s="571"/>
      <c r="Q913" s="571"/>
    </row>
    <row r="914" spans="4:17" s="569" customFormat="1" x14ac:dyDescent="0.25">
      <c r="D914" s="570"/>
      <c r="P914" s="571"/>
      <c r="Q914" s="571"/>
    </row>
    <row r="915" spans="4:17" s="569" customFormat="1" x14ac:dyDescent="0.25">
      <c r="D915" s="570"/>
      <c r="P915" s="571"/>
      <c r="Q915" s="571"/>
    </row>
    <row r="916" spans="4:17" s="569" customFormat="1" x14ac:dyDescent="0.25">
      <c r="D916" s="570"/>
      <c r="P916" s="571"/>
      <c r="Q916" s="571"/>
    </row>
    <row r="917" spans="4:17" s="569" customFormat="1" x14ac:dyDescent="0.25">
      <c r="D917" s="570"/>
      <c r="P917" s="571"/>
      <c r="Q917" s="571"/>
    </row>
    <row r="918" spans="4:17" s="569" customFormat="1" x14ac:dyDescent="0.25">
      <c r="D918" s="570"/>
      <c r="P918" s="571"/>
      <c r="Q918" s="571"/>
    </row>
    <row r="919" spans="4:17" s="569" customFormat="1" x14ac:dyDescent="0.25">
      <c r="D919" s="570"/>
      <c r="P919" s="571"/>
      <c r="Q919" s="571"/>
    </row>
    <row r="920" spans="4:17" s="569" customFormat="1" x14ac:dyDescent="0.25">
      <c r="D920" s="570"/>
      <c r="P920" s="571"/>
      <c r="Q920" s="571"/>
    </row>
    <row r="921" spans="4:17" s="569" customFormat="1" x14ac:dyDescent="0.25">
      <c r="D921" s="570"/>
      <c r="P921" s="571"/>
      <c r="Q921" s="571"/>
    </row>
    <row r="922" spans="4:17" s="569" customFormat="1" x14ac:dyDescent="0.25">
      <c r="D922" s="570"/>
      <c r="P922" s="571"/>
      <c r="Q922" s="571"/>
    </row>
    <row r="923" spans="4:17" s="569" customFormat="1" x14ac:dyDescent="0.25">
      <c r="D923" s="570"/>
      <c r="P923" s="571"/>
      <c r="Q923" s="571"/>
    </row>
    <row r="924" spans="4:17" s="569" customFormat="1" x14ac:dyDescent="0.25">
      <c r="D924" s="570"/>
      <c r="P924" s="571"/>
      <c r="Q924" s="571"/>
    </row>
    <row r="925" spans="4:17" s="569" customFormat="1" x14ac:dyDescent="0.25">
      <c r="D925" s="570"/>
      <c r="P925" s="571"/>
      <c r="Q925" s="571"/>
    </row>
    <row r="926" spans="4:17" s="569" customFormat="1" x14ac:dyDescent="0.25">
      <c r="D926" s="570"/>
      <c r="P926" s="571"/>
      <c r="Q926" s="571"/>
    </row>
    <row r="927" spans="4:17" s="569" customFormat="1" x14ac:dyDescent="0.25">
      <c r="D927" s="570"/>
      <c r="P927" s="571"/>
      <c r="Q927" s="571"/>
    </row>
    <row r="928" spans="4:17" s="569" customFormat="1" x14ac:dyDescent="0.25">
      <c r="D928" s="570"/>
      <c r="P928" s="571"/>
      <c r="Q928" s="571"/>
    </row>
    <row r="929" spans="4:17" s="569" customFormat="1" x14ac:dyDescent="0.25">
      <c r="D929" s="570"/>
      <c r="P929" s="571"/>
      <c r="Q929" s="571"/>
    </row>
    <row r="930" spans="4:17" s="569" customFormat="1" x14ac:dyDescent="0.25">
      <c r="D930" s="570"/>
      <c r="P930" s="571"/>
      <c r="Q930" s="571"/>
    </row>
    <row r="931" spans="4:17" s="569" customFormat="1" x14ac:dyDescent="0.25">
      <c r="D931" s="570"/>
      <c r="P931" s="571"/>
      <c r="Q931" s="571"/>
    </row>
    <row r="932" spans="4:17" s="569" customFormat="1" x14ac:dyDescent="0.25">
      <c r="D932" s="570"/>
      <c r="P932" s="571"/>
      <c r="Q932" s="571"/>
    </row>
    <row r="933" spans="4:17" s="569" customFormat="1" x14ac:dyDescent="0.25">
      <c r="D933" s="570"/>
      <c r="P933" s="571"/>
      <c r="Q933" s="571"/>
    </row>
    <row r="934" spans="4:17" s="569" customFormat="1" x14ac:dyDescent="0.25">
      <c r="D934" s="570"/>
      <c r="P934" s="571"/>
      <c r="Q934" s="571"/>
    </row>
    <row r="935" spans="4:17" s="569" customFormat="1" x14ac:dyDescent="0.25">
      <c r="D935" s="570"/>
      <c r="P935" s="571"/>
      <c r="Q935" s="571"/>
    </row>
    <row r="936" spans="4:17" s="569" customFormat="1" x14ac:dyDescent="0.25">
      <c r="D936" s="570"/>
      <c r="P936" s="571"/>
      <c r="Q936" s="571"/>
    </row>
    <row r="937" spans="4:17" s="569" customFormat="1" x14ac:dyDescent="0.25">
      <c r="D937" s="570"/>
      <c r="P937" s="571"/>
      <c r="Q937" s="571"/>
    </row>
    <row r="938" spans="4:17" s="569" customFormat="1" x14ac:dyDescent="0.25">
      <c r="D938" s="570"/>
      <c r="P938" s="571"/>
      <c r="Q938" s="571"/>
    </row>
    <row r="939" spans="4:17" s="569" customFormat="1" x14ac:dyDescent="0.25">
      <c r="D939" s="570"/>
      <c r="P939" s="571"/>
      <c r="Q939" s="571"/>
    </row>
    <row r="940" spans="4:17" s="569" customFormat="1" x14ac:dyDescent="0.25">
      <c r="D940" s="570"/>
      <c r="P940" s="571"/>
      <c r="Q940" s="571"/>
    </row>
    <row r="941" spans="4:17" s="569" customFormat="1" x14ac:dyDescent="0.25">
      <c r="D941" s="570"/>
      <c r="P941" s="571"/>
      <c r="Q941" s="571"/>
    </row>
    <row r="942" spans="4:17" s="569" customFormat="1" x14ac:dyDescent="0.25">
      <c r="D942" s="570"/>
      <c r="P942" s="571"/>
      <c r="Q942" s="571"/>
    </row>
    <row r="943" spans="4:17" s="569" customFormat="1" x14ac:dyDescent="0.25">
      <c r="D943" s="570"/>
      <c r="P943" s="571"/>
      <c r="Q943" s="571"/>
    </row>
    <row r="944" spans="4:17" s="569" customFormat="1" x14ac:dyDescent="0.25">
      <c r="D944" s="570"/>
      <c r="P944" s="571"/>
      <c r="Q944" s="571"/>
    </row>
    <row r="945" spans="4:17" s="569" customFormat="1" x14ac:dyDescent="0.25">
      <c r="D945" s="570"/>
      <c r="P945" s="571"/>
      <c r="Q945" s="571"/>
    </row>
    <row r="946" spans="4:17" s="569" customFormat="1" x14ac:dyDescent="0.25">
      <c r="D946" s="570"/>
      <c r="P946" s="571"/>
      <c r="Q946" s="571"/>
    </row>
    <row r="947" spans="4:17" s="569" customFormat="1" x14ac:dyDescent="0.25">
      <c r="D947" s="570"/>
      <c r="P947" s="571"/>
      <c r="Q947" s="571"/>
    </row>
    <row r="948" spans="4:17" s="569" customFormat="1" x14ac:dyDescent="0.25">
      <c r="D948" s="570"/>
      <c r="P948" s="571"/>
      <c r="Q948" s="571"/>
    </row>
    <row r="949" spans="4:17" s="569" customFormat="1" x14ac:dyDescent="0.25">
      <c r="D949" s="570"/>
      <c r="P949" s="571"/>
      <c r="Q949" s="571"/>
    </row>
    <row r="950" spans="4:17" s="569" customFormat="1" x14ac:dyDescent="0.25">
      <c r="D950" s="570"/>
      <c r="P950" s="571"/>
      <c r="Q950" s="571"/>
    </row>
    <row r="951" spans="4:17" s="569" customFormat="1" x14ac:dyDescent="0.25">
      <c r="D951" s="570"/>
      <c r="P951" s="571"/>
      <c r="Q951" s="571"/>
    </row>
    <row r="952" spans="4:17" s="569" customFormat="1" x14ac:dyDescent="0.25">
      <c r="D952" s="570"/>
      <c r="P952" s="571"/>
      <c r="Q952" s="571"/>
    </row>
    <row r="953" spans="4:17" s="569" customFormat="1" x14ac:dyDescent="0.25">
      <c r="D953" s="570"/>
      <c r="P953" s="571"/>
      <c r="Q953" s="571"/>
    </row>
    <row r="954" spans="4:17" s="569" customFormat="1" x14ac:dyDescent="0.25">
      <c r="D954" s="570"/>
      <c r="P954" s="571"/>
      <c r="Q954" s="571"/>
    </row>
    <row r="955" spans="4:17" s="569" customFormat="1" x14ac:dyDescent="0.25">
      <c r="D955" s="570"/>
      <c r="P955" s="571"/>
      <c r="Q955" s="571"/>
    </row>
    <row r="956" spans="4:17" s="569" customFormat="1" x14ac:dyDescent="0.25">
      <c r="D956" s="570"/>
      <c r="P956" s="571"/>
      <c r="Q956" s="571"/>
    </row>
    <row r="957" spans="4:17" s="569" customFormat="1" x14ac:dyDescent="0.25">
      <c r="D957" s="570"/>
      <c r="P957" s="571"/>
      <c r="Q957" s="571"/>
    </row>
    <row r="958" spans="4:17" s="569" customFormat="1" x14ac:dyDescent="0.25">
      <c r="D958" s="570"/>
      <c r="P958" s="571"/>
      <c r="Q958" s="571"/>
    </row>
    <row r="959" spans="4:17" s="569" customFormat="1" x14ac:dyDescent="0.25">
      <c r="D959" s="570"/>
      <c r="P959" s="571"/>
      <c r="Q959" s="571"/>
    </row>
    <row r="960" spans="4:17" s="569" customFormat="1" x14ac:dyDescent="0.25">
      <c r="D960" s="570"/>
      <c r="P960" s="571"/>
      <c r="Q960" s="571"/>
    </row>
    <row r="961" spans="4:17" s="569" customFormat="1" x14ac:dyDescent="0.25">
      <c r="D961" s="570"/>
      <c r="P961" s="571"/>
      <c r="Q961" s="571"/>
    </row>
    <row r="962" spans="4:17" s="569" customFormat="1" x14ac:dyDescent="0.25">
      <c r="D962" s="570"/>
      <c r="P962" s="571"/>
      <c r="Q962" s="571"/>
    </row>
    <row r="963" spans="4:17" s="569" customFormat="1" x14ac:dyDescent="0.25">
      <c r="D963" s="570"/>
      <c r="P963" s="571"/>
      <c r="Q963" s="571"/>
    </row>
    <row r="964" spans="4:17" s="569" customFormat="1" x14ac:dyDescent="0.25">
      <c r="D964" s="570"/>
      <c r="P964" s="571"/>
      <c r="Q964" s="571"/>
    </row>
    <row r="965" spans="4:17" s="569" customFormat="1" x14ac:dyDescent="0.25">
      <c r="D965" s="570"/>
      <c r="P965" s="571"/>
      <c r="Q965" s="571"/>
    </row>
    <row r="966" spans="4:17" s="569" customFormat="1" x14ac:dyDescent="0.25">
      <c r="D966" s="570"/>
      <c r="P966" s="571"/>
      <c r="Q966" s="571"/>
    </row>
    <row r="967" spans="4:17" s="569" customFormat="1" x14ac:dyDescent="0.25">
      <c r="D967" s="570"/>
      <c r="P967" s="571"/>
      <c r="Q967" s="571"/>
    </row>
    <row r="968" spans="4:17" s="569" customFormat="1" x14ac:dyDescent="0.25">
      <c r="D968" s="570"/>
      <c r="P968" s="571"/>
      <c r="Q968" s="571"/>
    </row>
    <row r="969" spans="4:17" s="569" customFormat="1" x14ac:dyDescent="0.25">
      <c r="D969" s="570"/>
      <c r="P969" s="571"/>
      <c r="Q969" s="571"/>
    </row>
    <row r="970" spans="4:17" s="569" customFormat="1" x14ac:dyDescent="0.25">
      <c r="D970" s="570"/>
      <c r="P970" s="571"/>
      <c r="Q970" s="571"/>
    </row>
    <row r="971" spans="4:17" s="569" customFormat="1" x14ac:dyDescent="0.25">
      <c r="D971" s="570"/>
      <c r="P971" s="571"/>
      <c r="Q971" s="571"/>
    </row>
    <row r="972" spans="4:17" s="569" customFormat="1" x14ac:dyDescent="0.25">
      <c r="D972" s="570"/>
      <c r="P972" s="571"/>
      <c r="Q972" s="571"/>
    </row>
    <row r="973" spans="4:17" s="569" customFormat="1" x14ac:dyDescent="0.25">
      <c r="D973" s="570"/>
      <c r="P973" s="571"/>
      <c r="Q973" s="571"/>
    </row>
    <row r="974" spans="4:17" s="569" customFormat="1" x14ac:dyDescent="0.25">
      <c r="D974" s="570"/>
      <c r="P974" s="571"/>
      <c r="Q974" s="571"/>
    </row>
    <row r="975" spans="4:17" s="569" customFormat="1" x14ac:dyDescent="0.25">
      <c r="D975" s="570"/>
      <c r="P975" s="571"/>
      <c r="Q975" s="571"/>
    </row>
    <row r="976" spans="4:17" s="569" customFormat="1" x14ac:dyDescent="0.25">
      <c r="D976" s="570"/>
      <c r="P976" s="571"/>
      <c r="Q976" s="571"/>
    </row>
    <row r="977" spans="4:17" s="569" customFormat="1" x14ac:dyDescent="0.25">
      <c r="D977" s="570"/>
      <c r="P977" s="571"/>
      <c r="Q977" s="571"/>
    </row>
    <row r="978" spans="4:17" s="569" customFormat="1" x14ac:dyDescent="0.25">
      <c r="D978" s="570"/>
      <c r="P978" s="571"/>
      <c r="Q978" s="571"/>
    </row>
    <row r="979" spans="4:17" s="569" customFormat="1" x14ac:dyDescent="0.25">
      <c r="D979" s="570"/>
      <c r="P979" s="571"/>
      <c r="Q979" s="571"/>
    </row>
    <row r="980" spans="4:17" s="569" customFormat="1" x14ac:dyDescent="0.25">
      <c r="D980" s="570"/>
      <c r="P980" s="571"/>
      <c r="Q980" s="571"/>
    </row>
    <row r="981" spans="4:17" s="569" customFormat="1" x14ac:dyDescent="0.25">
      <c r="D981" s="570"/>
      <c r="P981" s="571"/>
      <c r="Q981" s="571"/>
    </row>
    <row r="982" spans="4:17" s="569" customFormat="1" x14ac:dyDescent="0.25">
      <c r="D982" s="570"/>
      <c r="P982" s="571"/>
      <c r="Q982" s="571"/>
    </row>
    <row r="983" spans="4:17" s="569" customFormat="1" x14ac:dyDescent="0.25">
      <c r="D983" s="570"/>
      <c r="P983" s="571"/>
      <c r="Q983" s="571"/>
    </row>
    <row r="984" spans="4:17" s="569" customFormat="1" x14ac:dyDescent="0.25">
      <c r="D984" s="570"/>
      <c r="P984" s="571"/>
      <c r="Q984" s="571"/>
    </row>
    <row r="985" spans="4:17" s="569" customFormat="1" x14ac:dyDescent="0.25">
      <c r="D985" s="570"/>
      <c r="P985" s="571"/>
      <c r="Q985" s="571"/>
    </row>
    <row r="986" spans="4:17" s="569" customFormat="1" x14ac:dyDescent="0.25">
      <c r="D986" s="570"/>
      <c r="P986" s="571"/>
      <c r="Q986" s="571"/>
    </row>
    <row r="987" spans="4:17" s="569" customFormat="1" x14ac:dyDescent="0.25">
      <c r="D987" s="570"/>
      <c r="P987" s="571"/>
      <c r="Q987" s="571"/>
    </row>
    <row r="988" spans="4:17" s="569" customFormat="1" x14ac:dyDescent="0.25">
      <c r="D988" s="570"/>
      <c r="P988" s="571"/>
      <c r="Q988" s="571"/>
    </row>
    <row r="989" spans="4:17" s="569" customFormat="1" x14ac:dyDescent="0.25">
      <c r="D989" s="570"/>
      <c r="P989" s="571"/>
      <c r="Q989" s="571"/>
    </row>
    <row r="990" spans="4:17" s="569" customFormat="1" x14ac:dyDescent="0.25">
      <c r="D990" s="570"/>
      <c r="P990" s="571"/>
      <c r="Q990" s="571"/>
    </row>
    <row r="991" spans="4:17" s="569" customFormat="1" x14ac:dyDescent="0.25">
      <c r="D991" s="570"/>
      <c r="P991" s="571"/>
      <c r="Q991" s="571"/>
    </row>
    <row r="992" spans="4:17" s="569" customFormat="1" x14ac:dyDescent="0.25">
      <c r="D992" s="570"/>
      <c r="P992" s="571"/>
      <c r="Q992" s="571"/>
    </row>
    <row r="993" spans="4:17" s="569" customFormat="1" x14ac:dyDescent="0.25">
      <c r="D993" s="570"/>
      <c r="P993" s="571"/>
      <c r="Q993" s="571"/>
    </row>
    <row r="994" spans="4:17" s="569" customFormat="1" x14ac:dyDescent="0.25">
      <c r="D994" s="570"/>
      <c r="P994" s="571"/>
      <c r="Q994" s="571"/>
    </row>
    <row r="995" spans="4:17" s="569" customFormat="1" x14ac:dyDescent="0.25">
      <c r="D995" s="570"/>
      <c r="P995" s="571"/>
      <c r="Q995" s="571"/>
    </row>
    <row r="996" spans="4:17" s="569" customFormat="1" x14ac:dyDescent="0.25">
      <c r="D996" s="570"/>
      <c r="P996" s="571"/>
      <c r="Q996" s="571"/>
    </row>
    <row r="997" spans="4:17" s="569" customFormat="1" x14ac:dyDescent="0.25">
      <c r="D997" s="570"/>
      <c r="P997" s="571"/>
      <c r="Q997" s="571"/>
    </row>
    <row r="998" spans="4:17" s="569" customFormat="1" x14ac:dyDescent="0.25">
      <c r="D998" s="570"/>
      <c r="P998" s="571"/>
      <c r="Q998" s="571"/>
    </row>
    <row r="999" spans="4:17" s="569" customFormat="1" x14ac:dyDescent="0.25">
      <c r="D999" s="570"/>
      <c r="P999" s="571"/>
      <c r="Q999" s="571"/>
    </row>
    <row r="1000" spans="4:17" s="569" customFormat="1" x14ac:dyDescent="0.25">
      <c r="D1000" s="570"/>
      <c r="P1000" s="571"/>
      <c r="Q1000" s="571"/>
    </row>
    <row r="1001" spans="4:17" s="569" customFormat="1" x14ac:dyDescent="0.25">
      <c r="D1001" s="570"/>
      <c r="P1001" s="571"/>
      <c r="Q1001" s="571"/>
    </row>
    <row r="1002" spans="4:17" s="569" customFormat="1" x14ac:dyDescent="0.25">
      <c r="D1002" s="570"/>
      <c r="P1002" s="571"/>
      <c r="Q1002" s="571"/>
    </row>
    <row r="1003" spans="4:17" s="569" customFormat="1" x14ac:dyDescent="0.25">
      <c r="D1003" s="570"/>
      <c r="P1003" s="571"/>
      <c r="Q1003" s="571"/>
    </row>
    <row r="1004" spans="4:17" s="569" customFormat="1" x14ac:dyDescent="0.25">
      <c r="D1004" s="570"/>
      <c r="P1004" s="571"/>
      <c r="Q1004" s="571"/>
    </row>
    <row r="1005" spans="4:17" s="569" customFormat="1" x14ac:dyDescent="0.25">
      <c r="D1005" s="570"/>
      <c r="P1005" s="571"/>
      <c r="Q1005" s="571"/>
    </row>
    <row r="1006" spans="4:17" s="569" customFormat="1" x14ac:dyDescent="0.25">
      <c r="D1006" s="570"/>
      <c r="P1006" s="571"/>
      <c r="Q1006" s="571"/>
    </row>
    <row r="1007" spans="4:17" s="569" customFormat="1" x14ac:dyDescent="0.25">
      <c r="D1007" s="570"/>
      <c r="P1007" s="571"/>
      <c r="Q1007" s="571"/>
    </row>
    <row r="1008" spans="4:17" s="569" customFormat="1" x14ac:dyDescent="0.25">
      <c r="D1008" s="570"/>
      <c r="P1008" s="571"/>
      <c r="Q1008" s="571"/>
    </row>
    <row r="1009" spans="4:17" s="569" customFormat="1" x14ac:dyDescent="0.25">
      <c r="D1009" s="570"/>
      <c r="P1009" s="571"/>
      <c r="Q1009" s="571"/>
    </row>
    <row r="1010" spans="4:17" s="569" customFormat="1" x14ac:dyDescent="0.25">
      <c r="D1010" s="570"/>
      <c r="P1010" s="571"/>
      <c r="Q1010" s="571"/>
    </row>
  </sheetData>
  <autoFilter ref="A6:Q755">
    <filterColumn colId="4">
      <customFilters>
        <customFilter val="*узло*"/>
      </customFilters>
    </filterColumn>
  </autoFilter>
  <mergeCells count="16">
    <mergeCell ref="B1:Q1"/>
    <mergeCell ref="I2:L2"/>
    <mergeCell ref="A3:A6"/>
    <mergeCell ref="B3:B6"/>
    <mergeCell ref="C3:C6"/>
    <mergeCell ref="D3:D6"/>
    <mergeCell ref="E3:E6"/>
    <mergeCell ref="F3:F6"/>
    <mergeCell ref="G3:G6"/>
    <mergeCell ref="H3:Q3"/>
    <mergeCell ref="H4:M4"/>
    <mergeCell ref="N4:O4"/>
    <mergeCell ref="P4:Q4"/>
    <mergeCell ref="H5:I5"/>
    <mergeCell ref="J5:K5"/>
    <mergeCell ref="L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
  <sheetViews>
    <sheetView workbookViewId="0">
      <pane xSplit="1" ySplit="1" topLeftCell="B2" activePane="bottomRight" state="frozen"/>
      <selection pane="topRight" activeCell="B1" sqref="B1"/>
      <selection pane="bottomLeft" activeCell="A2" sqref="A2"/>
      <selection pane="bottomRight" sqref="A1:XFD1"/>
    </sheetView>
  </sheetViews>
  <sheetFormatPr defaultRowHeight="18.75" x14ac:dyDescent="0.3"/>
  <cols>
    <col min="1" max="1" width="26.19921875" style="311" customWidth="1"/>
    <col min="2" max="2" width="7" style="128" customWidth="1"/>
    <col min="3" max="18" width="3.19921875" style="128" customWidth="1"/>
    <col min="19" max="19" width="5.69921875" style="128" customWidth="1"/>
    <col min="20" max="30" width="3.19921875" style="128" customWidth="1"/>
    <col min="31" max="31" width="5" style="128" customWidth="1"/>
    <col min="32" max="33" width="3.19921875" style="128" customWidth="1"/>
    <col min="34" max="34" width="3.8984375" style="128" bestFit="1" customWidth="1"/>
    <col min="35" max="35" width="3.19921875" style="128" customWidth="1"/>
    <col min="36" max="36" width="4.19921875" style="128" customWidth="1"/>
    <col min="37" max="55" width="3.19921875" style="128" customWidth="1"/>
    <col min="56" max="57" width="8.796875" style="128"/>
  </cols>
  <sheetData>
    <row r="1" spans="1:60" ht="123" customHeight="1" x14ac:dyDescent="0.3">
      <c r="A1" s="324" t="s">
        <v>56</v>
      </c>
      <c r="B1" s="17" t="s">
        <v>57</v>
      </c>
      <c r="C1" s="17" t="s">
        <v>58</v>
      </c>
      <c r="D1" s="17" t="s">
        <v>59</v>
      </c>
      <c r="E1" s="17" t="s">
        <v>60</v>
      </c>
      <c r="F1" s="17" t="s">
        <v>61</v>
      </c>
      <c r="G1" s="17" t="s">
        <v>62</v>
      </c>
      <c r="H1" s="17" t="s">
        <v>63</v>
      </c>
      <c r="I1" s="17" t="s">
        <v>64</v>
      </c>
      <c r="J1" s="17" t="s">
        <v>65</v>
      </c>
      <c r="K1" s="17" t="s">
        <v>66</v>
      </c>
      <c r="L1" s="17" t="s">
        <v>67</v>
      </c>
      <c r="M1" s="17" t="s">
        <v>68</v>
      </c>
      <c r="N1" s="17" t="s">
        <v>69</v>
      </c>
      <c r="O1" s="17" t="s">
        <v>70</v>
      </c>
      <c r="P1" s="17" t="s">
        <v>71</v>
      </c>
      <c r="Q1" s="17" t="s">
        <v>72</v>
      </c>
      <c r="R1" s="17" t="s">
        <v>73</v>
      </c>
      <c r="S1" s="17" t="s">
        <v>74</v>
      </c>
      <c r="T1" s="17" t="s">
        <v>75</v>
      </c>
      <c r="U1" s="17" t="s">
        <v>76</v>
      </c>
      <c r="V1" s="17" t="s">
        <v>77</v>
      </c>
      <c r="W1" s="17" t="s">
        <v>78</v>
      </c>
      <c r="X1" s="17" t="s">
        <v>79</v>
      </c>
      <c r="Y1" s="17" t="s">
        <v>80</v>
      </c>
      <c r="Z1" s="17" t="s">
        <v>81</v>
      </c>
      <c r="AA1" s="17" t="s">
        <v>82</v>
      </c>
      <c r="AB1" s="17" t="s">
        <v>83</v>
      </c>
      <c r="AC1" s="17" t="s">
        <v>84</v>
      </c>
      <c r="AD1" s="17" t="s">
        <v>85</v>
      </c>
      <c r="AE1" s="17" t="s">
        <v>86</v>
      </c>
      <c r="AF1" s="17" t="s">
        <v>87</v>
      </c>
      <c r="AG1" s="17" t="s">
        <v>88</v>
      </c>
      <c r="AH1" s="17" t="s">
        <v>89</v>
      </c>
      <c r="AI1" s="17" t="s">
        <v>90</v>
      </c>
      <c r="AJ1" s="17" t="s">
        <v>91</v>
      </c>
      <c r="AK1" s="17" t="s">
        <v>92</v>
      </c>
      <c r="AL1" s="17" t="s">
        <v>93</v>
      </c>
      <c r="AM1" s="17" t="s">
        <v>94</v>
      </c>
      <c r="AN1" s="17" t="s">
        <v>95</v>
      </c>
      <c r="AO1" s="17" t="s">
        <v>96</v>
      </c>
      <c r="AP1" s="17" t="s">
        <v>97</v>
      </c>
      <c r="AQ1" s="17" t="s">
        <v>98</v>
      </c>
      <c r="AR1" s="17" t="s">
        <v>99</v>
      </c>
      <c r="AS1" s="17" t="s">
        <v>100</v>
      </c>
      <c r="AT1" s="17" t="s">
        <v>101</v>
      </c>
      <c r="AU1" s="17" t="s">
        <v>102</v>
      </c>
      <c r="AV1" s="17" t="s">
        <v>103</v>
      </c>
      <c r="AW1" s="17" t="s">
        <v>104</v>
      </c>
      <c r="AX1" s="17" t="s">
        <v>105</v>
      </c>
      <c r="AY1" s="17" t="s">
        <v>106</v>
      </c>
      <c r="AZ1" s="17" t="s">
        <v>107</v>
      </c>
      <c r="BA1" s="17" t="s">
        <v>108</v>
      </c>
      <c r="BB1" s="17" t="s">
        <v>109</v>
      </c>
      <c r="BC1" s="17" t="s">
        <v>3897</v>
      </c>
      <c r="BD1" s="17"/>
      <c r="BE1" s="17"/>
      <c r="BF1" s="18"/>
      <c r="BG1" s="18"/>
      <c r="BH1" s="18"/>
    </row>
    <row r="2" spans="1:60" s="317" customFormat="1" ht="15.75" x14ac:dyDescent="0.25">
      <c r="A2" s="315" t="s">
        <v>1254</v>
      </c>
      <c r="B2" s="315">
        <v>1</v>
      </c>
      <c r="C2" s="315"/>
      <c r="D2" s="315"/>
      <c r="E2" s="315"/>
      <c r="F2" s="315"/>
      <c r="G2" s="315"/>
      <c r="H2" s="315"/>
      <c r="I2" s="315"/>
      <c r="J2" s="315"/>
      <c r="K2" s="315"/>
      <c r="L2" s="315"/>
      <c r="M2" s="315"/>
      <c r="N2" s="315"/>
      <c r="O2" s="315"/>
      <c r="P2" s="315"/>
      <c r="Q2" s="315"/>
      <c r="R2" s="315"/>
      <c r="S2" s="315"/>
      <c r="T2" s="315"/>
      <c r="U2" s="315"/>
      <c r="V2" s="315"/>
      <c r="W2" s="315"/>
      <c r="X2" s="315">
        <v>1</v>
      </c>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row>
    <row r="3" spans="1:60" s="317" customFormat="1" ht="15.75" x14ac:dyDescent="0.25">
      <c r="A3" s="315" t="s">
        <v>1279</v>
      </c>
      <c r="B3" s="315">
        <v>3</v>
      </c>
      <c r="C3" s="315"/>
      <c r="D3" s="315"/>
      <c r="E3" s="315"/>
      <c r="F3" s="315"/>
      <c r="G3" s="315"/>
      <c r="H3" s="315"/>
      <c r="I3" s="315"/>
      <c r="J3" s="315">
        <v>1</v>
      </c>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v>1</v>
      </c>
      <c r="AY3" s="315">
        <v>1</v>
      </c>
      <c r="AZ3" s="315"/>
      <c r="BA3" s="315"/>
      <c r="BB3" s="315"/>
      <c r="BC3" s="315"/>
      <c r="BD3" s="315"/>
      <c r="BE3" s="315"/>
    </row>
    <row r="4" spans="1:60" s="317" customFormat="1" ht="15.75" x14ac:dyDescent="0.25">
      <c r="A4" s="315" t="s">
        <v>1405</v>
      </c>
      <c r="B4" s="315">
        <f>SUM(C4:BD4)</f>
        <v>29</v>
      </c>
      <c r="C4" s="315"/>
      <c r="D4" s="315"/>
      <c r="E4" s="315"/>
      <c r="F4" s="315"/>
      <c r="G4" s="315"/>
      <c r="H4" s="315"/>
      <c r="I4" s="315"/>
      <c r="J4" s="315">
        <v>2</v>
      </c>
      <c r="K4" s="315"/>
      <c r="L4" s="315"/>
      <c r="M4" s="315"/>
      <c r="N4" s="315"/>
      <c r="O4" s="315"/>
      <c r="P4" s="315"/>
      <c r="Q4" s="315"/>
      <c r="R4" s="315"/>
      <c r="S4" s="315"/>
      <c r="T4" s="315">
        <v>7</v>
      </c>
      <c r="U4" s="315"/>
      <c r="V4" s="315"/>
      <c r="W4" s="315"/>
      <c r="X4" s="315">
        <v>2</v>
      </c>
      <c r="Y4" s="315"/>
      <c r="Z4" s="315"/>
      <c r="AA4" s="315"/>
      <c r="AB4" s="315"/>
      <c r="AC4" s="315"/>
      <c r="AD4" s="315"/>
      <c r="AE4" s="315">
        <v>2</v>
      </c>
      <c r="AF4" s="315"/>
      <c r="AG4" s="315">
        <v>1</v>
      </c>
      <c r="AH4" s="315"/>
      <c r="AI4" s="315"/>
      <c r="AJ4" s="315"/>
      <c r="AK4" s="315"/>
      <c r="AL4" s="315"/>
      <c r="AM4" s="315"/>
      <c r="AN4" s="315"/>
      <c r="AO4" s="315"/>
      <c r="AP4" s="315"/>
      <c r="AQ4" s="315"/>
      <c r="AR4" s="315">
        <v>2</v>
      </c>
      <c r="AS4" s="315"/>
      <c r="AT4" s="315">
        <v>4</v>
      </c>
      <c r="AU4" s="315"/>
      <c r="AV4" s="315"/>
      <c r="AW4" s="315">
        <v>4</v>
      </c>
      <c r="AX4" s="315">
        <v>2</v>
      </c>
      <c r="AY4" s="315">
        <v>3</v>
      </c>
      <c r="AZ4" s="315"/>
      <c r="BA4" s="315"/>
      <c r="BB4" s="315"/>
      <c r="BC4" s="315"/>
      <c r="BD4" s="315"/>
      <c r="BE4" s="315"/>
    </row>
    <row r="5" spans="1:60" s="317" customFormat="1" ht="15.75" x14ac:dyDescent="0.25">
      <c r="A5" s="315" t="s">
        <v>1504</v>
      </c>
      <c r="B5" s="315">
        <v>101</v>
      </c>
      <c r="C5" s="315">
        <v>4</v>
      </c>
      <c r="D5" s="315"/>
      <c r="E5" s="315"/>
      <c r="F5" s="315"/>
      <c r="G5" s="315"/>
      <c r="H5" s="315"/>
      <c r="I5" s="315"/>
      <c r="J5" s="315">
        <v>5</v>
      </c>
      <c r="K5" s="315"/>
      <c r="L5" s="315"/>
      <c r="M5" s="315"/>
      <c r="N5" s="315"/>
      <c r="O5" s="315"/>
      <c r="P5" s="315"/>
      <c r="Q5" s="315"/>
      <c r="R5" s="315"/>
      <c r="S5" s="315">
        <v>10</v>
      </c>
      <c r="T5" s="315">
        <v>5</v>
      </c>
      <c r="U5" s="315"/>
      <c r="V5" s="315"/>
      <c r="W5" s="315"/>
      <c r="X5" s="315">
        <v>10</v>
      </c>
      <c r="Y5" s="315"/>
      <c r="Z5" s="315"/>
      <c r="AA5" s="315"/>
      <c r="AB5" s="315"/>
      <c r="AC5" s="315"/>
      <c r="AD5" s="315"/>
      <c r="AE5" s="315"/>
      <c r="AF5" s="315"/>
      <c r="AG5" s="315"/>
      <c r="AH5" s="315"/>
      <c r="AI5" s="315"/>
      <c r="AJ5" s="315">
        <v>4</v>
      </c>
      <c r="AK5" s="315">
        <v>1</v>
      </c>
      <c r="AL5" s="315">
        <v>14</v>
      </c>
      <c r="AM5" s="315"/>
      <c r="AN5" s="315"/>
      <c r="AO5" s="315"/>
      <c r="AP5" s="315"/>
      <c r="AQ5" s="315"/>
      <c r="AR5" s="315"/>
      <c r="AS5" s="315"/>
      <c r="AT5" s="315"/>
      <c r="AU5" s="315">
        <v>18</v>
      </c>
      <c r="AV5" s="315"/>
      <c r="AW5" s="315"/>
      <c r="AX5" s="315">
        <v>8</v>
      </c>
      <c r="AY5" s="315"/>
      <c r="AZ5" s="315">
        <v>22</v>
      </c>
      <c r="BA5" s="315"/>
      <c r="BB5" s="315"/>
      <c r="BC5" s="315"/>
      <c r="BD5" s="315"/>
      <c r="BE5" s="315"/>
    </row>
    <row r="6" spans="1:60" s="317" customFormat="1" ht="18" customHeight="1" x14ac:dyDescent="0.25">
      <c r="A6" s="315" t="s">
        <v>1812</v>
      </c>
      <c r="B6" s="315">
        <v>80</v>
      </c>
      <c r="C6" s="315">
        <v>2</v>
      </c>
      <c r="D6" s="315"/>
      <c r="E6" s="315"/>
      <c r="F6" s="315"/>
      <c r="G6" s="315"/>
      <c r="H6" s="315"/>
      <c r="I6" s="315"/>
      <c r="J6" s="315">
        <v>6</v>
      </c>
      <c r="K6" s="315"/>
      <c r="L6" s="315"/>
      <c r="M6" s="315"/>
      <c r="N6" s="315"/>
      <c r="O6" s="315"/>
      <c r="P6" s="315"/>
      <c r="Q6" s="315"/>
      <c r="R6" s="315"/>
      <c r="S6" s="315"/>
      <c r="T6" s="315"/>
      <c r="U6" s="315"/>
      <c r="V6" s="315"/>
      <c r="W6" s="315"/>
      <c r="X6" s="315">
        <v>8</v>
      </c>
      <c r="Y6" s="315"/>
      <c r="Z6" s="315"/>
      <c r="AA6" s="315"/>
      <c r="AB6" s="315"/>
      <c r="AC6" s="315"/>
      <c r="AD6" s="315"/>
      <c r="AE6" s="315"/>
      <c r="AF6" s="315">
        <v>1</v>
      </c>
      <c r="AG6" s="315"/>
      <c r="AH6" s="315"/>
      <c r="AI6" s="315">
        <v>10</v>
      </c>
      <c r="AJ6" s="315">
        <v>2</v>
      </c>
      <c r="AK6" s="315"/>
      <c r="AL6" s="315">
        <v>10</v>
      </c>
      <c r="AM6" s="315"/>
      <c r="AN6" s="315"/>
      <c r="AO6" s="315"/>
      <c r="AP6" s="315"/>
      <c r="AQ6" s="315"/>
      <c r="AR6" s="315"/>
      <c r="AS6" s="315"/>
      <c r="AT6" s="315"/>
      <c r="AU6" s="315">
        <v>21</v>
      </c>
      <c r="AV6" s="315"/>
      <c r="AW6" s="315"/>
      <c r="AX6" s="315">
        <v>4</v>
      </c>
      <c r="AY6" s="315"/>
      <c r="AZ6" s="315">
        <v>16</v>
      </c>
      <c r="BA6" s="315"/>
      <c r="BB6" s="315"/>
      <c r="BC6" s="315"/>
      <c r="BD6" s="315"/>
      <c r="BE6" s="315"/>
    </row>
    <row r="7" spans="1:60" s="317" customFormat="1" ht="15.75" x14ac:dyDescent="0.25">
      <c r="A7" s="314" t="s">
        <v>1847</v>
      </c>
      <c r="B7" s="315">
        <f>SUM(C7:BD7)</f>
        <v>260</v>
      </c>
      <c r="C7" s="315"/>
      <c r="D7" s="315"/>
      <c r="E7" s="315"/>
      <c r="F7" s="315"/>
      <c r="G7" s="315"/>
      <c r="H7" s="315"/>
      <c r="I7" s="315">
        <v>60</v>
      </c>
      <c r="J7" s="315"/>
      <c r="K7" s="315"/>
      <c r="L7" s="315"/>
      <c r="M7" s="315"/>
      <c r="N7" s="315"/>
      <c r="O7" s="315"/>
      <c r="P7" s="315"/>
      <c r="Q7" s="315"/>
      <c r="R7" s="315"/>
      <c r="S7" s="315"/>
      <c r="T7" s="315"/>
      <c r="U7" s="315"/>
      <c r="V7" s="315"/>
      <c r="W7" s="315"/>
      <c r="X7" s="315">
        <v>40</v>
      </c>
      <c r="Y7" s="315"/>
      <c r="Z7" s="315"/>
      <c r="AA7" s="315"/>
      <c r="AB7" s="315"/>
      <c r="AC7" s="315"/>
      <c r="AD7" s="315"/>
      <c r="AE7" s="315"/>
      <c r="AF7" s="315"/>
      <c r="AG7" s="315"/>
      <c r="AH7" s="315"/>
      <c r="AI7" s="315"/>
      <c r="AJ7" s="315"/>
      <c r="AK7" s="315"/>
      <c r="AL7" s="315"/>
      <c r="AM7" s="315"/>
      <c r="AN7" s="315"/>
      <c r="AO7" s="315"/>
      <c r="AP7" s="315">
        <v>80</v>
      </c>
      <c r="AQ7" s="315"/>
      <c r="AR7" s="315"/>
      <c r="AS7" s="315"/>
      <c r="AT7" s="315"/>
      <c r="AU7" s="315">
        <v>20</v>
      </c>
      <c r="AV7" s="315"/>
      <c r="AW7" s="315"/>
      <c r="AX7" s="315">
        <v>60</v>
      </c>
      <c r="AY7" s="315"/>
      <c r="AZ7" s="315"/>
      <c r="BA7" s="315"/>
      <c r="BB7" s="315"/>
      <c r="BC7" s="315"/>
      <c r="BD7" s="315"/>
      <c r="BE7" s="315"/>
    </row>
    <row r="8" spans="1:60" s="317" customFormat="1" ht="15.75" x14ac:dyDescent="0.25">
      <c r="A8" s="315" t="s">
        <v>1860</v>
      </c>
      <c r="B8" s="315">
        <v>189</v>
      </c>
      <c r="C8" s="315">
        <v>16</v>
      </c>
      <c r="D8" s="315"/>
      <c r="E8" s="315">
        <v>6</v>
      </c>
      <c r="F8" s="315"/>
      <c r="G8" s="315"/>
      <c r="H8" s="315"/>
      <c r="I8" s="315">
        <v>15</v>
      </c>
      <c r="J8" s="315">
        <v>5</v>
      </c>
      <c r="K8" s="315"/>
      <c r="L8" s="315"/>
      <c r="M8" s="315"/>
      <c r="N8" s="315"/>
      <c r="O8" s="315"/>
      <c r="P8" s="315"/>
      <c r="Q8" s="315"/>
      <c r="R8" s="315"/>
      <c r="S8" s="315">
        <v>8</v>
      </c>
      <c r="T8" s="315"/>
      <c r="U8" s="315"/>
      <c r="V8" s="315">
        <v>15</v>
      </c>
      <c r="W8" s="315"/>
      <c r="X8" s="315"/>
      <c r="Y8" s="315"/>
      <c r="Z8" s="315">
        <v>4</v>
      </c>
      <c r="AA8" s="315"/>
      <c r="AB8" s="315"/>
      <c r="AC8" s="315"/>
      <c r="AD8" s="315">
        <v>15</v>
      </c>
      <c r="AE8" s="315">
        <v>14</v>
      </c>
      <c r="AF8" s="315"/>
      <c r="AG8" s="315"/>
      <c r="AH8" s="315"/>
      <c r="AI8" s="315">
        <v>11</v>
      </c>
      <c r="AJ8" s="315">
        <v>8</v>
      </c>
      <c r="AK8" s="315">
        <v>8</v>
      </c>
      <c r="AL8" s="315">
        <v>12</v>
      </c>
      <c r="AM8" s="315"/>
      <c r="AN8" s="315"/>
      <c r="AO8" s="315"/>
      <c r="AP8" s="315">
        <v>17</v>
      </c>
      <c r="AQ8" s="315"/>
      <c r="AR8" s="315"/>
      <c r="AS8" s="315"/>
      <c r="AT8" s="315"/>
      <c r="AU8" s="315">
        <v>2</v>
      </c>
      <c r="AV8" s="315"/>
      <c r="AW8" s="315"/>
      <c r="AX8" s="315">
        <v>18</v>
      </c>
      <c r="AY8" s="315">
        <v>2</v>
      </c>
      <c r="AZ8" s="315">
        <v>13</v>
      </c>
      <c r="BA8" s="315"/>
      <c r="BB8" s="315"/>
      <c r="BC8" s="315"/>
      <c r="BD8" s="315"/>
      <c r="BE8" s="315"/>
    </row>
    <row r="9" spans="1:60" s="317" customFormat="1" ht="15.75" x14ac:dyDescent="0.25">
      <c r="A9" s="315" t="s">
        <v>2201</v>
      </c>
      <c r="B9" s="315">
        <v>35</v>
      </c>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v>35</v>
      </c>
      <c r="AV9" s="315"/>
      <c r="AW9" s="315"/>
      <c r="AX9" s="315"/>
      <c r="AY9" s="315"/>
      <c r="AZ9" s="315"/>
      <c r="BA9" s="315"/>
      <c r="BB9" s="315"/>
      <c r="BC9" s="315"/>
      <c r="BD9" s="315"/>
      <c r="BE9" s="315"/>
    </row>
    <row r="10" spans="1:60" s="317" customFormat="1" ht="15.75" x14ac:dyDescent="0.25">
      <c r="A10" s="315" t="s">
        <v>2203</v>
      </c>
      <c r="B10" s="315">
        <v>162</v>
      </c>
      <c r="C10" s="315">
        <v>3</v>
      </c>
      <c r="D10" s="315"/>
      <c r="E10" s="315">
        <v>6</v>
      </c>
      <c r="F10" s="315"/>
      <c r="G10" s="315"/>
      <c r="H10" s="315"/>
      <c r="I10" s="315"/>
      <c r="J10" s="315">
        <v>5</v>
      </c>
      <c r="K10" s="315"/>
      <c r="L10" s="315"/>
      <c r="M10" s="315"/>
      <c r="N10" s="315"/>
      <c r="O10" s="315"/>
      <c r="P10" s="315"/>
      <c r="Q10" s="315"/>
      <c r="R10" s="315"/>
      <c r="S10" s="315">
        <v>15</v>
      </c>
      <c r="T10" s="315">
        <v>5</v>
      </c>
      <c r="U10" s="315"/>
      <c r="V10" s="315"/>
      <c r="W10" s="315"/>
      <c r="X10" s="315">
        <v>21</v>
      </c>
      <c r="Y10" s="315"/>
      <c r="Z10" s="315"/>
      <c r="AA10" s="315"/>
      <c r="AB10" s="315"/>
      <c r="AC10" s="315"/>
      <c r="AD10" s="315">
        <v>10</v>
      </c>
      <c r="AE10" s="315"/>
      <c r="AF10" s="315"/>
      <c r="AG10" s="315"/>
      <c r="AH10" s="315">
        <v>8</v>
      </c>
      <c r="AI10" s="315"/>
      <c r="AJ10" s="315">
        <v>7</v>
      </c>
      <c r="AK10" s="315">
        <v>3</v>
      </c>
      <c r="AL10" s="315">
        <v>13</v>
      </c>
      <c r="AM10" s="315"/>
      <c r="AN10" s="315"/>
      <c r="AO10" s="315"/>
      <c r="AP10" s="315"/>
      <c r="AQ10" s="315"/>
      <c r="AR10" s="315"/>
      <c r="AS10" s="315"/>
      <c r="AT10" s="315"/>
      <c r="AU10" s="315">
        <v>29</v>
      </c>
      <c r="AV10" s="315"/>
      <c r="AW10" s="315"/>
      <c r="AX10" s="315">
        <v>4</v>
      </c>
      <c r="AY10" s="315"/>
      <c r="AZ10" s="315">
        <v>33</v>
      </c>
      <c r="BA10" s="315"/>
      <c r="BB10" s="315"/>
      <c r="BC10" s="315"/>
      <c r="BD10" s="315"/>
      <c r="BE10" s="315"/>
    </row>
    <row r="11" spans="1:60" s="317" customFormat="1" ht="15.75" x14ac:dyDescent="0.25">
      <c r="A11" s="315" t="s">
        <v>2243</v>
      </c>
      <c r="B11" s="315">
        <v>68</v>
      </c>
      <c r="C11" s="315"/>
      <c r="D11" s="315"/>
      <c r="E11" s="315"/>
      <c r="F11" s="315"/>
      <c r="G11" s="315"/>
      <c r="H11" s="315"/>
      <c r="I11" s="315"/>
      <c r="J11" s="315">
        <v>3</v>
      </c>
      <c r="K11" s="315"/>
      <c r="L11" s="315"/>
      <c r="M11" s="315"/>
      <c r="N11" s="315"/>
      <c r="O11" s="315"/>
      <c r="P11" s="315"/>
      <c r="Q11" s="315"/>
      <c r="R11" s="315"/>
      <c r="S11" s="315"/>
      <c r="T11" s="315">
        <v>6</v>
      </c>
      <c r="U11" s="315"/>
      <c r="V11" s="315"/>
      <c r="W11" s="315"/>
      <c r="X11" s="315">
        <v>5</v>
      </c>
      <c r="Y11" s="315"/>
      <c r="Z11" s="315"/>
      <c r="AA11" s="315"/>
      <c r="AB11" s="315"/>
      <c r="AC11" s="315"/>
      <c r="AD11" s="315"/>
      <c r="AE11" s="315"/>
      <c r="AF11" s="315"/>
      <c r="AG11" s="315"/>
      <c r="AH11" s="315"/>
      <c r="AI11" s="315"/>
      <c r="AJ11" s="315"/>
      <c r="AK11" s="315"/>
      <c r="AL11" s="315">
        <v>11</v>
      </c>
      <c r="AM11" s="315"/>
      <c r="AN11" s="315"/>
      <c r="AO11" s="315"/>
      <c r="AP11" s="315"/>
      <c r="AQ11" s="315"/>
      <c r="AR11" s="315"/>
      <c r="AS11" s="315"/>
      <c r="AT11" s="315"/>
      <c r="AU11" s="315">
        <v>29</v>
      </c>
      <c r="AV11" s="315"/>
      <c r="AW11" s="315"/>
      <c r="AX11" s="315">
        <v>3</v>
      </c>
      <c r="AY11" s="315"/>
      <c r="AZ11" s="315">
        <v>11</v>
      </c>
      <c r="BA11" s="315"/>
      <c r="BB11" s="315"/>
      <c r="BC11" s="315"/>
      <c r="BD11" s="315"/>
      <c r="BE11" s="315"/>
    </row>
    <row r="12" spans="1:60" s="317" customFormat="1" ht="15.75" x14ac:dyDescent="0.25">
      <c r="A12" s="315" t="s">
        <v>2332</v>
      </c>
      <c r="B12" s="315">
        <v>105</v>
      </c>
      <c r="C12" s="315"/>
      <c r="D12" s="315"/>
      <c r="E12" s="315"/>
      <c r="F12" s="315"/>
      <c r="G12" s="315"/>
      <c r="H12" s="315"/>
      <c r="I12" s="315"/>
      <c r="J12" s="315"/>
      <c r="K12" s="315"/>
      <c r="L12" s="315"/>
      <c r="M12" s="315"/>
      <c r="N12" s="315"/>
      <c r="O12" s="315"/>
      <c r="P12" s="315"/>
      <c r="Q12" s="315"/>
      <c r="R12" s="315"/>
      <c r="S12" s="315">
        <v>105</v>
      </c>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row>
    <row r="13" spans="1:60" s="317" customFormat="1" ht="15.75" x14ac:dyDescent="0.25">
      <c r="A13" s="315" t="s">
        <v>2352</v>
      </c>
      <c r="B13" s="315">
        <v>300</v>
      </c>
      <c r="C13" s="315"/>
      <c r="D13" s="315"/>
      <c r="E13" s="315"/>
      <c r="F13" s="315"/>
      <c r="G13" s="315"/>
      <c r="H13" s="315"/>
      <c r="I13" s="315">
        <v>40</v>
      </c>
      <c r="J13" s="315">
        <v>30</v>
      </c>
      <c r="K13" s="315"/>
      <c r="L13" s="315"/>
      <c r="M13" s="315"/>
      <c r="N13" s="315"/>
      <c r="O13" s="315"/>
      <c r="P13" s="315"/>
      <c r="Q13" s="315"/>
      <c r="R13" s="315"/>
      <c r="S13" s="315"/>
      <c r="T13" s="315">
        <v>60</v>
      </c>
      <c r="U13" s="315"/>
      <c r="V13" s="315"/>
      <c r="W13" s="315"/>
      <c r="X13" s="315">
        <v>50</v>
      </c>
      <c r="Y13" s="315"/>
      <c r="Z13" s="315"/>
      <c r="AA13" s="315"/>
      <c r="AB13" s="315"/>
      <c r="AC13" s="315"/>
      <c r="AD13" s="315"/>
      <c r="AE13" s="315"/>
      <c r="AF13" s="315"/>
      <c r="AG13" s="315"/>
      <c r="AH13" s="315"/>
      <c r="AI13" s="315"/>
      <c r="AJ13" s="315"/>
      <c r="AK13" s="315"/>
      <c r="AL13" s="315"/>
      <c r="AM13" s="315"/>
      <c r="AN13" s="315">
        <v>50</v>
      </c>
      <c r="AO13" s="315">
        <v>30</v>
      </c>
      <c r="AP13" s="315"/>
      <c r="AQ13" s="315"/>
      <c r="AR13" s="315"/>
      <c r="AS13" s="315"/>
      <c r="AT13" s="315"/>
      <c r="AU13" s="315"/>
      <c r="AV13" s="315"/>
      <c r="AW13" s="315"/>
      <c r="AX13" s="315"/>
      <c r="AY13" s="315">
        <v>40</v>
      </c>
      <c r="AZ13" s="315"/>
      <c r="BA13" s="315"/>
      <c r="BB13" s="315"/>
      <c r="BC13" s="315"/>
      <c r="BD13" s="315"/>
      <c r="BE13" s="315"/>
    </row>
    <row r="14" spans="1:60" s="317" customFormat="1" ht="15.75" x14ac:dyDescent="0.25">
      <c r="A14" s="315" t="s">
        <v>2381</v>
      </c>
      <c r="B14" s="315">
        <v>110</v>
      </c>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v>110</v>
      </c>
      <c r="AU14" s="315"/>
      <c r="AV14" s="315"/>
      <c r="AW14" s="315"/>
      <c r="AX14" s="315"/>
      <c r="AY14" s="315"/>
      <c r="AZ14" s="315"/>
      <c r="BA14" s="315"/>
      <c r="BB14" s="315"/>
      <c r="BC14" s="315"/>
      <c r="BD14" s="315"/>
      <c r="BE14" s="315"/>
    </row>
    <row r="15" spans="1:60" s="317" customFormat="1" ht="15.75" x14ac:dyDescent="0.25">
      <c r="A15" s="315" t="s">
        <v>2473</v>
      </c>
      <c r="B15" s="315">
        <v>300</v>
      </c>
      <c r="C15" s="315"/>
      <c r="D15" s="315"/>
      <c r="E15" s="315"/>
      <c r="F15" s="315"/>
      <c r="G15" s="315"/>
      <c r="H15" s="315"/>
      <c r="I15" s="315">
        <v>40</v>
      </c>
      <c r="J15" s="315">
        <v>30</v>
      </c>
      <c r="K15" s="315"/>
      <c r="L15" s="315"/>
      <c r="M15" s="315"/>
      <c r="N15" s="315"/>
      <c r="O15" s="315"/>
      <c r="P15" s="315"/>
      <c r="Q15" s="315"/>
      <c r="R15" s="315"/>
      <c r="S15" s="315"/>
      <c r="T15" s="315">
        <v>60</v>
      </c>
      <c r="U15" s="315"/>
      <c r="V15" s="315">
        <v>12</v>
      </c>
      <c r="W15" s="315"/>
      <c r="X15" s="315">
        <v>50</v>
      </c>
      <c r="Y15" s="315"/>
      <c r="Z15" s="315"/>
      <c r="AA15" s="315"/>
      <c r="AB15" s="315"/>
      <c r="AC15" s="315"/>
      <c r="AD15" s="315">
        <v>10</v>
      </c>
      <c r="AE15" s="315"/>
      <c r="AF15" s="315"/>
      <c r="AG15" s="315"/>
      <c r="AH15" s="315"/>
      <c r="AI15" s="315"/>
      <c r="AJ15" s="315"/>
      <c r="AK15" s="315"/>
      <c r="AL15" s="315"/>
      <c r="AM15" s="315"/>
      <c r="AN15" s="315"/>
      <c r="AO15" s="315">
        <v>50</v>
      </c>
      <c r="AP15" s="315">
        <v>30</v>
      </c>
      <c r="AQ15" s="315"/>
      <c r="AR15" s="315"/>
      <c r="AS15" s="315"/>
      <c r="AT15" s="315"/>
      <c r="AU15" s="315"/>
      <c r="AV15" s="315"/>
      <c r="AW15" s="315"/>
      <c r="AX15" s="315"/>
      <c r="AY15" s="315"/>
      <c r="AZ15" s="315">
        <v>40</v>
      </c>
      <c r="BA15" s="315"/>
      <c r="BB15" s="315"/>
      <c r="BC15" s="315"/>
      <c r="BD15" s="315"/>
      <c r="BE15" s="315"/>
    </row>
    <row r="16" spans="1:60" s="317" customFormat="1" ht="15.75" x14ac:dyDescent="0.25">
      <c r="A16" s="315" t="s">
        <v>2477</v>
      </c>
      <c r="B16" s="315">
        <f>SUM(C16:BD16)</f>
        <v>145</v>
      </c>
      <c r="C16" s="315">
        <v>2</v>
      </c>
      <c r="D16" s="315"/>
      <c r="E16" s="315"/>
      <c r="F16" s="315"/>
      <c r="G16" s="315"/>
      <c r="H16" s="315"/>
      <c r="I16" s="315"/>
      <c r="J16" s="315">
        <v>5</v>
      </c>
      <c r="K16" s="315"/>
      <c r="L16" s="315"/>
      <c r="M16" s="315"/>
      <c r="N16" s="315">
        <v>3</v>
      </c>
      <c r="O16" s="315"/>
      <c r="P16" s="315"/>
      <c r="Q16" s="315"/>
      <c r="R16" s="315"/>
      <c r="S16" s="315">
        <v>20</v>
      </c>
      <c r="T16" s="315"/>
      <c r="U16" s="315"/>
      <c r="V16" s="315"/>
      <c r="W16" s="315"/>
      <c r="X16" s="315">
        <v>15</v>
      </c>
      <c r="Y16" s="315"/>
      <c r="Z16" s="315"/>
      <c r="AA16" s="315"/>
      <c r="AB16" s="315"/>
      <c r="AC16" s="315"/>
      <c r="AD16" s="315"/>
      <c r="AE16" s="315"/>
      <c r="AF16" s="315">
        <v>1</v>
      </c>
      <c r="AG16" s="315"/>
      <c r="AH16" s="315"/>
      <c r="AI16" s="315"/>
      <c r="AJ16" s="315">
        <v>8</v>
      </c>
      <c r="AK16" s="315"/>
      <c r="AL16" s="315">
        <v>15</v>
      </c>
      <c r="AM16" s="315"/>
      <c r="AN16" s="315"/>
      <c r="AO16" s="315"/>
      <c r="AP16" s="315"/>
      <c r="AQ16" s="315"/>
      <c r="AR16" s="315"/>
      <c r="AS16" s="315"/>
      <c r="AT16" s="315"/>
      <c r="AU16" s="315">
        <v>40</v>
      </c>
      <c r="AV16" s="315"/>
      <c r="AW16" s="315"/>
      <c r="AX16" s="315">
        <v>8</v>
      </c>
      <c r="AY16" s="315"/>
      <c r="AZ16" s="315">
        <v>28</v>
      </c>
      <c r="BA16" s="315"/>
      <c r="BB16" s="315"/>
      <c r="BC16" s="315"/>
      <c r="BD16" s="315"/>
      <c r="BE16" s="315"/>
    </row>
    <row r="17" spans="1:57" s="317" customFormat="1" ht="15.75" x14ac:dyDescent="0.25">
      <c r="A17" s="315" t="s">
        <v>2827</v>
      </c>
      <c r="B17" s="315">
        <f>SUM(C17:BD17)</f>
        <v>1003</v>
      </c>
      <c r="C17" s="315"/>
      <c r="D17" s="315">
        <v>28</v>
      </c>
      <c r="E17" s="315"/>
      <c r="F17" s="315"/>
      <c r="G17" s="315">
        <v>54</v>
      </c>
      <c r="H17" s="315"/>
      <c r="I17" s="315"/>
      <c r="J17" s="315">
        <v>54</v>
      </c>
      <c r="K17" s="315"/>
      <c r="L17" s="315"/>
      <c r="M17" s="315"/>
      <c r="N17" s="315"/>
      <c r="O17" s="315"/>
      <c r="P17" s="315"/>
      <c r="Q17" s="315"/>
      <c r="R17" s="315"/>
      <c r="S17" s="315"/>
      <c r="T17" s="315">
        <v>60</v>
      </c>
      <c r="U17" s="315">
        <v>20</v>
      </c>
      <c r="V17" s="315">
        <v>59</v>
      </c>
      <c r="W17" s="315">
        <v>50</v>
      </c>
      <c r="X17" s="315">
        <v>28</v>
      </c>
      <c r="Y17" s="315"/>
      <c r="Z17" s="315">
        <v>60</v>
      </c>
      <c r="AA17" s="315"/>
      <c r="AB17" s="315">
        <v>29</v>
      </c>
      <c r="AC17" s="315"/>
      <c r="AD17" s="315"/>
      <c r="AE17" s="315">
        <v>31</v>
      </c>
      <c r="AF17" s="315">
        <v>15</v>
      </c>
      <c r="AG17" s="315">
        <v>54</v>
      </c>
      <c r="AH17" s="315"/>
      <c r="AI17" s="315"/>
      <c r="AJ17" s="315"/>
      <c r="AK17" s="315"/>
      <c r="AL17" s="315">
        <v>22</v>
      </c>
      <c r="AM17" s="315"/>
      <c r="AN17" s="315"/>
      <c r="AO17" s="315">
        <v>44</v>
      </c>
      <c r="AP17" s="315">
        <v>35</v>
      </c>
      <c r="AQ17" s="315"/>
      <c r="AR17" s="315"/>
      <c r="AS17" s="315"/>
      <c r="AT17" s="315"/>
      <c r="AU17" s="315">
        <v>96</v>
      </c>
      <c r="AV17" s="315">
        <v>10</v>
      </c>
      <c r="AW17" s="315"/>
      <c r="AX17" s="315">
        <v>45</v>
      </c>
      <c r="AY17" s="315">
        <v>35</v>
      </c>
      <c r="AZ17" s="315">
        <v>91</v>
      </c>
      <c r="BA17" s="315"/>
      <c r="BB17" s="315">
        <v>44</v>
      </c>
      <c r="BC17" s="315"/>
      <c r="BD17" s="315">
        <v>39</v>
      </c>
      <c r="BE17" s="315"/>
    </row>
    <row r="18" spans="1:57" s="317" customFormat="1" ht="15.75" x14ac:dyDescent="0.25">
      <c r="A18" s="315" t="s">
        <v>1405</v>
      </c>
      <c r="B18" s="315">
        <f>SUM(C18:BD18)</f>
        <v>29</v>
      </c>
      <c r="C18" s="315"/>
      <c r="D18" s="315"/>
      <c r="E18" s="315"/>
      <c r="F18" s="315"/>
      <c r="G18" s="315"/>
      <c r="H18" s="315"/>
      <c r="I18" s="315"/>
      <c r="J18" s="315">
        <v>2</v>
      </c>
      <c r="K18" s="315"/>
      <c r="L18" s="315"/>
      <c r="M18" s="315"/>
      <c r="N18" s="315"/>
      <c r="O18" s="315"/>
      <c r="P18" s="315"/>
      <c r="Q18" s="315"/>
      <c r="R18" s="315"/>
      <c r="S18" s="315"/>
      <c r="T18" s="315">
        <v>7</v>
      </c>
      <c r="U18" s="315"/>
      <c r="V18" s="315"/>
      <c r="W18" s="315"/>
      <c r="X18" s="315">
        <v>2</v>
      </c>
      <c r="Y18" s="315"/>
      <c r="Z18" s="315"/>
      <c r="AA18" s="315"/>
      <c r="AB18" s="315"/>
      <c r="AC18" s="315"/>
      <c r="AD18" s="315"/>
      <c r="AE18" s="315">
        <v>2</v>
      </c>
      <c r="AF18" s="315"/>
      <c r="AG18" s="315">
        <v>1</v>
      </c>
      <c r="AH18" s="315"/>
      <c r="AI18" s="315"/>
      <c r="AJ18" s="315"/>
      <c r="AK18" s="315"/>
      <c r="AL18" s="315"/>
      <c r="AM18" s="315"/>
      <c r="AN18" s="315"/>
      <c r="AO18" s="315"/>
      <c r="AP18" s="315"/>
      <c r="AQ18" s="315"/>
      <c r="AR18" s="315"/>
      <c r="AS18" s="315">
        <v>2</v>
      </c>
      <c r="AT18" s="315"/>
      <c r="AU18" s="315">
        <v>4</v>
      </c>
      <c r="AV18" s="315"/>
      <c r="AW18" s="315"/>
      <c r="AX18" s="315">
        <v>4</v>
      </c>
      <c r="AY18" s="315">
        <v>2</v>
      </c>
      <c r="AZ18" s="315">
        <v>3</v>
      </c>
      <c r="BA18" s="315"/>
      <c r="BB18" s="315"/>
      <c r="BC18" s="315"/>
      <c r="BD18" s="315"/>
      <c r="BE18" s="315"/>
    </row>
    <row r="19" spans="1:57" s="317" customFormat="1" ht="15.75" x14ac:dyDescent="0.25">
      <c r="A19" s="315" t="s">
        <v>3058</v>
      </c>
      <c r="B19" s="315">
        <v>3</v>
      </c>
      <c r="C19" s="315"/>
      <c r="D19" s="315"/>
      <c r="E19" s="315"/>
      <c r="F19" s="315"/>
      <c r="G19" s="315"/>
      <c r="H19" s="315"/>
      <c r="I19" s="315"/>
      <c r="J19" s="315">
        <v>3</v>
      </c>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row>
    <row r="20" spans="1:57" s="317" customFormat="1" ht="15.75" x14ac:dyDescent="0.25">
      <c r="A20" s="315" t="s">
        <v>3073</v>
      </c>
      <c r="B20" s="315">
        <v>97</v>
      </c>
      <c r="C20" s="315">
        <v>3</v>
      </c>
      <c r="D20" s="315"/>
      <c r="E20" s="315"/>
      <c r="F20" s="315"/>
      <c r="G20" s="315"/>
      <c r="H20" s="315"/>
      <c r="I20" s="315"/>
      <c r="J20" s="315">
        <v>6</v>
      </c>
      <c r="K20" s="315"/>
      <c r="L20" s="315"/>
      <c r="M20" s="315"/>
      <c r="N20" s="315"/>
      <c r="O20" s="315"/>
      <c r="P20" s="315"/>
      <c r="Q20" s="315"/>
      <c r="R20" s="315"/>
      <c r="S20" s="315">
        <v>10</v>
      </c>
      <c r="T20" s="315"/>
      <c r="U20" s="315"/>
      <c r="V20" s="315"/>
      <c r="W20" s="315"/>
      <c r="X20" s="315">
        <v>12</v>
      </c>
      <c r="Y20" s="315"/>
      <c r="Z20" s="315"/>
      <c r="AA20" s="315"/>
      <c r="AB20" s="315"/>
      <c r="AC20" s="315"/>
      <c r="AD20" s="315"/>
      <c r="AE20" s="315"/>
      <c r="AF20" s="315"/>
      <c r="AG20" s="315"/>
      <c r="AH20" s="315"/>
      <c r="AI20" s="315"/>
      <c r="AJ20" s="315">
        <v>4</v>
      </c>
      <c r="AK20" s="315"/>
      <c r="AL20" s="315">
        <v>18</v>
      </c>
      <c r="AM20" s="315"/>
      <c r="AN20" s="315"/>
      <c r="AO20" s="315"/>
      <c r="AP20" s="315"/>
      <c r="AQ20" s="315"/>
      <c r="AR20" s="315"/>
      <c r="AS20" s="315"/>
      <c r="AT20" s="315"/>
      <c r="AU20" s="315">
        <v>22</v>
      </c>
      <c r="AV20" s="315"/>
      <c r="AW20" s="315"/>
      <c r="AX20" s="315"/>
      <c r="AY20" s="315"/>
      <c r="AZ20" s="315">
        <v>20</v>
      </c>
      <c r="BA20" s="315"/>
      <c r="BB20" s="315"/>
      <c r="BC20" s="315"/>
      <c r="BD20" s="315"/>
      <c r="BE20" s="315">
        <v>2</v>
      </c>
    </row>
    <row r="21" spans="1:57" s="317" customFormat="1" ht="15.75" x14ac:dyDescent="0.25">
      <c r="A21" s="315" t="s">
        <v>3267</v>
      </c>
      <c r="B21" s="315">
        <v>17</v>
      </c>
      <c r="C21" s="315"/>
      <c r="D21" s="315"/>
      <c r="E21" s="315">
        <v>5</v>
      </c>
      <c r="F21" s="315"/>
      <c r="G21" s="315"/>
      <c r="H21" s="315"/>
      <c r="I21" s="315"/>
      <c r="J21" s="315">
        <v>2</v>
      </c>
      <c r="K21" s="315"/>
      <c r="L21" s="315"/>
      <c r="M21" s="315"/>
      <c r="N21" s="315"/>
      <c r="O21" s="315"/>
      <c r="P21" s="315"/>
      <c r="Q21" s="315"/>
      <c r="R21" s="315"/>
      <c r="S21" s="315"/>
      <c r="T21" s="315"/>
      <c r="U21" s="315"/>
      <c r="V21" s="315"/>
      <c r="W21" s="315">
        <v>2</v>
      </c>
      <c r="X21" s="315"/>
      <c r="Y21" s="315"/>
      <c r="Z21" s="315"/>
      <c r="AA21" s="315"/>
      <c r="AB21" s="315"/>
      <c r="AC21" s="315"/>
      <c r="AD21" s="315"/>
      <c r="AE21" s="315"/>
      <c r="AF21" s="315">
        <v>1</v>
      </c>
      <c r="AG21" s="315">
        <v>2</v>
      </c>
      <c r="AH21" s="315"/>
      <c r="AI21" s="315"/>
      <c r="AJ21" s="315"/>
      <c r="AK21" s="315"/>
      <c r="AL21" s="315"/>
      <c r="AM21" s="315"/>
      <c r="AN21" s="315"/>
      <c r="AO21" s="315"/>
      <c r="AP21" s="315"/>
      <c r="AQ21" s="315"/>
      <c r="AR21" s="315"/>
      <c r="AS21" s="315"/>
      <c r="AT21" s="315"/>
      <c r="AU21" s="315"/>
      <c r="AV21" s="315"/>
      <c r="AW21" s="315"/>
      <c r="AX21" s="315">
        <v>1</v>
      </c>
      <c r="AY21" s="315">
        <v>2</v>
      </c>
      <c r="AZ21" s="315">
        <v>2</v>
      </c>
      <c r="BA21" s="315"/>
      <c r="BB21" s="315"/>
      <c r="BC21" s="315"/>
      <c r="BD21" s="315"/>
      <c r="BE21" s="315"/>
    </row>
    <row r="22" spans="1:57" s="317" customFormat="1" ht="15.75" x14ac:dyDescent="0.25">
      <c r="A22" s="315" t="s">
        <v>3300</v>
      </c>
      <c r="B22" s="315">
        <v>70</v>
      </c>
      <c r="C22" s="315"/>
      <c r="D22" s="315"/>
      <c r="E22" s="315"/>
      <c r="F22" s="315"/>
      <c r="G22" s="315"/>
      <c r="H22" s="315"/>
      <c r="I22" s="315"/>
      <c r="J22" s="315">
        <v>2</v>
      </c>
      <c r="K22" s="315"/>
      <c r="L22" s="315"/>
      <c r="M22" s="315"/>
      <c r="N22" s="315"/>
      <c r="O22" s="315"/>
      <c r="P22" s="315"/>
      <c r="Q22" s="315"/>
      <c r="R22" s="315"/>
      <c r="S22" s="315"/>
      <c r="T22" s="315"/>
      <c r="U22" s="315"/>
      <c r="V22" s="315"/>
      <c r="W22" s="315"/>
      <c r="X22" s="315">
        <v>4</v>
      </c>
      <c r="Y22" s="315"/>
      <c r="Z22" s="315"/>
      <c r="AA22" s="315"/>
      <c r="AB22" s="315"/>
      <c r="AC22" s="315"/>
      <c r="AD22" s="315"/>
      <c r="AE22" s="315"/>
      <c r="AF22" s="315"/>
      <c r="AG22" s="315"/>
      <c r="AH22" s="315"/>
      <c r="AI22" s="315">
        <v>10</v>
      </c>
      <c r="AJ22" s="315">
        <v>4</v>
      </c>
      <c r="AK22" s="315"/>
      <c r="AL22" s="315">
        <v>11</v>
      </c>
      <c r="AM22" s="315"/>
      <c r="AN22" s="315"/>
      <c r="AO22" s="315"/>
      <c r="AP22" s="315"/>
      <c r="AQ22" s="315"/>
      <c r="AR22" s="315"/>
      <c r="AS22" s="315"/>
      <c r="AT22" s="315"/>
      <c r="AU22" s="315">
        <v>17</v>
      </c>
      <c r="AV22" s="315"/>
      <c r="AW22" s="315"/>
      <c r="AX22" s="315"/>
      <c r="AY22" s="315"/>
      <c r="AZ22" s="315">
        <v>22</v>
      </c>
      <c r="BA22" s="315"/>
      <c r="BB22" s="315"/>
      <c r="BC22" s="315"/>
      <c r="BD22" s="315"/>
      <c r="BE22" s="315"/>
    </row>
    <row r="23" spans="1:57" s="317" customFormat="1" ht="15.75" x14ac:dyDescent="0.25">
      <c r="A23" s="315" t="s">
        <v>9567</v>
      </c>
      <c r="B23" s="315">
        <v>391</v>
      </c>
      <c r="C23" s="315">
        <v>26</v>
      </c>
      <c r="D23" s="315"/>
      <c r="E23" s="315"/>
      <c r="F23" s="315"/>
      <c r="G23" s="315"/>
      <c r="H23" s="315"/>
      <c r="I23" s="315"/>
      <c r="J23" s="315">
        <v>21</v>
      </c>
      <c r="K23" s="315"/>
      <c r="L23" s="315"/>
      <c r="M23" s="315"/>
      <c r="N23" s="315">
        <v>5</v>
      </c>
      <c r="O23" s="315">
        <v>5</v>
      </c>
      <c r="P23" s="315"/>
      <c r="Q23" s="315"/>
      <c r="R23" s="315"/>
      <c r="S23" s="315">
        <v>27</v>
      </c>
      <c r="T23" s="315"/>
      <c r="U23" s="315"/>
      <c r="V23" s="315">
        <v>30</v>
      </c>
      <c r="W23" s="315"/>
      <c r="X23" s="315">
        <v>10</v>
      </c>
      <c r="Y23" s="315"/>
      <c r="Z23" s="315">
        <v>5</v>
      </c>
      <c r="AA23" s="315"/>
      <c r="AB23" s="315"/>
      <c r="AC23" s="315"/>
      <c r="AD23" s="315">
        <v>30</v>
      </c>
      <c r="AE23" s="315">
        <v>33</v>
      </c>
      <c r="AF23" s="315">
        <v>5</v>
      </c>
      <c r="AG23" s="315">
        <v>7</v>
      </c>
      <c r="AH23" s="315"/>
      <c r="AI23" s="315"/>
      <c r="AJ23" s="315">
        <v>17</v>
      </c>
      <c r="AK23" s="315">
        <v>9</v>
      </c>
      <c r="AL23" s="315">
        <v>20</v>
      </c>
      <c r="AM23" s="315"/>
      <c r="AN23" s="315"/>
      <c r="AO23" s="315"/>
      <c r="AP23" s="315">
        <v>15</v>
      </c>
      <c r="AQ23" s="315"/>
      <c r="AR23" s="315"/>
      <c r="AS23" s="315"/>
      <c r="AT23" s="315"/>
      <c r="AU23" s="315">
        <v>51</v>
      </c>
      <c r="AV23" s="315"/>
      <c r="AW23" s="315"/>
      <c r="AX23" s="315">
        <v>24</v>
      </c>
      <c r="AY23" s="315">
        <v>7</v>
      </c>
      <c r="AZ23" s="315">
        <v>44</v>
      </c>
      <c r="BA23" s="315"/>
      <c r="BB23" s="315"/>
      <c r="BC23" s="315"/>
      <c r="BD23" s="315"/>
      <c r="BE23" s="315"/>
    </row>
    <row r="24" spans="1:57" s="317" customFormat="1" ht="15.75" x14ac:dyDescent="0.25">
      <c r="A24" s="315" t="s">
        <v>3525</v>
      </c>
      <c r="B24" s="315">
        <v>40</v>
      </c>
      <c r="C24" s="315"/>
      <c r="D24" s="315"/>
      <c r="E24" s="315"/>
      <c r="F24" s="315"/>
      <c r="G24" s="315"/>
      <c r="H24" s="315"/>
      <c r="I24" s="315"/>
      <c r="J24" s="315"/>
      <c r="K24" s="315"/>
      <c r="L24" s="315"/>
      <c r="M24" s="315"/>
      <c r="N24" s="315"/>
      <c r="O24" s="315"/>
      <c r="P24" s="315"/>
      <c r="Q24" s="315"/>
      <c r="R24" s="315"/>
      <c r="S24" s="315"/>
      <c r="T24" s="315">
        <v>4</v>
      </c>
      <c r="U24" s="315"/>
      <c r="V24" s="315"/>
      <c r="W24" s="315"/>
      <c r="X24" s="315">
        <v>7</v>
      </c>
      <c r="Y24" s="315"/>
      <c r="Z24" s="315"/>
      <c r="AA24" s="315"/>
      <c r="AB24" s="315"/>
      <c r="AC24" s="315"/>
      <c r="AD24" s="315"/>
      <c r="AE24" s="315"/>
      <c r="AF24" s="315"/>
      <c r="AG24" s="315"/>
      <c r="AH24" s="315"/>
      <c r="AI24" s="315"/>
      <c r="AJ24" s="315"/>
      <c r="AK24" s="315"/>
      <c r="AL24" s="315">
        <v>11</v>
      </c>
      <c r="AM24" s="315"/>
      <c r="AN24" s="315"/>
      <c r="AO24" s="315"/>
      <c r="AP24" s="315"/>
      <c r="AQ24" s="315"/>
      <c r="AR24" s="315"/>
      <c r="AS24" s="315"/>
      <c r="AT24" s="315"/>
      <c r="AU24" s="315">
        <v>18</v>
      </c>
      <c r="AV24" s="315"/>
      <c r="AW24" s="315"/>
      <c r="AX24" s="315"/>
      <c r="AY24" s="315"/>
      <c r="AZ24" s="315"/>
      <c r="BA24" s="315"/>
      <c r="BB24" s="315"/>
      <c r="BC24" s="315"/>
      <c r="BD24" s="315"/>
      <c r="BE24" s="315"/>
    </row>
    <row r="25" spans="1:57" s="317" customFormat="1" ht="15.75" x14ac:dyDescent="0.25">
      <c r="A25" s="315" t="s">
        <v>3526</v>
      </c>
      <c r="B25" s="315">
        <f>B23+B24</f>
        <v>431</v>
      </c>
      <c r="C25" s="315">
        <f>C23+C24</f>
        <v>26</v>
      </c>
      <c r="D25" s="315"/>
      <c r="E25" s="315"/>
      <c r="F25" s="315"/>
      <c r="G25" s="315"/>
      <c r="H25" s="315"/>
      <c r="I25" s="315"/>
      <c r="J25" s="315">
        <f>J23+J24</f>
        <v>21</v>
      </c>
      <c r="K25" s="315"/>
      <c r="L25" s="315"/>
      <c r="M25" s="315"/>
      <c r="N25" s="315">
        <f t="shared" ref="N25:O25" si="0">N23+N24</f>
        <v>5</v>
      </c>
      <c r="O25" s="315">
        <f t="shared" si="0"/>
        <v>5</v>
      </c>
      <c r="P25" s="315"/>
      <c r="Q25" s="315"/>
      <c r="R25" s="315"/>
      <c r="S25" s="315">
        <f t="shared" ref="S25:T25" si="1">S23+S24</f>
        <v>27</v>
      </c>
      <c r="T25" s="315">
        <f t="shared" si="1"/>
        <v>4</v>
      </c>
      <c r="U25" s="315"/>
      <c r="V25" s="315">
        <f>V23+V24</f>
        <v>30</v>
      </c>
      <c r="W25" s="315"/>
      <c r="X25" s="315">
        <f>X23+X24</f>
        <v>17</v>
      </c>
      <c r="Y25" s="315"/>
      <c r="Z25" s="315">
        <f>Z23+Z24</f>
        <v>5</v>
      </c>
      <c r="AA25" s="315"/>
      <c r="AB25" s="315"/>
      <c r="AC25" s="315"/>
      <c r="AD25" s="315">
        <f t="shared" ref="AD25:AG25" si="2">AD23+AD24</f>
        <v>30</v>
      </c>
      <c r="AE25" s="315">
        <f t="shared" si="2"/>
        <v>33</v>
      </c>
      <c r="AF25" s="315">
        <f t="shared" si="2"/>
        <v>5</v>
      </c>
      <c r="AG25" s="315">
        <f t="shared" si="2"/>
        <v>7</v>
      </c>
      <c r="AH25" s="315"/>
      <c r="AI25" s="315"/>
      <c r="AJ25" s="315">
        <f t="shared" ref="AJ25:AL25" si="3">AJ23+AJ24</f>
        <v>17</v>
      </c>
      <c r="AK25" s="315">
        <f t="shared" si="3"/>
        <v>9</v>
      </c>
      <c r="AL25" s="315">
        <f t="shared" si="3"/>
        <v>31</v>
      </c>
      <c r="AM25" s="315"/>
      <c r="AN25" s="315"/>
      <c r="AO25" s="315"/>
      <c r="AP25" s="315">
        <f>AP23+AP24</f>
        <v>15</v>
      </c>
      <c r="AQ25" s="315"/>
      <c r="AR25" s="315"/>
      <c r="AS25" s="315"/>
      <c r="AT25" s="315"/>
      <c r="AU25" s="315">
        <f>AU23+AU24</f>
        <v>69</v>
      </c>
      <c r="AV25" s="315"/>
      <c r="AW25" s="315"/>
      <c r="AX25" s="315">
        <f t="shared" ref="AX25:AZ25" si="4">AX23+AX24</f>
        <v>24</v>
      </c>
      <c r="AY25" s="315">
        <f t="shared" si="4"/>
        <v>7</v>
      </c>
      <c r="AZ25" s="315">
        <f t="shared" si="4"/>
        <v>44</v>
      </c>
      <c r="BA25" s="315"/>
      <c r="BB25" s="315"/>
      <c r="BC25" s="315"/>
      <c r="BD25" s="315"/>
      <c r="BE25" s="315"/>
    </row>
    <row r="26" spans="1:57" s="317" customFormat="1" ht="15.75" x14ac:dyDescent="0.25">
      <c r="A26" s="315" t="s">
        <v>3547</v>
      </c>
      <c r="B26" s="315">
        <v>59</v>
      </c>
      <c r="C26" s="315">
        <v>1</v>
      </c>
      <c r="D26" s="315"/>
      <c r="E26" s="315"/>
      <c r="F26" s="315"/>
      <c r="G26" s="315"/>
      <c r="H26" s="315"/>
      <c r="I26" s="315"/>
      <c r="J26" s="315">
        <v>3</v>
      </c>
      <c r="K26" s="315"/>
      <c r="L26" s="315"/>
      <c r="M26" s="315"/>
      <c r="N26" s="315"/>
      <c r="O26" s="315"/>
      <c r="P26" s="315"/>
      <c r="Q26" s="315"/>
      <c r="R26" s="315"/>
      <c r="S26" s="315"/>
      <c r="T26" s="315"/>
      <c r="U26" s="315"/>
      <c r="V26" s="315"/>
      <c r="W26" s="315"/>
      <c r="X26" s="315">
        <v>8</v>
      </c>
      <c r="Y26" s="315"/>
      <c r="Z26" s="315"/>
      <c r="AA26" s="315"/>
      <c r="AB26" s="315"/>
      <c r="AC26" s="315"/>
      <c r="AD26" s="315"/>
      <c r="AE26" s="315"/>
      <c r="AF26" s="315"/>
      <c r="AG26" s="315"/>
      <c r="AH26" s="315"/>
      <c r="AI26" s="315"/>
      <c r="AJ26" s="315"/>
      <c r="AK26" s="315"/>
      <c r="AL26" s="315">
        <v>10</v>
      </c>
      <c r="AM26" s="315"/>
      <c r="AN26" s="315"/>
      <c r="AO26" s="315"/>
      <c r="AP26" s="315"/>
      <c r="AQ26" s="315"/>
      <c r="AR26" s="315"/>
      <c r="AS26" s="315"/>
      <c r="AT26" s="315"/>
      <c r="AU26" s="315">
        <v>22</v>
      </c>
      <c r="AV26" s="315"/>
      <c r="AW26" s="315"/>
      <c r="AX26" s="315"/>
      <c r="AY26" s="315"/>
      <c r="AZ26" s="315">
        <v>14</v>
      </c>
      <c r="BA26" s="315"/>
      <c r="BB26" s="315"/>
      <c r="BC26" s="315"/>
      <c r="BD26" s="315"/>
      <c r="BE26" s="315"/>
    </row>
    <row r="27" spans="1:57" s="317" customFormat="1" ht="15.75" x14ac:dyDescent="0.25">
      <c r="A27" s="315" t="s">
        <v>3818</v>
      </c>
      <c r="B27" s="315">
        <v>75</v>
      </c>
      <c r="C27" s="315"/>
      <c r="D27" s="315"/>
      <c r="E27" s="315"/>
      <c r="F27" s="315"/>
      <c r="G27" s="315"/>
      <c r="H27" s="315"/>
      <c r="I27" s="315"/>
      <c r="J27" s="315">
        <v>3</v>
      </c>
      <c r="K27" s="315"/>
      <c r="L27" s="315"/>
      <c r="M27" s="315"/>
      <c r="N27" s="315"/>
      <c r="O27" s="315"/>
      <c r="P27" s="315"/>
      <c r="Q27" s="315"/>
      <c r="R27" s="315"/>
      <c r="S27" s="315">
        <v>10</v>
      </c>
      <c r="T27" s="315"/>
      <c r="U27" s="315"/>
      <c r="V27" s="315"/>
      <c r="W27" s="315"/>
      <c r="X27" s="315">
        <v>10</v>
      </c>
      <c r="Y27" s="315"/>
      <c r="Z27" s="315"/>
      <c r="AA27" s="315"/>
      <c r="AB27" s="315"/>
      <c r="AC27" s="315"/>
      <c r="AD27" s="315"/>
      <c r="AE27" s="315"/>
      <c r="AF27" s="315"/>
      <c r="AG27" s="315"/>
      <c r="AH27" s="315"/>
      <c r="AI27" s="315"/>
      <c r="AJ27" s="315">
        <v>3</v>
      </c>
      <c r="AK27" s="315"/>
      <c r="AL27" s="315">
        <v>9</v>
      </c>
      <c r="AM27" s="315"/>
      <c r="AN27" s="315"/>
      <c r="AO27" s="315"/>
      <c r="AP27" s="315"/>
      <c r="AQ27" s="315"/>
      <c r="AR27" s="315"/>
      <c r="AS27" s="315"/>
      <c r="AT27" s="315"/>
      <c r="AU27" s="315">
        <v>24</v>
      </c>
      <c r="AV27" s="315"/>
      <c r="AW27" s="315"/>
      <c r="AX27" s="315"/>
      <c r="AY27" s="315"/>
      <c r="AZ27" s="315">
        <v>16</v>
      </c>
      <c r="BA27" s="315"/>
      <c r="BB27" s="315"/>
      <c r="BC27" s="315"/>
      <c r="BD27" s="315"/>
      <c r="BE27" s="315"/>
    </row>
    <row r="28" spans="1:57" s="317" customFormat="1" ht="15.75" x14ac:dyDescent="0.25">
      <c r="A28" s="315" t="s">
        <v>3839</v>
      </c>
      <c r="B28" s="315">
        <f>SUM(C28:BE28)</f>
        <v>113</v>
      </c>
      <c r="C28" s="315">
        <v>1</v>
      </c>
      <c r="D28" s="315"/>
      <c r="E28" s="315">
        <v>0</v>
      </c>
      <c r="F28" s="315">
        <v>0</v>
      </c>
      <c r="G28" s="315">
        <v>0</v>
      </c>
      <c r="H28" s="315">
        <v>0</v>
      </c>
      <c r="I28" s="315">
        <v>0</v>
      </c>
      <c r="J28" s="315">
        <v>0</v>
      </c>
      <c r="K28" s="315">
        <v>5</v>
      </c>
      <c r="L28" s="315">
        <v>0</v>
      </c>
      <c r="M28" s="315">
        <v>0</v>
      </c>
      <c r="N28" s="315">
        <v>0</v>
      </c>
      <c r="O28" s="315">
        <v>0</v>
      </c>
      <c r="P28" s="315">
        <v>0</v>
      </c>
      <c r="Q28" s="315">
        <v>0</v>
      </c>
      <c r="R28" s="315">
        <v>0</v>
      </c>
      <c r="S28" s="315">
        <v>0</v>
      </c>
      <c r="T28" s="315">
        <v>10</v>
      </c>
      <c r="U28" s="315">
        <v>0</v>
      </c>
      <c r="V28" s="315">
        <v>0</v>
      </c>
      <c r="W28" s="315">
        <v>0</v>
      </c>
      <c r="X28" s="315">
        <v>0</v>
      </c>
      <c r="Y28" s="315">
        <v>15</v>
      </c>
      <c r="Z28" s="315">
        <v>0</v>
      </c>
      <c r="AA28" s="315">
        <v>0</v>
      </c>
      <c r="AB28" s="315">
        <v>0</v>
      </c>
      <c r="AC28" s="315">
        <v>0</v>
      </c>
      <c r="AD28" s="315">
        <v>0</v>
      </c>
      <c r="AE28" s="315">
        <v>0</v>
      </c>
      <c r="AF28" s="315">
        <v>0</v>
      </c>
      <c r="AG28" s="315">
        <v>0</v>
      </c>
      <c r="AH28" s="315">
        <v>0</v>
      </c>
      <c r="AI28" s="315">
        <v>0</v>
      </c>
      <c r="AJ28" s="315">
        <v>0</v>
      </c>
      <c r="AK28" s="315">
        <v>4</v>
      </c>
      <c r="AL28" s="315">
        <v>0</v>
      </c>
      <c r="AM28" s="315">
        <v>15</v>
      </c>
      <c r="AN28" s="315">
        <v>0</v>
      </c>
      <c r="AO28" s="315">
        <v>0</v>
      </c>
      <c r="AP28" s="315">
        <v>0</v>
      </c>
      <c r="AQ28" s="315">
        <v>0</v>
      </c>
      <c r="AR28" s="315">
        <v>0</v>
      </c>
      <c r="AS28" s="315">
        <v>0</v>
      </c>
      <c r="AT28" s="315">
        <v>0</v>
      </c>
      <c r="AU28" s="315">
        <v>0</v>
      </c>
      <c r="AV28" s="315">
        <v>30</v>
      </c>
      <c r="AW28" s="315">
        <v>0</v>
      </c>
      <c r="AX28" s="315">
        <v>0</v>
      </c>
      <c r="AY28" s="315">
        <v>10</v>
      </c>
      <c r="AZ28" s="315">
        <v>0</v>
      </c>
      <c r="BA28" s="315">
        <v>21</v>
      </c>
      <c r="BB28" s="315">
        <v>0</v>
      </c>
      <c r="BC28" s="315">
        <v>2</v>
      </c>
      <c r="BD28" s="315">
        <v>0</v>
      </c>
      <c r="BE28" s="315">
        <v>0</v>
      </c>
    </row>
    <row r="29" spans="1:57" s="316" customFormat="1" ht="15.75" x14ac:dyDescent="0.25">
      <c r="A29" s="314" t="s">
        <v>4108</v>
      </c>
      <c r="B29" s="315">
        <v>100</v>
      </c>
      <c r="C29" s="315">
        <v>2</v>
      </c>
      <c r="D29" s="315">
        <v>0</v>
      </c>
      <c r="E29" s="315">
        <v>0</v>
      </c>
      <c r="F29" s="315">
        <v>0</v>
      </c>
      <c r="G29" s="315">
        <v>0</v>
      </c>
      <c r="H29" s="315">
        <v>0</v>
      </c>
      <c r="I29" s="315">
        <v>0</v>
      </c>
      <c r="J29" s="315">
        <v>3</v>
      </c>
      <c r="K29" s="315">
        <v>0</v>
      </c>
      <c r="L29" s="315">
        <v>0</v>
      </c>
      <c r="M29" s="315">
        <v>0</v>
      </c>
      <c r="N29" s="315">
        <v>2</v>
      </c>
      <c r="O29" s="315">
        <v>1</v>
      </c>
      <c r="P29" s="315">
        <v>0</v>
      </c>
      <c r="Q29" s="315">
        <v>1</v>
      </c>
      <c r="R29" s="315">
        <v>0</v>
      </c>
      <c r="S29" s="315">
        <v>12</v>
      </c>
      <c r="T29" s="315">
        <v>0</v>
      </c>
      <c r="U29" s="315">
        <v>0</v>
      </c>
      <c r="V29" s="315">
        <v>0</v>
      </c>
      <c r="W29" s="315">
        <v>0</v>
      </c>
      <c r="X29" s="315">
        <v>10</v>
      </c>
      <c r="Y29" s="315">
        <v>0</v>
      </c>
      <c r="Z29" s="315">
        <v>0</v>
      </c>
      <c r="AA29" s="315">
        <v>0</v>
      </c>
      <c r="AB29" s="315">
        <v>0</v>
      </c>
      <c r="AC29" s="315">
        <v>0</v>
      </c>
      <c r="AD29" s="315">
        <v>0</v>
      </c>
      <c r="AE29" s="315">
        <v>1</v>
      </c>
      <c r="AF29" s="315">
        <v>3</v>
      </c>
      <c r="AG29" s="315">
        <v>1</v>
      </c>
      <c r="AH29" s="315">
        <v>0</v>
      </c>
      <c r="AI29" s="315">
        <v>10</v>
      </c>
      <c r="AJ29" s="315">
        <v>7</v>
      </c>
      <c r="AK29" s="315">
        <v>0</v>
      </c>
      <c r="AL29" s="315">
        <v>11</v>
      </c>
      <c r="AM29" s="315">
        <v>0</v>
      </c>
      <c r="AN29" s="315">
        <v>0</v>
      </c>
      <c r="AO29" s="315">
        <v>0</v>
      </c>
      <c r="AP29" s="315">
        <v>0</v>
      </c>
      <c r="AQ29" s="315">
        <v>0</v>
      </c>
      <c r="AR29" s="315">
        <v>0</v>
      </c>
      <c r="AS29" s="315">
        <v>0</v>
      </c>
      <c r="AT29" s="315">
        <v>0</v>
      </c>
      <c r="AU29" s="315">
        <v>20</v>
      </c>
      <c r="AV29" s="315">
        <v>0</v>
      </c>
      <c r="AW29" s="315">
        <v>0</v>
      </c>
      <c r="AX29" s="315">
        <v>3</v>
      </c>
      <c r="AY29" s="315">
        <v>4</v>
      </c>
      <c r="AZ29" s="315">
        <v>7</v>
      </c>
      <c r="BA29" s="315">
        <v>0</v>
      </c>
      <c r="BB29" s="315">
        <v>0</v>
      </c>
      <c r="BC29" s="315">
        <v>3</v>
      </c>
    </row>
    <row r="30" spans="1:57" s="317" customFormat="1" ht="15.75" x14ac:dyDescent="0.25">
      <c r="A30" s="315" t="s">
        <v>4292</v>
      </c>
      <c r="B30" s="315">
        <v>94</v>
      </c>
      <c r="C30" s="315">
        <v>5</v>
      </c>
      <c r="D30" s="315"/>
      <c r="E30" s="315"/>
      <c r="F30" s="315"/>
      <c r="G30" s="315"/>
      <c r="H30" s="315"/>
      <c r="I30" s="315"/>
      <c r="J30" s="315">
        <v>6</v>
      </c>
      <c r="K30" s="315"/>
      <c r="L30" s="315"/>
      <c r="M30" s="315"/>
      <c r="N30" s="315"/>
      <c r="O30" s="315"/>
      <c r="P30" s="315"/>
      <c r="Q30" s="315"/>
      <c r="R30" s="315"/>
      <c r="S30" s="315">
        <v>9</v>
      </c>
      <c r="T30" s="315">
        <v>2</v>
      </c>
      <c r="U30" s="315"/>
      <c r="V30" s="315"/>
      <c r="W30" s="315"/>
      <c r="X30" s="315">
        <v>8</v>
      </c>
      <c r="Y30" s="315"/>
      <c r="Z30" s="315"/>
      <c r="AA30" s="315"/>
      <c r="AB30" s="315"/>
      <c r="AC30" s="315"/>
      <c r="AD30" s="315"/>
      <c r="AE30" s="315"/>
      <c r="AF30" s="315"/>
      <c r="AG30" s="315"/>
      <c r="AH30" s="315"/>
      <c r="AI30" s="315"/>
      <c r="AJ30" s="315">
        <v>3</v>
      </c>
      <c r="AK30" s="315"/>
      <c r="AL30" s="315">
        <v>11</v>
      </c>
      <c r="AM30" s="315"/>
      <c r="AN30" s="315"/>
      <c r="AO30" s="315"/>
      <c r="AP30" s="315"/>
      <c r="AQ30" s="315"/>
      <c r="AR30" s="315"/>
      <c r="AS30" s="315"/>
      <c r="AT30" s="315"/>
      <c r="AU30" s="315">
        <v>26</v>
      </c>
      <c r="AV30" s="315"/>
      <c r="AW30" s="315"/>
      <c r="AX30" s="315">
        <v>3</v>
      </c>
      <c r="AY30" s="315">
        <v>2</v>
      </c>
      <c r="AZ30" s="315">
        <v>17</v>
      </c>
      <c r="BA30" s="315"/>
      <c r="BB30" s="315"/>
      <c r="BC30" s="315">
        <v>2</v>
      </c>
      <c r="BD30" s="316"/>
      <c r="BE30" s="316"/>
    </row>
    <row r="31" spans="1:57" s="317" customFormat="1" ht="15.75" x14ac:dyDescent="0.25">
      <c r="A31" s="314" t="s">
        <v>4459</v>
      </c>
      <c r="B31" s="315">
        <v>32</v>
      </c>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v>32</v>
      </c>
      <c r="BA31" s="315"/>
      <c r="BB31" s="315"/>
      <c r="BC31" s="315"/>
      <c r="BD31" s="316"/>
      <c r="BE31" s="316"/>
    </row>
    <row r="32" spans="1:57" s="317" customFormat="1" ht="15.75" x14ac:dyDescent="0.25">
      <c r="A32" s="315" t="s">
        <v>4694</v>
      </c>
      <c r="B32" s="315">
        <v>101</v>
      </c>
      <c r="C32" s="315"/>
      <c r="D32" s="315"/>
      <c r="E32" s="315"/>
      <c r="F32" s="315"/>
      <c r="G32" s="315"/>
      <c r="H32" s="315">
        <v>12</v>
      </c>
      <c r="I32" s="315"/>
      <c r="J32" s="315"/>
      <c r="K32" s="315"/>
      <c r="L32" s="315"/>
      <c r="M32" s="315"/>
      <c r="N32" s="315"/>
      <c r="O32" s="315"/>
      <c r="P32" s="315"/>
      <c r="Q32" s="315"/>
      <c r="R32" s="315"/>
      <c r="S32" s="315"/>
      <c r="T32" s="315">
        <v>58</v>
      </c>
      <c r="U32" s="315"/>
      <c r="V32" s="315"/>
      <c r="W32" s="315"/>
      <c r="X32" s="315"/>
      <c r="Y32" s="315"/>
      <c r="Z32" s="315"/>
      <c r="AA32" s="315"/>
      <c r="AB32" s="315"/>
      <c r="AC32" s="315"/>
      <c r="AD32" s="315"/>
      <c r="AE32" s="315"/>
      <c r="AF32" s="315"/>
      <c r="AG32" s="315"/>
      <c r="AH32" s="315"/>
      <c r="AI32" s="315"/>
      <c r="AJ32" s="315"/>
      <c r="AK32" s="315"/>
      <c r="AL32" s="315"/>
      <c r="AM32" s="315"/>
      <c r="AN32" s="315"/>
      <c r="AO32" s="315">
        <v>26</v>
      </c>
      <c r="AP32" s="315"/>
      <c r="AQ32" s="315"/>
      <c r="AR32" s="315"/>
      <c r="AS32" s="315"/>
      <c r="AT32" s="315"/>
      <c r="AU32" s="315">
        <v>5</v>
      </c>
      <c r="AV32" s="315"/>
      <c r="AW32" s="315"/>
      <c r="AX32" s="315"/>
      <c r="AY32" s="315"/>
      <c r="AZ32" s="315"/>
      <c r="BA32" s="315"/>
      <c r="BB32" s="315"/>
      <c r="BC32" s="315"/>
      <c r="BD32" s="316"/>
      <c r="BE32" s="316"/>
    </row>
    <row r="33" spans="1:57" s="317" customFormat="1" ht="15.75" x14ac:dyDescent="0.25">
      <c r="A33" s="315" t="s">
        <v>4695</v>
      </c>
      <c r="B33" s="315">
        <v>26</v>
      </c>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v>26</v>
      </c>
      <c r="AV33" s="315"/>
      <c r="AW33" s="315"/>
      <c r="AX33" s="315"/>
      <c r="AY33" s="315"/>
      <c r="AZ33" s="315"/>
      <c r="BA33" s="315"/>
      <c r="BB33" s="315"/>
      <c r="BC33" s="315"/>
      <c r="BD33" s="316"/>
      <c r="BE33" s="316"/>
    </row>
    <row r="34" spans="1:57" s="317" customFormat="1" ht="15.75" x14ac:dyDescent="0.25">
      <c r="A34" s="315" t="s">
        <v>4699</v>
      </c>
      <c r="B34" s="315">
        <f>C34+J34+S34+AF34+AI34+AL34+AU34+AX34+AZ34+X34</f>
        <v>172</v>
      </c>
      <c r="C34" s="315">
        <v>1</v>
      </c>
      <c r="D34" s="315"/>
      <c r="E34" s="315"/>
      <c r="F34" s="315"/>
      <c r="G34" s="315"/>
      <c r="H34" s="315"/>
      <c r="I34" s="315"/>
      <c r="J34" s="315">
        <v>13</v>
      </c>
      <c r="K34" s="315"/>
      <c r="L34" s="315"/>
      <c r="M34" s="315"/>
      <c r="N34" s="315"/>
      <c r="O34" s="315"/>
      <c r="P34" s="315"/>
      <c r="Q34" s="315"/>
      <c r="R34" s="315"/>
      <c r="S34" s="315">
        <v>15</v>
      </c>
      <c r="T34" s="315"/>
      <c r="U34" s="315"/>
      <c r="V34" s="315"/>
      <c r="W34" s="315"/>
      <c r="X34" s="315">
        <v>18</v>
      </c>
      <c r="Y34" s="315"/>
      <c r="Z34" s="315"/>
      <c r="AA34" s="315"/>
      <c r="AB34" s="315"/>
      <c r="AC34" s="315"/>
      <c r="AD34" s="315"/>
      <c r="AE34" s="315"/>
      <c r="AF34" s="315">
        <v>2</v>
      </c>
      <c r="AG34" s="315"/>
      <c r="AH34" s="315"/>
      <c r="AI34" s="315"/>
      <c r="AJ34" s="315"/>
      <c r="AK34" s="315"/>
      <c r="AL34" s="315">
        <v>20</v>
      </c>
      <c r="AM34" s="315"/>
      <c r="AN34" s="315"/>
      <c r="AO34" s="315"/>
      <c r="AP34" s="315"/>
      <c r="AQ34" s="315"/>
      <c r="AR34" s="315"/>
      <c r="AS34" s="315"/>
      <c r="AT34" s="315"/>
      <c r="AU34" s="315">
        <v>58</v>
      </c>
      <c r="AV34" s="315"/>
      <c r="AW34" s="315"/>
      <c r="AX34" s="315">
        <v>10</v>
      </c>
      <c r="AY34" s="315"/>
      <c r="AZ34" s="315">
        <v>35</v>
      </c>
      <c r="BA34" s="315"/>
      <c r="BB34" s="315"/>
      <c r="BC34" s="315"/>
      <c r="BD34" s="316"/>
      <c r="BE34" s="316"/>
    </row>
    <row r="35" spans="1:57" s="317" customFormat="1" ht="15.75" x14ac:dyDescent="0.25">
      <c r="A35" s="315" t="s">
        <v>4793</v>
      </c>
      <c r="B35" s="315">
        <v>150</v>
      </c>
      <c r="C35" s="315">
        <v>2</v>
      </c>
      <c r="D35" s="315"/>
      <c r="E35" s="315"/>
      <c r="F35" s="315"/>
      <c r="G35" s="315"/>
      <c r="H35" s="315"/>
      <c r="I35" s="315"/>
      <c r="J35" s="315">
        <v>5</v>
      </c>
      <c r="K35" s="315"/>
      <c r="L35" s="315"/>
      <c r="M35" s="315"/>
      <c r="N35" s="315"/>
      <c r="O35" s="315"/>
      <c r="P35" s="315"/>
      <c r="Q35" s="315"/>
      <c r="R35" s="315"/>
      <c r="S35" s="315">
        <v>15</v>
      </c>
      <c r="T35" s="315">
        <v>15</v>
      </c>
      <c r="U35" s="315"/>
      <c r="V35" s="315"/>
      <c r="W35" s="315"/>
      <c r="X35" s="315">
        <v>22</v>
      </c>
      <c r="Y35" s="315"/>
      <c r="Z35" s="315"/>
      <c r="AA35" s="315"/>
      <c r="AB35" s="315"/>
      <c r="AC35" s="315"/>
      <c r="AD35" s="315"/>
      <c r="AE35" s="315">
        <v>1</v>
      </c>
      <c r="AF35" s="315"/>
      <c r="AG35" s="315"/>
      <c r="AH35" s="315"/>
      <c r="AI35" s="315"/>
      <c r="AJ35" s="315">
        <v>1</v>
      </c>
      <c r="AK35" s="315"/>
      <c r="AL35" s="315">
        <v>17</v>
      </c>
      <c r="AM35" s="315"/>
      <c r="AN35" s="315"/>
      <c r="AO35" s="315"/>
      <c r="AP35" s="315"/>
      <c r="AQ35" s="315"/>
      <c r="AR35" s="315"/>
      <c r="AS35" s="315"/>
      <c r="AT35" s="315"/>
      <c r="AU35" s="315">
        <v>31</v>
      </c>
      <c r="AV35" s="315"/>
      <c r="AW35" s="315"/>
      <c r="AX35" s="315">
        <v>13</v>
      </c>
      <c r="AY35" s="315"/>
      <c r="AZ35" s="315">
        <v>26</v>
      </c>
      <c r="BA35" s="315"/>
      <c r="BB35" s="315"/>
      <c r="BC35" s="315"/>
      <c r="BD35" s="316"/>
      <c r="BE35" s="316"/>
    </row>
    <row r="36" spans="1:57" s="317" customFormat="1" ht="15.75" x14ac:dyDescent="0.25">
      <c r="A36" s="314" t="s">
        <v>5322</v>
      </c>
      <c r="B36" s="315">
        <v>136</v>
      </c>
      <c r="C36" s="315">
        <v>2</v>
      </c>
      <c r="D36" s="315"/>
      <c r="E36" s="315">
        <v>3</v>
      </c>
      <c r="F36" s="315"/>
      <c r="G36" s="315"/>
      <c r="H36" s="315"/>
      <c r="I36" s="315"/>
      <c r="J36" s="315">
        <v>7</v>
      </c>
      <c r="K36" s="315"/>
      <c r="L36" s="315"/>
      <c r="M36" s="315"/>
      <c r="N36" s="315">
        <v>3</v>
      </c>
      <c r="O36" s="315">
        <v>2</v>
      </c>
      <c r="P36" s="315"/>
      <c r="Q36" s="315"/>
      <c r="R36" s="315"/>
      <c r="S36" s="315">
        <v>16</v>
      </c>
      <c r="T36" s="315">
        <v>4</v>
      </c>
      <c r="U36" s="315"/>
      <c r="V36" s="315"/>
      <c r="W36" s="315"/>
      <c r="X36" s="315">
        <v>14</v>
      </c>
      <c r="Y36" s="315"/>
      <c r="Z36" s="315"/>
      <c r="AA36" s="315"/>
      <c r="AB36" s="315"/>
      <c r="AC36" s="315"/>
      <c r="AD36" s="315"/>
      <c r="AE36" s="315"/>
      <c r="AF36" s="315"/>
      <c r="AG36" s="315"/>
      <c r="AH36" s="315"/>
      <c r="AI36" s="315"/>
      <c r="AJ36" s="315">
        <v>8</v>
      </c>
      <c r="AK36" s="315">
        <v>1</v>
      </c>
      <c r="AL36" s="315">
        <v>15</v>
      </c>
      <c r="AM36" s="315"/>
      <c r="AN36" s="315"/>
      <c r="AO36" s="315"/>
      <c r="AP36" s="315"/>
      <c r="AQ36" s="315"/>
      <c r="AR36" s="315"/>
      <c r="AS36" s="315"/>
      <c r="AT36" s="315"/>
      <c r="AU36" s="315">
        <v>30</v>
      </c>
      <c r="AV36" s="315"/>
      <c r="AW36" s="315"/>
      <c r="AX36" s="315">
        <v>7</v>
      </c>
      <c r="AY36" s="315"/>
      <c r="AZ36" s="315">
        <v>24</v>
      </c>
      <c r="BA36" s="315"/>
      <c r="BB36" s="315"/>
      <c r="BC36" s="315"/>
      <c r="BD36" s="331"/>
      <c r="BE36" s="316"/>
    </row>
    <row r="37" spans="1:57" s="317" customFormat="1" ht="15.75" x14ac:dyDescent="0.25">
      <c r="A37" s="314" t="s">
        <v>5351</v>
      </c>
      <c r="B37" s="315">
        <v>435</v>
      </c>
      <c r="C37" s="315">
        <v>60</v>
      </c>
      <c r="D37" s="315"/>
      <c r="E37" s="315"/>
      <c r="F37" s="315"/>
      <c r="G37" s="315"/>
      <c r="H37" s="315"/>
      <c r="I37" s="315"/>
      <c r="J37" s="315">
        <v>70</v>
      </c>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v>25</v>
      </c>
      <c r="AK37" s="315">
        <v>15</v>
      </c>
      <c r="AL37" s="315"/>
      <c r="AM37" s="315"/>
      <c r="AN37" s="315"/>
      <c r="AO37" s="315"/>
      <c r="AP37" s="315"/>
      <c r="AQ37" s="315"/>
      <c r="AR37" s="315"/>
      <c r="AS37" s="315"/>
      <c r="AT37" s="315"/>
      <c r="AU37" s="315">
        <v>90</v>
      </c>
      <c r="AV37" s="315"/>
      <c r="AW37" s="315"/>
      <c r="AX37" s="315"/>
      <c r="AY37" s="315">
        <v>55</v>
      </c>
      <c r="AZ37" s="315">
        <v>120</v>
      </c>
      <c r="BA37" s="315"/>
      <c r="BB37" s="315"/>
      <c r="BC37" s="315"/>
      <c r="BD37" s="316"/>
      <c r="BE37" s="316"/>
    </row>
    <row r="38" spans="1:57" s="317" customFormat="1" ht="15.75" x14ac:dyDescent="0.25">
      <c r="A38" s="314" t="s">
        <v>5353</v>
      </c>
      <c r="B38" s="315">
        <f>SUM(C38:BC38)</f>
        <v>849</v>
      </c>
      <c r="C38" s="315"/>
      <c r="D38" s="315"/>
      <c r="E38" s="315">
        <v>39</v>
      </c>
      <c r="F38" s="315"/>
      <c r="G38" s="315"/>
      <c r="H38" s="315"/>
      <c r="I38" s="315"/>
      <c r="J38" s="315">
        <v>30</v>
      </c>
      <c r="K38" s="315"/>
      <c r="L38" s="315"/>
      <c r="M38" s="315"/>
      <c r="N38" s="315">
        <v>60</v>
      </c>
      <c r="O38" s="315"/>
      <c r="P38" s="315"/>
      <c r="Q38" s="315"/>
      <c r="R38" s="315"/>
      <c r="S38" s="315"/>
      <c r="T38" s="315">
        <v>5</v>
      </c>
      <c r="U38" s="315"/>
      <c r="V38" s="315">
        <v>60</v>
      </c>
      <c r="W38" s="315"/>
      <c r="X38" s="315">
        <v>45</v>
      </c>
      <c r="Y38" s="315"/>
      <c r="Z38" s="315">
        <v>60</v>
      </c>
      <c r="AA38" s="315"/>
      <c r="AB38" s="315"/>
      <c r="AC38" s="315"/>
      <c r="AD38" s="315">
        <v>60</v>
      </c>
      <c r="AE38" s="315"/>
      <c r="AF38" s="315"/>
      <c r="AG38" s="315">
        <v>60</v>
      </c>
      <c r="AH38" s="315"/>
      <c r="AI38" s="315"/>
      <c r="AJ38" s="315"/>
      <c r="AK38" s="315"/>
      <c r="AL38" s="315">
        <v>60</v>
      </c>
      <c r="AM38" s="315"/>
      <c r="AN38" s="315"/>
      <c r="AO38" s="315"/>
      <c r="AP38" s="315">
        <v>60</v>
      </c>
      <c r="AQ38" s="315"/>
      <c r="AR38" s="315"/>
      <c r="AS38" s="315">
        <v>30</v>
      </c>
      <c r="AT38" s="315"/>
      <c r="AU38" s="315">
        <v>40</v>
      </c>
      <c r="AV38" s="315"/>
      <c r="AW38" s="315"/>
      <c r="AX38" s="315">
        <v>60</v>
      </c>
      <c r="AY38" s="315">
        <v>60</v>
      </c>
      <c r="AZ38" s="315">
        <f>60+60</f>
        <v>120</v>
      </c>
      <c r="BA38" s="315"/>
      <c r="BB38" s="315"/>
      <c r="BC38" s="315"/>
      <c r="BD38" s="316"/>
      <c r="BE38" s="316"/>
    </row>
    <row r="39" spans="1:57" s="317" customFormat="1" ht="15.75" x14ac:dyDescent="0.25">
      <c r="A39" s="314" t="s">
        <v>5374</v>
      </c>
      <c r="B39" s="315">
        <v>80</v>
      </c>
      <c r="C39" s="315">
        <v>0</v>
      </c>
      <c r="D39" s="315"/>
      <c r="E39" s="315"/>
      <c r="F39" s="315"/>
      <c r="G39" s="315"/>
      <c r="H39" s="315"/>
      <c r="I39" s="315"/>
      <c r="J39" s="315">
        <v>4</v>
      </c>
      <c r="K39" s="315"/>
      <c r="L39" s="315"/>
      <c r="M39" s="315"/>
      <c r="N39" s="315"/>
      <c r="O39" s="315"/>
      <c r="P39" s="315"/>
      <c r="Q39" s="315"/>
      <c r="R39" s="315"/>
      <c r="S39" s="315">
        <v>9</v>
      </c>
      <c r="T39" s="315"/>
      <c r="U39" s="315"/>
      <c r="V39" s="315"/>
      <c r="W39" s="315"/>
      <c r="X39" s="315">
        <v>12</v>
      </c>
      <c r="Y39" s="315"/>
      <c r="Z39" s="315"/>
      <c r="AA39" s="315"/>
      <c r="AB39" s="315"/>
      <c r="AC39" s="315"/>
      <c r="AD39" s="315"/>
      <c r="AE39" s="315">
        <v>1</v>
      </c>
      <c r="AF39" s="315">
        <v>5</v>
      </c>
      <c r="AG39" s="315"/>
      <c r="AH39" s="315"/>
      <c r="AI39" s="315"/>
      <c r="AJ39" s="315"/>
      <c r="AK39" s="315"/>
      <c r="AL39" s="315">
        <v>9</v>
      </c>
      <c r="AM39" s="315"/>
      <c r="AN39" s="315"/>
      <c r="AO39" s="315"/>
      <c r="AP39" s="315"/>
      <c r="AQ39" s="315"/>
      <c r="AR39" s="315"/>
      <c r="AS39" s="315"/>
      <c r="AT39" s="315"/>
      <c r="AU39" s="315">
        <v>20</v>
      </c>
      <c r="AV39" s="315"/>
      <c r="AW39" s="315"/>
      <c r="AX39" s="315">
        <v>3</v>
      </c>
      <c r="AY39" s="315"/>
      <c r="AZ39" s="315">
        <v>17</v>
      </c>
      <c r="BA39" s="315"/>
      <c r="BB39" s="315"/>
      <c r="BC39" s="315"/>
      <c r="BD39" s="316"/>
      <c r="BE39" s="316"/>
    </row>
    <row r="40" spans="1:57" s="317" customFormat="1" ht="31.5" x14ac:dyDescent="0.25">
      <c r="A40" s="314" t="s">
        <v>5392</v>
      </c>
      <c r="B40" s="315">
        <v>2</v>
      </c>
      <c r="C40" s="315"/>
      <c r="D40" s="315"/>
      <c r="E40" s="315"/>
      <c r="F40" s="315"/>
      <c r="G40" s="315"/>
      <c r="H40" s="315"/>
      <c r="I40" s="315"/>
      <c r="J40" s="315"/>
      <c r="K40" s="315"/>
      <c r="L40" s="315"/>
      <c r="M40" s="315"/>
      <c r="N40" s="315">
        <v>1</v>
      </c>
      <c r="O40" s="315"/>
      <c r="P40" s="315"/>
      <c r="Q40" s="315">
        <v>1</v>
      </c>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6"/>
      <c r="BE40" s="316"/>
    </row>
    <row r="41" spans="1:57" s="317" customFormat="1" ht="15.75" x14ac:dyDescent="0.25">
      <c r="A41" s="325" t="s">
        <v>5488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6"/>
      <c r="BE41" s="316"/>
    </row>
    <row r="42" spans="1:57" s="317" customFormat="1" ht="15.75" x14ac:dyDescent="0.25">
      <c r="A42" s="314" t="s">
        <v>5532</v>
      </c>
      <c r="B42" s="315">
        <v>67</v>
      </c>
      <c r="C42" s="315">
        <v>3</v>
      </c>
      <c r="D42" s="315"/>
      <c r="E42" s="315"/>
      <c r="F42" s="315"/>
      <c r="G42" s="315"/>
      <c r="H42" s="315"/>
      <c r="I42" s="315"/>
      <c r="J42" s="315">
        <v>2</v>
      </c>
      <c r="K42" s="315"/>
      <c r="L42" s="315"/>
      <c r="M42" s="315"/>
      <c r="N42" s="315"/>
      <c r="O42" s="315"/>
      <c r="P42" s="315"/>
      <c r="Q42" s="315"/>
      <c r="R42" s="315"/>
      <c r="S42" s="315">
        <v>10</v>
      </c>
      <c r="T42" s="315"/>
      <c r="U42" s="315"/>
      <c r="V42" s="315"/>
      <c r="W42" s="315"/>
      <c r="X42" s="315">
        <v>4</v>
      </c>
      <c r="Y42" s="315"/>
      <c r="Z42" s="315"/>
      <c r="AA42" s="315"/>
      <c r="AB42" s="315"/>
      <c r="AC42" s="315"/>
      <c r="AD42" s="315"/>
      <c r="AE42" s="315"/>
      <c r="AF42" s="315"/>
      <c r="AG42" s="315"/>
      <c r="AH42" s="315"/>
      <c r="AI42" s="315"/>
      <c r="AJ42" s="315"/>
      <c r="AK42" s="315"/>
      <c r="AL42" s="315">
        <v>12</v>
      </c>
      <c r="AM42" s="315"/>
      <c r="AN42" s="315"/>
      <c r="AO42" s="315"/>
      <c r="AP42" s="315"/>
      <c r="AQ42" s="315"/>
      <c r="AR42" s="315"/>
      <c r="AS42" s="315"/>
      <c r="AT42" s="315"/>
      <c r="AU42" s="315">
        <v>16</v>
      </c>
      <c r="AV42" s="315"/>
      <c r="AW42" s="315"/>
      <c r="AX42" s="315"/>
      <c r="AY42" s="315"/>
      <c r="AZ42" s="315">
        <v>20</v>
      </c>
      <c r="BA42" s="315"/>
      <c r="BB42" s="315"/>
      <c r="BC42" s="315"/>
      <c r="BD42" s="316"/>
      <c r="BE42" s="316"/>
    </row>
    <row r="43" spans="1:57" s="317" customFormat="1" ht="15.75" x14ac:dyDescent="0.25">
      <c r="A43" s="314" t="s">
        <v>9560</v>
      </c>
      <c r="B43" s="315">
        <v>490</v>
      </c>
      <c r="C43" s="315">
        <v>30</v>
      </c>
      <c r="D43" s="315"/>
      <c r="E43" s="315"/>
      <c r="F43" s="315"/>
      <c r="G43" s="315">
        <v>9</v>
      </c>
      <c r="H43" s="315"/>
      <c r="I43" s="315">
        <v>30</v>
      </c>
      <c r="J43" s="315">
        <v>22</v>
      </c>
      <c r="K43" s="315"/>
      <c r="L43" s="315"/>
      <c r="M43" s="315">
        <v>6</v>
      </c>
      <c r="N43" s="315">
        <v>9</v>
      </c>
      <c r="O43" s="315">
        <v>5</v>
      </c>
      <c r="P43" s="315">
        <v>5</v>
      </c>
      <c r="Q43" s="315">
        <v>1</v>
      </c>
      <c r="R43" s="315"/>
      <c r="S43" s="315">
        <v>23</v>
      </c>
      <c r="T43" s="332">
        <v>7</v>
      </c>
      <c r="U43" s="332"/>
      <c r="V43" s="332">
        <v>30</v>
      </c>
      <c r="W43" s="332"/>
      <c r="X43" s="332">
        <v>4</v>
      </c>
      <c r="Y43" s="332"/>
      <c r="Z43" s="332">
        <v>11</v>
      </c>
      <c r="AA43" s="315"/>
      <c r="AB43" s="315">
        <v>1</v>
      </c>
      <c r="AC43" s="315"/>
      <c r="AD43" s="315">
        <v>30</v>
      </c>
      <c r="AE43" s="315">
        <v>29</v>
      </c>
      <c r="AF43" s="315">
        <v>7</v>
      </c>
      <c r="AG43" s="315">
        <v>14</v>
      </c>
      <c r="AH43" s="315">
        <v>11</v>
      </c>
      <c r="AI43" s="315"/>
      <c r="AJ43" s="315">
        <v>20</v>
      </c>
      <c r="AK43" s="315">
        <v>6</v>
      </c>
      <c r="AL43" s="315">
        <v>17</v>
      </c>
      <c r="AM43" s="315"/>
      <c r="AN43" s="315"/>
      <c r="AO43" s="315">
        <v>11</v>
      </c>
      <c r="AP43" s="315">
        <v>22</v>
      </c>
      <c r="AQ43" s="315"/>
      <c r="AR43" s="315">
        <v>8</v>
      </c>
      <c r="AS43" s="315"/>
      <c r="AT43" s="315"/>
      <c r="AU43" s="315">
        <v>38</v>
      </c>
      <c r="AV43" s="315"/>
      <c r="AW43" s="315"/>
      <c r="AX43" s="315">
        <v>19</v>
      </c>
      <c r="AY43" s="315">
        <v>11</v>
      </c>
      <c r="AZ43" s="315">
        <v>43</v>
      </c>
      <c r="BA43" s="315"/>
      <c r="BB43" s="315"/>
      <c r="BC43" s="315">
        <v>11</v>
      </c>
      <c r="BD43" s="316"/>
      <c r="BE43" s="316"/>
    </row>
    <row r="44" spans="1:57" s="317" customFormat="1" ht="15.75" x14ac:dyDescent="0.25">
      <c r="A44" s="315" t="s">
        <v>5767</v>
      </c>
      <c r="B44" s="315">
        <v>290</v>
      </c>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v>290</v>
      </c>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6"/>
      <c r="BE44" s="316"/>
    </row>
    <row r="45" spans="1:57" s="317" customFormat="1" ht="21" customHeight="1" x14ac:dyDescent="0.25">
      <c r="A45" s="315" t="s">
        <v>5779</v>
      </c>
      <c r="B45" s="315">
        <v>70</v>
      </c>
      <c r="C45" s="315">
        <v>5</v>
      </c>
      <c r="D45" s="315"/>
      <c r="E45" s="315"/>
      <c r="F45" s="315"/>
      <c r="G45" s="315"/>
      <c r="H45" s="315"/>
      <c r="I45" s="315"/>
      <c r="J45" s="315">
        <v>4</v>
      </c>
      <c r="K45" s="315"/>
      <c r="L45" s="315"/>
      <c r="M45" s="315"/>
      <c r="N45" s="315"/>
      <c r="O45" s="315"/>
      <c r="P45" s="315"/>
      <c r="Q45" s="315"/>
      <c r="R45" s="315"/>
      <c r="S45" s="315"/>
      <c r="T45" s="315"/>
      <c r="U45" s="315"/>
      <c r="V45" s="315"/>
      <c r="W45" s="315"/>
      <c r="X45" s="315">
        <v>6</v>
      </c>
      <c r="Y45" s="315"/>
      <c r="Z45" s="315"/>
      <c r="AA45" s="315"/>
      <c r="AB45" s="315"/>
      <c r="AC45" s="315"/>
      <c r="AD45" s="315"/>
      <c r="AE45" s="315"/>
      <c r="AF45" s="315"/>
      <c r="AG45" s="315"/>
      <c r="AH45" s="315"/>
      <c r="AI45" s="315">
        <v>10</v>
      </c>
      <c r="AJ45" s="315"/>
      <c r="AK45" s="315"/>
      <c r="AL45" s="315">
        <v>6</v>
      </c>
      <c r="AM45" s="315"/>
      <c r="AN45" s="315"/>
      <c r="AO45" s="315"/>
      <c r="AP45" s="315"/>
      <c r="AQ45" s="315"/>
      <c r="AR45" s="315"/>
      <c r="AS45" s="315"/>
      <c r="AT45" s="315"/>
      <c r="AU45" s="315">
        <v>24</v>
      </c>
      <c r="AV45" s="315"/>
      <c r="AW45" s="315"/>
      <c r="AX45" s="315"/>
      <c r="AY45" s="315"/>
      <c r="AZ45" s="315">
        <v>15</v>
      </c>
      <c r="BA45" s="315"/>
      <c r="BB45" s="315"/>
      <c r="BC45" s="315"/>
      <c r="BD45" s="316"/>
      <c r="BE45" s="316" t="s">
        <v>5778</v>
      </c>
    </row>
    <row r="46" spans="1:57" s="317" customFormat="1" ht="15.75" x14ac:dyDescent="0.25">
      <c r="A46" s="314" t="s">
        <v>6019</v>
      </c>
      <c r="B46" s="315">
        <v>98</v>
      </c>
      <c r="C46" s="315"/>
      <c r="D46" s="315"/>
      <c r="E46" s="315"/>
      <c r="F46" s="315"/>
      <c r="G46" s="315"/>
      <c r="H46" s="315"/>
      <c r="I46" s="315"/>
      <c r="J46" s="315">
        <v>4</v>
      </c>
      <c r="K46" s="315"/>
      <c r="L46" s="315"/>
      <c r="M46" s="315"/>
      <c r="N46" s="315"/>
      <c r="O46" s="315"/>
      <c r="P46" s="315"/>
      <c r="Q46" s="315"/>
      <c r="R46" s="315"/>
      <c r="S46" s="315">
        <v>10</v>
      </c>
      <c r="T46" s="315"/>
      <c r="U46" s="315"/>
      <c r="V46" s="315"/>
      <c r="W46" s="315"/>
      <c r="X46" s="315">
        <v>11</v>
      </c>
      <c r="Y46" s="315"/>
      <c r="Z46" s="315"/>
      <c r="AA46" s="315"/>
      <c r="AB46" s="315"/>
      <c r="AC46" s="315"/>
      <c r="AD46" s="315"/>
      <c r="AE46" s="315"/>
      <c r="AF46" s="315"/>
      <c r="AG46" s="315"/>
      <c r="AH46" s="315"/>
      <c r="AI46" s="315"/>
      <c r="AJ46" s="315">
        <v>4</v>
      </c>
      <c r="AK46" s="315"/>
      <c r="AL46" s="315">
        <v>10</v>
      </c>
      <c r="AM46" s="315"/>
      <c r="AN46" s="315"/>
      <c r="AO46" s="315"/>
      <c r="AP46" s="315"/>
      <c r="AQ46" s="315"/>
      <c r="AR46" s="315"/>
      <c r="AS46" s="315"/>
      <c r="AT46" s="315"/>
      <c r="AU46" s="315">
        <v>37</v>
      </c>
      <c r="AV46" s="315"/>
      <c r="AW46" s="315"/>
      <c r="AX46" s="315">
        <v>5</v>
      </c>
      <c r="AY46" s="315"/>
      <c r="AZ46" s="315">
        <v>17</v>
      </c>
      <c r="BA46" s="315"/>
      <c r="BB46" s="315"/>
      <c r="BC46" s="315"/>
      <c r="BD46" s="316"/>
      <c r="BE46" s="316"/>
    </row>
    <row r="47" spans="1:57" s="317" customFormat="1" ht="15.75" x14ac:dyDescent="0.25">
      <c r="A47" s="306" t="s">
        <v>6030</v>
      </c>
      <c r="B47" s="315">
        <v>76</v>
      </c>
      <c r="C47" s="315">
        <v>2</v>
      </c>
      <c r="D47" s="315"/>
      <c r="E47" s="315"/>
      <c r="F47" s="315"/>
      <c r="G47" s="315"/>
      <c r="H47" s="315"/>
      <c r="I47" s="315"/>
      <c r="J47" s="315">
        <v>3</v>
      </c>
      <c r="K47" s="315"/>
      <c r="L47" s="315"/>
      <c r="M47" s="315"/>
      <c r="N47" s="315"/>
      <c r="O47" s="315"/>
      <c r="P47" s="315"/>
      <c r="Q47" s="315"/>
      <c r="R47" s="315"/>
      <c r="S47" s="315"/>
      <c r="T47" s="315"/>
      <c r="U47" s="315"/>
      <c r="V47" s="315"/>
      <c r="W47" s="315"/>
      <c r="X47" s="315">
        <v>6</v>
      </c>
      <c r="Y47" s="315"/>
      <c r="Z47" s="315"/>
      <c r="AA47" s="315"/>
      <c r="AB47" s="315"/>
      <c r="AC47" s="315"/>
      <c r="AD47" s="315"/>
      <c r="AE47" s="315"/>
      <c r="AF47" s="315">
        <v>3</v>
      </c>
      <c r="AG47" s="315">
        <v>2</v>
      </c>
      <c r="AH47" s="315"/>
      <c r="AI47" s="315">
        <v>10</v>
      </c>
      <c r="AJ47" s="315">
        <v>5</v>
      </c>
      <c r="AK47" s="315"/>
      <c r="AL47" s="315">
        <v>14</v>
      </c>
      <c r="AM47" s="315"/>
      <c r="AN47" s="315"/>
      <c r="AO47" s="315"/>
      <c r="AP47" s="315"/>
      <c r="AQ47" s="315"/>
      <c r="AR47" s="315"/>
      <c r="AS47" s="315"/>
      <c r="AT47" s="315"/>
      <c r="AU47" s="315">
        <v>25</v>
      </c>
      <c r="AV47" s="315"/>
      <c r="AW47" s="315"/>
      <c r="AX47" s="315">
        <v>3</v>
      </c>
      <c r="AY47" s="315"/>
      <c r="AZ47" s="315">
        <v>13</v>
      </c>
      <c r="BA47" s="315"/>
      <c r="BB47" s="315"/>
      <c r="BC47" s="315"/>
      <c r="BD47" s="316"/>
      <c r="BE47" s="316"/>
    </row>
    <row r="48" spans="1:57" s="317" customFormat="1" ht="15.75" x14ac:dyDescent="0.25">
      <c r="A48" s="314" t="s">
        <v>6075</v>
      </c>
      <c r="B48" s="315">
        <f>SUM(C48:BC48)</f>
        <v>446</v>
      </c>
      <c r="C48" s="315">
        <v>15</v>
      </c>
      <c r="D48" s="315"/>
      <c r="E48" s="315"/>
      <c r="F48" s="315"/>
      <c r="G48" s="315"/>
      <c r="H48" s="315"/>
      <c r="I48" s="315"/>
      <c r="J48" s="315">
        <v>29</v>
      </c>
      <c r="K48" s="315"/>
      <c r="L48" s="315"/>
      <c r="M48" s="315"/>
      <c r="N48" s="315"/>
      <c r="O48" s="315"/>
      <c r="P48" s="315"/>
      <c r="Q48" s="315"/>
      <c r="R48" s="315"/>
      <c r="S48" s="315">
        <v>40</v>
      </c>
      <c r="T48" s="315">
        <v>32</v>
      </c>
      <c r="U48" s="315"/>
      <c r="V48" s="315">
        <v>20</v>
      </c>
      <c r="W48" s="315"/>
      <c r="X48" s="315">
        <v>15</v>
      </c>
      <c r="Y48" s="315"/>
      <c r="Z48" s="315">
        <v>2</v>
      </c>
      <c r="AA48" s="315"/>
      <c r="AB48" s="315"/>
      <c r="AC48" s="315"/>
      <c r="AD48" s="315"/>
      <c r="AE48" s="315">
        <v>18</v>
      </c>
      <c r="AF48" s="315">
        <v>8</v>
      </c>
      <c r="AG48" s="315"/>
      <c r="AH48" s="315">
        <v>18</v>
      </c>
      <c r="AI48" s="315"/>
      <c r="AJ48" s="315">
        <v>16</v>
      </c>
      <c r="AK48" s="315">
        <v>5</v>
      </c>
      <c r="AL48" s="315">
        <v>40</v>
      </c>
      <c r="AM48" s="315"/>
      <c r="AN48" s="315"/>
      <c r="AO48" s="315">
        <v>18</v>
      </c>
      <c r="AP48" s="315"/>
      <c r="AQ48" s="315"/>
      <c r="AR48" s="315"/>
      <c r="AS48" s="315"/>
      <c r="AT48" s="315"/>
      <c r="AU48" s="315">
        <v>61</v>
      </c>
      <c r="AV48" s="315"/>
      <c r="AW48" s="315"/>
      <c r="AX48" s="315">
        <v>23</v>
      </c>
      <c r="AY48" s="315">
        <v>23</v>
      </c>
      <c r="AZ48" s="315">
        <v>57</v>
      </c>
      <c r="BA48" s="315"/>
      <c r="BB48" s="315"/>
      <c r="BC48" s="315">
        <v>6</v>
      </c>
      <c r="BD48" s="316"/>
      <c r="BE48" s="316"/>
    </row>
    <row r="49" spans="1:57" s="317" customFormat="1" ht="15.75" x14ac:dyDescent="0.25">
      <c r="A49" s="315" t="s">
        <v>6274</v>
      </c>
      <c r="B49" s="315">
        <v>500</v>
      </c>
      <c r="C49" s="315"/>
      <c r="D49" s="315"/>
      <c r="E49" s="332">
        <v>16</v>
      </c>
      <c r="F49" s="315"/>
      <c r="G49" s="315">
        <v>10</v>
      </c>
      <c r="H49" s="315"/>
      <c r="I49" s="315"/>
      <c r="J49" s="315"/>
      <c r="K49" s="315"/>
      <c r="L49" s="315"/>
      <c r="M49" s="333"/>
      <c r="N49" s="315">
        <v>39</v>
      </c>
      <c r="O49" s="315">
        <v>37</v>
      </c>
      <c r="P49" s="315">
        <v>28</v>
      </c>
      <c r="Q49" s="315">
        <v>34</v>
      </c>
      <c r="R49" s="315">
        <v>37</v>
      </c>
      <c r="S49" s="315"/>
      <c r="T49" s="315"/>
      <c r="U49" s="315"/>
      <c r="V49" s="315"/>
      <c r="W49" s="315"/>
      <c r="X49" s="315"/>
      <c r="Y49" s="315"/>
      <c r="Z49" s="315"/>
      <c r="AA49" s="315"/>
      <c r="AB49" s="315"/>
      <c r="AC49" s="315"/>
      <c r="AD49" s="315"/>
      <c r="AE49" s="315"/>
      <c r="AF49" s="315"/>
      <c r="AG49" s="315"/>
      <c r="AH49" s="315"/>
      <c r="AI49" s="315">
        <v>10</v>
      </c>
      <c r="AJ49" s="315"/>
      <c r="AK49" s="315">
        <v>100</v>
      </c>
      <c r="AL49" s="315">
        <v>141</v>
      </c>
      <c r="AM49" s="315"/>
      <c r="AN49" s="332">
        <v>38</v>
      </c>
      <c r="AO49" s="315"/>
      <c r="AP49" s="315">
        <v>10</v>
      </c>
      <c r="AQ49" s="315"/>
      <c r="AR49" s="315"/>
      <c r="AS49" s="315"/>
      <c r="AT49" s="315"/>
      <c r="AU49" s="315"/>
      <c r="AV49" s="315"/>
      <c r="AW49" s="315"/>
      <c r="AX49" s="315"/>
      <c r="AY49" s="315"/>
      <c r="AZ49" s="315"/>
      <c r="BA49" s="315"/>
      <c r="BB49" s="315"/>
      <c r="BC49" s="315"/>
      <c r="BD49" s="316"/>
      <c r="BE49" s="316"/>
    </row>
    <row r="50" spans="1:57" s="317" customFormat="1" ht="15.75" x14ac:dyDescent="0.25">
      <c r="A50" s="315" t="s">
        <v>6366</v>
      </c>
      <c r="B50" s="315">
        <v>190</v>
      </c>
      <c r="C50" s="315"/>
      <c r="D50" s="315"/>
      <c r="E50" s="315">
        <v>6</v>
      </c>
      <c r="F50" s="315"/>
      <c r="G50" s="315"/>
      <c r="H50" s="315"/>
      <c r="I50" s="315"/>
      <c r="J50" s="315"/>
      <c r="K50" s="315"/>
      <c r="L50" s="315"/>
      <c r="M50" s="315"/>
      <c r="N50" s="315"/>
      <c r="O50" s="315"/>
      <c r="P50" s="315"/>
      <c r="Q50" s="315"/>
      <c r="R50" s="315"/>
      <c r="S50" s="315"/>
      <c r="T50" s="315"/>
      <c r="U50" s="315"/>
      <c r="V50" s="315"/>
      <c r="W50" s="315"/>
      <c r="X50" s="315">
        <v>23</v>
      </c>
      <c r="Y50" s="315"/>
      <c r="Z50" s="315"/>
      <c r="AA50" s="315"/>
      <c r="AB50" s="315"/>
      <c r="AC50" s="315"/>
      <c r="AD50" s="315"/>
      <c r="AE50" s="315"/>
      <c r="AF50" s="315"/>
      <c r="AG50" s="315"/>
      <c r="AH50" s="315"/>
      <c r="AI50" s="315">
        <v>30</v>
      </c>
      <c r="AJ50" s="315"/>
      <c r="AK50" s="315"/>
      <c r="AL50" s="315"/>
      <c r="AM50" s="315"/>
      <c r="AN50" s="315"/>
      <c r="AO50" s="315"/>
      <c r="AP50" s="315">
        <v>35</v>
      </c>
      <c r="AQ50" s="315"/>
      <c r="AR50" s="315"/>
      <c r="AS50" s="315"/>
      <c r="AT50" s="315"/>
      <c r="AU50" s="315">
        <v>96</v>
      </c>
      <c r="AV50" s="315"/>
      <c r="AW50" s="315"/>
      <c r="AX50" s="315"/>
      <c r="AY50" s="315"/>
      <c r="AZ50" s="315"/>
      <c r="BA50" s="315"/>
      <c r="BB50" s="315"/>
      <c r="BC50" s="315"/>
      <c r="BD50" s="316"/>
      <c r="BE50" s="316"/>
    </row>
    <row r="51" spans="1:57" s="317" customFormat="1" ht="15.75" x14ac:dyDescent="0.25">
      <c r="A51" s="315" t="s">
        <v>6376</v>
      </c>
      <c r="B51" s="315">
        <v>50</v>
      </c>
      <c r="C51" s="315"/>
      <c r="D51" s="315"/>
      <c r="E51" s="315"/>
      <c r="F51" s="315">
        <v>27</v>
      </c>
      <c r="G51" s="315"/>
      <c r="H51" s="315"/>
      <c r="I51" s="315"/>
      <c r="J51" s="315"/>
      <c r="K51" s="315"/>
      <c r="L51" s="315">
        <v>23</v>
      </c>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6"/>
      <c r="BE51" s="316"/>
    </row>
    <row r="52" spans="1:57" s="317" customFormat="1" ht="15.75" x14ac:dyDescent="0.25">
      <c r="A52" s="314" t="s">
        <v>6428</v>
      </c>
      <c r="B52" s="315">
        <v>234</v>
      </c>
      <c r="C52" s="315"/>
      <c r="D52" s="315"/>
      <c r="E52" s="315"/>
      <c r="F52" s="315"/>
      <c r="G52" s="315"/>
      <c r="H52" s="315"/>
      <c r="I52" s="315"/>
      <c r="J52" s="315"/>
      <c r="K52" s="315"/>
      <c r="L52" s="315"/>
      <c r="M52" s="315"/>
      <c r="N52" s="315"/>
      <c r="O52" s="315"/>
      <c r="P52" s="315"/>
      <c r="Q52" s="315"/>
      <c r="R52" s="315"/>
      <c r="S52" s="315"/>
      <c r="T52" s="315"/>
      <c r="U52" s="315"/>
      <c r="V52" s="315"/>
      <c r="W52" s="315"/>
      <c r="X52" s="315">
        <v>35</v>
      </c>
      <c r="Y52" s="315">
        <v>34</v>
      </c>
      <c r="Z52" s="315">
        <v>34</v>
      </c>
      <c r="AA52" s="315"/>
      <c r="AB52" s="315"/>
      <c r="AC52" s="315"/>
      <c r="AD52" s="315"/>
      <c r="AE52" s="315"/>
      <c r="AF52" s="315"/>
      <c r="AG52" s="315"/>
      <c r="AH52" s="315">
        <v>60</v>
      </c>
      <c r="AI52" s="315"/>
      <c r="AJ52" s="315"/>
      <c r="AK52" s="315"/>
      <c r="AL52" s="315"/>
      <c r="AM52" s="315"/>
      <c r="AN52" s="315"/>
      <c r="AO52" s="315"/>
      <c r="AP52" s="315">
        <v>30</v>
      </c>
      <c r="AQ52" s="315"/>
      <c r="AR52" s="315"/>
      <c r="AS52" s="315"/>
      <c r="AT52" s="315"/>
      <c r="AU52" s="315">
        <v>41</v>
      </c>
      <c r="AV52" s="315"/>
      <c r="AW52" s="315"/>
      <c r="AX52" s="315"/>
      <c r="AY52" s="315"/>
      <c r="AZ52" s="315"/>
      <c r="BA52" s="315"/>
      <c r="BB52" s="315"/>
      <c r="BC52" s="315"/>
      <c r="BD52" s="316"/>
      <c r="BE52" s="316"/>
    </row>
    <row r="53" spans="1:57" s="316" customFormat="1" ht="15.75" x14ac:dyDescent="0.25">
      <c r="A53" s="315" t="s">
        <v>6440</v>
      </c>
      <c r="B53" s="315">
        <f>SUM(C53:BC53)</f>
        <v>87</v>
      </c>
      <c r="C53" s="315"/>
      <c r="D53" s="315"/>
      <c r="E53" s="315"/>
      <c r="F53" s="315"/>
      <c r="G53" s="315"/>
      <c r="H53" s="315"/>
      <c r="I53" s="315"/>
      <c r="J53" s="315">
        <v>3</v>
      </c>
      <c r="K53" s="315"/>
      <c r="L53" s="315"/>
      <c r="M53" s="315"/>
      <c r="N53" s="315"/>
      <c r="O53" s="315"/>
      <c r="P53" s="315"/>
      <c r="Q53" s="315"/>
      <c r="R53" s="315"/>
      <c r="S53" s="315">
        <v>8</v>
      </c>
      <c r="T53" s="315">
        <v>8</v>
      </c>
      <c r="U53" s="315"/>
      <c r="V53" s="315"/>
      <c r="W53" s="315"/>
      <c r="X53" s="315">
        <f>4</f>
        <v>4</v>
      </c>
      <c r="Y53" s="315"/>
      <c r="Z53" s="315"/>
      <c r="AA53" s="315"/>
      <c r="AB53" s="315"/>
      <c r="AC53" s="315"/>
      <c r="AD53" s="315"/>
      <c r="AE53" s="315">
        <v>2</v>
      </c>
      <c r="AF53" s="315">
        <v>3</v>
      </c>
      <c r="AG53" s="315">
        <v>2</v>
      </c>
      <c r="AH53" s="315"/>
      <c r="AI53" s="315"/>
      <c r="AJ53" s="315">
        <v>4</v>
      </c>
      <c r="AK53" s="315"/>
      <c r="AL53" s="315">
        <v>10</v>
      </c>
      <c r="AM53" s="315"/>
      <c r="AN53" s="315"/>
      <c r="AO53" s="315"/>
      <c r="AP53" s="315"/>
      <c r="AQ53" s="315"/>
      <c r="AR53" s="315"/>
      <c r="AS53" s="315"/>
      <c r="AT53" s="315"/>
      <c r="AU53" s="315">
        <f>18</f>
        <v>18</v>
      </c>
      <c r="AV53" s="315"/>
      <c r="AW53" s="315"/>
      <c r="AX53" s="315">
        <v>6</v>
      </c>
      <c r="AY53" s="315">
        <v>3</v>
      </c>
      <c r="AZ53" s="315">
        <f>16</f>
        <v>16</v>
      </c>
      <c r="BA53" s="315"/>
      <c r="BB53" s="315"/>
      <c r="BC53" s="315"/>
    </row>
    <row r="54" spans="1:57" s="317" customFormat="1" ht="15.75" x14ac:dyDescent="0.25">
      <c r="A54" s="326" t="s">
        <v>6648</v>
      </c>
      <c r="B54" s="326">
        <v>508</v>
      </c>
      <c r="C54" s="326"/>
      <c r="D54" s="326"/>
      <c r="E54" s="326">
        <v>26</v>
      </c>
      <c r="F54" s="326"/>
      <c r="G54" s="326"/>
      <c r="H54" s="326"/>
      <c r="I54" s="326"/>
      <c r="J54" s="326"/>
      <c r="K54" s="326">
        <v>50</v>
      </c>
      <c r="L54" s="326"/>
      <c r="M54" s="326"/>
      <c r="N54" s="326">
        <v>25</v>
      </c>
      <c r="O54" s="326"/>
      <c r="P54" s="326"/>
      <c r="Q54" s="326"/>
      <c r="R54" s="326"/>
      <c r="S54" s="326"/>
      <c r="T54" s="326">
        <v>210</v>
      </c>
      <c r="U54" s="326">
        <v>122</v>
      </c>
      <c r="V54" s="326"/>
      <c r="W54" s="326"/>
      <c r="X54" s="326"/>
      <c r="Y54" s="326"/>
      <c r="Z54" s="326"/>
      <c r="AA54" s="326"/>
      <c r="AB54" s="326"/>
      <c r="AC54" s="326"/>
      <c r="AD54" s="326"/>
      <c r="AE54" s="326"/>
      <c r="AF54" s="326"/>
      <c r="AG54" s="326"/>
      <c r="AH54" s="326"/>
      <c r="AI54" s="326"/>
      <c r="AJ54" s="326"/>
      <c r="AK54" s="326"/>
      <c r="AL54" s="326"/>
      <c r="AM54" s="326"/>
      <c r="AN54" s="326"/>
      <c r="AO54" s="326"/>
      <c r="AP54" s="326">
        <v>30</v>
      </c>
      <c r="AQ54" s="326">
        <v>15</v>
      </c>
      <c r="AR54" s="326"/>
      <c r="AS54" s="326">
        <v>30</v>
      </c>
      <c r="AT54" s="326"/>
      <c r="AU54" s="326"/>
      <c r="AV54" s="326"/>
      <c r="AW54" s="326"/>
      <c r="AX54" s="326"/>
      <c r="AY54" s="326"/>
      <c r="AZ54" s="326"/>
      <c r="BA54" s="326"/>
      <c r="BB54" s="326"/>
      <c r="BC54" s="326"/>
      <c r="BD54" s="316"/>
      <c r="BE54" s="316"/>
    </row>
    <row r="55" spans="1:57" s="317" customFormat="1" ht="31.5" x14ac:dyDescent="0.25">
      <c r="A55" s="314" t="s">
        <v>6685</v>
      </c>
      <c r="B55" s="315">
        <v>22</v>
      </c>
      <c r="C55" s="315"/>
      <c r="D55" s="315">
        <v>6</v>
      </c>
      <c r="E55" s="315"/>
      <c r="F55" s="315"/>
      <c r="G55" s="315"/>
      <c r="H55" s="315"/>
      <c r="I55" s="315"/>
      <c r="J55" s="315"/>
      <c r="K55" s="315"/>
      <c r="L55" s="315"/>
      <c r="M55" s="315"/>
      <c r="N55" s="315"/>
      <c r="O55" s="315"/>
      <c r="P55" s="315"/>
      <c r="Q55" s="315"/>
      <c r="R55" s="315"/>
      <c r="S55" s="315"/>
      <c r="T55" s="315"/>
      <c r="U55" s="315"/>
      <c r="V55" s="315"/>
      <c r="W55" s="315"/>
      <c r="X55" s="315">
        <v>8</v>
      </c>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v>8</v>
      </c>
      <c r="AV55" s="315"/>
      <c r="AW55" s="315"/>
      <c r="AX55" s="315"/>
      <c r="AY55" s="315"/>
      <c r="AZ55" s="315"/>
      <c r="BA55" s="315"/>
      <c r="BB55" s="315"/>
      <c r="BC55" s="315"/>
      <c r="BD55" s="315"/>
      <c r="BE55" s="315"/>
    </row>
    <row r="56" spans="1:57" s="317" customFormat="1" ht="15.75" x14ac:dyDescent="0.25">
      <c r="A56" s="327" t="s">
        <v>6700</v>
      </c>
      <c r="B56" s="325">
        <v>248</v>
      </c>
      <c r="C56" s="325">
        <v>17</v>
      </c>
      <c r="D56" s="325"/>
      <c r="E56" s="325"/>
      <c r="F56" s="325"/>
      <c r="G56" s="325"/>
      <c r="H56" s="325"/>
      <c r="I56" s="325"/>
      <c r="J56" s="325">
        <v>15</v>
      </c>
      <c r="K56" s="325"/>
      <c r="L56" s="325"/>
      <c r="M56" s="325"/>
      <c r="N56" s="325"/>
      <c r="O56" s="325"/>
      <c r="P56" s="325"/>
      <c r="Q56" s="325"/>
      <c r="R56" s="325"/>
      <c r="S56" s="325">
        <v>20</v>
      </c>
      <c r="T56" s="325">
        <v>5</v>
      </c>
      <c r="U56" s="325"/>
      <c r="V56" s="325">
        <v>15</v>
      </c>
      <c r="W56" s="325"/>
      <c r="X56" s="325">
        <v>10</v>
      </c>
      <c r="Y56" s="325"/>
      <c r="Z56" s="325">
        <v>9</v>
      </c>
      <c r="AA56" s="325"/>
      <c r="AB56" s="325"/>
      <c r="AC56" s="325"/>
      <c r="AD56" s="325">
        <v>15</v>
      </c>
      <c r="AE56" s="325">
        <v>1</v>
      </c>
      <c r="AF56" s="325">
        <v>1</v>
      </c>
      <c r="AG56" s="325">
        <v>4</v>
      </c>
      <c r="AH56" s="325">
        <v>4</v>
      </c>
      <c r="AI56" s="325"/>
      <c r="AJ56" s="325">
        <v>10</v>
      </c>
      <c r="AK56" s="325">
        <v>1</v>
      </c>
      <c r="AL56" s="325">
        <v>14</v>
      </c>
      <c r="AM56" s="325"/>
      <c r="AN56" s="325"/>
      <c r="AO56" s="325"/>
      <c r="AP56" s="325"/>
      <c r="AQ56" s="334">
        <v>6</v>
      </c>
      <c r="AR56" s="325"/>
      <c r="AS56" s="325"/>
      <c r="AT56" s="325"/>
      <c r="AU56" s="325">
        <v>49</v>
      </c>
      <c r="AV56" s="325"/>
      <c r="AW56" s="325"/>
      <c r="AX56" s="325">
        <v>14</v>
      </c>
      <c r="AY56" s="325">
        <v>15</v>
      </c>
      <c r="AZ56" s="325">
        <v>29</v>
      </c>
      <c r="BA56" s="325"/>
      <c r="BB56" s="325"/>
      <c r="BC56" s="325"/>
      <c r="BD56" s="316"/>
      <c r="BE56" s="316"/>
    </row>
    <row r="57" spans="1:57" s="317" customFormat="1" ht="15.75" x14ac:dyDescent="0.25">
      <c r="A57" s="314" t="s">
        <v>6703</v>
      </c>
      <c r="B57" s="315"/>
      <c r="C57" s="315"/>
      <c r="D57" s="315"/>
      <c r="E57" s="315"/>
      <c r="F57" s="315"/>
      <c r="G57" s="315"/>
      <c r="H57" s="315"/>
      <c r="I57" s="315"/>
      <c r="J57" s="315">
        <v>9</v>
      </c>
      <c r="K57" s="315"/>
      <c r="L57" s="315"/>
      <c r="M57" s="315"/>
      <c r="N57" s="315"/>
      <c r="O57" s="315"/>
      <c r="P57" s="315"/>
      <c r="Q57" s="315"/>
      <c r="R57" s="315"/>
      <c r="S57" s="315"/>
      <c r="T57" s="315"/>
      <c r="U57" s="315"/>
      <c r="V57" s="315"/>
      <c r="W57" s="315"/>
      <c r="X57" s="315">
        <v>17</v>
      </c>
      <c r="Y57" s="315"/>
      <c r="Z57" s="315"/>
      <c r="AA57" s="315"/>
      <c r="AB57" s="315"/>
      <c r="AC57" s="315"/>
      <c r="AD57" s="315"/>
      <c r="AE57" s="315"/>
      <c r="AF57" s="315"/>
      <c r="AG57" s="315"/>
      <c r="AH57" s="315"/>
      <c r="AI57" s="315"/>
      <c r="AJ57" s="315"/>
      <c r="AK57" s="315"/>
      <c r="AL57" s="315">
        <v>16</v>
      </c>
      <c r="AM57" s="315"/>
      <c r="AN57" s="315"/>
      <c r="AO57" s="315"/>
      <c r="AP57" s="315"/>
      <c r="AQ57" s="315"/>
      <c r="AR57" s="315"/>
      <c r="AS57" s="315"/>
      <c r="AT57" s="315"/>
      <c r="AU57" s="315">
        <v>50</v>
      </c>
      <c r="AV57" s="315"/>
      <c r="AW57" s="315"/>
      <c r="AX57" s="315">
        <v>5</v>
      </c>
      <c r="AY57" s="315"/>
      <c r="AZ57" s="315">
        <v>34</v>
      </c>
      <c r="BA57" s="315"/>
      <c r="BB57" s="315"/>
      <c r="BC57" s="315"/>
      <c r="BD57" s="316"/>
      <c r="BE57" s="316"/>
    </row>
    <row r="58" spans="1:57" s="317" customFormat="1" ht="15.75" x14ac:dyDescent="0.25">
      <c r="A58" s="314" t="s">
        <v>9568</v>
      </c>
      <c r="B58" s="315">
        <v>50</v>
      </c>
      <c r="C58" s="315">
        <v>3</v>
      </c>
      <c r="D58" s="315"/>
      <c r="E58" s="315"/>
      <c r="F58" s="315"/>
      <c r="G58" s="315"/>
      <c r="H58" s="315"/>
      <c r="I58" s="315"/>
      <c r="J58" s="315">
        <v>5</v>
      </c>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v>10</v>
      </c>
      <c r="AM58" s="315"/>
      <c r="AN58" s="315"/>
      <c r="AO58" s="315"/>
      <c r="AP58" s="315"/>
      <c r="AQ58" s="315"/>
      <c r="AR58" s="315"/>
      <c r="AS58" s="315"/>
      <c r="AT58" s="315"/>
      <c r="AU58" s="315">
        <v>20</v>
      </c>
      <c r="AV58" s="315"/>
      <c r="AW58" s="315"/>
      <c r="AX58" s="315"/>
      <c r="AY58" s="315"/>
      <c r="AZ58" s="315">
        <v>12</v>
      </c>
      <c r="BA58" s="315"/>
      <c r="BB58" s="315"/>
      <c r="BC58" s="315"/>
      <c r="BD58" s="316"/>
      <c r="BE58" s="316"/>
    </row>
    <row r="59" spans="1:57" s="317" customFormat="1" ht="15.75" x14ac:dyDescent="0.25">
      <c r="A59" s="314" t="s">
        <v>6399</v>
      </c>
      <c r="B59" s="315">
        <v>140</v>
      </c>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v>140</v>
      </c>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6"/>
      <c r="BE59" s="316"/>
    </row>
    <row r="60" spans="1:57" s="317" customFormat="1" ht="15.75" x14ac:dyDescent="0.25">
      <c r="A60" s="314" t="s">
        <v>6284</v>
      </c>
      <c r="B60" s="315">
        <v>276</v>
      </c>
      <c r="C60" s="315">
        <v>0</v>
      </c>
      <c r="D60" s="315">
        <v>0</v>
      </c>
      <c r="E60" s="315">
        <v>0</v>
      </c>
      <c r="F60" s="315">
        <v>0</v>
      </c>
      <c r="G60" s="315">
        <v>0</v>
      </c>
      <c r="H60" s="315">
        <v>0</v>
      </c>
      <c r="I60" s="315">
        <v>0</v>
      </c>
      <c r="J60" s="315">
        <v>0</v>
      </c>
      <c r="K60" s="315">
        <v>0</v>
      </c>
      <c r="L60" s="315">
        <v>0</v>
      </c>
      <c r="M60" s="315">
        <v>0</v>
      </c>
      <c r="N60" s="315">
        <v>0</v>
      </c>
      <c r="O60" s="315">
        <v>0</v>
      </c>
      <c r="P60" s="315">
        <v>0</v>
      </c>
      <c r="Q60" s="315">
        <v>0</v>
      </c>
      <c r="R60" s="315">
        <v>0</v>
      </c>
      <c r="S60" s="315">
        <v>0</v>
      </c>
      <c r="T60" s="315">
        <v>181</v>
      </c>
      <c r="U60" s="315">
        <v>0</v>
      </c>
      <c r="V60" s="315">
        <v>0</v>
      </c>
      <c r="W60" s="315">
        <v>0</v>
      </c>
      <c r="X60" s="315">
        <v>90</v>
      </c>
      <c r="Y60" s="315">
        <v>0</v>
      </c>
      <c r="Z60" s="315">
        <v>0</v>
      </c>
      <c r="AA60" s="315">
        <v>0</v>
      </c>
      <c r="AB60" s="315">
        <v>0</v>
      </c>
      <c r="AC60" s="315">
        <v>0</v>
      </c>
      <c r="AD60" s="315">
        <v>0</v>
      </c>
      <c r="AE60" s="315">
        <v>0</v>
      </c>
      <c r="AF60" s="315">
        <v>0</v>
      </c>
      <c r="AG60" s="315">
        <v>0</v>
      </c>
      <c r="AH60" s="315">
        <v>0</v>
      </c>
      <c r="AI60" s="315">
        <v>0</v>
      </c>
      <c r="AJ60" s="315">
        <v>0</v>
      </c>
      <c r="AK60" s="315">
        <v>0</v>
      </c>
      <c r="AL60" s="315">
        <v>0</v>
      </c>
      <c r="AM60" s="315">
        <v>0</v>
      </c>
      <c r="AN60" s="315">
        <v>0</v>
      </c>
      <c r="AO60" s="315">
        <v>0</v>
      </c>
      <c r="AP60" s="315">
        <v>0</v>
      </c>
      <c r="AQ60" s="315">
        <v>0</v>
      </c>
      <c r="AR60" s="315">
        <v>0</v>
      </c>
      <c r="AS60" s="315">
        <v>0</v>
      </c>
      <c r="AT60" s="315">
        <v>0</v>
      </c>
      <c r="AU60" s="315">
        <v>0</v>
      </c>
      <c r="AV60" s="315">
        <v>0</v>
      </c>
      <c r="AW60" s="315">
        <v>0</v>
      </c>
      <c r="AX60" s="315">
        <v>5</v>
      </c>
      <c r="AY60" s="315">
        <v>0</v>
      </c>
      <c r="AZ60" s="315">
        <v>0</v>
      </c>
      <c r="BA60" s="315">
        <v>0</v>
      </c>
      <c r="BB60" s="315">
        <v>0</v>
      </c>
      <c r="BC60" s="315">
        <v>0</v>
      </c>
      <c r="BD60" s="316"/>
      <c r="BE60" s="316"/>
    </row>
    <row r="61" spans="1:57" s="317" customFormat="1" ht="15.75" x14ac:dyDescent="0.25">
      <c r="A61" s="315" t="s">
        <v>6923</v>
      </c>
      <c r="B61" s="315">
        <v>19</v>
      </c>
      <c r="C61" s="315"/>
      <c r="D61" s="315"/>
      <c r="E61" s="315">
        <v>8</v>
      </c>
      <c r="F61" s="315"/>
      <c r="G61" s="315"/>
      <c r="H61" s="315"/>
      <c r="I61" s="315"/>
      <c r="J61" s="315">
        <v>5</v>
      </c>
      <c r="K61" s="315"/>
      <c r="L61" s="315"/>
      <c r="M61" s="315"/>
      <c r="N61" s="315"/>
      <c r="O61" s="315"/>
      <c r="P61" s="315"/>
      <c r="Q61" s="315"/>
      <c r="R61" s="315"/>
      <c r="S61" s="315"/>
      <c r="T61" s="315"/>
      <c r="U61" s="315"/>
      <c r="V61" s="315"/>
      <c r="W61" s="315"/>
      <c r="X61" s="315"/>
      <c r="Y61" s="315"/>
      <c r="Z61" s="315"/>
      <c r="AA61" s="315"/>
      <c r="AB61" s="315"/>
      <c r="AC61" s="315"/>
      <c r="AD61" s="315"/>
      <c r="AE61" s="315">
        <v>1</v>
      </c>
      <c r="AF61" s="315"/>
      <c r="AG61" s="315"/>
      <c r="AH61" s="315"/>
      <c r="AI61" s="315"/>
      <c r="AJ61" s="315"/>
      <c r="AK61" s="315"/>
      <c r="AL61" s="315"/>
      <c r="AM61" s="315"/>
      <c r="AN61" s="315"/>
      <c r="AO61" s="315"/>
      <c r="AP61" s="315"/>
      <c r="AQ61" s="315"/>
      <c r="AR61" s="315"/>
      <c r="AS61" s="315"/>
      <c r="AT61" s="315"/>
      <c r="AU61" s="315"/>
      <c r="AV61" s="315"/>
      <c r="AW61" s="315"/>
      <c r="AX61" s="315"/>
      <c r="AY61" s="315"/>
      <c r="AZ61" s="315">
        <v>5</v>
      </c>
      <c r="BA61" s="315"/>
      <c r="BB61" s="315"/>
      <c r="BC61" s="315"/>
      <c r="BD61" s="316"/>
      <c r="BE61" s="316"/>
    </row>
    <row r="62" spans="1:57" s="317" customFormat="1" ht="15.75" x14ac:dyDescent="0.25">
      <c r="A62" s="321" t="s">
        <v>6935</v>
      </c>
      <c r="B62" s="315">
        <v>334</v>
      </c>
      <c r="C62" s="315">
        <v>12</v>
      </c>
      <c r="D62" s="315"/>
      <c r="E62" s="315"/>
      <c r="F62" s="315"/>
      <c r="G62" s="315"/>
      <c r="H62" s="315"/>
      <c r="I62" s="315"/>
      <c r="J62" s="315">
        <v>20</v>
      </c>
      <c r="K62" s="315"/>
      <c r="L62" s="315"/>
      <c r="M62" s="315"/>
      <c r="N62" s="315"/>
      <c r="O62" s="315"/>
      <c r="P62" s="315"/>
      <c r="Q62" s="315"/>
      <c r="R62" s="315"/>
      <c r="S62" s="315">
        <v>35</v>
      </c>
      <c r="T62" s="315">
        <v>37</v>
      </c>
      <c r="U62" s="315"/>
      <c r="V62" s="315"/>
      <c r="W62" s="315"/>
      <c r="X62" s="315">
        <v>38</v>
      </c>
      <c r="Y62" s="315"/>
      <c r="Z62" s="315"/>
      <c r="AA62" s="315"/>
      <c r="AB62" s="315"/>
      <c r="AC62" s="315"/>
      <c r="AD62" s="315"/>
      <c r="AE62" s="315">
        <v>11</v>
      </c>
      <c r="AF62" s="315">
        <v>2</v>
      </c>
      <c r="AG62" s="315">
        <v>5</v>
      </c>
      <c r="AH62" s="315">
        <v>8</v>
      </c>
      <c r="AI62" s="315"/>
      <c r="AJ62" s="315">
        <v>10</v>
      </c>
      <c r="AK62" s="315"/>
      <c r="AL62" s="315">
        <v>45</v>
      </c>
      <c r="AM62" s="315"/>
      <c r="AN62" s="315"/>
      <c r="AO62" s="315"/>
      <c r="AP62" s="315"/>
      <c r="AQ62" s="315">
        <v>6</v>
      </c>
      <c r="AR62" s="315"/>
      <c r="AS62" s="315"/>
      <c r="AT62" s="315"/>
      <c r="AU62" s="315">
        <v>42</v>
      </c>
      <c r="AV62" s="315"/>
      <c r="AW62" s="315"/>
      <c r="AX62" s="315">
        <v>19</v>
      </c>
      <c r="AY62" s="315">
        <v>12</v>
      </c>
      <c r="AZ62" s="315">
        <v>32</v>
      </c>
      <c r="BA62" s="315"/>
      <c r="BB62" s="315"/>
      <c r="BC62" s="315"/>
      <c r="BD62" s="315"/>
      <c r="BE62" s="315"/>
    </row>
    <row r="63" spans="1:57" s="317" customFormat="1" ht="15.75" x14ac:dyDescent="0.25">
      <c r="A63" s="328" t="s">
        <v>6979</v>
      </c>
      <c r="B63" s="315">
        <v>510</v>
      </c>
      <c r="C63" s="315"/>
      <c r="D63" s="315"/>
      <c r="E63" s="315"/>
      <c r="F63" s="315"/>
      <c r="G63" s="315"/>
      <c r="H63" s="315"/>
      <c r="I63" s="315"/>
      <c r="J63" s="315"/>
      <c r="K63" s="315"/>
      <c r="L63" s="315"/>
      <c r="M63" s="315"/>
      <c r="N63" s="315"/>
      <c r="O63" s="315"/>
      <c r="P63" s="315"/>
      <c r="Q63" s="315"/>
      <c r="R63" s="315"/>
      <c r="S63" s="315">
        <v>510</v>
      </c>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6"/>
      <c r="BE63" s="316"/>
    </row>
    <row r="64" spans="1:57" s="317" customFormat="1" ht="15.75" x14ac:dyDescent="0.25">
      <c r="A64" s="314" t="s">
        <v>6729</v>
      </c>
      <c r="B64" s="315">
        <v>101</v>
      </c>
      <c r="C64" s="315">
        <v>5</v>
      </c>
      <c r="D64" s="315"/>
      <c r="E64" s="315"/>
      <c r="F64" s="315"/>
      <c r="G64" s="315"/>
      <c r="H64" s="315"/>
      <c r="I64" s="315"/>
      <c r="J64" s="315">
        <v>9</v>
      </c>
      <c r="K64" s="315"/>
      <c r="L64" s="315"/>
      <c r="M64" s="315"/>
      <c r="N64" s="315"/>
      <c r="O64" s="315"/>
      <c r="P64" s="315"/>
      <c r="Q64" s="315"/>
      <c r="R64" s="315"/>
      <c r="S64" s="315"/>
      <c r="T64" s="315"/>
      <c r="U64" s="315"/>
      <c r="V64" s="315"/>
      <c r="W64" s="315"/>
      <c r="X64" s="315">
        <v>8</v>
      </c>
      <c r="Y64" s="315"/>
      <c r="Z64" s="315"/>
      <c r="AA64" s="315"/>
      <c r="AB64" s="315"/>
      <c r="AC64" s="315"/>
      <c r="AD64" s="315"/>
      <c r="AE64" s="315"/>
      <c r="AF64" s="315"/>
      <c r="AG64" s="315"/>
      <c r="AH64" s="315"/>
      <c r="AI64" s="315">
        <v>10</v>
      </c>
      <c r="AJ64" s="315">
        <v>6</v>
      </c>
      <c r="AK64" s="315"/>
      <c r="AL64" s="315">
        <v>20</v>
      </c>
      <c r="AM64" s="315"/>
      <c r="AN64" s="315"/>
      <c r="AO64" s="315"/>
      <c r="AP64" s="315"/>
      <c r="AQ64" s="315"/>
      <c r="AR64" s="315"/>
      <c r="AS64" s="315"/>
      <c r="AT64" s="315"/>
      <c r="AU64" s="315">
        <v>20</v>
      </c>
      <c r="AV64" s="315"/>
      <c r="AW64" s="315"/>
      <c r="AX64" s="315"/>
      <c r="AY64" s="315"/>
      <c r="AZ64" s="315">
        <v>23</v>
      </c>
      <c r="BA64" s="315"/>
      <c r="BB64" s="315"/>
      <c r="BC64" s="315"/>
      <c r="BD64" s="316"/>
      <c r="BE64" s="316"/>
    </row>
    <row r="65" spans="1:57" s="317" customFormat="1" ht="15.75" x14ac:dyDescent="0.25">
      <c r="A65" s="315" t="s">
        <v>7015</v>
      </c>
      <c r="B65" s="315">
        <v>2</v>
      </c>
      <c r="C65" s="315"/>
      <c r="D65" s="315"/>
      <c r="E65" s="315"/>
      <c r="F65" s="315"/>
      <c r="G65" s="315"/>
      <c r="H65" s="315"/>
      <c r="I65" s="315"/>
      <c r="J65" s="315">
        <v>2</v>
      </c>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row>
    <row r="66" spans="1:57" s="317" customFormat="1" ht="15.75" x14ac:dyDescent="0.25">
      <c r="A66" s="314" t="s">
        <v>7027</v>
      </c>
      <c r="B66" s="315">
        <v>84</v>
      </c>
      <c r="C66" s="315"/>
      <c r="D66" s="315"/>
      <c r="E66" s="315"/>
      <c r="F66" s="315"/>
      <c r="G66" s="315"/>
      <c r="H66" s="315"/>
      <c r="I66" s="315"/>
      <c r="J66" s="315">
        <v>1</v>
      </c>
      <c r="K66" s="315"/>
      <c r="L66" s="315"/>
      <c r="M66" s="315"/>
      <c r="N66" s="315"/>
      <c r="O66" s="315"/>
      <c r="P66" s="315"/>
      <c r="Q66" s="315"/>
      <c r="R66" s="315"/>
      <c r="S66" s="315">
        <v>14</v>
      </c>
      <c r="T66" s="315">
        <v>2</v>
      </c>
      <c r="U66" s="315"/>
      <c r="V66" s="315"/>
      <c r="W66" s="315"/>
      <c r="X66" s="315">
        <v>8</v>
      </c>
      <c r="Y66" s="315"/>
      <c r="Z66" s="315"/>
      <c r="AA66" s="315"/>
      <c r="AB66" s="315"/>
      <c r="AC66" s="315"/>
      <c r="AD66" s="315"/>
      <c r="AE66" s="315"/>
      <c r="AF66" s="315"/>
      <c r="AG66" s="315"/>
      <c r="AH66" s="315"/>
      <c r="AI66" s="315">
        <v>10</v>
      </c>
      <c r="AJ66" s="315">
        <v>4</v>
      </c>
      <c r="AK66" s="315"/>
      <c r="AL66" s="315">
        <v>9</v>
      </c>
      <c r="AM66" s="315"/>
      <c r="AN66" s="315"/>
      <c r="AO66" s="315"/>
      <c r="AP66" s="315"/>
      <c r="AQ66" s="315"/>
      <c r="AR66" s="315"/>
      <c r="AS66" s="315"/>
      <c r="AT66" s="315"/>
      <c r="AU66" s="315">
        <v>14</v>
      </c>
      <c r="AV66" s="315"/>
      <c r="AW66" s="315"/>
      <c r="AX66" s="315">
        <v>6</v>
      </c>
      <c r="AY66" s="315"/>
      <c r="AZ66" s="315">
        <v>16</v>
      </c>
      <c r="BA66" s="315"/>
      <c r="BB66" s="315"/>
      <c r="BC66" s="315"/>
      <c r="BD66" s="316"/>
      <c r="BE66" s="316"/>
    </row>
    <row r="67" spans="1:57" s="317" customFormat="1" ht="15.75" x14ac:dyDescent="0.25">
      <c r="A67" s="315" t="s">
        <v>7120</v>
      </c>
      <c r="B67" s="315">
        <v>1157</v>
      </c>
      <c r="C67" s="315">
        <v>50</v>
      </c>
      <c r="D67" s="315"/>
      <c r="E67" s="315">
        <v>42</v>
      </c>
      <c r="F67" s="315"/>
      <c r="G67" s="315">
        <v>59</v>
      </c>
      <c r="H67" s="315">
        <v>49</v>
      </c>
      <c r="I67" s="315"/>
      <c r="J67" s="315">
        <v>37</v>
      </c>
      <c r="K67" s="315"/>
      <c r="L67" s="315"/>
      <c r="M67" s="315"/>
      <c r="N67" s="315"/>
      <c r="O67" s="315"/>
      <c r="P67" s="315"/>
      <c r="Q67" s="315"/>
      <c r="R67" s="315"/>
      <c r="S67" s="315"/>
      <c r="T67" s="315">
        <v>48</v>
      </c>
      <c r="U67" s="315"/>
      <c r="V67" s="315">
        <v>15</v>
      </c>
      <c r="W67" s="315">
        <v>39</v>
      </c>
      <c r="X67" s="315">
        <v>59</v>
      </c>
      <c r="Y67" s="315"/>
      <c r="Z67" s="315">
        <v>46</v>
      </c>
      <c r="AA67" s="315"/>
      <c r="AB67" s="315">
        <v>59</v>
      </c>
      <c r="AC67" s="315"/>
      <c r="AD67" s="315">
        <v>15</v>
      </c>
      <c r="AE67" s="315">
        <v>15</v>
      </c>
      <c r="AF67" s="315">
        <v>39</v>
      </c>
      <c r="AG67" s="315">
        <v>59</v>
      </c>
      <c r="AH67" s="315"/>
      <c r="AI67" s="315"/>
      <c r="AJ67" s="315">
        <v>34</v>
      </c>
      <c r="AK67" s="315">
        <v>20</v>
      </c>
      <c r="AL67" s="315"/>
      <c r="AM67" s="315">
        <v>39</v>
      </c>
      <c r="AN67" s="315"/>
      <c r="AO67" s="315">
        <v>39</v>
      </c>
      <c r="AP67" s="315">
        <v>60</v>
      </c>
      <c r="AQ67" s="315"/>
      <c r="AR67" s="315">
        <v>59</v>
      </c>
      <c r="AS67" s="315">
        <v>38</v>
      </c>
      <c r="AT67" s="315"/>
      <c r="AU67" s="315"/>
      <c r="AV67" s="315"/>
      <c r="AW67" s="315">
        <v>38</v>
      </c>
      <c r="AX67" s="315">
        <v>19</v>
      </c>
      <c r="AY67" s="315">
        <v>78</v>
      </c>
      <c r="AZ67" s="315">
        <v>67</v>
      </c>
      <c r="BA67" s="315"/>
      <c r="BB67" s="315"/>
      <c r="BC67" s="315">
        <v>69</v>
      </c>
      <c r="BD67" s="316"/>
      <c r="BE67" s="316"/>
    </row>
    <row r="68" spans="1:57" s="317" customFormat="1" ht="15.75" x14ac:dyDescent="0.25">
      <c r="A68" s="314" t="s">
        <v>7222</v>
      </c>
      <c r="B68" s="315">
        <v>563</v>
      </c>
      <c r="C68" s="315"/>
      <c r="D68" s="315"/>
      <c r="E68" s="315">
        <v>6</v>
      </c>
      <c r="F68" s="315"/>
      <c r="G68" s="315"/>
      <c r="H68" s="315"/>
      <c r="I68" s="315"/>
      <c r="J68" s="315">
        <v>72</v>
      </c>
      <c r="K68" s="315"/>
      <c r="L68" s="315"/>
      <c r="M68" s="315"/>
      <c r="N68" s="315"/>
      <c r="O68" s="315"/>
      <c r="P68" s="315"/>
      <c r="Q68" s="315"/>
      <c r="R68" s="315"/>
      <c r="S68" s="315"/>
      <c r="T68" s="315">
        <v>40</v>
      </c>
      <c r="U68" s="315"/>
      <c r="V68" s="315">
        <v>65</v>
      </c>
      <c r="W68" s="315"/>
      <c r="X68" s="315"/>
      <c r="Y68" s="315"/>
      <c r="Z68" s="315"/>
      <c r="AA68" s="315"/>
      <c r="AB68" s="315"/>
      <c r="AC68" s="315">
        <v>71</v>
      </c>
      <c r="AD68" s="315">
        <v>30</v>
      </c>
      <c r="AE68" s="315">
        <v>3</v>
      </c>
      <c r="AF68" s="315">
        <v>13</v>
      </c>
      <c r="AG68" s="315"/>
      <c r="AH68" s="315"/>
      <c r="AI68" s="315"/>
      <c r="AJ68" s="315"/>
      <c r="AK68" s="315"/>
      <c r="AL68" s="315"/>
      <c r="AM68" s="315"/>
      <c r="AN68" s="315"/>
      <c r="AO68" s="315"/>
      <c r="AP68" s="315">
        <v>60</v>
      </c>
      <c r="AQ68" s="315">
        <v>6</v>
      </c>
      <c r="AR68" s="315"/>
      <c r="AS68" s="315"/>
      <c r="AT68" s="315"/>
      <c r="AU68" s="315">
        <v>47</v>
      </c>
      <c r="AV68" s="315"/>
      <c r="AW68" s="315"/>
      <c r="AX68" s="315">
        <v>47</v>
      </c>
      <c r="AY68" s="315"/>
      <c r="AZ68" s="315">
        <v>45</v>
      </c>
      <c r="BA68" s="315"/>
      <c r="BB68" s="315"/>
      <c r="BC68" s="315"/>
      <c r="BD68" s="316"/>
      <c r="BE68" s="316"/>
    </row>
    <row r="69" spans="1:57" s="317" customFormat="1" ht="15.75" x14ac:dyDescent="0.25">
      <c r="A69" s="314" t="s">
        <v>7271</v>
      </c>
      <c r="B69" s="315">
        <v>84</v>
      </c>
      <c r="C69" s="315"/>
      <c r="D69" s="315"/>
      <c r="E69" s="315"/>
      <c r="F69" s="315"/>
      <c r="G69" s="315"/>
      <c r="H69" s="315"/>
      <c r="I69" s="315"/>
      <c r="J69" s="315">
        <v>4</v>
      </c>
      <c r="K69" s="315"/>
      <c r="L69" s="315"/>
      <c r="M69" s="315"/>
      <c r="N69" s="315"/>
      <c r="O69" s="315"/>
      <c r="P69" s="315"/>
      <c r="Q69" s="315"/>
      <c r="R69" s="315"/>
      <c r="S69" s="315"/>
      <c r="T69" s="315"/>
      <c r="U69" s="315"/>
      <c r="V69" s="315"/>
      <c r="W69" s="315"/>
      <c r="X69" s="315">
        <v>10</v>
      </c>
      <c r="Y69" s="315"/>
      <c r="Z69" s="315"/>
      <c r="AA69" s="315"/>
      <c r="AB69" s="315"/>
      <c r="AC69" s="315"/>
      <c r="AD69" s="315"/>
      <c r="AE69" s="315"/>
      <c r="AF69" s="315"/>
      <c r="AG69" s="315"/>
      <c r="AH69" s="315"/>
      <c r="AI69" s="315">
        <v>10</v>
      </c>
      <c r="AJ69" s="315"/>
      <c r="AK69" s="315"/>
      <c r="AL69" s="315">
        <v>18</v>
      </c>
      <c r="AM69" s="315"/>
      <c r="AN69" s="315"/>
      <c r="AO69" s="315"/>
      <c r="AP69" s="315"/>
      <c r="AQ69" s="315"/>
      <c r="AR69" s="315"/>
      <c r="AS69" s="315"/>
      <c r="AT69" s="315"/>
      <c r="AU69" s="315">
        <v>18</v>
      </c>
      <c r="AV69" s="315"/>
      <c r="AW69" s="315"/>
      <c r="AX69" s="315"/>
      <c r="AY69" s="315"/>
      <c r="AZ69" s="315">
        <v>24</v>
      </c>
      <c r="BA69" s="315"/>
      <c r="BB69" s="315"/>
      <c r="BC69" s="315"/>
      <c r="BD69" s="316"/>
      <c r="BE69" s="316"/>
    </row>
    <row r="70" spans="1:57" s="317" customFormat="1" ht="15.75" x14ac:dyDescent="0.25">
      <c r="A70" s="314" t="s">
        <v>7465</v>
      </c>
      <c r="B70" s="315">
        <v>95</v>
      </c>
      <c r="C70" s="315">
        <v>1</v>
      </c>
      <c r="D70" s="315"/>
      <c r="E70" s="315"/>
      <c r="F70" s="315"/>
      <c r="G70" s="315"/>
      <c r="H70" s="315"/>
      <c r="I70" s="315"/>
      <c r="J70" s="315">
        <v>4</v>
      </c>
      <c r="K70" s="315"/>
      <c r="L70" s="315"/>
      <c r="M70" s="315"/>
      <c r="N70" s="315">
        <v>5</v>
      </c>
      <c r="O70" s="315"/>
      <c r="P70" s="315"/>
      <c r="Q70" s="315"/>
      <c r="R70" s="315"/>
      <c r="S70" s="315"/>
      <c r="T70" s="315">
        <v>7</v>
      </c>
      <c r="U70" s="315"/>
      <c r="V70" s="315"/>
      <c r="W70" s="315"/>
      <c r="X70" s="315">
        <v>10</v>
      </c>
      <c r="Y70" s="315"/>
      <c r="Z70" s="315"/>
      <c r="AA70" s="315"/>
      <c r="AB70" s="315"/>
      <c r="AC70" s="315"/>
      <c r="AD70" s="315"/>
      <c r="AE70" s="315">
        <v>1</v>
      </c>
      <c r="AF70" s="315"/>
      <c r="AG70" s="315"/>
      <c r="AH70" s="315"/>
      <c r="AI70" s="315"/>
      <c r="AJ70" s="315">
        <v>3</v>
      </c>
      <c r="AK70" s="315"/>
      <c r="AL70" s="315">
        <v>13</v>
      </c>
      <c r="AM70" s="315"/>
      <c r="AN70" s="315"/>
      <c r="AO70" s="315"/>
      <c r="AP70" s="315"/>
      <c r="AQ70" s="315"/>
      <c r="AR70" s="315"/>
      <c r="AS70" s="315"/>
      <c r="AT70" s="315"/>
      <c r="AU70" s="315">
        <v>27</v>
      </c>
      <c r="AV70" s="315"/>
      <c r="AW70" s="315"/>
      <c r="AX70" s="315"/>
      <c r="AY70" s="315"/>
      <c r="AZ70" s="315">
        <v>23</v>
      </c>
      <c r="BA70" s="315"/>
      <c r="BB70" s="315"/>
      <c r="BC70" s="315">
        <v>1</v>
      </c>
      <c r="BD70" s="316"/>
      <c r="BE70" s="316"/>
    </row>
    <row r="71" spans="1:57" s="317" customFormat="1" ht="15.75" x14ac:dyDescent="0.25">
      <c r="A71" s="315" t="s">
        <v>7485</v>
      </c>
      <c r="B71" s="315">
        <v>63</v>
      </c>
      <c r="C71" s="315"/>
      <c r="D71" s="315"/>
      <c r="E71" s="315"/>
      <c r="F71" s="315"/>
      <c r="G71" s="315"/>
      <c r="H71" s="315"/>
      <c r="I71" s="315"/>
      <c r="J71" s="315">
        <v>3</v>
      </c>
      <c r="K71" s="315"/>
      <c r="L71" s="315"/>
      <c r="M71" s="315"/>
      <c r="N71" s="315"/>
      <c r="O71" s="315"/>
      <c r="P71" s="315"/>
      <c r="Q71" s="315"/>
      <c r="R71" s="315"/>
      <c r="S71" s="315"/>
      <c r="T71" s="315">
        <v>3</v>
      </c>
      <c r="U71" s="315"/>
      <c r="V71" s="315"/>
      <c r="W71" s="315"/>
      <c r="X71" s="315">
        <v>8</v>
      </c>
      <c r="Y71" s="315"/>
      <c r="Z71" s="315"/>
      <c r="AA71" s="315"/>
      <c r="AB71" s="315"/>
      <c r="AC71" s="315"/>
      <c r="AD71" s="315"/>
      <c r="AE71" s="315"/>
      <c r="AF71" s="315"/>
      <c r="AG71" s="315"/>
      <c r="AH71" s="315"/>
      <c r="AI71" s="315"/>
      <c r="AJ71" s="315">
        <v>4</v>
      </c>
      <c r="AK71" s="315"/>
      <c r="AL71" s="315">
        <v>7</v>
      </c>
      <c r="AM71" s="315"/>
      <c r="AN71" s="315"/>
      <c r="AO71" s="315"/>
      <c r="AP71" s="315"/>
      <c r="AQ71" s="315"/>
      <c r="AR71" s="315"/>
      <c r="AS71" s="315"/>
      <c r="AT71" s="315"/>
      <c r="AU71" s="315">
        <v>22</v>
      </c>
      <c r="AV71" s="315"/>
      <c r="AW71" s="315"/>
      <c r="AX71" s="315"/>
      <c r="AY71" s="315"/>
      <c r="AZ71" s="315">
        <v>16</v>
      </c>
      <c r="BA71" s="315"/>
      <c r="BB71" s="315"/>
      <c r="BC71" s="315"/>
      <c r="BD71" s="316"/>
      <c r="BE71" s="316"/>
    </row>
    <row r="72" spans="1:57" s="316" customFormat="1" ht="31.5" x14ac:dyDescent="0.25">
      <c r="A72" s="314" t="s">
        <v>7499</v>
      </c>
      <c r="B72" s="315">
        <f>SUM(C72:BC72)</f>
        <v>722</v>
      </c>
      <c r="C72" s="315">
        <v>52</v>
      </c>
      <c r="D72" s="315"/>
      <c r="E72" s="315"/>
      <c r="F72" s="315"/>
      <c r="G72" s="315"/>
      <c r="H72" s="315"/>
      <c r="I72" s="315"/>
      <c r="J72" s="315">
        <v>30</v>
      </c>
      <c r="K72" s="315"/>
      <c r="L72" s="315"/>
      <c r="M72" s="315"/>
      <c r="N72" s="315"/>
      <c r="O72" s="315"/>
      <c r="P72" s="315"/>
      <c r="Q72" s="315"/>
      <c r="R72" s="315"/>
      <c r="S72" s="315"/>
      <c r="T72" s="315">
        <v>53</v>
      </c>
      <c r="U72" s="315"/>
      <c r="V72" s="315"/>
      <c r="W72" s="315"/>
      <c r="X72" s="315">
        <v>38</v>
      </c>
      <c r="Y72" s="315"/>
      <c r="Z72" s="315"/>
      <c r="AA72" s="315"/>
      <c r="AB72" s="315"/>
      <c r="AC72" s="315"/>
      <c r="AD72" s="315"/>
      <c r="AE72" s="315">
        <v>72</v>
      </c>
      <c r="AF72" s="315"/>
      <c r="AG72" s="315"/>
      <c r="AH72" s="315"/>
      <c r="AI72" s="315"/>
      <c r="AJ72" s="315">
        <v>25</v>
      </c>
      <c r="AK72" s="315">
        <v>13</v>
      </c>
      <c r="AL72" s="315">
        <v>106</v>
      </c>
      <c r="AM72" s="315"/>
      <c r="AN72" s="315"/>
      <c r="AO72" s="315"/>
      <c r="AP72" s="315">
        <v>28</v>
      </c>
      <c r="AQ72" s="315"/>
      <c r="AR72" s="315"/>
      <c r="AS72" s="315">
        <v>70</v>
      </c>
      <c r="AT72" s="315"/>
      <c r="AU72" s="315">
        <v>58</v>
      </c>
      <c r="AV72" s="315"/>
      <c r="AW72" s="315">
        <v>40</v>
      </c>
      <c r="AX72" s="315"/>
      <c r="AY72" s="315">
        <v>47</v>
      </c>
      <c r="AZ72" s="315">
        <v>90</v>
      </c>
      <c r="BA72" s="315"/>
      <c r="BB72" s="315"/>
      <c r="BC72" s="315"/>
    </row>
    <row r="73" spans="1:57" s="317" customFormat="1" ht="15.75" x14ac:dyDescent="0.25">
      <c r="A73" s="314" t="s">
        <v>7524</v>
      </c>
      <c r="B73" s="315">
        <v>65</v>
      </c>
      <c r="C73" s="315">
        <v>2</v>
      </c>
      <c r="D73" s="315"/>
      <c r="E73" s="315"/>
      <c r="F73" s="315"/>
      <c r="G73" s="315"/>
      <c r="H73" s="315"/>
      <c r="I73" s="315"/>
      <c r="J73" s="315">
        <v>2</v>
      </c>
      <c r="K73" s="315"/>
      <c r="L73" s="315"/>
      <c r="M73" s="315"/>
      <c r="N73" s="315"/>
      <c r="O73" s="315"/>
      <c r="P73" s="315"/>
      <c r="Q73" s="315"/>
      <c r="R73" s="315"/>
      <c r="S73" s="315"/>
      <c r="T73" s="315"/>
      <c r="U73" s="315"/>
      <c r="V73" s="315"/>
      <c r="W73" s="315"/>
      <c r="X73" s="315">
        <v>4</v>
      </c>
      <c r="Y73" s="315"/>
      <c r="Z73" s="315"/>
      <c r="AA73" s="315"/>
      <c r="AB73" s="315"/>
      <c r="AC73" s="315"/>
      <c r="AD73" s="315"/>
      <c r="AE73" s="315"/>
      <c r="AF73" s="315"/>
      <c r="AG73" s="315"/>
      <c r="AH73" s="315"/>
      <c r="AI73" s="315"/>
      <c r="AJ73" s="315">
        <v>1</v>
      </c>
      <c r="AK73" s="315"/>
      <c r="AL73" s="315">
        <v>13</v>
      </c>
      <c r="AM73" s="315"/>
      <c r="AN73" s="315"/>
      <c r="AO73" s="315"/>
      <c r="AP73" s="315"/>
      <c r="AQ73" s="315"/>
      <c r="AR73" s="315"/>
      <c r="AS73" s="315"/>
      <c r="AT73" s="315"/>
      <c r="AU73" s="315">
        <v>26</v>
      </c>
      <c r="AV73" s="315"/>
      <c r="AW73" s="315"/>
      <c r="AX73" s="315"/>
      <c r="AY73" s="315"/>
      <c r="AZ73" s="315">
        <v>17</v>
      </c>
      <c r="BA73" s="315"/>
      <c r="BB73" s="315"/>
      <c r="BC73" s="315"/>
      <c r="BD73" s="316"/>
      <c r="BE73" s="316"/>
    </row>
    <row r="74" spans="1:57" s="317" customFormat="1" ht="15.75" x14ac:dyDescent="0.25">
      <c r="A74" s="315" t="s">
        <v>7596</v>
      </c>
      <c r="B74" s="315">
        <v>288</v>
      </c>
      <c r="C74" s="315">
        <v>25</v>
      </c>
      <c r="D74" s="315">
        <v>0</v>
      </c>
      <c r="E74" s="315">
        <v>6</v>
      </c>
      <c r="F74" s="315">
        <v>0</v>
      </c>
      <c r="G74" s="315">
        <v>7</v>
      </c>
      <c r="H74" s="315">
        <v>0</v>
      </c>
      <c r="I74" s="315">
        <v>0</v>
      </c>
      <c r="J74" s="315">
        <v>10</v>
      </c>
      <c r="K74" s="315">
        <v>0</v>
      </c>
      <c r="L74" s="315">
        <v>0</v>
      </c>
      <c r="M74" s="315">
        <v>0</v>
      </c>
      <c r="N74" s="315">
        <v>3</v>
      </c>
      <c r="O74" s="315">
        <v>0</v>
      </c>
      <c r="P74" s="315">
        <v>0</v>
      </c>
      <c r="Q74" s="315">
        <v>0</v>
      </c>
      <c r="R74" s="315">
        <v>0</v>
      </c>
      <c r="S74" s="315">
        <v>24</v>
      </c>
      <c r="T74" s="315">
        <v>0</v>
      </c>
      <c r="U74" s="315">
        <v>0</v>
      </c>
      <c r="V74" s="315">
        <v>25</v>
      </c>
      <c r="W74" s="315">
        <v>0</v>
      </c>
      <c r="X74" s="315">
        <v>6</v>
      </c>
      <c r="Y74" s="315">
        <v>0</v>
      </c>
      <c r="Z74" s="315">
        <v>3</v>
      </c>
      <c r="AA74" s="315">
        <v>20</v>
      </c>
      <c r="AB74" s="315">
        <v>0</v>
      </c>
      <c r="AC74" s="315">
        <v>0</v>
      </c>
      <c r="AD74" s="315">
        <v>27</v>
      </c>
      <c r="AE74" s="315">
        <v>5</v>
      </c>
      <c r="AF74" s="315">
        <v>3</v>
      </c>
      <c r="AG74" s="315">
        <v>6</v>
      </c>
      <c r="AH74" s="315">
        <v>2</v>
      </c>
      <c r="AI74" s="315">
        <v>20</v>
      </c>
      <c r="AJ74" s="315">
        <v>20</v>
      </c>
      <c r="AK74" s="315">
        <v>5</v>
      </c>
      <c r="AL74" s="315">
        <v>22</v>
      </c>
      <c r="AM74" s="315">
        <v>0</v>
      </c>
      <c r="AN74" s="315">
        <v>0</v>
      </c>
      <c r="AO74" s="315">
        <v>0</v>
      </c>
      <c r="AP74" s="315">
        <v>0</v>
      </c>
      <c r="AQ74" s="315">
        <v>0</v>
      </c>
      <c r="AR74" s="315">
        <v>0</v>
      </c>
      <c r="AS74" s="315">
        <v>0</v>
      </c>
      <c r="AT74" s="315">
        <v>0</v>
      </c>
      <c r="AU74" s="315">
        <v>39</v>
      </c>
      <c r="AV74" s="315">
        <v>0</v>
      </c>
      <c r="AW74" s="315">
        <v>0</v>
      </c>
      <c r="AX74" s="315">
        <v>17</v>
      </c>
      <c r="AY74" s="315">
        <v>6</v>
      </c>
      <c r="AZ74" s="315">
        <v>29</v>
      </c>
      <c r="BA74" s="315">
        <v>0</v>
      </c>
      <c r="BB74" s="315">
        <v>4</v>
      </c>
      <c r="BC74" s="315">
        <v>0</v>
      </c>
      <c r="BD74" s="316"/>
      <c r="BE74" s="316"/>
    </row>
    <row r="75" spans="1:57" s="317" customFormat="1" ht="15.75" x14ac:dyDescent="0.25">
      <c r="A75" s="314" t="s">
        <v>7610</v>
      </c>
      <c r="B75" s="315">
        <f>SUM(C75:BC75)</f>
        <v>156</v>
      </c>
      <c r="C75" s="315">
        <v>75</v>
      </c>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v>65</v>
      </c>
      <c r="AK75" s="315">
        <v>16</v>
      </c>
      <c r="AL75" s="315"/>
      <c r="AM75" s="315"/>
      <c r="AN75" s="315"/>
      <c r="AO75" s="315"/>
      <c r="AP75" s="315"/>
      <c r="AQ75" s="315"/>
      <c r="AR75" s="315"/>
      <c r="AS75" s="315"/>
      <c r="AT75" s="315"/>
      <c r="AU75" s="315"/>
      <c r="AV75" s="315"/>
      <c r="AW75" s="315"/>
      <c r="AX75" s="315"/>
      <c r="AY75" s="315"/>
      <c r="AZ75" s="315"/>
      <c r="BA75" s="315"/>
      <c r="BB75" s="315"/>
      <c r="BC75" s="315"/>
      <c r="BD75" s="316"/>
      <c r="BE75" s="316"/>
    </row>
    <row r="76" spans="1:57" s="317" customFormat="1" ht="15.75" x14ac:dyDescent="0.25">
      <c r="A76" s="315" t="s">
        <v>7628</v>
      </c>
      <c r="B76" s="315">
        <v>77</v>
      </c>
      <c r="C76" s="315"/>
      <c r="D76" s="315"/>
      <c r="E76" s="315">
        <v>4</v>
      </c>
      <c r="F76" s="315"/>
      <c r="G76" s="315"/>
      <c r="H76" s="315"/>
      <c r="I76" s="315"/>
      <c r="J76" s="315">
        <v>7</v>
      </c>
      <c r="K76" s="315"/>
      <c r="L76" s="315"/>
      <c r="M76" s="315"/>
      <c r="N76" s="315"/>
      <c r="O76" s="315"/>
      <c r="P76" s="315"/>
      <c r="Q76" s="315"/>
      <c r="R76" s="315"/>
      <c r="S76" s="315"/>
      <c r="T76" s="315">
        <v>4</v>
      </c>
      <c r="U76" s="315"/>
      <c r="V76" s="315"/>
      <c r="W76" s="315"/>
      <c r="X76" s="315">
        <v>4</v>
      </c>
      <c r="Y76" s="315"/>
      <c r="Z76" s="315"/>
      <c r="AA76" s="315"/>
      <c r="AB76" s="315"/>
      <c r="AC76" s="315"/>
      <c r="AD76" s="315"/>
      <c r="AE76" s="315"/>
      <c r="AF76" s="315"/>
      <c r="AG76" s="315">
        <v>4</v>
      </c>
      <c r="AH76" s="315"/>
      <c r="AI76" s="315">
        <v>1</v>
      </c>
      <c r="AJ76" s="315"/>
      <c r="AK76" s="315">
        <v>12</v>
      </c>
      <c r="AL76" s="315"/>
      <c r="AM76" s="315"/>
      <c r="AN76" s="315"/>
      <c r="AO76" s="315"/>
      <c r="AP76" s="315"/>
      <c r="AQ76" s="315"/>
      <c r="AR76" s="315"/>
      <c r="AS76" s="315"/>
      <c r="AT76" s="315">
        <v>10</v>
      </c>
      <c r="AU76" s="315"/>
      <c r="AV76" s="315"/>
      <c r="AW76" s="315">
        <v>3</v>
      </c>
      <c r="AX76" s="315">
        <v>4</v>
      </c>
      <c r="AY76" s="315">
        <v>24</v>
      </c>
      <c r="AZ76" s="315"/>
      <c r="BA76" s="315"/>
      <c r="BB76" s="315"/>
      <c r="BC76" s="315"/>
      <c r="BD76" s="316"/>
      <c r="BE76" s="316"/>
    </row>
    <row r="77" spans="1:57" s="317" customFormat="1" ht="15.75" x14ac:dyDescent="0.25">
      <c r="A77" s="315" t="s">
        <v>7643</v>
      </c>
      <c r="B77" s="315">
        <f>SUM(C77:BC77)</f>
        <v>600</v>
      </c>
      <c r="C77" s="315">
        <v>25</v>
      </c>
      <c r="D77" s="315"/>
      <c r="E77" s="315">
        <v>23</v>
      </c>
      <c r="F77" s="315"/>
      <c r="G77" s="315">
        <v>13</v>
      </c>
      <c r="H77" s="315"/>
      <c r="I77" s="315"/>
      <c r="J77" s="315">
        <v>40</v>
      </c>
      <c r="K77" s="315">
        <v>1</v>
      </c>
      <c r="L77" s="315"/>
      <c r="M77" s="315">
        <v>2</v>
      </c>
      <c r="N77" s="315">
        <v>10</v>
      </c>
      <c r="O77" s="315">
        <v>8</v>
      </c>
      <c r="P77" s="315"/>
      <c r="Q77" s="315"/>
      <c r="R77" s="315"/>
      <c r="S77" s="315">
        <v>50</v>
      </c>
      <c r="T77" s="315">
        <v>30</v>
      </c>
      <c r="U77" s="315"/>
      <c r="V77" s="315"/>
      <c r="W77" s="315"/>
      <c r="X77" s="315">
        <v>38</v>
      </c>
      <c r="Y77" s="315"/>
      <c r="Z77" s="315">
        <v>15</v>
      </c>
      <c r="AA77" s="315"/>
      <c r="AB77" s="315"/>
      <c r="AC77" s="315"/>
      <c r="AD77" s="315"/>
      <c r="AE77" s="315">
        <v>20</v>
      </c>
      <c r="AF77" s="315">
        <v>5</v>
      </c>
      <c r="AG77" s="315">
        <v>17</v>
      </c>
      <c r="AH77" s="315">
        <v>13</v>
      </c>
      <c r="AI77" s="315"/>
      <c r="AJ77" s="315">
        <v>40</v>
      </c>
      <c r="AK77" s="315">
        <v>17</v>
      </c>
      <c r="AL77" s="315">
        <v>35</v>
      </c>
      <c r="AM77" s="315"/>
      <c r="AN77" s="315"/>
      <c r="AO77" s="315">
        <v>21</v>
      </c>
      <c r="AP77" s="315"/>
      <c r="AQ77" s="315"/>
      <c r="AR77" s="315"/>
      <c r="AS77" s="315"/>
      <c r="AT77" s="315"/>
      <c r="AU77" s="315">
        <v>50</v>
      </c>
      <c r="AV77" s="315"/>
      <c r="AW77" s="315"/>
      <c r="AX77" s="315">
        <v>36</v>
      </c>
      <c r="AY77" s="315">
        <v>13</v>
      </c>
      <c r="AZ77" s="315">
        <v>65</v>
      </c>
      <c r="BA77" s="315"/>
      <c r="BB77" s="315"/>
      <c r="BC77" s="315">
        <v>13</v>
      </c>
      <c r="BD77" s="316"/>
      <c r="BE77" s="316"/>
    </row>
    <row r="78" spans="1:57" s="317" customFormat="1" ht="15.75" x14ac:dyDescent="0.25">
      <c r="A78" s="315" t="s">
        <v>7648</v>
      </c>
      <c r="B78" s="315">
        <v>108</v>
      </c>
      <c r="C78" s="315">
        <v>6</v>
      </c>
      <c r="D78" s="315"/>
      <c r="E78" s="315"/>
      <c r="F78" s="315"/>
      <c r="G78" s="315"/>
      <c r="H78" s="315"/>
      <c r="I78" s="315"/>
      <c r="J78" s="315">
        <v>7</v>
      </c>
      <c r="K78" s="315"/>
      <c r="L78" s="315"/>
      <c r="M78" s="315"/>
      <c r="N78" s="315"/>
      <c r="O78" s="315"/>
      <c r="P78" s="315"/>
      <c r="Q78" s="315"/>
      <c r="R78" s="315"/>
      <c r="S78" s="315">
        <v>10</v>
      </c>
      <c r="T78" s="315"/>
      <c r="U78" s="315"/>
      <c r="V78" s="315"/>
      <c r="W78" s="315"/>
      <c r="X78" s="315">
        <v>12</v>
      </c>
      <c r="Y78" s="315"/>
      <c r="Z78" s="315"/>
      <c r="AA78" s="315"/>
      <c r="AB78" s="315"/>
      <c r="AC78" s="315"/>
      <c r="AD78" s="315"/>
      <c r="AE78" s="315"/>
      <c r="AF78" s="315">
        <v>1</v>
      </c>
      <c r="AG78" s="315"/>
      <c r="AH78" s="315"/>
      <c r="AI78" s="315"/>
      <c r="AJ78" s="315">
        <v>4</v>
      </c>
      <c r="AK78" s="315"/>
      <c r="AL78" s="315">
        <v>17</v>
      </c>
      <c r="AM78" s="315"/>
      <c r="AN78" s="315"/>
      <c r="AO78" s="315"/>
      <c r="AP78" s="315"/>
      <c r="AQ78" s="315"/>
      <c r="AR78" s="315"/>
      <c r="AS78" s="315"/>
      <c r="AT78" s="315"/>
      <c r="AU78" s="315">
        <v>27</v>
      </c>
      <c r="AV78" s="315"/>
      <c r="AW78" s="315"/>
      <c r="AX78" s="315">
        <v>5</v>
      </c>
      <c r="AY78" s="315">
        <v>1</v>
      </c>
      <c r="AZ78" s="315">
        <v>18</v>
      </c>
      <c r="BA78" s="315"/>
      <c r="BB78" s="315"/>
      <c r="BC78" s="315"/>
      <c r="BD78" s="316"/>
      <c r="BE78" s="316"/>
    </row>
    <row r="79" spans="1:57" s="317" customFormat="1" ht="15.75" x14ac:dyDescent="0.25">
      <c r="A79" s="314" t="s">
        <v>7655</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v>666</v>
      </c>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6"/>
      <c r="BE79" s="316"/>
    </row>
    <row r="80" spans="1:57" s="317" customFormat="1" ht="15.75" x14ac:dyDescent="0.25">
      <c r="A80" s="315" t="s">
        <v>7672</v>
      </c>
      <c r="B80" s="315">
        <v>287</v>
      </c>
      <c r="C80" s="315">
        <v>23</v>
      </c>
      <c r="D80" s="315"/>
      <c r="E80" s="315">
        <v>10</v>
      </c>
      <c r="F80" s="315"/>
      <c r="G80" s="315">
        <v>16</v>
      </c>
      <c r="H80" s="315"/>
      <c r="I80" s="315">
        <v>15</v>
      </c>
      <c r="J80" s="315">
        <v>33</v>
      </c>
      <c r="K80" s="315"/>
      <c r="L80" s="315"/>
      <c r="M80" s="315"/>
      <c r="N80" s="315"/>
      <c r="O80" s="315"/>
      <c r="P80" s="315"/>
      <c r="Q80" s="315"/>
      <c r="R80" s="315"/>
      <c r="S80" s="315"/>
      <c r="T80" s="315"/>
      <c r="U80" s="315"/>
      <c r="V80" s="315"/>
      <c r="W80" s="315">
        <v>2</v>
      </c>
      <c r="X80" s="315"/>
      <c r="Y80" s="315"/>
      <c r="Z80" s="315"/>
      <c r="AA80" s="315"/>
      <c r="AB80" s="315"/>
      <c r="AC80" s="315"/>
      <c r="AD80" s="315"/>
      <c r="AE80" s="315"/>
      <c r="AF80" s="315">
        <v>15</v>
      </c>
      <c r="AG80" s="315"/>
      <c r="AH80" s="315">
        <v>33</v>
      </c>
      <c r="AI80" s="315"/>
      <c r="AJ80" s="315">
        <v>23</v>
      </c>
      <c r="AK80" s="315"/>
      <c r="AL80" s="315"/>
      <c r="AM80" s="315"/>
      <c r="AN80" s="315"/>
      <c r="AO80" s="315"/>
      <c r="AP80" s="315"/>
      <c r="AQ80" s="315"/>
      <c r="AR80" s="315"/>
      <c r="AS80" s="315"/>
      <c r="AT80" s="315"/>
      <c r="AU80" s="315">
        <v>27</v>
      </c>
      <c r="AV80" s="315"/>
      <c r="AW80" s="315"/>
      <c r="AX80" s="315">
        <v>17</v>
      </c>
      <c r="AY80" s="315"/>
      <c r="AZ80" s="315">
        <v>34</v>
      </c>
      <c r="BA80" s="315"/>
      <c r="BB80" s="315"/>
      <c r="BC80" s="315">
        <v>31</v>
      </c>
      <c r="BD80" s="315">
        <v>2</v>
      </c>
      <c r="BE80" s="335">
        <v>6</v>
      </c>
    </row>
    <row r="81" spans="1:75" s="317" customFormat="1" ht="15.75" x14ac:dyDescent="0.25">
      <c r="A81" s="314" t="s">
        <v>7700</v>
      </c>
      <c r="B81" s="315">
        <v>51</v>
      </c>
      <c r="C81" s="315">
        <v>1</v>
      </c>
      <c r="D81" s="315"/>
      <c r="E81" s="315"/>
      <c r="F81" s="315"/>
      <c r="G81" s="315"/>
      <c r="H81" s="315"/>
      <c r="I81" s="315"/>
      <c r="J81" s="315">
        <v>2</v>
      </c>
      <c r="K81" s="315"/>
      <c r="L81" s="315"/>
      <c r="M81" s="315"/>
      <c r="N81" s="315"/>
      <c r="O81" s="315"/>
      <c r="P81" s="315"/>
      <c r="Q81" s="315"/>
      <c r="R81" s="315"/>
      <c r="S81" s="315">
        <v>7</v>
      </c>
      <c r="T81" s="315"/>
      <c r="U81" s="315"/>
      <c r="V81" s="315"/>
      <c r="W81" s="315"/>
      <c r="X81" s="315"/>
      <c r="Y81" s="315"/>
      <c r="Z81" s="315"/>
      <c r="AA81" s="315"/>
      <c r="AB81" s="315"/>
      <c r="AC81" s="315"/>
      <c r="AD81" s="315"/>
      <c r="AE81" s="315"/>
      <c r="AF81" s="315"/>
      <c r="AG81" s="315"/>
      <c r="AH81" s="315"/>
      <c r="AI81" s="315"/>
      <c r="AJ81" s="315">
        <v>1</v>
      </c>
      <c r="AK81" s="315"/>
      <c r="AL81" s="315">
        <v>8</v>
      </c>
      <c r="AM81" s="315"/>
      <c r="AN81" s="315"/>
      <c r="AO81" s="315"/>
      <c r="AP81" s="315"/>
      <c r="AQ81" s="315"/>
      <c r="AR81" s="315"/>
      <c r="AS81" s="315"/>
      <c r="AT81" s="315"/>
      <c r="AU81" s="315">
        <v>19</v>
      </c>
      <c r="AV81" s="315"/>
      <c r="AW81" s="315"/>
      <c r="AX81" s="315">
        <v>4</v>
      </c>
      <c r="AY81" s="315"/>
      <c r="AZ81" s="315">
        <v>9</v>
      </c>
      <c r="BA81" s="315"/>
      <c r="BB81" s="315"/>
      <c r="BC81" s="315"/>
      <c r="BD81" s="316"/>
      <c r="BE81" s="316"/>
    </row>
    <row r="82" spans="1:75" s="317" customFormat="1" ht="15.75" x14ac:dyDescent="0.25">
      <c r="A82" s="314" t="s">
        <v>7714</v>
      </c>
      <c r="B82" s="315">
        <v>31</v>
      </c>
      <c r="C82" s="315"/>
      <c r="D82" s="315"/>
      <c r="E82" s="315"/>
      <c r="F82" s="315"/>
      <c r="G82" s="315"/>
      <c r="H82" s="315"/>
      <c r="I82" s="315"/>
      <c r="J82" s="315"/>
      <c r="K82" s="315"/>
      <c r="L82" s="315">
        <v>31</v>
      </c>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6"/>
      <c r="BE82" s="316"/>
    </row>
    <row r="83" spans="1:75" s="317" customFormat="1" ht="15.75" x14ac:dyDescent="0.25">
      <c r="A83" s="315" t="s">
        <v>7717</v>
      </c>
      <c r="B83" s="315">
        <v>127</v>
      </c>
      <c r="C83" s="315">
        <v>7</v>
      </c>
      <c r="D83" s="315"/>
      <c r="E83" s="315"/>
      <c r="F83" s="315"/>
      <c r="G83" s="315"/>
      <c r="H83" s="315"/>
      <c r="I83" s="315"/>
      <c r="J83" s="315">
        <v>7</v>
      </c>
      <c r="K83" s="315"/>
      <c r="L83" s="315"/>
      <c r="M83" s="315"/>
      <c r="N83" s="315"/>
      <c r="O83" s="315"/>
      <c r="P83" s="315"/>
      <c r="Q83" s="315"/>
      <c r="R83" s="315"/>
      <c r="S83" s="315">
        <v>15</v>
      </c>
      <c r="T83" s="315">
        <v>7</v>
      </c>
      <c r="U83" s="315"/>
      <c r="V83" s="315"/>
      <c r="W83" s="315"/>
      <c r="X83" s="315">
        <v>12</v>
      </c>
      <c r="Y83" s="315"/>
      <c r="Z83" s="315"/>
      <c r="AA83" s="315"/>
      <c r="AB83" s="315"/>
      <c r="AC83" s="315"/>
      <c r="AD83" s="315"/>
      <c r="AE83" s="315"/>
      <c r="AF83" s="315"/>
      <c r="AG83" s="315"/>
      <c r="AH83" s="315"/>
      <c r="AI83" s="315"/>
      <c r="AJ83" s="315">
        <v>6</v>
      </c>
      <c r="AK83" s="315"/>
      <c r="AL83" s="315">
        <v>14</v>
      </c>
      <c r="AM83" s="315"/>
      <c r="AN83" s="315"/>
      <c r="AO83" s="315"/>
      <c r="AP83" s="315"/>
      <c r="AQ83" s="315"/>
      <c r="AR83" s="315"/>
      <c r="AS83" s="315"/>
      <c r="AT83" s="315"/>
      <c r="AU83" s="315">
        <v>34</v>
      </c>
      <c r="AV83" s="315"/>
      <c r="AW83" s="315"/>
      <c r="AX83" s="315"/>
      <c r="AY83" s="315"/>
      <c r="AZ83" s="315">
        <v>25</v>
      </c>
      <c r="BA83" s="315"/>
      <c r="BB83" s="315"/>
      <c r="BC83" s="315"/>
      <c r="BD83" s="316"/>
      <c r="BE83" s="316"/>
    </row>
    <row r="84" spans="1:75" s="316" customFormat="1" ht="15.75" x14ac:dyDescent="0.25">
      <c r="A84" s="314" t="s">
        <v>8015</v>
      </c>
      <c r="B84" s="315">
        <v>7</v>
      </c>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v>7</v>
      </c>
      <c r="BH84" s="315"/>
      <c r="BI84" s="315"/>
      <c r="BJ84" s="315"/>
      <c r="BK84" s="315"/>
      <c r="BL84" s="315"/>
      <c r="BM84" s="315"/>
      <c r="BN84" s="315"/>
      <c r="BO84" s="315"/>
      <c r="BP84" s="315"/>
      <c r="BQ84" s="315"/>
      <c r="BR84" s="315"/>
      <c r="BS84" s="315"/>
      <c r="BT84" s="315"/>
      <c r="BU84" s="315"/>
      <c r="BV84" s="315"/>
      <c r="BW84" s="315"/>
    </row>
    <row r="85" spans="1:75" s="317" customFormat="1" ht="15.75" x14ac:dyDescent="0.25">
      <c r="A85" s="314" t="s">
        <v>8055</v>
      </c>
      <c r="B85" s="315">
        <f>SUM(C85:BC85)</f>
        <v>55</v>
      </c>
      <c r="C85" s="315"/>
      <c r="D85" s="315"/>
      <c r="E85" s="315"/>
      <c r="F85" s="315"/>
      <c r="G85" s="315"/>
      <c r="H85" s="315"/>
      <c r="I85" s="315"/>
      <c r="J85" s="315">
        <v>3</v>
      </c>
      <c r="K85" s="315"/>
      <c r="L85" s="315"/>
      <c r="M85" s="315"/>
      <c r="N85" s="315"/>
      <c r="O85" s="315"/>
      <c r="P85" s="315"/>
      <c r="Q85" s="315"/>
      <c r="R85" s="315"/>
      <c r="S85" s="315"/>
      <c r="T85" s="315"/>
      <c r="U85" s="315"/>
      <c r="V85" s="315"/>
      <c r="W85" s="315"/>
      <c r="X85" s="315">
        <v>5</v>
      </c>
      <c r="Y85" s="315"/>
      <c r="Z85" s="315"/>
      <c r="AA85" s="315"/>
      <c r="AB85" s="315"/>
      <c r="AC85" s="315"/>
      <c r="AD85" s="315"/>
      <c r="AE85" s="315"/>
      <c r="AF85" s="315"/>
      <c r="AG85" s="315"/>
      <c r="AH85" s="315"/>
      <c r="AI85" s="315"/>
      <c r="AJ85" s="315">
        <v>1</v>
      </c>
      <c r="AK85" s="315"/>
      <c r="AL85" s="315">
        <v>8</v>
      </c>
      <c r="AM85" s="315"/>
      <c r="AN85" s="315"/>
      <c r="AO85" s="315"/>
      <c r="AP85" s="315"/>
      <c r="AQ85" s="315"/>
      <c r="AR85" s="315"/>
      <c r="AS85" s="315"/>
      <c r="AT85" s="315"/>
      <c r="AU85" s="315">
        <v>23</v>
      </c>
      <c r="AV85" s="315"/>
      <c r="AW85" s="315"/>
      <c r="AX85" s="315"/>
      <c r="AY85" s="315"/>
      <c r="AZ85" s="315">
        <v>15</v>
      </c>
      <c r="BA85" s="315"/>
      <c r="BB85" s="315"/>
      <c r="BC85" s="315"/>
      <c r="BD85" s="316"/>
      <c r="BE85" s="316"/>
    </row>
    <row r="86" spans="1:75" s="337" customFormat="1" ht="31.5" x14ac:dyDescent="0.25">
      <c r="A86" s="321" t="s">
        <v>8223</v>
      </c>
      <c r="B86" s="335">
        <v>308</v>
      </c>
      <c r="C86" s="335">
        <v>23</v>
      </c>
      <c r="D86" s="335"/>
      <c r="E86" s="335"/>
      <c r="F86" s="335"/>
      <c r="G86" s="335"/>
      <c r="H86" s="335"/>
      <c r="I86" s="335"/>
      <c r="J86" s="335">
        <v>15</v>
      </c>
      <c r="K86" s="335"/>
      <c r="L86" s="335">
        <v>2</v>
      </c>
      <c r="M86" s="335"/>
      <c r="N86" s="335">
        <v>5</v>
      </c>
      <c r="O86" s="335">
        <v>4</v>
      </c>
      <c r="P86" s="335"/>
      <c r="Q86" s="335"/>
      <c r="R86" s="335"/>
      <c r="S86" s="335">
        <v>26</v>
      </c>
      <c r="T86" s="335">
        <v>35</v>
      </c>
      <c r="U86" s="335"/>
      <c r="V86" s="335"/>
      <c r="W86" s="335"/>
      <c r="X86" s="335">
        <v>30</v>
      </c>
      <c r="Y86" s="335"/>
      <c r="Z86" s="335"/>
      <c r="AA86" s="335"/>
      <c r="AB86" s="335">
        <v>2</v>
      </c>
      <c r="AC86" s="335"/>
      <c r="AD86" s="335"/>
      <c r="AE86" s="335">
        <v>9</v>
      </c>
      <c r="AF86" s="335">
        <v>2</v>
      </c>
      <c r="AG86" s="335">
        <v>13</v>
      </c>
      <c r="AH86" s="335">
        <v>15</v>
      </c>
      <c r="AI86" s="335"/>
      <c r="AJ86" s="335">
        <v>25</v>
      </c>
      <c r="AK86" s="335">
        <v>8</v>
      </c>
      <c r="AL86" s="335">
        <v>23</v>
      </c>
      <c r="AM86" s="335"/>
      <c r="AN86" s="335"/>
      <c r="AO86" s="335"/>
      <c r="AP86" s="335"/>
      <c r="AQ86" s="335"/>
      <c r="AR86" s="335"/>
      <c r="AS86" s="335"/>
      <c r="AT86" s="335"/>
      <c r="AU86" s="335">
        <v>23</v>
      </c>
      <c r="AV86" s="335"/>
      <c r="AW86" s="335"/>
      <c r="AX86" s="335">
        <v>22</v>
      </c>
      <c r="AY86" s="335"/>
      <c r="AZ86" s="335">
        <v>26</v>
      </c>
      <c r="BA86" s="335"/>
      <c r="BB86" s="335"/>
      <c r="BC86" s="335"/>
      <c r="BD86" s="336"/>
      <c r="BE86" s="336"/>
    </row>
    <row r="87" spans="1:75" s="338" customFormat="1" ht="15.75" x14ac:dyDescent="0.25">
      <c r="A87" s="329" t="s">
        <v>8431</v>
      </c>
      <c r="B87" s="315">
        <v>469</v>
      </c>
      <c r="C87" s="315">
        <v>27</v>
      </c>
      <c r="D87" s="315"/>
      <c r="E87" s="315"/>
      <c r="F87" s="315"/>
      <c r="G87" s="315">
        <v>3</v>
      </c>
      <c r="H87" s="315"/>
      <c r="I87" s="315"/>
      <c r="J87" s="315">
        <v>22</v>
      </c>
      <c r="K87" s="315"/>
      <c r="L87" s="315"/>
      <c r="M87" s="315"/>
      <c r="N87" s="315">
        <v>10</v>
      </c>
      <c r="O87" s="315">
        <v>6</v>
      </c>
      <c r="P87" s="315"/>
      <c r="Q87" s="315"/>
      <c r="R87" s="315"/>
      <c r="S87" s="315">
        <v>37</v>
      </c>
      <c r="T87" s="315">
        <v>11</v>
      </c>
      <c r="U87" s="315"/>
      <c r="V87" s="315">
        <v>28</v>
      </c>
      <c r="W87" s="315"/>
      <c r="X87" s="315">
        <v>20</v>
      </c>
      <c r="Y87" s="315"/>
      <c r="Z87" s="315">
        <v>7</v>
      </c>
      <c r="AA87" s="315"/>
      <c r="AB87" s="315"/>
      <c r="AC87" s="315"/>
      <c r="AD87" s="315">
        <v>28</v>
      </c>
      <c r="AE87" s="315">
        <v>8</v>
      </c>
      <c r="AF87" s="315">
        <v>5</v>
      </c>
      <c r="AG87" s="315">
        <v>9</v>
      </c>
      <c r="AH87" s="315">
        <v>10</v>
      </c>
      <c r="AI87" s="315"/>
      <c r="AJ87" s="315">
        <v>15</v>
      </c>
      <c r="AK87" s="315">
        <v>3</v>
      </c>
      <c r="AL87" s="315">
        <v>45</v>
      </c>
      <c r="AM87" s="315"/>
      <c r="AN87" s="315"/>
      <c r="AO87" s="315"/>
      <c r="AP87" s="315"/>
      <c r="AQ87" s="315">
        <v>10</v>
      </c>
      <c r="AR87" s="315"/>
      <c r="AS87" s="315"/>
      <c r="AT87" s="315"/>
      <c r="AU87" s="315">
        <v>74</v>
      </c>
      <c r="AV87" s="315"/>
      <c r="AW87" s="315"/>
      <c r="AX87" s="315">
        <v>25</v>
      </c>
      <c r="AY87" s="315">
        <v>8</v>
      </c>
      <c r="AZ87" s="315">
        <v>48</v>
      </c>
      <c r="BA87" s="315"/>
      <c r="BB87" s="315"/>
      <c r="BC87" s="315">
        <v>6</v>
      </c>
      <c r="BD87" s="315">
        <v>4</v>
      </c>
      <c r="BE87" s="315"/>
    </row>
    <row r="88" spans="1:75" s="317" customFormat="1" ht="15.75" x14ac:dyDescent="0.25">
      <c r="A88" s="330" t="s">
        <v>8444</v>
      </c>
      <c r="B88" s="339">
        <v>810</v>
      </c>
      <c r="C88" s="339">
        <v>46</v>
      </c>
      <c r="D88" s="339"/>
      <c r="E88" s="339">
        <v>16</v>
      </c>
      <c r="F88" s="339"/>
      <c r="G88" s="339"/>
      <c r="H88" s="339"/>
      <c r="I88" s="339"/>
      <c r="J88" s="339">
        <v>43</v>
      </c>
      <c r="K88" s="339"/>
      <c r="L88" s="339"/>
      <c r="M88" s="339"/>
      <c r="N88" s="339">
        <v>24</v>
      </c>
      <c r="O88" s="339">
        <v>13</v>
      </c>
      <c r="P88" s="339">
        <v>5</v>
      </c>
      <c r="Q88" s="339">
        <v>4</v>
      </c>
      <c r="R88" s="339"/>
      <c r="S88" s="339"/>
      <c r="T88" s="339">
        <v>18</v>
      </c>
      <c r="U88" s="339"/>
      <c r="V88" s="339">
        <v>60</v>
      </c>
      <c r="W88" s="339">
        <v>2</v>
      </c>
      <c r="X88" s="339"/>
      <c r="Y88" s="339"/>
      <c r="Z88" s="339">
        <v>44</v>
      </c>
      <c r="AA88" s="339"/>
      <c r="AB88" s="339">
        <v>24</v>
      </c>
      <c r="AC88" s="339"/>
      <c r="AD88" s="339">
        <v>30</v>
      </c>
      <c r="AE88" s="339">
        <v>89</v>
      </c>
      <c r="AF88" s="339">
        <v>7</v>
      </c>
      <c r="AG88" s="339">
        <v>28</v>
      </c>
      <c r="AH88" s="339"/>
      <c r="AI88" s="339"/>
      <c r="AJ88" s="339">
        <v>30</v>
      </c>
      <c r="AK88" s="339">
        <v>6</v>
      </c>
      <c r="AL88" s="339"/>
      <c r="AM88" s="339"/>
      <c r="AN88" s="339"/>
      <c r="AO88" s="339"/>
      <c r="AP88" s="339"/>
      <c r="AQ88" s="339">
        <v>7</v>
      </c>
      <c r="AR88" s="339">
        <v>12</v>
      </c>
      <c r="AS88" s="339">
        <v>29</v>
      </c>
      <c r="AT88" s="339"/>
      <c r="AU88" s="339"/>
      <c r="AV88" s="339"/>
      <c r="AW88" s="339"/>
      <c r="AX88" s="339">
        <v>39</v>
      </c>
      <c r="AY88" s="339">
        <v>48</v>
      </c>
      <c r="AZ88" s="339">
        <v>115</v>
      </c>
      <c r="BA88" s="339">
        <v>39</v>
      </c>
      <c r="BB88" s="339">
        <v>27</v>
      </c>
      <c r="BC88" s="339"/>
      <c r="BD88" s="339">
        <v>5</v>
      </c>
      <c r="BE88" s="316"/>
    </row>
    <row r="89" spans="1:75" s="317" customFormat="1" ht="15.75" x14ac:dyDescent="0.25">
      <c r="A89" s="315" t="s">
        <v>8447</v>
      </c>
      <c r="B89" s="315">
        <v>218</v>
      </c>
      <c r="C89" s="315">
        <v>10</v>
      </c>
      <c r="D89" s="315"/>
      <c r="E89" s="315"/>
      <c r="F89" s="315"/>
      <c r="G89" s="315"/>
      <c r="H89" s="315"/>
      <c r="I89" s="315"/>
      <c r="J89" s="315">
        <v>6</v>
      </c>
      <c r="K89" s="315"/>
      <c r="L89" s="315"/>
      <c r="M89" s="315"/>
      <c r="N89" s="315"/>
      <c r="O89" s="315"/>
      <c r="P89" s="315"/>
      <c r="Q89" s="315"/>
      <c r="R89" s="315"/>
      <c r="S89" s="315">
        <v>19</v>
      </c>
      <c r="T89" s="315">
        <v>10</v>
      </c>
      <c r="U89" s="315"/>
      <c r="V89" s="315"/>
      <c r="W89" s="315"/>
      <c r="X89" s="315">
        <v>17</v>
      </c>
      <c r="Y89" s="315"/>
      <c r="Z89" s="315"/>
      <c r="AA89" s="315">
        <v>1</v>
      </c>
      <c r="AB89" s="315"/>
      <c r="AC89" s="315"/>
      <c r="AD89" s="315"/>
      <c r="AE89" s="315">
        <v>1</v>
      </c>
      <c r="AF89" s="315">
        <v>2</v>
      </c>
      <c r="AG89" s="315"/>
      <c r="AH89" s="315"/>
      <c r="AI89" s="315">
        <v>10</v>
      </c>
      <c r="AJ89" s="315"/>
      <c r="AK89" s="315"/>
      <c r="AL89" s="315">
        <v>18</v>
      </c>
      <c r="AM89" s="315"/>
      <c r="AN89" s="315">
        <v>45</v>
      </c>
      <c r="AO89" s="315"/>
      <c r="AP89" s="315"/>
      <c r="AQ89" s="315"/>
      <c r="AR89" s="315"/>
      <c r="AS89" s="315"/>
      <c r="AT89" s="315"/>
      <c r="AU89" s="315">
        <v>39</v>
      </c>
      <c r="AV89" s="315"/>
      <c r="AW89" s="315"/>
      <c r="AX89" s="315">
        <v>10</v>
      </c>
      <c r="AY89" s="315"/>
      <c r="AZ89" s="315">
        <v>24</v>
      </c>
      <c r="BA89" s="315"/>
      <c r="BB89" s="315"/>
      <c r="BC89" s="315">
        <v>6</v>
      </c>
      <c r="BD89" s="315"/>
      <c r="BE89" s="315"/>
    </row>
    <row r="90" spans="1:75" s="317" customFormat="1" ht="15.75" x14ac:dyDescent="0.25">
      <c r="A90" s="315" t="s">
        <v>8450</v>
      </c>
      <c r="B90" s="315">
        <v>131</v>
      </c>
      <c r="C90" s="315">
        <v>2</v>
      </c>
      <c r="D90" s="315"/>
      <c r="E90" s="340">
        <v>6</v>
      </c>
      <c r="F90" s="315"/>
      <c r="G90" s="315"/>
      <c r="H90" s="315"/>
      <c r="I90" s="315"/>
      <c r="J90" s="315">
        <v>1</v>
      </c>
      <c r="K90" s="315"/>
      <c r="L90" s="315"/>
      <c r="M90" s="315"/>
      <c r="N90" s="315"/>
      <c r="O90" s="315"/>
      <c r="P90" s="315"/>
      <c r="Q90" s="315"/>
      <c r="R90" s="315"/>
      <c r="S90" s="315">
        <v>4</v>
      </c>
      <c r="T90" s="315">
        <v>14</v>
      </c>
      <c r="U90" s="315"/>
      <c r="V90" s="315"/>
      <c r="W90" s="315">
        <v>6</v>
      </c>
      <c r="X90" s="315">
        <v>16</v>
      </c>
      <c r="Y90" s="315"/>
      <c r="Z90" s="315">
        <v>1</v>
      </c>
      <c r="AA90" s="315"/>
      <c r="AB90" s="315"/>
      <c r="AC90" s="315"/>
      <c r="AD90" s="315"/>
      <c r="AE90" s="315">
        <v>2</v>
      </c>
      <c r="AF90" s="315">
        <v>1</v>
      </c>
      <c r="AG90" s="315">
        <v>1</v>
      </c>
      <c r="AH90" s="315">
        <v>11</v>
      </c>
      <c r="AI90" s="315"/>
      <c r="AJ90" s="315">
        <v>1</v>
      </c>
      <c r="AK90" s="315"/>
      <c r="AL90" s="315">
        <v>7</v>
      </c>
      <c r="AM90" s="315"/>
      <c r="AN90" s="315"/>
      <c r="AO90" s="315"/>
      <c r="AP90" s="315"/>
      <c r="AQ90" s="315"/>
      <c r="AR90" s="315"/>
      <c r="AS90" s="315"/>
      <c r="AT90" s="315"/>
      <c r="AU90" s="315">
        <v>16</v>
      </c>
      <c r="AV90" s="315"/>
      <c r="AW90" s="315"/>
      <c r="AX90" s="315">
        <v>11</v>
      </c>
      <c r="AY90" s="315">
        <v>8</v>
      </c>
      <c r="AZ90" s="315">
        <v>23</v>
      </c>
      <c r="BA90" s="315"/>
      <c r="BB90" s="315"/>
      <c r="BC90" s="315"/>
      <c r="BD90" s="316"/>
      <c r="BE90" s="316"/>
    </row>
    <row r="91" spans="1:75" s="317" customFormat="1" ht="15.75" x14ac:dyDescent="0.25">
      <c r="A91" s="315" t="s">
        <v>8540</v>
      </c>
      <c r="B91" s="315">
        <v>300</v>
      </c>
      <c r="C91" s="315"/>
      <c r="D91" s="315"/>
      <c r="E91" s="315"/>
      <c r="F91" s="315">
        <v>64</v>
      </c>
      <c r="G91" s="315"/>
      <c r="H91" s="315"/>
      <c r="I91" s="315"/>
      <c r="J91" s="315"/>
      <c r="K91" s="315"/>
      <c r="L91" s="315">
        <v>236</v>
      </c>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6"/>
      <c r="BE91" s="316"/>
    </row>
    <row r="92" spans="1:75" s="317" customFormat="1" ht="15.75" x14ac:dyDescent="0.25">
      <c r="A92" s="314" t="s">
        <v>8591</v>
      </c>
      <c r="B92" s="315">
        <v>127</v>
      </c>
      <c r="C92" s="315"/>
      <c r="D92" s="315"/>
      <c r="E92" s="315"/>
      <c r="F92" s="315"/>
      <c r="G92" s="315">
        <v>10</v>
      </c>
      <c r="H92" s="315"/>
      <c r="I92" s="315"/>
      <c r="J92" s="315"/>
      <c r="K92" s="315"/>
      <c r="L92" s="315"/>
      <c r="M92" s="315"/>
      <c r="N92" s="315"/>
      <c r="O92" s="315"/>
      <c r="P92" s="315"/>
      <c r="Q92" s="315"/>
      <c r="R92" s="315"/>
      <c r="S92" s="315"/>
      <c r="T92" s="315">
        <v>2</v>
      </c>
      <c r="U92" s="315"/>
      <c r="V92" s="315"/>
      <c r="W92" s="315"/>
      <c r="X92" s="315">
        <v>15</v>
      </c>
      <c r="Y92" s="315"/>
      <c r="Z92" s="315"/>
      <c r="AA92" s="315">
        <v>10</v>
      </c>
      <c r="AB92" s="315"/>
      <c r="AC92" s="315"/>
      <c r="AD92" s="315"/>
      <c r="AE92" s="315"/>
      <c r="AF92" s="315"/>
      <c r="AG92" s="315"/>
      <c r="AH92" s="315"/>
      <c r="AI92" s="315"/>
      <c r="AJ92" s="315"/>
      <c r="AK92" s="315"/>
      <c r="AL92" s="315">
        <v>70</v>
      </c>
      <c r="AM92" s="315"/>
      <c r="AN92" s="315"/>
      <c r="AO92" s="315">
        <v>20</v>
      </c>
      <c r="AP92" s="315"/>
      <c r="AQ92" s="315"/>
      <c r="AR92" s="315"/>
      <c r="AS92" s="315"/>
      <c r="AT92" s="315"/>
      <c r="AU92" s="315"/>
      <c r="AV92" s="315"/>
      <c r="AW92" s="315"/>
      <c r="AX92" s="315"/>
      <c r="AY92" s="315"/>
      <c r="AZ92" s="315"/>
      <c r="BA92" s="315"/>
      <c r="BB92" s="315"/>
      <c r="BC92" s="315"/>
      <c r="BD92" s="316"/>
      <c r="BE92" s="316"/>
    </row>
    <row r="93" spans="1:75" s="317" customFormat="1" ht="15.75" x14ac:dyDescent="0.25">
      <c r="A93" s="306" t="s">
        <v>8595</v>
      </c>
      <c r="B93" s="306" t="s">
        <v>8596</v>
      </c>
      <c r="C93" s="306" t="s">
        <v>1342</v>
      </c>
      <c r="D93" s="306"/>
      <c r="E93" s="315"/>
      <c r="F93" s="315"/>
      <c r="G93" s="315"/>
      <c r="H93" s="315"/>
      <c r="I93" s="315"/>
      <c r="J93" s="315">
        <v>3</v>
      </c>
      <c r="K93" s="315"/>
      <c r="L93" s="315"/>
      <c r="M93" s="315"/>
      <c r="N93" s="315"/>
      <c r="O93" s="315"/>
      <c r="P93" s="315"/>
      <c r="Q93" s="315"/>
      <c r="R93" s="315"/>
      <c r="S93" s="315">
        <v>10</v>
      </c>
      <c r="T93" s="315"/>
      <c r="U93" s="315"/>
      <c r="V93" s="315"/>
      <c r="W93" s="315"/>
      <c r="X93" s="315">
        <v>4</v>
      </c>
      <c r="Y93" s="315"/>
      <c r="Z93" s="315"/>
      <c r="AA93" s="315"/>
      <c r="AB93" s="315"/>
      <c r="AC93" s="315"/>
      <c r="AD93" s="315"/>
      <c r="AE93" s="315"/>
      <c r="AF93" s="315"/>
      <c r="AG93" s="315"/>
      <c r="AH93" s="315"/>
      <c r="AI93" s="315"/>
      <c r="AJ93" s="315">
        <v>2</v>
      </c>
      <c r="AK93" s="315"/>
      <c r="AL93" s="315">
        <v>12</v>
      </c>
      <c r="AM93" s="315"/>
      <c r="AN93" s="315"/>
      <c r="AO93" s="315"/>
      <c r="AP93" s="315"/>
      <c r="AQ93" s="315"/>
      <c r="AR93" s="315"/>
      <c r="AS93" s="315"/>
      <c r="AT93" s="315"/>
      <c r="AU93" s="315">
        <v>16</v>
      </c>
      <c r="AV93" s="315"/>
      <c r="AW93" s="315"/>
      <c r="AX93" s="315">
        <v>4</v>
      </c>
      <c r="AY93" s="315"/>
      <c r="AZ93" s="315">
        <v>13</v>
      </c>
      <c r="BA93" s="315"/>
      <c r="BB93" s="315"/>
      <c r="BC93" s="315"/>
      <c r="BD93" s="316"/>
      <c r="BE93" s="316"/>
    </row>
    <row r="94" spans="1:75" s="317" customFormat="1" ht="15.75" x14ac:dyDescent="0.25">
      <c r="A94" s="314" t="s">
        <v>8597</v>
      </c>
      <c r="B94" s="315">
        <v>485</v>
      </c>
      <c r="C94" s="315">
        <v>175</v>
      </c>
      <c r="D94" s="315"/>
      <c r="E94" s="315"/>
      <c r="F94" s="315"/>
      <c r="G94" s="315"/>
      <c r="H94" s="315"/>
      <c r="I94" s="315"/>
      <c r="J94" s="315">
        <v>100</v>
      </c>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v>130</v>
      </c>
      <c r="AK94" s="315">
        <v>80</v>
      </c>
      <c r="AL94" s="315"/>
      <c r="AM94" s="315"/>
      <c r="AN94" s="315"/>
      <c r="AO94" s="315"/>
      <c r="AP94" s="315"/>
      <c r="AQ94" s="315"/>
      <c r="AR94" s="315"/>
      <c r="AS94" s="315"/>
      <c r="AT94" s="315"/>
      <c r="AU94" s="315"/>
      <c r="AV94" s="315"/>
      <c r="AW94" s="315"/>
      <c r="AX94" s="315"/>
      <c r="AY94" s="315"/>
      <c r="AZ94" s="315"/>
      <c r="BA94" s="315"/>
      <c r="BB94" s="315"/>
      <c r="BC94" s="315"/>
      <c r="BD94" s="316"/>
      <c r="BE94" s="316"/>
    </row>
    <row r="95" spans="1:75" s="317" customFormat="1" ht="15.75" x14ac:dyDescent="0.25">
      <c r="A95" s="314" t="s">
        <v>8659</v>
      </c>
      <c r="B95" s="315">
        <v>234</v>
      </c>
      <c r="C95" s="315">
        <v>11</v>
      </c>
      <c r="D95" s="315"/>
      <c r="E95" s="315"/>
      <c r="F95" s="315"/>
      <c r="G95" s="315"/>
      <c r="H95" s="315"/>
      <c r="I95" s="315"/>
      <c r="J95" s="315">
        <v>15</v>
      </c>
      <c r="K95" s="315"/>
      <c r="L95" s="315"/>
      <c r="M95" s="315"/>
      <c r="N95" s="315"/>
      <c r="O95" s="315"/>
      <c r="P95" s="315"/>
      <c r="Q95" s="315"/>
      <c r="R95" s="315"/>
      <c r="S95" s="315">
        <v>25</v>
      </c>
      <c r="T95" s="315">
        <v>11</v>
      </c>
      <c r="U95" s="315"/>
      <c r="V95" s="315"/>
      <c r="W95" s="315"/>
      <c r="X95" s="315">
        <v>20</v>
      </c>
      <c r="Y95" s="315"/>
      <c r="Z95" s="315"/>
      <c r="AA95" s="315"/>
      <c r="AB95" s="315"/>
      <c r="AC95" s="315"/>
      <c r="AD95" s="315"/>
      <c r="AE95" s="315"/>
      <c r="AF95" s="315"/>
      <c r="AG95" s="315"/>
      <c r="AH95" s="315"/>
      <c r="AI95" s="315">
        <v>11</v>
      </c>
      <c r="AJ95" s="315">
        <v>11</v>
      </c>
      <c r="AK95" s="315">
        <v>5</v>
      </c>
      <c r="AL95" s="315">
        <v>33</v>
      </c>
      <c r="AM95" s="315"/>
      <c r="AN95" s="315"/>
      <c r="AO95" s="315"/>
      <c r="AP95" s="315"/>
      <c r="AQ95" s="315"/>
      <c r="AR95" s="315"/>
      <c r="AS95" s="315"/>
      <c r="AT95" s="315"/>
      <c r="AU95" s="315">
        <v>43</v>
      </c>
      <c r="AV95" s="315">
        <v>10</v>
      </c>
      <c r="AW95" s="315"/>
      <c r="AX95" s="315">
        <v>15</v>
      </c>
      <c r="AY95" s="315"/>
      <c r="AZ95" s="315">
        <v>29</v>
      </c>
      <c r="BA95" s="315"/>
      <c r="BB95" s="315"/>
      <c r="BC95" s="315"/>
      <c r="BD95" s="316"/>
      <c r="BE95" s="316"/>
    </row>
    <row r="96" spans="1:75" s="343" customFormat="1" ht="15.75" x14ac:dyDescent="0.3">
      <c r="A96" s="313" t="s">
        <v>8221</v>
      </c>
      <c r="B96" s="341">
        <v>308</v>
      </c>
      <c r="C96" s="341">
        <v>23</v>
      </c>
      <c r="D96" s="341"/>
      <c r="E96" s="341"/>
      <c r="F96" s="341"/>
      <c r="G96" s="341"/>
      <c r="H96" s="341"/>
      <c r="I96" s="341"/>
      <c r="J96" s="341">
        <v>15</v>
      </c>
      <c r="K96" s="341"/>
      <c r="L96" s="341">
        <v>2</v>
      </c>
      <c r="M96" s="341"/>
      <c r="N96" s="341">
        <v>5</v>
      </c>
      <c r="O96" s="341">
        <v>4</v>
      </c>
      <c r="P96" s="341"/>
      <c r="Q96" s="341"/>
      <c r="R96" s="341"/>
      <c r="S96" s="341">
        <v>26</v>
      </c>
      <c r="T96" s="341">
        <v>35</v>
      </c>
      <c r="U96" s="341"/>
      <c r="V96" s="341"/>
      <c r="W96" s="341"/>
      <c r="X96" s="341">
        <v>30</v>
      </c>
      <c r="Y96" s="341"/>
      <c r="Z96" s="341"/>
      <c r="AA96" s="341"/>
      <c r="AB96" s="341">
        <v>2</v>
      </c>
      <c r="AC96" s="341"/>
      <c r="AD96" s="341"/>
      <c r="AE96" s="341">
        <v>9</v>
      </c>
      <c r="AF96" s="341">
        <v>2</v>
      </c>
      <c r="AG96" s="341">
        <v>13</v>
      </c>
      <c r="AH96" s="341">
        <v>15</v>
      </c>
      <c r="AI96" s="341"/>
      <c r="AJ96" s="341">
        <v>25</v>
      </c>
      <c r="AK96" s="341">
        <v>8</v>
      </c>
      <c r="AL96" s="341">
        <v>23</v>
      </c>
      <c r="AM96" s="341"/>
      <c r="AN96" s="341"/>
      <c r="AO96" s="341"/>
      <c r="AP96" s="341"/>
      <c r="AQ96" s="341"/>
      <c r="AR96" s="341"/>
      <c r="AS96" s="341"/>
      <c r="AT96" s="341"/>
      <c r="AU96" s="341">
        <v>23</v>
      </c>
      <c r="AV96" s="341"/>
      <c r="AW96" s="341"/>
      <c r="AX96" s="341">
        <v>22</v>
      </c>
      <c r="AY96" s="341"/>
      <c r="AZ96" s="341">
        <v>26</v>
      </c>
      <c r="BA96" s="341"/>
      <c r="BB96" s="341"/>
      <c r="BC96" s="341"/>
      <c r="BD96" s="342"/>
      <c r="BE96" s="342"/>
    </row>
    <row r="97" spans="1:57" s="317" customFormat="1" ht="15.75" x14ac:dyDescent="0.25">
      <c r="A97" s="315" t="s">
        <v>8916</v>
      </c>
      <c r="B97" s="315">
        <v>685</v>
      </c>
      <c r="C97" s="315"/>
      <c r="D97" s="315">
        <v>39</v>
      </c>
      <c r="E97" s="315"/>
      <c r="F97" s="315"/>
      <c r="G97" s="315">
        <v>39</v>
      </c>
      <c r="H97" s="315">
        <v>29</v>
      </c>
      <c r="I97" s="315"/>
      <c r="J97" s="315">
        <v>15</v>
      </c>
      <c r="K97" s="315">
        <v>5</v>
      </c>
      <c r="L97" s="315"/>
      <c r="M97" s="315">
        <v>76</v>
      </c>
      <c r="N97" s="315">
        <v>52</v>
      </c>
      <c r="O97" s="315">
        <v>15</v>
      </c>
      <c r="P97" s="315">
        <v>28</v>
      </c>
      <c r="Q97" s="315">
        <v>49</v>
      </c>
      <c r="R97" s="315">
        <v>29</v>
      </c>
      <c r="S97" s="315"/>
      <c r="T97" s="315"/>
      <c r="U97" s="315"/>
      <c r="V97" s="315"/>
      <c r="W97" s="315"/>
      <c r="X97" s="315"/>
      <c r="Y97" s="315"/>
      <c r="Z97" s="315"/>
      <c r="AA97" s="315"/>
      <c r="AB97" s="315">
        <v>39</v>
      </c>
      <c r="AC97" s="315"/>
      <c r="AD97" s="315"/>
      <c r="AE97" s="315">
        <v>15</v>
      </c>
      <c r="AF97" s="315"/>
      <c r="AG97" s="315">
        <v>33</v>
      </c>
      <c r="AH97" s="315">
        <v>5</v>
      </c>
      <c r="AI97" s="315"/>
      <c r="AJ97" s="315"/>
      <c r="AK97" s="315">
        <v>21</v>
      </c>
      <c r="AL97" s="315">
        <v>10</v>
      </c>
      <c r="AM97" s="315"/>
      <c r="AN97" s="315"/>
      <c r="AO97" s="315">
        <v>29</v>
      </c>
      <c r="AP97" s="315">
        <v>15</v>
      </c>
      <c r="AQ97" s="315">
        <v>40</v>
      </c>
      <c r="AR97" s="315">
        <v>29</v>
      </c>
      <c r="AS97" s="315"/>
      <c r="AT97" s="315"/>
      <c r="AU97" s="315"/>
      <c r="AV97" s="315"/>
      <c r="AW97" s="315"/>
      <c r="AX97" s="315"/>
      <c r="AY97" s="315"/>
      <c r="AZ97" s="315"/>
      <c r="BA97" s="315"/>
      <c r="BB97" s="315">
        <v>34</v>
      </c>
      <c r="BC97" s="315">
        <v>39</v>
      </c>
      <c r="BD97" s="316"/>
      <c r="BE97" s="316"/>
    </row>
    <row r="98" spans="1:57" s="317" customFormat="1" ht="15.75" x14ac:dyDescent="0.25">
      <c r="A98" s="315" t="s">
        <v>9569</v>
      </c>
      <c r="B98" s="315">
        <v>160</v>
      </c>
      <c r="C98" s="315">
        <v>1</v>
      </c>
      <c r="D98" s="315">
        <v>1</v>
      </c>
      <c r="E98" s="315"/>
      <c r="F98" s="315"/>
      <c r="G98" s="315"/>
      <c r="H98" s="315"/>
      <c r="I98" s="315"/>
      <c r="J98" s="315">
        <v>10</v>
      </c>
      <c r="K98" s="315"/>
      <c r="L98" s="315"/>
      <c r="M98" s="315"/>
      <c r="N98" s="315"/>
      <c r="O98" s="315"/>
      <c r="P98" s="315"/>
      <c r="Q98" s="315"/>
      <c r="R98" s="315"/>
      <c r="S98" s="315">
        <v>15</v>
      </c>
      <c r="T98" s="315"/>
      <c r="U98" s="315"/>
      <c r="V98" s="315"/>
      <c r="W98" s="315"/>
      <c r="X98" s="315">
        <v>15</v>
      </c>
      <c r="Y98" s="315"/>
      <c r="Z98" s="315"/>
      <c r="AA98" s="315"/>
      <c r="AB98" s="315"/>
      <c r="AC98" s="315"/>
      <c r="AD98" s="315"/>
      <c r="AE98" s="315"/>
      <c r="AF98" s="315"/>
      <c r="AG98" s="315"/>
      <c r="AH98" s="315"/>
      <c r="AI98" s="315"/>
      <c r="AJ98" s="315">
        <v>5</v>
      </c>
      <c r="AK98" s="315"/>
      <c r="AL98" s="315">
        <v>24</v>
      </c>
      <c r="AM98" s="315"/>
      <c r="AN98" s="315"/>
      <c r="AO98" s="315"/>
      <c r="AP98" s="315"/>
      <c r="AQ98" s="315"/>
      <c r="AR98" s="315"/>
      <c r="AS98" s="315"/>
      <c r="AT98" s="315"/>
      <c r="AU98" s="315">
        <v>59</v>
      </c>
      <c r="AV98" s="315"/>
      <c r="AW98" s="315"/>
      <c r="AX98" s="315"/>
      <c r="AY98" s="315"/>
      <c r="AZ98" s="315">
        <v>30</v>
      </c>
      <c r="BA98" s="315"/>
      <c r="BB98" s="315"/>
      <c r="BC98" s="315"/>
      <c r="BD98" s="316"/>
      <c r="BE98" s="316"/>
    </row>
    <row r="99" spans="1:57" s="317" customFormat="1" ht="15.75" x14ac:dyDescent="0.25">
      <c r="A99" s="314" t="s">
        <v>8953</v>
      </c>
      <c r="B99" s="315">
        <v>560</v>
      </c>
      <c r="C99" s="315"/>
      <c r="D99" s="315"/>
      <c r="E99" s="315"/>
      <c r="F99" s="315"/>
      <c r="G99" s="315">
        <v>60</v>
      </c>
      <c r="H99" s="315">
        <v>60</v>
      </c>
      <c r="I99" s="315"/>
      <c r="J99" s="315">
        <v>30</v>
      </c>
      <c r="K99" s="315"/>
      <c r="L99" s="315"/>
      <c r="M99" s="315"/>
      <c r="N99" s="315"/>
      <c r="O99" s="315"/>
      <c r="P99" s="315"/>
      <c r="Q99" s="315"/>
      <c r="R99" s="315"/>
      <c r="S99" s="315"/>
      <c r="T99" s="315">
        <v>70</v>
      </c>
      <c r="U99" s="315"/>
      <c r="V99" s="315">
        <v>25</v>
      </c>
      <c r="W99" s="315"/>
      <c r="X99" s="315">
        <v>40</v>
      </c>
      <c r="Y99" s="315"/>
      <c r="Z99" s="315">
        <v>15</v>
      </c>
      <c r="AA99" s="315"/>
      <c r="AB99" s="315"/>
      <c r="AC99" s="315"/>
      <c r="AD99" s="315"/>
      <c r="AE99" s="315">
        <v>30</v>
      </c>
      <c r="AF99" s="315">
        <v>5</v>
      </c>
      <c r="AG99" s="315">
        <v>30</v>
      </c>
      <c r="AH99" s="315"/>
      <c r="AI99" s="315"/>
      <c r="AJ99" s="315"/>
      <c r="AK99" s="315"/>
      <c r="AL99" s="315"/>
      <c r="AM99" s="315"/>
      <c r="AN99" s="315"/>
      <c r="AO99" s="315">
        <v>55</v>
      </c>
      <c r="AP99" s="315">
        <v>30</v>
      </c>
      <c r="AQ99" s="315">
        <v>17</v>
      </c>
      <c r="AR99" s="315">
        <v>50</v>
      </c>
      <c r="AS99" s="315"/>
      <c r="AT99" s="315"/>
      <c r="AU99" s="315"/>
      <c r="AV99" s="315"/>
      <c r="AW99" s="315"/>
      <c r="AX99" s="315">
        <v>30</v>
      </c>
      <c r="AY99" s="315"/>
      <c r="AZ99" s="315">
        <v>30</v>
      </c>
      <c r="BA99" s="315"/>
      <c r="BB99" s="315"/>
      <c r="BC99" s="315"/>
      <c r="BD99" s="316"/>
      <c r="BE99" s="316"/>
    </row>
    <row r="100" spans="1:57" s="317" customFormat="1" ht="15.75" x14ac:dyDescent="0.25">
      <c r="A100" s="315" t="s">
        <v>8965</v>
      </c>
      <c r="B100" s="315">
        <v>322</v>
      </c>
      <c r="C100" s="315">
        <v>10</v>
      </c>
      <c r="D100" s="315"/>
      <c r="E100" s="315"/>
      <c r="F100" s="315"/>
      <c r="G100" s="315"/>
      <c r="H100" s="315"/>
      <c r="I100" s="315"/>
      <c r="J100" s="315">
        <v>22</v>
      </c>
      <c r="K100" s="315"/>
      <c r="L100" s="315"/>
      <c r="M100" s="315"/>
      <c r="N100" s="315">
        <v>4</v>
      </c>
      <c r="O100" s="315"/>
      <c r="P100" s="315"/>
      <c r="Q100" s="315">
        <v>2</v>
      </c>
      <c r="R100" s="315"/>
      <c r="S100" s="315">
        <v>25</v>
      </c>
      <c r="T100" s="315">
        <v>23</v>
      </c>
      <c r="U100" s="315"/>
      <c r="V100" s="315">
        <v>17</v>
      </c>
      <c r="W100" s="315"/>
      <c r="X100" s="315">
        <v>18</v>
      </c>
      <c r="Y100" s="315"/>
      <c r="Z100" s="315">
        <v>5</v>
      </c>
      <c r="AA100" s="315"/>
      <c r="AB100" s="315"/>
      <c r="AC100" s="315"/>
      <c r="AD100" s="315">
        <v>15</v>
      </c>
      <c r="AE100" s="315"/>
      <c r="AF100" s="315">
        <v>6</v>
      </c>
      <c r="AG100" s="315"/>
      <c r="AH100" s="315">
        <v>5</v>
      </c>
      <c r="AI100" s="315"/>
      <c r="AJ100" s="315">
        <v>10</v>
      </c>
      <c r="AK100" s="315">
        <v>4</v>
      </c>
      <c r="AL100" s="315">
        <v>31</v>
      </c>
      <c r="AM100" s="315"/>
      <c r="AN100" s="315"/>
      <c r="AO100" s="315"/>
      <c r="AP100" s="315"/>
      <c r="AQ100" s="315">
        <v>17</v>
      </c>
      <c r="AR100" s="315"/>
      <c r="AS100" s="315"/>
      <c r="AT100" s="315"/>
      <c r="AU100" s="315">
        <v>30</v>
      </c>
      <c r="AV100" s="315"/>
      <c r="AW100" s="315"/>
      <c r="AX100" s="315">
        <v>31</v>
      </c>
      <c r="AY100" s="315">
        <v>10</v>
      </c>
      <c r="AZ100" s="315">
        <v>37</v>
      </c>
      <c r="BA100" s="315"/>
      <c r="BB100" s="315"/>
      <c r="BC100" s="315"/>
      <c r="BD100" s="316"/>
      <c r="BE100" s="316"/>
    </row>
    <row r="101" spans="1:57" s="317" customFormat="1" ht="15.75" x14ac:dyDescent="0.25">
      <c r="A101" s="316" t="s">
        <v>9089</v>
      </c>
      <c r="B101" s="315">
        <v>47</v>
      </c>
      <c r="C101" s="315">
        <v>2</v>
      </c>
      <c r="D101" s="315"/>
      <c r="E101" s="315"/>
      <c r="F101" s="315"/>
      <c r="G101" s="315"/>
      <c r="H101" s="315"/>
      <c r="I101" s="315"/>
      <c r="J101" s="315">
        <v>4</v>
      </c>
      <c r="K101" s="315"/>
      <c r="L101" s="315"/>
      <c r="M101" s="315"/>
      <c r="N101" s="315"/>
      <c r="O101" s="315"/>
      <c r="P101" s="315"/>
      <c r="Q101" s="315"/>
      <c r="R101" s="315"/>
      <c r="S101" s="315"/>
      <c r="T101" s="315"/>
      <c r="U101" s="315"/>
      <c r="V101" s="315"/>
      <c r="W101" s="315"/>
      <c r="X101" s="315">
        <v>4</v>
      </c>
      <c r="Y101" s="315"/>
      <c r="Z101" s="315"/>
      <c r="AA101" s="315"/>
      <c r="AB101" s="315"/>
      <c r="AC101" s="315"/>
      <c r="AD101" s="315"/>
      <c r="AE101" s="315"/>
      <c r="AF101" s="315"/>
      <c r="AG101" s="315">
        <v>1</v>
      </c>
      <c r="AH101" s="315"/>
      <c r="AI101" s="315"/>
      <c r="AJ101" s="315">
        <v>4</v>
      </c>
      <c r="AK101" s="315"/>
      <c r="AL101" s="315">
        <v>8</v>
      </c>
      <c r="AM101" s="315"/>
      <c r="AN101" s="315"/>
      <c r="AO101" s="315"/>
      <c r="AP101" s="315"/>
      <c r="AQ101" s="315"/>
      <c r="AR101" s="315"/>
      <c r="AS101" s="315"/>
      <c r="AT101" s="315"/>
      <c r="AU101" s="315">
        <v>12</v>
      </c>
      <c r="AV101" s="315"/>
      <c r="AW101" s="315"/>
      <c r="AX101" s="315">
        <v>3</v>
      </c>
      <c r="AY101" s="315"/>
      <c r="AZ101" s="315">
        <v>9</v>
      </c>
      <c r="BA101" s="315"/>
      <c r="BB101" s="315"/>
      <c r="BC101" s="315"/>
      <c r="BD101" s="316"/>
      <c r="BE101" s="316"/>
    </row>
    <row r="102" spans="1:57" s="317" customFormat="1" ht="15.75" x14ac:dyDescent="0.25">
      <c r="A102" s="315" t="s">
        <v>9420</v>
      </c>
      <c r="B102" s="315">
        <v>547</v>
      </c>
      <c r="C102" s="315">
        <v>30</v>
      </c>
      <c r="D102" s="315"/>
      <c r="E102" s="315">
        <v>15</v>
      </c>
      <c r="F102" s="315"/>
      <c r="G102" s="315">
        <v>11</v>
      </c>
      <c r="H102" s="315"/>
      <c r="I102" s="315"/>
      <c r="J102" s="315">
        <v>32</v>
      </c>
      <c r="K102" s="315"/>
      <c r="L102" s="315"/>
      <c r="M102" s="315"/>
      <c r="N102" s="315">
        <v>6</v>
      </c>
      <c r="O102" s="315"/>
      <c r="P102" s="315"/>
      <c r="Q102" s="315"/>
      <c r="R102" s="315"/>
      <c r="S102" s="315">
        <v>35</v>
      </c>
      <c r="T102" s="315">
        <v>10</v>
      </c>
      <c r="U102" s="315"/>
      <c r="V102" s="315">
        <v>30</v>
      </c>
      <c r="W102" s="315"/>
      <c r="X102" s="315">
        <v>10</v>
      </c>
      <c r="Y102" s="315"/>
      <c r="Z102" s="315">
        <v>10</v>
      </c>
      <c r="AA102" s="315"/>
      <c r="AB102" s="315"/>
      <c r="AC102" s="315"/>
      <c r="AD102" s="315">
        <v>25</v>
      </c>
      <c r="AE102" s="315">
        <v>16</v>
      </c>
      <c r="AF102" s="315">
        <v>8</v>
      </c>
      <c r="AG102" s="315">
        <v>10</v>
      </c>
      <c r="AH102" s="315">
        <v>20</v>
      </c>
      <c r="AI102" s="315">
        <v>25</v>
      </c>
      <c r="AJ102" s="315">
        <v>30</v>
      </c>
      <c r="AK102" s="315">
        <v>16</v>
      </c>
      <c r="AL102" s="315">
        <v>45</v>
      </c>
      <c r="AM102" s="315"/>
      <c r="AN102" s="315"/>
      <c r="AO102" s="315"/>
      <c r="AP102" s="315">
        <v>15</v>
      </c>
      <c r="AQ102" s="315"/>
      <c r="AR102" s="315"/>
      <c r="AS102" s="315"/>
      <c r="AT102" s="315"/>
      <c r="AU102" s="315">
        <v>61</v>
      </c>
      <c r="AV102" s="315"/>
      <c r="AW102" s="315"/>
      <c r="AX102" s="315">
        <v>20</v>
      </c>
      <c r="AY102" s="315">
        <v>25</v>
      </c>
      <c r="AZ102" s="315">
        <v>50</v>
      </c>
      <c r="BA102" s="315"/>
      <c r="BB102" s="315">
        <v>3</v>
      </c>
      <c r="BC102" s="315">
        <v>4</v>
      </c>
      <c r="BD102" s="316"/>
      <c r="BE102" s="316"/>
    </row>
    <row r="103" spans="1:57" s="317" customFormat="1" ht="15.75" x14ac:dyDescent="0.25">
      <c r="A103" s="315" t="s">
        <v>9550</v>
      </c>
      <c r="B103" s="315">
        <v>25</v>
      </c>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v>25</v>
      </c>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6"/>
      <c r="BE103" s="31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U138"/>
  <sheetViews>
    <sheetView workbookViewId="0">
      <pane xSplit="1" ySplit="1" topLeftCell="B2" activePane="bottomRight" state="frozen"/>
      <selection pane="topRight" activeCell="B1" sqref="B1"/>
      <selection pane="bottomLeft" activeCell="A2" sqref="A2"/>
      <selection pane="bottomRight" sqref="A1:XFD1"/>
    </sheetView>
  </sheetViews>
  <sheetFormatPr defaultRowHeight="18.75" x14ac:dyDescent="0.3"/>
  <cols>
    <col min="1" max="1" width="29.59765625" style="162" customWidth="1"/>
    <col min="2" max="2" width="4.69921875" customWidth="1"/>
    <col min="3" max="43" width="3.8984375" customWidth="1"/>
  </cols>
  <sheetData>
    <row r="1" spans="1:44" ht="166.9" customHeight="1" x14ac:dyDescent="0.3">
      <c r="A1" s="218" t="s">
        <v>9561</v>
      </c>
      <c r="B1" s="13" t="s">
        <v>57</v>
      </c>
      <c r="C1" s="13" t="s">
        <v>110</v>
      </c>
      <c r="D1" s="13" t="s">
        <v>59</v>
      </c>
      <c r="E1" s="13" t="s">
        <v>61</v>
      </c>
      <c r="F1" s="13" t="s">
        <v>62</v>
      </c>
      <c r="G1" s="13" t="s">
        <v>63</v>
      </c>
      <c r="H1" s="13" t="s">
        <v>111</v>
      </c>
      <c r="I1" s="13" t="s">
        <v>65</v>
      </c>
      <c r="J1" s="13" t="s">
        <v>112</v>
      </c>
      <c r="K1" s="13" t="s">
        <v>61</v>
      </c>
      <c r="L1" s="13" t="s">
        <v>74</v>
      </c>
      <c r="M1" s="13" t="s">
        <v>75</v>
      </c>
      <c r="N1" s="13" t="s">
        <v>76</v>
      </c>
      <c r="O1" s="13" t="s">
        <v>78</v>
      </c>
      <c r="P1" s="13" t="s">
        <v>79</v>
      </c>
      <c r="Q1" s="13" t="s">
        <v>81</v>
      </c>
      <c r="R1" s="13" t="s">
        <v>83</v>
      </c>
      <c r="S1" s="13" t="s">
        <v>84</v>
      </c>
      <c r="T1" s="13" t="s">
        <v>86</v>
      </c>
      <c r="U1" s="13" t="s">
        <v>87</v>
      </c>
      <c r="V1" s="13" t="s">
        <v>88</v>
      </c>
      <c r="W1" s="13" t="s">
        <v>89</v>
      </c>
      <c r="X1" s="13" t="s">
        <v>90</v>
      </c>
      <c r="Y1" s="13" t="s">
        <v>91</v>
      </c>
      <c r="Z1" s="13" t="s">
        <v>92</v>
      </c>
      <c r="AA1" s="13" t="s">
        <v>93</v>
      </c>
      <c r="AB1" s="13" t="s">
        <v>94</v>
      </c>
      <c r="AC1" s="13" t="s">
        <v>95</v>
      </c>
      <c r="AD1" s="13" t="s">
        <v>113</v>
      </c>
      <c r="AE1" s="13" t="s">
        <v>96</v>
      </c>
      <c r="AF1" s="13" t="s">
        <v>97</v>
      </c>
      <c r="AG1" s="13" t="s">
        <v>98</v>
      </c>
      <c r="AH1" s="13" t="s">
        <v>114</v>
      </c>
      <c r="AI1" s="13" t="s">
        <v>100</v>
      </c>
      <c r="AJ1" s="13" t="s">
        <v>101</v>
      </c>
      <c r="AK1" s="13" t="s">
        <v>115</v>
      </c>
      <c r="AL1" s="13" t="s">
        <v>104</v>
      </c>
      <c r="AM1" s="13" t="s">
        <v>116</v>
      </c>
      <c r="AN1" s="13" t="s">
        <v>105</v>
      </c>
      <c r="AO1" s="13" t="s">
        <v>106</v>
      </c>
      <c r="AP1" s="13" t="s">
        <v>108</v>
      </c>
      <c r="AQ1" s="13" t="s">
        <v>109</v>
      </c>
      <c r="AR1" s="14"/>
    </row>
    <row r="2" spans="1:44" s="347" customFormat="1" hidden="1" x14ac:dyDescent="0.3">
      <c r="A2" s="81" t="s">
        <v>1254</v>
      </c>
      <c r="B2" s="48">
        <v>2</v>
      </c>
      <c r="C2" s="48"/>
      <c r="D2" s="48"/>
      <c r="E2" s="48"/>
      <c r="F2" s="48"/>
      <c r="G2" s="48"/>
      <c r="H2" s="48"/>
      <c r="I2" s="48"/>
      <c r="J2" s="48"/>
      <c r="K2" s="48"/>
      <c r="L2" s="48"/>
      <c r="M2" s="48"/>
      <c r="N2" s="48"/>
      <c r="O2" s="48"/>
      <c r="P2" s="48">
        <v>1</v>
      </c>
      <c r="Q2" s="48"/>
      <c r="R2" s="48"/>
      <c r="S2" s="48"/>
      <c r="T2" s="48"/>
      <c r="U2" s="48"/>
      <c r="V2" s="48"/>
      <c r="W2" s="48"/>
      <c r="X2" s="48"/>
      <c r="Y2" s="48"/>
      <c r="Z2" s="48"/>
      <c r="AA2" s="48"/>
      <c r="AB2" s="48"/>
      <c r="AC2" s="48"/>
      <c r="AD2" s="48"/>
      <c r="AE2" s="48"/>
      <c r="AF2" s="48"/>
      <c r="AG2" s="48"/>
      <c r="AH2" s="48"/>
      <c r="AI2" s="48"/>
      <c r="AJ2" s="48">
        <v>1</v>
      </c>
      <c r="AK2" s="48"/>
      <c r="AL2" s="48"/>
      <c r="AM2" s="48"/>
      <c r="AN2" s="48"/>
      <c r="AO2" s="48"/>
      <c r="AP2" s="48"/>
      <c r="AQ2" s="48"/>
    </row>
    <row r="3" spans="1:44" s="347" customFormat="1" hidden="1" x14ac:dyDescent="0.3">
      <c r="A3" s="81" t="s">
        <v>1279</v>
      </c>
      <c r="B3" s="48">
        <v>8</v>
      </c>
      <c r="C3" s="48">
        <v>8</v>
      </c>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4" s="347" customFormat="1" hidden="1" x14ac:dyDescent="0.3">
      <c r="A4" s="81" t="s">
        <v>1405</v>
      </c>
      <c r="B4" s="48">
        <f>SUM(C4:AQ4)</f>
        <v>10</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v>6</v>
      </c>
      <c r="AI4" s="48"/>
      <c r="AJ4" s="48">
        <v>4</v>
      </c>
      <c r="AK4" s="48"/>
      <c r="AL4" s="48"/>
      <c r="AM4" s="48"/>
      <c r="AN4" s="48"/>
      <c r="AO4" s="48"/>
      <c r="AP4" s="48"/>
      <c r="AQ4" s="48"/>
    </row>
    <row r="5" spans="1:44" s="347" customFormat="1" hidden="1" x14ac:dyDescent="0.3">
      <c r="A5" s="81" t="s">
        <v>1504</v>
      </c>
      <c r="B5" s="48">
        <v>50</v>
      </c>
      <c r="C5" s="48">
        <v>2</v>
      </c>
      <c r="D5" s="48"/>
      <c r="E5" s="48"/>
      <c r="F5" s="48"/>
      <c r="G5" s="48"/>
      <c r="H5" s="48"/>
      <c r="I5" s="48">
        <v>1</v>
      </c>
      <c r="J5" s="48"/>
      <c r="K5" s="48"/>
      <c r="L5" s="48"/>
      <c r="M5" s="48"/>
      <c r="N5" s="48"/>
      <c r="O5" s="48"/>
      <c r="P5" s="48"/>
      <c r="Q5" s="48"/>
      <c r="R5" s="48"/>
      <c r="S5" s="48"/>
      <c r="T5" s="48"/>
      <c r="U5" s="48"/>
      <c r="V5" s="48"/>
      <c r="W5" s="48"/>
      <c r="X5" s="48"/>
      <c r="Y5" s="48"/>
      <c r="Z5" s="48">
        <v>4</v>
      </c>
      <c r="AA5" s="48"/>
      <c r="AB5" s="48"/>
      <c r="AC5" s="48"/>
      <c r="AD5" s="48"/>
      <c r="AE5" s="48"/>
      <c r="AF5" s="48"/>
      <c r="AG5" s="48"/>
      <c r="AH5" s="48"/>
      <c r="AI5" s="48"/>
      <c r="AJ5" s="48">
        <v>33</v>
      </c>
      <c r="AK5" s="48"/>
      <c r="AL5" s="48"/>
      <c r="AM5" s="48"/>
      <c r="AN5" s="48"/>
      <c r="AO5" s="48">
        <v>5</v>
      </c>
      <c r="AP5" s="48"/>
      <c r="AQ5" s="48">
        <v>5</v>
      </c>
    </row>
    <row r="6" spans="1:44" s="347" customFormat="1" hidden="1" x14ac:dyDescent="0.3">
      <c r="A6" s="81" t="s">
        <v>1574</v>
      </c>
      <c r="B6" s="48">
        <v>70</v>
      </c>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v>70</v>
      </c>
      <c r="AK6" s="48"/>
      <c r="AL6" s="48"/>
      <c r="AM6" s="48"/>
      <c r="AN6" s="48"/>
      <c r="AO6" s="48"/>
      <c r="AP6" s="48"/>
      <c r="AQ6" s="48"/>
    </row>
    <row r="7" spans="1:44" s="347" customFormat="1" hidden="1" x14ac:dyDescent="0.3">
      <c r="A7" s="81" t="s">
        <v>1812</v>
      </c>
      <c r="B7" s="48">
        <v>24</v>
      </c>
      <c r="C7" s="48">
        <v>2</v>
      </c>
      <c r="D7" s="48"/>
      <c r="E7" s="48"/>
      <c r="F7" s="48"/>
      <c r="G7" s="48"/>
      <c r="H7" s="48"/>
      <c r="I7" s="48"/>
      <c r="J7" s="48"/>
      <c r="K7" s="48"/>
      <c r="L7" s="48"/>
      <c r="M7" s="48"/>
      <c r="N7" s="48"/>
      <c r="O7" s="48"/>
      <c r="P7" s="48">
        <v>4</v>
      </c>
      <c r="Q7" s="48"/>
      <c r="R7" s="48"/>
      <c r="S7" s="48"/>
      <c r="T7" s="48"/>
      <c r="U7" s="48"/>
      <c r="V7" s="48"/>
      <c r="W7" s="48"/>
      <c r="X7" s="48"/>
      <c r="Y7" s="48"/>
      <c r="Z7" s="48"/>
      <c r="AA7" s="48"/>
      <c r="AB7" s="48"/>
      <c r="AC7" s="48"/>
      <c r="AD7" s="48"/>
      <c r="AE7" s="48"/>
      <c r="AF7" s="48"/>
      <c r="AG7" s="48"/>
      <c r="AH7" s="48"/>
      <c r="AI7" s="48"/>
      <c r="AJ7" s="48">
        <v>12</v>
      </c>
      <c r="AK7" s="48"/>
      <c r="AL7" s="48"/>
      <c r="AM7" s="48"/>
      <c r="AN7" s="48"/>
      <c r="AO7" s="48">
        <v>6</v>
      </c>
      <c r="AP7" s="48"/>
      <c r="AQ7" s="48"/>
    </row>
    <row r="8" spans="1:44" s="347" customFormat="1" hidden="1" x14ac:dyDescent="0.3">
      <c r="A8" s="81" t="s">
        <v>1847</v>
      </c>
      <c r="B8" s="48">
        <f>SUM(C8:AQ8)</f>
        <v>62</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v>32</v>
      </c>
      <c r="AF8" s="48"/>
      <c r="AG8" s="48"/>
      <c r="AH8" s="48"/>
      <c r="AI8" s="48"/>
      <c r="AJ8" s="48">
        <v>30</v>
      </c>
      <c r="AK8" s="48"/>
      <c r="AL8" s="48"/>
      <c r="AM8" s="48"/>
      <c r="AN8" s="48"/>
      <c r="AO8" s="48"/>
      <c r="AP8" s="48"/>
      <c r="AQ8" s="48"/>
    </row>
    <row r="9" spans="1:44" s="347" customFormat="1" hidden="1" x14ac:dyDescent="0.3">
      <c r="A9" s="81" t="s">
        <v>1860</v>
      </c>
      <c r="B9" s="48">
        <v>77</v>
      </c>
      <c r="C9" s="48"/>
      <c r="D9" s="48"/>
      <c r="E9" s="48"/>
      <c r="F9" s="48"/>
      <c r="G9" s="48"/>
      <c r="H9" s="48"/>
      <c r="I9" s="48">
        <v>7</v>
      </c>
      <c r="J9" s="48"/>
      <c r="K9" s="48"/>
      <c r="L9" s="48"/>
      <c r="M9" s="48"/>
      <c r="N9" s="48"/>
      <c r="O9" s="48"/>
      <c r="P9" s="48">
        <v>12</v>
      </c>
      <c r="Q9" s="48"/>
      <c r="R9" s="48"/>
      <c r="S9" s="48"/>
      <c r="T9" s="48">
        <v>20</v>
      </c>
      <c r="U9" s="48"/>
      <c r="V9" s="48"/>
      <c r="W9" s="48"/>
      <c r="X9" s="48">
        <v>3</v>
      </c>
      <c r="Y9" s="48"/>
      <c r="Z9" s="48">
        <v>17</v>
      </c>
      <c r="AA9" s="48"/>
      <c r="AB9" s="48"/>
      <c r="AC9" s="48"/>
      <c r="AD9" s="48"/>
      <c r="AE9" s="48">
        <v>1</v>
      </c>
      <c r="AF9" s="48"/>
      <c r="AG9" s="48"/>
      <c r="AH9" s="48"/>
      <c r="AI9" s="48"/>
      <c r="AJ9" s="48">
        <v>12</v>
      </c>
      <c r="AK9" s="48"/>
      <c r="AL9" s="48"/>
      <c r="AM9" s="48"/>
      <c r="AN9" s="48"/>
      <c r="AO9" s="48">
        <v>5</v>
      </c>
      <c r="AP9" s="48"/>
      <c r="AQ9" s="48"/>
    </row>
    <row r="10" spans="1:44" s="347" customFormat="1" hidden="1" x14ac:dyDescent="0.3">
      <c r="A10" s="81" t="s">
        <v>2031</v>
      </c>
      <c r="B10" s="48">
        <f>SUM(C10:AQ10)</f>
        <v>60</v>
      </c>
      <c r="C10" s="48"/>
      <c r="D10" s="48"/>
      <c r="E10" s="48"/>
      <c r="F10" s="48">
        <v>4</v>
      </c>
      <c r="G10" s="48"/>
      <c r="H10" s="48"/>
      <c r="I10" s="48"/>
      <c r="J10" s="48"/>
      <c r="K10" s="48"/>
      <c r="L10" s="48">
        <v>3</v>
      </c>
      <c r="M10" s="48">
        <v>44</v>
      </c>
      <c r="N10" s="48"/>
      <c r="O10" s="48"/>
      <c r="P10" s="48">
        <v>4</v>
      </c>
      <c r="Q10" s="48">
        <v>2</v>
      </c>
      <c r="R10" s="48"/>
      <c r="S10" s="48"/>
      <c r="T10" s="48"/>
      <c r="U10" s="48"/>
      <c r="V10" s="48"/>
      <c r="W10" s="48"/>
      <c r="X10" s="48"/>
      <c r="Y10" s="48"/>
      <c r="Z10" s="48"/>
      <c r="AA10" s="48"/>
      <c r="AB10" s="48"/>
      <c r="AC10" s="48">
        <v>2</v>
      </c>
      <c r="AD10" s="48"/>
      <c r="AE10" s="48"/>
      <c r="AF10" s="48"/>
      <c r="AG10" s="48">
        <v>1</v>
      </c>
      <c r="AH10" s="48"/>
      <c r="AI10" s="48"/>
      <c r="AJ10" s="48"/>
      <c r="AK10" s="48"/>
      <c r="AL10" s="48"/>
      <c r="AM10" s="48"/>
      <c r="AN10" s="48"/>
      <c r="AO10" s="48"/>
      <c r="AP10" s="48"/>
      <c r="AQ10" s="48"/>
    </row>
    <row r="11" spans="1:44" s="347" customFormat="1" hidden="1" x14ac:dyDescent="0.3">
      <c r="A11" s="81" t="s">
        <v>2068</v>
      </c>
      <c r="B11" s="48">
        <f>F11+G11+J11+M11+P11+Q11+AC11+AG11+AN11+AQ11+AL11</f>
        <v>15</v>
      </c>
      <c r="C11" s="48"/>
      <c r="D11" s="48"/>
      <c r="E11" s="48"/>
      <c r="F11" s="48">
        <v>1</v>
      </c>
      <c r="G11" s="48">
        <v>1</v>
      </c>
      <c r="H11" s="48"/>
      <c r="I11" s="48"/>
      <c r="J11" s="48">
        <v>2</v>
      </c>
      <c r="K11" s="48"/>
      <c r="L11" s="48"/>
      <c r="M11" s="48">
        <v>1</v>
      </c>
      <c r="N11" s="48"/>
      <c r="O11" s="48"/>
      <c r="P11" s="48">
        <v>2</v>
      </c>
      <c r="Q11" s="48">
        <v>1</v>
      </c>
      <c r="R11" s="48"/>
      <c r="S11" s="48"/>
      <c r="T11" s="48"/>
      <c r="U11" s="48"/>
      <c r="V11" s="48"/>
      <c r="W11" s="48"/>
      <c r="X11" s="48"/>
      <c r="Y11" s="48"/>
      <c r="Z11" s="48"/>
      <c r="AA11" s="48"/>
      <c r="AB11" s="48"/>
      <c r="AC11" s="48">
        <v>1</v>
      </c>
      <c r="AD11" s="48"/>
      <c r="AE11" s="48"/>
      <c r="AF11" s="48"/>
      <c r="AG11" s="48">
        <v>1</v>
      </c>
      <c r="AH11" s="48"/>
      <c r="AI11" s="48"/>
      <c r="AJ11" s="48"/>
      <c r="AK11" s="48"/>
      <c r="AL11" s="48">
        <v>1</v>
      </c>
      <c r="AM11" s="48"/>
      <c r="AN11" s="48">
        <v>1</v>
      </c>
      <c r="AO11" s="48"/>
      <c r="AP11" s="48"/>
      <c r="AQ11" s="48">
        <v>3</v>
      </c>
    </row>
    <row r="12" spans="1:44" s="347" customFormat="1" hidden="1" x14ac:dyDescent="0.3">
      <c r="A12" s="81" t="s">
        <v>2160</v>
      </c>
      <c r="B12" s="48">
        <v>141</v>
      </c>
      <c r="C12" s="48">
        <v>15</v>
      </c>
      <c r="D12" s="48"/>
      <c r="E12" s="48"/>
      <c r="F12" s="48"/>
      <c r="G12" s="48"/>
      <c r="H12" s="48"/>
      <c r="I12" s="48"/>
      <c r="J12" s="48"/>
      <c r="K12" s="48"/>
      <c r="L12" s="48"/>
      <c r="M12" s="48"/>
      <c r="N12" s="48"/>
      <c r="O12" s="48"/>
      <c r="P12" s="48"/>
      <c r="Q12" s="48"/>
      <c r="R12" s="48"/>
      <c r="S12" s="48"/>
      <c r="T12" s="48">
        <v>12</v>
      </c>
      <c r="U12" s="48"/>
      <c r="V12" s="48"/>
      <c r="W12" s="48"/>
      <c r="X12" s="48"/>
      <c r="Y12" s="48"/>
      <c r="Z12" s="48"/>
      <c r="AA12" s="48"/>
      <c r="AB12" s="48"/>
      <c r="AC12" s="48"/>
      <c r="AD12" s="48"/>
      <c r="AE12" s="48"/>
      <c r="AF12" s="48"/>
      <c r="AG12" s="48"/>
      <c r="AH12" s="48"/>
      <c r="AI12" s="48"/>
      <c r="AJ12" s="48">
        <v>114</v>
      </c>
      <c r="AK12" s="48"/>
      <c r="AL12" s="48"/>
      <c r="AM12" s="48"/>
      <c r="AN12" s="48"/>
      <c r="AO12" s="48"/>
      <c r="AP12" s="48"/>
      <c r="AQ12" s="48"/>
    </row>
    <row r="13" spans="1:44" s="347" customFormat="1" hidden="1" x14ac:dyDescent="0.3">
      <c r="A13" s="81" t="s">
        <v>2202</v>
      </c>
      <c r="B13" s="48">
        <v>25</v>
      </c>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v>25</v>
      </c>
      <c r="AK13" s="48"/>
      <c r="AL13" s="48"/>
      <c r="AM13" s="48"/>
      <c r="AN13" s="48"/>
      <c r="AO13" s="48"/>
      <c r="AP13" s="48"/>
      <c r="AQ13" s="48"/>
    </row>
    <row r="14" spans="1:44" s="347" customFormat="1" hidden="1" x14ac:dyDescent="0.3">
      <c r="A14" s="81" t="s">
        <v>2203</v>
      </c>
      <c r="B14" s="48">
        <v>81</v>
      </c>
      <c r="C14" s="48"/>
      <c r="D14" s="48"/>
      <c r="E14" s="48"/>
      <c r="F14" s="48"/>
      <c r="G14" s="48"/>
      <c r="H14" s="48"/>
      <c r="I14" s="48"/>
      <c r="J14" s="48"/>
      <c r="K14" s="48"/>
      <c r="L14" s="48"/>
      <c r="M14" s="48"/>
      <c r="N14" s="48"/>
      <c r="O14" s="48"/>
      <c r="P14" s="48">
        <v>17</v>
      </c>
      <c r="Q14" s="48"/>
      <c r="R14" s="48"/>
      <c r="S14" s="48"/>
      <c r="T14" s="48"/>
      <c r="U14" s="48"/>
      <c r="V14" s="48"/>
      <c r="W14" s="48">
        <v>4</v>
      </c>
      <c r="X14" s="48">
        <v>5</v>
      </c>
      <c r="Y14" s="48"/>
      <c r="Z14" s="48">
        <v>14</v>
      </c>
      <c r="AA14" s="48"/>
      <c r="AB14" s="48"/>
      <c r="AC14" s="48"/>
      <c r="AD14" s="48"/>
      <c r="AE14" s="48"/>
      <c r="AF14" s="48"/>
      <c r="AG14" s="48"/>
      <c r="AH14" s="48"/>
      <c r="AI14" s="48"/>
      <c r="AJ14" s="48">
        <v>36</v>
      </c>
      <c r="AK14" s="48"/>
      <c r="AL14" s="48"/>
      <c r="AM14" s="48"/>
      <c r="AN14" s="48"/>
      <c r="AO14" s="48">
        <v>5</v>
      </c>
      <c r="AP14" s="48"/>
      <c r="AQ14" s="48"/>
    </row>
    <row r="15" spans="1:44" s="347" customFormat="1" hidden="1" x14ac:dyDescent="0.3">
      <c r="A15" s="81" t="s">
        <v>2243</v>
      </c>
      <c r="B15" s="48">
        <v>60</v>
      </c>
      <c r="C15" s="48"/>
      <c r="D15" s="48"/>
      <c r="E15" s="48"/>
      <c r="F15" s="48"/>
      <c r="G15" s="48"/>
      <c r="H15" s="48"/>
      <c r="I15" s="48"/>
      <c r="J15" s="48"/>
      <c r="K15" s="48"/>
      <c r="L15" s="48"/>
      <c r="M15" s="48"/>
      <c r="N15" s="48"/>
      <c r="O15" s="48"/>
      <c r="P15" s="48">
        <v>5</v>
      </c>
      <c r="Q15" s="48"/>
      <c r="R15" s="48"/>
      <c r="S15" s="48"/>
      <c r="T15" s="48"/>
      <c r="U15" s="48"/>
      <c r="V15" s="48"/>
      <c r="W15" s="48"/>
      <c r="X15" s="48"/>
      <c r="Y15" s="48"/>
      <c r="Z15" s="48">
        <v>6</v>
      </c>
      <c r="AA15" s="48"/>
      <c r="AB15" s="48"/>
      <c r="AC15" s="48"/>
      <c r="AD15" s="48"/>
      <c r="AE15" s="48"/>
      <c r="AF15" s="48"/>
      <c r="AG15" s="48"/>
      <c r="AH15" s="48"/>
      <c r="AI15" s="48"/>
      <c r="AJ15" s="48">
        <v>49</v>
      </c>
      <c r="AK15" s="48"/>
      <c r="AL15" s="48"/>
      <c r="AM15" s="48"/>
      <c r="AN15" s="48"/>
      <c r="AO15" s="48"/>
      <c r="AP15" s="48"/>
      <c r="AQ15" s="48"/>
    </row>
    <row r="16" spans="1:44" s="347" customFormat="1" ht="31.5" hidden="1" x14ac:dyDescent="0.3">
      <c r="A16" s="81" t="s">
        <v>2332</v>
      </c>
      <c r="B16" s="48">
        <v>10</v>
      </c>
      <c r="C16" s="48"/>
      <c r="D16" s="48"/>
      <c r="E16" s="48"/>
      <c r="F16" s="48"/>
      <c r="G16" s="48"/>
      <c r="H16" s="48"/>
      <c r="I16" s="48"/>
      <c r="J16" s="48"/>
      <c r="K16" s="48"/>
      <c r="L16" s="48">
        <v>10</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row>
    <row r="17" spans="1:73" s="347" customFormat="1" ht="23.25" hidden="1" customHeight="1" x14ac:dyDescent="0.3">
      <c r="A17" s="81" t="s">
        <v>2474</v>
      </c>
      <c r="B17" s="48">
        <v>40</v>
      </c>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v>7</v>
      </c>
      <c r="AF17" s="48"/>
      <c r="AG17" s="48"/>
      <c r="AH17" s="48"/>
      <c r="AI17" s="48"/>
      <c r="AJ17" s="48">
        <v>34</v>
      </c>
      <c r="AK17" s="48"/>
      <c r="AL17" s="48"/>
      <c r="AM17" s="48"/>
      <c r="AN17" s="48"/>
      <c r="AO17" s="48"/>
      <c r="AP17" s="48"/>
      <c r="AQ17" s="48"/>
    </row>
    <row r="18" spans="1:73" s="347" customFormat="1" hidden="1" x14ac:dyDescent="0.3">
      <c r="A18" s="81" t="s">
        <v>2477</v>
      </c>
      <c r="B18" s="48">
        <f>SUM(C17:AQ18)</f>
        <v>111</v>
      </c>
      <c r="C18" s="48"/>
      <c r="D18" s="48"/>
      <c r="E18" s="48"/>
      <c r="F18" s="48"/>
      <c r="G18" s="48"/>
      <c r="H18" s="48"/>
      <c r="I18" s="48">
        <v>5</v>
      </c>
      <c r="J18" s="48"/>
      <c r="K18" s="48"/>
      <c r="L18" s="48"/>
      <c r="M18" s="48"/>
      <c r="N18" s="48"/>
      <c r="O18" s="48"/>
      <c r="P18" s="48">
        <v>8</v>
      </c>
      <c r="Q18" s="48"/>
      <c r="R18" s="48"/>
      <c r="S18" s="48"/>
      <c r="T18" s="48"/>
      <c r="U18" s="48"/>
      <c r="V18" s="48"/>
      <c r="W18" s="48"/>
      <c r="X18" s="48"/>
      <c r="Y18" s="48"/>
      <c r="Z18" s="48">
        <v>3</v>
      </c>
      <c r="AA18" s="48"/>
      <c r="AB18" s="48"/>
      <c r="AC18" s="48"/>
      <c r="AD18" s="48"/>
      <c r="AE18" s="48"/>
      <c r="AF18" s="48"/>
      <c r="AG18" s="48"/>
      <c r="AH18" s="48"/>
      <c r="AI18" s="48"/>
      <c r="AJ18" s="48">
        <v>44</v>
      </c>
      <c r="AK18" s="48"/>
      <c r="AL18" s="48"/>
      <c r="AM18" s="48"/>
      <c r="AN18" s="48"/>
      <c r="AO18" s="48">
        <v>10</v>
      </c>
      <c r="AP18" s="48"/>
      <c r="AQ18" s="48"/>
    </row>
    <row r="19" spans="1:73" s="347" customFormat="1" hidden="1" x14ac:dyDescent="0.3">
      <c r="A19" s="81" t="s">
        <v>2827</v>
      </c>
      <c r="B19" s="48">
        <f>SUM(C19:AQ19)</f>
        <v>212</v>
      </c>
      <c r="C19" s="48"/>
      <c r="D19" s="48">
        <v>10</v>
      </c>
      <c r="E19" s="48"/>
      <c r="F19" s="48">
        <v>7</v>
      </c>
      <c r="G19" s="48"/>
      <c r="H19" s="48"/>
      <c r="I19" s="48">
        <v>27</v>
      </c>
      <c r="J19" s="48"/>
      <c r="K19" s="48"/>
      <c r="L19" s="48"/>
      <c r="M19" s="48"/>
      <c r="N19" s="48"/>
      <c r="O19" s="48">
        <v>5</v>
      </c>
      <c r="P19" s="48">
        <v>5</v>
      </c>
      <c r="Q19" s="48"/>
      <c r="R19" s="48">
        <v>3</v>
      </c>
      <c r="S19" s="48"/>
      <c r="T19" s="48">
        <v>2</v>
      </c>
      <c r="U19" s="48"/>
      <c r="V19" s="48">
        <v>5</v>
      </c>
      <c r="W19" s="48"/>
      <c r="X19" s="48"/>
      <c r="Y19" s="48"/>
      <c r="Z19" s="48">
        <v>26</v>
      </c>
      <c r="AA19" s="48"/>
      <c r="AB19" s="48"/>
      <c r="AC19" s="48"/>
      <c r="AD19" s="48"/>
      <c r="AE19" s="48">
        <v>1</v>
      </c>
      <c r="AF19" s="48"/>
      <c r="AG19" s="48"/>
      <c r="AH19" s="48"/>
      <c r="AI19" s="48"/>
      <c r="AJ19" s="48">
        <v>113</v>
      </c>
      <c r="AK19" s="48"/>
      <c r="AL19" s="48"/>
      <c r="AM19" s="48"/>
      <c r="AN19" s="48"/>
      <c r="AO19" s="48">
        <v>4</v>
      </c>
      <c r="AP19" s="48"/>
      <c r="AQ19" s="48">
        <v>4</v>
      </c>
    </row>
    <row r="20" spans="1:73" s="347" customFormat="1" hidden="1" x14ac:dyDescent="0.3">
      <c r="A20" s="81" t="s">
        <v>2860</v>
      </c>
      <c r="B20" s="48">
        <f>Z20+AE20</f>
        <v>35</v>
      </c>
      <c r="C20" s="48"/>
      <c r="D20" s="48"/>
      <c r="E20" s="48"/>
      <c r="F20" s="48"/>
      <c r="G20" s="48"/>
      <c r="H20" s="48"/>
      <c r="I20" s="48"/>
      <c r="J20" s="48"/>
      <c r="K20" s="48"/>
      <c r="L20" s="48"/>
      <c r="M20" s="48"/>
      <c r="N20" s="48"/>
      <c r="O20" s="48"/>
      <c r="P20" s="48"/>
      <c r="Q20" s="48"/>
      <c r="R20" s="48"/>
      <c r="S20" s="48"/>
      <c r="T20" s="48"/>
      <c r="U20" s="48"/>
      <c r="V20" s="48"/>
      <c r="W20" s="48"/>
      <c r="X20" s="48"/>
      <c r="Y20" s="48"/>
      <c r="Z20" s="48">
        <v>30</v>
      </c>
      <c r="AA20" s="48"/>
      <c r="AB20" s="48"/>
      <c r="AC20" s="48"/>
      <c r="AD20" s="48"/>
      <c r="AE20" s="48">
        <v>5</v>
      </c>
      <c r="AF20" s="48"/>
      <c r="AG20" s="48"/>
      <c r="AH20" s="48"/>
      <c r="AI20" s="48"/>
      <c r="AJ20" s="48"/>
      <c r="AK20" s="48"/>
      <c r="AL20" s="48"/>
      <c r="AM20" s="48"/>
      <c r="AN20" s="48"/>
      <c r="AO20" s="48"/>
      <c r="AP20" s="48"/>
      <c r="AQ20" s="48"/>
    </row>
    <row r="21" spans="1:73" s="347" customFormat="1" ht="53.25" hidden="1" customHeight="1" x14ac:dyDescent="0.3">
      <c r="A21" s="81" t="s">
        <v>10727</v>
      </c>
      <c r="B21" s="48">
        <f>P21+AJ21</f>
        <v>20</v>
      </c>
      <c r="C21" s="48"/>
      <c r="D21" s="48"/>
      <c r="E21" s="48"/>
      <c r="F21" s="48"/>
      <c r="G21" s="48"/>
      <c r="H21" s="48"/>
      <c r="I21" s="48"/>
      <c r="J21" s="48"/>
      <c r="K21" s="48"/>
      <c r="L21" s="48"/>
      <c r="M21" s="48"/>
      <c r="N21" s="48"/>
      <c r="O21" s="48"/>
      <c r="P21" s="48">
        <v>10</v>
      </c>
      <c r="Q21" s="48"/>
      <c r="R21" s="48"/>
      <c r="S21" s="48"/>
      <c r="T21" s="48"/>
      <c r="U21" s="48"/>
      <c r="V21" s="48"/>
      <c r="W21" s="48"/>
      <c r="X21" s="48"/>
      <c r="Y21" s="48"/>
      <c r="Z21" s="48"/>
      <c r="AA21" s="48"/>
      <c r="AB21" s="48"/>
      <c r="AC21" s="48"/>
      <c r="AD21" s="48"/>
      <c r="AE21" s="48"/>
      <c r="AF21" s="48"/>
      <c r="AG21" s="48"/>
      <c r="AH21" s="48"/>
      <c r="AI21" s="48"/>
      <c r="AJ21" s="48">
        <v>10</v>
      </c>
      <c r="AK21" s="48"/>
      <c r="AL21" s="48"/>
      <c r="AM21" s="48"/>
      <c r="AN21" s="48"/>
      <c r="AO21" s="48"/>
      <c r="AP21" s="48"/>
      <c r="AQ21" s="48"/>
    </row>
    <row r="22" spans="1:73" s="347" customFormat="1" hidden="1" x14ac:dyDescent="0.3">
      <c r="A22" s="81" t="s">
        <v>2891</v>
      </c>
      <c r="B22" s="48">
        <v>90</v>
      </c>
      <c r="C22" s="48">
        <v>13</v>
      </c>
      <c r="D22" s="48"/>
      <c r="E22" s="48"/>
      <c r="F22" s="48"/>
      <c r="G22" s="48"/>
      <c r="H22" s="48"/>
      <c r="I22" s="48"/>
      <c r="J22" s="48"/>
      <c r="K22" s="48"/>
      <c r="L22" s="48"/>
      <c r="M22" s="48"/>
      <c r="N22" s="48"/>
      <c r="O22" s="48"/>
      <c r="P22" s="48">
        <v>9</v>
      </c>
      <c r="Q22" s="48"/>
      <c r="R22" s="48"/>
      <c r="S22" s="48"/>
      <c r="T22" s="48">
        <v>8</v>
      </c>
      <c r="U22" s="48"/>
      <c r="V22" s="48"/>
      <c r="W22" s="48"/>
      <c r="X22" s="48"/>
      <c r="Y22" s="48"/>
      <c r="Z22" s="48"/>
      <c r="AA22" s="48"/>
      <c r="AB22" s="48"/>
      <c r="AC22" s="48"/>
      <c r="AD22" s="48"/>
      <c r="AE22" s="48"/>
      <c r="AF22" s="48"/>
      <c r="AG22" s="48"/>
      <c r="AH22" s="48"/>
      <c r="AI22" s="48"/>
      <c r="AJ22" s="48">
        <v>53</v>
      </c>
      <c r="AK22" s="48"/>
      <c r="AL22" s="48"/>
      <c r="AM22" s="48"/>
      <c r="AN22" s="48"/>
      <c r="AO22" s="48">
        <v>3</v>
      </c>
      <c r="AP22" s="48"/>
      <c r="AQ22" s="48">
        <v>4</v>
      </c>
    </row>
    <row r="23" spans="1:73" s="347" customFormat="1" hidden="1" x14ac:dyDescent="0.3">
      <c r="A23" s="81" t="s">
        <v>1405</v>
      </c>
      <c r="B23" s="48">
        <f>SUM(C23:AQ23)</f>
        <v>10</v>
      </c>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v>6</v>
      </c>
      <c r="AI23" s="48"/>
      <c r="AJ23" s="48">
        <v>4</v>
      </c>
      <c r="AK23" s="48"/>
      <c r="AL23" s="48"/>
      <c r="AM23" s="48"/>
      <c r="AN23" s="48"/>
      <c r="AO23" s="48"/>
      <c r="AP23" s="48"/>
      <c r="AQ23" s="48"/>
    </row>
    <row r="24" spans="1:73" s="347" customFormat="1" hidden="1" x14ac:dyDescent="0.3">
      <c r="A24" s="81" t="s">
        <v>2923</v>
      </c>
      <c r="B24" s="48">
        <v>90</v>
      </c>
      <c r="C24" s="48"/>
      <c r="D24" s="48"/>
      <c r="E24" s="48"/>
      <c r="F24" s="48"/>
      <c r="G24" s="48"/>
      <c r="H24" s="48"/>
      <c r="I24" s="48"/>
      <c r="J24" s="48"/>
      <c r="K24" s="48"/>
      <c r="L24" s="48"/>
      <c r="M24" s="48"/>
      <c r="N24" s="48"/>
      <c r="O24" s="48"/>
      <c r="P24" s="48">
        <v>20</v>
      </c>
      <c r="Q24" s="48"/>
      <c r="R24" s="48"/>
      <c r="S24" s="48"/>
      <c r="T24" s="48"/>
      <c r="U24" s="48"/>
      <c r="V24" s="48"/>
      <c r="W24" s="48"/>
      <c r="X24" s="48"/>
      <c r="Y24" s="48"/>
      <c r="Z24" s="48"/>
      <c r="AA24" s="48"/>
      <c r="AB24" s="48"/>
      <c r="AC24" s="48"/>
      <c r="AD24" s="48"/>
      <c r="AE24" s="48"/>
      <c r="AF24" s="48"/>
      <c r="AG24" s="48"/>
      <c r="AH24" s="48"/>
      <c r="AI24" s="48"/>
      <c r="AJ24" s="48">
        <v>40</v>
      </c>
      <c r="AK24" s="48"/>
      <c r="AL24" s="48"/>
      <c r="AM24" s="48"/>
      <c r="AN24" s="48"/>
      <c r="AO24" s="48">
        <v>30</v>
      </c>
      <c r="AP24" s="48"/>
      <c r="AQ24" s="48"/>
    </row>
    <row r="25" spans="1:73" s="347" customFormat="1" hidden="1" x14ac:dyDescent="0.3">
      <c r="A25" s="81" t="s">
        <v>9563</v>
      </c>
      <c r="B25" s="48">
        <v>55</v>
      </c>
      <c r="C25" s="48"/>
      <c r="D25" s="48"/>
      <c r="E25" s="48"/>
      <c r="F25" s="48"/>
      <c r="G25" s="48"/>
      <c r="H25" s="48"/>
      <c r="I25" s="48"/>
      <c r="J25" s="48"/>
      <c r="K25" s="48"/>
      <c r="L25" s="48"/>
      <c r="M25" s="48"/>
      <c r="N25" s="48"/>
      <c r="O25" s="48"/>
      <c r="P25" s="48"/>
      <c r="Q25" s="48"/>
      <c r="R25" s="48">
        <v>55</v>
      </c>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row>
    <row r="26" spans="1:73" s="347" customFormat="1" hidden="1" x14ac:dyDescent="0.3">
      <c r="A26" s="81" t="s">
        <v>2975</v>
      </c>
      <c r="B26" s="48">
        <v>22</v>
      </c>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v>22</v>
      </c>
      <c r="AK26" s="48"/>
      <c r="AL26" s="48"/>
      <c r="AM26" s="48"/>
      <c r="AN26" s="48"/>
      <c r="AO26" s="48"/>
      <c r="AP26" s="48"/>
      <c r="AQ26" s="48"/>
    </row>
    <row r="27" spans="1:73" s="347" customFormat="1" hidden="1" x14ac:dyDescent="0.3">
      <c r="A27" s="81" t="s">
        <v>9564</v>
      </c>
      <c r="B27" s="48">
        <v>100</v>
      </c>
      <c r="C27" s="48"/>
      <c r="D27" s="48"/>
      <c r="E27" s="48"/>
      <c r="F27" s="48"/>
      <c r="G27" s="48"/>
      <c r="H27" s="48"/>
      <c r="I27" s="48"/>
      <c r="J27" s="48"/>
      <c r="K27" s="48"/>
      <c r="L27" s="48"/>
      <c r="M27" s="48"/>
      <c r="N27" s="48"/>
      <c r="O27" s="48"/>
      <c r="P27" s="48"/>
      <c r="Q27" s="48"/>
      <c r="R27" s="48"/>
      <c r="S27" s="48"/>
      <c r="T27" s="48"/>
      <c r="U27" s="48"/>
      <c r="V27" s="48"/>
      <c r="W27" s="48"/>
      <c r="X27" s="48"/>
      <c r="Y27" s="48"/>
      <c r="Z27" s="48">
        <v>95</v>
      </c>
      <c r="AA27" s="48"/>
      <c r="AB27" s="48"/>
      <c r="AC27" s="48"/>
      <c r="AD27" s="48"/>
      <c r="AE27" s="48">
        <v>5</v>
      </c>
      <c r="AF27" s="48"/>
      <c r="AG27" s="48"/>
      <c r="AH27" s="48"/>
      <c r="AI27" s="48"/>
      <c r="AJ27" s="48"/>
      <c r="AK27" s="48"/>
      <c r="AL27" s="48"/>
      <c r="AM27" s="48"/>
      <c r="AN27" s="48"/>
      <c r="AO27" s="48"/>
      <c r="AP27" s="48"/>
      <c r="AQ27" s="48"/>
    </row>
    <row r="28" spans="1:73" s="347" customFormat="1" hidden="1" x14ac:dyDescent="0.3">
      <c r="A28" s="81" t="s">
        <v>3057</v>
      </c>
      <c r="B28" s="48">
        <v>4</v>
      </c>
      <c r="C28" s="48">
        <v>2</v>
      </c>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v>2</v>
      </c>
      <c r="AO28" s="48"/>
      <c r="AP28" s="48"/>
      <c r="AQ28" s="48"/>
    </row>
    <row r="29" spans="1:73" s="347" customFormat="1" hidden="1" x14ac:dyDescent="0.3">
      <c r="A29" s="81" t="s">
        <v>3073</v>
      </c>
      <c r="B29" s="48">
        <v>42</v>
      </c>
      <c r="C29" s="48">
        <v>2</v>
      </c>
      <c r="D29" s="48"/>
      <c r="E29" s="48"/>
      <c r="F29" s="48"/>
      <c r="G29" s="48"/>
      <c r="H29" s="48"/>
      <c r="I29" s="48"/>
      <c r="J29" s="48"/>
      <c r="K29" s="48"/>
      <c r="L29" s="48"/>
      <c r="M29" s="48"/>
      <c r="N29" s="48"/>
      <c r="O29" s="48"/>
      <c r="P29" s="48">
        <v>13</v>
      </c>
      <c r="Q29" s="48"/>
      <c r="R29" s="48"/>
      <c r="S29" s="48"/>
      <c r="T29" s="48"/>
      <c r="U29" s="48"/>
      <c r="V29" s="48"/>
      <c r="W29" s="48"/>
      <c r="X29" s="48"/>
      <c r="Y29" s="48"/>
      <c r="Z29" s="48">
        <v>4</v>
      </c>
      <c r="AA29" s="48"/>
      <c r="AB29" s="48"/>
      <c r="AC29" s="48"/>
      <c r="AD29" s="48"/>
      <c r="AE29" s="48"/>
      <c r="AF29" s="48"/>
      <c r="AG29" s="48"/>
      <c r="AH29" s="48"/>
      <c r="AI29" s="48"/>
      <c r="AJ29" s="48">
        <v>23</v>
      </c>
      <c r="AK29" s="48"/>
      <c r="AL29" s="48"/>
      <c r="AM29" s="48"/>
      <c r="AN29" s="48"/>
      <c r="AO29" s="48"/>
      <c r="AP29" s="48"/>
      <c r="AQ29" s="48"/>
    </row>
    <row r="30" spans="1:73" s="347" customFormat="1" hidden="1" x14ac:dyDescent="0.3">
      <c r="A30" s="81" t="s">
        <v>3268</v>
      </c>
      <c r="B30" s="48">
        <f>SUM(C30:AQ30)</f>
        <v>21</v>
      </c>
      <c r="C30" s="48"/>
      <c r="D30" s="48"/>
      <c r="E30" s="48"/>
      <c r="F30" s="48"/>
      <c r="G30" s="48"/>
      <c r="H30" s="48"/>
      <c r="I30" s="48"/>
      <c r="J30" s="48"/>
      <c r="K30" s="48"/>
      <c r="L30" s="48"/>
      <c r="M30" s="48"/>
      <c r="N30" s="48"/>
      <c r="O30" s="48"/>
      <c r="P30" s="48"/>
      <c r="Q30" s="48"/>
      <c r="R30" s="48"/>
      <c r="S30" s="48"/>
      <c r="T30" s="48"/>
      <c r="U30" s="48"/>
      <c r="V30" s="48"/>
      <c r="W30" s="48"/>
      <c r="X30" s="48"/>
      <c r="Y30" s="48"/>
      <c r="Z30" s="48">
        <v>10</v>
      </c>
      <c r="AA30" s="48"/>
      <c r="AB30" s="48"/>
      <c r="AC30" s="48"/>
      <c r="AD30" s="48"/>
      <c r="AE30" s="48"/>
      <c r="AF30" s="48"/>
      <c r="AG30" s="48"/>
      <c r="AH30" s="48"/>
      <c r="AI30" s="48"/>
      <c r="AJ30" s="48">
        <v>4</v>
      </c>
      <c r="AK30" s="48"/>
      <c r="AL30" s="48"/>
      <c r="AM30" s="48"/>
      <c r="AN30" s="48"/>
      <c r="AO30" s="48">
        <v>7</v>
      </c>
      <c r="AP30" s="48"/>
      <c r="AQ30" s="48"/>
    </row>
    <row r="31" spans="1:73" s="347" customFormat="1" hidden="1" x14ac:dyDescent="0.3">
      <c r="A31" s="81" t="s">
        <v>3300</v>
      </c>
      <c r="B31" s="48">
        <v>40</v>
      </c>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v>40</v>
      </c>
      <c r="AK31" s="48"/>
      <c r="AL31" s="48"/>
      <c r="AM31" s="48"/>
      <c r="AN31" s="48"/>
      <c r="AO31" s="48"/>
      <c r="AP31" s="48"/>
      <c r="AQ31" s="48"/>
    </row>
    <row r="32" spans="1:73" s="347" customFormat="1" hidden="1" x14ac:dyDescent="0.3">
      <c r="A32" s="81" t="s">
        <v>3300</v>
      </c>
      <c r="B32" s="48">
        <v>340</v>
      </c>
      <c r="C32" s="48">
        <v>15</v>
      </c>
      <c r="D32" s="48"/>
      <c r="E32" s="48"/>
      <c r="F32" s="48"/>
      <c r="G32" s="48"/>
      <c r="H32" s="48"/>
      <c r="I32" s="48">
        <v>5</v>
      </c>
      <c r="J32" s="48"/>
      <c r="K32" s="48">
        <v>15</v>
      </c>
      <c r="L32" s="48"/>
      <c r="M32" s="48"/>
      <c r="N32" s="48"/>
      <c r="O32" s="48"/>
      <c r="P32" s="48"/>
      <c r="Q32" s="48"/>
      <c r="R32" s="48"/>
      <c r="S32" s="48"/>
      <c r="T32" s="48"/>
      <c r="U32" s="48"/>
      <c r="V32" s="48">
        <v>15</v>
      </c>
      <c r="W32" s="48"/>
      <c r="X32" s="48"/>
      <c r="Y32" s="48"/>
      <c r="Z32" s="48"/>
      <c r="AA32" s="48"/>
      <c r="AB32" s="48"/>
      <c r="AC32" s="48"/>
      <c r="AD32" s="48"/>
      <c r="AE32" s="48"/>
      <c r="AF32" s="48"/>
      <c r="AG32" s="48"/>
      <c r="AH32" s="48"/>
      <c r="AI32" s="48">
        <v>15</v>
      </c>
      <c r="AJ32" s="48"/>
      <c r="AK32" s="48">
        <v>8</v>
      </c>
      <c r="AL32" s="48">
        <v>15</v>
      </c>
      <c r="AM32" s="48"/>
      <c r="AN32" s="48"/>
      <c r="AO32" s="48">
        <v>65</v>
      </c>
      <c r="AP32" s="48"/>
      <c r="AQ32" s="48"/>
      <c r="AV32" s="347">
        <v>4</v>
      </c>
      <c r="BA32" s="347">
        <v>10</v>
      </c>
      <c r="BC32" s="347">
        <v>30</v>
      </c>
      <c r="BD32" s="347">
        <v>10</v>
      </c>
      <c r="BG32" s="347">
        <v>91</v>
      </c>
      <c r="BM32" s="347">
        <v>4</v>
      </c>
      <c r="BR32" s="347">
        <v>24</v>
      </c>
      <c r="BU32" s="347">
        <v>14</v>
      </c>
    </row>
    <row r="33" spans="1:44" s="347" customFormat="1" hidden="1" x14ac:dyDescent="0.3">
      <c r="A33" s="81" t="s">
        <v>3314</v>
      </c>
      <c r="B33" s="48">
        <f>SUM(C33:AQ33)</f>
        <v>88</v>
      </c>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v>73</v>
      </c>
      <c r="AK33" s="48"/>
      <c r="AL33" s="48"/>
      <c r="AM33" s="48"/>
      <c r="AN33" s="48"/>
      <c r="AO33" s="48">
        <v>15</v>
      </c>
      <c r="AP33" s="48"/>
      <c r="AQ33" s="48"/>
    </row>
    <row r="34" spans="1:44" s="347" customFormat="1" hidden="1" x14ac:dyDescent="0.3">
      <c r="A34" s="81" t="s">
        <v>3387</v>
      </c>
      <c r="B34" s="48">
        <v>131</v>
      </c>
      <c r="C34" s="48">
        <v>10</v>
      </c>
      <c r="D34" s="48"/>
      <c r="E34" s="48"/>
      <c r="F34" s="48"/>
      <c r="G34" s="48"/>
      <c r="H34" s="48"/>
      <c r="I34" s="48"/>
      <c r="J34" s="48"/>
      <c r="K34" s="48"/>
      <c r="L34" s="48"/>
      <c r="M34" s="48">
        <v>5</v>
      </c>
      <c r="N34" s="48"/>
      <c r="O34" s="48"/>
      <c r="P34" s="48"/>
      <c r="Q34" s="48"/>
      <c r="R34" s="48"/>
      <c r="S34" s="48"/>
      <c r="T34" s="48">
        <v>20</v>
      </c>
      <c r="U34" s="48"/>
      <c r="V34" s="48">
        <v>25</v>
      </c>
      <c r="W34" s="48"/>
      <c r="X34" s="48"/>
      <c r="Y34" s="48"/>
      <c r="Z34" s="48"/>
      <c r="AA34" s="48"/>
      <c r="AB34" s="48"/>
      <c r="AC34" s="48"/>
      <c r="AD34" s="48"/>
      <c r="AE34" s="48"/>
      <c r="AF34" s="48"/>
      <c r="AG34" s="48"/>
      <c r="AH34" s="48"/>
      <c r="AI34" s="48"/>
      <c r="AJ34" s="48">
        <v>66</v>
      </c>
      <c r="AK34" s="48"/>
      <c r="AL34" s="48">
        <v>5</v>
      </c>
      <c r="AM34" s="48"/>
      <c r="AN34" s="48"/>
      <c r="AO34" s="48"/>
      <c r="AP34" s="48"/>
      <c r="AQ34" s="48"/>
    </row>
    <row r="35" spans="1:44" s="347" customFormat="1" hidden="1" x14ac:dyDescent="0.3">
      <c r="A35" s="81" t="s">
        <v>3528</v>
      </c>
      <c r="B35" s="48">
        <v>42</v>
      </c>
      <c r="C35" s="48"/>
      <c r="D35" s="48"/>
      <c r="E35" s="48"/>
      <c r="F35" s="48"/>
      <c r="G35" s="48"/>
      <c r="H35" s="48"/>
      <c r="I35" s="48"/>
      <c r="J35" s="48"/>
      <c r="K35" s="48"/>
      <c r="L35" s="48"/>
      <c r="M35" s="48"/>
      <c r="N35" s="48"/>
      <c r="O35" s="48"/>
      <c r="P35" s="48"/>
      <c r="Q35" s="48"/>
      <c r="R35" s="48"/>
      <c r="S35" s="48"/>
      <c r="T35" s="48"/>
      <c r="U35" s="48"/>
      <c r="V35" s="48"/>
      <c r="W35" s="48"/>
      <c r="X35" s="48"/>
      <c r="Y35" s="48"/>
      <c r="Z35" s="48">
        <v>6</v>
      </c>
      <c r="AA35" s="48"/>
      <c r="AB35" s="48"/>
      <c r="AC35" s="48"/>
      <c r="AD35" s="48"/>
      <c r="AE35" s="48"/>
      <c r="AF35" s="48"/>
      <c r="AG35" s="48"/>
      <c r="AH35" s="48"/>
      <c r="AI35" s="48"/>
      <c r="AJ35" s="48">
        <v>36</v>
      </c>
      <c r="AK35" s="48"/>
      <c r="AL35" s="48"/>
      <c r="AM35" s="48"/>
      <c r="AN35" s="48"/>
      <c r="AO35" s="48"/>
      <c r="AP35" s="48"/>
      <c r="AQ35" s="48"/>
    </row>
    <row r="36" spans="1:44" s="347" customFormat="1" hidden="1" x14ac:dyDescent="0.3">
      <c r="A36" s="81" t="s">
        <v>3529</v>
      </c>
      <c r="B36" s="48">
        <v>173</v>
      </c>
      <c r="C36" s="48">
        <v>10</v>
      </c>
      <c r="D36" s="48"/>
      <c r="E36" s="48"/>
      <c r="F36" s="48"/>
      <c r="G36" s="48"/>
      <c r="H36" s="48"/>
      <c r="I36" s="48"/>
      <c r="J36" s="48"/>
      <c r="K36" s="48"/>
      <c r="L36" s="48"/>
      <c r="M36" s="48">
        <v>5</v>
      </c>
      <c r="N36" s="48"/>
      <c r="O36" s="48"/>
      <c r="P36" s="48"/>
      <c r="Q36" s="48"/>
      <c r="R36" s="48"/>
      <c r="S36" s="48"/>
      <c r="T36" s="48">
        <v>20</v>
      </c>
      <c r="U36" s="48"/>
      <c r="V36" s="48">
        <v>25</v>
      </c>
      <c r="W36" s="48"/>
      <c r="X36" s="48"/>
      <c r="Y36" s="48"/>
      <c r="Z36" s="48">
        <v>6</v>
      </c>
      <c r="AA36" s="48"/>
      <c r="AB36" s="48"/>
      <c r="AC36" s="48"/>
      <c r="AD36" s="48"/>
      <c r="AE36" s="48"/>
      <c r="AF36" s="48"/>
      <c r="AG36" s="48"/>
      <c r="AH36" s="48"/>
      <c r="AI36" s="48"/>
      <c r="AJ36" s="48">
        <v>102</v>
      </c>
      <c r="AK36" s="48"/>
      <c r="AL36" s="48">
        <v>5</v>
      </c>
      <c r="AM36" s="48"/>
      <c r="AN36" s="48"/>
      <c r="AO36" s="48"/>
      <c r="AP36" s="48"/>
      <c r="AQ36" s="48"/>
    </row>
    <row r="37" spans="1:44" s="347" customFormat="1" hidden="1" x14ac:dyDescent="0.3">
      <c r="A37" s="81" t="s">
        <v>3547</v>
      </c>
      <c r="B37" s="48">
        <v>30</v>
      </c>
      <c r="C37" s="48">
        <v>2</v>
      </c>
      <c r="D37" s="48"/>
      <c r="E37" s="48"/>
      <c r="F37" s="48"/>
      <c r="G37" s="48"/>
      <c r="H37" s="48"/>
      <c r="I37" s="48"/>
      <c r="J37" s="48"/>
      <c r="K37" s="48"/>
      <c r="L37" s="48"/>
      <c r="M37" s="48"/>
      <c r="N37" s="48"/>
      <c r="O37" s="48"/>
      <c r="P37" s="48">
        <v>12</v>
      </c>
      <c r="Q37" s="48"/>
      <c r="R37" s="48"/>
      <c r="S37" s="48"/>
      <c r="T37" s="48"/>
      <c r="U37" s="48"/>
      <c r="V37" s="48"/>
      <c r="W37" s="48"/>
      <c r="X37" s="48"/>
      <c r="Y37" s="48"/>
      <c r="Z37" s="48">
        <v>8</v>
      </c>
      <c r="AA37" s="48"/>
      <c r="AB37" s="48"/>
      <c r="AC37" s="48"/>
      <c r="AD37" s="48"/>
      <c r="AE37" s="48"/>
      <c r="AF37" s="48"/>
      <c r="AG37" s="48"/>
      <c r="AH37" s="48"/>
      <c r="AI37" s="48"/>
      <c r="AJ37" s="48">
        <v>8</v>
      </c>
      <c r="AK37" s="48"/>
      <c r="AL37" s="48"/>
      <c r="AM37" s="48"/>
      <c r="AN37" s="48"/>
      <c r="AO37" s="48"/>
      <c r="AP37" s="48"/>
      <c r="AQ37" s="48"/>
    </row>
    <row r="38" spans="1:44" s="347" customFormat="1" hidden="1" x14ac:dyDescent="0.3">
      <c r="A38" s="81" t="s">
        <v>3818</v>
      </c>
      <c r="B38" s="48">
        <v>34</v>
      </c>
      <c r="C38" s="48"/>
      <c r="D38" s="48"/>
      <c r="E38" s="48"/>
      <c r="F38" s="48"/>
      <c r="G38" s="48"/>
      <c r="H38" s="48"/>
      <c r="I38" s="48"/>
      <c r="J38" s="48"/>
      <c r="K38" s="48"/>
      <c r="L38" s="48"/>
      <c r="M38" s="48"/>
      <c r="N38" s="48"/>
      <c r="O38" s="48"/>
      <c r="P38" s="48"/>
      <c r="Q38" s="48"/>
      <c r="R38" s="48"/>
      <c r="S38" s="48"/>
      <c r="T38" s="48"/>
      <c r="U38" s="48"/>
      <c r="V38" s="48"/>
      <c r="W38" s="48"/>
      <c r="X38" s="48"/>
      <c r="Y38" s="48"/>
      <c r="Z38" s="48">
        <v>7</v>
      </c>
      <c r="AA38" s="48"/>
      <c r="AB38" s="48"/>
      <c r="AC38" s="48"/>
      <c r="AD38" s="48"/>
      <c r="AE38" s="48"/>
      <c r="AF38" s="48"/>
      <c r="AG38" s="48"/>
      <c r="AH38" s="48"/>
      <c r="AI38" s="48"/>
      <c r="AJ38" s="48">
        <v>27</v>
      </c>
      <c r="AK38" s="48"/>
      <c r="AL38" s="48"/>
      <c r="AM38" s="48"/>
      <c r="AN38" s="48"/>
      <c r="AO38" s="48"/>
      <c r="AP38" s="48"/>
      <c r="AQ38" s="48"/>
    </row>
    <row r="39" spans="1:44" s="347" customFormat="1" hidden="1" x14ac:dyDescent="0.3">
      <c r="A39" s="81" t="s">
        <v>3839</v>
      </c>
      <c r="B39" s="48">
        <v>57</v>
      </c>
      <c r="C39" s="48">
        <v>4</v>
      </c>
      <c r="D39" s="48">
        <v>0</v>
      </c>
      <c r="E39" s="48">
        <v>0</v>
      </c>
      <c r="F39" s="48">
        <v>0</v>
      </c>
      <c r="G39" s="48">
        <v>0</v>
      </c>
      <c r="H39" s="48">
        <v>0</v>
      </c>
      <c r="I39" s="48">
        <v>0</v>
      </c>
      <c r="J39" s="48">
        <v>0</v>
      </c>
      <c r="K39" s="48">
        <v>0</v>
      </c>
      <c r="L39" s="48">
        <v>0</v>
      </c>
      <c r="M39" s="48">
        <v>0</v>
      </c>
      <c r="N39" s="48">
        <v>0</v>
      </c>
      <c r="O39" s="48">
        <v>0</v>
      </c>
      <c r="P39" s="48">
        <v>3</v>
      </c>
      <c r="Q39" s="48">
        <v>0</v>
      </c>
      <c r="R39" s="48">
        <v>0</v>
      </c>
      <c r="S39" s="48">
        <v>0</v>
      </c>
      <c r="T39" s="48">
        <v>0</v>
      </c>
      <c r="U39" s="48">
        <v>0</v>
      </c>
      <c r="V39" s="48">
        <v>0</v>
      </c>
      <c r="W39" s="48">
        <v>0</v>
      </c>
      <c r="X39" s="48">
        <v>0</v>
      </c>
      <c r="Y39" s="48">
        <v>0</v>
      </c>
      <c r="Z39" s="48">
        <v>5</v>
      </c>
      <c r="AA39" s="48">
        <v>0</v>
      </c>
      <c r="AB39" s="48">
        <v>0</v>
      </c>
      <c r="AC39" s="48">
        <v>0</v>
      </c>
      <c r="AD39" s="48">
        <v>0</v>
      </c>
      <c r="AE39" s="48">
        <v>0</v>
      </c>
      <c r="AF39" s="48">
        <v>0</v>
      </c>
      <c r="AG39" s="48">
        <v>0</v>
      </c>
      <c r="AH39" s="48">
        <v>0</v>
      </c>
      <c r="AI39" s="48">
        <v>0</v>
      </c>
      <c r="AJ39" s="48">
        <v>44</v>
      </c>
      <c r="AK39" s="48">
        <v>0</v>
      </c>
      <c r="AL39" s="48">
        <v>0</v>
      </c>
      <c r="AM39" s="48">
        <v>0</v>
      </c>
      <c r="AN39" s="48">
        <v>0</v>
      </c>
      <c r="AO39" s="48">
        <v>1</v>
      </c>
      <c r="AP39" s="48">
        <v>0</v>
      </c>
      <c r="AQ39" s="48">
        <v>0</v>
      </c>
    </row>
    <row r="40" spans="1:44" s="347" customFormat="1" hidden="1" x14ac:dyDescent="0.3">
      <c r="A40" s="81" t="s">
        <v>9565</v>
      </c>
      <c r="B40" s="48">
        <v>52</v>
      </c>
      <c r="C40" s="48"/>
      <c r="D40" s="48"/>
      <c r="E40" s="48"/>
      <c r="F40" s="48"/>
      <c r="G40" s="48"/>
      <c r="H40" s="48"/>
      <c r="I40" s="48"/>
      <c r="J40" s="48"/>
      <c r="K40" s="48"/>
      <c r="L40" s="48"/>
      <c r="M40" s="48"/>
      <c r="N40" s="48"/>
      <c r="O40" s="48"/>
      <c r="P40" s="48"/>
      <c r="Q40" s="48"/>
      <c r="R40" s="48"/>
      <c r="S40" s="48"/>
      <c r="T40" s="48"/>
      <c r="U40" s="48"/>
      <c r="V40" s="48"/>
      <c r="W40" s="48"/>
      <c r="X40" s="48"/>
      <c r="Y40" s="48"/>
      <c r="Z40" s="48">
        <v>49</v>
      </c>
      <c r="AA40" s="48"/>
      <c r="AB40" s="48"/>
      <c r="AC40" s="48"/>
      <c r="AD40" s="48"/>
      <c r="AE40" s="48">
        <v>3</v>
      </c>
      <c r="AF40" s="48"/>
      <c r="AG40" s="48"/>
      <c r="AH40" s="48"/>
      <c r="AI40" s="48"/>
      <c r="AJ40" s="48"/>
      <c r="AK40" s="48"/>
      <c r="AL40" s="48"/>
      <c r="AM40" s="48"/>
      <c r="AN40" s="48"/>
      <c r="AO40" s="48"/>
      <c r="AP40" s="48"/>
      <c r="AQ40" s="48"/>
    </row>
    <row r="41" spans="1:44" s="318" customFormat="1" ht="15.75" hidden="1" x14ac:dyDescent="0.3">
      <c r="A41" s="81" t="s">
        <v>4097</v>
      </c>
      <c r="B41" s="217">
        <v>89</v>
      </c>
      <c r="C41" s="217">
        <v>10</v>
      </c>
      <c r="D41" s="217"/>
      <c r="E41" s="217"/>
      <c r="F41" s="217"/>
      <c r="G41" s="217"/>
      <c r="H41" s="217"/>
      <c r="I41" s="217"/>
      <c r="J41" s="217"/>
      <c r="K41" s="217"/>
      <c r="L41" s="217"/>
      <c r="M41" s="217"/>
      <c r="N41" s="217"/>
      <c r="O41" s="217"/>
      <c r="P41" s="217">
        <v>16</v>
      </c>
      <c r="Q41" s="217"/>
      <c r="R41" s="217"/>
      <c r="S41" s="217"/>
      <c r="T41" s="217"/>
      <c r="U41" s="217"/>
      <c r="V41" s="217"/>
      <c r="W41" s="217"/>
      <c r="X41" s="217"/>
      <c r="Y41" s="217"/>
      <c r="Z41" s="217"/>
      <c r="AA41" s="217"/>
      <c r="AB41" s="217"/>
      <c r="AC41" s="217"/>
      <c r="AD41" s="217"/>
      <c r="AE41" s="217"/>
      <c r="AF41" s="217"/>
      <c r="AG41" s="217"/>
      <c r="AH41" s="217"/>
      <c r="AI41" s="217"/>
      <c r="AJ41" s="217">
        <v>63</v>
      </c>
      <c r="AK41" s="217"/>
      <c r="AL41" s="217"/>
      <c r="AM41" s="217"/>
      <c r="AN41" s="217"/>
      <c r="AO41" s="217"/>
      <c r="AP41" s="217"/>
      <c r="AQ41" s="217"/>
      <c r="AR41" s="217"/>
    </row>
    <row r="42" spans="1:44" s="217" customFormat="1" ht="15.75" hidden="1" x14ac:dyDescent="0.3">
      <c r="A42" s="348" t="s">
        <v>4108</v>
      </c>
      <c r="B42" s="217">
        <v>40</v>
      </c>
      <c r="C42" s="217">
        <v>0</v>
      </c>
      <c r="D42" s="217">
        <v>0</v>
      </c>
      <c r="E42" s="217">
        <v>0</v>
      </c>
      <c r="F42" s="217">
        <v>0</v>
      </c>
      <c r="G42" s="217">
        <v>0</v>
      </c>
      <c r="H42" s="217">
        <v>0</v>
      </c>
      <c r="I42" s="217">
        <v>0</v>
      </c>
      <c r="J42" s="217">
        <v>0</v>
      </c>
      <c r="K42" s="217">
        <v>0</v>
      </c>
      <c r="L42" s="217">
        <v>0</v>
      </c>
      <c r="M42" s="217">
        <v>0</v>
      </c>
      <c r="N42" s="217">
        <v>0</v>
      </c>
      <c r="O42" s="217">
        <v>0</v>
      </c>
      <c r="P42" s="217">
        <v>13</v>
      </c>
      <c r="Q42" s="217">
        <v>0</v>
      </c>
      <c r="R42" s="217">
        <v>0</v>
      </c>
      <c r="S42" s="217">
        <v>0</v>
      </c>
      <c r="T42" s="217">
        <v>0</v>
      </c>
      <c r="U42" s="217">
        <v>0</v>
      </c>
      <c r="V42" s="217">
        <v>0</v>
      </c>
      <c r="W42" s="217">
        <v>0</v>
      </c>
      <c r="X42" s="217">
        <v>0</v>
      </c>
      <c r="Y42" s="217">
        <v>0</v>
      </c>
      <c r="Z42" s="217">
        <v>3</v>
      </c>
      <c r="AA42" s="217">
        <v>0</v>
      </c>
      <c r="AB42" s="217">
        <v>0</v>
      </c>
      <c r="AC42" s="217">
        <v>0</v>
      </c>
      <c r="AD42" s="217">
        <v>0</v>
      </c>
      <c r="AE42" s="217">
        <v>0</v>
      </c>
      <c r="AF42" s="217">
        <v>0</v>
      </c>
      <c r="AG42" s="217">
        <v>0</v>
      </c>
      <c r="AH42" s="217">
        <v>0</v>
      </c>
      <c r="AI42" s="217">
        <v>0</v>
      </c>
      <c r="AJ42" s="217">
        <v>24</v>
      </c>
      <c r="AK42" s="217">
        <v>0</v>
      </c>
      <c r="AL42" s="217">
        <v>0</v>
      </c>
      <c r="AM42" s="217">
        <v>0</v>
      </c>
      <c r="AN42" s="217">
        <v>0</v>
      </c>
      <c r="AO42" s="217">
        <v>0</v>
      </c>
      <c r="AP42" s="217">
        <v>0</v>
      </c>
      <c r="AQ42" s="217">
        <v>0</v>
      </c>
      <c r="AR42" s="349"/>
    </row>
    <row r="43" spans="1:44" s="318" customFormat="1" ht="15.75" hidden="1" x14ac:dyDescent="0.3">
      <c r="A43" s="81" t="s">
        <v>4292</v>
      </c>
      <c r="B43" s="217">
        <v>47</v>
      </c>
      <c r="C43" s="217">
        <v>1</v>
      </c>
      <c r="D43" s="217"/>
      <c r="E43" s="217"/>
      <c r="F43" s="217"/>
      <c r="G43" s="217"/>
      <c r="H43" s="217"/>
      <c r="I43" s="217">
        <v>2</v>
      </c>
      <c r="J43" s="217"/>
      <c r="K43" s="217"/>
      <c r="L43" s="217"/>
      <c r="M43" s="217"/>
      <c r="N43" s="217"/>
      <c r="O43" s="217"/>
      <c r="P43" s="217"/>
      <c r="Q43" s="217"/>
      <c r="R43" s="217"/>
      <c r="S43" s="217"/>
      <c r="T43" s="217"/>
      <c r="U43" s="217"/>
      <c r="V43" s="217"/>
      <c r="W43" s="217"/>
      <c r="X43" s="217"/>
      <c r="Y43" s="217"/>
      <c r="Z43" s="217">
        <v>5</v>
      </c>
      <c r="AA43" s="217"/>
      <c r="AB43" s="217"/>
      <c r="AC43" s="217"/>
      <c r="AD43" s="217"/>
      <c r="AE43" s="217"/>
      <c r="AF43" s="217"/>
      <c r="AG43" s="217"/>
      <c r="AH43" s="217"/>
      <c r="AI43" s="217"/>
      <c r="AJ43" s="217">
        <v>35</v>
      </c>
      <c r="AK43" s="217"/>
      <c r="AL43" s="217"/>
      <c r="AM43" s="217"/>
      <c r="AN43" s="217"/>
      <c r="AO43" s="217">
        <v>4</v>
      </c>
      <c r="AP43" s="217"/>
      <c r="AQ43" s="217"/>
    </row>
    <row r="44" spans="1:44" s="347" customFormat="1" hidden="1" x14ac:dyDescent="0.3">
      <c r="A44" s="313" t="s">
        <v>4093</v>
      </c>
      <c r="B44" s="48">
        <v>99</v>
      </c>
      <c r="C44" s="48"/>
      <c r="D44" s="48"/>
      <c r="E44" s="48"/>
      <c r="F44" s="48"/>
      <c r="G44" s="48"/>
      <c r="H44" s="48"/>
      <c r="I44" s="48"/>
      <c r="J44" s="48"/>
      <c r="K44" s="48"/>
      <c r="L44" s="48"/>
      <c r="M44" s="48"/>
      <c r="N44" s="48"/>
      <c r="O44" s="48"/>
      <c r="P44" s="48"/>
      <c r="Q44" s="48"/>
      <c r="R44" s="48">
        <v>99</v>
      </c>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row>
    <row r="45" spans="1:44" s="318" customFormat="1" ht="15.75" hidden="1" x14ac:dyDescent="0.3">
      <c r="A45" s="81" t="s">
        <v>4333</v>
      </c>
      <c r="B45" s="217">
        <v>11</v>
      </c>
      <c r="C45" s="217">
        <v>11</v>
      </c>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row>
    <row r="46" spans="1:44" s="318" customFormat="1" ht="15.75" hidden="1" x14ac:dyDescent="0.3">
      <c r="A46" s="81" t="s">
        <v>4343</v>
      </c>
      <c r="B46" s="217">
        <v>41</v>
      </c>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c r="AI46" s="217"/>
      <c r="AJ46" s="217">
        <v>41</v>
      </c>
      <c r="AK46" s="217"/>
      <c r="AL46" s="217"/>
      <c r="AM46" s="217"/>
      <c r="AN46" s="217"/>
      <c r="AO46" s="217"/>
      <c r="AP46" s="217"/>
      <c r="AQ46" s="217"/>
    </row>
    <row r="47" spans="1:44" s="318" customFormat="1" ht="15.75" hidden="1" x14ac:dyDescent="0.3">
      <c r="A47" s="348" t="s">
        <v>4460</v>
      </c>
      <c r="B47" s="217">
        <v>40</v>
      </c>
      <c r="C47" s="217">
        <v>30</v>
      </c>
      <c r="D47" s="217"/>
      <c r="E47" s="217"/>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v>10</v>
      </c>
      <c r="AK47" s="217"/>
      <c r="AL47" s="217"/>
      <c r="AM47" s="217"/>
      <c r="AN47" s="217"/>
      <c r="AO47" s="217"/>
      <c r="AP47" s="217"/>
      <c r="AQ47" s="217"/>
    </row>
    <row r="48" spans="1:44" s="347" customFormat="1" ht="51.75" hidden="1" customHeight="1" x14ac:dyDescent="0.3">
      <c r="A48" s="81" t="s">
        <v>4694</v>
      </c>
      <c r="B48" s="48">
        <v>56</v>
      </c>
      <c r="C48" s="48">
        <v>8</v>
      </c>
      <c r="D48" s="48"/>
      <c r="E48" s="48"/>
      <c r="F48" s="48"/>
      <c r="G48" s="48"/>
      <c r="H48" s="48"/>
      <c r="I48" s="48"/>
      <c r="J48" s="48"/>
      <c r="K48" s="48"/>
      <c r="L48" s="48"/>
      <c r="M48" s="48"/>
      <c r="N48" s="48"/>
      <c r="O48" s="48"/>
      <c r="P48" s="48">
        <v>20</v>
      </c>
      <c r="Q48" s="48"/>
      <c r="R48" s="48"/>
      <c r="S48" s="48"/>
      <c r="T48" s="48"/>
      <c r="U48" s="48"/>
      <c r="V48" s="48"/>
      <c r="W48" s="48"/>
      <c r="X48" s="48"/>
      <c r="Y48" s="48"/>
      <c r="Z48" s="48">
        <v>6</v>
      </c>
      <c r="AA48" s="48"/>
      <c r="AB48" s="48"/>
      <c r="AC48" s="48"/>
      <c r="AD48" s="48"/>
      <c r="AE48" s="48"/>
      <c r="AF48" s="48"/>
      <c r="AG48" s="48"/>
      <c r="AH48" s="48"/>
      <c r="AI48" s="48"/>
      <c r="AJ48" s="48">
        <v>22</v>
      </c>
      <c r="AK48" s="48"/>
      <c r="AL48" s="48"/>
      <c r="AM48" s="48"/>
      <c r="AN48" s="48"/>
      <c r="AO48" s="48"/>
      <c r="AP48" s="48"/>
      <c r="AQ48" s="48"/>
    </row>
    <row r="49" spans="1:43" s="347" customFormat="1" ht="78.75" hidden="1" x14ac:dyDescent="0.3">
      <c r="A49" s="81" t="s">
        <v>4695</v>
      </c>
      <c r="B49" s="48">
        <f>Z49+AJ49</f>
        <v>73</v>
      </c>
      <c r="C49" s="48"/>
      <c r="D49" s="48"/>
      <c r="E49" s="48"/>
      <c r="F49" s="48"/>
      <c r="G49" s="48"/>
      <c r="H49" s="48"/>
      <c r="I49" s="48"/>
      <c r="J49" s="48"/>
      <c r="K49" s="48"/>
      <c r="L49" s="48"/>
      <c r="M49" s="48"/>
      <c r="N49" s="48"/>
      <c r="O49" s="48"/>
      <c r="P49" s="48"/>
      <c r="Q49" s="48"/>
      <c r="R49" s="48"/>
      <c r="S49" s="48"/>
      <c r="T49" s="48"/>
      <c r="U49" s="48"/>
      <c r="V49" s="48"/>
      <c r="W49" s="48"/>
      <c r="X49" s="48"/>
      <c r="Y49" s="48"/>
      <c r="Z49" s="48">
        <v>6</v>
      </c>
      <c r="AA49" s="48"/>
      <c r="AB49" s="48"/>
      <c r="AC49" s="48"/>
      <c r="AD49" s="48"/>
      <c r="AE49" s="48"/>
      <c r="AF49" s="48"/>
      <c r="AG49" s="48"/>
      <c r="AH49" s="48"/>
      <c r="AI49" s="48"/>
      <c r="AJ49" s="48">
        <v>67</v>
      </c>
      <c r="AK49" s="48"/>
      <c r="AL49" s="48"/>
      <c r="AM49" s="48"/>
      <c r="AN49" s="48"/>
      <c r="AO49" s="48"/>
      <c r="AP49" s="48"/>
      <c r="AQ49" s="48"/>
    </row>
    <row r="50" spans="1:43" s="318" customFormat="1" ht="15.75" x14ac:dyDescent="0.3">
      <c r="A50" s="81" t="s">
        <v>4698</v>
      </c>
      <c r="B50" s="217">
        <v>4</v>
      </c>
      <c r="C50" s="217"/>
      <c r="D50" s="217"/>
      <c r="E50" s="217"/>
      <c r="F50" s="217"/>
      <c r="G50" s="217"/>
      <c r="H50" s="217"/>
      <c r="I50" s="217"/>
      <c r="J50" s="217"/>
      <c r="K50" s="217"/>
      <c r="L50" s="217"/>
      <c r="M50" s="217"/>
      <c r="N50" s="217"/>
      <c r="O50" s="217"/>
      <c r="P50" s="217"/>
      <c r="Q50" s="217"/>
      <c r="R50" s="217"/>
      <c r="S50" s="217"/>
      <c r="T50" s="217"/>
      <c r="U50" s="217"/>
      <c r="V50" s="217"/>
      <c r="W50" s="217">
        <v>4</v>
      </c>
      <c r="X50" s="217"/>
      <c r="Y50" s="217"/>
      <c r="Z50" s="217"/>
      <c r="AA50" s="217"/>
      <c r="AB50" s="217"/>
      <c r="AC50" s="217"/>
      <c r="AD50" s="217"/>
      <c r="AE50" s="217"/>
      <c r="AF50" s="217"/>
      <c r="AG50" s="217"/>
      <c r="AH50" s="217"/>
      <c r="AI50" s="217"/>
      <c r="AJ50" s="217"/>
      <c r="AK50" s="217"/>
      <c r="AL50" s="217"/>
      <c r="AM50" s="217"/>
      <c r="AN50" s="217"/>
      <c r="AO50" s="217"/>
      <c r="AP50" s="217"/>
      <c r="AQ50" s="217"/>
    </row>
    <row r="51" spans="1:43" s="318" customFormat="1" ht="15.75" hidden="1" x14ac:dyDescent="0.3">
      <c r="A51" s="81" t="s">
        <v>4706</v>
      </c>
      <c r="B51" s="217">
        <v>75</v>
      </c>
      <c r="C51" s="217">
        <v>5</v>
      </c>
      <c r="D51" s="217"/>
      <c r="E51" s="217"/>
      <c r="F51" s="217"/>
      <c r="G51" s="217"/>
      <c r="H51" s="217"/>
      <c r="I51" s="217"/>
      <c r="J51" s="217"/>
      <c r="K51" s="217"/>
      <c r="L51" s="217"/>
      <c r="M51" s="217"/>
      <c r="N51" s="217"/>
      <c r="O51" s="217"/>
      <c r="P51" s="217">
        <v>5</v>
      </c>
      <c r="Q51" s="217"/>
      <c r="R51" s="217"/>
      <c r="S51" s="217"/>
      <c r="T51" s="217"/>
      <c r="U51" s="217"/>
      <c r="V51" s="217"/>
      <c r="W51" s="217"/>
      <c r="X51" s="217"/>
      <c r="Y51" s="217"/>
      <c r="Z51" s="217">
        <v>6</v>
      </c>
      <c r="AA51" s="217"/>
      <c r="AB51" s="217"/>
      <c r="AC51" s="217"/>
      <c r="AD51" s="217"/>
      <c r="AE51" s="217"/>
      <c r="AF51" s="217"/>
      <c r="AG51" s="217"/>
      <c r="AH51" s="217"/>
      <c r="AI51" s="217"/>
      <c r="AJ51" s="217">
        <v>59</v>
      </c>
      <c r="AK51" s="217"/>
      <c r="AL51" s="217"/>
      <c r="AM51" s="217"/>
      <c r="AN51" s="217"/>
      <c r="AO51" s="217"/>
      <c r="AP51" s="217"/>
      <c r="AQ51" s="217"/>
    </row>
    <row r="52" spans="1:43" s="318" customFormat="1" ht="15.75" hidden="1" x14ac:dyDescent="0.3">
      <c r="A52" s="81" t="s">
        <v>4707</v>
      </c>
      <c r="B52" s="217">
        <v>100</v>
      </c>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v>96</v>
      </c>
      <c r="AA52" s="217"/>
      <c r="AB52" s="217"/>
      <c r="AC52" s="217"/>
      <c r="AD52" s="217"/>
      <c r="AE52" s="217">
        <v>4</v>
      </c>
      <c r="AF52" s="217"/>
      <c r="AG52" s="217"/>
      <c r="AH52" s="217"/>
      <c r="AI52" s="217"/>
      <c r="AJ52" s="217"/>
      <c r="AK52" s="217"/>
      <c r="AL52" s="217"/>
      <c r="AM52" s="217"/>
      <c r="AN52" s="217"/>
      <c r="AO52" s="217"/>
      <c r="AP52" s="217"/>
      <c r="AQ52" s="217"/>
    </row>
    <row r="53" spans="1:43" s="318" customFormat="1" ht="15.75" hidden="1" x14ac:dyDescent="0.3">
      <c r="A53" s="81" t="s">
        <v>4343</v>
      </c>
      <c r="B53" s="217">
        <v>41</v>
      </c>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v>41</v>
      </c>
      <c r="AK53" s="217"/>
      <c r="AL53" s="217"/>
      <c r="AM53" s="217"/>
      <c r="AN53" s="217"/>
      <c r="AO53" s="217"/>
      <c r="AP53" s="217"/>
      <c r="AQ53" s="217"/>
    </row>
    <row r="54" spans="1:43" s="318" customFormat="1" ht="15.75" hidden="1" x14ac:dyDescent="0.3">
      <c r="A54" s="81" t="s">
        <v>4333</v>
      </c>
      <c r="B54" s="217">
        <v>11</v>
      </c>
      <c r="C54" s="217">
        <v>11</v>
      </c>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row>
    <row r="55" spans="1:43" s="347" customFormat="1" hidden="1" x14ac:dyDescent="0.3">
      <c r="A55" s="313" t="s">
        <v>4791</v>
      </c>
      <c r="B55" s="48">
        <v>7</v>
      </c>
      <c r="C55" s="48"/>
      <c r="D55" s="48"/>
      <c r="E55" s="48"/>
      <c r="F55" s="48"/>
      <c r="G55" s="48"/>
      <c r="H55" s="48"/>
      <c r="I55" s="48">
        <v>1</v>
      </c>
      <c r="J55" s="48"/>
      <c r="K55" s="48"/>
      <c r="L55" s="48"/>
      <c r="M55" s="48"/>
      <c r="N55" s="48"/>
      <c r="O55" s="48"/>
      <c r="P55" s="48"/>
      <c r="Q55" s="48"/>
      <c r="R55" s="48"/>
      <c r="S55" s="48"/>
      <c r="T55" s="48"/>
      <c r="U55" s="48">
        <v>1</v>
      </c>
      <c r="V55" s="48"/>
      <c r="W55" s="48"/>
      <c r="X55" s="48"/>
      <c r="Y55" s="48"/>
      <c r="Z55" s="48"/>
      <c r="AA55" s="48">
        <v>1</v>
      </c>
      <c r="AB55" s="48"/>
      <c r="AC55" s="48"/>
      <c r="AD55" s="48"/>
      <c r="AE55" s="48"/>
      <c r="AF55" s="48"/>
      <c r="AG55" s="48"/>
      <c r="AH55" s="48"/>
      <c r="AI55" s="48"/>
      <c r="AJ55" s="48"/>
      <c r="AK55" s="48"/>
      <c r="AL55" s="48">
        <v>1</v>
      </c>
      <c r="AM55" s="48"/>
      <c r="AN55" s="48">
        <v>1</v>
      </c>
      <c r="AO55" s="48">
        <v>2</v>
      </c>
      <c r="AP55" s="48"/>
      <c r="AQ55" s="48"/>
    </row>
    <row r="56" spans="1:43" s="318" customFormat="1" ht="15.75" hidden="1" x14ac:dyDescent="0.3">
      <c r="A56" s="81" t="s">
        <v>5031</v>
      </c>
      <c r="B56" s="217">
        <v>70</v>
      </c>
      <c r="C56" s="217"/>
      <c r="D56" s="217"/>
      <c r="E56" s="217"/>
      <c r="F56" s="217"/>
      <c r="G56" s="217"/>
      <c r="H56" s="217"/>
      <c r="I56" s="217"/>
      <c r="J56" s="217"/>
      <c r="K56" s="217"/>
      <c r="L56" s="217"/>
      <c r="M56" s="217"/>
      <c r="N56" s="217"/>
      <c r="O56" s="217"/>
      <c r="P56" s="217">
        <v>18</v>
      </c>
      <c r="Q56" s="217"/>
      <c r="R56" s="217"/>
      <c r="S56" s="217"/>
      <c r="T56" s="217"/>
      <c r="U56" s="217"/>
      <c r="V56" s="217"/>
      <c r="W56" s="217"/>
      <c r="X56" s="217"/>
      <c r="Y56" s="217"/>
      <c r="Z56" s="217"/>
      <c r="AA56" s="217"/>
      <c r="AB56" s="217"/>
      <c r="AC56" s="217"/>
      <c r="AD56" s="217"/>
      <c r="AE56" s="217"/>
      <c r="AF56" s="217"/>
      <c r="AG56" s="217"/>
      <c r="AH56" s="217"/>
      <c r="AI56" s="217"/>
      <c r="AJ56" s="217">
        <v>52</v>
      </c>
      <c r="AK56" s="217"/>
      <c r="AL56" s="217"/>
      <c r="AM56" s="217"/>
      <c r="AN56" s="217"/>
      <c r="AO56" s="217"/>
      <c r="AP56" s="217"/>
      <c r="AQ56" s="217"/>
    </row>
    <row r="57" spans="1:43" s="318" customFormat="1" hidden="1" x14ac:dyDescent="0.3">
      <c r="A57" s="81" t="s">
        <v>5322</v>
      </c>
      <c r="B57" s="48">
        <v>73</v>
      </c>
      <c r="C57" s="48">
        <v>2</v>
      </c>
      <c r="D57" s="48"/>
      <c r="E57" s="48"/>
      <c r="F57" s="48"/>
      <c r="G57" s="48"/>
      <c r="H57" s="48"/>
      <c r="I57" s="48">
        <v>3</v>
      </c>
      <c r="J57" s="48"/>
      <c r="K57" s="48"/>
      <c r="L57" s="48"/>
      <c r="M57" s="48"/>
      <c r="N57" s="48"/>
      <c r="O57" s="48"/>
      <c r="P57" s="48"/>
      <c r="Q57" s="48"/>
      <c r="R57" s="48"/>
      <c r="S57" s="48"/>
      <c r="T57" s="48"/>
      <c r="U57" s="48"/>
      <c r="V57" s="48"/>
      <c r="W57" s="48"/>
      <c r="X57" s="48"/>
      <c r="Y57" s="48"/>
      <c r="Z57" s="48">
        <v>12</v>
      </c>
      <c r="AA57" s="48"/>
      <c r="AB57" s="48"/>
      <c r="AC57" s="48"/>
      <c r="AD57" s="48"/>
      <c r="AE57" s="48"/>
      <c r="AF57" s="48"/>
      <c r="AG57" s="48"/>
      <c r="AH57" s="48"/>
      <c r="AI57" s="48"/>
      <c r="AJ57" s="48">
        <v>48</v>
      </c>
      <c r="AK57" s="48"/>
      <c r="AL57" s="48"/>
      <c r="AM57" s="48"/>
      <c r="AN57" s="48"/>
      <c r="AO57" s="48">
        <v>8</v>
      </c>
      <c r="AP57" s="48"/>
      <c r="AQ57" s="48"/>
    </row>
    <row r="58" spans="1:43" s="318" customFormat="1" ht="15.75" hidden="1" x14ac:dyDescent="0.3">
      <c r="A58" s="81" t="s">
        <v>5351</v>
      </c>
      <c r="B58" s="217">
        <v>65</v>
      </c>
      <c r="C58" s="217"/>
      <c r="D58" s="217"/>
      <c r="E58" s="217"/>
      <c r="F58" s="217"/>
      <c r="G58" s="217"/>
      <c r="H58" s="217"/>
      <c r="I58" s="217">
        <v>20</v>
      </c>
      <c r="J58" s="217"/>
      <c r="K58" s="217"/>
      <c r="L58" s="217"/>
      <c r="M58" s="217"/>
      <c r="N58" s="217"/>
      <c r="O58" s="217"/>
      <c r="P58" s="217"/>
      <c r="Q58" s="217"/>
      <c r="R58" s="217"/>
      <c r="S58" s="217"/>
      <c r="T58" s="217"/>
      <c r="U58" s="217"/>
      <c r="V58" s="217"/>
      <c r="W58" s="217"/>
      <c r="X58" s="217">
        <v>4</v>
      </c>
      <c r="Y58" s="217"/>
      <c r="Z58" s="217"/>
      <c r="AA58" s="217"/>
      <c r="AB58" s="217"/>
      <c r="AC58" s="217"/>
      <c r="AD58" s="217"/>
      <c r="AE58" s="217"/>
      <c r="AF58" s="217"/>
      <c r="AG58" s="217"/>
      <c r="AH58" s="217"/>
      <c r="AI58" s="217"/>
      <c r="AJ58" s="217">
        <v>41</v>
      </c>
      <c r="AK58" s="217"/>
      <c r="AL58" s="217"/>
      <c r="AM58" s="217"/>
      <c r="AN58" s="217"/>
      <c r="AO58" s="217"/>
      <c r="AP58" s="217"/>
      <c r="AQ58" s="217"/>
    </row>
    <row r="59" spans="1:43" s="318" customFormat="1" ht="15.75" hidden="1" x14ac:dyDescent="0.3">
      <c r="A59" s="81" t="s">
        <v>5374</v>
      </c>
      <c r="B59" s="149">
        <v>45</v>
      </c>
      <c r="C59" s="149">
        <v>4</v>
      </c>
      <c r="D59" s="149"/>
      <c r="E59" s="149"/>
      <c r="F59" s="149"/>
      <c r="G59" s="149"/>
      <c r="H59" s="149"/>
      <c r="I59" s="149"/>
      <c r="J59" s="149"/>
      <c r="K59" s="149"/>
      <c r="L59" s="149"/>
      <c r="M59" s="149"/>
      <c r="N59" s="149"/>
      <c r="O59" s="149"/>
      <c r="P59" s="149"/>
      <c r="Q59" s="149"/>
      <c r="R59" s="149"/>
      <c r="S59" s="149"/>
      <c r="T59" s="149"/>
      <c r="U59" s="149"/>
      <c r="V59" s="149"/>
      <c r="W59" s="149"/>
      <c r="X59" s="149"/>
      <c r="Y59" s="149"/>
      <c r="Z59" s="149">
        <v>10</v>
      </c>
      <c r="AA59" s="149"/>
      <c r="AB59" s="149"/>
      <c r="AC59" s="149"/>
      <c r="AD59" s="149"/>
      <c r="AE59" s="149"/>
      <c r="AF59" s="149"/>
      <c r="AG59" s="149"/>
      <c r="AH59" s="149"/>
      <c r="AI59" s="149"/>
      <c r="AJ59" s="149">
        <v>27</v>
      </c>
      <c r="AK59" s="149"/>
      <c r="AL59" s="149"/>
      <c r="AM59" s="149"/>
      <c r="AN59" s="149"/>
      <c r="AO59" s="149">
        <v>4</v>
      </c>
      <c r="AP59" s="149"/>
      <c r="AQ59" s="149"/>
    </row>
    <row r="60" spans="1:43" s="318" customFormat="1" ht="31.5" hidden="1" x14ac:dyDescent="0.3">
      <c r="A60" s="81" t="s">
        <v>5393</v>
      </c>
      <c r="B60" s="217">
        <v>8</v>
      </c>
      <c r="C60" s="217"/>
      <c r="D60" s="217">
        <v>2</v>
      </c>
      <c r="E60" s="217"/>
      <c r="F60" s="217"/>
      <c r="G60" s="217"/>
      <c r="H60" s="217"/>
      <c r="I60" s="217"/>
      <c r="J60" s="217">
        <v>1</v>
      </c>
      <c r="K60" s="217">
        <v>2</v>
      </c>
      <c r="L60" s="217"/>
      <c r="M60" s="217"/>
      <c r="N60" s="217"/>
      <c r="O60" s="217"/>
      <c r="P60" s="217"/>
      <c r="Q60" s="217"/>
      <c r="R60" s="217"/>
      <c r="S60" s="217"/>
      <c r="T60" s="217"/>
      <c r="U60" s="217"/>
      <c r="V60" s="217"/>
      <c r="W60" s="217"/>
      <c r="X60" s="217">
        <v>1</v>
      </c>
      <c r="Y60" s="217"/>
      <c r="Z60" s="217"/>
      <c r="AA60" s="217"/>
      <c r="AB60" s="217">
        <v>2</v>
      </c>
      <c r="AC60" s="217"/>
      <c r="AD60" s="217"/>
      <c r="AE60" s="217"/>
      <c r="AF60" s="217"/>
      <c r="AG60" s="217"/>
      <c r="AH60" s="217"/>
      <c r="AI60" s="217"/>
      <c r="AJ60" s="217"/>
      <c r="AK60" s="217"/>
      <c r="AL60" s="217"/>
      <c r="AM60" s="217"/>
      <c r="AN60" s="217"/>
      <c r="AO60" s="217"/>
      <c r="AP60" s="217"/>
      <c r="AQ60" s="217"/>
    </row>
    <row r="61" spans="1:43" s="318" customFormat="1" ht="15.75" hidden="1" x14ac:dyDescent="0.3">
      <c r="A61" s="81" t="s">
        <v>5395</v>
      </c>
      <c r="B61" s="217"/>
      <c r="C61" s="217"/>
      <c r="D61" s="217"/>
      <c r="E61" s="217"/>
      <c r="F61" s="217"/>
      <c r="G61" s="217"/>
      <c r="H61" s="217"/>
      <c r="I61" s="217"/>
      <c r="J61" s="217"/>
      <c r="K61" s="217"/>
      <c r="L61" s="217"/>
      <c r="M61" s="217"/>
      <c r="N61" s="217"/>
      <c r="O61" s="217"/>
      <c r="P61" s="217"/>
      <c r="Q61" s="217"/>
      <c r="R61" s="217">
        <v>196</v>
      </c>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v>1</v>
      </c>
      <c r="AP61" s="217"/>
      <c r="AQ61" s="217"/>
    </row>
    <row r="62" spans="1:43" s="318" customFormat="1" ht="31.5" hidden="1" x14ac:dyDescent="0.3">
      <c r="A62" s="81" t="s">
        <v>9566</v>
      </c>
      <c r="B62" s="217">
        <v>97</v>
      </c>
      <c r="C62" s="217">
        <v>15</v>
      </c>
      <c r="D62" s="217"/>
      <c r="E62" s="217"/>
      <c r="F62" s="217"/>
      <c r="G62" s="217"/>
      <c r="H62" s="217"/>
      <c r="I62" s="217">
        <v>10</v>
      </c>
      <c r="J62" s="217"/>
      <c r="K62" s="217"/>
      <c r="L62" s="217"/>
      <c r="M62" s="217"/>
      <c r="N62" s="217"/>
      <c r="O62" s="217"/>
      <c r="P62" s="217">
        <v>0</v>
      </c>
      <c r="Q62" s="217"/>
      <c r="R62" s="217"/>
      <c r="S62" s="217"/>
      <c r="T62" s="217"/>
      <c r="U62" s="217"/>
      <c r="V62" s="217"/>
      <c r="W62" s="217"/>
      <c r="X62" s="217"/>
      <c r="Y62" s="217"/>
      <c r="Z62" s="217">
        <v>19</v>
      </c>
      <c r="AA62" s="217"/>
      <c r="AB62" s="217"/>
      <c r="AC62" s="217"/>
      <c r="AD62" s="217"/>
      <c r="AE62" s="217">
        <v>1</v>
      </c>
      <c r="AF62" s="217"/>
      <c r="AG62" s="217"/>
      <c r="AH62" s="217"/>
      <c r="AI62" s="217"/>
      <c r="AJ62" s="217">
        <v>52</v>
      </c>
      <c r="AK62" s="217"/>
      <c r="AL62" s="217"/>
      <c r="AM62" s="217"/>
      <c r="AN62" s="217"/>
      <c r="AO62" s="217"/>
      <c r="AP62" s="217"/>
      <c r="AQ62" s="217"/>
    </row>
    <row r="63" spans="1:43" s="318" customFormat="1" ht="15.75" hidden="1" x14ac:dyDescent="0.3">
      <c r="A63" s="81" t="s">
        <v>5532</v>
      </c>
      <c r="B63" s="217">
        <v>26</v>
      </c>
      <c r="C63" s="217">
        <v>2</v>
      </c>
      <c r="D63" s="217"/>
      <c r="E63" s="217"/>
      <c r="F63" s="217"/>
      <c r="G63" s="217"/>
      <c r="H63" s="217"/>
      <c r="I63" s="217"/>
      <c r="J63" s="217"/>
      <c r="K63" s="217"/>
      <c r="L63" s="217"/>
      <c r="M63" s="217"/>
      <c r="N63" s="217"/>
      <c r="O63" s="217"/>
      <c r="P63" s="217"/>
      <c r="Q63" s="217"/>
      <c r="R63" s="217"/>
      <c r="S63" s="217"/>
      <c r="T63" s="217"/>
      <c r="U63" s="217"/>
      <c r="V63" s="217"/>
      <c r="W63" s="217"/>
      <c r="X63" s="217"/>
      <c r="Y63" s="217"/>
      <c r="Z63" s="217">
        <v>3</v>
      </c>
      <c r="AA63" s="217"/>
      <c r="AB63" s="217"/>
      <c r="AC63" s="217"/>
      <c r="AD63" s="217"/>
      <c r="AE63" s="217"/>
      <c r="AF63" s="217"/>
      <c r="AG63" s="217"/>
      <c r="AH63" s="217"/>
      <c r="AI63" s="217"/>
      <c r="AJ63" s="217">
        <v>21</v>
      </c>
      <c r="AK63" s="217"/>
      <c r="AL63" s="217"/>
      <c r="AM63" s="217"/>
      <c r="AN63" s="217"/>
      <c r="AO63" s="217"/>
      <c r="AP63" s="217"/>
      <c r="AQ63" s="217"/>
    </row>
    <row r="64" spans="1:43" s="318" customFormat="1" ht="15.75" hidden="1" x14ac:dyDescent="0.3">
      <c r="A64" s="81" t="s">
        <v>9570</v>
      </c>
      <c r="B64" s="217">
        <v>198</v>
      </c>
      <c r="C64" s="217">
        <v>8</v>
      </c>
      <c r="D64" s="217"/>
      <c r="E64" s="217"/>
      <c r="F64" s="217"/>
      <c r="G64" s="217"/>
      <c r="H64" s="217"/>
      <c r="I64" s="217"/>
      <c r="J64" s="217">
        <v>30</v>
      </c>
      <c r="K64" s="217"/>
      <c r="L64" s="217"/>
      <c r="M64" s="217">
        <v>7</v>
      </c>
      <c r="N64" s="217"/>
      <c r="O64" s="217"/>
      <c r="P64" s="217">
        <v>56</v>
      </c>
      <c r="Q64" s="217"/>
      <c r="R64" s="217"/>
      <c r="S64" s="217"/>
      <c r="T64" s="217">
        <v>13</v>
      </c>
      <c r="U64" s="217"/>
      <c r="V64" s="217">
        <v>5</v>
      </c>
      <c r="W64" s="217"/>
      <c r="X64" s="217"/>
      <c r="Y64" s="217"/>
      <c r="Z64" s="217">
        <v>47</v>
      </c>
      <c r="AA64" s="217"/>
      <c r="AB64" s="217"/>
      <c r="AC64" s="217"/>
      <c r="AD64" s="217"/>
      <c r="AE64" s="217">
        <v>1</v>
      </c>
      <c r="AF64" s="217"/>
      <c r="AG64" s="217"/>
      <c r="AH64" s="217"/>
      <c r="AI64" s="217"/>
      <c r="AJ64" s="217">
        <v>31</v>
      </c>
      <c r="AK64" s="217"/>
      <c r="AL64" s="217"/>
      <c r="AM64" s="217"/>
      <c r="AN64" s="217"/>
      <c r="AO64" s="217"/>
      <c r="AP64" s="217"/>
      <c r="AQ64" s="217"/>
    </row>
    <row r="65" spans="1:43" s="318" customFormat="1" ht="15.75" hidden="1" x14ac:dyDescent="0.3">
      <c r="A65" s="81" t="s">
        <v>5767</v>
      </c>
      <c r="B65" s="217">
        <v>80</v>
      </c>
      <c r="C65" s="217"/>
      <c r="D65" s="217"/>
      <c r="E65" s="217"/>
      <c r="F65" s="217"/>
      <c r="G65" s="217"/>
      <c r="H65" s="217"/>
      <c r="I65" s="217"/>
      <c r="J65" s="217"/>
      <c r="K65" s="217"/>
      <c r="L65" s="217"/>
      <c r="M65" s="217"/>
      <c r="N65" s="217"/>
      <c r="O65" s="217"/>
      <c r="P65" s="217"/>
      <c r="Q65" s="217"/>
      <c r="R65" s="217"/>
      <c r="S65" s="217"/>
      <c r="T65" s="217"/>
      <c r="U65" s="217"/>
      <c r="V65" s="217"/>
      <c r="W65" s="217">
        <v>80</v>
      </c>
      <c r="X65" s="217"/>
      <c r="Y65" s="217"/>
      <c r="Z65" s="217"/>
      <c r="AA65" s="217"/>
      <c r="AB65" s="217"/>
      <c r="AC65" s="217"/>
      <c r="AD65" s="217"/>
      <c r="AE65" s="217"/>
      <c r="AF65" s="217"/>
      <c r="AG65" s="217"/>
      <c r="AH65" s="217"/>
      <c r="AI65" s="217"/>
      <c r="AJ65" s="217"/>
      <c r="AK65" s="217"/>
      <c r="AL65" s="217"/>
      <c r="AM65" s="217"/>
      <c r="AN65" s="217"/>
      <c r="AO65" s="217"/>
      <c r="AP65" s="217"/>
      <c r="AQ65" s="217"/>
    </row>
    <row r="66" spans="1:43" s="318" customFormat="1" ht="15.75" hidden="1" x14ac:dyDescent="0.3">
      <c r="A66" s="81" t="s">
        <v>5779</v>
      </c>
      <c r="B66" s="217">
        <v>34</v>
      </c>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v>10</v>
      </c>
      <c r="AA66" s="217"/>
      <c r="AB66" s="217"/>
      <c r="AC66" s="217"/>
      <c r="AD66" s="217"/>
      <c r="AE66" s="217"/>
      <c r="AF66" s="217"/>
      <c r="AG66" s="217"/>
      <c r="AH66" s="217"/>
      <c r="AI66" s="217"/>
      <c r="AJ66" s="217">
        <v>24</v>
      </c>
      <c r="AK66" s="217"/>
      <c r="AL66" s="217"/>
      <c r="AM66" s="217"/>
      <c r="AN66" s="217"/>
      <c r="AO66" s="217"/>
      <c r="AP66" s="217"/>
      <c r="AQ66" s="217"/>
    </row>
    <row r="67" spans="1:43" s="318" customFormat="1" ht="15.75" hidden="1" x14ac:dyDescent="0.3">
      <c r="A67" s="81" t="s">
        <v>5828</v>
      </c>
      <c r="B67" s="217">
        <v>32</v>
      </c>
      <c r="C67" s="217"/>
      <c r="D67" s="217"/>
      <c r="E67" s="217"/>
      <c r="F67" s="217"/>
      <c r="G67" s="217"/>
      <c r="H67" s="217"/>
      <c r="I67" s="217"/>
      <c r="J67" s="217"/>
      <c r="K67" s="217"/>
      <c r="L67" s="217"/>
      <c r="M67" s="217"/>
      <c r="N67" s="217"/>
      <c r="O67" s="217"/>
      <c r="P67" s="217"/>
      <c r="Q67" s="217"/>
      <c r="R67" s="217">
        <v>32</v>
      </c>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row>
    <row r="68" spans="1:43" s="318" customFormat="1" ht="15.75" hidden="1" x14ac:dyDescent="0.3">
      <c r="A68" s="81" t="s">
        <v>6019</v>
      </c>
      <c r="B68" s="217">
        <v>58</v>
      </c>
      <c r="C68" s="217">
        <v>7</v>
      </c>
      <c r="D68" s="217"/>
      <c r="E68" s="217"/>
      <c r="F68" s="217"/>
      <c r="G68" s="217"/>
      <c r="H68" s="217"/>
      <c r="I68" s="217"/>
      <c r="J68" s="217"/>
      <c r="K68" s="217"/>
      <c r="L68" s="217"/>
      <c r="M68" s="217"/>
      <c r="N68" s="217"/>
      <c r="O68" s="217"/>
      <c r="P68" s="217">
        <v>2</v>
      </c>
      <c r="Q68" s="217"/>
      <c r="R68" s="217"/>
      <c r="S68" s="217"/>
      <c r="T68" s="217"/>
      <c r="U68" s="217"/>
      <c r="V68" s="217"/>
      <c r="W68" s="217"/>
      <c r="X68" s="217"/>
      <c r="Y68" s="217"/>
      <c r="Z68" s="217">
        <v>5</v>
      </c>
      <c r="AA68" s="217"/>
      <c r="AB68" s="217"/>
      <c r="AC68" s="217"/>
      <c r="AD68" s="217"/>
      <c r="AE68" s="217"/>
      <c r="AF68" s="217"/>
      <c r="AG68" s="217"/>
      <c r="AH68" s="217"/>
      <c r="AI68" s="217"/>
      <c r="AJ68" s="217">
        <v>44</v>
      </c>
      <c r="AK68" s="217"/>
      <c r="AL68" s="217"/>
      <c r="AM68" s="217"/>
      <c r="AN68" s="217"/>
      <c r="AO68" s="217"/>
      <c r="AP68" s="217"/>
      <c r="AQ68" s="217"/>
    </row>
    <row r="69" spans="1:43" s="318" customFormat="1" ht="15.75" hidden="1" x14ac:dyDescent="0.3">
      <c r="A69" s="81" t="s">
        <v>6030</v>
      </c>
      <c r="B69" s="217">
        <v>37</v>
      </c>
      <c r="C69" s="217">
        <v>2</v>
      </c>
      <c r="D69" s="217"/>
      <c r="E69" s="217"/>
      <c r="F69" s="217"/>
      <c r="G69" s="217"/>
      <c r="H69" s="217"/>
      <c r="I69" s="217">
        <v>1</v>
      </c>
      <c r="J69" s="217"/>
      <c r="K69" s="217"/>
      <c r="L69" s="217"/>
      <c r="M69" s="217"/>
      <c r="N69" s="217"/>
      <c r="O69" s="217"/>
      <c r="P69" s="217">
        <v>6</v>
      </c>
      <c r="Q69" s="217"/>
      <c r="R69" s="217"/>
      <c r="S69" s="217"/>
      <c r="T69" s="217"/>
      <c r="U69" s="217"/>
      <c r="V69" s="217"/>
      <c r="W69" s="217"/>
      <c r="X69" s="217"/>
      <c r="Y69" s="217"/>
      <c r="Z69" s="217">
        <v>3</v>
      </c>
      <c r="AA69" s="217"/>
      <c r="AB69" s="217"/>
      <c r="AC69" s="217"/>
      <c r="AD69" s="217"/>
      <c r="AE69" s="217"/>
      <c r="AF69" s="217"/>
      <c r="AG69" s="217"/>
      <c r="AH69" s="217"/>
      <c r="AI69" s="217"/>
      <c r="AJ69" s="217">
        <v>27</v>
      </c>
      <c r="AK69" s="217"/>
      <c r="AL69" s="217"/>
      <c r="AM69" s="217"/>
      <c r="AN69" s="217"/>
      <c r="AO69" s="217"/>
      <c r="AP69" s="217"/>
      <c r="AQ69" s="217"/>
    </row>
    <row r="70" spans="1:43" s="318" customFormat="1" ht="15.75" hidden="1" x14ac:dyDescent="0.3">
      <c r="A70" s="81" t="s">
        <v>6075</v>
      </c>
      <c r="B70" s="217">
        <f>SUM(C70:AQ70)</f>
        <v>157</v>
      </c>
      <c r="C70" s="217"/>
      <c r="D70" s="217"/>
      <c r="E70" s="217"/>
      <c r="F70" s="217"/>
      <c r="G70" s="217"/>
      <c r="H70" s="217"/>
      <c r="I70" s="217"/>
      <c r="J70" s="217">
        <v>8</v>
      </c>
      <c r="K70" s="217"/>
      <c r="L70" s="217"/>
      <c r="M70" s="217"/>
      <c r="N70" s="217"/>
      <c r="O70" s="217"/>
      <c r="P70" s="217">
        <v>20</v>
      </c>
      <c r="Q70" s="217"/>
      <c r="R70" s="217"/>
      <c r="S70" s="217"/>
      <c r="T70" s="217">
        <v>5</v>
      </c>
      <c r="U70" s="217"/>
      <c r="V70" s="217"/>
      <c r="W70" s="217">
        <v>10</v>
      </c>
      <c r="X70" s="217">
        <v>20</v>
      </c>
      <c r="Y70" s="217"/>
      <c r="Z70" s="217">
        <v>16</v>
      </c>
      <c r="AA70" s="217"/>
      <c r="AB70" s="217"/>
      <c r="AC70" s="217"/>
      <c r="AD70" s="217"/>
      <c r="AE70" s="217"/>
      <c r="AF70" s="217"/>
      <c r="AG70" s="217"/>
      <c r="AH70" s="217"/>
      <c r="AI70" s="217"/>
      <c r="AJ70" s="217">
        <v>53</v>
      </c>
      <c r="AK70" s="217"/>
      <c r="AL70" s="217"/>
      <c r="AM70" s="217"/>
      <c r="AN70" s="217"/>
      <c r="AO70" s="217">
        <v>25</v>
      </c>
      <c r="AP70" s="217"/>
      <c r="AQ70" s="217"/>
    </row>
    <row r="71" spans="1:43" s="318" customFormat="1" ht="15.75" hidden="1" x14ac:dyDescent="0.3">
      <c r="A71" s="81" t="s">
        <v>6275</v>
      </c>
      <c r="B71" s="217">
        <v>70</v>
      </c>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v>67</v>
      </c>
      <c r="AA71" s="217"/>
      <c r="AB71" s="217"/>
      <c r="AC71" s="217"/>
      <c r="AD71" s="217"/>
      <c r="AE71" s="217">
        <v>3</v>
      </c>
      <c r="AF71" s="217"/>
      <c r="AG71" s="217"/>
      <c r="AH71" s="217"/>
      <c r="AI71" s="217"/>
      <c r="AJ71" s="217"/>
      <c r="AK71" s="217"/>
      <c r="AL71" s="217"/>
      <c r="AM71" s="217"/>
      <c r="AN71" s="217"/>
      <c r="AO71" s="217"/>
      <c r="AP71" s="217"/>
      <c r="AQ71" s="217"/>
    </row>
    <row r="72" spans="1:43" s="347" customFormat="1" hidden="1" x14ac:dyDescent="0.3">
      <c r="A72" s="313" t="s">
        <v>6290</v>
      </c>
      <c r="B72" s="341">
        <v>3</v>
      </c>
      <c r="C72" s="48"/>
      <c r="D72" s="48"/>
      <c r="E72" s="48"/>
      <c r="F72" s="48"/>
      <c r="G72" s="48"/>
      <c r="H72" s="48"/>
      <c r="I72" s="48">
        <v>3</v>
      </c>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row>
    <row r="73" spans="1:43" s="318" customFormat="1" ht="15.75" hidden="1" x14ac:dyDescent="0.3">
      <c r="A73" s="81" t="s">
        <v>6367</v>
      </c>
      <c r="B73" s="217">
        <v>90</v>
      </c>
      <c r="C73" s="217"/>
      <c r="D73" s="217"/>
      <c r="E73" s="217"/>
      <c r="F73" s="217"/>
      <c r="G73" s="217"/>
      <c r="H73" s="217"/>
      <c r="I73" s="217"/>
      <c r="J73" s="217"/>
      <c r="K73" s="217"/>
      <c r="L73" s="217"/>
      <c r="M73" s="217"/>
      <c r="N73" s="217"/>
      <c r="O73" s="217"/>
      <c r="P73" s="217">
        <v>6</v>
      </c>
      <c r="Q73" s="217"/>
      <c r="R73" s="217"/>
      <c r="S73" s="217"/>
      <c r="T73" s="217"/>
      <c r="U73" s="217"/>
      <c r="V73" s="217"/>
      <c r="W73" s="217"/>
      <c r="X73" s="217">
        <v>22</v>
      </c>
      <c r="Y73" s="217"/>
      <c r="Z73" s="217"/>
      <c r="AA73" s="217"/>
      <c r="AB73" s="217"/>
      <c r="AC73" s="217"/>
      <c r="AD73" s="217"/>
      <c r="AE73" s="217">
        <v>12</v>
      </c>
      <c r="AF73" s="217"/>
      <c r="AG73" s="217"/>
      <c r="AH73" s="217"/>
      <c r="AI73" s="217"/>
      <c r="AJ73" s="217">
        <v>50</v>
      </c>
      <c r="AK73" s="217"/>
      <c r="AL73" s="217"/>
      <c r="AM73" s="217"/>
      <c r="AN73" s="217"/>
      <c r="AO73" s="217"/>
      <c r="AP73" s="217"/>
      <c r="AQ73" s="217"/>
    </row>
    <row r="74" spans="1:43" s="318" customFormat="1" ht="15.75" hidden="1" x14ac:dyDescent="0.3">
      <c r="A74" s="81" t="s">
        <v>6376</v>
      </c>
      <c r="B74" s="217">
        <v>10</v>
      </c>
      <c r="C74" s="217"/>
      <c r="D74" s="217"/>
      <c r="E74" s="217"/>
      <c r="F74" s="217"/>
      <c r="G74" s="217"/>
      <c r="H74" s="217"/>
      <c r="I74" s="217"/>
      <c r="J74" s="217">
        <v>10</v>
      </c>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row>
    <row r="75" spans="1:43" s="318" customFormat="1" ht="15.75" hidden="1" x14ac:dyDescent="0.3">
      <c r="A75" s="81" t="s">
        <v>6395</v>
      </c>
      <c r="B75" s="217">
        <v>17</v>
      </c>
      <c r="C75" s="217"/>
      <c r="D75" s="217"/>
      <c r="E75" s="217"/>
      <c r="F75" s="217"/>
      <c r="G75" s="217"/>
      <c r="H75" s="217"/>
      <c r="I75" s="217"/>
      <c r="J75" s="217"/>
      <c r="K75" s="217"/>
      <c r="L75" s="217"/>
      <c r="M75" s="217"/>
      <c r="N75" s="217"/>
      <c r="O75" s="217"/>
      <c r="P75" s="217"/>
      <c r="Q75" s="217"/>
      <c r="R75" s="217"/>
      <c r="S75" s="217"/>
      <c r="T75" s="217">
        <v>17</v>
      </c>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row>
    <row r="76" spans="1:43" s="318" customFormat="1" ht="15.75" hidden="1" x14ac:dyDescent="0.3">
      <c r="A76" s="81" t="s">
        <v>6429</v>
      </c>
      <c r="B76" s="217">
        <v>65</v>
      </c>
      <c r="C76" s="217"/>
      <c r="D76" s="217"/>
      <c r="E76" s="217"/>
      <c r="F76" s="217"/>
      <c r="G76" s="217"/>
      <c r="H76" s="217"/>
      <c r="I76" s="217"/>
      <c r="J76" s="217"/>
      <c r="K76" s="217"/>
      <c r="L76" s="217"/>
      <c r="M76" s="217"/>
      <c r="N76" s="217"/>
      <c r="O76" s="217"/>
      <c r="P76" s="217"/>
      <c r="Q76" s="217"/>
      <c r="R76" s="217"/>
      <c r="S76" s="217"/>
      <c r="T76" s="217"/>
      <c r="U76" s="217"/>
      <c r="V76" s="217"/>
      <c r="W76" s="217">
        <v>25</v>
      </c>
      <c r="X76" s="217"/>
      <c r="Y76" s="217"/>
      <c r="Z76" s="217"/>
      <c r="AA76" s="217"/>
      <c r="AB76" s="217"/>
      <c r="AC76" s="217"/>
      <c r="AD76" s="217"/>
      <c r="AE76" s="217">
        <v>20</v>
      </c>
      <c r="AF76" s="217"/>
      <c r="AG76" s="217"/>
      <c r="AH76" s="217"/>
      <c r="AI76" s="217"/>
      <c r="AJ76" s="217">
        <v>20</v>
      </c>
      <c r="AK76" s="217"/>
      <c r="AL76" s="217"/>
      <c r="AM76" s="217"/>
      <c r="AN76" s="217"/>
      <c r="AO76" s="217"/>
      <c r="AP76" s="217"/>
      <c r="AQ76" s="217"/>
    </row>
    <row r="77" spans="1:43" s="318" customFormat="1" ht="15.75" hidden="1" x14ac:dyDescent="0.3">
      <c r="A77" s="81" t="s">
        <v>6629</v>
      </c>
      <c r="B77" s="217">
        <f>SUM(C77:AQ77)</f>
        <v>40</v>
      </c>
      <c r="C77" s="217">
        <v>1</v>
      </c>
      <c r="D77" s="217"/>
      <c r="E77" s="217"/>
      <c r="F77" s="217"/>
      <c r="G77" s="217"/>
      <c r="H77" s="217"/>
      <c r="I77" s="217"/>
      <c r="J77" s="217"/>
      <c r="K77" s="217"/>
      <c r="L77" s="217"/>
      <c r="M77" s="217"/>
      <c r="N77" s="217"/>
      <c r="O77" s="217"/>
      <c r="P77" s="217"/>
      <c r="Q77" s="217"/>
      <c r="R77" s="217"/>
      <c r="S77" s="217"/>
      <c r="T77" s="217"/>
      <c r="U77" s="217"/>
      <c r="V77" s="217"/>
      <c r="W77" s="217"/>
      <c r="X77" s="217"/>
      <c r="Y77" s="217"/>
      <c r="Z77" s="217">
        <v>6</v>
      </c>
      <c r="AA77" s="217"/>
      <c r="AB77" s="217"/>
      <c r="AC77" s="217"/>
      <c r="AD77" s="217"/>
      <c r="AE77" s="217"/>
      <c r="AF77" s="217"/>
      <c r="AG77" s="217"/>
      <c r="AH77" s="217"/>
      <c r="AI77" s="217"/>
      <c r="AJ77" s="217">
        <v>33</v>
      </c>
      <c r="AK77" s="217"/>
      <c r="AL77" s="217"/>
      <c r="AM77" s="217"/>
      <c r="AN77" s="217"/>
      <c r="AO77" s="217"/>
      <c r="AP77" s="217"/>
      <c r="AQ77" s="217"/>
    </row>
    <row r="78" spans="1:43" s="318" customFormat="1" ht="15.75" hidden="1" x14ac:dyDescent="0.3">
      <c r="A78" s="81" t="s">
        <v>6648</v>
      </c>
      <c r="B78" s="217">
        <v>10</v>
      </c>
      <c r="C78" s="217"/>
      <c r="D78" s="217"/>
      <c r="E78" s="217"/>
      <c r="F78" s="217"/>
      <c r="G78" s="217"/>
      <c r="H78" s="217"/>
      <c r="I78" s="217"/>
      <c r="J78" s="217"/>
      <c r="K78" s="217"/>
      <c r="L78" s="217"/>
      <c r="M78" s="217">
        <v>9</v>
      </c>
      <c r="N78" s="217"/>
      <c r="O78" s="217"/>
      <c r="P78" s="217">
        <v>1</v>
      </c>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row>
    <row r="79" spans="1:43" s="318" customFormat="1" ht="15.75" hidden="1" x14ac:dyDescent="0.3">
      <c r="A79" s="81" t="s">
        <v>6700</v>
      </c>
      <c r="B79" s="217">
        <v>92</v>
      </c>
      <c r="C79" s="217"/>
      <c r="D79" s="217"/>
      <c r="E79" s="217"/>
      <c r="F79" s="217"/>
      <c r="G79" s="217"/>
      <c r="H79" s="217"/>
      <c r="I79" s="217">
        <v>15</v>
      </c>
      <c r="J79" s="217"/>
      <c r="K79" s="217"/>
      <c r="L79" s="217"/>
      <c r="M79" s="217"/>
      <c r="N79" s="217"/>
      <c r="O79" s="217"/>
      <c r="P79" s="217">
        <v>10</v>
      </c>
      <c r="Q79" s="217"/>
      <c r="R79" s="217"/>
      <c r="S79" s="217"/>
      <c r="T79" s="217"/>
      <c r="U79" s="217"/>
      <c r="V79" s="217"/>
      <c r="W79" s="217"/>
      <c r="X79" s="217">
        <v>5</v>
      </c>
      <c r="Y79" s="217"/>
      <c r="Z79" s="217">
        <v>2</v>
      </c>
      <c r="AA79" s="217"/>
      <c r="AB79" s="217"/>
      <c r="AC79" s="217"/>
      <c r="AD79" s="217"/>
      <c r="AE79" s="217"/>
      <c r="AF79" s="217"/>
      <c r="AG79" s="217"/>
      <c r="AH79" s="217"/>
      <c r="AI79" s="217"/>
      <c r="AJ79" s="217">
        <v>55</v>
      </c>
      <c r="AK79" s="217"/>
      <c r="AL79" s="217"/>
      <c r="AM79" s="217"/>
      <c r="AN79" s="217"/>
      <c r="AO79" s="217">
        <v>5</v>
      </c>
      <c r="AP79" s="217"/>
      <c r="AQ79" s="217"/>
    </row>
    <row r="80" spans="1:43" s="318" customFormat="1" ht="15.75" hidden="1" x14ac:dyDescent="0.3">
      <c r="A80" s="81" t="s">
        <v>6703</v>
      </c>
      <c r="B80" s="217">
        <v>38</v>
      </c>
      <c r="C80" s="217">
        <v>2</v>
      </c>
      <c r="D80" s="217"/>
      <c r="E80" s="217"/>
      <c r="F80" s="217"/>
      <c r="G80" s="217"/>
      <c r="H80" s="217"/>
      <c r="I80" s="217"/>
      <c r="J80" s="217"/>
      <c r="K80" s="217"/>
      <c r="L80" s="217"/>
      <c r="M80" s="217"/>
      <c r="N80" s="217"/>
      <c r="O80" s="217"/>
      <c r="P80" s="217">
        <v>3</v>
      </c>
      <c r="Q80" s="217"/>
      <c r="R80" s="217"/>
      <c r="S80" s="217"/>
      <c r="T80" s="217"/>
      <c r="U80" s="217"/>
      <c r="V80" s="217"/>
      <c r="W80" s="217"/>
      <c r="X80" s="217"/>
      <c r="Y80" s="217"/>
      <c r="Z80" s="217">
        <v>13</v>
      </c>
      <c r="AA80" s="217"/>
      <c r="AB80" s="217"/>
      <c r="AC80" s="217"/>
      <c r="AD80" s="217"/>
      <c r="AE80" s="217"/>
      <c r="AF80" s="217"/>
      <c r="AG80" s="217"/>
      <c r="AH80" s="217"/>
      <c r="AI80" s="217"/>
      <c r="AJ80" s="217">
        <v>20</v>
      </c>
      <c r="AK80" s="217"/>
      <c r="AL80" s="217"/>
      <c r="AM80" s="217"/>
      <c r="AN80" s="217"/>
      <c r="AO80" s="217"/>
      <c r="AP80" s="217"/>
      <c r="AQ80" s="217"/>
    </row>
    <row r="81" spans="1:43" s="318" customFormat="1" ht="15.75" hidden="1" x14ac:dyDescent="0.3">
      <c r="A81" s="81" t="s">
        <v>6711</v>
      </c>
      <c r="B81" s="217">
        <v>67</v>
      </c>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v>67</v>
      </c>
      <c r="AA81" s="217"/>
      <c r="AB81" s="217"/>
      <c r="AC81" s="217"/>
      <c r="AD81" s="217"/>
      <c r="AE81" s="217"/>
      <c r="AF81" s="217"/>
      <c r="AG81" s="217"/>
      <c r="AH81" s="217"/>
      <c r="AI81" s="217"/>
      <c r="AJ81" s="217"/>
      <c r="AK81" s="217"/>
      <c r="AL81" s="217"/>
      <c r="AM81" s="217"/>
      <c r="AN81" s="217"/>
      <c r="AO81" s="217"/>
      <c r="AP81" s="217"/>
      <c r="AQ81" s="217"/>
    </row>
    <row r="82" spans="1:43" s="318" customFormat="1" ht="15.75" hidden="1" x14ac:dyDescent="0.3">
      <c r="A82" s="81" t="s">
        <v>6712</v>
      </c>
      <c r="B82" s="217">
        <v>39</v>
      </c>
      <c r="C82" s="217">
        <v>6</v>
      </c>
      <c r="D82" s="217"/>
      <c r="E82" s="217"/>
      <c r="F82" s="217"/>
      <c r="G82" s="217"/>
      <c r="H82" s="217"/>
      <c r="I82" s="217"/>
      <c r="J82" s="217"/>
      <c r="K82" s="217"/>
      <c r="L82" s="217"/>
      <c r="M82" s="217"/>
      <c r="N82" s="217"/>
      <c r="O82" s="217"/>
      <c r="P82" s="217"/>
      <c r="Q82" s="217"/>
      <c r="R82" s="217"/>
      <c r="S82" s="217"/>
      <c r="T82" s="217"/>
      <c r="U82" s="217"/>
      <c r="V82" s="217"/>
      <c r="W82" s="217"/>
      <c r="X82" s="217"/>
      <c r="Y82" s="217"/>
      <c r="Z82" s="217">
        <v>1</v>
      </c>
      <c r="AA82" s="217"/>
      <c r="AB82" s="217"/>
      <c r="AC82" s="217"/>
      <c r="AD82" s="217"/>
      <c r="AE82" s="217"/>
      <c r="AF82" s="217"/>
      <c r="AG82" s="217"/>
      <c r="AH82" s="217"/>
      <c r="AI82" s="217"/>
      <c r="AJ82" s="217">
        <v>27</v>
      </c>
      <c r="AK82" s="217"/>
      <c r="AL82" s="217"/>
      <c r="AM82" s="217"/>
      <c r="AN82" s="217"/>
      <c r="AO82" s="217">
        <v>5</v>
      </c>
      <c r="AP82" s="217"/>
      <c r="AQ82" s="217"/>
    </row>
    <row r="83" spans="1:43" s="318" customFormat="1" ht="15.75" hidden="1" x14ac:dyDescent="0.3">
      <c r="A83" s="81" t="s">
        <v>6729</v>
      </c>
      <c r="B83" s="217">
        <v>75</v>
      </c>
      <c r="C83" s="217"/>
      <c r="D83" s="217"/>
      <c r="E83" s="217"/>
      <c r="F83" s="217"/>
      <c r="G83" s="217"/>
      <c r="H83" s="217"/>
      <c r="I83" s="217">
        <v>1</v>
      </c>
      <c r="J83" s="217"/>
      <c r="K83" s="217"/>
      <c r="L83" s="217"/>
      <c r="M83" s="217"/>
      <c r="N83" s="217"/>
      <c r="O83" s="217"/>
      <c r="P83" s="217"/>
      <c r="Q83" s="217"/>
      <c r="R83" s="217"/>
      <c r="S83" s="217"/>
      <c r="T83" s="217"/>
      <c r="U83" s="217"/>
      <c r="V83" s="217"/>
      <c r="W83" s="217"/>
      <c r="X83" s="217"/>
      <c r="Y83" s="217"/>
      <c r="Z83" s="217">
        <v>3</v>
      </c>
      <c r="AA83" s="217"/>
      <c r="AB83" s="217"/>
      <c r="AC83" s="217"/>
      <c r="AD83" s="217"/>
      <c r="AE83" s="217"/>
      <c r="AF83" s="217"/>
      <c r="AG83" s="217"/>
      <c r="AH83" s="217"/>
      <c r="AI83" s="217"/>
      <c r="AJ83" s="217">
        <v>71</v>
      </c>
      <c r="AK83" s="217"/>
      <c r="AL83" s="217"/>
      <c r="AM83" s="217"/>
      <c r="AN83" s="217"/>
      <c r="AO83" s="217"/>
      <c r="AP83" s="217"/>
      <c r="AQ83" s="217"/>
    </row>
    <row r="84" spans="1:43" s="217" customFormat="1" ht="15.75" hidden="1" x14ac:dyDescent="0.3">
      <c r="A84" s="81" t="s">
        <v>6933</v>
      </c>
      <c r="B84" s="217">
        <v>138</v>
      </c>
      <c r="C84" s="217">
        <v>5</v>
      </c>
      <c r="I84" s="217">
        <v>6</v>
      </c>
      <c r="M84" s="217">
        <v>16</v>
      </c>
      <c r="P84" s="217">
        <v>17</v>
      </c>
      <c r="T84" s="217">
        <v>4</v>
      </c>
      <c r="U84" s="217">
        <v>5</v>
      </c>
      <c r="V84" s="217">
        <v>6</v>
      </c>
      <c r="W84" s="217">
        <v>6</v>
      </c>
      <c r="Z84" s="217">
        <v>25</v>
      </c>
      <c r="AJ84" s="217">
        <v>43</v>
      </c>
      <c r="AN84" s="217">
        <v>5</v>
      </c>
    </row>
    <row r="85" spans="1:43" s="318" customFormat="1" ht="15.75" hidden="1" x14ac:dyDescent="0.3">
      <c r="A85" s="81" t="s">
        <v>6979</v>
      </c>
      <c r="B85" s="217">
        <v>12</v>
      </c>
      <c r="C85" s="217"/>
      <c r="D85" s="217"/>
      <c r="E85" s="217"/>
      <c r="F85" s="217"/>
      <c r="G85" s="217"/>
      <c r="H85" s="217"/>
      <c r="I85" s="217"/>
      <c r="J85" s="217"/>
      <c r="K85" s="217"/>
      <c r="L85" s="217">
        <v>12</v>
      </c>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row>
    <row r="86" spans="1:43" s="347" customFormat="1" hidden="1" x14ac:dyDescent="0.3">
      <c r="A86" s="313" t="s">
        <v>7014</v>
      </c>
      <c r="B86" s="48">
        <v>56</v>
      </c>
      <c r="C86" s="48">
        <v>56</v>
      </c>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row>
    <row r="87" spans="1:43" s="318" customFormat="1" ht="15.75" hidden="1" x14ac:dyDescent="0.3">
      <c r="A87" s="81" t="s">
        <v>7027</v>
      </c>
      <c r="B87" s="217">
        <f>SUM(C87:AQ87)</f>
        <v>37</v>
      </c>
      <c r="C87" s="217"/>
      <c r="D87" s="217"/>
      <c r="E87" s="217"/>
      <c r="F87" s="217"/>
      <c r="G87" s="217"/>
      <c r="H87" s="217"/>
      <c r="I87" s="217"/>
      <c r="J87" s="217"/>
      <c r="K87" s="217"/>
      <c r="L87" s="217"/>
      <c r="M87" s="217"/>
      <c r="N87" s="217"/>
      <c r="O87" s="217"/>
      <c r="P87" s="217"/>
      <c r="Q87" s="217"/>
      <c r="R87" s="217"/>
      <c r="S87" s="217"/>
      <c r="T87" s="217"/>
      <c r="U87" s="217"/>
      <c r="V87" s="217"/>
      <c r="W87" s="217"/>
      <c r="X87" s="217">
        <v>1</v>
      </c>
      <c r="Y87" s="217"/>
      <c r="Z87" s="217">
        <v>4</v>
      </c>
      <c r="AA87" s="217"/>
      <c r="AB87" s="217"/>
      <c r="AC87" s="217"/>
      <c r="AD87" s="217"/>
      <c r="AE87" s="217"/>
      <c r="AF87" s="217"/>
      <c r="AG87" s="217"/>
      <c r="AH87" s="217"/>
      <c r="AI87" s="217"/>
      <c r="AJ87" s="217">
        <v>32</v>
      </c>
      <c r="AK87" s="217"/>
      <c r="AL87" s="217"/>
      <c r="AM87" s="217"/>
      <c r="AN87" s="217"/>
      <c r="AO87" s="217"/>
      <c r="AP87" s="217"/>
      <c r="AQ87" s="217"/>
    </row>
    <row r="88" spans="1:43" s="217" customFormat="1" ht="15.75" hidden="1" x14ac:dyDescent="0.3">
      <c r="A88" s="81" t="s">
        <v>7120</v>
      </c>
      <c r="B88" s="217">
        <v>30</v>
      </c>
      <c r="R88" s="217">
        <v>18</v>
      </c>
      <c r="AO88" s="217">
        <v>12</v>
      </c>
    </row>
    <row r="89" spans="1:43" s="318" customFormat="1" ht="15.75" hidden="1" x14ac:dyDescent="0.3">
      <c r="A89" s="81" t="s">
        <v>7222</v>
      </c>
      <c r="B89" s="217">
        <v>71</v>
      </c>
      <c r="C89" s="217">
        <v>34</v>
      </c>
      <c r="D89" s="217"/>
      <c r="E89" s="217"/>
      <c r="F89" s="217"/>
      <c r="G89" s="217"/>
      <c r="H89" s="217"/>
      <c r="I89" s="217"/>
      <c r="J89" s="217"/>
      <c r="K89" s="217"/>
      <c r="L89" s="217"/>
      <c r="M89" s="217"/>
      <c r="N89" s="217"/>
      <c r="O89" s="217"/>
      <c r="P89" s="217"/>
      <c r="Q89" s="217"/>
      <c r="R89" s="217"/>
      <c r="S89" s="217"/>
      <c r="T89" s="217">
        <v>2</v>
      </c>
      <c r="U89" s="217"/>
      <c r="V89" s="217"/>
      <c r="W89" s="217"/>
      <c r="X89" s="217"/>
      <c r="Y89" s="217"/>
      <c r="Z89" s="217"/>
      <c r="AA89" s="217"/>
      <c r="AB89" s="217"/>
      <c r="AC89" s="217"/>
      <c r="AD89" s="217"/>
      <c r="AE89" s="217">
        <v>5</v>
      </c>
      <c r="AF89" s="217"/>
      <c r="AG89" s="217"/>
      <c r="AH89" s="217"/>
      <c r="AI89" s="217"/>
      <c r="AJ89" s="217">
        <v>30</v>
      </c>
      <c r="AK89" s="217"/>
      <c r="AL89" s="217"/>
      <c r="AM89" s="217"/>
      <c r="AN89" s="217"/>
      <c r="AO89" s="217"/>
      <c r="AP89" s="217"/>
      <c r="AQ89" s="217"/>
    </row>
    <row r="90" spans="1:43" s="318" customFormat="1" ht="15.75" hidden="1" x14ac:dyDescent="0.3">
      <c r="A90" s="81" t="s">
        <v>7271</v>
      </c>
      <c r="B90" s="217">
        <v>44</v>
      </c>
      <c r="C90" s="217">
        <v>1</v>
      </c>
      <c r="D90" s="217"/>
      <c r="E90" s="217"/>
      <c r="F90" s="217"/>
      <c r="G90" s="217"/>
      <c r="H90" s="217"/>
      <c r="I90" s="217"/>
      <c r="J90" s="217"/>
      <c r="K90" s="217"/>
      <c r="L90" s="217"/>
      <c r="M90" s="217"/>
      <c r="N90" s="217"/>
      <c r="O90" s="217"/>
      <c r="P90" s="217">
        <v>5</v>
      </c>
      <c r="Q90" s="217"/>
      <c r="R90" s="217"/>
      <c r="S90" s="217"/>
      <c r="T90" s="217"/>
      <c r="U90" s="217"/>
      <c r="V90" s="217"/>
      <c r="W90" s="217"/>
      <c r="X90" s="217"/>
      <c r="Y90" s="217"/>
      <c r="Z90" s="217">
        <v>3</v>
      </c>
      <c r="AA90" s="217"/>
      <c r="AB90" s="217"/>
      <c r="AC90" s="217"/>
      <c r="AD90" s="217"/>
      <c r="AE90" s="217"/>
      <c r="AF90" s="217"/>
      <c r="AG90" s="217"/>
      <c r="AH90" s="217"/>
      <c r="AI90" s="217"/>
      <c r="AJ90" s="217">
        <v>35</v>
      </c>
      <c r="AK90" s="217"/>
      <c r="AL90" s="217"/>
      <c r="AM90" s="217"/>
      <c r="AN90" s="217"/>
      <c r="AO90" s="217"/>
      <c r="AP90" s="217"/>
      <c r="AQ90" s="217"/>
    </row>
    <row r="91" spans="1:43" s="318" customFormat="1" ht="15.75" hidden="1" x14ac:dyDescent="0.3">
      <c r="A91" s="81" t="s">
        <v>7465</v>
      </c>
      <c r="B91" s="217">
        <v>50</v>
      </c>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v>10</v>
      </c>
      <c r="AA91" s="217"/>
      <c r="AB91" s="217"/>
      <c r="AC91" s="217"/>
      <c r="AD91" s="217"/>
      <c r="AE91" s="217"/>
      <c r="AF91" s="217"/>
      <c r="AG91" s="217"/>
      <c r="AH91" s="217"/>
      <c r="AI91" s="217"/>
      <c r="AJ91" s="217">
        <v>40</v>
      </c>
      <c r="AK91" s="217"/>
      <c r="AL91" s="217"/>
      <c r="AM91" s="217"/>
      <c r="AN91" s="217"/>
      <c r="AO91" s="217"/>
      <c r="AP91" s="217"/>
      <c r="AQ91" s="217"/>
    </row>
    <row r="92" spans="1:43" s="318" customFormat="1" ht="15.75" hidden="1" x14ac:dyDescent="0.3">
      <c r="A92" s="81" t="s">
        <v>7485</v>
      </c>
      <c r="B92" s="217">
        <v>44</v>
      </c>
      <c r="C92" s="217"/>
      <c r="D92" s="217"/>
      <c r="E92" s="217"/>
      <c r="F92" s="217"/>
      <c r="G92" s="217"/>
      <c r="H92" s="217"/>
      <c r="I92" s="217">
        <v>2</v>
      </c>
      <c r="J92" s="217"/>
      <c r="K92" s="217"/>
      <c r="L92" s="217"/>
      <c r="M92" s="217"/>
      <c r="N92" s="217"/>
      <c r="O92" s="217"/>
      <c r="P92" s="217">
        <v>5</v>
      </c>
      <c r="Q92" s="217"/>
      <c r="R92" s="217"/>
      <c r="S92" s="217"/>
      <c r="T92" s="217"/>
      <c r="U92" s="217"/>
      <c r="V92" s="217"/>
      <c r="W92" s="217"/>
      <c r="X92" s="217"/>
      <c r="Y92" s="217"/>
      <c r="Z92" s="217">
        <v>3</v>
      </c>
      <c r="AA92" s="217"/>
      <c r="AB92" s="217"/>
      <c r="AC92" s="217"/>
      <c r="AD92" s="217"/>
      <c r="AE92" s="217"/>
      <c r="AF92" s="217"/>
      <c r="AG92" s="217"/>
      <c r="AH92" s="217"/>
      <c r="AI92" s="217"/>
      <c r="AJ92" s="217">
        <v>34</v>
      </c>
      <c r="AK92" s="217"/>
      <c r="AL92" s="217"/>
      <c r="AM92" s="217"/>
      <c r="AN92" s="217"/>
      <c r="AO92" s="217"/>
      <c r="AP92" s="217"/>
      <c r="AQ92" s="217"/>
    </row>
    <row r="93" spans="1:43" s="318" customFormat="1" ht="15.75" hidden="1" x14ac:dyDescent="0.3">
      <c r="A93" s="81" t="s">
        <v>7499</v>
      </c>
      <c r="B93" s="217">
        <f>SUM(C93:AQ93)</f>
        <v>33</v>
      </c>
      <c r="C93" s="217"/>
      <c r="D93" s="217"/>
      <c r="E93" s="217"/>
      <c r="F93" s="217"/>
      <c r="G93" s="217"/>
      <c r="H93" s="217"/>
      <c r="I93" s="217"/>
      <c r="J93" s="217"/>
      <c r="K93" s="217"/>
      <c r="L93" s="217"/>
      <c r="M93" s="217">
        <v>2</v>
      </c>
      <c r="N93" s="217"/>
      <c r="O93" s="217"/>
      <c r="P93" s="217">
        <v>2</v>
      </c>
      <c r="Q93" s="217"/>
      <c r="R93" s="217"/>
      <c r="S93" s="217"/>
      <c r="T93" s="350">
        <v>18</v>
      </c>
      <c r="U93" s="217"/>
      <c r="V93" s="217"/>
      <c r="W93" s="217"/>
      <c r="X93" s="217"/>
      <c r="Y93" s="217"/>
      <c r="Z93" s="217">
        <v>4</v>
      </c>
      <c r="AA93" s="217"/>
      <c r="AB93" s="217"/>
      <c r="AC93" s="217"/>
      <c r="AD93" s="217"/>
      <c r="AE93" s="217">
        <v>2</v>
      </c>
      <c r="AF93" s="217"/>
      <c r="AG93" s="217"/>
      <c r="AH93" s="217"/>
      <c r="AI93" s="217"/>
      <c r="AJ93" s="217">
        <v>2</v>
      </c>
      <c r="AK93" s="217"/>
      <c r="AL93" s="217"/>
      <c r="AM93" s="217"/>
      <c r="AN93" s="217">
        <v>3</v>
      </c>
      <c r="AO93" s="217"/>
      <c r="AP93" s="217"/>
      <c r="AQ93" s="217"/>
    </row>
    <row r="94" spans="1:43" s="318" customFormat="1" ht="15.75" hidden="1" x14ac:dyDescent="0.3">
      <c r="A94" s="81" t="s">
        <v>7524</v>
      </c>
      <c r="B94" s="217">
        <v>33</v>
      </c>
      <c r="C94" s="217">
        <v>3</v>
      </c>
      <c r="D94" s="217"/>
      <c r="E94" s="217"/>
      <c r="F94" s="217"/>
      <c r="G94" s="217"/>
      <c r="H94" s="217"/>
      <c r="I94" s="217"/>
      <c r="J94" s="217"/>
      <c r="K94" s="217"/>
      <c r="L94" s="217"/>
      <c r="M94" s="217"/>
      <c r="N94" s="217"/>
      <c r="O94" s="217"/>
      <c r="P94" s="217"/>
      <c r="Q94" s="217"/>
      <c r="R94" s="217"/>
      <c r="S94" s="217"/>
      <c r="T94" s="217"/>
      <c r="U94" s="217"/>
      <c r="V94" s="217"/>
      <c r="W94" s="217"/>
      <c r="X94" s="217"/>
      <c r="Y94" s="217"/>
      <c r="Z94" s="217">
        <v>3</v>
      </c>
      <c r="AA94" s="217"/>
      <c r="AB94" s="217"/>
      <c r="AC94" s="217"/>
      <c r="AD94" s="217"/>
      <c r="AE94" s="217"/>
      <c r="AF94" s="217"/>
      <c r="AG94" s="217"/>
      <c r="AH94" s="217"/>
      <c r="AI94" s="217"/>
      <c r="AJ94" s="217">
        <v>27</v>
      </c>
      <c r="AK94" s="217"/>
      <c r="AL94" s="217"/>
      <c r="AM94" s="217"/>
      <c r="AN94" s="217"/>
      <c r="AO94" s="217"/>
      <c r="AP94" s="217"/>
      <c r="AQ94" s="217"/>
    </row>
    <row r="95" spans="1:43" s="318" customFormat="1" ht="15.75" hidden="1" x14ac:dyDescent="0.3">
      <c r="A95" s="81" t="s">
        <v>7596</v>
      </c>
      <c r="B95" s="217">
        <v>102</v>
      </c>
      <c r="C95" s="217">
        <v>15</v>
      </c>
      <c r="D95" s="217"/>
      <c r="E95" s="217"/>
      <c r="F95" s="217"/>
      <c r="G95" s="217"/>
      <c r="H95" s="217"/>
      <c r="I95" s="217"/>
      <c r="J95" s="217">
        <v>7</v>
      </c>
      <c r="K95" s="217"/>
      <c r="L95" s="217"/>
      <c r="M95" s="217"/>
      <c r="N95" s="217"/>
      <c r="O95" s="217"/>
      <c r="P95" s="217">
        <v>17</v>
      </c>
      <c r="Q95" s="217"/>
      <c r="R95" s="217"/>
      <c r="S95" s="217"/>
      <c r="T95" s="217">
        <v>5</v>
      </c>
      <c r="U95" s="217"/>
      <c r="V95" s="217"/>
      <c r="W95" s="217"/>
      <c r="X95" s="217"/>
      <c r="Y95" s="217"/>
      <c r="Z95" s="217">
        <v>23</v>
      </c>
      <c r="AA95" s="217"/>
      <c r="AB95" s="217"/>
      <c r="AC95" s="217"/>
      <c r="AD95" s="217"/>
      <c r="AE95" s="217"/>
      <c r="AF95" s="217"/>
      <c r="AG95" s="217"/>
      <c r="AH95" s="217"/>
      <c r="AI95" s="217"/>
      <c r="AJ95" s="217">
        <v>17</v>
      </c>
      <c r="AK95" s="217"/>
      <c r="AL95" s="217">
        <v>5</v>
      </c>
      <c r="AM95" s="217"/>
      <c r="AN95" s="217"/>
      <c r="AO95" s="217">
        <v>13</v>
      </c>
      <c r="AP95" s="217"/>
      <c r="AQ95" s="217"/>
    </row>
    <row r="96" spans="1:43" s="318" customFormat="1" ht="15.75" hidden="1" x14ac:dyDescent="0.3">
      <c r="A96" s="81" t="s">
        <v>7615</v>
      </c>
      <c r="B96" s="217">
        <f>SUM(C96:AQ96)</f>
        <v>36</v>
      </c>
      <c r="C96" s="217">
        <v>36</v>
      </c>
      <c r="D96" s="217"/>
      <c r="E96" s="217"/>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row>
    <row r="97" spans="1:44" s="318" customFormat="1" ht="15.75" hidden="1" x14ac:dyDescent="0.3">
      <c r="A97" s="81" t="s">
        <v>7627</v>
      </c>
      <c r="B97" s="217">
        <v>26</v>
      </c>
      <c r="C97" s="217"/>
      <c r="D97" s="217"/>
      <c r="E97" s="217"/>
      <c r="F97" s="217"/>
      <c r="G97" s="217"/>
      <c r="H97" s="217"/>
      <c r="I97" s="217">
        <v>2</v>
      </c>
      <c r="J97" s="217">
        <v>1</v>
      </c>
      <c r="K97" s="217"/>
      <c r="L97" s="217"/>
      <c r="M97" s="217"/>
      <c r="N97" s="217"/>
      <c r="O97" s="217"/>
      <c r="P97" s="217">
        <v>5</v>
      </c>
      <c r="Q97" s="217"/>
      <c r="R97" s="217"/>
      <c r="S97" s="217"/>
      <c r="T97" s="217"/>
      <c r="U97" s="217"/>
      <c r="V97" s="217"/>
      <c r="W97" s="217"/>
      <c r="X97" s="217"/>
      <c r="Y97" s="217"/>
      <c r="Z97" s="217"/>
      <c r="AA97" s="217"/>
      <c r="AB97" s="217"/>
      <c r="AC97" s="217"/>
      <c r="AD97" s="217"/>
      <c r="AE97" s="217"/>
      <c r="AF97" s="217"/>
      <c r="AG97" s="217"/>
      <c r="AH97" s="217"/>
      <c r="AI97" s="217"/>
      <c r="AJ97" s="217">
        <v>14</v>
      </c>
      <c r="AK97" s="217"/>
      <c r="AL97" s="217"/>
      <c r="AM97" s="217"/>
      <c r="AN97" s="217"/>
      <c r="AO97" s="217">
        <v>2</v>
      </c>
      <c r="AP97" s="217"/>
      <c r="AQ97" s="217">
        <v>2</v>
      </c>
    </row>
    <row r="98" spans="1:44" s="318" customFormat="1" ht="15.75" hidden="1" x14ac:dyDescent="0.3">
      <c r="A98" s="81" t="s">
        <v>7644</v>
      </c>
      <c r="B98" s="217">
        <f>SUM(C98:AQ98)</f>
        <v>215</v>
      </c>
      <c r="C98" s="217">
        <v>35</v>
      </c>
      <c r="D98" s="217"/>
      <c r="E98" s="217"/>
      <c r="F98" s="217"/>
      <c r="G98" s="217"/>
      <c r="H98" s="217"/>
      <c r="I98" s="217"/>
      <c r="J98" s="217"/>
      <c r="K98" s="217"/>
      <c r="L98" s="217"/>
      <c r="M98" s="217"/>
      <c r="N98" s="217"/>
      <c r="O98" s="217"/>
      <c r="P98" s="217"/>
      <c r="Q98" s="217"/>
      <c r="R98" s="217"/>
      <c r="S98" s="217"/>
      <c r="T98" s="217">
        <v>15</v>
      </c>
      <c r="U98" s="217"/>
      <c r="V98" s="217"/>
      <c r="W98" s="217">
        <v>15</v>
      </c>
      <c r="X98" s="217"/>
      <c r="Y98" s="217"/>
      <c r="Z98" s="217">
        <v>60</v>
      </c>
      <c r="AA98" s="217"/>
      <c r="AB98" s="217"/>
      <c r="AC98" s="217"/>
      <c r="AD98" s="217"/>
      <c r="AE98" s="217"/>
      <c r="AF98" s="217"/>
      <c r="AG98" s="217"/>
      <c r="AH98" s="217"/>
      <c r="AI98" s="217"/>
      <c r="AJ98" s="217">
        <v>75</v>
      </c>
      <c r="AK98" s="217"/>
      <c r="AL98" s="217"/>
      <c r="AM98" s="217"/>
      <c r="AN98" s="217"/>
      <c r="AO98" s="217">
        <v>15</v>
      </c>
      <c r="AP98" s="217"/>
      <c r="AQ98" s="217"/>
    </row>
    <row r="99" spans="1:44" s="318" customFormat="1" ht="15.75" hidden="1" x14ac:dyDescent="0.3">
      <c r="A99" s="351" t="s">
        <v>7648</v>
      </c>
      <c r="B99" s="318">
        <v>49</v>
      </c>
      <c r="Z99" s="318">
        <v>13</v>
      </c>
      <c r="AJ99" s="318">
        <v>34</v>
      </c>
      <c r="AO99" s="318">
        <v>2</v>
      </c>
    </row>
    <row r="100" spans="1:44" s="318" customFormat="1" ht="15.75" hidden="1" x14ac:dyDescent="0.3">
      <c r="A100" s="81" t="s">
        <v>7655</v>
      </c>
      <c r="B100" s="217">
        <v>60</v>
      </c>
      <c r="C100" s="217"/>
      <c r="D100" s="217"/>
      <c r="E100" s="217"/>
      <c r="F100" s="217"/>
      <c r="G100" s="217"/>
      <c r="H100" s="217"/>
      <c r="I100" s="217"/>
      <c r="J100" s="217"/>
      <c r="K100" s="217"/>
      <c r="L100" s="217"/>
      <c r="M100" s="217"/>
      <c r="N100" s="217"/>
      <c r="O100" s="217"/>
      <c r="P100" s="217"/>
      <c r="Q100" s="217"/>
      <c r="R100" s="217"/>
      <c r="S100" s="217"/>
      <c r="T100" s="217">
        <v>30</v>
      </c>
      <c r="U100" s="217"/>
      <c r="V100" s="217"/>
      <c r="W100" s="217"/>
      <c r="X100" s="217"/>
      <c r="Y100" s="217"/>
      <c r="Z100" s="217"/>
      <c r="AA100" s="217"/>
      <c r="AB100" s="217"/>
      <c r="AC100" s="217"/>
      <c r="AD100" s="217">
        <v>30</v>
      </c>
      <c r="AE100" s="217"/>
      <c r="AF100" s="217"/>
      <c r="AG100" s="217"/>
      <c r="AH100" s="217"/>
      <c r="AI100" s="217"/>
      <c r="AJ100" s="217"/>
      <c r="AK100" s="217"/>
      <c r="AL100" s="217"/>
      <c r="AM100" s="217"/>
      <c r="AN100" s="217"/>
      <c r="AO100" s="217"/>
      <c r="AP100" s="217"/>
      <c r="AQ100" s="217"/>
    </row>
    <row r="101" spans="1:44" s="318" customFormat="1" ht="15.75" hidden="1" x14ac:dyDescent="0.3">
      <c r="A101" s="81" t="s">
        <v>7673</v>
      </c>
      <c r="B101" s="217">
        <f>SUM(C101:AR101)</f>
        <v>93</v>
      </c>
      <c r="C101" s="217">
        <v>12</v>
      </c>
      <c r="D101" s="217"/>
      <c r="E101" s="217"/>
      <c r="F101" s="217"/>
      <c r="G101" s="217"/>
      <c r="H101" s="217"/>
      <c r="I101" s="217"/>
      <c r="J101" s="217"/>
      <c r="K101" s="217"/>
      <c r="L101" s="217"/>
      <c r="M101" s="217"/>
      <c r="N101" s="217"/>
      <c r="O101" s="217"/>
      <c r="P101" s="217">
        <v>15</v>
      </c>
      <c r="Q101" s="217">
        <v>1</v>
      </c>
      <c r="R101" s="217"/>
      <c r="S101" s="217"/>
      <c r="T101" s="217"/>
      <c r="U101" s="217"/>
      <c r="V101" s="217"/>
      <c r="W101" s="217"/>
      <c r="X101" s="217"/>
      <c r="Y101" s="217"/>
      <c r="Z101" s="217"/>
      <c r="AA101" s="217">
        <v>4</v>
      </c>
      <c r="AB101" s="217"/>
      <c r="AC101" s="217"/>
      <c r="AD101" s="217"/>
      <c r="AE101" s="217"/>
      <c r="AF101" s="217"/>
      <c r="AG101" s="217"/>
      <c r="AH101" s="217"/>
      <c r="AI101" s="217"/>
      <c r="AJ101" s="217"/>
      <c r="AK101" s="217">
        <v>61</v>
      </c>
      <c r="AL101" s="217"/>
      <c r="AM101" s="217"/>
      <c r="AN101" s="217"/>
      <c r="AO101" s="217"/>
      <c r="AP101" s="217"/>
      <c r="AQ101" s="217"/>
      <c r="AR101" s="217"/>
    </row>
    <row r="102" spans="1:44" s="318" customFormat="1" ht="15.75" hidden="1" x14ac:dyDescent="0.3">
      <c r="A102" s="81" t="s">
        <v>7700</v>
      </c>
      <c r="B102" s="217">
        <v>20</v>
      </c>
      <c r="C102" s="217">
        <v>1</v>
      </c>
      <c r="D102" s="217"/>
      <c r="E102" s="217"/>
      <c r="F102" s="217"/>
      <c r="G102" s="217"/>
      <c r="H102" s="217"/>
      <c r="I102" s="217"/>
      <c r="J102" s="217"/>
      <c r="K102" s="217"/>
      <c r="L102" s="217"/>
      <c r="M102" s="217"/>
      <c r="N102" s="217"/>
      <c r="O102" s="217"/>
      <c r="P102" s="217">
        <v>3</v>
      </c>
      <c r="Q102" s="217"/>
      <c r="R102" s="217"/>
      <c r="S102" s="217"/>
      <c r="T102" s="217"/>
      <c r="U102" s="217"/>
      <c r="V102" s="217"/>
      <c r="W102" s="217"/>
      <c r="X102" s="217"/>
      <c r="Y102" s="217"/>
      <c r="Z102" s="217">
        <v>1</v>
      </c>
      <c r="AA102" s="217"/>
      <c r="AB102" s="217"/>
      <c r="AC102" s="217"/>
      <c r="AD102" s="217"/>
      <c r="AE102" s="217"/>
      <c r="AF102" s="217"/>
      <c r="AG102" s="217"/>
      <c r="AH102" s="217"/>
      <c r="AI102" s="217"/>
      <c r="AJ102" s="217">
        <v>13</v>
      </c>
      <c r="AK102" s="217"/>
      <c r="AL102" s="217"/>
      <c r="AM102" s="217"/>
      <c r="AN102" s="217"/>
      <c r="AO102" s="217">
        <v>2</v>
      </c>
      <c r="AP102" s="217"/>
      <c r="AQ102" s="217"/>
    </row>
    <row r="103" spans="1:44" s="318" customFormat="1" ht="15.75" hidden="1" x14ac:dyDescent="0.3">
      <c r="A103" s="81" t="s">
        <v>7715</v>
      </c>
      <c r="B103" s="217">
        <v>10</v>
      </c>
      <c r="C103" s="217"/>
      <c r="D103" s="217"/>
      <c r="E103" s="217"/>
      <c r="F103" s="217"/>
      <c r="G103" s="217"/>
      <c r="H103" s="217"/>
      <c r="I103" s="217"/>
      <c r="J103" s="217">
        <v>10</v>
      </c>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row>
    <row r="104" spans="1:44" s="318" customFormat="1" ht="15.75" hidden="1" x14ac:dyDescent="0.3">
      <c r="A104" s="81" t="s">
        <v>7717</v>
      </c>
      <c r="B104" s="217">
        <v>69</v>
      </c>
      <c r="C104" s="217"/>
      <c r="D104" s="217"/>
      <c r="E104" s="217"/>
      <c r="F104" s="217"/>
      <c r="G104" s="217"/>
      <c r="H104" s="217"/>
      <c r="I104" s="217">
        <v>4</v>
      </c>
      <c r="J104" s="217"/>
      <c r="K104" s="217"/>
      <c r="L104" s="217"/>
      <c r="M104" s="217"/>
      <c r="N104" s="217"/>
      <c r="O104" s="217"/>
      <c r="P104" s="217">
        <v>6</v>
      </c>
      <c r="Q104" s="217"/>
      <c r="R104" s="217"/>
      <c r="S104" s="217"/>
      <c r="T104" s="217"/>
      <c r="U104" s="217"/>
      <c r="V104" s="217"/>
      <c r="W104" s="217"/>
      <c r="X104" s="217">
        <v>2</v>
      </c>
      <c r="Y104" s="217"/>
      <c r="Z104" s="217">
        <v>10</v>
      </c>
      <c r="AA104" s="217"/>
      <c r="AB104" s="217"/>
      <c r="AC104" s="217"/>
      <c r="AD104" s="217"/>
      <c r="AE104" s="217"/>
      <c r="AF104" s="217"/>
      <c r="AG104" s="217"/>
      <c r="AH104" s="217"/>
      <c r="AI104" s="217"/>
      <c r="AJ104" s="217">
        <v>42</v>
      </c>
      <c r="AK104" s="217"/>
      <c r="AL104" s="217"/>
      <c r="AM104" s="217"/>
      <c r="AN104" s="217"/>
      <c r="AO104" s="217">
        <v>5</v>
      </c>
      <c r="AP104" s="217"/>
      <c r="AQ104" s="217"/>
    </row>
    <row r="105" spans="1:44" s="318" customFormat="1" ht="15.75" hidden="1" x14ac:dyDescent="0.3">
      <c r="A105" s="81" t="s">
        <v>7869</v>
      </c>
      <c r="B105" s="217">
        <v>60</v>
      </c>
      <c r="C105" s="217"/>
      <c r="D105" s="217"/>
      <c r="E105" s="217"/>
      <c r="F105" s="217"/>
      <c r="G105" s="217"/>
      <c r="H105" s="217"/>
      <c r="I105" s="217"/>
      <c r="J105" s="217"/>
      <c r="K105" s="217"/>
      <c r="L105" s="217"/>
      <c r="M105" s="217"/>
      <c r="N105" s="217"/>
      <c r="O105" s="217"/>
      <c r="P105" s="217">
        <v>14</v>
      </c>
      <c r="Q105" s="217"/>
      <c r="R105" s="217"/>
      <c r="S105" s="217"/>
      <c r="T105" s="217"/>
      <c r="U105" s="217"/>
      <c r="V105" s="217"/>
      <c r="W105" s="217"/>
      <c r="X105" s="217"/>
      <c r="Y105" s="217"/>
      <c r="Z105" s="217"/>
      <c r="AA105" s="217"/>
      <c r="AB105" s="217"/>
      <c r="AC105" s="217"/>
      <c r="AD105" s="217"/>
      <c r="AE105" s="217"/>
      <c r="AF105" s="217"/>
      <c r="AG105" s="217"/>
      <c r="AH105" s="217"/>
      <c r="AI105" s="217"/>
      <c r="AJ105" s="217">
        <v>46</v>
      </c>
      <c r="AK105" s="217"/>
      <c r="AL105" s="217"/>
      <c r="AM105" s="217"/>
      <c r="AN105" s="217"/>
      <c r="AO105" s="217"/>
      <c r="AP105" s="217"/>
      <c r="AQ105" s="217"/>
    </row>
    <row r="106" spans="1:44" s="318" customFormat="1" ht="15.75" hidden="1" x14ac:dyDescent="0.3">
      <c r="A106" s="81" t="s">
        <v>8055</v>
      </c>
      <c r="B106" s="217">
        <f>SUM(C106:AQ106)</f>
        <v>31</v>
      </c>
      <c r="C106" s="217">
        <v>3</v>
      </c>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v>3</v>
      </c>
      <c r="AA106" s="217"/>
      <c r="AB106" s="217"/>
      <c r="AC106" s="217"/>
      <c r="AD106" s="217"/>
      <c r="AE106" s="217"/>
      <c r="AF106" s="217"/>
      <c r="AG106" s="217"/>
      <c r="AH106" s="217"/>
      <c r="AI106" s="217"/>
      <c r="AJ106" s="217">
        <v>25</v>
      </c>
      <c r="AK106" s="217"/>
      <c r="AL106" s="217"/>
      <c r="AM106" s="217"/>
      <c r="AN106" s="217"/>
      <c r="AO106" s="217"/>
      <c r="AP106" s="217"/>
      <c r="AQ106" s="217"/>
    </row>
    <row r="107" spans="1:44" s="318" customFormat="1" ht="15.75" hidden="1" x14ac:dyDescent="0.3">
      <c r="A107" s="81" t="s">
        <v>8224</v>
      </c>
      <c r="B107" s="217">
        <v>99</v>
      </c>
      <c r="C107" s="217"/>
      <c r="D107" s="217"/>
      <c r="E107" s="217"/>
      <c r="F107" s="217"/>
      <c r="G107" s="217"/>
      <c r="H107" s="217"/>
      <c r="I107" s="217"/>
      <c r="J107" s="217"/>
      <c r="K107" s="217"/>
      <c r="L107" s="217"/>
      <c r="M107" s="217"/>
      <c r="N107" s="217"/>
      <c r="O107" s="217"/>
      <c r="P107" s="217"/>
      <c r="Q107" s="217"/>
      <c r="R107" s="217"/>
      <c r="S107" s="217"/>
      <c r="T107" s="217"/>
      <c r="U107" s="217"/>
      <c r="V107" s="217">
        <v>16</v>
      </c>
      <c r="W107" s="217">
        <v>10</v>
      </c>
      <c r="X107" s="217">
        <v>10</v>
      </c>
      <c r="Y107" s="217"/>
      <c r="Z107" s="217">
        <v>32</v>
      </c>
      <c r="AA107" s="217"/>
      <c r="AB107" s="217"/>
      <c r="AC107" s="217"/>
      <c r="AD107" s="217"/>
      <c r="AE107" s="217"/>
      <c r="AF107" s="217"/>
      <c r="AG107" s="217"/>
      <c r="AH107" s="217"/>
      <c r="AI107" s="217"/>
      <c r="AJ107" s="217">
        <v>31</v>
      </c>
      <c r="AK107" s="217"/>
      <c r="AL107" s="217"/>
      <c r="AM107" s="217"/>
      <c r="AN107" s="217"/>
      <c r="AO107" s="217"/>
      <c r="AP107" s="217"/>
      <c r="AQ107" s="217"/>
    </row>
    <row r="108" spans="1:44" s="318" customFormat="1" ht="15.75" hidden="1" x14ac:dyDescent="0.3">
      <c r="A108" s="81" t="s">
        <v>8430</v>
      </c>
      <c r="B108" s="217">
        <v>261</v>
      </c>
      <c r="C108" s="217">
        <v>5</v>
      </c>
      <c r="D108" s="217"/>
      <c r="E108" s="217"/>
      <c r="F108" s="217"/>
      <c r="G108" s="217"/>
      <c r="H108" s="217"/>
      <c r="I108" s="217">
        <v>10</v>
      </c>
      <c r="J108" s="217">
        <v>10</v>
      </c>
      <c r="K108" s="217"/>
      <c r="L108" s="217"/>
      <c r="M108" s="217"/>
      <c r="N108" s="217"/>
      <c r="O108" s="217"/>
      <c r="P108" s="217">
        <v>57</v>
      </c>
      <c r="Q108" s="217"/>
      <c r="R108" s="217"/>
      <c r="S108" s="217"/>
      <c r="T108" s="217"/>
      <c r="U108" s="217"/>
      <c r="V108" s="217">
        <v>6</v>
      </c>
      <c r="W108" s="217"/>
      <c r="X108" s="217"/>
      <c r="Y108" s="217"/>
      <c r="Z108" s="217">
        <v>74</v>
      </c>
      <c r="AA108" s="217"/>
      <c r="AB108" s="217"/>
      <c r="AC108" s="217"/>
      <c r="AD108" s="217"/>
      <c r="AE108" s="217"/>
      <c r="AF108" s="217"/>
      <c r="AG108" s="217"/>
      <c r="AH108" s="217"/>
      <c r="AI108" s="217"/>
      <c r="AJ108" s="217">
        <v>86</v>
      </c>
      <c r="AK108" s="217"/>
      <c r="AL108" s="217"/>
      <c r="AM108" s="217"/>
      <c r="AN108" s="217"/>
      <c r="AO108" s="217">
        <v>13</v>
      </c>
      <c r="AP108" s="217"/>
      <c r="AQ108" s="217"/>
    </row>
    <row r="109" spans="1:44" s="318" customFormat="1" ht="15.75" hidden="1" x14ac:dyDescent="0.3">
      <c r="A109" s="81" t="s">
        <v>8444</v>
      </c>
      <c r="B109" s="217">
        <f>P109+T109+AJ109</f>
        <v>165</v>
      </c>
      <c r="C109" s="217"/>
      <c r="D109" s="217"/>
      <c r="E109" s="217"/>
      <c r="F109" s="217"/>
      <c r="G109" s="217"/>
      <c r="H109" s="217"/>
      <c r="I109" s="217"/>
      <c r="J109" s="217"/>
      <c r="K109" s="217"/>
      <c r="L109" s="217"/>
      <c r="M109" s="217"/>
      <c r="N109" s="217"/>
      <c r="O109" s="217"/>
      <c r="P109" s="217">
        <v>20</v>
      </c>
      <c r="Q109" s="217"/>
      <c r="R109" s="217"/>
      <c r="S109" s="217"/>
      <c r="T109" s="217">
        <v>77</v>
      </c>
      <c r="U109" s="217"/>
      <c r="V109" s="217"/>
      <c r="W109" s="217"/>
      <c r="X109" s="217"/>
      <c r="Y109" s="217"/>
      <c r="Z109" s="217"/>
      <c r="AA109" s="217"/>
      <c r="AB109" s="217"/>
      <c r="AC109" s="217"/>
      <c r="AD109" s="217"/>
      <c r="AE109" s="217"/>
      <c r="AF109" s="217"/>
      <c r="AG109" s="217"/>
      <c r="AH109" s="217"/>
      <c r="AI109" s="217"/>
      <c r="AJ109" s="217">
        <v>68</v>
      </c>
      <c r="AK109" s="217"/>
      <c r="AL109" s="217"/>
      <c r="AM109" s="217"/>
      <c r="AN109" s="217"/>
      <c r="AO109" s="217"/>
      <c r="AP109" s="217"/>
      <c r="AQ109" s="217"/>
    </row>
    <row r="110" spans="1:44" s="347" customFormat="1" hidden="1" x14ac:dyDescent="0.3">
      <c r="A110" s="81" t="s">
        <v>8447</v>
      </c>
      <c r="B110" s="48">
        <v>83</v>
      </c>
      <c r="C110" s="48"/>
      <c r="D110" s="48"/>
      <c r="E110" s="48"/>
      <c r="F110" s="48"/>
      <c r="G110" s="48"/>
      <c r="H110" s="48"/>
      <c r="I110" s="48">
        <v>4</v>
      </c>
      <c r="J110" s="48"/>
      <c r="K110" s="48"/>
      <c r="L110" s="48"/>
      <c r="M110" s="48"/>
      <c r="N110" s="48"/>
      <c r="O110" s="48"/>
      <c r="P110" s="48"/>
      <c r="Q110" s="48"/>
      <c r="R110" s="48"/>
      <c r="S110" s="48"/>
      <c r="T110" s="48"/>
      <c r="U110" s="48"/>
      <c r="V110" s="48"/>
      <c r="W110" s="48"/>
      <c r="X110" s="48"/>
      <c r="Y110" s="48"/>
      <c r="Z110" s="48">
        <v>10</v>
      </c>
      <c r="AA110" s="48"/>
      <c r="AB110" s="48"/>
      <c r="AC110" s="48"/>
      <c r="AD110" s="48"/>
      <c r="AE110" s="48"/>
      <c r="AF110" s="48"/>
      <c r="AG110" s="48"/>
      <c r="AH110" s="48"/>
      <c r="AI110" s="48"/>
      <c r="AJ110" s="48">
        <v>69</v>
      </c>
      <c r="AK110" s="48"/>
      <c r="AL110" s="48"/>
      <c r="AM110" s="48"/>
      <c r="AN110" s="48"/>
      <c r="AO110" s="48"/>
      <c r="AP110" s="48"/>
      <c r="AQ110" s="48"/>
    </row>
    <row r="111" spans="1:44" s="318" customFormat="1" ht="15.75" hidden="1" x14ac:dyDescent="0.3">
      <c r="A111" s="81" t="s">
        <v>8450</v>
      </c>
      <c r="B111" s="217">
        <v>62</v>
      </c>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v>7</v>
      </c>
      <c r="AA111" s="217"/>
      <c r="AB111" s="217"/>
      <c r="AC111" s="217"/>
      <c r="AD111" s="217"/>
      <c r="AE111" s="217"/>
      <c r="AF111" s="217"/>
      <c r="AG111" s="217"/>
      <c r="AH111" s="217"/>
      <c r="AI111" s="217"/>
      <c r="AJ111" s="217">
        <v>55</v>
      </c>
      <c r="AK111" s="217"/>
      <c r="AL111" s="217"/>
      <c r="AM111" s="217"/>
      <c r="AN111" s="217"/>
      <c r="AO111" s="217"/>
      <c r="AP111" s="217"/>
      <c r="AQ111" s="217"/>
    </row>
    <row r="112" spans="1:44" s="318" customFormat="1" ht="15.75" hidden="1" x14ac:dyDescent="0.3">
      <c r="A112" s="81" t="s">
        <v>8540</v>
      </c>
      <c r="B112" s="217">
        <v>86</v>
      </c>
      <c r="C112" s="217"/>
      <c r="D112" s="217"/>
      <c r="E112" s="217"/>
      <c r="F112" s="217"/>
      <c r="G112" s="217"/>
      <c r="H112" s="217"/>
      <c r="I112" s="217"/>
      <c r="J112" s="217">
        <v>86</v>
      </c>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row>
    <row r="113" spans="1:55" s="318" customFormat="1" ht="15.75" hidden="1" x14ac:dyDescent="0.3">
      <c r="A113" s="81" t="s">
        <v>8591</v>
      </c>
      <c r="B113" s="217">
        <v>70</v>
      </c>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v>70</v>
      </c>
      <c r="AA113" s="217"/>
      <c r="AB113" s="217"/>
      <c r="AC113" s="217"/>
      <c r="AD113" s="217"/>
      <c r="AE113" s="217"/>
      <c r="AF113" s="217"/>
      <c r="AG113" s="217"/>
      <c r="AH113" s="217"/>
      <c r="AI113" s="217"/>
      <c r="AJ113" s="217"/>
      <c r="AK113" s="217"/>
      <c r="AL113" s="217"/>
      <c r="AM113" s="217"/>
      <c r="AN113" s="217"/>
      <c r="AO113" s="217"/>
      <c r="AP113" s="217"/>
      <c r="AQ113" s="217"/>
    </row>
    <row r="114" spans="1:55" s="318" customFormat="1" ht="15.75" hidden="1" x14ac:dyDescent="0.3">
      <c r="A114" s="81" t="s">
        <v>8595</v>
      </c>
      <c r="B114" s="217">
        <v>28</v>
      </c>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v>2</v>
      </c>
      <c r="AA114" s="217"/>
      <c r="AB114" s="217"/>
      <c r="AC114" s="217"/>
      <c r="AD114" s="217"/>
      <c r="AE114" s="217"/>
      <c r="AF114" s="217"/>
      <c r="AG114" s="217"/>
      <c r="AH114" s="217"/>
      <c r="AI114" s="217"/>
      <c r="AJ114" s="217">
        <v>26</v>
      </c>
      <c r="AK114" s="217"/>
      <c r="AL114" s="217"/>
      <c r="AM114" s="217"/>
      <c r="AN114" s="217"/>
      <c r="AO114" s="217"/>
      <c r="AP114" s="217"/>
      <c r="AQ114" s="217"/>
    </row>
    <row r="115" spans="1:55" s="318" customFormat="1" ht="15.75" hidden="1" x14ac:dyDescent="0.3">
      <c r="A115" s="81" t="s">
        <v>8597</v>
      </c>
      <c r="B115" s="217">
        <v>81</v>
      </c>
      <c r="C115" s="217">
        <v>81</v>
      </c>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row>
    <row r="116" spans="1:55" s="318" customFormat="1" ht="15.75" hidden="1" x14ac:dyDescent="0.3">
      <c r="A116" s="81" t="s">
        <v>8659</v>
      </c>
      <c r="B116" s="217">
        <v>108</v>
      </c>
      <c r="C116" s="217"/>
      <c r="D116" s="217"/>
      <c r="E116" s="217"/>
      <c r="F116" s="217"/>
      <c r="G116" s="217"/>
      <c r="H116" s="217"/>
      <c r="I116" s="217">
        <v>4</v>
      </c>
      <c r="J116" s="217"/>
      <c r="K116" s="217"/>
      <c r="L116" s="217"/>
      <c r="M116" s="217"/>
      <c r="N116" s="217"/>
      <c r="O116" s="217"/>
      <c r="P116" s="217"/>
      <c r="Q116" s="217"/>
      <c r="R116" s="217"/>
      <c r="S116" s="217"/>
      <c r="T116" s="217"/>
      <c r="U116" s="217"/>
      <c r="V116" s="217">
        <v>7</v>
      </c>
      <c r="W116" s="217">
        <v>7</v>
      </c>
      <c r="X116" s="217"/>
      <c r="Y116" s="217"/>
      <c r="Z116" s="217">
        <v>8</v>
      </c>
      <c r="AA116" s="217"/>
      <c r="AB116" s="217"/>
      <c r="AC116" s="217"/>
      <c r="AD116" s="217"/>
      <c r="AE116" s="217"/>
      <c r="AF116" s="217"/>
      <c r="AG116" s="217"/>
      <c r="AH116" s="217"/>
      <c r="AI116" s="217"/>
      <c r="AJ116" s="217">
        <v>80</v>
      </c>
      <c r="AK116" s="217"/>
      <c r="AL116" s="217"/>
      <c r="AM116" s="217"/>
      <c r="AN116" s="217"/>
      <c r="AO116" s="217">
        <v>2</v>
      </c>
      <c r="AP116" s="217"/>
      <c r="AQ116" s="217"/>
    </row>
    <row r="117" spans="1:55" s="318" customFormat="1" ht="15.75" hidden="1" x14ac:dyDescent="0.3">
      <c r="A117" s="81" t="s">
        <v>8224</v>
      </c>
      <c r="B117" s="217">
        <v>99</v>
      </c>
      <c r="C117" s="217"/>
      <c r="D117" s="217"/>
      <c r="E117" s="217"/>
      <c r="F117" s="217"/>
      <c r="G117" s="217"/>
      <c r="H117" s="217"/>
      <c r="I117" s="217"/>
      <c r="J117" s="217"/>
      <c r="K117" s="217"/>
      <c r="L117" s="217"/>
      <c r="M117" s="217"/>
      <c r="N117" s="217"/>
      <c r="O117" s="217"/>
      <c r="P117" s="217"/>
      <c r="Q117" s="217"/>
      <c r="R117" s="217"/>
      <c r="S117" s="217"/>
      <c r="T117" s="217"/>
      <c r="U117" s="217"/>
      <c r="V117" s="217">
        <v>16</v>
      </c>
      <c r="W117" s="217">
        <v>10</v>
      </c>
      <c r="X117" s="217">
        <v>10</v>
      </c>
      <c r="Y117" s="217"/>
      <c r="Z117" s="217">
        <v>32</v>
      </c>
      <c r="AA117" s="217"/>
      <c r="AB117" s="217"/>
      <c r="AC117" s="217"/>
      <c r="AD117" s="217"/>
      <c r="AE117" s="217"/>
      <c r="AF117" s="217"/>
      <c r="AG117" s="217"/>
      <c r="AH117" s="217"/>
      <c r="AI117" s="217"/>
      <c r="AJ117" s="217">
        <v>31</v>
      </c>
      <c r="AK117" s="217"/>
      <c r="AL117" s="217"/>
      <c r="AM117" s="217"/>
      <c r="AN117" s="217"/>
      <c r="AO117" s="217"/>
      <c r="AP117" s="217"/>
      <c r="AQ117" s="217"/>
    </row>
    <row r="118" spans="1:55" s="318" customFormat="1" ht="15.75" hidden="1" x14ac:dyDescent="0.3">
      <c r="A118" s="81" t="s">
        <v>8916</v>
      </c>
      <c r="B118" s="217">
        <v>75</v>
      </c>
      <c r="C118" s="217"/>
      <c r="D118" s="217">
        <v>6</v>
      </c>
      <c r="E118" s="217"/>
      <c r="F118" s="217">
        <v>5</v>
      </c>
      <c r="G118" s="217">
        <v>1</v>
      </c>
      <c r="H118" s="217"/>
      <c r="I118" s="217">
        <v>3</v>
      </c>
      <c r="J118" s="217"/>
      <c r="K118" s="217"/>
      <c r="L118" s="217"/>
      <c r="M118" s="217"/>
      <c r="N118" s="217"/>
      <c r="O118" s="217"/>
      <c r="P118" s="217">
        <v>15</v>
      </c>
      <c r="Q118" s="217">
        <v>2</v>
      </c>
      <c r="R118" s="217">
        <v>3</v>
      </c>
      <c r="S118" s="217"/>
      <c r="T118" s="217">
        <v>1</v>
      </c>
      <c r="U118" s="217">
        <v>2</v>
      </c>
      <c r="V118" s="217">
        <v>3</v>
      </c>
      <c r="W118" s="217"/>
      <c r="X118" s="217"/>
      <c r="Y118" s="217"/>
      <c r="Z118" s="217"/>
      <c r="AA118" s="217"/>
      <c r="AB118" s="217"/>
      <c r="AC118" s="217"/>
      <c r="AD118" s="217"/>
      <c r="AE118" s="217">
        <v>20</v>
      </c>
      <c r="AF118" s="217"/>
      <c r="AG118" s="217">
        <v>6</v>
      </c>
      <c r="AH118" s="217"/>
      <c r="AI118" s="217"/>
      <c r="AJ118" s="217"/>
      <c r="AK118" s="217"/>
      <c r="AL118" s="217"/>
      <c r="AM118" s="217"/>
      <c r="AN118" s="217">
        <v>3</v>
      </c>
      <c r="AO118" s="217">
        <v>2</v>
      </c>
      <c r="AP118" s="217"/>
      <c r="AQ118" s="217">
        <v>3</v>
      </c>
    </row>
    <row r="119" spans="1:55" s="318" customFormat="1" ht="15.75" hidden="1" x14ac:dyDescent="0.3">
      <c r="A119" s="81" t="s">
        <v>8924</v>
      </c>
      <c r="B119" s="217">
        <v>78</v>
      </c>
      <c r="C119" s="217"/>
      <c r="D119" s="217"/>
      <c r="E119" s="217"/>
      <c r="F119" s="217"/>
      <c r="G119" s="217"/>
      <c r="H119" s="217"/>
      <c r="I119" s="217">
        <v>1</v>
      </c>
      <c r="J119" s="217"/>
      <c r="K119" s="217"/>
      <c r="L119" s="217"/>
      <c r="M119" s="217"/>
      <c r="N119" s="217"/>
      <c r="O119" s="217"/>
      <c r="P119" s="217"/>
      <c r="Q119" s="217"/>
      <c r="R119" s="217"/>
      <c r="S119" s="217"/>
      <c r="T119" s="217"/>
      <c r="U119" s="217"/>
      <c r="V119" s="217"/>
      <c r="W119" s="217"/>
      <c r="X119" s="217">
        <v>3</v>
      </c>
      <c r="Y119" s="217"/>
      <c r="Z119" s="217">
        <v>11</v>
      </c>
      <c r="AA119" s="217"/>
      <c r="AB119" s="217"/>
      <c r="AC119" s="217"/>
      <c r="AD119" s="217"/>
      <c r="AE119" s="217"/>
      <c r="AF119" s="217"/>
      <c r="AG119" s="217"/>
      <c r="AH119" s="217"/>
      <c r="AI119" s="217"/>
      <c r="AJ119" s="217">
        <v>63</v>
      </c>
      <c r="AK119" s="217"/>
      <c r="AL119" s="217"/>
      <c r="AM119" s="217"/>
      <c r="AN119" s="217"/>
      <c r="AO119" s="217"/>
      <c r="AP119" s="217"/>
      <c r="AQ119" s="217"/>
    </row>
    <row r="120" spans="1:55" s="318" customFormat="1" ht="15.75" hidden="1" x14ac:dyDescent="0.3">
      <c r="A120" s="81" t="s">
        <v>8953</v>
      </c>
      <c r="B120" s="217">
        <v>129</v>
      </c>
      <c r="C120" s="217"/>
      <c r="D120" s="217"/>
      <c r="E120" s="217"/>
      <c r="F120" s="217">
        <v>3</v>
      </c>
      <c r="G120" s="217">
        <v>3</v>
      </c>
      <c r="H120" s="217"/>
      <c r="I120" s="217">
        <v>16</v>
      </c>
      <c r="J120" s="217"/>
      <c r="K120" s="217"/>
      <c r="L120" s="217"/>
      <c r="M120" s="217">
        <v>2</v>
      </c>
      <c r="N120" s="217"/>
      <c r="O120" s="217"/>
      <c r="P120" s="217">
        <v>1</v>
      </c>
      <c r="Q120" s="217"/>
      <c r="R120" s="217"/>
      <c r="S120" s="217"/>
      <c r="T120" s="217"/>
      <c r="U120" s="217"/>
      <c r="V120" s="217">
        <v>3</v>
      </c>
      <c r="W120" s="217"/>
      <c r="X120" s="217"/>
      <c r="Y120" s="217"/>
      <c r="Z120" s="217"/>
      <c r="AA120" s="217"/>
      <c r="AB120" s="217"/>
      <c r="AC120" s="217">
        <v>1</v>
      </c>
      <c r="AD120" s="217"/>
      <c r="AE120" s="217">
        <v>20</v>
      </c>
      <c r="AF120" s="217"/>
      <c r="AG120" s="217">
        <v>2</v>
      </c>
      <c r="AH120" s="217"/>
      <c r="AI120" s="217"/>
      <c r="AJ120" s="217">
        <v>78</v>
      </c>
      <c r="AK120" s="217"/>
      <c r="AL120" s="217"/>
      <c r="AM120" s="217"/>
      <c r="AN120" s="217"/>
      <c r="AO120" s="217"/>
      <c r="AP120" s="217"/>
      <c r="AQ120" s="217"/>
    </row>
    <row r="121" spans="1:55" s="347" customFormat="1" hidden="1" x14ac:dyDescent="0.3">
      <c r="A121" s="81" t="s">
        <v>8960</v>
      </c>
      <c r="B121" s="48">
        <v>32</v>
      </c>
      <c r="C121" s="48"/>
      <c r="D121" s="48"/>
      <c r="E121" s="48"/>
      <c r="F121" s="48"/>
      <c r="G121" s="48"/>
      <c r="H121" s="48"/>
      <c r="I121" s="48"/>
      <c r="J121" s="48"/>
      <c r="K121" s="48"/>
      <c r="L121" s="48"/>
      <c r="M121" s="48"/>
      <c r="N121" s="48"/>
      <c r="O121" s="48"/>
      <c r="P121" s="48"/>
      <c r="Q121" s="48"/>
      <c r="R121" s="48"/>
      <c r="S121" s="48"/>
      <c r="T121" s="48">
        <v>32</v>
      </c>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row>
    <row r="122" spans="1:55" s="318" customFormat="1" ht="15.75" hidden="1" x14ac:dyDescent="0.3">
      <c r="A122" s="81" t="s">
        <v>8965</v>
      </c>
      <c r="B122" s="217">
        <v>129</v>
      </c>
      <c r="C122" s="217"/>
      <c r="D122" s="217"/>
      <c r="E122" s="217"/>
      <c r="F122" s="217"/>
      <c r="G122" s="217"/>
      <c r="H122" s="217"/>
      <c r="I122" s="217">
        <v>2</v>
      </c>
      <c r="J122" s="217">
        <v>8</v>
      </c>
      <c r="K122" s="217"/>
      <c r="L122" s="217"/>
      <c r="M122" s="217">
        <v>5</v>
      </c>
      <c r="N122" s="217"/>
      <c r="O122" s="217"/>
      <c r="P122" s="217"/>
      <c r="Q122" s="217"/>
      <c r="R122" s="217"/>
      <c r="S122" s="217"/>
      <c r="T122" s="217"/>
      <c r="U122" s="217"/>
      <c r="V122" s="217"/>
      <c r="W122" s="217">
        <v>4</v>
      </c>
      <c r="X122" s="217"/>
      <c r="Y122" s="217"/>
      <c r="Z122" s="217">
        <v>54</v>
      </c>
      <c r="AA122" s="217"/>
      <c r="AB122" s="217"/>
      <c r="AC122" s="217"/>
      <c r="AD122" s="217"/>
      <c r="AE122" s="217"/>
      <c r="AF122" s="217"/>
      <c r="AG122" s="217"/>
      <c r="AH122" s="217"/>
      <c r="AI122" s="217"/>
      <c r="AJ122" s="217">
        <v>56</v>
      </c>
      <c r="AK122" s="217"/>
      <c r="AL122" s="217"/>
      <c r="AM122" s="217"/>
      <c r="AN122" s="217"/>
      <c r="AO122" s="217"/>
      <c r="AP122" s="217"/>
      <c r="AQ122" s="217"/>
    </row>
    <row r="123" spans="1:55" s="347" customFormat="1" hidden="1" x14ac:dyDescent="0.3">
      <c r="A123" s="351" t="s">
        <v>9089</v>
      </c>
      <c r="B123" s="48">
        <v>42</v>
      </c>
      <c r="C123" s="48">
        <v>2</v>
      </c>
      <c r="D123" s="48"/>
      <c r="E123" s="48"/>
      <c r="F123" s="48"/>
      <c r="G123" s="48"/>
      <c r="H123" s="48"/>
      <c r="I123" s="48"/>
      <c r="J123" s="48"/>
      <c r="K123" s="48"/>
      <c r="L123" s="48"/>
      <c r="M123" s="48"/>
      <c r="N123" s="48"/>
      <c r="O123" s="48"/>
      <c r="P123" s="48"/>
      <c r="Q123" s="48"/>
      <c r="R123" s="48"/>
      <c r="S123" s="48"/>
      <c r="T123" s="48"/>
      <c r="U123" s="48"/>
      <c r="V123" s="48"/>
      <c r="W123" s="48"/>
      <c r="X123" s="48"/>
      <c r="Y123" s="48"/>
      <c r="Z123" s="48">
        <v>12</v>
      </c>
      <c r="AA123" s="48"/>
      <c r="AB123" s="48"/>
      <c r="AC123" s="48"/>
      <c r="AD123" s="48"/>
      <c r="AE123" s="48"/>
      <c r="AF123" s="48"/>
      <c r="AG123" s="48"/>
      <c r="AH123" s="48"/>
      <c r="AI123" s="48"/>
      <c r="AJ123" s="48">
        <v>28</v>
      </c>
      <c r="AK123" s="48"/>
      <c r="AL123" s="48"/>
      <c r="AM123" s="48"/>
      <c r="AN123" s="48"/>
      <c r="AO123" s="48"/>
      <c r="AP123" s="48"/>
      <c r="AQ123" s="48"/>
      <c r="AR123" s="48"/>
      <c r="AS123" s="48"/>
      <c r="AT123" s="48"/>
      <c r="AU123" s="48">
        <v>12</v>
      </c>
      <c r="AV123" s="48"/>
      <c r="AW123" s="48"/>
      <c r="AX123" s="48">
        <v>3</v>
      </c>
      <c r="AY123" s="48"/>
      <c r="AZ123" s="48">
        <v>9</v>
      </c>
      <c r="BA123" s="48"/>
      <c r="BB123" s="48"/>
      <c r="BC123" s="48"/>
    </row>
    <row r="124" spans="1:55" s="318" customFormat="1" ht="31.5" hidden="1" x14ac:dyDescent="0.3">
      <c r="A124" s="81" t="s">
        <v>9562</v>
      </c>
      <c r="B124" s="217">
        <v>6</v>
      </c>
      <c r="C124" s="217">
        <v>4</v>
      </c>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row>
    <row r="125" spans="1:55" s="318" customFormat="1" ht="15.75" hidden="1" x14ac:dyDescent="0.3">
      <c r="A125" s="81" t="s">
        <v>8041</v>
      </c>
      <c r="B125" s="217">
        <v>40</v>
      </c>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v>40</v>
      </c>
      <c r="AF125" s="217"/>
      <c r="AG125" s="217"/>
      <c r="AH125" s="217"/>
      <c r="AI125" s="217"/>
      <c r="AJ125" s="217"/>
      <c r="AK125" s="217"/>
      <c r="AL125" s="217"/>
      <c r="AM125" s="217"/>
      <c r="AN125" s="217"/>
      <c r="AO125" s="217"/>
      <c r="AP125" s="217"/>
      <c r="AQ125" s="217"/>
    </row>
    <row r="126" spans="1:55" s="318" customFormat="1" ht="15.75" hidden="1" x14ac:dyDescent="0.3">
      <c r="A126" s="81" t="s">
        <v>9421</v>
      </c>
      <c r="B126" s="217">
        <v>159</v>
      </c>
      <c r="C126" s="217">
        <v>18</v>
      </c>
      <c r="D126" s="217"/>
      <c r="E126" s="217"/>
      <c r="F126" s="217"/>
      <c r="G126" s="217"/>
      <c r="H126" s="217"/>
      <c r="I126" s="217"/>
      <c r="J126" s="217">
        <v>10</v>
      </c>
      <c r="K126" s="217"/>
      <c r="L126" s="217"/>
      <c r="M126" s="217"/>
      <c r="N126" s="217"/>
      <c r="O126" s="217"/>
      <c r="P126" s="217">
        <v>18</v>
      </c>
      <c r="Q126" s="217"/>
      <c r="R126" s="217"/>
      <c r="S126" s="217"/>
      <c r="T126" s="217">
        <v>14</v>
      </c>
      <c r="U126" s="217"/>
      <c r="V126" s="217">
        <v>4</v>
      </c>
      <c r="W126" s="217">
        <v>3</v>
      </c>
      <c r="X126" s="217"/>
      <c r="Y126" s="217"/>
      <c r="Z126" s="217">
        <v>27</v>
      </c>
      <c r="AA126" s="217"/>
      <c r="AB126" s="217"/>
      <c r="AC126" s="217"/>
      <c r="AD126" s="217"/>
      <c r="AE126" s="217"/>
      <c r="AF126" s="217"/>
      <c r="AG126" s="217"/>
      <c r="AH126" s="217"/>
      <c r="AI126" s="217"/>
      <c r="AJ126" s="217">
        <v>55</v>
      </c>
      <c r="AK126" s="217"/>
      <c r="AL126" s="217"/>
      <c r="AM126" s="217"/>
      <c r="AN126" s="217"/>
      <c r="AO126" s="217">
        <v>10</v>
      </c>
      <c r="AP126" s="217"/>
      <c r="AQ126" s="217"/>
    </row>
    <row r="127" spans="1:55" s="318" customFormat="1" ht="15.75" hidden="1" x14ac:dyDescent="0.3">
      <c r="A127" s="81" t="s">
        <v>9433</v>
      </c>
      <c r="B127" s="217">
        <f>SUM(C127:AQ127)</f>
        <v>6</v>
      </c>
      <c r="C127" s="217"/>
      <c r="D127" s="217"/>
      <c r="E127" s="217"/>
      <c r="F127" s="217"/>
      <c r="G127" s="217"/>
      <c r="H127" s="217"/>
      <c r="I127" s="217"/>
      <c r="J127" s="217"/>
      <c r="K127" s="217"/>
      <c r="L127" s="217"/>
      <c r="M127" s="217"/>
      <c r="N127" s="217"/>
      <c r="O127" s="217"/>
      <c r="P127" s="217"/>
      <c r="Q127" s="217"/>
      <c r="R127" s="217"/>
      <c r="S127" s="217"/>
      <c r="T127" s="217"/>
      <c r="U127" s="217"/>
      <c r="V127" s="217"/>
      <c r="W127" s="217">
        <v>2</v>
      </c>
      <c r="X127" s="217"/>
      <c r="Y127" s="217"/>
      <c r="Z127" s="217"/>
      <c r="AA127" s="217"/>
      <c r="AB127" s="217"/>
      <c r="AC127" s="217"/>
      <c r="AD127" s="217"/>
      <c r="AE127" s="217"/>
      <c r="AF127" s="217"/>
      <c r="AG127" s="217"/>
      <c r="AH127" s="217"/>
      <c r="AI127" s="217"/>
      <c r="AJ127" s="217">
        <v>2</v>
      </c>
      <c r="AK127" s="217"/>
      <c r="AL127" s="217"/>
      <c r="AM127" s="217"/>
      <c r="AN127" s="217"/>
      <c r="AO127" s="217">
        <v>2</v>
      </c>
      <c r="AP127" s="217"/>
      <c r="AQ127" s="217"/>
    </row>
    <row r="128" spans="1:55" s="347" customFormat="1" hidden="1" x14ac:dyDescent="0.3">
      <c r="A128" s="81" t="s">
        <v>9514</v>
      </c>
      <c r="B128" s="48">
        <v>80</v>
      </c>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v>80</v>
      </c>
      <c r="AF128" s="48"/>
      <c r="AG128" s="48"/>
      <c r="AH128" s="48"/>
      <c r="AI128" s="48"/>
      <c r="AJ128" s="48"/>
      <c r="AK128" s="48"/>
      <c r="AL128" s="48"/>
      <c r="AM128" s="48"/>
      <c r="AN128" s="48"/>
      <c r="AO128" s="48"/>
      <c r="AP128" s="48"/>
      <c r="AQ128" s="48"/>
    </row>
    <row r="129" spans="1:43" s="11" customFormat="1" ht="15.75" hidden="1" x14ac:dyDescent="0.25">
      <c r="A129" s="1" t="s">
        <v>9586</v>
      </c>
      <c r="B129" s="1">
        <v>26</v>
      </c>
      <c r="C129" s="1"/>
      <c r="D129" s="1"/>
      <c r="E129" s="1"/>
      <c r="F129" s="1"/>
      <c r="G129" s="1"/>
      <c r="H129" s="1"/>
      <c r="I129" s="1">
        <v>2</v>
      </c>
      <c r="J129" s="1"/>
      <c r="K129" s="1"/>
      <c r="L129" s="1"/>
      <c r="M129" s="1"/>
      <c r="N129" s="1"/>
      <c r="O129" s="1"/>
      <c r="P129" s="1">
        <v>2</v>
      </c>
      <c r="Q129" s="1"/>
      <c r="R129" s="1"/>
      <c r="S129" s="1"/>
      <c r="T129" s="1"/>
      <c r="U129" s="1"/>
      <c r="V129" s="1"/>
      <c r="W129" s="1"/>
      <c r="X129" s="1"/>
      <c r="Y129" s="1"/>
      <c r="Z129" s="1"/>
      <c r="AA129" s="1"/>
      <c r="AB129" s="1"/>
      <c r="AC129" s="1"/>
      <c r="AD129" s="1"/>
      <c r="AE129" s="1">
        <v>20</v>
      </c>
      <c r="AF129" s="1"/>
      <c r="AG129" s="1"/>
      <c r="AH129" s="1"/>
      <c r="AI129" s="1"/>
      <c r="AJ129" s="1">
        <v>2</v>
      </c>
      <c r="AK129" s="1"/>
      <c r="AL129" s="1"/>
      <c r="AM129" s="1"/>
      <c r="AN129" s="1"/>
      <c r="AO129" s="1"/>
      <c r="AP129" s="1"/>
      <c r="AQ129" s="1"/>
    </row>
    <row r="130" spans="1:43" s="270" customFormat="1" x14ac:dyDescent="0.3">
      <c r="A130" s="162"/>
    </row>
    <row r="131" spans="1:43" s="270" customFormat="1" x14ac:dyDescent="0.3">
      <c r="A131" s="162"/>
    </row>
    <row r="132" spans="1:43" s="270" customFormat="1" x14ac:dyDescent="0.3">
      <c r="A132" s="162"/>
    </row>
    <row r="133" spans="1:43" s="270" customFormat="1" x14ac:dyDescent="0.3">
      <c r="A133" s="162"/>
    </row>
    <row r="134" spans="1:43" s="270" customFormat="1" x14ac:dyDescent="0.3">
      <c r="A134" s="162"/>
    </row>
    <row r="135" spans="1:43" s="270" customFormat="1" x14ac:dyDescent="0.3">
      <c r="A135" s="162"/>
    </row>
    <row r="136" spans="1:43" s="270" customFormat="1" x14ac:dyDescent="0.3">
      <c r="A136" s="162"/>
    </row>
    <row r="137" spans="1:43" s="270" customFormat="1" x14ac:dyDescent="0.3">
      <c r="A137" s="162"/>
    </row>
    <row r="138" spans="1:43" s="270" customFormat="1" x14ac:dyDescent="0.3">
      <c r="A138" s="162"/>
    </row>
  </sheetData>
  <autoFilter ref="A1:BU129">
    <filterColumn colId="0">
      <customFilters>
        <customFilter val="*лазерн*"/>
      </custom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97"/>
  <sheetViews>
    <sheetView workbookViewId="0">
      <pane xSplit="1" ySplit="1" topLeftCell="BA185" activePane="bottomRight" state="frozen"/>
      <selection pane="topRight" activeCell="B1" sqref="B1"/>
      <selection pane="bottomLeft" activeCell="A2" sqref="A2"/>
      <selection pane="bottomRight" activeCell="A196" sqref="A196"/>
    </sheetView>
  </sheetViews>
  <sheetFormatPr defaultRowHeight="18.75" x14ac:dyDescent="0.3"/>
  <cols>
    <col min="1" max="1" width="31.8984375" style="56" customWidth="1"/>
    <col min="2" max="2" width="7.59765625" customWidth="1"/>
    <col min="3" max="3" width="5.8984375" bestFit="1" customWidth="1"/>
    <col min="4" max="4" width="5.3984375" bestFit="1" customWidth="1"/>
    <col min="5" max="9" width="3.296875" bestFit="1" customWidth="1"/>
    <col min="10" max="10" width="3.8984375" bestFit="1" customWidth="1"/>
    <col min="11" max="11" width="4.3984375" bestFit="1" customWidth="1"/>
    <col min="12" max="13" width="5.3984375" bestFit="1" customWidth="1"/>
    <col min="14" max="14" width="3.296875" bestFit="1" customWidth="1"/>
    <col min="15" max="16" width="4.3984375" bestFit="1" customWidth="1"/>
    <col min="17" max="18" width="5.3984375" bestFit="1" customWidth="1"/>
    <col min="19" max="19" width="4.3984375" bestFit="1" customWidth="1"/>
    <col min="20" max="21" width="5.3984375" bestFit="1" customWidth="1"/>
    <col min="22" max="22" width="3.296875" bestFit="1" customWidth="1"/>
    <col min="23" max="23" width="5.8984375" bestFit="1" customWidth="1"/>
    <col min="24" max="26" width="3.296875" bestFit="1" customWidth="1"/>
    <col min="27" max="27" width="5.3984375" bestFit="1" customWidth="1"/>
    <col min="28" max="29" width="3.296875" bestFit="1" customWidth="1"/>
    <col min="30" max="31" width="3.8984375" bestFit="1" customWidth="1"/>
    <col min="32" max="33" width="3.296875" bestFit="1" customWidth="1"/>
    <col min="34" max="34" width="5.3984375" bestFit="1" customWidth="1"/>
    <col min="35" max="40" width="3.296875" bestFit="1" customWidth="1"/>
    <col min="41" max="41" width="3.8984375" bestFit="1" customWidth="1"/>
    <col min="42" max="52" width="3.296875" bestFit="1" customWidth="1"/>
    <col min="53" max="53" width="5.3984375" bestFit="1" customWidth="1"/>
    <col min="54" max="54" width="3.296875" bestFit="1" customWidth="1"/>
    <col min="55" max="56" width="3.8984375" bestFit="1" customWidth="1"/>
    <col min="57" max="58" width="3.296875" bestFit="1" customWidth="1"/>
    <col min="59" max="59" width="4.19921875" bestFit="1" customWidth="1"/>
    <col min="60" max="61" width="3.296875" bestFit="1" customWidth="1"/>
    <col min="62" max="62" width="5.3984375" bestFit="1" customWidth="1"/>
    <col min="63" max="63" width="3.296875" bestFit="1" customWidth="1"/>
    <col min="64" max="64" width="3.8984375" bestFit="1" customWidth="1"/>
    <col min="65" max="66" width="3.296875" bestFit="1" customWidth="1"/>
    <col min="67" max="67" width="4.8984375" bestFit="1" customWidth="1"/>
    <col min="68" max="82" width="3.296875" bestFit="1" customWidth="1"/>
  </cols>
  <sheetData>
    <row r="1" spans="1:82" s="35" customFormat="1" ht="143.25" customHeight="1" x14ac:dyDescent="0.3">
      <c r="A1" s="356" t="s">
        <v>117</v>
      </c>
      <c r="B1" s="15" t="s">
        <v>118</v>
      </c>
      <c r="C1" s="15" t="s">
        <v>119</v>
      </c>
      <c r="D1" s="15" t="s">
        <v>120</v>
      </c>
      <c r="E1" s="15" t="s">
        <v>121</v>
      </c>
      <c r="F1" s="15" t="s">
        <v>122</v>
      </c>
      <c r="G1" s="15" t="s">
        <v>123</v>
      </c>
      <c r="H1" s="15" t="s">
        <v>124</v>
      </c>
      <c r="I1" s="15" t="s">
        <v>125</v>
      </c>
      <c r="J1" s="15" t="s">
        <v>126</v>
      </c>
      <c r="K1" s="15" t="s">
        <v>127</v>
      </c>
      <c r="L1" s="15" t="s">
        <v>128</v>
      </c>
      <c r="M1" s="15" t="s">
        <v>129</v>
      </c>
      <c r="N1" s="15" t="s">
        <v>130</v>
      </c>
      <c r="O1" s="15" t="s">
        <v>131</v>
      </c>
      <c r="P1" s="15" t="s">
        <v>132</v>
      </c>
      <c r="Q1" s="15" t="s">
        <v>133</v>
      </c>
      <c r="R1" s="15" t="s">
        <v>134</v>
      </c>
      <c r="S1" s="15" t="s">
        <v>135</v>
      </c>
      <c r="T1" s="15" t="s">
        <v>136</v>
      </c>
      <c r="U1" s="15" t="s">
        <v>137</v>
      </c>
      <c r="V1" s="15" t="s">
        <v>138</v>
      </c>
      <c r="W1" s="15" t="s">
        <v>139</v>
      </c>
      <c r="X1" s="15" t="s">
        <v>140</v>
      </c>
      <c r="Y1" s="15" t="s">
        <v>141</v>
      </c>
      <c r="Z1" s="15" t="s">
        <v>142</v>
      </c>
      <c r="AA1" s="15" t="s">
        <v>143</v>
      </c>
      <c r="AB1" s="15" t="s">
        <v>144</v>
      </c>
      <c r="AC1" s="15" t="s">
        <v>145</v>
      </c>
      <c r="AD1" s="15" t="s">
        <v>146</v>
      </c>
      <c r="AE1" s="15" t="s">
        <v>147</v>
      </c>
      <c r="AF1" s="15" t="s">
        <v>148</v>
      </c>
      <c r="AG1" s="15" t="s">
        <v>149</v>
      </c>
      <c r="AH1" s="15" t="s">
        <v>150</v>
      </c>
      <c r="AI1" s="15" t="s">
        <v>151</v>
      </c>
      <c r="AJ1" s="15" t="s">
        <v>152</v>
      </c>
      <c r="AK1" s="15" t="s">
        <v>153</v>
      </c>
      <c r="AL1" s="15" t="s">
        <v>154</v>
      </c>
      <c r="AM1" s="15" t="s">
        <v>155</v>
      </c>
      <c r="AN1" s="15" t="s">
        <v>156</v>
      </c>
      <c r="AO1" s="15" t="s">
        <v>157</v>
      </c>
      <c r="AP1" s="15" t="s">
        <v>158</v>
      </c>
      <c r="AQ1" s="15" t="s">
        <v>159</v>
      </c>
      <c r="AR1" s="15" t="s">
        <v>160</v>
      </c>
      <c r="AS1" s="15" t="s">
        <v>161</v>
      </c>
      <c r="AT1" s="15" t="s">
        <v>162</v>
      </c>
      <c r="AU1" s="15" t="s">
        <v>163</v>
      </c>
      <c r="AV1" s="15" t="s">
        <v>164</v>
      </c>
      <c r="AW1" s="15" t="s">
        <v>165</v>
      </c>
      <c r="AX1" s="15" t="s">
        <v>166</v>
      </c>
      <c r="AY1" s="15" t="s">
        <v>167</v>
      </c>
      <c r="AZ1" s="15" t="s">
        <v>168</v>
      </c>
      <c r="BA1" s="15" t="s">
        <v>169</v>
      </c>
      <c r="BB1" s="15" t="s">
        <v>170</v>
      </c>
      <c r="BC1" s="15" t="s">
        <v>171</v>
      </c>
      <c r="BD1" s="15" t="s">
        <v>172</v>
      </c>
      <c r="BE1" s="15" t="s">
        <v>173</v>
      </c>
      <c r="BF1" s="15" t="s">
        <v>174</v>
      </c>
      <c r="BG1" s="15" t="s">
        <v>175</v>
      </c>
      <c r="BH1" s="15" t="s">
        <v>176</v>
      </c>
      <c r="BI1" s="15" t="s">
        <v>177</v>
      </c>
      <c r="BJ1" s="15" t="s">
        <v>178</v>
      </c>
      <c r="BK1" s="15" t="s">
        <v>116</v>
      </c>
      <c r="BL1" s="15" t="s">
        <v>1280</v>
      </c>
      <c r="BM1" s="15" t="s">
        <v>180</v>
      </c>
      <c r="BN1" s="15" t="s">
        <v>181</v>
      </c>
      <c r="BO1" s="15" t="s">
        <v>182</v>
      </c>
      <c r="BP1" s="15" t="s">
        <v>183</v>
      </c>
      <c r="BQ1" s="15" t="s">
        <v>184</v>
      </c>
      <c r="BR1" s="15" t="s">
        <v>185</v>
      </c>
      <c r="BS1" s="15" t="s">
        <v>186</v>
      </c>
      <c r="BT1" s="15" t="s">
        <v>187</v>
      </c>
      <c r="BU1" s="15" t="s">
        <v>188</v>
      </c>
      <c r="BV1" s="15" t="s">
        <v>189</v>
      </c>
      <c r="BW1" s="15" t="s">
        <v>190</v>
      </c>
      <c r="BX1" s="15" t="s">
        <v>191</v>
      </c>
      <c r="BY1" s="15" t="s">
        <v>192</v>
      </c>
      <c r="BZ1" s="15" t="s">
        <v>193</v>
      </c>
      <c r="CA1" s="15" t="s">
        <v>194</v>
      </c>
      <c r="CB1" s="15" t="s">
        <v>195</v>
      </c>
      <c r="CC1" s="15" t="s">
        <v>196</v>
      </c>
      <c r="CD1" s="15" t="s">
        <v>197</v>
      </c>
    </row>
    <row r="2" spans="1:82" x14ac:dyDescent="0.3">
      <c r="A2" s="54" t="s">
        <v>1256</v>
      </c>
      <c r="B2" s="362">
        <v>29.4</v>
      </c>
      <c r="C2" s="362"/>
      <c r="D2" s="362"/>
      <c r="E2" s="362"/>
      <c r="F2" s="362"/>
      <c r="G2" s="362"/>
      <c r="H2" s="362"/>
      <c r="I2" s="362"/>
      <c r="J2" s="362"/>
      <c r="K2" s="362">
        <v>0.7</v>
      </c>
      <c r="L2" s="362"/>
      <c r="M2" s="362"/>
      <c r="N2" s="362"/>
      <c r="O2" s="362"/>
      <c r="P2" s="362"/>
      <c r="Q2" s="362"/>
      <c r="R2" s="362"/>
      <c r="S2" s="362"/>
      <c r="T2" s="362"/>
      <c r="U2" s="362"/>
      <c r="V2" s="362"/>
      <c r="W2" s="362"/>
      <c r="X2" s="362"/>
      <c r="Y2" s="362"/>
      <c r="Z2" s="362"/>
      <c r="AA2" s="362"/>
      <c r="AB2" s="362">
        <v>4.4000000000000004</v>
      </c>
      <c r="AC2" s="362"/>
      <c r="AD2" s="362"/>
      <c r="AE2" s="362">
        <v>4.8</v>
      </c>
      <c r="AF2" s="362"/>
      <c r="AG2" s="362"/>
      <c r="AH2" s="362"/>
      <c r="AI2" s="362"/>
      <c r="AJ2" s="362"/>
      <c r="AK2" s="362">
        <v>4.5999999999999996</v>
      </c>
      <c r="AL2" s="362">
        <v>4.5</v>
      </c>
      <c r="AM2" s="362"/>
      <c r="AN2" s="362"/>
      <c r="AO2" s="362"/>
      <c r="AP2" s="362"/>
      <c r="AQ2" s="362"/>
      <c r="AR2" s="362"/>
      <c r="AS2" s="362"/>
      <c r="AT2" s="362"/>
      <c r="AU2" s="362"/>
      <c r="AV2" s="362"/>
      <c r="AW2" s="362"/>
      <c r="AX2" s="377"/>
      <c r="AY2" s="362"/>
      <c r="AZ2" s="362"/>
      <c r="BA2" s="362"/>
      <c r="BB2" s="362"/>
      <c r="BC2" s="362"/>
      <c r="BD2" s="362"/>
      <c r="BE2" s="362"/>
      <c r="BF2" s="362"/>
      <c r="BG2" s="362">
        <v>6</v>
      </c>
      <c r="BH2" s="362"/>
      <c r="BI2" s="362"/>
      <c r="BJ2" s="362"/>
      <c r="BK2" s="362"/>
      <c r="BL2" s="362"/>
      <c r="BM2" s="362"/>
      <c r="BN2" s="362"/>
      <c r="BO2" s="362"/>
      <c r="BP2" s="362"/>
      <c r="BQ2" s="362"/>
      <c r="BR2" s="362">
        <v>4.4000000000000004</v>
      </c>
      <c r="BS2" s="362"/>
      <c r="BT2" s="362"/>
      <c r="BU2" s="362"/>
      <c r="BV2" s="362"/>
      <c r="BW2" s="362"/>
      <c r="BX2" s="362"/>
      <c r="BY2" s="362"/>
      <c r="BZ2" s="362"/>
      <c r="CA2" s="362"/>
      <c r="CB2" s="362"/>
      <c r="CC2" s="362"/>
      <c r="CD2" s="362"/>
    </row>
    <row r="3" spans="1:82" x14ac:dyDescent="0.3">
      <c r="A3" s="54" t="s">
        <v>1258</v>
      </c>
      <c r="B3" s="362">
        <v>24</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77"/>
      <c r="AY3" s="362"/>
      <c r="AZ3" s="362"/>
      <c r="BA3" s="362"/>
      <c r="BB3" s="362"/>
      <c r="BC3" s="362">
        <v>18</v>
      </c>
      <c r="BD3" s="362">
        <v>6</v>
      </c>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row>
    <row r="4" spans="1:82" x14ac:dyDescent="0.3">
      <c r="A4" s="54" t="s">
        <v>1259</v>
      </c>
      <c r="B4" s="362">
        <v>16</v>
      </c>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v>16</v>
      </c>
      <c r="AX4" s="377"/>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row>
    <row r="5" spans="1:82" x14ac:dyDescent="0.3">
      <c r="A5" s="54" t="s">
        <v>1260</v>
      </c>
      <c r="B5" s="362">
        <v>250</v>
      </c>
      <c r="C5" s="362"/>
      <c r="D5" s="362"/>
      <c r="E5" s="362"/>
      <c r="F5" s="362"/>
      <c r="G5" s="362"/>
      <c r="H5" s="362"/>
      <c r="I5" s="362"/>
      <c r="J5" s="362">
        <v>250</v>
      </c>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77"/>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row>
    <row r="6" spans="1:82" x14ac:dyDescent="0.3">
      <c r="A6" s="54" t="s">
        <v>1308</v>
      </c>
      <c r="B6" s="362">
        <v>8</v>
      </c>
      <c r="C6" s="362">
        <v>8</v>
      </c>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77"/>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row>
    <row r="7" spans="1:82" x14ac:dyDescent="0.3">
      <c r="A7" s="54" t="s">
        <v>1380</v>
      </c>
      <c r="B7" s="362">
        <v>660</v>
      </c>
      <c r="C7" s="362">
        <v>60</v>
      </c>
      <c r="D7" s="362"/>
      <c r="E7" s="362"/>
      <c r="F7" s="362"/>
      <c r="G7" s="362"/>
      <c r="H7" s="362"/>
      <c r="I7" s="362"/>
      <c r="J7" s="362"/>
      <c r="K7" s="362">
        <v>72</v>
      </c>
      <c r="L7" s="362"/>
      <c r="M7" s="362"/>
      <c r="N7" s="362"/>
      <c r="O7" s="362"/>
      <c r="P7" s="362"/>
      <c r="Q7" s="362"/>
      <c r="R7" s="362"/>
      <c r="S7" s="362"/>
      <c r="T7" s="362"/>
      <c r="U7" s="362"/>
      <c r="V7" s="362">
        <v>72</v>
      </c>
      <c r="W7" s="362">
        <v>120</v>
      </c>
      <c r="X7" s="362"/>
      <c r="Y7" s="362"/>
      <c r="Z7" s="362"/>
      <c r="AA7" s="362"/>
      <c r="AB7" s="362">
        <v>24</v>
      </c>
      <c r="AC7" s="362"/>
      <c r="AD7" s="362">
        <v>120</v>
      </c>
      <c r="AE7" s="362">
        <v>120</v>
      </c>
      <c r="AF7" s="362"/>
      <c r="AG7" s="362"/>
      <c r="AH7" s="362"/>
      <c r="AI7" s="362">
        <v>72</v>
      </c>
      <c r="AJ7" s="362"/>
      <c r="AK7" s="362"/>
      <c r="AL7" s="362"/>
      <c r="AM7" s="362"/>
      <c r="AN7" s="362"/>
      <c r="AO7" s="362"/>
      <c r="AP7" s="362"/>
      <c r="AQ7" s="362"/>
      <c r="AR7" s="362"/>
      <c r="AS7" s="362"/>
      <c r="AT7" s="362"/>
      <c r="AU7" s="362"/>
      <c r="AV7" s="362"/>
      <c r="AW7" s="362"/>
      <c r="AX7" s="377"/>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row>
    <row r="8" spans="1:82" x14ac:dyDescent="0.3">
      <c r="A8" s="54" t="s">
        <v>1405</v>
      </c>
      <c r="B8" s="362">
        <f>SUM(C8:BW8)</f>
        <v>500</v>
      </c>
      <c r="C8" s="362">
        <v>23</v>
      </c>
      <c r="D8" s="362"/>
      <c r="E8" s="362"/>
      <c r="F8" s="362"/>
      <c r="G8" s="362"/>
      <c r="H8" s="362"/>
      <c r="I8" s="362"/>
      <c r="J8" s="362"/>
      <c r="K8" s="362">
        <v>4</v>
      </c>
      <c r="L8" s="362"/>
      <c r="M8" s="362"/>
      <c r="N8" s="362"/>
      <c r="O8" s="362"/>
      <c r="P8" s="362"/>
      <c r="Q8" s="362"/>
      <c r="R8" s="362"/>
      <c r="S8" s="362"/>
      <c r="T8" s="362"/>
      <c r="U8" s="362">
        <v>2</v>
      </c>
      <c r="V8" s="362">
        <v>26</v>
      </c>
      <c r="W8" s="362">
        <v>60</v>
      </c>
      <c r="X8" s="362"/>
      <c r="Y8" s="362"/>
      <c r="Z8" s="362"/>
      <c r="AA8" s="362"/>
      <c r="AB8" s="362"/>
      <c r="AC8" s="362"/>
      <c r="AD8" s="362"/>
      <c r="AE8" s="362">
        <v>21</v>
      </c>
      <c r="AF8" s="362"/>
      <c r="AG8" s="362">
        <v>100</v>
      </c>
      <c r="AH8" s="362"/>
      <c r="AI8" s="362">
        <v>10</v>
      </c>
      <c r="AJ8" s="362"/>
      <c r="AK8" s="362">
        <v>9</v>
      </c>
      <c r="AL8" s="362">
        <v>13</v>
      </c>
      <c r="AM8" s="362"/>
      <c r="AN8" s="362"/>
      <c r="AO8" s="362"/>
      <c r="AP8" s="362"/>
      <c r="AQ8" s="362"/>
      <c r="AR8" s="362"/>
      <c r="AS8" s="362"/>
      <c r="AT8" s="362"/>
      <c r="AU8" s="362"/>
      <c r="AV8" s="362"/>
      <c r="AW8" s="362"/>
      <c r="AX8" s="377"/>
      <c r="AY8" s="362"/>
      <c r="AZ8" s="362"/>
      <c r="BA8" s="362"/>
      <c r="BB8" s="362"/>
      <c r="BC8" s="362">
        <v>21</v>
      </c>
      <c r="BD8" s="362">
        <v>15</v>
      </c>
      <c r="BE8" s="362"/>
      <c r="BF8" s="362"/>
      <c r="BG8" s="362">
        <v>117</v>
      </c>
      <c r="BH8" s="362"/>
      <c r="BI8" s="362"/>
      <c r="BJ8" s="362">
        <v>23</v>
      </c>
      <c r="BK8" s="362"/>
      <c r="BL8" s="362"/>
      <c r="BM8" s="362">
        <v>13</v>
      </c>
      <c r="BN8" s="362"/>
      <c r="BO8" s="362"/>
      <c r="BP8" s="362"/>
      <c r="BQ8" s="362"/>
      <c r="BR8" s="362">
        <v>17</v>
      </c>
      <c r="BS8" s="362"/>
      <c r="BT8" s="362"/>
      <c r="BU8" s="362">
        <v>26</v>
      </c>
      <c r="BV8" s="362"/>
      <c r="BW8" s="362"/>
      <c r="BX8" s="362"/>
      <c r="BY8" s="362"/>
      <c r="BZ8" s="362"/>
      <c r="CA8" s="362"/>
      <c r="CB8" s="362"/>
      <c r="CC8" s="362"/>
      <c r="CD8" s="362"/>
    </row>
    <row r="9" spans="1:82" x14ac:dyDescent="0.3">
      <c r="A9" s="54" t="s">
        <v>1482</v>
      </c>
      <c r="B9" s="362">
        <v>300</v>
      </c>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77"/>
      <c r="AY9" s="362"/>
      <c r="AZ9" s="362"/>
      <c r="BA9" s="362"/>
      <c r="BB9" s="362"/>
      <c r="BC9" s="362">
        <v>300</v>
      </c>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row>
    <row r="10" spans="1:82" x14ac:dyDescent="0.3">
      <c r="A10" s="54" t="s">
        <v>1492</v>
      </c>
      <c r="B10" s="362">
        <v>240</v>
      </c>
      <c r="C10" s="362"/>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77"/>
      <c r="AY10" s="362"/>
      <c r="AZ10" s="362"/>
      <c r="BA10" s="362"/>
      <c r="BB10" s="362"/>
      <c r="BC10" s="362">
        <v>135</v>
      </c>
      <c r="BD10" s="362">
        <v>45</v>
      </c>
      <c r="BE10" s="362">
        <v>60</v>
      </c>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row>
    <row r="11" spans="1:82" x14ac:dyDescent="0.3">
      <c r="A11" s="54" t="s">
        <v>1504</v>
      </c>
      <c r="B11" s="362">
        <v>500</v>
      </c>
      <c r="C11" s="362">
        <v>31</v>
      </c>
      <c r="D11" s="362"/>
      <c r="E11" s="362"/>
      <c r="F11" s="362">
        <v>56</v>
      </c>
      <c r="G11" s="362"/>
      <c r="H11" s="362"/>
      <c r="I11" s="362">
        <v>2</v>
      </c>
      <c r="J11" s="362"/>
      <c r="K11" s="362">
        <v>12</v>
      </c>
      <c r="L11" s="362"/>
      <c r="M11" s="362"/>
      <c r="N11" s="362"/>
      <c r="O11" s="362">
        <v>10</v>
      </c>
      <c r="P11" s="362">
        <v>9</v>
      </c>
      <c r="Q11" s="362">
        <v>3</v>
      </c>
      <c r="R11" s="362">
        <v>9</v>
      </c>
      <c r="S11" s="362">
        <v>9</v>
      </c>
      <c r="T11" s="362">
        <v>4</v>
      </c>
      <c r="U11" s="362">
        <v>16</v>
      </c>
      <c r="V11" s="362">
        <v>3</v>
      </c>
      <c r="W11" s="362"/>
      <c r="X11" s="362"/>
      <c r="Y11" s="362"/>
      <c r="Z11" s="362"/>
      <c r="AA11" s="362"/>
      <c r="AB11" s="362"/>
      <c r="AC11" s="362"/>
      <c r="AD11" s="362"/>
      <c r="AE11" s="362">
        <v>14</v>
      </c>
      <c r="AF11" s="362"/>
      <c r="AG11" s="362"/>
      <c r="AH11" s="362"/>
      <c r="AI11" s="362">
        <v>10</v>
      </c>
      <c r="AJ11" s="362"/>
      <c r="AK11" s="362">
        <v>7</v>
      </c>
      <c r="AL11" s="362">
        <v>6</v>
      </c>
      <c r="AM11" s="362"/>
      <c r="AN11" s="362"/>
      <c r="AO11" s="362">
        <v>123</v>
      </c>
      <c r="AP11" s="362"/>
      <c r="AQ11" s="362"/>
      <c r="AR11" s="362"/>
      <c r="AS11" s="362"/>
      <c r="AT11" s="362"/>
      <c r="AU11" s="362"/>
      <c r="AV11" s="362"/>
      <c r="AW11" s="362"/>
      <c r="AX11" s="377"/>
      <c r="AY11" s="362"/>
      <c r="AZ11" s="362"/>
      <c r="BA11" s="362">
        <v>29</v>
      </c>
      <c r="BB11" s="362">
        <v>18</v>
      </c>
      <c r="BC11" s="362"/>
      <c r="BD11" s="362">
        <v>8</v>
      </c>
      <c r="BE11" s="362"/>
      <c r="BF11" s="362"/>
      <c r="BG11" s="362">
        <v>88</v>
      </c>
      <c r="BH11" s="362"/>
      <c r="BI11" s="362"/>
      <c r="BJ11" s="362">
        <v>8</v>
      </c>
      <c r="BK11" s="362"/>
      <c r="BL11" s="362"/>
      <c r="BM11" s="362"/>
      <c r="BN11" s="362"/>
      <c r="BO11" s="362"/>
      <c r="BP11" s="362"/>
      <c r="BQ11" s="362"/>
      <c r="BR11" s="362">
        <v>15</v>
      </c>
      <c r="BS11" s="362"/>
      <c r="BT11" s="362"/>
      <c r="BU11" s="362">
        <v>10</v>
      </c>
      <c r="BV11" s="362"/>
      <c r="BW11" s="362"/>
      <c r="BX11" s="362"/>
      <c r="BY11" s="362"/>
      <c r="BZ11" s="362"/>
      <c r="CA11" s="362"/>
      <c r="CB11" s="362"/>
      <c r="CC11" s="362"/>
      <c r="CD11" s="362"/>
    </row>
    <row r="12" spans="1:82" x14ac:dyDescent="0.3">
      <c r="A12" s="54" t="s">
        <v>1575</v>
      </c>
      <c r="B12" s="362">
        <f>C12+G12+K12+U12+V12+Z12+AE12+AI12+AK12+AL12+AQ12+BG12+BJ12+BM12+BO12+BR12+BU12+BC12</f>
        <v>610</v>
      </c>
      <c r="C12" s="362">
        <v>15</v>
      </c>
      <c r="D12" s="362"/>
      <c r="E12" s="362"/>
      <c r="F12" s="362"/>
      <c r="G12" s="362">
        <v>10</v>
      </c>
      <c r="H12" s="362"/>
      <c r="I12" s="362"/>
      <c r="J12" s="362"/>
      <c r="K12" s="362">
        <v>10</v>
      </c>
      <c r="L12" s="362"/>
      <c r="M12" s="362"/>
      <c r="N12" s="362"/>
      <c r="O12" s="362"/>
      <c r="P12" s="362"/>
      <c r="Q12" s="362"/>
      <c r="R12" s="362"/>
      <c r="S12" s="362"/>
      <c r="T12" s="362"/>
      <c r="U12" s="362">
        <v>10</v>
      </c>
      <c r="V12" s="362">
        <v>10</v>
      </c>
      <c r="W12" s="362"/>
      <c r="X12" s="362"/>
      <c r="Y12" s="362"/>
      <c r="Z12" s="362">
        <v>10</v>
      </c>
      <c r="AA12" s="362"/>
      <c r="AB12" s="362"/>
      <c r="AC12" s="362"/>
      <c r="AD12" s="362"/>
      <c r="AE12" s="362">
        <v>40</v>
      </c>
      <c r="AF12" s="362"/>
      <c r="AG12" s="362"/>
      <c r="AH12" s="362"/>
      <c r="AI12" s="362">
        <v>10</v>
      </c>
      <c r="AJ12" s="362"/>
      <c r="AK12" s="362">
        <v>15</v>
      </c>
      <c r="AL12" s="362">
        <v>20</v>
      </c>
      <c r="AM12" s="362"/>
      <c r="AN12" s="362"/>
      <c r="AO12" s="362"/>
      <c r="AP12" s="362"/>
      <c r="AQ12" s="362">
        <v>10</v>
      </c>
      <c r="AR12" s="362"/>
      <c r="AS12" s="362"/>
      <c r="AT12" s="362"/>
      <c r="AU12" s="362"/>
      <c r="AV12" s="362"/>
      <c r="AW12" s="362"/>
      <c r="AX12" s="377"/>
      <c r="AY12" s="362"/>
      <c r="AZ12" s="362"/>
      <c r="BA12" s="362"/>
      <c r="BB12" s="362"/>
      <c r="BC12" s="362">
        <v>10</v>
      </c>
      <c r="BD12" s="362"/>
      <c r="BE12" s="362"/>
      <c r="BF12" s="362"/>
      <c r="BG12" s="362">
        <f>260+75</f>
        <v>335</v>
      </c>
      <c r="BH12" s="362"/>
      <c r="BI12" s="362"/>
      <c r="BJ12" s="362">
        <v>20</v>
      </c>
      <c r="BK12" s="362"/>
      <c r="BL12" s="362"/>
      <c r="BM12" s="362">
        <v>15</v>
      </c>
      <c r="BN12" s="362"/>
      <c r="BO12" s="362">
        <v>20</v>
      </c>
      <c r="BP12" s="362"/>
      <c r="BQ12" s="362"/>
      <c r="BR12" s="362">
        <v>35</v>
      </c>
      <c r="BS12" s="362"/>
      <c r="BT12" s="362"/>
      <c r="BU12" s="362">
        <v>15</v>
      </c>
      <c r="BV12" s="362"/>
      <c r="BW12" s="362"/>
      <c r="BX12" s="362"/>
      <c r="BY12" s="362"/>
      <c r="BZ12" s="362"/>
      <c r="CA12" s="362"/>
      <c r="CB12" s="362"/>
      <c r="CC12" s="362"/>
      <c r="CD12" s="362"/>
    </row>
    <row r="13" spans="1:82" x14ac:dyDescent="0.3">
      <c r="A13" s="54" t="s">
        <v>1613</v>
      </c>
      <c r="B13" s="362">
        <v>100</v>
      </c>
      <c r="C13" s="362"/>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v>10</v>
      </c>
      <c r="AK13" s="362"/>
      <c r="AL13" s="362"/>
      <c r="AM13" s="362"/>
      <c r="AN13" s="362"/>
      <c r="AO13" s="362"/>
      <c r="AP13" s="362"/>
      <c r="AQ13" s="362"/>
      <c r="AR13" s="362"/>
      <c r="AS13" s="362"/>
      <c r="AT13" s="362"/>
      <c r="AU13" s="362"/>
      <c r="AV13" s="362"/>
      <c r="AW13" s="362"/>
      <c r="AX13" s="377"/>
      <c r="AY13" s="362"/>
      <c r="AZ13" s="362"/>
      <c r="BA13" s="362">
        <v>10</v>
      </c>
      <c r="BB13" s="362"/>
      <c r="BC13" s="362">
        <v>45</v>
      </c>
      <c r="BD13" s="362">
        <v>15</v>
      </c>
      <c r="BE13" s="362">
        <v>20</v>
      </c>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row>
    <row r="14" spans="1:82" x14ac:dyDescent="0.3">
      <c r="A14" s="54" t="s">
        <v>1620</v>
      </c>
      <c r="B14" s="362">
        <v>450</v>
      </c>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77"/>
      <c r="AY14" s="362"/>
      <c r="AZ14" s="362"/>
      <c r="BA14" s="362">
        <v>200</v>
      </c>
      <c r="BB14" s="362"/>
      <c r="BC14" s="362">
        <v>250</v>
      </c>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row>
    <row r="15" spans="1:82" x14ac:dyDescent="0.3">
      <c r="A15" s="54" t="s">
        <v>9571</v>
      </c>
      <c r="B15" s="362">
        <v>535</v>
      </c>
      <c r="C15" s="362">
        <v>17</v>
      </c>
      <c r="D15" s="362"/>
      <c r="E15" s="362"/>
      <c r="F15" s="362"/>
      <c r="G15" s="362"/>
      <c r="H15" s="362"/>
      <c r="I15" s="362"/>
      <c r="J15" s="362"/>
      <c r="K15" s="362">
        <v>48</v>
      </c>
      <c r="L15" s="362"/>
      <c r="M15" s="362"/>
      <c r="N15" s="362"/>
      <c r="O15" s="362"/>
      <c r="P15" s="362"/>
      <c r="Q15" s="362"/>
      <c r="R15" s="362"/>
      <c r="S15" s="362"/>
      <c r="T15" s="362"/>
      <c r="U15" s="362"/>
      <c r="V15" s="362">
        <v>10</v>
      </c>
      <c r="W15" s="362"/>
      <c r="X15" s="362"/>
      <c r="Y15" s="362"/>
      <c r="Z15" s="362"/>
      <c r="AA15" s="362"/>
      <c r="AB15" s="362"/>
      <c r="AC15" s="362"/>
      <c r="AD15" s="362"/>
      <c r="AE15" s="362">
        <v>35</v>
      </c>
      <c r="AF15" s="362"/>
      <c r="AG15" s="362"/>
      <c r="AH15" s="362"/>
      <c r="AI15" s="362">
        <v>35</v>
      </c>
      <c r="AJ15" s="362"/>
      <c r="AK15" s="362">
        <v>56</v>
      </c>
      <c r="AL15" s="362">
        <v>56</v>
      </c>
      <c r="AM15" s="362"/>
      <c r="AN15" s="362"/>
      <c r="AO15" s="362">
        <v>45</v>
      </c>
      <c r="AP15" s="362"/>
      <c r="AQ15" s="362"/>
      <c r="AR15" s="362"/>
      <c r="AS15" s="362"/>
      <c r="AT15" s="362"/>
      <c r="AU15" s="362"/>
      <c r="AV15" s="362"/>
      <c r="AW15" s="362"/>
      <c r="AX15" s="377"/>
      <c r="AY15" s="362"/>
      <c r="AZ15" s="362"/>
      <c r="BA15" s="362">
        <v>12</v>
      </c>
      <c r="BB15" s="362"/>
      <c r="BC15" s="362">
        <v>42</v>
      </c>
      <c r="BD15" s="362"/>
      <c r="BE15" s="362"/>
      <c r="BF15" s="362"/>
      <c r="BG15" s="362">
        <v>90</v>
      </c>
      <c r="BH15" s="362"/>
      <c r="BI15" s="362"/>
      <c r="BJ15" s="362">
        <v>12</v>
      </c>
      <c r="BK15" s="362"/>
      <c r="BL15" s="362"/>
      <c r="BM15" s="362"/>
      <c r="BN15" s="362"/>
      <c r="BO15" s="362"/>
      <c r="BP15" s="362"/>
      <c r="BQ15" s="362"/>
      <c r="BR15" s="362">
        <v>60</v>
      </c>
      <c r="BS15" s="362"/>
      <c r="BT15" s="362"/>
      <c r="BU15" s="362">
        <v>15</v>
      </c>
      <c r="BV15" s="362"/>
      <c r="BW15" s="362"/>
      <c r="BX15" s="362"/>
      <c r="BY15" s="362"/>
      <c r="BZ15" s="362"/>
      <c r="CA15" s="362"/>
      <c r="CB15" s="362"/>
      <c r="CC15" s="362"/>
      <c r="CD15" s="362"/>
    </row>
    <row r="16" spans="1:82" x14ac:dyDescent="0.3">
      <c r="A16" s="54" t="s">
        <v>1813</v>
      </c>
      <c r="B16" s="362">
        <v>65</v>
      </c>
      <c r="C16" s="362"/>
      <c r="D16" s="362"/>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v>15</v>
      </c>
      <c r="AP16" s="362"/>
      <c r="AQ16" s="362"/>
      <c r="AR16" s="362"/>
      <c r="AS16" s="362"/>
      <c r="AT16" s="362"/>
      <c r="AU16" s="362"/>
      <c r="AV16" s="362"/>
      <c r="AW16" s="362"/>
      <c r="AX16" s="377"/>
      <c r="AY16" s="362"/>
      <c r="AZ16" s="362"/>
      <c r="BA16" s="362"/>
      <c r="BB16" s="362"/>
      <c r="BC16" s="362">
        <v>20</v>
      </c>
      <c r="BD16" s="362"/>
      <c r="BE16" s="362"/>
      <c r="BF16" s="362"/>
      <c r="BG16" s="362">
        <v>30</v>
      </c>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row>
    <row r="17" spans="1:82" x14ac:dyDescent="0.3">
      <c r="A17" s="54" t="s">
        <v>1814</v>
      </c>
      <c r="B17" s="362">
        <v>30</v>
      </c>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v>15</v>
      </c>
      <c r="AP17" s="362"/>
      <c r="AQ17" s="362"/>
      <c r="AR17" s="362"/>
      <c r="AS17" s="362"/>
      <c r="AT17" s="362"/>
      <c r="AU17" s="362"/>
      <c r="AV17" s="362"/>
      <c r="AW17" s="362"/>
      <c r="AX17" s="377"/>
      <c r="AY17" s="362"/>
      <c r="AZ17" s="362"/>
      <c r="BA17" s="362"/>
      <c r="BB17" s="362"/>
      <c r="BC17" s="362"/>
      <c r="BD17" s="362"/>
      <c r="BE17" s="362"/>
      <c r="BF17" s="362"/>
      <c r="BG17" s="362">
        <v>15</v>
      </c>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row>
    <row r="18" spans="1:82" x14ac:dyDescent="0.3">
      <c r="A18" s="54" t="s">
        <v>1815</v>
      </c>
      <c r="B18" s="362">
        <v>30</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v>15</v>
      </c>
      <c r="AP18" s="362"/>
      <c r="AQ18" s="362"/>
      <c r="AR18" s="362"/>
      <c r="AS18" s="362"/>
      <c r="AT18" s="362"/>
      <c r="AU18" s="362"/>
      <c r="AV18" s="362"/>
      <c r="AW18" s="362"/>
      <c r="AX18" s="377"/>
      <c r="AY18" s="362"/>
      <c r="AZ18" s="362"/>
      <c r="BA18" s="362"/>
      <c r="BB18" s="362"/>
      <c r="BC18" s="362"/>
      <c r="BD18" s="362"/>
      <c r="BE18" s="362"/>
      <c r="BF18" s="362"/>
      <c r="BG18" s="362">
        <v>15</v>
      </c>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row>
    <row r="19" spans="1:82" x14ac:dyDescent="0.3">
      <c r="A19" s="54" t="s">
        <v>1816</v>
      </c>
      <c r="B19" s="362">
        <v>15</v>
      </c>
      <c r="C19" s="362"/>
      <c r="D19" s="362"/>
      <c r="E19" s="362"/>
      <c r="F19" s="362">
        <v>15</v>
      </c>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77"/>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row>
    <row r="20" spans="1:82" x14ac:dyDescent="0.3">
      <c r="A20" s="54" t="s">
        <v>1823</v>
      </c>
      <c r="B20" s="362">
        <v>20</v>
      </c>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v>20</v>
      </c>
      <c r="AM20" s="362"/>
      <c r="AN20" s="362"/>
      <c r="AO20" s="362"/>
      <c r="AP20" s="362"/>
      <c r="AQ20" s="362"/>
      <c r="AR20" s="362"/>
      <c r="AS20" s="362"/>
      <c r="AT20" s="362"/>
      <c r="AU20" s="362"/>
      <c r="AV20" s="362"/>
      <c r="AW20" s="362"/>
      <c r="AX20" s="377"/>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row>
    <row r="21" spans="1:82" x14ac:dyDescent="0.3">
      <c r="A21" s="54" t="s">
        <v>1847</v>
      </c>
      <c r="B21" s="362">
        <f>SUM(C21:BW21)</f>
        <v>200</v>
      </c>
      <c r="C21" s="362"/>
      <c r="D21" s="362"/>
      <c r="E21" s="362"/>
      <c r="F21" s="362"/>
      <c r="G21" s="362"/>
      <c r="H21" s="362"/>
      <c r="I21" s="362">
        <v>15</v>
      </c>
      <c r="J21" s="362"/>
      <c r="K21" s="362"/>
      <c r="L21" s="362"/>
      <c r="M21" s="362"/>
      <c r="N21" s="362"/>
      <c r="O21" s="362"/>
      <c r="P21" s="362"/>
      <c r="Q21" s="362"/>
      <c r="R21" s="362"/>
      <c r="S21" s="362"/>
      <c r="T21" s="362"/>
      <c r="U21" s="362"/>
      <c r="V21" s="362">
        <v>10</v>
      </c>
      <c r="W21" s="362"/>
      <c r="X21" s="362"/>
      <c r="Y21" s="362"/>
      <c r="Z21" s="362">
        <v>4</v>
      </c>
      <c r="AA21" s="362"/>
      <c r="AB21" s="362"/>
      <c r="AC21" s="362"/>
      <c r="AD21" s="362"/>
      <c r="AE21" s="362">
        <v>29</v>
      </c>
      <c r="AF21" s="362"/>
      <c r="AG21" s="362"/>
      <c r="AH21" s="362"/>
      <c r="AI21" s="362"/>
      <c r="AJ21" s="362"/>
      <c r="AK21" s="362">
        <v>6</v>
      </c>
      <c r="AL21" s="362">
        <v>12</v>
      </c>
      <c r="AM21" s="362"/>
      <c r="AN21" s="362"/>
      <c r="AO21" s="362"/>
      <c r="AP21" s="362"/>
      <c r="AQ21" s="362"/>
      <c r="AR21" s="362"/>
      <c r="AS21" s="362"/>
      <c r="AT21" s="362"/>
      <c r="AU21" s="362"/>
      <c r="AV21" s="362">
        <v>3</v>
      </c>
      <c r="AW21" s="362"/>
      <c r="AX21" s="377"/>
      <c r="AY21" s="362"/>
      <c r="AZ21" s="362"/>
      <c r="BA21" s="362"/>
      <c r="BB21" s="362">
        <v>11</v>
      </c>
      <c r="BC21" s="362"/>
      <c r="BD21" s="362"/>
      <c r="BE21" s="362"/>
      <c r="BF21" s="362"/>
      <c r="BG21" s="362">
        <v>62</v>
      </c>
      <c r="BH21" s="362"/>
      <c r="BI21" s="362"/>
      <c r="BJ21" s="362">
        <v>17</v>
      </c>
      <c r="BK21" s="362"/>
      <c r="BL21" s="362"/>
      <c r="BM21" s="362">
        <v>9</v>
      </c>
      <c r="BN21" s="362"/>
      <c r="BO21" s="362"/>
      <c r="BP21" s="362"/>
      <c r="BQ21" s="362"/>
      <c r="BR21" s="362">
        <v>16</v>
      </c>
      <c r="BS21" s="362"/>
      <c r="BT21" s="362"/>
      <c r="BU21" s="362">
        <v>6</v>
      </c>
      <c r="BV21" s="362"/>
      <c r="BW21" s="362"/>
      <c r="BX21" s="362"/>
      <c r="BY21" s="362"/>
      <c r="BZ21" s="362"/>
      <c r="CA21" s="362"/>
      <c r="CB21" s="362"/>
      <c r="CC21" s="362"/>
      <c r="CD21" s="362"/>
    </row>
    <row r="22" spans="1:82" x14ac:dyDescent="0.3">
      <c r="A22" s="54" t="s">
        <v>1860</v>
      </c>
      <c r="B22" s="362">
        <v>501</v>
      </c>
      <c r="C22" s="362">
        <v>22</v>
      </c>
      <c r="D22" s="362"/>
      <c r="E22" s="362"/>
      <c r="F22" s="362"/>
      <c r="G22" s="362"/>
      <c r="H22" s="362"/>
      <c r="I22" s="362">
        <v>6</v>
      </c>
      <c r="J22" s="362"/>
      <c r="K22" s="362">
        <v>12</v>
      </c>
      <c r="L22" s="362"/>
      <c r="M22" s="362"/>
      <c r="N22" s="362"/>
      <c r="O22" s="362">
        <v>29</v>
      </c>
      <c r="P22" s="362"/>
      <c r="Q22" s="362"/>
      <c r="R22" s="362"/>
      <c r="S22" s="362">
        <v>12</v>
      </c>
      <c r="T22" s="362"/>
      <c r="U22" s="362">
        <v>10</v>
      </c>
      <c r="V22" s="362">
        <v>13</v>
      </c>
      <c r="W22" s="362"/>
      <c r="X22" s="362"/>
      <c r="Y22" s="362"/>
      <c r="Z22" s="362"/>
      <c r="AA22" s="362"/>
      <c r="AB22" s="362"/>
      <c r="AC22" s="362"/>
      <c r="AD22" s="362"/>
      <c r="AE22" s="362">
        <v>44</v>
      </c>
      <c r="AF22" s="362"/>
      <c r="AG22" s="362"/>
      <c r="AH22" s="362"/>
      <c r="AI22" s="362">
        <v>30</v>
      </c>
      <c r="AJ22" s="362"/>
      <c r="AK22" s="362">
        <v>18</v>
      </c>
      <c r="AL22" s="362">
        <v>25</v>
      </c>
      <c r="AM22" s="362"/>
      <c r="AN22" s="362"/>
      <c r="AO22" s="362">
        <v>26</v>
      </c>
      <c r="AP22" s="362"/>
      <c r="AQ22" s="362"/>
      <c r="AR22" s="362"/>
      <c r="AS22" s="362">
        <v>11</v>
      </c>
      <c r="AT22" s="362">
        <v>19</v>
      </c>
      <c r="AU22" s="362"/>
      <c r="AV22" s="362"/>
      <c r="AW22" s="362"/>
      <c r="AX22" s="377"/>
      <c r="AY22" s="362"/>
      <c r="AZ22" s="362"/>
      <c r="BA22" s="362">
        <v>18</v>
      </c>
      <c r="BB22" s="362">
        <v>18</v>
      </c>
      <c r="BC22" s="362">
        <v>20</v>
      </c>
      <c r="BD22" s="362">
        <v>22</v>
      </c>
      <c r="BE22" s="362"/>
      <c r="BF22" s="362"/>
      <c r="BG22" s="362">
        <v>25</v>
      </c>
      <c r="BH22" s="362"/>
      <c r="BI22" s="362"/>
      <c r="BJ22" s="362">
        <v>15</v>
      </c>
      <c r="BK22" s="362"/>
      <c r="BL22" s="362"/>
      <c r="BM22" s="362">
        <v>13</v>
      </c>
      <c r="BN22" s="362"/>
      <c r="BO22" s="362">
        <v>14</v>
      </c>
      <c r="BP22" s="362"/>
      <c r="BQ22" s="362">
        <v>20</v>
      </c>
      <c r="BR22" s="362">
        <v>24</v>
      </c>
      <c r="BS22" s="362"/>
      <c r="BT22" s="362"/>
      <c r="BU22" s="362">
        <v>35</v>
      </c>
      <c r="BV22" s="362"/>
      <c r="BW22" s="362"/>
      <c r="BX22" s="362"/>
      <c r="BY22" s="362"/>
      <c r="BZ22" s="362"/>
      <c r="CA22" s="362"/>
      <c r="CB22" s="362"/>
      <c r="CC22" s="362"/>
      <c r="CD22" s="362"/>
    </row>
    <row r="23" spans="1:82" x14ac:dyDescent="0.3">
      <c r="A23" s="54" t="s">
        <v>2031</v>
      </c>
      <c r="B23" s="362">
        <f>SUM(C23:BW23)</f>
        <v>518</v>
      </c>
      <c r="C23" s="362">
        <v>42</v>
      </c>
      <c r="D23" s="362">
        <v>21</v>
      </c>
      <c r="E23" s="362"/>
      <c r="F23" s="362"/>
      <c r="G23" s="362">
        <v>21</v>
      </c>
      <c r="H23" s="362"/>
      <c r="I23" s="362"/>
      <c r="J23" s="362"/>
      <c r="K23" s="362"/>
      <c r="L23" s="362">
        <v>25</v>
      </c>
      <c r="M23" s="362"/>
      <c r="N23" s="362"/>
      <c r="O23" s="362"/>
      <c r="P23" s="362"/>
      <c r="Q23" s="362"/>
      <c r="R23" s="362"/>
      <c r="S23" s="362"/>
      <c r="T23" s="362"/>
      <c r="U23" s="362">
        <v>23</v>
      </c>
      <c r="V23" s="362">
        <v>14</v>
      </c>
      <c r="W23" s="362"/>
      <c r="X23" s="362"/>
      <c r="Y23" s="362"/>
      <c r="Z23" s="362"/>
      <c r="AA23" s="362"/>
      <c r="AB23" s="362"/>
      <c r="AC23" s="362"/>
      <c r="AD23" s="362"/>
      <c r="AE23" s="362">
        <v>21</v>
      </c>
      <c r="AF23" s="362"/>
      <c r="AG23" s="362"/>
      <c r="AH23" s="362"/>
      <c r="AI23" s="362">
        <v>7</v>
      </c>
      <c r="AJ23" s="362"/>
      <c r="AK23" s="362">
        <v>26</v>
      </c>
      <c r="AL23" s="362">
        <v>24</v>
      </c>
      <c r="AM23" s="362"/>
      <c r="AN23" s="362"/>
      <c r="AO23" s="362"/>
      <c r="AP23" s="362"/>
      <c r="AQ23" s="362">
        <v>7</v>
      </c>
      <c r="AR23" s="362"/>
      <c r="AS23" s="362"/>
      <c r="AT23" s="362"/>
      <c r="AU23" s="362"/>
      <c r="AV23" s="362">
        <v>18</v>
      </c>
      <c r="AW23" s="362"/>
      <c r="AX23" s="377"/>
      <c r="AY23" s="362"/>
      <c r="AZ23" s="362"/>
      <c r="BA23" s="362"/>
      <c r="BB23" s="362"/>
      <c r="BC23" s="362"/>
      <c r="BD23" s="362"/>
      <c r="BE23" s="362"/>
      <c r="BF23" s="362"/>
      <c r="BG23" s="362">
        <v>193</v>
      </c>
      <c r="BH23" s="362"/>
      <c r="BI23" s="362"/>
      <c r="BJ23" s="362">
        <v>9</v>
      </c>
      <c r="BK23" s="362"/>
      <c r="BL23" s="362"/>
      <c r="BM23" s="362">
        <v>7</v>
      </c>
      <c r="BN23" s="362"/>
      <c r="BO23" s="362">
        <v>2</v>
      </c>
      <c r="BP23" s="362"/>
      <c r="BQ23" s="362"/>
      <c r="BR23" s="362">
        <v>44</v>
      </c>
      <c r="BS23" s="362"/>
      <c r="BT23" s="362"/>
      <c r="BU23" s="362">
        <v>14</v>
      </c>
      <c r="BV23" s="362"/>
      <c r="BW23" s="362"/>
      <c r="BX23" s="362"/>
      <c r="BY23" s="362"/>
      <c r="BZ23" s="362"/>
      <c r="CA23" s="362"/>
      <c r="CB23" s="362"/>
      <c r="CC23" s="362"/>
      <c r="CD23" s="362"/>
    </row>
    <row r="24" spans="1:82" x14ac:dyDescent="0.3">
      <c r="A24" s="54" t="s">
        <v>2068</v>
      </c>
      <c r="B24" s="362">
        <v>75</v>
      </c>
      <c r="C24" s="362">
        <v>7</v>
      </c>
      <c r="D24" s="362"/>
      <c r="E24" s="362"/>
      <c r="F24" s="362"/>
      <c r="G24" s="362">
        <v>1</v>
      </c>
      <c r="H24" s="362"/>
      <c r="I24" s="362"/>
      <c r="J24" s="362"/>
      <c r="K24" s="362">
        <v>7</v>
      </c>
      <c r="L24" s="362"/>
      <c r="M24" s="362"/>
      <c r="N24" s="362"/>
      <c r="O24" s="362"/>
      <c r="P24" s="362"/>
      <c r="Q24" s="362"/>
      <c r="R24" s="362"/>
      <c r="S24" s="362"/>
      <c r="T24" s="362"/>
      <c r="U24" s="362"/>
      <c r="V24" s="362">
        <v>3</v>
      </c>
      <c r="W24" s="362"/>
      <c r="X24" s="362"/>
      <c r="Y24" s="362"/>
      <c r="Z24" s="362"/>
      <c r="AA24" s="362"/>
      <c r="AB24" s="362"/>
      <c r="AC24" s="362"/>
      <c r="AD24" s="362"/>
      <c r="AE24" s="362">
        <v>7</v>
      </c>
      <c r="AF24" s="362"/>
      <c r="AG24" s="362"/>
      <c r="AH24" s="362"/>
      <c r="AI24" s="362"/>
      <c r="AJ24" s="362"/>
      <c r="AK24" s="362">
        <v>7</v>
      </c>
      <c r="AL24" s="362">
        <v>7</v>
      </c>
      <c r="AM24" s="362"/>
      <c r="AN24" s="362"/>
      <c r="AO24" s="362"/>
      <c r="AP24" s="362"/>
      <c r="AQ24" s="362"/>
      <c r="AR24" s="362">
        <v>2</v>
      </c>
      <c r="AS24" s="362"/>
      <c r="AT24" s="362"/>
      <c r="AU24" s="362"/>
      <c r="AV24" s="362"/>
      <c r="AW24" s="362"/>
      <c r="AX24" s="377"/>
      <c r="AY24" s="362"/>
      <c r="AZ24" s="362"/>
      <c r="BA24" s="362"/>
      <c r="BB24" s="362"/>
      <c r="BC24" s="362">
        <v>7</v>
      </c>
      <c r="BD24" s="362"/>
      <c r="BE24" s="362"/>
      <c r="BF24" s="362"/>
      <c r="BG24" s="362">
        <v>7</v>
      </c>
      <c r="BH24" s="362"/>
      <c r="BI24" s="362"/>
      <c r="BJ24" s="362"/>
      <c r="BK24" s="362"/>
      <c r="BL24" s="362"/>
      <c r="BM24" s="362">
        <v>2</v>
      </c>
      <c r="BN24" s="362"/>
      <c r="BO24" s="362">
        <v>7</v>
      </c>
      <c r="BP24" s="362"/>
      <c r="BQ24" s="362"/>
      <c r="BR24" s="362">
        <v>7</v>
      </c>
      <c r="BS24" s="362"/>
      <c r="BT24" s="362"/>
      <c r="BU24" s="362">
        <v>4</v>
      </c>
      <c r="BV24" s="362"/>
      <c r="BW24" s="362"/>
      <c r="BX24" s="362"/>
      <c r="BY24" s="362"/>
      <c r="BZ24" s="362"/>
      <c r="CA24" s="362"/>
      <c r="CB24" s="362"/>
      <c r="CC24" s="362"/>
      <c r="CD24" s="362"/>
    </row>
    <row r="25" spans="1:82" x14ac:dyDescent="0.3">
      <c r="A25" s="54" t="s">
        <v>2160</v>
      </c>
      <c r="B25" s="362">
        <v>1847</v>
      </c>
      <c r="C25" s="362">
        <v>397</v>
      </c>
      <c r="D25" s="362">
        <v>20</v>
      </c>
      <c r="E25" s="362">
        <v>0</v>
      </c>
      <c r="F25" s="362">
        <v>0</v>
      </c>
      <c r="G25" s="362">
        <v>20</v>
      </c>
      <c r="H25" s="362">
        <v>20</v>
      </c>
      <c r="I25" s="362">
        <v>20</v>
      </c>
      <c r="J25" s="362">
        <v>0</v>
      </c>
      <c r="K25" s="362">
        <v>20</v>
      </c>
      <c r="L25" s="362">
        <v>0</v>
      </c>
      <c r="M25" s="362">
        <v>0</v>
      </c>
      <c r="N25" s="362">
        <v>0</v>
      </c>
      <c r="O25" s="362">
        <v>0</v>
      </c>
      <c r="P25" s="362">
        <v>0</v>
      </c>
      <c r="Q25" s="362">
        <v>0</v>
      </c>
      <c r="R25" s="362">
        <v>0</v>
      </c>
      <c r="S25" s="362">
        <v>0</v>
      </c>
      <c r="T25" s="362">
        <v>0</v>
      </c>
      <c r="U25" s="362">
        <v>20</v>
      </c>
      <c r="V25" s="362">
        <v>20</v>
      </c>
      <c r="W25" s="362">
        <v>0</v>
      </c>
      <c r="X25" s="362">
        <v>0</v>
      </c>
      <c r="Y25" s="362">
        <v>0</v>
      </c>
      <c r="Z25" s="362">
        <v>20</v>
      </c>
      <c r="AA25" s="362">
        <v>20</v>
      </c>
      <c r="AB25" s="362">
        <v>0</v>
      </c>
      <c r="AC25" s="362">
        <v>0</v>
      </c>
      <c r="AD25" s="362">
        <v>0</v>
      </c>
      <c r="AE25" s="362">
        <v>20</v>
      </c>
      <c r="AF25" s="362">
        <v>0</v>
      </c>
      <c r="AG25" s="362">
        <v>100</v>
      </c>
      <c r="AH25" s="362">
        <v>0</v>
      </c>
      <c r="AI25" s="362">
        <v>40</v>
      </c>
      <c r="AJ25" s="362">
        <v>0</v>
      </c>
      <c r="AK25" s="362">
        <v>40</v>
      </c>
      <c r="AL25" s="362">
        <v>40</v>
      </c>
      <c r="AM25" s="362">
        <v>0</v>
      </c>
      <c r="AN25" s="362">
        <v>0</v>
      </c>
      <c r="AO25" s="362">
        <v>0</v>
      </c>
      <c r="AP25" s="362">
        <v>0</v>
      </c>
      <c r="AQ25" s="362">
        <v>20</v>
      </c>
      <c r="AR25" s="362">
        <v>20</v>
      </c>
      <c r="AS25" s="362">
        <v>0</v>
      </c>
      <c r="AT25" s="362">
        <v>0</v>
      </c>
      <c r="AU25" s="362">
        <v>0</v>
      </c>
      <c r="AV25" s="362">
        <v>20</v>
      </c>
      <c r="AW25" s="362">
        <v>100</v>
      </c>
      <c r="AX25" s="377">
        <v>0</v>
      </c>
      <c r="AY25" s="362">
        <v>0</v>
      </c>
      <c r="AZ25" s="362">
        <v>0</v>
      </c>
      <c r="BA25" s="362">
        <v>0</v>
      </c>
      <c r="BB25" s="362">
        <v>0</v>
      </c>
      <c r="BC25" s="362">
        <v>0</v>
      </c>
      <c r="BD25" s="362">
        <v>0</v>
      </c>
      <c r="BE25" s="362">
        <v>0</v>
      </c>
      <c r="BF25" s="362">
        <v>0</v>
      </c>
      <c r="BG25" s="362">
        <v>690</v>
      </c>
      <c r="BH25" s="362">
        <v>0</v>
      </c>
      <c r="BI25" s="362">
        <v>0</v>
      </c>
      <c r="BJ25" s="362">
        <v>20</v>
      </c>
      <c r="BK25" s="362">
        <v>0</v>
      </c>
      <c r="BL25" s="362">
        <v>20</v>
      </c>
      <c r="BM25" s="362">
        <v>20</v>
      </c>
      <c r="BN25" s="362">
        <v>20</v>
      </c>
      <c r="BO25" s="362">
        <v>20</v>
      </c>
      <c r="BP25" s="362">
        <v>20</v>
      </c>
      <c r="BQ25" s="362">
        <v>0</v>
      </c>
      <c r="BR25" s="362">
        <v>20</v>
      </c>
      <c r="BS25" s="362">
        <v>0</v>
      </c>
      <c r="BT25" s="362">
        <v>0</v>
      </c>
      <c r="BU25" s="362">
        <v>20</v>
      </c>
      <c r="BV25" s="362">
        <v>20</v>
      </c>
      <c r="BW25" s="362">
        <v>0</v>
      </c>
      <c r="BX25" s="362"/>
      <c r="BY25" s="362"/>
      <c r="BZ25" s="362"/>
      <c r="CA25" s="362"/>
      <c r="CB25" s="362"/>
      <c r="CC25" s="362"/>
      <c r="CD25" s="362"/>
    </row>
    <row r="26" spans="1:82" x14ac:dyDescent="0.3">
      <c r="A26" s="54" t="s">
        <v>2172</v>
      </c>
      <c r="B26" s="362">
        <v>106</v>
      </c>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77"/>
      <c r="AY26" s="362"/>
      <c r="AZ26" s="362"/>
      <c r="BA26" s="362">
        <v>12</v>
      </c>
      <c r="BB26" s="362">
        <v>36</v>
      </c>
      <c r="BC26" s="362">
        <v>33</v>
      </c>
      <c r="BD26" s="362">
        <v>25</v>
      </c>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row>
    <row r="27" spans="1:82" x14ac:dyDescent="0.3">
      <c r="A27" s="54" t="s">
        <v>2202</v>
      </c>
      <c r="B27" s="362">
        <v>300</v>
      </c>
      <c r="C27" s="362">
        <v>45</v>
      </c>
      <c r="D27" s="362"/>
      <c r="E27" s="362"/>
      <c r="F27" s="362"/>
      <c r="G27" s="362">
        <v>2</v>
      </c>
      <c r="H27" s="362"/>
      <c r="I27" s="362"/>
      <c r="J27" s="362"/>
      <c r="K27" s="362"/>
      <c r="L27" s="362"/>
      <c r="M27" s="362"/>
      <c r="N27" s="362"/>
      <c r="O27" s="362"/>
      <c r="P27" s="362"/>
      <c r="Q27" s="362"/>
      <c r="R27" s="362"/>
      <c r="S27" s="362"/>
      <c r="T27" s="362"/>
      <c r="U27" s="362">
        <v>7</v>
      </c>
      <c r="V27" s="362"/>
      <c r="W27" s="362">
        <v>32</v>
      </c>
      <c r="X27" s="362"/>
      <c r="Y27" s="362"/>
      <c r="Z27" s="362"/>
      <c r="AA27" s="362"/>
      <c r="AB27" s="362"/>
      <c r="AC27" s="362"/>
      <c r="AD27" s="362">
        <v>4</v>
      </c>
      <c r="AE27" s="362">
        <v>28</v>
      </c>
      <c r="AF27" s="362"/>
      <c r="AG27" s="362">
        <v>10</v>
      </c>
      <c r="AH27" s="362"/>
      <c r="AI27" s="362">
        <v>7</v>
      </c>
      <c r="AJ27" s="362"/>
      <c r="AK27" s="362">
        <v>12</v>
      </c>
      <c r="AL27" s="362">
        <v>10</v>
      </c>
      <c r="AM27" s="362"/>
      <c r="AN27" s="362"/>
      <c r="AO27" s="362"/>
      <c r="AP27" s="362"/>
      <c r="AQ27" s="362"/>
      <c r="AR27" s="362"/>
      <c r="AS27" s="362"/>
      <c r="AT27" s="362"/>
      <c r="AU27" s="362"/>
      <c r="AV27" s="362"/>
      <c r="AW27" s="362">
        <v>5</v>
      </c>
      <c r="AX27" s="377"/>
      <c r="AY27" s="362"/>
      <c r="AZ27" s="362"/>
      <c r="BA27" s="362"/>
      <c r="BB27" s="362"/>
      <c r="BC27" s="362">
        <v>29</v>
      </c>
      <c r="BD27" s="362">
        <v>11</v>
      </c>
      <c r="BE27" s="362"/>
      <c r="BF27" s="362"/>
      <c r="BG27" s="362">
        <v>48</v>
      </c>
      <c r="BH27" s="362"/>
      <c r="BI27" s="362"/>
      <c r="BJ27" s="362"/>
      <c r="BK27" s="362"/>
      <c r="BL27" s="362">
        <v>4</v>
      </c>
      <c r="BM27" s="362"/>
      <c r="BN27" s="362"/>
      <c r="BO27" s="362">
        <v>7</v>
      </c>
      <c r="BP27" s="362">
        <v>11</v>
      </c>
      <c r="BQ27" s="362"/>
      <c r="BR27" s="362">
        <v>17</v>
      </c>
      <c r="BS27" s="362"/>
      <c r="BT27" s="362"/>
      <c r="BU27" s="362">
        <v>9</v>
      </c>
      <c r="BV27" s="362">
        <v>2</v>
      </c>
      <c r="BW27" s="362"/>
      <c r="BX27" s="362"/>
      <c r="BY27" s="362"/>
      <c r="BZ27" s="362"/>
      <c r="CA27" s="362"/>
      <c r="CB27" s="362"/>
      <c r="CC27" s="362"/>
      <c r="CD27" s="362"/>
    </row>
    <row r="28" spans="1:82" x14ac:dyDescent="0.3">
      <c r="A28" s="54" t="s">
        <v>2203</v>
      </c>
      <c r="B28" s="362">
        <v>1000</v>
      </c>
      <c r="C28" s="362">
        <v>37</v>
      </c>
      <c r="D28" s="362">
        <v>0</v>
      </c>
      <c r="E28" s="362">
        <v>0</v>
      </c>
      <c r="F28" s="362">
        <v>0</v>
      </c>
      <c r="G28" s="362">
        <v>0</v>
      </c>
      <c r="H28" s="362">
        <v>0</v>
      </c>
      <c r="I28" s="362">
        <v>6</v>
      </c>
      <c r="J28" s="362">
        <v>0</v>
      </c>
      <c r="K28" s="362">
        <v>32</v>
      </c>
      <c r="L28" s="362">
        <v>0</v>
      </c>
      <c r="M28" s="362">
        <v>0</v>
      </c>
      <c r="N28" s="362">
        <v>0</v>
      </c>
      <c r="O28" s="362">
        <v>13</v>
      </c>
      <c r="P28" s="362">
        <v>8</v>
      </c>
      <c r="Q28" s="362">
        <v>0</v>
      </c>
      <c r="R28" s="362">
        <v>11</v>
      </c>
      <c r="S28" s="362">
        <v>10</v>
      </c>
      <c r="T28" s="362">
        <v>0</v>
      </c>
      <c r="U28" s="362">
        <v>12</v>
      </c>
      <c r="V28" s="362">
        <v>20</v>
      </c>
      <c r="W28" s="362"/>
      <c r="X28" s="362"/>
      <c r="Y28" s="362"/>
      <c r="Z28" s="362"/>
      <c r="AA28" s="362"/>
      <c r="AB28" s="362"/>
      <c r="AC28" s="362"/>
      <c r="AD28" s="362">
        <v>112</v>
      </c>
      <c r="AE28" s="362">
        <v>29</v>
      </c>
      <c r="AF28" s="362">
        <v>0</v>
      </c>
      <c r="AG28" s="362">
        <v>54</v>
      </c>
      <c r="AH28" s="362">
        <v>0</v>
      </c>
      <c r="AI28" s="362">
        <v>28</v>
      </c>
      <c r="AJ28" s="362">
        <v>0</v>
      </c>
      <c r="AK28" s="362">
        <v>15</v>
      </c>
      <c r="AL28" s="362">
        <v>22</v>
      </c>
      <c r="AM28" s="362">
        <v>0</v>
      </c>
      <c r="AN28" s="362">
        <v>0</v>
      </c>
      <c r="AO28" s="362">
        <v>93</v>
      </c>
      <c r="AP28" s="362">
        <v>0</v>
      </c>
      <c r="AQ28" s="362">
        <v>0</v>
      </c>
      <c r="AR28" s="362">
        <v>0</v>
      </c>
      <c r="AS28" s="362">
        <v>57</v>
      </c>
      <c r="AT28" s="362">
        <v>31</v>
      </c>
      <c r="AU28" s="362">
        <v>0</v>
      </c>
      <c r="AV28" s="362">
        <v>0</v>
      </c>
      <c r="AW28" s="362"/>
      <c r="AX28" s="377"/>
      <c r="AY28" s="362"/>
      <c r="AZ28" s="362"/>
      <c r="BA28" s="362">
        <v>40</v>
      </c>
      <c r="BB28" s="362">
        <v>6</v>
      </c>
      <c r="BC28" s="362">
        <v>26</v>
      </c>
      <c r="BD28" s="362">
        <v>16</v>
      </c>
      <c r="BE28" s="362"/>
      <c r="BF28" s="362"/>
      <c r="BG28" s="362">
        <v>192</v>
      </c>
      <c r="BH28" s="362"/>
      <c r="BI28" s="362"/>
      <c r="BJ28" s="362">
        <v>34</v>
      </c>
      <c r="BK28" s="362"/>
      <c r="BL28" s="362"/>
      <c r="BM28" s="362">
        <v>3</v>
      </c>
      <c r="BN28" s="362"/>
      <c r="BO28" s="362"/>
      <c r="BP28" s="362"/>
      <c r="BQ28" s="362">
        <v>36</v>
      </c>
      <c r="BR28" s="362">
        <v>27</v>
      </c>
      <c r="BS28" s="362"/>
      <c r="BT28" s="362"/>
      <c r="BU28" s="362">
        <v>30</v>
      </c>
      <c r="BV28" s="362"/>
      <c r="BW28" s="362"/>
      <c r="BX28" s="362"/>
      <c r="BY28" s="362"/>
      <c r="BZ28" s="362"/>
      <c r="CA28" s="362"/>
      <c r="CB28" s="362"/>
      <c r="CC28" s="362"/>
      <c r="CD28" s="362"/>
    </row>
    <row r="29" spans="1:82" x14ac:dyDescent="0.3">
      <c r="A29" s="54" t="s">
        <v>2232</v>
      </c>
      <c r="B29" s="362">
        <v>340</v>
      </c>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77"/>
      <c r="AY29" s="362"/>
      <c r="AZ29" s="362"/>
      <c r="BA29" s="362"/>
      <c r="BB29" s="362"/>
      <c r="BC29" s="362">
        <v>290</v>
      </c>
      <c r="BD29" s="362">
        <v>50</v>
      </c>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row>
    <row r="30" spans="1:82" x14ac:dyDescent="0.3">
      <c r="A30" s="54" t="s">
        <v>2243</v>
      </c>
      <c r="B30" s="362">
        <v>500</v>
      </c>
      <c r="C30" s="362">
        <v>20</v>
      </c>
      <c r="D30" s="362"/>
      <c r="E30" s="362"/>
      <c r="F30" s="362">
        <v>30</v>
      </c>
      <c r="G30" s="362"/>
      <c r="H30" s="362"/>
      <c r="I30" s="362"/>
      <c r="J30" s="362"/>
      <c r="K30" s="362">
        <v>10</v>
      </c>
      <c r="L30" s="362"/>
      <c r="M30" s="362"/>
      <c r="N30" s="362"/>
      <c r="O30" s="362">
        <v>5</v>
      </c>
      <c r="P30" s="362">
        <v>10</v>
      </c>
      <c r="Q30" s="362"/>
      <c r="R30" s="362">
        <v>15</v>
      </c>
      <c r="S30" s="362">
        <v>15</v>
      </c>
      <c r="T30" s="362">
        <v>5</v>
      </c>
      <c r="U30" s="362">
        <v>10</v>
      </c>
      <c r="V30" s="362">
        <v>7</v>
      </c>
      <c r="W30" s="362"/>
      <c r="X30" s="362"/>
      <c r="Y30" s="362"/>
      <c r="Z30" s="362"/>
      <c r="AA30" s="362"/>
      <c r="AB30" s="362"/>
      <c r="AC30" s="362"/>
      <c r="AD30" s="362"/>
      <c r="AE30" s="362">
        <v>16</v>
      </c>
      <c r="AF30" s="362"/>
      <c r="AG30" s="362">
        <v>20</v>
      </c>
      <c r="AH30" s="362"/>
      <c r="AI30" s="362">
        <v>10</v>
      </c>
      <c r="AJ30" s="362"/>
      <c r="AK30" s="362">
        <v>10</v>
      </c>
      <c r="AL30" s="362">
        <v>10</v>
      </c>
      <c r="AM30" s="362"/>
      <c r="AN30" s="362"/>
      <c r="AO30" s="362">
        <v>50</v>
      </c>
      <c r="AP30" s="362"/>
      <c r="AQ30" s="362"/>
      <c r="AR30" s="362"/>
      <c r="AS30" s="362"/>
      <c r="AT30" s="362"/>
      <c r="AU30" s="362"/>
      <c r="AV30" s="362"/>
      <c r="AW30" s="362"/>
      <c r="AX30" s="377"/>
      <c r="AY30" s="362"/>
      <c r="AZ30" s="362"/>
      <c r="BA30" s="362">
        <v>10</v>
      </c>
      <c r="BB30" s="362">
        <v>6</v>
      </c>
      <c r="BC30" s="362">
        <v>16</v>
      </c>
      <c r="BD30" s="362">
        <v>10</v>
      </c>
      <c r="BE30" s="362"/>
      <c r="BF30" s="362"/>
      <c r="BG30" s="362">
        <v>175</v>
      </c>
      <c r="BH30" s="362"/>
      <c r="BI30" s="362"/>
      <c r="BJ30" s="362"/>
      <c r="BK30" s="362"/>
      <c r="BL30" s="362"/>
      <c r="BM30" s="362"/>
      <c r="BN30" s="362"/>
      <c r="BO30" s="362"/>
      <c r="BP30" s="362"/>
      <c r="BQ30" s="362"/>
      <c r="BR30" s="362">
        <v>30</v>
      </c>
      <c r="BS30" s="362"/>
      <c r="BT30" s="362"/>
      <c r="BU30" s="362">
        <v>10</v>
      </c>
      <c r="BV30" s="362"/>
      <c r="BW30" s="362"/>
      <c r="BX30" s="362"/>
      <c r="BY30" s="362"/>
      <c r="BZ30" s="362"/>
      <c r="CA30" s="362"/>
      <c r="CB30" s="362"/>
      <c r="CC30" s="362"/>
      <c r="CD30" s="362"/>
    </row>
    <row r="31" spans="1:82" x14ac:dyDescent="0.3">
      <c r="A31" s="54" t="s">
        <v>2381</v>
      </c>
      <c r="B31" s="362">
        <f>C31+G31+K31+U31+V31+AE31+AK31+AL31+AO31+BB31+BG31+BJ31+BM31+BO31+BQ31+BR31+BU31</f>
        <v>600</v>
      </c>
      <c r="C31" s="362">
        <v>21</v>
      </c>
      <c r="D31" s="362"/>
      <c r="E31" s="362"/>
      <c r="F31" s="362"/>
      <c r="G31" s="362">
        <v>8</v>
      </c>
      <c r="H31" s="362"/>
      <c r="I31" s="362"/>
      <c r="J31" s="362"/>
      <c r="K31" s="362">
        <v>30</v>
      </c>
      <c r="L31" s="362"/>
      <c r="M31" s="362"/>
      <c r="N31" s="362"/>
      <c r="O31" s="362"/>
      <c r="P31" s="362"/>
      <c r="Q31" s="362"/>
      <c r="R31" s="362"/>
      <c r="S31" s="362"/>
      <c r="T31" s="362"/>
      <c r="U31" s="362">
        <v>8</v>
      </c>
      <c r="V31" s="362">
        <v>9</v>
      </c>
      <c r="W31" s="362"/>
      <c r="X31" s="362"/>
      <c r="Y31" s="362"/>
      <c r="Z31" s="362"/>
      <c r="AA31" s="362"/>
      <c r="AB31" s="362"/>
      <c r="AC31" s="362"/>
      <c r="AD31" s="362"/>
      <c r="AE31" s="362">
        <v>49</v>
      </c>
      <c r="AF31" s="362"/>
      <c r="AG31" s="362"/>
      <c r="AH31" s="362"/>
      <c r="AI31" s="362"/>
      <c r="AJ31" s="362"/>
      <c r="AK31" s="362">
        <v>50</v>
      </c>
      <c r="AL31" s="362">
        <v>50</v>
      </c>
      <c r="AM31" s="362"/>
      <c r="AN31" s="362"/>
      <c r="AO31" s="362">
        <v>16</v>
      </c>
      <c r="AP31" s="362"/>
      <c r="AQ31" s="362"/>
      <c r="AR31" s="362"/>
      <c r="AS31" s="362"/>
      <c r="AT31" s="362"/>
      <c r="AU31" s="362"/>
      <c r="AV31" s="362"/>
      <c r="AW31" s="362"/>
      <c r="AX31" s="377"/>
      <c r="AY31" s="362"/>
      <c r="AZ31" s="362"/>
      <c r="BA31" s="362"/>
      <c r="BB31" s="362">
        <v>65</v>
      </c>
      <c r="BC31" s="362"/>
      <c r="BD31" s="362"/>
      <c r="BE31" s="362"/>
      <c r="BF31" s="362"/>
      <c r="BG31" s="362">
        <v>170</v>
      </c>
      <c r="BH31" s="362"/>
      <c r="BI31" s="362"/>
      <c r="BJ31" s="362">
        <v>21</v>
      </c>
      <c r="BK31" s="362"/>
      <c r="BL31" s="362"/>
      <c r="BM31" s="362">
        <v>21</v>
      </c>
      <c r="BN31" s="362"/>
      <c r="BO31" s="362">
        <v>9</v>
      </c>
      <c r="BP31" s="362"/>
      <c r="BQ31" s="362">
        <v>6</v>
      </c>
      <c r="BR31" s="362">
        <v>53</v>
      </c>
      <c r="BS31" s="362"/>
      <c r="BT31" s="362"/>
      <c r="BU31" s="362">
        <v>14</v>
      </c>
      <c r="BV31" s="362"/>
      <c r="BW31" s="362"/>
      <c r="BX31" s="362"/>
      <c r="BY31" s="362"/>
      <c r="BZ31" s="362"/>
      <c r="CA31" s="362"/>
      <c r="CB31" s="362"/>
      <c r="CC31" s="362"/>
      <c r="CD31" s="362"/>
    </row>
    <row r="32" spans="1:82" s="352" customFormat="1" ht="45" customHeight="1" x14ac:dyDescent="0.3">
      <c r="A32" s="259" t="s">
        <v>2473</v>
      </c>
      <c r="B32" s="141">
        <v>1139</v>
      </c>
      <c r="C32" s="141">
        <v>50</v>
      </c>
      <c r="D32" s="141"/>
      <c r="E32" s="141"/>
      <c r="F32" s="141"/>
      <c r="G32" s="141"/>
      <c r="H32" s="141"/>
      <c r="I32" s="141">
        <v>40</v>
      </c>
      <c r="J32" s="141"/>
      <c r="K32" s="141">
        <v>15</v>
      </c>
      <c r="L32" s="141"/>
      <c r="M32" s="141"/>
      <c r="N32" s="141"/>
      <c r="O32" s="141"/>
      <c r="P32" s="141"/>
      <c r="Q32" s="141"/>
      <c r="R32" s="141"/>
      <c r="S32" s="141"/>
      <c r="T32" s="141"/>
      <c r="U32" s="141">
        <v>12</v>
      </c>
      <c r="V32" s="141">
        <v>50</v>
      </c>
      <c r="W32" s="141"/>
      <c r="X32" s="141"/>
      <c r="Y32" s="141"/>
      <c r="Z32" s="141"/>
      <c r="AA32" s="141"/>
      <c r="AB32" s="141"/>
      <c r="AC32" s="141"/>
      <c r="AD32" s="141"/>
      <c r="AE32" s="141">
        <v>125</v>
      </c>
      <c r="AF32" s="141"/>
      <c r="AG32" s="141">
        <v>80</v>
      </c>
      <c r="AH32" s="141"/>
      <c r="AI32" s="141">
        <v>25</v>
      </c>
      <c r="AJ32" s="141"/>
      <c r="AK32" s="141">
        <v>80</v>
      </c>
      <c r="AL32" s="141">
        <v>55</v>
      </c>
      <c r="AM32" s="141"/>
      <c r="AN32" s="141"/>
      <c r="AO32" s="141"/>
      <c r="AP32" s="141"/>
      <c r="AQ32" s="141"/>
      <c r="AR32" s="141"/>
      <c r="AS32" s="141"/>
      <c r="AT32" s="141"/>
      <c r="AU32" s="141"/>
      <c r="AV32" s="141"/>
      <c r="AW32" s="141"/>
      <c r="AX32" s="378"/>
      <c r="AY32" s="141"/>
      <c r="AZ32" s="141"/>
      <c r="BA32" s="141"/>
      <c r="BB32" s="141"/>
      <c r="BC32" s="141">
        <v>110</v>
      </c>
      <c r="BD32" s="141"/>
      <c r="BE32" s="141"/>
      <c r="BF32" s="141"/>
      <c r="BG32" s="141">
        <v>325</v>
      </c>
      <c r="BH32" s="141"/>
      <c r="BI32" s="141"/>
      <c r="BJ32" s="141">
        <v>8</v>
      </c>
      <c r="BK32" s="141"/>
      <c r="BL32" s="141"/>
      <c r="BM32" s="141">
        <v>8</v>
      </c>
      <c r="BN32" s="141"/>
      <c r="BO32" s="141">
        <v>16</v>
      </c>
      <c r="BP32" s="141"/>
      <c r="BQ32" s="141"/>
      <c r="BR32" s="141">
        <v>100</v>
      </c>
      <c r="BS32" s="141"/>
      <c r="BT32" s="141"/>
      <c r="BU32" s="141">
        <v>40</v>
      </c>
      <c r="BV32" s="141"/>
      <c r="BW32" s="141"/>
      <c r="BX32" s="141"/>
      <c r="BY32" s="141"/>
      <c r="BZ32" s="141"/>
      <c r="CA32" s="141"/>
      <c r="CB32" s="141"/>
      <c r="CC32" s="141"/>
      <c r="CD32" s="141"/>
    </row>
    <row r="33" spans="1:82" x14ac:dyDescent="0.3">
      <c r="A33" s="54" t="s">
        <v>2477</v>
      </c>
      <c r="B33" s="362">
        <f>SUM(C33:BW33)</f>
        <v>700</v>
      </c>
      <c r="C33" s="362">
        <v>50</v>
      </c>
      <c r="D33" s="362"/>
      <c r="E33" s="362"/>
      <c r="F33" s="362">
        <v>20</v>
      </c>
      <c r="G33" s="362"/>
      <c r="H33" s="362"/>
      <c r="I33" s="362"/>
      <c r="J33" s="362"/>
      <c r="K33" s="362">
        <v>30</v>
      </c>
      <c r="L33" s="362"/>
      <c r="M33" s="362"/>
      <c r="N33" s="362"/>
      <c r="O33" s="362"/>
      <c r="P33" s="362"/>
      <c r="Q33" s="362"/>
      <c r="R33" s="362"/>
      <c r="S33" s="362">
        <v>10</v>
      </c>
      <c r="T33" s="362">
        <v>10</v>
      </c>
      <c r="U33" s="362">
        <v>5</v>
      </c>
      <c r="V33" s="362">
        <v>20</v>
      </c>
      <c r="W33" s="362"/>
      <c r="X33" s="362"/>
      <c r="Y33" s="362"/>
      <c r="Z33" s="362"/>
      <c r="AA33" s="362"/>
      <c r="AB33" s="362"/>
      <c r="AC33" s="362"/>
      <c r="AD33" s="362"/>
      <c r="AE33" s="362">
        <v>30</v>
      </c>
      <c r="AF33" s="362"/>
      <c r="AG33" s="362">
        <v>20</v>
      </c>
      <c r="AH33" s="362"/>
      <c r="AI33" s="362">
        <v>20</v>
      </c>
      <c r="AJ33" s="362"/>
      <c r="AK33" s="362">
        <v>30</v>
      </c>
      <c r="AL33" s="362">
        <v>30</v>
      </c>
      <c r="AM33" s="362"/>
      <c r="AN33" s="362"/>
      <c r="AO33" s="362">
        <v>100</v>
      </c>
      <c r="AP33" s="362"/>
      <c r="AQ33" s="362"/>
      <c r="AR33" s="362"/>
      <c r="AS33" s="362"/>
      <c r="AT33" s="362"/>
      <c r="AU33" s="362"/>
      <c r="AV33" s="362"/>
      <c r="AW33" s="362"/>
      <c r="AX33" s="377"/>
      <c r="AY33" s="362"/>
      <c r="AZ33" s="362"/>
      <c r="BA33" s="362">
        <v>10</v>
      </c>
      <c r="BB33" s="362"/>
      <c r="BC33" s="362">
        <v>40</v>
      </c>
      <c r="BD33" s="362">
        <v>10</v>
      </c>
      <c r="BE33" s="362"/>
      <c r="BF33" s="362"/>
      <c r="BG33" s="362">
        <v>200</v>
      </c>
      <c r="BH33" s="362"/>
      <c r="BI33" s="362"/>
      <c r="BJ33" s="362">
        <v>10</v>
      </c>
      <c r="BK33" s="362"/>
      <c r="BL33" s="362"/>
      <c r="BM33" s="362">
        <v>10</v>
      </c>
      <c r="BN33" s="362"/>
      <c r="BO33" s="362"/>
      <c r="BP33" s="362"/>
      <c r="BQ33" s="362"/>
      <c r="BR33" s="362">
        <v>30</v>
      </c>
      <c r="BS33" s="362"/>
      <c r="BT33" s="362"/>
      <c r="BU33" s="362">
        <v>15</v>
      </c>
      <c r="BV33" s="362"/>
      <c r="BW33" s="362"/>
      <c r="BX33" s="362"/>
      <c r="BY33" s="362"/>
      <c r="BZ33" s="362"/>
      <c r="CA33" s="362"/>
      <c r="CB33" s="362"/>
      <c r="CC33" s="362"/>
      <c r="CD33" s="362"/>
    </row>
    <row r="34" spans="1:82" x14ac:dyDescent="0.3">
      <c r="A34" s="54" t="s">
        <v>2827</v>
      </c>
      <c r="B34" s="362">
        <f>SUM(C34:BW34)</f>
        <v>2195</v>
      </c>
      <c r="C34" s="362">
        <v>260</v>
      </c>
      <c r="D34" s="362">
        <v>15</v>
      </c>
      <c r="E34" s="362"/>
      <c r="F34" s="362">
        <v>150</v>
      </c>
      <c r="G34" s="362">
        <v>16</v>
      </c>
      <c r="H34" s="362"/>
      <c r="I34" s="362">
        <v>15</v>
      </c>
      <c r="J34" s="362"/>
      <c r="K34" s="362">
        <v>31</v>
      </c>
      <c r="L34" s="362"/>
      <c r="M34" s="362"/>
      <c r="N34" s="362"/>
      <c r="O34" s="362"/>
      <c r="P34" s="362"/>
      <c r="Q34" s="362"/>
      <c r="R34" s="362"/>
      <c r="S34" s="362">
        <v>15</v>
      </c>
      <c r="T34" s="362"/>
      <c r="U34" s="362">
        <v>28</v>
      </c>
      <c r="V34" s="362">
        <v>33</v>
      </c>
      <c r="W34" s="362"/>
      <c r="X34" s="362"/>
      <c r="Y34" s="362"/>
      <c r="Z34" s="362">
        <v>12</v>
      </c>
      <c r="AA34" s="362"/>
      <c r="AB34" s="362"/>
      <c r="AC34" s="362"/>
      <c r="AD34" s="362"/>
      <c r="AE34" s="362">
        <v>34</v>
      </c>
      <c r="AF34" s="362"/>
      <c r="AG34" s="362"/>
      <c r="AH34" s="362">
        <v>12</v>
      </c>
      <c r="AI34" s="362">
        <v>28</v>
      </c>
      <c r="AJ34" s="362"/>
      <c r="AK34" s="362">
        <v>32</v>
      </c>
      <c r="AL34" s="362">
        <v>36</v>
      </c>
      <c r="AM34" s="362"/>
      <c r="AN34" s="362"/>
      <c r="AO34" s="362">
        <v>258</v>
      </c>
      <c r="AP34" s="362"/>
      <c r="AQ34" s="362">
        <v>15</v>
      </c>
      <c r="AR34" s="362"/>
      <c r="AS34" s="362"/>
      <c r="AT34" s="362"/>
      <c r="AU34" s="362"/>
      <c r="AV34" s="362"/>
      <c r="AW34" s="362"/>
      <c r="AX34" s="377"/>
      <c r="AY34" s="362"/>
      <c r="AZ34" s="362"/>
      <c r="BA34" s="362">
        <v>25</v>
      </c>
      <c r="BB34" s="362"/>
      <c r="BC34" s="362">
        <v>225</v>
      </c>
      <c r="BD34" s="362">
        <v>20</v>
      </c>
      <c r="BE34" s="362"/>
      <c r="BF34" s="362"/>
      <c r="BG34" s="362">
        <v>775</v>
      </c>
      <c r="BH34" s="362"/>
      <c r="BI34" s="362"/>
      <c r="BJ34" s="362">
        <v>38</v>
      </c>
      <c r="BK34" s="362"/>
      <c r="BL34" s="362"/>
      <c r="BM34" s="362">
        <v>15</v>
      </c>
      <c r="BN34" s="362"/>
      <c r="BO34" s="362">
        <v>12</v>
      </c>
      <c r="BP34" s="362"/>
      <c r="BQ34" s="362"/>
      <c r="BR34" s="362">
        <v>45</v>
      </c>
      <c r="BS34" s="362"/>
      <c r="BT34" s="362">
        <v>14</v>
      </c>
      <c r="BU34" s="362">
        <v>36</v>
      </c>
      <c r="BV34" s="362"/>
      <c r="BW34" s="362"/>
      <c r="BX34" s="362"/>
      <c r="BY34" s="362"/>
      <c r="BZ34" s="362"/>
      <c r="CA34" s="362"/>
      <c r="CB34" s="362"/>
      <c r="CC34" s="362"/>
      <c r="CD34" s="362"/>
    </row>
    <row r="35" spans="1:82" x14ac:dyDescent="0.3">
      <c r="A35" s="54" t="s">
        <v>2860</v>
      </c>
      <c r="B35" s="362">
        <f>SUM(C35:BW35)</f>
        <v>1079</v>
      </c>
      <c r="C35" s="362">
        <v>16.739999999999998</v>
      </c>
      <c r="D35" s="362">
        <v>11.16</v>
      </c>
      <c r="E35" s="362"/>
      <c r="F35" s="362"/>
      <c r="G35" s="362"/>
      <c r="H35" s="362"/>
      <c r="I35" s="362"/>
      <c r="J35" s="362"/>
      <c r="K35" s="362">
        <v>27.9</v>
      </c>
      <c r="L35" s="362">
        <v>33.479999999999997</v>
      </c>
      <c r="M35" s="362">
        <v>39.06</v>
      </c>
      <c r="N35" s="362"/>
      <c r="O35" s="362">
        <v>55.8</v>
      </c>
      <c r="P35" s="362">
        <v>83.7</v>
      </c>
      <c r="Q35" s="362">
        <v>19.53</v>
      </c>
      <c r="R35" s="362">
        <v>33.479999999999997</v>
      </c>
      <c r="S35" s="362">
        <v>55.6</v>
      </c>
      <c r="T35" s="362">
        <v>19.53</v>
      </c>
      <c r="U35" s="362">
        <v>22.32</v>
      </c>
      <c r="V35" s="362"/>
      <c r="W35" s="362"/>
      <c r="X35" s="362"/>
      <c r="Y35" s="362"/>
      <c r="Z35" s="362"/>
      <c r="AA35" s="362">
        <v>41.85</v>
      </c>
      <c r="AB35" s="362"/>
      <c r="AC35" s="362"/>
      <c r="AD35" s="362"/>
      <c r="AE35" s="362"/>
      <c r="AF35" s="362"/>
      <c r="AG35" s="362"/>
      <c r="AH35" s="362">
        <v>19.53</v>
      </c>
      <c r="AI35" s="362"/>
      <c r="AJ35" s="362"/>
      <c r="AK35" s="362"/>
      <c r="AL35" s="362"/>
      <c r="AM35" s="362"/>
      <c r="AN35" s="362"/>
      <c r="AO35" s="362">
        <v>469</v>
      </c>
      <c r="AP35" s="362"/>
      <c r="AQ35" s="362"/>
      <c r="AR35" s="362"/>
      <c r="AS35" s="362"/>
      <c r="AT35" s="362"/>
      <c r="AU35" s="362"/>
      <c r="AV35" s="362"/>
      <c r="AW35" s="362"/>
      <c r="AX35" s="377"/>
      <c r="AY35" s="362"/>
      <c r="AZ35" s="362"/>
      <c r="BA35" s="362">
        <v>44.64</v>
      </c>
      <c r="BB35" s="362"/>
      <c r="BC35" s="362"/>
      <c r="BD35" s="362"/>
      <c r="BE35" s="362"/>
      <c r="BF35" s="362"/>
      <c r="BG35" s="362"/>
      <c r="BH35" s="362"/>
      <c r="BI35" s="362"/>
      <c r="BJ35" s="362">
        <v>85.68</v>
      </c>
      <c r="BK35" s="362"/>
      <c r="BL35" s="362"/>
      <c r="BM35" s="362"/>
      <c r="BN35" s="362"/>
      <c r="BO35" s="362"/>
      <c r="BP35" s="362"/>
      <c r="BQ35" s="362"/>
      <c r="BR35" s="362"/>
      <c r="BS35" s="362"/>
      <c r="BT35" s="362"/>
      <c r="BU35" s="362"/>
      <c r="BV35" s="362"/>
      <c r="BW35" s="362"/>
      <c r="BX35" s="362"/>
      <c r="BY35" s="362"/>
      <c r="BZ35" s="362"/>
      <c r="CA35" s="362"/>
      <c r="CB35" s="362"/>
      <c r="CC35" s="362"/>
      <c r="CD35" s="362"/>
    </row>
    <row r="36" spans="1:82" ht="36.75" customHeight="1" x14ac:dyDescent="0.3">
      <c r="A36" s="761" t="s">
        <v>10727</v>
      </c>
      <c r="B36" s="362">
        <f>C36+D36+K36+U36+V36+AE36+AK36+AL36+AR36+BC36+BG36+BJ36+BM36+BR36+BU36</f>
        <v>237</v>
      </c>
      <c r="C36" s="362">
        <v>10</v>
      </c>
      <c r="D36" s="362">
        <v>7</v>
      </c>
      <c r="E36" s="362"/>
      <c r="F36" s="362"/>
      <c r="G36" s="362"/>
      <c r="H36" s="362"/>
      <c r="I36" s="362"/>
      <c r="J36" s="362"/>
      <c r="K36" s="362">
        <v>8</v>
      </c>
      <c r="L36" s="362"/>
      <c r="M36" s="362"/>
      <c r="N36" s="362"/>
      <c r="O36" s="362"/>
      <c r="P36" s="362"/>
      <c r="Q36" s="362"/>
      <c r="R36" s="362"/>
      <c r="S36" s="362"/>
      <c r="T36" s="362"/>
      <c r="U36" s="362">
        <v>2</v>
      </c>
      <c r="V36" s="362">
        <v>6</v>
      </c>
      <c r="W36" s="362"/>
      <c r="X36" s="362"/>
      <c r="Y36" s="362"/>
      <c r="Z36" s="362"/>
      <c r="AA36" s="362"/>
      <c r="AB36" s="362"/>
      <c r="AC36" s="362"/>
      <c r="AD36" s="362"/>
      <c r="AE36" s="362">
        <v>14</v>
      </c>
      <c r="AF36" s="362"/>
      <c r="AG36" s="362"/>
      <c r="AH36" s="362"/>
      <c r="AI36" s="362"/>
      <c r="AJ36" s="362"/>
      <c r="AK36" s="362">
        <v>14</v>
      </c>
      <c r="AL36" s="362">
        <v>16</v>
      </c>
      <c r="AM36" s="362"/>
      <c r="AN36" s="362"/>
      <c r="AO36" s="362"/>
      <c r="AP36" s="362"/>
      <c r="AQ36" s="362"/>
      <c r="AR36" s="362">
        <v>3</v>
      </c>
      <c r="AS36" s="362"/>
      <c r="AT36" s="362"/>
      <c r="AU36" s="362"/>
      <c r="AV36" s="362"/>
      <c r="AW36" s="362"/>
      <c r="AX36" s="377"/>
      <c r="AY36" s="362"/>
      <c r="AZ36" s="362"/>
      <c r="BA36" s="362"/>
      <c r="BB36" s="362"/>
      <c r="BC36" s="362">
        <v>16</v>
      </c>
      <c r="BD36" s="362"/>
      <c r="BE36" s="362"/>
      <c r="BF36" s="362"/>
      <c r="BG36" s="362">
        <v>114</v>
      </c>
      <c r="BH36" s="362"/>
      <c r="BI36" s="362"/>
      <c r="BJ36" s="362">
        <v>3</v>
      </c>
      <c r="BK36" s="362"/>
      <c r="BL36" s="362"/>
      <c r="BM36" s="362">
        <v>3</v>
      </c>
      <c r="BN36" s="362"/>
      <c r="BO36" s="362"/>
      <c r="BP36" s="362"/>
      <c r="BQ36" s="362"/>
      <c r="BR36" s="362">
        <v>14</v>
      </c>
      <c r="BS36" s="362"/>
      <c r="BT36" s="362"/>
      <c r="BU36" s="362">
        <v>7</v>
      </c>
      <c r="BV36" s="362"/>
      <c r="BW36" s="362"/>
      <c r="BX36" s="362"/>
      <c r="BY36" s="362"/>
      <c r="BZ36" s="362"/>
      <c r="CA36" s="362"/>
      <c r="CB36" s="362"/>
      <c r="CC36" s="362"/>
      <c r="CD36" s="362"/>
    </row>
    <row r="37" spans="1:82" x14ac:dyDescent="0.3">
      <c r="A37" s="54" t="s">
        <v>2891</v>
      </c>
      <c r="B37" s="362">
        <v>1525</v>
      </c>
      <c r="C37" s="362">
        <v>215</v>
      </c>
      <c r="D37" s="362">
        <v>4</v>
      </c>
      <c r="E37" s="362"/>
      <c r="F37" s="362"/>
      <c r="G37" s="362">
        <v>7</v>
      </c>
      <c r="H37" s="362">
        <v>2</v>
      </c>
      <c r="I37" s="362">
        <v>5</v>
      </c>
      <c r="J37" s="362"/>
      <c r="K37" s="362">
        <v>17</v>
      </c>
      <c r="L37" s="362"/>
      <c r="M37" s="362"/>
      <c r="N37" s="362"/>
      <c r="O37" s="362"/>
      <c r="P37" s="362"/>
      <c r="Q37" s="362"/>
      <c r="R37" s="362"/>
      <c r="S37" s="362"/>
      <c r="T37" s="362"/>
      <c r="U37" s="362">
        <v>42</v>
      </c>
      <c r="V37" s="362">
        <v>31</v>
      </c>
      <c r="W37" s="362"/>
      <c r="X37" s="362"/>
      <c r="Y37" s="362"/>
      <c r="Z37" s="362">
        <v>17</v>
      </c>
      <c r="AA37" s="362"/>
      <c r="AB37" s="362"/>
      <c r="AC37" s="362"/>
      <c r="AD37" s="362"/>
      <c r="AE37" s="362">
        <v>59</v>
      </c>
      <c r="AF37" s="362">
        <v>2</v>
      </c>
      <c r="AG37" s="362">
        <f>17+29</f>
        <v>46</v>
      </c>
      <c r="AH37" s="362"/>
      <c r="AI37" s="362">
        <v>16</v>
      </c>
      <c r="AJ37" s="362"/>
      <c r="AK37" s="362">
        <v>53</v>
      </c>
      <c r="AL37" s="362">
        <v>100</v>
      </c>
      <c r="AM37" s="362"/>
      <c r="AN37" s="362"/>
      <c r="AO37" s="362"/>
      <c r="AP37" s="362"/>
      <c r="AQ37" s="362">
        <v>2</v>
      </c>
      <c r="AR37" s="362"/>
      <c r="AS37" s="362"/>
      <c r="AT37" s="362"/>
      <c r="AU37" s="362"/>
      <c r="AV37" s="362">
        <v>17</v>
      </c>
      <c r="AW37" s="362"/>
      <c r="AX37" s="377"/>
      <c r="AY37" s="362"/>
      <c r="AZ37" s="362"/>
      <c r="BA37" s="362"/>
      <c r="BB37" s="362"/>
      <c r="BC37" s="362"/>
      <c r="BD37" s="362"/>
      <c r="BE37" s="362"/>
      <c r="BF37" s="362"/>
      <c r="BG37" s="362">
        <f>605+29</f>
        <v>634</v>
      </c>
      <c r="BH37" s="362"/>
      <c r="BI37" s="362"/>
      <c r="BJ37" s="362">
        <v>55</v>
      </c>
      <c r="BK37" s="362"/>
      <c r="BL37" s="362"/>
      <c r="BM37" s="362">
        <v>29</v>
      </c>
      <c r="BN37" s="362"/>
      <c r="BO37" s="362"/>
      <c r="BP37" s="362"/>
      <c r="BQ37" s="362"/>
      <c r="BR37" s="362">
        <v>82</v>
      </c>
      <c r="BS37" s="362"/>
      <c r="BT37" s="362"/>
      <c r="BU37" s="362">
        <v>90</v>
      </c>
      <c r="BV37" s="362"/>
      <c r="BW37" s="362"/>
      <c r="BX37" s="362"/>
      <c r="BY37" s="362"/>
      <c r="BZ37" s="362"/>
      <c r="CA37" s="362"/>
      <c r="CB37" s="362"/>
      <c r="CC37" s="362"/>
      <c r="CD37" s="362"/>
    </row>
    <row r="38" spans="1:82" ht="24.75" customHeight="1" x14ac:dyDescent="0.3">
      <c r="A38" s="54" t="s">
        <v>1405</v>
      </c>
      <c r="B38" s="362">
        <f>SUM(C38:BW38)</f>
        <v>500</v>
      </c>
      <c r="C38" s="362">
        <v>23</v>
      </c>
      <c r="D38" s="362"/>
      <c r="E38" s="362"/>
      <c r="F38" s="362"/>
      <c r="G38" s="362"/>
      <c r="H38" s="362"/>
      <c r="I38" s="362"/>
      <c r="J38" s="362"/>
      <c r="K38" s="362">
        <v>4</v>
      </c>
      <c r="L38" s="362"/>
      <c r="M38" s="362"/>
      <c r="N38" s="362"/>
      <c r="O38" s="362"/>
      <c r="P38" s="362"/>
      <c r="Q38" s="362"/>
      <c r="R38" s="362"/>
      <c r="S38" s="362"/>
      <c r="T38" s="362"/>
      <c r="U38" s="362">
        <v>2</v>
      </c>
      <c r="V38" s="362">
        <v>26</v>
      </c>
      <c r="W38" s="362">
        <v>60</v>
      </c>
      <c r="X38" s="362"/>
      <c r="Y38" s="362"/>
      <c r="Z38" s="362"/>
      <c r="AA38" s="362"/>
      <c r="AB38" s="362"/>
      <c r="AC38" s="362"/>
      <c r="AD38" s="362"/>
      <c r="AE38" s="362">
        <v>21</v>
      </c>
      <c r="AF38" s="362"/>
      <c r="AG38" s="362">
        <v>100</v>
      </c>
      <c r="AH38" s="362"/>
      <c r="AI38" s="362">
        <v>10</v>
      </c>
      <c r="AJ38" s="362"/>
      <c r="AK38" s="362">
        <v>9</v>
      </c>
      <c r="AL38" s="362">
        <v>13</v>
      </c>
      <c r="AM38" s="362"/>
      <c r="AN38" s="362"/>
      <c r="AO38" s="362"/>
      <c r="AP38" s="362"/>
      <c r="AQ38" s="362"/>
      <c r="AR38" s="362"/>
      <c r="AS38" s="362"/>
      <c r="AT38" s="362"/>
      <c r="AU38" s="362"/>
      <c r="AV38" s="362"/>
      <c r="AW38" s="362"/>
      <c r="AX38" s="377"/>
      <c r="AY38" s="362"/>
      <c r="AZ38" s="362"/>
      <c r="BA38" s="362"/>
      <c r="BB38" s="362"/>
      <c r="BC38" s="362">
        <v>21</v>
      </c>
      <c r="BD38" s="362">
        <v>15</v>
      </c>
      <c r="BE38" s="362"/>
      <c r="BF38" s="362"/>
      <c r="BG38" s="362">
        <v>117</v>
      </c>
      <c r="BH38" s="362"/>
      <c r="BI38" s="362"/>
      <c r="BJ38" s="362">
        <v>23</v>
      </c>
      <c r="BK38" s="362"/>
      <c r="BL38" s="362"/>
      <c r="BM38" s="362">
        <v>13</v>
      </c>
      <c r="BN38" s="362"/>
      <c r="BO38" s="362"/>
      <c r="BP38" s="362"/>
      <c r="BQ38" s="362"/>
      <c r="BR38" s="362">
        <v>17</v>
      </c>
      <c r="BS38" s="362"/>
      <c r="BT38" s="362"/>
      <c r="BU38" s="362">
        <v>26</v>
      </c>
      <c r="BV38" s="362"/>
      <c r="BW38" s="362"/>
      <c r="BX38" s="362"/>
      <c r="BY38" s="362"/>
      <c r="BZ38" s="362"/>
      <c r="CA38" s="362"/>
      <c r="CB38" s="362"/>
      <c r="CC38" s="362"/>
      <c r="CD38" s="362"/>
    </row>
    <row r="39" spans="1:82" x14ac:dyDescent="0.3">
      <c r="A39" s="54" t="s">
        <v>2923</v>
      </c>
      <c r="B39" s="362">
        <v>1297</v>
      </c>
      <c r="C39" s="362">
        <v>27</v>
      </c>
      <c r="D39" s="362"/>
      <c r="E39" s="362"/>
      <c r="F39" s="362"/>
      <c r="G39" s="362"/>
      <c r="H39" s="362"/>
      <c r="I39" s="362"/>
      <c r="J39" s="362"/>
      <c r="K39" s="362"/>
      <c r="L39" s="362"/>
      <c r="M39" s="362"/>
      <c r="N39" s="362"/>
      <c r="O39" s="362"/>
      <c r="P39" s="362"/>
      <c r="Q39" s="362"/>
      <c r="R39" s="362"/>
      <c r="S39" s="362"/>
      <c r="T39" s="362"/>
      <c r="U39" s="362">
        <v>67</v>
      </c>
      <c r="V39" s="362">
        <v>34</v>
      </c>
      <c r="W39" s="362"/>
      <c r="X39" s="362"/>
      <c r="Y39" s="362"/>
      <c r="Z39" s="362"/>
      <c r="AA39" s="362"/>
      <c r="AB39" s="362"/>
      <c r="AC39" s="362"/>
      <c r="AD39" s="362"/>
      <c r="AE39" s="362">
        <v>54</v>
      </c>
      <c r="AF39" s="362"/>
      <c r="AG39" s="362"/>
      <c r="AH39" s="362"/>
      <c r="AI39" s="362">
        <v>25</v>
      </c>
      <c r="AJ39" s="362"/>
      <c r="AK39" s="362">
        <v>54</v>
      </c>
      <c r="AL39" s="362">
        <v>54</v>
      </c>
      <c r="AM39" s="362"/>
      <c r="AN39" s="362"/>
      <c r="AO39" s="362"/>
      <c r="AP39" s="362"/>
      <c r="AQ39" s="362"/>
      <c r="AR39" s="362"/>
      <c r="AS39" s="362"/>
      <c r="AT39" s="362"/>
      <c r="AU39" s="362"/>
      <c r="AV39" s="362"/>
      <c r="AW39" s="362"/>
      <c r="AX39" s="377"/>
      <c r="AY39" s="362"/>
      <c r="AZ39" s="362"/>
      <c r="BA39" s="362"/>
      <c r="BB39" s="362">
        <v>70</v>
      </c>
      <c r="BC39" s="362">
        <v>90</v>
      </c>
      <c r="BD39" s="362">
        <v>20</v>
      </c>
      <c r="BE39" s="362"/>
      <c r="BF39" s="362"/>
      <c r="BG39" s="362">
        <v>625</v>
      </c>
      <c r="BH39" s="362"/>
      <c r="BI39" s="362"/>
      <c r="BJ39" s="362">
        <v>41</v>
      </c>
      <c r="BK39" s="362"/>
      <c r="BL39" s="362"/>
      <c r="BM39" s="362">
        <v>14</v>
      </c>
      <c r="BN39" s="362"/>
      <c r="BO39" s="362"/>
      <c r="BP39" s="362"/>
      <c r="BQ39" s="362"/>
      <c r="BR39" s="362">
        <v>68</v>
      </c>
      <c r="BS39" s="362"/>
      <c r="BT39" s="362"/>
      <c r="BU39" s="362">
        <v>54</v>
      </c>
      <c r="BV39" s="362"/>
      <c r="BW39" s="362"/>
      <c r="BX39" s="362"/>
      <c r="BY39" s="362"/>
      <c r="BZ39" s="362"/>
      <c r="CA39" s="362"/>
      <c r="CB39" s="362"/>
      <c r="CC39" s="362"/>
      <c r="CD39" s="362"/>
    </row>
    <row r="40" spans="1:82" x14ac:dyDescent="0.3">
      <c r="A40" s="54" t="s">
        <v>2958</v>
      </c>
      <c r="B40" s="362">
        <v>315</v>
      </c>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v>315</v>
      </c>
      <c r="AI40" s="362"/>
      <c r="AJ40" s="362"/>
      <c r="AK40" s="362"/>
      <c r="AL40" s="362"/>
      <c r="AM40" s="362"/>
      <c r="AN40" s="362"/>
      <c r="AO40" s="362"/>
      <c r="AP40" s="362"/>
      <c r="AQ40" s="362"/>
      <c r="AR40" s="362"/>
      <c r="AS40" s="362"/>
      <c r="AT40" s="362"/>
      <c r="AU40" s="362"/>
      <c r="AV40" s="362"/>
      <c r="AW40" s="362"/>
      <c r="AX40" s="377"/>
      <c r="AY40" s="362"/>
      <c r="AZ40" s="362"/>
      <c r="BA40" s="362"/>
      <c r="BB40" s="362"/>
      <c r="BC40" s="362"/>
      <c r="BD40" s="362"/>
      <c r="BE40" s="362"/>
      <c r="BF40" s="362"/>
      <c r="BG40" s="362"/>
      <c r="BH40" s="362"/>
      <c r="BI40" s="362"/>
      <c r="BJ40" s="362"/>
      <c r="BK40" s="362"/>
      <c r="BL40" s="362"/>
      <c r="BM40" s="362"/>
      <c r="BN40" s="362"/>
      <c r="BO40" s="362"/>
      <c r="BP40" s="362"/>
      <c r="BQ40" s="362"/>
      <c r="BR40" s="362"/>
      <c r="BS40" s="362"/>
      <c r="BT40" s="362"/>
      <c r="BU40" s="362"/>
      <c r="BV40" s="362"/>
      <c r="BW40" s="362"/>
      <c r="BX40" s="362"/>
      <c r="BY40" s="362"/>
      <c r="BZ40" s="362"/>
      <c r="CA40" s="362"/>
      <c r="CB40" s="362"/>
      <c r="CC40" s="362"/>
      <c r="CD40" s="362"/>
    </row>
    <row r="41" spans="1:82" ht="15.75" customHeight="1" x14ac:dyDescent="0.3">
      <c r="A41" s="54" t="s">
        <v>2975</v>
      </c>
      <c r="B41" s="362">
        <v>1225</v>
      </c>
      <c r="C41" s="362">
        <v>25</v>
      </c>
      <c r="D41" s="362"/>
      <c r="E41" s="362"/>
      <c r="F41" s="362"/>
      <c r="G41" s="362">
        <v>25</v>
      </c>
      <c r="H41" s="362"/>
      <c r="I41" s="362"/>
      <c r="J41" s="362"/>
      <c r="K41" s="362">
        <v>15</v>
      </c>
      <c r="L41" s="362"/>
      <c r="M41" s="362"/>
      <c r="N41" s="362"/>
      <c r="O41" s="362"/>
      <c r="P41" s="362"/>
      <c r="Q41" s="362"/>
      <c r="R41" s="362"/>
      <c r="S41" s="362"/>
      <c r="T41" s="362"/>
      <c r="U41" s="362">
        <v>20</v>
      </c>
      <c r="V41" s="362">
        <v>25</v>
      </c>
      <c r="W41" s="362">
        <v>100</v>
      </c>
      <c r="X41" s="362"/>
      <c r="Y41" s="362"/>
      <c r="Z41" s="362"/>
      <c r="AA41" s="362"/>
      <c r="AB41" s="362"/>
      <c r="AC41" s="362"/>
      <c r="AD41" s="362"/>
      <c r="AE41" s="362">
        <v>25</v>
      </c>
      <c r="AF41" s="362"/>
      <c r="AG41" s="362">
        <v>45</v>
      </c>
      <c r="AH41" s="362"/>
      <c r="AI41" s="362">
        <v>25</v>
      </c>
      <c r="AJ41" s="362"/>
      <c r="AK41" s="362">
        <v>30</v>
      </c>
      <c r="AL41" s="362">
        <v>30</v>
      </c>
      <c r="AM41" s="362"/>
      <c r="AN41" s="362"/>
      <c r="AO41" s="362"/>
      <c r="AP41" s="362"/>
      <c r="AQ41" s="362"/>
      <c r="AR41" s="362"/>
      <c r="AS41" s="362"/>
      <c r="AT41" s="362"/>
      <c r="AU41" s="362"/>
      <c r="AV41" s="362"/>
      <c r="AW41" s="362">
        <v>100</v>
      </c>
      <c r="AX41" s="377"/>
      <c r="AY41" s="362"/>
      <c r="AZ41" s="362"/>
      <c r="BA41" s="362"/>
      <c r="BB41" s="362"/>
      <c r="BC41" s="362"/>
      <c r="BD41" s="362"/>
      <c r="BE41" s="362"/>
      <c r="BF41" s="362"/>
      <c r="BG41" s="362">
        <v>480</v>
      </c>
      <c r="BH41" s="362"/>
      <c r="BI41" s="362"/>
      <c r="BJ41" s="362">
        <v>25</v>
      </c>
      <c r="BK41" s="362"/>
      <c r="BL41" s="362">
        <v>30</v>
      </c>
      <c r="BM41" s="362">
        <v>35</v>
      </c>
      <c r="BN41" s="362"/>
      <c r="BO41" s="362">
        <v>60</v>
      </c>
      <c r="BP41" s="362">
        <v>30</v>
      </c>
      <c r="BQ41" s="362"/>
      <c r="BR41" s="362">
        <v>30</v>
      </c>
      <c r="BS41" s="362"/>
      <c r="BT41" s="362"/>
      <c r="BU41" s="362">
        <v>30</v>
      </c>
      <c r="BV41" s="362">
        <v>10</v>
      </c>
      <c r="BW41" s="362"/>
      <c r="BX41" s="362"/>
      <c r="BY41" s="362"/>
      <c r="BZ41" s="362"/>
      <c r="CA41" s="362"/>
      <c r="CB41" s="362"/>
      <c r="CC41" s="362"/>
      <c r="CD41" s="362"/>
    </row>
    <row r="42" spans="1:82" x14ac:dyDescent="0.3">
      <c r="A42" s="54" t="s">
        <v>3046</v>
      </c>
      <c r="B42" s="362">
        <v>1020</v>
      </c>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v>1020</v>
      </c>
      <c r="AP42" s="362"/>
      <c r="AQ42" s="362"/>
      <c r="AR42" s="362"/>
      <c r="AS42" s="362"/>
      <c r="AT42" s="362"/>
      <c r="AU42" s="362"/>
      <c r="AV42" s="362"/>
      <c r="AW42" s="362"/>
      <c r="AX42" s="377"/>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row>
    <row r="43" spans="1:82" x14ac:dyDescent="0.3">
      <c r="A43" s="54" t="s">
        <v>3057</v>
      </c>
      <c r="B43" s="362">
        <v>60</v>
      </c>
      <c r="C43" s="362">
        <v>45</v>
      </c>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77"/>
      <c r="AY43" s="362"/>
      <c r="AZ43" s="362"/>
      <c r="BA43" s="362"/>
      <c r="BB43" s="362"/>
      <c r="BC43" s="362"/>
      <c r="BD43" s="362"/>
      <c r="BE43" s="362"/>
      <c r="BF43" s="362"/>
      <c r="BG43" s="362"/>
      <c r="BH43" s="362"/>
      <c r="BI43" s="362"/>
      <c r="BJ43" s="362"/>
      <c r="BK43" s="362"/>
      <c r="BL43" s="362"/>
      <c r="BM43" s="362">
        <v>15</v>
      </c>
      <c r="BN43" s="362"/>
      <c r="BO43" s="362"/>
      <c r="BP43" s="362"/>
      <c r="BQ43" s="362"/>
      <c r="BR43" s="362"/>
      <c r="BS43" s="362"/>
      <c r="BT43" s="362"/>
      <c r="BU43" s="362"/>
      <c r="BV43" s="362"/>
      <c r="BW43" s="362"/>
      <c r="BX43" s="362"/>
      <c r="BY43" s="362"/>
      <c r="BZ43" s="362"/>
      <c r="CA43" s="362"/>
      <c r="CB43" s="362"/>
      <c r="CC43" s="362"/>
      <c r="CD43" s="362"/>
    </row>
    <row r="44" spans="1:82" x14ac:dyDescent="0.3">
      <c r="A44" s="54" t="s">
        <v>3073</v>
      </c>
      <c r="B44" s="362">
        <v>525</v>
      </c>
      <c r="C44" s="362">
        <v>22</v>
      </c>
      <c r="D44" s="362"/>
      <c r="E44" s="362"/>
      <c r="F44" s="362">
        <v>30</v>
      </c>
      <c r="G44" s="362"/>
      <c r="H44" s="362"/>
      <c r="I44" s="362"/>
      <c r="J44" s="362"/>
      <c r="K44" s="362">
        <v>20</v>
      </c>
      <c r="L44" s="362"/>
      <c r="M44" s="362"/>
      <c r="N44" s="362"/>
      <c r="O44" s="362"/>
      <c r="P44" s="362"/>
      <c r="Q44" s="362"/>
      <c r="R44" s="362"/>
      <c r="S44" s="362"/>
      <c r="T44" s="362"/>
      <c r="U44" s="362"/>
      <c r="V44" s="362">
        <v>21</v>
      </c>
      <c r="W44" s="362"/>
      <c r="X44" s="362"/>
      <c r="Y44" s="362"/>
      <c r="Z44" s="362"/>
      <c r="AA44" s="362"/>
      <c r="AB44" s="362"/>
      <c r="AC44" s="362"/>
      <c r="AD44" s="362"/>
      <c r="AE44" s="362">
        <v>21</v>
      </c>
      <c r="AF44" s="362"/>
      <c r="AG44" s="362"/>
      <c r="AH44" s="362"/>
      <c r="AI44" s="362"/>
      <c r="AJ44" s="362"/>
      <c r="AK44" s="362">
        <v>21</v>
      </c>
      <c r="AL44" s="362">
        <v>21</v>
      </c>
      <c r="AM44" s="362"/>
      <c r="AN44" s="362"/>
      <c r="AO44" s="362">
        <v>90</v>
      </c>
      <c r="AP44" s="362"/>
      <c r="AQ44" s="362"/>
      <c r="AR44" s="362"/>
      <c r="AS44" s="362"/>
      <c r="AT44" s="362"/>
      <c r="AU44" s="362"/>
      <c r="AV44" s="362"/>
      <c r="AW44" s="362"/>
      <c r="AX44" s="377"/>
      <c r="AY44" s="362"/>
      <c r="AZ44" s="362"/>
      <c r="BA44" s="362">
        <v>20</v>
      </c>
      <c r="BB44" s="362"/>
      <c r="BC44" s="362">
        <v>80</v>
      </c>
      <c r="BD44" s="362">
        <v>20</v>
      </c>
      <c r="BE44" s="362"/>
      <c r="BF44" s="362"/>
      <c r="BG44" s="362">
        <v>96</v>
      </c>
      <c r="BH44" s="362"/>
      <c r="BI44" s="362"/>
      <c r="BJ44" s="362"/>
      <c r="BK44" s="362"/>
      <c r="BL44" s="362"/>
      <c r="BM44" s="362"/>
      <c r="BN44" s="362"/>
      <c r="BO44" s="362"/>
      <c r="BP44" s="362"/>
      <c r="BQ44" s="362"/>
      <c r="BR44" s="362">
        <v>42</v>
      </c>
      <c r="BS44" s="362"/>
      <c r="BT44" s="362"/>
      <c r="BU44" s="362">
        <v>21</v>
      </c>
      <c r="BV44" s="362"/>
      <c r="BW44" s="362"/>
      <c r="BX44" s="362"/>
      <c r="BY44" s="362"/>
      <c r="BZ44" s="362"/>
      <c r="CA44" s="362"/>
      <c r="CB44" s="362"/>
      <c r="CC44" s="362"/>
      <c r="CD44" s="362"/>
    </row>
    <row r="45" spans="1:82" x14ac:dyDescent="0.3">
      <c r="A45" s="54" t="s">
        <v>3269</v>
      </c>
      <c r="B45" s="362">
        <v>1341</v>
      </c>
      <c r="C45" s="362">
        <v>39</v>
      </c>
      <c r="D45" s="362">
        <v>6</v>
      </c>
      <c r="E45" s="362"/>
      <c r="F45" s="362"/>
      <c r="G45" s="362">
        <v>29</v>
      </c>
      <c r="H45" s="362">
        <v>6</v>
      </c>
      <c r="I45" s="362">
        <v>3</v>
      </c>
      <c r="J45" s="362"/>
      <c r="K45" s="362">
        <v>10</v>
      </c>
      <c r="L45" s="362">
        <v>2</v>
      </c>
      <c r="M45" s="362">
        <v>6</v>
      </c>
      <c r="N45" s="362"/>
      <c r="O45" s="362">
        <v>9</v>
      </c>
      <c r="P45" s="362">
        <v>15</v>
      </c>
      <c r="Q45" s="362">
        <v>4</v>
      </c>
      <c r="R45" s="362">
        <v>15</v>
      </c>
      <c r="S45" s="362">
        <v>8</v>
      </c>
      <c r="T45" s="362">
        <v>2</v>
      </c>
      <c r="U45" s="362">
        <v>3</v>
      </c>
      <c r="V45" s="362">
        <v>10</v>
      </c>
      <c r="W45" s="362">
        <v>320</v>
      </c>
      <c r="X45" s="362"/>
      <c r="Y45" s="362"/>
      <c r="Z45" s="362">
        <v>9</v>
      </c>
      <c r="AA45" s="362"/>
      <c r="AB45" s="362">
        <v>4</v>
      </c>
      <c r="AC45" s="362">
        <v>17</v>
      </c>
      <c r="AD45" s="362">
        <v>67</v>
      </c>
      <c r="AE45" s="362">
        <v>84</v>
      </c>
      <c r="AF45" s="362">
        <v>2</v>
      </c>
      <c r="AG45" s="362">
        <v>2</v>
      </c>
      <c r="AH45" s="362">
        <v>2</v>
      </c>
      <c r="AI45" s="362">
        <v>16</v>
      </c>
      <c r="AJ45" s="362">
        <v>2</v>
      </c>
      <c r="AK45" s="362">
        <v>71</v>
      </c>
      <c r="AL45" s="362">
        <v>33</v>
      </c>
      <c r="AM45" s="362"/>
      <c r="AN45" s="362"/>
      <c r="AO45" s="362">
        <v>37</v>
      </c>
      <c r="AP45" s="362">
        <v>5</v>
      </c>
      <c r="AQ45" s="362">
        <v>6</v>
      </c>
      <c r="AR45" s="362"/>
      <c r="AS45" s="362"/>
      <c r="AT45" s="362">
        <v>5</v>
      </c>
      <c r="AU45" s="362"/>
      <c r="AV45" s="362">
        <v>9</v>
      </c>
      <c r="AW45" s="362">
        <v>102</v>
      </c>
      <c r="AX45" s="377">
        <v>5</v>
      </c>
      <c r="AY45" s="362">
        <v>7</v>
      </c>
      <c r="AZ45" s="362"/>
      <c r="BA45" s="362">
        <v>2</v>
      </c>
      <c r="BB45" s="362"/>
      <c r="BC45" s="362">
        <v>15</v>
      </c>
      <c r="BD45" s="362">
        <v>4</v>
      </c>
      <c r="BE45" s="362"/>
      <c r="BF45" s="362">
        <v>2</v>
      </c>
      <c r="BG45" s="362">
        <v>80</v>
      </c>
      <c r="BH45" s="362"/>
      <c r="BI45" s="362"/>
      <c r="BJ45" s="362">
        <v>33</v>
      </c>
      <c r="BK45" s="362"/>
      <c r="BL45" s="362">
        <v>60</v>
      </c>
      <c r="BM45" s="362">
        <v>21</v>
      </c>
      <c r="BN45" s="362"/>
      <c r="BO45" s="362">
        <v>60</v>
      </c>
      <c r="BP45" s="362">
        <v>40</v>
      </c>
      <c r="BQ45" s="362"/>
      <c r="BR45" s="362">
        <v>20</v>
      </c>
      <c r="BS45" s="362"/>
      <c r="BT45" s="362">
        <v>1</v>
      </c>
      <c r="BU45" s="362">
        <v>14</v>
      </c>
      <c r="BV45" s="362">
        <v>17</v>
      </c>
      <c r="BW45" s="362"/>
      <c r="BX45" s="362"/>
      <c r="BY45" s="362"/>
      <c r="BZ45" s="362"/>
      <c r="CA45" s="362"/>
      <c r="CB45" s="362"/>
      <c r="CC45" s="362"/>
      <c r="CD45" s="362"/>
    </row>
    <row r="46" spans="1:82" x14ac:dyDescent="0.3">
      <c r="A46" s="54" t="s">
        <v>3283</v>
      </c>
      <c r="B46" s="362">
        <v>96</v>
      </c>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77"/>
      <c r="AY46" s="362"/>
      <c r="AZ46" s="362"/>
      <c r="BA46" s="362">
        <v>24</v>
      </c>
      <c r="BB46" s="362"/>
      <c r="BC46" s="362">
        <v>48</v>
      </c>
      <c r="BD46" s="362">
        <v>24</v>
      </c>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362"/>
      <c r="CB46" s="362"/>
      <c r="CC46" s="362"/>
      <c r="CD46" s="362"/>
    </row>
    <row r="47" spans="1:82" s="260" customFormat="1" x14ac:dyDescent="0.3">
      <c r="A47" s="54" t="s">
        <v>3300</v>
      </c>
      <c r="B47" s="362">
        <v>340</v>
      </c>
      <c r="C47" s="362">
        <v>15</v>
      </c>
      <c r="D47" s="362"/>
      <c r="E47" s="362"/>
      <c r="F47" s="362"/>
      <c r="G47" s="362"/>
      <c r="H47" s="362"/>
      <c r="I47" s="362">
        <v>5</v>
      </c>
      <c r="J47" s="362"/>
      <c r="K47" s="362">
        <v>15</v>
      </c>
      <c r="L47" s="362"/>
      <c r="M47" s="362"/>
      <c r="N47" s="362"/>
      <c r="O47" s="362"/>
      <c r="P47" s="362"/>
      <c r="Q47" s="362"/>
      <c r="R47" s="362"/>
      <c r="S47" s="362"/>
      <c r="T47" s="362"/>
      <c r="U47" s="362"/>
      <c r="V47" s="362">
        <v>15</v>
      </c>
      <c r="W47" s="362"/>
      <c r="X47" s="362"/>
      <c r="Y47" s="362"/>
      <c r="Z47" s="362"/>
      <c r="AA47" s="362"/>
      <c r="AB47" s="362"/>
      <c r="AC47" s="362"/>
      <c r="AD47" s="362"/>
      <c r="AE47" s="362"/>
      <c r="AF47" s="362"/>
      <c r="AG47" s="362"/>
      <c r="AH47" s="362"/>
      <c r="AI47" s="362">
        <v>15</v>
      </c>
      <c r="AJ47" s="362"/>
      <c r="AK47" s="362">
        <v>8</v>
      </c>
      <c r="AL47" s="362">
        <v>15</v>
      </c>
      <c r="AM47" s="362"/>
      <c r="AN47" s="362"/>
      <c r="AO47" s="362">
        <v>65</v>
      </c>
      <c r="AP47" s="362"/>
      <c r="AQ47" s="362"/>
      <c r="AR47" s="362"/>
      <c r="AS47" s="362"/>
      <c r="AT47" s="362"/>
      <c r="AU47" s="362"/>
      <c r="AV47" s="362">
        <v>4</v>
      </c>
      <c r="AW47" s="362"/>
      <c r="AX47" s="377"/>
      <c r="AY47" s="362"/>
      <c r="AZ47" s="362"/>
      <c r="BA47" s="362">
        <v>10</v>
      </c>
      <c r="BB47" s="362"/>
      <c r="BC47" s="362">
        <v>30</v>
      </c>
      <c r="BD47" s="362">
        <v>10</v>
      </c>
      <c r="BE47" s="362"/>
      <c r="BF47" s="362"/>
      <c r="BG47" s="362">
        <v>91</v>
      </c>
      <c r="BH47" s="362"/>
      <c r="BI47" s="362"/>
      <c r="BJ47" s="362"/>
      <c r="BK47" s="362"/>
      <c r="BL47" s="362"/>
      <c r="BM47" s="362">
        <v>4</v>
      </c>
      <c r="BN47" s="362"/>
      <c r="BO47" s="362"/>
      <c r="BP47" s="362"/>
      <c r="BQ47" s="362"/>
      <c r="BR47" s="362">
        <v>24</v>
      </c>
      <c r="BS47" s="362"/>
      <c r="BT47" s="362"/>
      <c r="BU47" s="362">
        <v>14</v>
      </c>
      <c r="BV47" s="362"/>
      <c r="BW47" s="362"/>
      <c r="BX47" s="362"/>
      <c r="BY47" s="362"/>
      <c r="BZ47" s="362"/>
      <c r="CA47" s="362"/>
      <c r="CB47" s="362"/>
      <c r="CC47" s="362"/>
      <c r="CD47" s="362"/>
    </row>
    <row r="48" spans="1:82" x14ac:dyDescent="0.3">
      <c r="A48" s="54" t="s">
        <v>3314</v>
      </c>
      <c r="B48" s="362">
        <f t="shared" ref="B48" si="0">SUM(C48:BW48)</f>
        <v>800</v>
      </c>
      <c r="C48" s="362">
        <v>24</v>
      </c>
      <c r="D48" s="362">
        <v>6</v>
      </c>
      <c r="E48" s="362"/>
      <c r="F48" s="362">
        <v>8</v>
      </c>
      <c r="G48" s="362">
        <v>18</v>
      </c>
      <c r="H48" s="362"/>
      <c r="I48" s="362">
        <v>12</v>
      </c>
      <c r="J48" s="362"/>
      <c r="K48" s="362">
        <v>26</v>
      </c>
      <c r="L48" s="362"/>
      <c r="M48" s="362"/>
      <c r="N48" s="362"/>
      <c r="O48" s="362"/>
      <c r="P48" s="362"/>
      <c r="Q48" s="362"/>
      <c r="R48" s="362"/>
      <c r="S48" s="362"/>
      <c r="T48" s="362"/>
      <c r="U48" s="362"/>
      <c r="V48" s="362">
        <v>30</v>
      </c>
      <c r="W48" s="362"/>
      <c r="X48" s="362"/>
      <c r="Y48" s="362"/>
      <c r="Z48" s="362">
        <v>8</v>
      </c>
      <c r="AA48" s="362"/>
      <c r="AB48" s="362"/>
      <c r="AC48" s="362"/>
      <c r="AD48" s="362"/>
      <c r="AE48" s="362">
        <v>96</v>
      </c>
      <c r="AF48" s="362"/>
      <c r="AG48" s="362"/>
      <c r="AH48" s="362"/>
      <c r="AI48" s="362">
        <v>24</v>
      </c>
      <c r="AJ48" s="362"/>
      <c r="AK48" s="362">
        <v>24</v>
      </c>
      <c r="AL48" s="362">
        <v>36</v>
      </c>
      <c r="AM48" s="362"/>
      <c r="AN48" s="362"/>
      <c r="AO48" s="362">
        <v>30</v>
      </c>
      <c r="AP48" s="362"/>
      <c r="AQ48" s="362"/>
      <c r="AR48" s="362"/>
      <c r="AS48" s="362"/>
      <c r="AT48" s="362"/>
      <c r="AU48" s="362"/>
      <c r="AV48" s="362">
        <v>6</v>
      </c>
      <c r="AW48" s="362"/>
      <c r="AX48" s="377"/>
      <c r="AY48" s="362"/>
      <c r="AZ48" s="362"/>
      <c r="BA48" s="362"/>
      <c r="BB48" s="362"/>
      <c r="BC48" s="362"/>
      <c r="BD48" s="362"/>
      <c r="BE48" s="362"/>
      <c r="BF48" s="362"/>
      <c r="BG48" s="362">
        <v>360</v>
      </c>
      <c r="BH48" s="362"/>
      <c r="BI48" s="362"/>
      <c r="BJ48" s="362">
        <v>30</v>
      </c>
      <c r="BK48" s="362"/>
      <c r="BL48" s="362"/>
      <c r="BM48" s="362">
        <v>4</v>
      </c>
      <c r="BN48" s="362"/>
      <c r="BO48" s="362"/>
      <c r="BP48" s="362"/>
      <c r="BQ48" s="362"/>
      <c r="BR48" s="362">
        <v>34</v>
      </c>
      <c r="BS48" s="362"/>
      <c r="BT48" s="362"/>
      <c r="BU48" s="362">
        <v>24</v>
      </c>
      <c r="BV48" s="362"/>
      <c r="BW48" s="362"/>
      <c r="BX48" s="362"/>
      <c r="BY48" s="362"/>
      <c r="BZ48" s="362"/>
      <c r="CA48" s="362"/>
      <c r="CB48" s="362"/>
      <c r="CC48" s="362"/>
      <c r="CD48" s="362"/>
    </row>
    <row r="49" spans="1:82" x14ac:dyDescent="0.3">
      <c r="A49" s="54" t="s">
        <v>3387</v>
      </c>
      <c r="B49" s="362">
        <v>1375</v>
      </c>
      <c r="C49" s="362">
        <v>350</v>
      </c>
      <c r="D49" s="362">
        <v>5</v>
      </c>
      <c r="E49" s="362"/>
      <c r="F49" s="362"/>
      <c r="G49" s="362"/>
      <c r="H49" s="362"/>
      <c r="I49" s="362">
        <v>5</v>
      </c>
      <c r="J49" s="362"/>
      <c r="K49" s="362">
        <v>15</v>
      </c>
      <c r="L49" s="362">
        <v>10</v>
      </c>
      <c r="M49" s="362"/>
      <c r="N49" s="362"/>
      <c r="O49" s="362">
        <v>15</v>
      </c>
      <c r="P49" s="362">
        <v>12</v>
      </c>
      <c r="Q49" s="362">
        <v>5</v>
      </c>
      <c r="R49" s="362">
        <v>15</v>
      </c>
      <c r="S49" s="362">
        <v>10</v>
      </c>
      <c r="T49" s="362">
        <v>10</v>
      </c>
      <c r="U49" s="362">
        <v>5</v>
      </c>
      <c r="V49" s="362">
        <v>20</v>
      </c>
      <c r="W49" s="362"/>
      <c r="X49" s="362"/>
      <c r="Y49" s="362"/>
      <c r="Z49" s="362"/>
      <c r="AA49" s="362"/>
      <c r="AB49" s="362"/>
      <c r="AC49" s="362"/>
      <c r="AD49" s="362"/>
      <c r="AE49" s="362">
        <v>15</v>
      </c>
      <c r="AF49" s="362">
        <v>12</v>
      </c>
      <c r="AG49" s="362"/>
      <c r="AH49" s="362"/>
      <c r="AI49" s="362">
        <v>20</v>
      </c>
      <c r="AJ49" s="362"/>
      <c r="AK49" s="362">
        <v>15</v>
      </c>
      <c r="AL49" s="362">
        <v>20</v>
      </c>
      <c r="AM49" s="362"/>
      <c r="AN49" s="362"/>
      <c r="AO49" s="362">
        <v>121</v>
      </c>
      <c r="AP49" s="362"/>
      <c r="AQ49" s="362"/>
      <c r="AR49" s="362"/>
      <c r="AS49" s="362"/>
      <c r="AT49" s="362"/>
      <c r="AU49" s="362"/>
      <c r="AV49" s="362"/>
      <c r="AW49" s="362"/>
      <c r="AX49" s="377"/>
      <c r="AY49" s="362"/>
      <c r="AZ49" s="362"/>
      <c r="BA49" s="362">
        <v>45</v>
      </c>
      <c r="BB49" s="362">
        <v>45</v>
      </c>
      <c r="BC49" s="362">
        <v>90</v>
      </c>
      <c r="BD49" s="362">
        <v>45</v>
      </c>
      <c r="BE49" s="362"/>
      <c r="BF49" s="362"/>
      <c r="BG49" s="362">
        <v>400</v>
      </c>
      <c r="BH49" s="362"/>
      <c r="BI49" s="362"/>
      <c r="BJ49" s="362">
        <v>25</v>
      </c>
      <c r="BK49" s="362"/>
      <c r="BL49" s="362"/>
      <c r="BM49" s="362">
        <v>10</v>
      </c>
      <c r="BN49" s="362"/>
      <c r="BO49" s="362"/>
      <c r="BP49" s="362"/>
      <c r="BQ49" s="362"/>
      <c r="BR49" s="362">
        <v>15</v>
      </c>
      <c r="BS49" s="362"/>
      <c r="BT49" s="362"/>
      <c r="BU49" s="362">
        <v>20</v>
      </c>
      <c r="BV49" s="362"/>
      <c r="BW49" s="362"/>
      <c r="BX49" s="362"/>
      <c r="BY49" s="362"/>
      <c r="BZ49" s="362"/>
      <c r="CA49" s="362"/>
      <c r="CB49" s="362"/>
      <c r="CC49" s="362"/>
      <c r="CD49" s="362"/>
    </row>
    <row r="50" spans="1:82" x14ac:dyDescent="0.3">
      <c r="A50" s="54" t="s">
        <v>3530</v>
      </c>
      <c r="B50" s="362">
        <v>200</v>
      </c>
      <c r="C50" s="362"/>
      <c r="D50" s="362"/>
      <c r="E50" s="362"/>
      <c r="F50" s="362"/>
      <c r="G50" s="362"/>
      <c r="H50" s="362"/>
      <c r="I50" s="362"/>
      <c r="J50" s="362"/>
      <c r="K50" s="362">
        <v>15</v>
      </c>
      <c r="L50" s="362"/>
      <c r="M50" s="362"/>
      <c r="N50" s="362"/>
      <c r="O50" s="362"/>
      <c r="P50" s="362"/>
      <c r="Q50" s="362"/>
      <c r="R50" s="362"/>
      <c r="S50" s="362"/>
      <c r="T50" s="362"/>
      <c r="U50" s="362">
        <v>5</v>
      </c>
      <c r="V50" s="362">
        <v>10</v>
      </c>
      <c r="W50" s="362"/>
      <c r="X50" s="362"/>
      <c r="Y50" s="362"/>
      <c r="Z50" s="362"/>
      <c r="AA50" s="362"/>
      <c r="AB50" s="362"/>
      <c r="AC50" s="362"/>
      <c r="AD50" s="362"/>
      <c r="AE50" s="362">
        <v>12</v>
      </c>
      <c r="AF50" s="362"/>
      <c r="AG50" s="362"/>
      <c r="AH50" s="362"/>
      <c r="AI50" s="362">
        <v>6</v>
      </c>
      <c r="AJ50" s="362"/>
      <c r="AK50" s="362">
        <v>10</v>
      </c>
      <c r="AL50" s="362">
        <v>10</v>
      </c>
      <c r="AM50" s="362"/>
      <c r="AN50" s="362"/>
      <c r="AO50" s="362">
        <v>30</v>
      </c>
      <c r="AP50" s="362"/>
      <c r="AQ50" s="362"/>
      <c r="AR50" s="362"/>
      <c r="AS50" s="362"/>
      <c r="AT50" s="362"/>
      <c r="AU50" s="362"/>
      <c r="AV50" s="362"/>
      <c r="AW50" s="362"/>
      <c r="AX50" s="377"/>
      <c r="AY50" s="362"/>
      <c r="AZ50" s="362"/>
      <c r="BA50" s="362"/>
      <c r="BB50" s="362"/>
      <c r="BC50" s="362"/>
      <c r="BD50" s="362"/>
      <c r="BE50" s="362"/>
      <c r="BF50" s="362"/>
      <c r="BG50" s="362">
        <v>87</v>
      </c>
      <c r="BH50" s="362"/>
      <c r="BI50" s="362"/>
      <c r="BJ50" s="362"/>
      <c r="BK50" s="362"/>
      <c r="BL50" s="362"/>
      <c r="BM50" s="362"/>
      <c r="BN50" s="362"/>
      <c r="BO50" s="362"/>
      <c r="BP50" s="362"/>
      <c r="BQ50" s="362"/>
      <c r="BR50" s="362">
        <v>15</v>
      </c>
      <c r="BS50" s="362"/>
      <c r="BT50" s="362"/>
      <c r="BU50" s="362"/>
      <c r="BV50" s="362"/>
      <c r="BW50" s="362"/>
      <c r="BX50" s="362"/>
      <c r="BY50" s="362"/>
      <c r="BZ50" s="362"/>
      <c r="CA50" s="362"/>
      <c r="CB50" s="362"/>
      <c r="CC50" s="362"/>
      <c r="CD50" s="362"/>
    </row>
    <row r="51" spans="1:82" x14ac:dyDescent="0.3">
      <c r="A51" s="54" t="s">
        <v>3531</v>
      </c>
      <c r="B51" s="362">
        <v>50</v>
      </c>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v>25</v>
      </c>
      <c r="AP51" s="362"/>
      <c r="AQ51" s="362"/>
      <c r="AR51" s="362"/>
      <c r="AS51" s="362"/>
      <c r="AT51" s="362"/>
      <c r="AU51" s="362"/>
      <c r="AV51" s="362"/>
      <c r="AW51" s="362"/>
      <c r="AX51" s="377"/>
      <c r="AY51" s="362"/>
      <c r="AZ51" s="362"/>
      <c r="BA51" s="362"/>
      <c r="BB51" s="362"/>
      <c r="BC51" s="362"/>
      <c r="BD51" s="362"/>
      <c r="BE51" s="362"/>
      <c r="BF51" s="362"/>
      <c r="BG51" s="362">
        <v>25</v>
      </c>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row>
    <row r="52" spans="1:82" x14ac:dyDescent="0.3">
      <c r="A52" s="54" t="s">
        <v>3532</v>
      </c>
      <c r="B52" s="362">
        <v>50</v>
      </c>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v>25</v>
      </c>
      <c r="AP52" s="362"/>
      <c r="AQ52" s="362"/>
      <c r="AR52" s="362"/>
      <c r="AS52" s="362"/>
      <c r="AT52" s="362"/>
      <c r="AU52" s="362"/>
      <c r="AV52" s="362"/>
      <c r="AW52" s="362"/>
      <c r="AX52" s="377"/>
      <c r="AY52" s="362"/>
      <c r="AZ52" s="362"/>
      <c r="BA52" s="362"/>
      <c r="BB52" s="362"/>
      <c r="BC52" s="362"/>
      <c r="BD52" s="362"/>
      <c r="BE52" s="362"/>
      <c r="BF52" s="362"/>
      <c r="BG52" s="362">
        <v>25</v>
      </c>
      <c r="BH52" s="362"/>
      <c r="BI52" s="362"/>
      <c r="BJ52" s="362"/>
      <c r="BK52" s="362"/>
      <c r="BL52" s="362"/>
      <c r="BM52" s="362"/>
      <c r="BN52" s="362"/>
      <c r="BO52" s="362"/>
      <c r="BP52" s="362"/>
      <c r="BQ52" s="362"/>
      <c r="BR52" s="362"/>
      <c r="BS52" s="362"/>
      <c r="BT52" s="362"/>
      <c r="BU52" s="362"/>
      <c r="BV52" s="362"/>
      <c r="BW52" s="362"/>
      <c r="BX52" s="362"/>
      <c r="BY52" s="362"/>
      <c r="BZ52" s="362"/>
      <c r="CA52" s="362"/>
      <c r="CB52" s="362"/>
      <c r="CC52" s="362"/>
      <c r="CD52" s="362"/>
    </row>
    <row r="53" spans="1:82" x14ac:dyDescent="0.3">
      <c r="A53" s="54" t="s">
        <v>3533</v>
      </c>
      <c r="B53" s="362">
        <v>25</v>
      </c>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v>25</v>
      </c>
      <c r="AP53" s="362"/>
      <c r="AQ53" s="362"/>
      <c r="AR53" s="362"/>
      <c r="AS53" s="362"/>
      <c r="AT53" s="362"/>
      <c r="AU53" s="362"/>
      <c r="AV53" s="362"/>
      <c r="AW53" s="362"/>
      <c r="AX53" s="377"/>
      <c r="AY53" s="362"/>
      <c r="AZ53" s="362"/>
      <c r="BA53" s="362"/>
      <c r="BB53" s="362"/>
      <c r="BC53" s="362"/>
      <c r="BD53" s="362"/>
      <c r="BE53" s="362"/>
      <c r="BF53" s="362"/>
      <c r="BG53" s="362"/>
      <c r="BH53" s="362"/>
      <c r="BI53" s="362"/>
      <c r="BJ53" s="362"/>
      <c r="BK53" s="362"/>
      <c r="BL53" s="362"/>
      <c r="BM53" s="362"/>
      <c r="BN53" s="362"/>
      <c r="BO53" s="362"/>
      <c r="BP53" s="362"/>
      <c r="BQ53" s="362"/>
      <c r="BR53" s="362"/>
      <c r="BS53" s="362"/>
      <c r="BT53" s="362"/>
      <c r="BU53" s="362"/>
      <c r="BV53" s="362"/>
      <c r="BW53" s="362"/>
      <c r="BX53" s="362"/>
      <c r="BY53" s="362"/>
      <c r="BZ53" s="362"/>
      <c r="CA53" s="362"/>
      <c r="CB53" s="362"/>
      <c r="CC53" s="362"/>
      <c r="CD53" s="362"/>
    </row>
    <row r="54" spans="1:82" x14ac:dyDescent="0.3">
      <c r="A54" s="54" t="s">
        <v>3534</v>
      </c>
      <c r="B54" s="362">
        <v>25</v>
      </c>
      <c r="C54" s="362"/>
      <c r="D54" s="362"/>
      <c r="E54" s="362"/>
      <c r="F54" s="362">
        <v>25</v>
      </c>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77"/>
      <c r="AY54" s="362"/>
      <c r="AZ54" s="362"/>
      <c r="BA54" s="362"/>
      <c r="BB54" s="362"/>
      <c r="BC54" s="362"/>
      <c r="BD54" s="362"/>
      <c r="BE54" s="362"/>
      <c r="BF54" s="362"/>
      <c r="BG54" s="362"/>
      <c r="BH54" s="362"/>
      <c r="BI54" s="362"/>
      <c r="BJ54" s="362"/>
      <c r="BK54" s="362"/>
      <c r="BL54" s="362"/>
      <c r="BM54" s="362"/>
      <c r="BN54" s="362"/>
      <c r="BO54" s="362"/>
      <c r="BP54" s="362"/>
      <c r="BQ54" s="362"/>
      <c r="BR54" s="362"/>
      <c r="BS54" s="362"/>
      <c r="BT54" s="362"/>
      <c r="BU54" s="362"/>
      <c r="BV54" s="362"/>
      <c r="BW54" s="362"/>
      <c r="BX54" s="362"/>
      <c r="BY54" s="362"/>
      <c r="BZ54" s="362"/>
      <c r="CA54" s="362"/>
      <c r="CB54" s="362"/>
      <c r="CC54" s="362"/>
      <c r="CD54" s="362"/>
    </row>
    <row r="55" spans="1:82" x14ac:dyDescent="0.3">
      <c r="A55" s="54" t="s">
        <v>3535</v>
      </c>
      <c r="B55" s="362">
        <v>25</v>
      </c>
      <c r="C55" s="362"/>
      <c r="D55" s="362"/>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77"/>
      <c r="AY55" s="362"/>
      <c r="AZ55" s="362"/>
      <c r="BA55" s="362"/>
      <c r="BB55" s="362"/>
      <c r="BC55" s="362"/>
      <c r="BD55" s="362"/>
      <c r="BE55" s="362"/>
      <c r="BF55" s="362"/>
      <c r="BG55" s="362">
        <v>25</v>
      </c>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row>
    <row r="56" spans="1:82" x14ac:dyDescent="0.3">
      <c r="A56" s="54" t="s">
        <v>3387</v>
      </c>
      <c r="B56" s="362">
        <f>B49+B50+B51+B52+B53+B54+B55</f>
        <v>1750</v>
      </c>
      <c r="C56" s="362">
        <f t="shared" ref="C56:BM56" si="1">C49+C50+C51+C52+C53+C54+C55</f>
        <v>350</v>
      </c>
      <c r="D56" s="362">
        <f t="shared" si="1"/>
        <v>5</v>
      </c>
      <c r="E56" s="362"/>
      <c r="F56" s="362">
        <f t="shared" si="1"/>
        <v>25</v>
      </c>
      <c r="G56" s="362"/>
      <c r="H56" s="362"/>
      <c r="I56" s="362">
        <f t="shared" si="1"/>
        <v>5</v>
      </c>
      <c r="J56" s="362"/>
      <c r="K56" s="362">
        <f t="shared" si="1"/>
        <v>30</v>
      </c>
      <c r="L56" s="362">
        <f t="shared" si="1"/>
        <v>10</v>
      </c>
      <c r="M56" s="362"/>
      <c r="N56" s="362"/>
      <c r="O56" s="362">
        <f t="shared" si="1"/>
        <v>15</v>
      </c>
      <c r="P56" s="362">
        <f t="shared" si="1"/>
        <v>12</v>
      </c>
      <c r="Q56" s="362">
        <f t="shared" si="1"/>
        <v>5</v>
      </c>
      <c r="R56" s="362">
        <f t="shared" si="1"/>
        <v>15</v>
      </c>
      <c r="S56" s="362">
        <f t="shared" si="1"/>
        <v>10</v>
      </c>
      <c r="T56" s="362">
        <f t="shared" si="1"/>
        <v>10</v>
      </c>
      <c r="U56" s="362">
        <f t="shared" si="1"/>
        <v>10</v>
      </c>
      <c r="V56" s="362">
        <f t="shared" si="1"/>
        <v>30</v>
      </c>
      <c r="W56" s="362"/>
      <c r="X56" s="362"/>
      <c r="Y56" s="362"/>
      <c r="Z56" s="362"/>
      <c r="AA56" s="362"/>
      <c r="AB56" s="362"/>
      <c r="AC56" s="362"/>
      <c r="AD56" s="362"/>
      <c r="AE56" s="362">
        <f t="shared" si="1"/>
        <v>27</v>
      </c>
      <c r="AF56" s="362">
        <f t="shared" si="1"/>
        <v>12</v>
      </c>
      <c r="AG56" s="362"/>
      <c r="AH56" s="362"/>
      <c r="AI56" s="362">
        <f t="shared" si="1"/>
        <v>26</v>
      </c>
      <c r="AJ56" s="362"/>
      <c r="AK56" s="362">
        <f t="shared" si="1"/>
        <v>25</v>
      </c>
      <c r="AL56" s="362">
        <f t="shared" si="1"/>
        <v>30</v>
      </c>
      <c r="AM56" s="362"/>
      <c r="AN56" s="362"/>
      <c r="AO56" s="362">
        <f t="shared" si="1"/>
        <v>226</v>
      </c>
      <c r="AP56" s="362"/>
      <c r="AQ56" s="362"/>
      <c r="AR56" s="362"/>
      <c r="AS56" s="362"/>
      <c r="AT56" s="362"/>
      <c r="AU56" s="362"/>
      <c r="AV56" s="362"/>
      <c r="AW56" s="362"/>
      <c r="AX56" s="377"/>
      <c r="AY56" s="362"/>
      <c r="AZ56" s="362"/>
      <c r="BA56" s="362">
        <f t="shared" si="1"/>
        <v>45</v>
      </c>
      <c r="BB56" s="362">
        <f t="shared" si="1"/>
        <v>45</v>
      </c>
      <c r="BC56" s="362">
        <f t="shared" si="1"/>
        <v>90</v>
      </c>
      <c r="BD56" s="362">
        <f t="shared" si="1"/>
        <v>45</v>
      </c>
      <c r="BE56" s="362"/>
      <c r="BF56" s="362"/>
      <c r="BG56" s="362">
        <f t="shared" si="1"/>
        <v>562</v>
      </c>
      <c r="BH56" s="362"/>
      <c r="BI56" s="362"/>
      <c r="BJ56" s="362">
        <f t="shared" si="1"/>
        <v>25</v>
      </c>
      <c r="BK56" s="362"/>
      <c r="BL56" s="362"/>
      <c r="BM56" s="362">
        <f t="shared" si="1"/>
        <v>10</v>
      </c>
      <c r="BN56" s="362"/>
      <c r="BO56" s="362"/>
      <c r="BP56" s="362"/>
      <c r="BQ56" s="362"/>
      <c r="BR56" s="362">
        <f t="shared" ref="BR56:BU56" si="2">BR49+BR50+BR51+BR52+BR53+BR54+BR55</f>
        <v>30</v>
      </c>
      <c r="BS56" s="362"/>
      <c r="BT56" s="362"/>
      <c r="BU56" s="362">
        <f t="shared" si="2"/>
        <v>20</v>
      </c>
      <c r="BV56" s="362"/>
      <c r="BW56" s="362"/>
      <c r="BX56" s="362"/>
      <c r="BY56" s="362"/>
      <c r="BZ56" s="362"/>
      <c r="CA56" s="362"/>
      <c r="CB56" s="362"/>
      <c r="CC56" s="362"/>
      <c r="CD56" s="362"/>
    </row>
    <row r="57" spans="1:82" x14ac:dyDescent="0.3">
      <c r="A57" s="54" t="s">
        <v>3547</v>
      </c>
      <c r="B57" s="362">
        <v>362</v>
      </c>
      <c r="C57" s="362">
        <v>21</v>
      </c>
      <c r="D57" s="362"/>
      <c r="E57" s="362"/>
      <c r="F57" s="362"/>
      <c r="G57" s="362"/>
      <c r="H57" s="362"/>
      <c r="I57" s="362"/>
      <c r="J57" s="362"/>
      <c r="K57" s="362">
        <v>12</v>
      </c>
      <c r="L57" s="362"/>
      <c r="M57" s="362"/>
      <c r="N57" s="362"/>
      <c r="O57" s="362"/>
      <c r="P57" s="362"/>
      <c r="Q57" s="362"/>
      <c r="R57" s="362"/>
      <c r="S57" s="362"/>
      <c r="T57" s="362"/>
      <c r="U57" s="362"/>
      <c r="V57" s="362">
        <v>9</v>
      </c>
      <c r="W57" s="362"/>
      <c r="X57" s="362"/>
      <c r="Y57" s="362"/>
      <c r="Z57" s="362"/>
      <c r="AA57" s="362"/>
      <c r="AB57" s="362"/>
      <c r="AC57" s="362"/>
      <c r="AD57" s="362"/>
      <c r="AE57" s="362">
        <v>21</v>
      </c>
      <c r="AF57" s="362"/>
      <c r="AG57" s="362">
        <v>44</v>
      </c>
      <c r="AH57" s="362"/>
      <c r="AI57" s="362">
        <v>5</v>
      </c>
      <c r="AJ57" s="362"/>
      <c r="AK57" s="362">
        <v>19</v>
      </c>
      <c r="AL57" s="362">
        <v>22</v>
      </c>
      <c r="AM57" s="362"/>
      <c r="AN57" s="362"/>
      <c r="AO57" s="362">
        <v>36</v>
      </c>
      <c r="AP57" s="362"/>
      <c r="AQ57" s="362"/>
      <c r="AR57" s="362"/>
      <c r="AS57" s="362"/>
      <c r="AT57" s="362"/>
      <c r="AU57" s="362"/>
      <c r="AV57" s="362"/>
      <c r="AW57" s="362"/>
      <c r="AX57" s="377"/>
      <c r="AY57" s="362"/>
      <c r="AZ57" s="362"/>
      <c r="BA57" s="362">
        <v>6</v>
      </c>
      <c r="BB57" s="362"/>
      <c r="BC57" s="362">
        <v>18</v>
      </c>
      <c r="BD57" s="362">
        <v>10</v>
      </c>
      <c r="BE57" s="362"/>
      <c r="BF57" s="362"/>
      <c r="BG57" s="362">
        <v>62</v>
      </c>
      <c r="BH57" s="362"/>
      <c r="BI57" s="362"/>
      <c r="BJ57" s="362"/>
      <c r="BK57" s="362"/>
      <c r="BL57" s="362"/>
      <c r="BM57" s="362"/>
      <c r="BN57" s="362"/>
      <c r="BO57" s="362"/>
      <c r="BP57" s="362"/>
      <c r="BQ57" s="362"/>
      <c r="BR57" s="362">
        <v>60</v>
      </c>
      <c r="BS57" s="362"/>
      <c r="BT57" s="362"/>
      <c r="BU57" s="362">
        <v>10</v>
      </c>
      <c r="BV57" s="362"/>
      <c r="BW57" s="362"/>
      <c r="BX57" s="362"/>
      <c r="BY57" s="362"/>
      <c r="BZ57" s="362"/>
      <c r="CA57" s="362"/>
      <c r="CB57" s="362"/>
      <c r="CC57" s="362"/>
      <c r="CD57" s="362"/>
    </row>
    <row r="58" spans="1:82" x14ac:dyDescent="0.3">
      <c r="A58" s="54" t="s">
        <v>3818</v>
      </c>
      <c r="B58" s="362">
        <v>300</v>
      </c>
      <c r="C58" s="362">
        <v>15</v>
      </c>
      <c r="D58" s="362"/>
      <c r="E58" s="362"/>
      <c r="F58" s="362"/>
      <c r="G58" s="362"/>
      <c r="H58" s="362"/>
      <c r="I58" s="362"/>
      <c r="J58" s="362"/>
      <c r="K58" s="362">
        <v>7</v>
      </c>
      <c r="L58" s="362"/>
      <c r="M58" s="362"/>
      <c r="N58" s="362"/>
      <c r="O58" s="362"/>
      <c r="P58" s="362"/>
      <c r="Q58" s="362"/>
      <c r="R58" s="362"/>
      <c r="S58" s="362"/>
      <c r="T58" s="362"/>
      <c r="U58" s="362">
        <v>9</v>
      </c>
      <c r="V58" s="362">
        <v>3</v>
      </c>
      <c r="W58" s="362"/>
      <c r="X58" s="362"/>
      <c r="Y58" s="362"/>
      <c r="Z58" s="362"/>
      <c r="AA58" s="362"/>
      <c r="AB58" s="362"/>
      <c r="AC58" s="362"/>
      <c r="AD58" s="362"/>
      <c r="AE58" s="362">
        <v>18</v>
      </c>
      <c r="AF58" s="362"/>
      <c r="AG58" s="362"/>
      <c r="AH58" s="362"/>
      <c r="AI58" s="362"/>
      <c r="AJ58" s="362"/>
      <c r="AK58" s="362">
        <v>17</v>
      </c>
      <c r="AL58" s="362">
        <v>19</v>
      </c>
      <c r="AM58" s="362"/>
      <c r="AN58" s="362"/>
      <c r="AO58" s="362">
        <v>56</v>
      </c>
      <c r="AP58" s="362"/>
      <c r="AQ58" s="362"/>
      <c r="AR58" s="362"/>
      <c r="AS58" s="362"/>
      <c r="AT58" s="362"/>
      <c r="AU58" s="362"/>
      <c r="AV58" s="362"/>
      <c r="AW58" s="362"/>
      <c r="AX58" s="377"/>
      <c r="AY58" s="362"/>
      <c r="AZ58" s="362"/>
      <c r="BA58" s="362">
        <v>8</v>
      </c>
      <c r="BB58" s="362"/>
      <c r="BC58" s="362">
        <v>10</v>
      </c>
      <c r="BD58" s="362">
        <v>5</v>
      </c>
      <c r="BE58" s="362"/>
      <c r="BF58" s="362"/>
      <c r="BG58" s="362">
        <v>85</v>
      </c>
      <c r="BH58" s="362"/>
      <c r="BI58" s="362"/>
      <c r="BJ58" s="362">
        <v>2</v>
      </c>
      <c r="BK58" s="362"/>
      <c r="BL58" s="362"/>
      <c r="BM58" s="362"/>
      <c r="BN58" s="362"/>
      <c r="BO58" s="362">
        <v>7</v>
      </c>
      <c r="BP58" s="362"/>
      <c r="BQ58" s="362"/>
      <c r="BR58" s="362">
        <v>23</v>
      </c>
      <c r="BS58" s="362"/>
      <c r="BT58" s="362"/>
      <c r="BU58" s="362">
        <v>16</v>
      </c>
      <c r="BV58" s="362"/>
      <c r="BW58" s="362"/>
      <c r="BX58" s="362"/>
      <c r="BY58" s="362"/>
      <c r="BZ58" s="362"/>
      <c r="CA58" s="362"/>
      <c r="CB58" s="362"/>
      <c r="CC58" s="362"/>
      <c r="CD58" s="362"/>
    </row>
    <row r="59" spans="1:82" x14ac:dyDescent="0.3">
      <c r="A59" s="54" t="s">
        <v>3825</v>
      </c>
      <c r="B59" s="362">
        <v>135</v>
      </c>
      <c r="C59" s="362"/>
      <c r="D59" s="362"/>
      <c r="E59" s="362"/>
      <c r="F59" s="362"/>
      <c r="G59" s="362"/>
      <c r="H59" s="362"/>
      <c r="I59" s="362"/>
      <c r="J59" s="362"/>
      <c r="K59" s="362"/>
      <c r="L59" s="362"/>
      <c r="M59" s="362"/>
      <c r="N59" s="362"/>
      <c r="O59" s="362"/>
      <c r="P59" s="362"/>
      <c r="Q59" s="362"/>
      <c r="R59" s="362"/>
      <c r="S59" s="362"/>
      <c r="T59" s="362"/>
      <c r="U59" s="362"/>
      <c r="V59" s="362"/>
      <c r="W59" s="362">
        <v>135</v>
      </c>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77"/>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362"/>
      <c r="BU59" s="362"/>
      <c r="BV59" s="362"/>
      <c r="BW59" s="362"/>
      <c r="BX59" s="362"/>
      <c r="BY59" s="362"/>
      <c r="BZ59" s="362"/>
      <c r="CA59" s="362"/>
      <c r="CB59" s="362"/>
      <c r="CC59" s="362"/>
      <c r="CD59" s="362"/>
    </row>
    <row r="60" spans="1:82" x14ac:dyDescent="0.3">
      <c r="A60" s="54" t="s">
        <v>3839</v>
      </c>
      <c r="B60" s="362">
        <f>SUM(C60:BW60)</f>
        <v>785</v>
      </c>
      <c r="C60" s="362">
        <v>24</v>
      </c>
      <c r="D60" s="362">
        <v>0</v>
      </c>
      <c r="E60" s="362">
        <v>0</v>
      </c>
      <c r="F60" s="362">
        <v>36</v>
      </c>
      <c r="G60" s="362">
        <v>0</v>
      </c>
      <c r="H60" s="362">
        <v>0</v>
      </c>
      <c r="I60" s="362">
        <v>0</v>
      </c>
      <c r="J60" s="362">
        <v>0</v>
      </c>
      <c r="K60" s="362">
        <v>18</v>
      </c>
      <c r="L60" s="362">
        <v>0</v>
      </c>
      <c r="M60" s="362">
        <v>0</v>
      </c>
      <c r="N60" s="362">
        <v>0</v>
      </c>
      <c r="O60" s="362">
        <v>0</v>
      </c>
      <c r="P60" s="362">
        <v>0</v>
      </c>
      <c r="Q60" s="362">
        <v>0</v>
      </c>
      <c r="R60" s="362">
        <v>0</v>
      </c>
      <c r="S60" s="362">
        <v>0</v>
      </c>
      <c r="T60" s="362">
        <v>0</v>
      </c>
      <c r="U60" s="362">
        <v>9</v>
      </c>
      <c r="V60" s="362">
        <v>18</v>
      </c>
      <c r="W60" s="362">
        <v>0</v>
      </c>
      <c r="X60" s="362">
        <v>0</v>
      </c>
      <c r="Y60" s="362">
        <v>0</v>
      </c>
      <c r="Z60" s="362">
        <v>0</v>
      </c>
      <c r="AA60" s="362">
        <v>0</v>
      </c>
      <c r="AB60" s="362">
        <v>0</v>
      </c>
      <c r="AC60" s="362">
        <v>0</v>
      </c>
      <c r="AD60" s="362">
        <v>0</v>
      </c>
      <c r="AE60" s="362">
        <v>0</v>
      </c>
      <c r="AF60" s="362">
        <v>0</v>
      </c>
      <c r="AG60" s="362">
        <v>0</v>
      </c>
      <c r="AH60" s="362">
        <v>0</v>
      </c>
      <c r="AI60" s="362">
        <v>18</v>
      </c>
      <c r="AJ60" s="362">
        <v>0</v>
      </c>
      <c r="AK60" s="362">
        <v>20</v>
      </c>
      <c r="AL60" s="362">
        <v>18</v>
      </c>
      <c r="AM60" s="362">
        <v>0</v>
      </c>
      <c r="AN60" s="362">
        <v>0</v>
      </c>
      <c r="AO60" s="362">
        <v>90</v>
      </c>
      <c r="AP60" s="362">
        <v>0</v>
      </c>
      <c r="AQ60" s="362">
        <v>0</v>
      </c>
      <c r="AR60" s="362">
        <v>10</v>
      </c>
      <c r="AS60" s="362">
        <v>0</v>
      </c>
      <c r="AT60" s="362">
        <v>20</v>
      </c>
      <c r="AU60" s="362">
        <v>0</v>
      </c>
      <c r="AV60" s="362">
        <v>0</v>
      </c>
      <c r="AW60" s="362">
        <v>0</v>
      </c>
      <c r="AX60" s="377">
        <v>0</v>
      </c>
      <c r="AY60" s="362">
        <v>0</v>
      </c>
      <c r="AZ60" s="362">
        <v>0</v>
      </c>
      <c r="BA60" s="362">
        <v>36</v>
      </c>
      <c r="BB60" s="362">
        <v>0</v>
      </c>
      <c r="BC60" s="362">
        <v>130</v>
      </c>
      <c r="BD60" s="362">
        <v>40</v>
      </c>
      <c r="BE60" s="362">
        <v>0</v>
      </c>
      <c r="BF60" s="362">
        <v>0</v>
      </c>
      <c r="BG60" s="362">
        <v>180</v>
      </c>
      <c r="BH60" s="362">
        <v>0</v>
      </c>
      <c r="BI60" s="362">
        <v>0</v>
      </c>
      <c r="BJ60" s="362">
        <v>27</v>
      </c>
      <c r="BK60" s="362">
        <v>0</v>
      </c>
      <c r="BL60" s="362">
        <v>0</v>
      </c>
      <c r="BM60" s="362">
        <v>18</v>
      </c>
      <c r="BN60" s="362">
        <v>0</v>
      </c>
      <c r="BO60" s="362">
        <v>20</v>
      </c>
      <c r="BP60" s="362">
        <v>0</v>
      </c>
      <c r="BQ60" s="362">
        <v>10</v>
      </c>
      <c r="BR60" s="362">
        <v>25</v>
      </c>
      <c r="BS60" s="362">
        <v>0</v>
      </c>
      <c r="BT60" s="362">
        <v>0</v>
      </c>
      <c r="BU60" s="362">
        <v>18</v>
      </c>
      <c r="BV60" s="362">
        <v>0</v>
      </c>
      <c r="BW60" s="362">
        <v>0</v>
      </c>
      <c r="BX60" s="362"/>
      <c r="BY60" s="362"/>
      <c r="BZ60" s="362"/>
      <c r="CA60" s="362"/>
      <c r="CB60" s="362"/>
      <c r="CC60" s="362"/>
      <c r="CD60" s="362"/>
    </row>
    <row r="61" spans="1:82" x14ac:dyDescent="0.3">
      <c r="A61" s="54" t="s">
        <v>3915</v>
      </c>
      <c r="B61" s="362">
        <v>750</v>
      </c>
      <c r="C61" s="362">
        <v>22</v>
      </c>
      <c r="D61" s="362">
        <v>22</v>
      </c>
      <c r="E61" s="362"/>
      <c r="F61" s="362"/>
      <c r="G61" s="362"/>
      <c r="H61" s="362">
        <v>12</v>
      </c>
      <c r="I61" s="362"/>
      <c r="J61" s="362"/>
      <c r="K61" s="362">
        <v>22</v>
      </c>
      <c r="L61" s="362">
        <v>22</v>
      </c>
      <c r="M61" s="362">
        <v>22</v>
      </c>
      <c r="N61" s="362"/>
      <c r="O61" s="362">
        <v>22</v>
      </c>
      <c r="P61" s="362">
        <v>22</v>
      </c>
      <c r="Q61" s="362">
        <v>22</v>
      </c>
      <c r="R61" s="362">
        <v>25</v>
      </c>
      <c r="S61" s="362">
        <v>22</v>
      </c>
      <c r="T61" s="362">
        <v>18</v>
      </c>
      <c r="U61" s="362">
        <v>22</v>
      </c>
      <c r="V61" s="362"/>
      <c r="W61" s="362">
        <v>60</v>
      </c>
      <c r="X61" s="362"/>
      <c r="Y61" s="362"/>
      <c r="Z61" s="362"/>
      <c r="AA61" s="362"/>
      <c r="AB61" s="362"/>
      <c r="AC61" s="362"/>
      <c r="AD61" s="362"/>
      <c r="AE61" s="362"/>
      <c r="AF61" s="362"/>
      <c r="AG61" s="362">
        <v>35</v>
      </c>
      <c r="AH61" s="362"/>
      <c r="AI61" s="362"/>
      <c r="AJ61" s="362"/>
      <c r="AK61" s="362"/>
      <c r="AL61" s="362"/>
      <c r="AM61" s="362"/>
      <c r="AN61" s="362"/>
      <c r="AO61" s="362">
        <v>270</v>
      </c>
      <c r="AP61" s="362"/>
      <c r="AQ61" s="362"/>
      <c r="AR61" s="362"/>
      <c r="AS61" s="362"/>
      <c r="AT61" s="362"/>
      <c r="AU61" s="362"/>
      <c r="AV61" s="362"/>
      <c r="AW61" s="362"/>
      <c r="AX61" s="377"/>
      <c r="AY61" s="362"/>
      <c r="AZ61" s="362"/>
      <c r="BA61" s="362"/>
      <c r="BB61" s="362"/>
      <c r="BC61" s="362"/>
      <c r="BD61" s="362"/>
      <c r="BE61" s="362"/>
      <c r="BF61" s="362"/>
      <c r="BG61" s="362"/>
      <c r="BH61" s="362"/>
      <c r="BI61" s="362"/>
      <c r="BJ61" s="362"/>
      <c r="BK61" s="362"/>
      <c r="BL61" s="362">
        <v>35</v>
      </c>
      <c r="BM61" s="362"/>
      <c r="BN61" s="362"/>
      <c r="BO61" s="362">
        <v>40</v>
      </c>
      <c r="BP61" s="362">
        <v>35</v>
      </c>
      <c r="BQ61" s="362"/>
      <c r="BR61" s="362"/>
      <c r="BS61" s="362"/>
      <c r="BT61" s="362"/>
      <c r="BU61" s="362"/>
      <c r="BV61" s="362"/>
      <c r="BW61" s="362"/>
      <c r="BX61" s="362"/>
      <c r="BY61" s="362"/>
      <c r="BZ61" s="362"/>
      <c r="CA61" s="362"/>
      <c r="CB61" s="362"/>
      <c r="CC61" s="362"/>
      <c r="CD61" s="362"/>
    </row>
    <row r="62" spans="1:82" x14ac:dyDescent="0.3">
      <c r="A62" s="54" t="s">
        <v>4014</v>
      </c>
      <c r="B62" s="362">
        <v>6.4</v>
      </c>
      <c r="C62" s="362"/>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77"/>
      <c r="AY62" s="362"/>
      <c r="AZ62" s="362"/>
      <c r="BA62" s="362"/>
      <c r="BB62" s="362">
        <v>3.1</v>
      </c>
      <c r="BC62" s="362">
        <v>3</v>
      </c>
      <c r="BD62" s="362">
        <v>0.3</v>
      </c>
      <c r="BE62" s="362"/>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362"/>
    </row>
    <row r="63" spans="1:82" s="11" customFormat="1" ht="15.75" x14ac:dyDescent="0.25">
      <c r="A63" s="259" t="s">
        <v>4037</v>
      </c>
      <c r="B63" s="360">
        <v>4</v>
      </c>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79"/>
      <c r="AY63" s="360"/>
      <c r="AZ63" s="360"/>
      <c r="BA63" s="360"/>
      <c r="BB63" s="360"/>
      <c r="BC63" s="360">
        <v>2</v>
      </c>
      <c r="BD63" s="360">
        <v>2</v>
      </c>
      <c r="BE63" s="360"/>
      <c r="BF63" s="360"/>
      <c r="BG63" s="360"/>
      <c r="BH63" s="360"/>
      <c r="BI63" s="360"/>
      <c r="BJ63" s="360"/>
      <c r="BK63" s="360"/>
      <c r="BL63" s="360"/>
      <c r="BM63" s="360"/>
      <c r="BN63" s="360"/>
      <c r="BO63" s="360"/>
      <c r="BP63" s="360"/>
      <c r="BQ63" s="360"/>
      <c r="BR63" s="360"/>
      <c r="BS63" s="360"/>
      <c r="BT63" s="360"/>
      <c r="BU63" s="360"/>
      <c r="BV63" s="360"/>
      <c r="BW63" s="360"/>
      <c r="BX63" s="360"/>
      <c r="BY63" s="360"/>
      <c r="BZ63" s="360"/>
      <c r="CA63" s="360"/>
      <c r="CB63" s="360"/>
      <c r="CC63" s="360"/>
      <c r="CD63" s="360"/>
    </row>
    <row r="64" spans="1:82" s="34" customFormat="1" x14ac:dyDescent="0.3">
      <c r="A64" s="226" t="s">
        <v>4093</v>
      </c>
      <c r="B64" s="309">
        <v>99</v>
      </c>
      <c r="C64" s="362"/>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v>99</v>
      </c>
      <c r="AI64" s="362"/>
      <c r="AJ64" s="362"/>
      <c r="AK64" s="362"/>
      <c r="AL64" s="362"/>
      <c r="AM64" s="362"/>
      <c r="AN64" s="362"/>
      <c r="AO64" s="362"/>
      <c r="AP64" s="362"/>
      <c r="AQ64" s="362"/>
      <c r="AR64" s="362"/>
      <c r="AS64" s="362"/>
      <c r="AT64" s="362"/>
      <c r="AU64" s="362"/>
      <c r="AV64" s="362"/>
      <c r="AW64" s="362"/>
      <c r="AX64" s="377"/>
      <c r="AY64" s="362"/>
      <c r="AZ64" s="362"/>
      <c r="BA64" s="362"/>
      <c r="BB64" s="362"/>
      <c r="BC64" s="362"/>
      <c r="BD64" s="362"/>
      <c r="BE64" s="362"/>
      <c r="BF64" s="362"/>
      <c r="BG64" s="362"/>
      <c r="BH64" s="362"/>
      <c r="BI64" s="362"/>
      <c r="BJ64" s="362"/>
      <c r="BK64" s="362"/>
      <c r="BL64" s="362"/>
      <c r="BM64" s="362"/>
      <c r="BN64" s="362"/>
      <c r="BO64" s="362"/>
      <c r="BP64" s="362"/>
      <c r="BQ64" s="362"/>
      <c r="BR64" s="362"/>
      <c r="BS64" s="362"/>
      <c r="BT64" s="362"/>
      <c r="BU64" s="362"/>
      <c r="BV64" s="362"/>
      <c r="BW64" s="362"/>
      <c r="BX64" s="362"/>
      <c r="BY64" s="362"/>
      <c r="BZ64" s="362"/>
      <c r="CA64" s="362"/>
      <c r="CB64" s="362"/>
      <c r="CC64" s="362"/>
      <c r="CD64" s="362"/>
    </row>
    <row r="65" spans="1:83" s="56" customFormat="1" ht="31.5" x14ac:dyDescent="0.3">
      <c r="A65" s="259" t="s">
        <v>4095</v>
      </c>
      <c r="B65" s="360">
        <v>451</v>
      </c>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79"/>
      <c r="AY65" s="360"/>
      <c r="AZ65" s="360"/>
      <c r="BA65" s="360"/>
      <c r="BB65" s="360"/>
      <c r="BC65" s="360">
        <v>201</v>
      </c>
      <c r="BD65" s="360">
        <v>89</v>
      </c>
      <c r="BE65" s="360">
        <v>161</v>
      </c>
      <c r="BF65" s="360"/>
      <c r="BG65" s="360"/>
      <c r="BH65" s="360"/>
      <c r="BI65" s="360"/>
      <c r="BJ65" s="360"/>
      <c r="BK65" s="360"/>
      <c r="BL65" s="360"/>
      <c r="BM65" s="360"/>
      <c r="BN65" s="360"/>
      <c r="BO65" s="360"/>
      <c r="BP65" s="360"/>
      <c r="BQ65" s="360"/>
      <c r="BR65" s="360"/>
      <c r="BS65" s="360"/>
      <c r="BT65" s="360"/>
      <c r="BU65" s="360"/>
      <c r="BV65" s="360"/>
      <c r="BW65" s="360"/>
      <c r="BX65" s="360"/>
      <c r="BY65" s="360"/>
      <c r="BZ65" s="360"/>
      <c r="CA65" s="360"/>
      <c r="CB65" s="360"/>
      <c r="CC65" s="360"/>
      <c r="CD65" s="360"/>
    </row>
    <row r="66" spans="1:83" s="11" customFormat="1" ht="15.75" x14ac:dyDescent="0.25">
      <c r="A66" s="259" t="s">
        <v>4097</v>
      </c>
      <c r="B66" s="360">
        <v>735</v>
      </c>
      <c r="C66" s="360">
        <v>118</v>
      </c>
      <c r="D66" s="360"/>
      <c r="E66" s="360"/>
      <c r="F66" s="360"/>
      <c r="G66" s="360">
        <v>9</v>
      </c>
      <c r="H66" s="360"/>
      <c r="I66" s="360"/>
      <c r="J66" s="360"/>
      <c r="K66" s="360">
        <v>18</v>
      </c>
      <c r="L66" s="360"/>
      <c r="M66" s="360"/>
      <c r="N66" s="360"/>
      <c r="O66" s="360"/>
      <c r="P66" s="360"/>
      <c r="Q66" s="360"/>
      <c r="R66" s="360"/>
      <c r="S66" s="360"/>
      <c r="T66" s="360"/>
      <c r="U66" s="360">
        <v>18</v>
      </c>
      <c r="V66" s="360">
        <v>29</v>
      </c>
      <c r="W66" s="360"/>
      <c r="X66" s="360"/>
      <c r="Y66" s="360"/>
      <c r="Z66" s="360">
        <v>13</v>
      </c>
      <c r="AA66" s="360"/>
      <c r="AB66" s="360"/>
      <c r="AC66" s="360"/>
      <c r="AD66" s="360"/>
      <c r="AE66" s="360">
        <v>48</v>
      </c>
      <c r="AF66" s="360"/>
      <c r="AG66" s="360">
        <v>11</v>
      </c>
      <c r="AH66" s="360"/>
      <c r="AI66" s="360">
        <v>18</v>
      </c>
      <c r="AJ66" s="360"/>
      <c r="AK66" s="360">
        <v>31</v>
      </c>
      <c r="AL66" s="360">
        <v>38</v>
      </c>
      <c r="AM66" s="360"/>
      <c r="AN66" s="360"/>
      <c r="AO66" s="360"/>
      <c r="AP66" s="360"/>
      <c r="AQ66" s="360"/>
      <c r="AR66" s="360"/>
      <c r="AS66" s="360"/>
      <c r="AT66" s="360"/>
      <c r="AU66" s="360"/>
      <c r="AV66" s="360">
        <v>9</v>
      </c>
      <c r="AW66" s="360"/>
      <c r="AX66" s="379"/>
      <c r="AY66" s="360"/>
      <c r="AZ66" s="360"/>
      <c r="BA66" s="360"/>
      <c r="BB66" s="360"/>
      <c r="BC66" s="360"/>
      <c r="BD66" s="360"/>
      <c r="BE66" s="360"/>
      <c r="BF66" s="360"/>
      <c r="BG66" s="360">
        <v>250</v>
      </c>
      <c r="BH66" s="360"/>
      <c r="BI66" s="360"/>
      <c r="BJ66" s="360">
        <v>18</v>
      </c>
      <c r="BK66" s="360"/>
      <c r="BL66" s="360"/>
      <c r="BM66" s="360">
        <v>13</v>
      </c>
      <c r="BN66" s="360"/>
      <c r="BO66" s="360">
        <v>18</v>
      </c>
      <c r="BP66" s="360"/>
      <c r="BQ66" s="360"/>
      <c r="BR66" s="360">
        <v>49</v>
      </c>
      <c r="BS66" s="360"/>
      <c r="BT66" s="360"/>
      <c r="BU66" s="360">
        <v>27</v>
      </c>
      <c r="BV66" s="360"/>
      <c r="BW66" s="360"/>
      <c r="BX66" s="360"/>
      <c r="BY66" s="360"/>
      <c r="BZ66" s="360"/>
      <c r="CA66" s="360"/>
      <c r="CB66" s="360"/>
      <c r="CC66" s="360"/>
      <c r="CD66" s="360"/>
    </row>
    <row r="67" spans="1:83" s="11" customFormat="1" ht="15.75" x14ac:dyDescent="0.25">
      <c r="A67" s="259" t="s">
        <v>4108</v>
      </c>
      <c r="B67" s="360">
        <v>360</v>
      </c>
      <c r="C67" s="360">
        <v>15</v>
      </c>
      <c r="D67" s="360">
        <v>0</v>
      </c>
      <c r="E67" s="360">
        <v>0</v>
      </c>
      <c r="F67" s="360">
        <v>0</v>
      </c>
      <c r="G67" s="360">
        <v>0</v>
      </c>
      <c r="H67" s="360">
        <v>0</v>
      </c>
      <c r="I67" s="360">
        <v>0</v>
      </c>
      <c r="J67" s="360">
        <v>0</v>
      </c>
      <c r="K67" s="360">
        <v>7</v>
      </c>
      <c r="L67" s="360">
        <v>0</v>
      </c>
      <c r="M67" s="360">
        <v>0</v>
      </c>
      <c r="N67" s="360">
        <v>0</v>
      </c>
      <c r="O67" s="360">
        <v>0</v>
      </c>
      <c r="P67" s="360">
        <v>0</v>
      </c>
      <c r="Q67" s="360">
        <v>0</v>
      </c>
      <c r="R67" s="360">
        <v>0</v>
      </c>
      <c r="S67" s="360">
        <v>0</v>
      </c>
      <c r="T67" s="360">
        <v>0</v>
      </c>
      <c r="U67" s="360">
        <v>0</v>
      </c>
      <c r="V67" s="360">
        <v>7</v>
      </c>
      <c r="W67" s="360">
        <v>0</v>
      </c>
      <c r="X67" s="360">
        <v>0</v>
      </c>
      <c r="Y67" s="360">
        <v>0</v>
      </c>
      <c r="Z67" s="360">
        <v>0</v>
      </c>
      <c r="AA67" s="360">
        <v>0</v>
      </c>
      <c r="AB67" s="360">
        <v>0</v>
      </c>
      <c r="AC67" s="360">
        <v>0</v>
      </c>
      <c r="AD67" s="360">
        <v>0</v>
      </c>
      <c r="AE67" s="360">
        <v>0</v>
      </c>
      <c r="AF67" s="360">
        <v>0</v>
      </c>
      <c r="AG67" s="360">
        <v>0</v>
      </c>
      <c r="AH67" s="360">
        <v>0</v>
      </c>
      <c r="AI67" s="360">
        <v>0</v>
      </c>
      <c r="AJ67" s="360">
        <v>0</v>
      </c>
      <c r="AK67" s="360">
        <v>8</v>
      </c>
      <c r="AL67" s="360">
        <v>0</v>
      </c>
      <c r="AM67" s="360">
        <v>0</v>
      </c>
      <c r="AN67" s="360">
        <v>0</v>
      </c>
      <c r="AO67" s="360">
        <v>76</v>
      </c>
      <c r="AP67" s="360">
        <v>0</v>
      </c>
      <c r="AQ67" s="360">
        <v>0</v>
      </c>
      <c r="AR67" s="360">
        <v>15</v>
      </c>
      <c r="AS67" s="360">
        <v>0</v>
      </c>
      <c r="AT67" s="360">
        <v>0</v>
      </c>
      <c r="AU67" s="360">
        <v>0</v>
      </c>
      <c r="AV67" s="360">
        <v>0</v>
      </c>
      <c r="AW67" s="360">
        <v>0</v>
      </c>
      <c r="AX67" s="379">
        <v>0</v>
      </c>
      <c r="AY67" s="360">
        <v>0</v>
      </c>
      <c r="AZ67" s="360">
        <v>0</v>
      </c>
      <c r="BA67" s="360">
        <v>10</v>
      </c>
      <c r="BB67" s="360">
        <v>0</v>
      </c>
      <c r="BC67" s="360">
        <v>36</v>
      </c>
      <c r="BD67" s="360">
        <v>10</v>
      </c>
      <c r="BE67" s="360">
        <v>0</v>
      </c>
      <c r="BF67" s="360">
        <v>0</v>
      </c>
      <c r="BG67" s="360">
        <v>134</v>
      </c>
      <c r="BH67" s="360">
        <v>0</v>
      </c>
      <c r="BI67" s="360">
        <v>0</v>
      </c>
      <c r="BJ67" s="360">
        <v>0</v>
      </c>
      <c r="BK67" s="360">
        <v>0</v>
      </c>
      <c r="BL67" s="360">
        <v>12</v>
      </c>
      <c r="BM67" s="360">
        <v>7</v>
      </c>
      <c r="BN67" s="360">
        <v>0</v>
      </c>
      <c r="BO67" s="360">
        <v>0</v>
      </c>
      <c r="BP67" s="360">
        <v>0</v>
      </c>
      <c r="BQ67" s="360">
        <v>0</v>
      </c>
      <c r="BR67" s="360">
        <v>15</v>
      </c>
      <c r="BS67" s="360">
        <v>0</v>
      </c>
      <c r="BT67" s="360">
        <v>0</v>
      </c>
      <c r="BU67" s="360">
        <v>8</v>
      </c>
      <c r="BV67" s="360">
        <v>0</v>
      </c>
      <c r="BW67" s="360">
        <v>0</v>
      </c>
      <c r="BX67" s="360"/>
      <c r="BY67" s="360"/>
      <c r="BZ67" s="360"/>
      <c r="CA67" s="360"/>
      <c r="CB67" s="360"/>
      <c r="CC67" s="360"/>
      <c r="CD67" s="360"/>
    </row>
    <row r="68" spans="1:83" s="11" customFormat="1" ht="31.5" x14ac:dyDescent="0.25">
      <c r="A68" s="116" t="s">
        <v>4291</v>
      </c>
      <c r="B68" s="364">
        <v>460</v>
      </c>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80"/>
      <c r="AY68" s="360"/>
      <c r="AZ68" s="360"/>
      <c r="BA68" s="360">
        <v>120</v>
      </c>
      <c r="BB68" s="360">
        <v>165</v>
      </c>
      <c r="BC68" s="360"/>
      <c r="BD68" s="360">
        <v>70</v>
      </c>
      <c r="BE68" s="360">
        <v>105</v>
      </c>
      <c r="BF68" s="360"/>
      <c r="BG68" s="360"/>
      <c r="BH68" s="360"/>
      <c r="BI68" s="360"/>
      <c r="BJ68" s="360"/>
      <c r="BK68" s="360"/>
      <c r="BL68" s="360"/>
      <c r="BM68" s="360"/>
      <c r="BN68" s="360"/>
      <c r="BO68" s="360"/>
      <c r="BP68" s="360"/>
      <c r="BQ68" s="360"/>
      <c r="BR68" s="360"/>
      <c r="BS68" s="360"/>
      <c r="BT68" s="360"/>
      <c r="BU68" s="360"/>
      <c r="BV68" s="360"/>
      <c r="BW68" s="360"/>
      <c r="BX68" s="360"/>
      <c r="BY68" s="360"/>
      <c r="BZ68" s="360"/>
      <c r="CA68" s="360"/>
      <c r="CB68" s="360"/>
      <c r="CC68" s="360"/>
      <c r="CD68" s="360"/>
    </row>
    <row r="69" spans="1:83" s="11" customFormat="1" ht="15.75" x14ac:dyDescent="0.25">
      <c r="A69" s="259" t="s">
        <v>4292</v>
      </c>
      <c r="B69" s="360">
        <v>300</v>
      </c>
      <c r="C69" s="360">
        <v>14</v>
      </c>
      <c r="D69" s="360"/>
      <c r="E69" s="360"/>
      <c r="F69" s="360"/>
      <c r="G69" s="360"/>
      <c r="H69" s="360"/>
      <c r="I69" s="360"/>
      <c r="J69" s="360"/>
      <c r="K69" s="360">
        <v>6</v>
      </c>
      <c r="L69" s="360"/>
      <c r="M69" s="360"/>
      <c r="N69" s="360"/>
      <c r="O69" s="360"/>
      <c r="P69" s="360"/>
      <c r="Q69" s="360"/>
      <c r="R69" s="360"/>
      <c r="S69" s="360"/>
      <c r="T69" s="360"/>
      <c r="U69" s="360">
        <v>6</v>
      </c>
      <c r="V69" s="360">
        <v>10</v>
      </c>
      <c r="W69" s="360"/>
      <c r="X69" s="360"/>
      <c r="Y69" s="360"/>
      <c r="Z69" s="360"/>
      <c r="AA69" s="360"/>
      <c r="AB69" s="360"/>
      <c r="AC69" s="360"/>
      <c r="AD69" s="360"/>
      <c r="AE69" s="360">
        <v>12</v>
      </c>
      <c r="AF69" s="360"/>
      <c r="AG69" s="360"/>
      <c r="AH69" s="360"/>
      <c r="AI69" s="360"/>
      <c r="AJ69" s="360">
        <v>7</v>
      </c>
      <c r="AK69" s="360">
        <v>16</v>
      </c>
      <c r="AL69" s="360">
        <v>16</v>
      </c>
      <c r="AM69" s="360"/>
      <c r="AN69" s="360"/>
      <c r="AO69" s="360">
        <v>27</v>
      </c>
      <c r="AP69" s="360"/>
      <c r="AQ69" s="360"/>
      <c r="AR69" s="360"/>
      <c r="AS69" s="360"/>
      <c r="AT69" s="360"/>
      <c r="AU69" s="360"/>
      <c r="AV69" s="360"/>
      <c r="AW69" s="360"/>
      <c r="AX69" s="379"/>
      <c r="AY69" s="360"/>
      <c r="AZ69" s="360"/>
      <c r="BA69" s="360"/>
      <c r="BB69" s="360">
        <v>8</v>
      </c>
      <c r="BC69" s="360">
        <v>48</v>
      </c>
      <c r="BD69" s="360">
        <v>12</v>
      </c>
      <c r="BE69" s="360"/>
      <c r="BF69" s="360"/>
      <c r="BG69" s="360">
        <v>78</v>
      </c>
      <c r="BH69" s="360"/>
      <c r="BI69" s="360"/>
      <c r="BJ69" s="360"/>
      <c r="BK69" s="360"/>
      <c r="BL69" s="360"/>
      <c r="BM69" s="360">
        <v>10</v>
      </c>
      <c r="BN69" s="360"/>
      <c r="BO69" s="360"/>
      <c r="BP69" s="360"/>
      <c r="BQ69" s="360"/>
      <c r="BR69" s="360">
        <v>18</v>
      </c>
      <c r="BS69" s="360"/>
      <c r="BT69" s="360"/>
      <c r="BU69" s="360">
        <v>12</v>
      </c>
      <c r="BV69" s="360"/>
      <c r="BW69" s="360"/>
      <c r="BX69" s="360"/>
      <c r="BY69" s="360"/>
      <c r="BZ69" s="360"/>
      <c r="CA69" s="360"/>
      <c r="CB69" s="360"/>
      <c r="CC69" s="360"/>
      <c r="CD69" s="360"/>
    </row>
    <row r="70" spans="1:83" x14ac:dyDescent="0.3">
      <c r="A70" s="226" t="s">
        <v>4093</v>
      </c>
      <c r="B70" s="309">
        <v>99</v>
      </c>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v>99</v>
      </c>
      <c r="AI70" s="362"/>
      <c r="AJ70" s="362"/>
      <c r="AK70" s="362"/>
      <c r="AL70" s="362"/>
      <c r="AM70" s="362"/>
      <c r="AN70" s="362"/>
      <c r="AO70" s="362"/>
      <c r="AP70" s="362"/>
      <c r="AQ70" s="362"/>
      <c r="AR70" s="362"/>
      <c r="AS70" s="362"/>
      <c r="AT70" s="362"/>
      <c r="AU70" s="362"/>
      <c r="AV70" s="362"/>
      <c r="AW70" s="362"/>
      <c r="AX70" s="377"/>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row>
    <row r="71" spans="1:83" s="61" customFormat="1" ht="15.75" x14ac:dyDescent="0.25">
      <c r="A71" s="116" t="s">
        <v>4333</v>
      </c>
      <c r="B71" s="364">
        <f>SUM(C71+H71+V71+AE71+AI71+AL71+AO71+BG71+BM71+BU71)</f>
        <v>310</v>
      </c>
      <c r="C71" s="364">
        <v>146</v>
      </c>
      <c r="D71" s="364"/>
      <c r="E71" s="364"/>
      <c r="F71" s="364"/>
      <c r="G71" s="364"/>
      <c r="H71" s="364">
        <v>15</v>
      </c>
      <c r="I71" s="364"/>
      <c r="J71" s="364"/>
      <c r="K71" s="364"/>
      <c r="L71" s="364"/>
      <c r="M71" s="364"/>
      <c r="N71" s="364"/>
      <c r="O71" s="364"/>
      <c r="P71" s="364"/>
      <c r="Q71" s="364"/>
      <c r="R71" s="364"/>
      <c r="S71" s="364"/>
      <c r="T71" s="364"/>
      <c r="U71" s="364"/>
      <c r="V71" s="364">
        <v>15</v>
      </c>
      <c r="W71" s="364"/>
      <c r="X71" s="364"/>
      <c r="Y71" s="364"/>
      <c r="Z71" s="364"/>
      <c r="AA71" s="364"/>
      <c r="AB71" s="364"/>
      <c r="AC71" s="364"/>
      <c r="AD71" s="364"/>
      <c r="AE71" s="364">
        <v>22</v>
      </c>
      <c r="AF71" s="364"/>
      <c r="AG71" s="364"/>
      <c r="AH71" s="364"/>
      <c r="AI71" s="364">
        <v>15</v>
      </c>
      <c r="AJ71" s="364"/>
      <c r="AK71" s="364"/>
      <c r="AL71" s="364">
        <v>15</v>
      </c>
      <c r="AM71" s="364"/>
      <c r="AN71" s="364"/>
      <c r="AO71" s="364">
        <v>15</v>
      </c>
      <c r="AP71" s="364"/>
      <c r="AQ71" s="364"/>
      <c r="AR71" s="364"/>
      <c r="AS71" s="364"/>
      <c r="AT71" s="364"/>
      <c r="AU71" s="364"/>
      <c r="AV71" s="364"/>
      <c r="AW71" s="364"/>
      <c r="AX71" s="380"/>
      <c r="AY71" s="360"/>
      <c r="AZ71" s="360"/>
      <c r="BA71" s="360"/>
      <c r="BB71" s="360"/>
      <c r="BC71" s="360"/>
      <c r="BD71" s="360"/>
      <c r="BE71" s="360"/>
      <c r="BF71" s="360"/>
      <c r="BG71" s="360">
        <v>30</v>
      </c>
      <c r="BH71" s="360"/>
      <c r="BI71" s="360"/>
      <c r="BJ71" s="360"/>
      <c r="BK71" s="360"/>
      <c r="BL71" s="360"/>
      <c r="BM71" s="360">
        <v>15</v>
      </c>
      <c r="BN71" s="360"/>
      <c r="BO71" s="360"/>
      <c r="BP71" s="360"/>
      <c r="BQ71" s="360"/>
      <c r="BR71" s="360"/>
      <c r="BS71" s="360"/>
      <c r="BT71" s="360"/>
      <c r="BU71" s="360">
        <v>22</v>
      </c>
      <c r="BV71" s="360"/>
      <c r="BW71" s="360"/>
      <c r="BX71" s="360"/>
      <c r="BY71" s="360"/>
      <c r="BZ71" s="360"/>
      <c r="CA71" s="360"/>
      <c r="CB71" s="360"/>
      <c r="CC71" s="360"/>
      <c r="CD71" s="360"/>
    </row>
    <row r="72" spans="1:83" s="1" customFormat="1" ht="15.75" x14ac:dyDescent="0.25">
      <c r="A72" s="259" t="s">
        <v>4343</v>
      </c>
      <c r="B72" s="360">
        <v>450</v>
      </c>
      <c r="C72" s="360">
        <v>25</v>
      </c>
      <c r="D72" s="360">
        <v>0</v>
      </c>
      <c r="E72" s="360">
        <v>0</v>
      </c>
      <c r="F72" s="360">
        <v>0</v>
      </c>
      <c r="G72" s="360">
        <v>25</v>
      </c>
      <c r="H72" s="360">
        <v>0</v>
      </c>
      <c r="I72" s="360">
        <v>0</v>
      </c>
      <c r="J72" s="360">
        <v>0</v>
      </c>
      <c r="K72" s="360">
        <v>25</v>
      </c>
      <c r="L72" s="360">
        <v>0</v>
      </c>
      <c r="M72" s="360">
        <v>0</v>
      </c>
      <c r="N72" s="360">
        <v>0</v>
      </c>
      <c r="O72" s="360">
        <v>0</v>
      </c>
      <c r="P72" s="360">
        <v>0</v>
      </c>
      <c r="Q72" s="360">
        <v>0</v>
      </c>
      <c r="R72" s="360">
        <v>0</v>
      </c>
      <c r="S72" s="360">
        <v>0</v>
      </c>
      <c r="T72" s="360">
        <v>0</v>
      </c>
      <c r="U72" s="360">
        <v>20</v>
      </c>
      <c r="V72" s="360">
        <v>15</v>
      </c>
      <c r="W72" s="360">
        <v>0</v>
      </c>
      <c r="X72" s="360">
        <v>0</v>
      </c>
      <c r="Y72" s="360">
        <v>0</v>
      </c>
      <c r="Z72" s="360">
        <v>10</v>
      </c>
      <c r="AA72" s="360">
        <v>0</v>
      </c>
      <c r="AB72" s="360">
        <v>0</v>
      </c>
      <c r="AC72" s="360">
        <v>0</v>
      </c>
      <c r="AD72" s="360">
        <v>0</v>
      </c>
      <c r="AE72" s="360">
        <v>20</v>
      </c>
      <c r="AF72" s="360">
        <v>0</v>
      </c>
      <c r="AG72" s="360">
        <v>60</v>
      </c>
      <c r="AH72" s="360">
        <v>0</v>
      </c>
      <c r="AI72" s="360">
        <v>10</v>
      </c>
      <c r="AJ72" s="360">
        <v>0</v>
      </c>
      <c r="AK72" s="360">
        <v>25</v>
      </c>
      <c r="AL72" s="360">
        <v>25</v>
      </c>
      <c r="AM72" s="360">
        <v>0</v>
      </c>
      <c r="AN72" s="360">
        <v>0</v>
      </c>
      <c r="AO72" s="360">
        <v>0</v>
      </c>
      <c r="AP72" s="360">
        <v>0</v>
      </c>
      <c r="AQ72" s="360">
        <v>0</v>
      </c>
      <c r="AR72" s="360">
        <v>0</v>
      </c>
      <c r="AS72" s="360">
        <v>0</v>
      </c>
      <c r="AT72" s="360">
        <v>0</v>
      </c>
      <c r="AU72" s="360">
        <v>0</v>
      </c>
      <c r="AV72" s="360">
        <v>0</v>
      </c>
      <c r="AW72" s="360">
        <v>0</v>
      </c>
      <c r="AX72" s="379">
        <v>0</v>
      </c>
      <c r="AY72" s="360">
        <v>0</v>
      </c>
      <c r="AZ72" s="360">
        <v>0</v>
      </c>
      <c r="BA72" s="360">
        <v>0</v>
      </c>
      <c r="BB72" s="360">
        <v>0</v>
      </c>
      <c r="BC72" s="360">
        <v>0</v>
      </c>
      <c r="BD72" s="360">
        <v>0</v>
      </c>
      <c r="BE72" s="360">
        <v>0</v>
      </c>
      <c r="BF72" s="360">
        <v>0</v>
      </c>
      <c r="BG72" s="360">
        <v>120</v>
      </c>
      <c r="BH72" s="360">
        <v>0</v>
      </c>
      <c r="BI72" s="360">
        <v>0</v>
      </c>
      <c r="BJ72" s="360">
        <v>15</v>
      </c>
      <c r="BK72" s="360">
        <v>0</v>
      </c>
      <c r="BL72" s="360">
        <v>0</v>
      </c>
      <c r="BM72" s="360">
        <v>15</v>
      </c>
      <c r="BN72" s="360">
        <v>0</v>
      </c>
      <c r="BO72" s="360">
        <v>0</v>
      </c>
      <c r="BP72" s="360">
        <v>0</v>
      </c>
      <c r="BQ72" s="360">
        <v>0</v>
      </c>
      <c r="BR72" s="360">
        <v>25</v>
      </c>
      <c r="BS72" s="360">
        <v>0</v>
      </c>
      <c r="BT72" s="360">
        <v>0</v>
      </c>
      <c r="BU72" s="360">
        <v>15</v>
      </c>
      <c r="BV72" s="360">
        <v>0</v>
      </c>
      <c r="BW72" s="360">
        <v>0</v>
      </c>
      <c r="BX72" s="360"/>
      <c r="BY72" s="360"/>
      <c r="BZ72" s="360"/>
      <c r="CA72" s="360"/>
      <c r="CB72" s="360"/>
      <c r="CC72" s="360"/>
      <c r="CD72" s="360"/>
      <c r="CE72" s="388"/>
    </row>
    <row r="73" spans="1:83" s="11" customFormat="1" ht="15.75" x14ac:dyDescent="0.25">
      <c r="A73" s="357" t="s">
        <v>4461</v>
      </c>
      <c r="B73" s="365">
        <v>396</v>
      </c>
      <c r="C73" s="365">
        <v>50</v>
      </c>
      <c r="D73" s="365"/>
      <c r="E73" s="365"/>
      <c r="F73" s="365"/>
      <c r="G73" s="365"/>
      <c r="H73" s="365"/>
      <c r="I73" s="365"/>
      <c r="J73" s="365"/>
      <c r="K73" s="365">
        <v>10</v>
      </c>
      <c r="L73" s="365"/>
      <c r="M73" s="365"/>
      <c r="N73" s="365"/>
      <c r="O73" s="365"/>
      <c r="P73" s="365"/>
      <c r="Q73" s="365"/>
      <c r="R73" s="365"/>
      <c r="S73" s="365"/>
      <c r="T73" s="365"/>
      <c r="U73" s="365">
        <v>10</v>
      </c>
      <c r="V73" s="365">
        <v>5</v>
      </c>
      <c r="W73" s="365"/>
      <c r="X73" s="365"/>
      <c r="Y73" s="365"/>
      <c r="Z73" s="365"/>
      <c r="AA73" s="365"/>
      <c r="AB73" s="365"/>
      <c r="AC73" s="365"/>
      <c r="AD73" s="365"/>
      <c r="AE73" s="365">
        <v>26</v>
      </c>
      <c r="AF73" s="365"/>
      <c r="AG73" s="365"/>
      <c r="AH73" s="365"/>
      <c r="AI73" s="365">
        <v>10</v>
      </c>
      <c r="AJ73" s="365"/>
      <c r="AK73" s="365">
        <v>21</v>
      </c>
      <c r="AL73" s="365">
        <v>21</v>
      </c>
      <c r="AM73" s="365"/>
      <c r="AN73" s="365"/>
      <c r="AO73" s="365"/>
      <c r="AP73" s="365"/>
      <c r="AQ73" s="365"/>
      <c r="AR73" s="365"/>
      <c r="AS73" s="365"/>
      <c r="AT73" s="365"/>
      <c r="AU73" s="365"/>
      <c r="AV73" s="365"/>
      <c r="AW73" s="365"/>
      <c r="AX73" s="381"/>
      <c r="AY73" s="360"/>
      <c r="AZ73" s="360"/>
      <c r="BA73" s="360"/>
      <c r="BB73" s="360"/>
      <c r="BC73" s="360">
        <v>35</v>
      </c>
      <c r="BD73" s="360">
        <v>10</v>
      </c>
      <c r="BE73" s="360"/>
      <c r="BF73" s="360"/>
      <c r="BG73" s="360">
        <v>139</v>
      </c>
      <c r="BH73" s="360"/>
      <c r="BI73" s="360"/>
      <c r="BJ73" s="360">
        <v>3</v>
      </c>
      <c r="BK73" s="360"/>
      <c r="BL73" s="360"/>
      <c r="BM73" s="360">
        <v>5</v>
      </c>
      <c r="BN73" s="360"/>
      <c r="BO73" s="360">
        <v>10</v>
      </c>
      <c r="BP73" s="360"/>
      <c r="BQ73" s="360"/>
      <c r="BR73" s="360">
        <v>31</v>
      </c>
      <c r="BS73" s="360"/>
      <c r="BT73" s="360"/>
      <c r="BU73" s="360">
        <v>10</v>
      </c>
      <c r="BV73" s="360"/>
      <c r="BW73" s="360"/>
      <c r="BX73" s="360"/>
      <c r="BY73" s="360"/>
      <c r="BZ73" s="360"/>
      <c r="CA73" s="360"/>
      <c r="CB73" s="360"/>
      <c r="CC73" s="360"/>
      <c r="CD73" s="360"/>
    </row>
    <row r="74" spans="1:83" s="70" customFormat="1" x14ac:dyDescent="0.3">
      <c r="A74" s="54" t="s">
        <v>4694</v>
      </c>
      <c r="B74" s="362">
        <v>2360</v>
      </c>
      <c r="C74" s="362">
        <v>350</v>
      </c>
      <c r="D74" s="362">
        <v>20</v>
      </c>
      <c r="E74" s="362"/>
      <c r="F74" s="362"/>
      <c r="G74" s="362"/>
      <c r="H74" s="362">
        <v>20</v>
      </c>
      <c r="I74" s="362"/>
      <c r="J74" s="362"/>
      <c r="K74" s="362"/>
      <c r="L74" s="362"/>
      <c r="M74" s="362"/>
      <c r="N74" s="362"/>
      <c r="O74" s="362">
        <v>25</v>
      </c>
      <c r="P74" s="362">
        <v>25</v>
      </c>
      <c r="Q74" s="362">
        <v>25</v>
      </c>
      <c r="R74" s="362">
        <v>25</v>
      </c>
      <c r="S74" s="362">
        <v>25</v>
      </c>
      <c r="T74" s="362">
        <v>25</v>
      </c>
      <c r="U74" s="362"/>
      <c r="V74" s="362">
        <v>28</v>
      </c>
      <c r="W74" s="362">
        <v>350</v>
      </c>
      <c r="X74" s="362"/>
      <c r="Y74" s="362"/>
      <c r="Z74" s="362"/>
      <c r="AA74" s="362"/>
      <c r="AB74" s="362"/>
      <c r="AC74" s="362"/>
      <c r="AD74" s="362">
        <v>120</v>
      </c>
      <c r="AE74" s="362">
        <v>25</v>
      </c>
      <c r="AF74" s="362"/>
      <c r="AG74" s="362">
        <v>35</v>
      </c>
      <c r="AH74" s="362"/>
      <c r="AI74" s="362">
        <v>15</v>
      </c>
      <c r="AJ74" s="362"/>
      <c r="AK74" s="362">
        <v>25</v>
      </c>
      <c r="AL74" s="362">
        <v>25</v>
      </c>
      <c r="AM74" s="362"/>
      <c r="AN74" s="362"/>
      <c r="AO74" s="362">
        <v>175</v>
      </c>
      <c r="AP74" s="362">
        <v>100</v>
      </c>
      <c r="AQ74" s="362">
        <v>5</v>
      </c>
      <c r="AR74" s="362"/>
      <c r="AS74" s="362"/>
      <c r="AT74" s="362"/>
      <c r="AU74" s="362"/>
      <c r="AV74" s="362"/>
      <c r="AW74" s="362">
        <v>183</v>
      </c>
      <c r="AX74" s="377"/>
      <c r="AY74" s="362"/>
      <c r="AZ74" s="362"/>
      <c r="BA74" s="362"/>
      <c r="BB74" s="362"/>
      <c r="BC74" s="362"/>
      <c r="BD74" s="362"/>
      <c r="BE74" s="362"/>
      <c r="BF74" s="362"/>
      <c r="BG74" s="362">
        <v>320</v>
      </c>
      <c r="BH74" s="362"/>
      <c r="BI74" s="362"/>
      <c r="BJ74" s="362"/>
      <c r="BK74" s="362"/>
      <c r="BL74" s="362">
        <v>30</v>
      </c>
      <c r="BM74" s="362">
        <v>20</v>
      </c>
      <c r="BN74" s="362">
        <v>22</v>
      </c>
      <c r="BO74" s="362">
        <v>65</v>
      </c>
      <c r="BP74" s="362">
        <v>205</v>
      </c>
      <c r="BQ74" s="362"/>
      <c r="BR74" s="362">
        <v>50</v>
      </c>
      <c r="BS74" s="362"/>
      <c r="BT74" s="362"/>
      <c r="BU74" s="362">
        <v>22</v>
      </c>
      <c r="BV74" s="362">
        <v>20</v>
      </c>
      <c r="BW74" s="362"/>
      <c r="BX74" s="362"/>
      <c r="BY74" s="362"/>
      <c r="BZ74" s="362"/>
      <c r="CA74" s="362"/>
      <c r="CB74" s="362"/>
      <c r="CC74" s="362"/>
      <c r="CD74" s="362"/>
    </row>
    <row r="75" spans="1:83" s="70" customFormat="1" x14ac:dyDescent="0.3">
      <c r="A75" s="54" t="s">
        <v>4695</v>
      </c>
      <c r="B75" s="362">
        <v>2590</v>
      </c>
      <c r="C75" s="362">
        <v>82</v>
      </c>
      <c r="D75" s="362"/>
      <c r="E75" s="362"/>
      <c r="F75" s="362"/>
      <c r="G75" s="362"/>
      <c r="H75" s="362"/>
      <c r="I75" s="362"/>
      <c r="J75" s="362"/>
      <c r="K75" s="362">
        <v>20</v>
      </c>
      <c r="L75" s="362"/>
      <c r="M75" s="362"/>
      <c r="N75" s="362"/>
      <c r="O75" s="362">
        <v>25</v>
      </c>
      <c r="P75" s="362">
        <v>25</v>
      </c>
      <c r="Q75" s="362">
        <v>25</v>
      </c>
      <c r="R75" s="362">
        <v>25</v>
      </c>
      <c r="S75" s="362">
        <v>25</v>
      </c>
      <c r="T75" s="362">
        <v>25</v>
      </c>
      <c r="U75" s="362">
        <v>16</v>
      </c>
      <c r="V75" s="362">
        <v>20</v>
      </c>
      <c r="W75" s="362">
        <v>350</v>
      </c>
      <c r="X75" s="362"/>
      <c r="Y75" s="362"/>
      <c r="Z75" s="362"/>
      <c r="AA75" s="362"/>
      <c r="AB75" s="362"/>
      <c r="AC75" s="362"/>
      <c r="AD75" s="362">
        <v>120</v>
      </c>
      <c r="AE75" s="362">
        <v>25</v>
      </c>
      <c r="AF75" s="362"/>
      <c r="AG75" s="362">
        <v>30</v>
      </c>
      <c r="AH75" s="362"/>
      <c r="AI75" s="362">
        <v>15</v>
      </c>
      <c r="AJ75" s="362"/>
      <c r="AK75" s="362">
        <v>25</v>
      </c>
      <c r="AL75" s="362">
        <v>25</v>
      </c>
      <c r="AM75" s="362"/>
      <c r="AN75" s="362"/>
      <c r="AO75" s="362">
        <v>250</v>
      </c>
      <c r="AP75" s="362">
        <v>150</v>
      </c>
      <c r="AQ75" s="362"/>
      <c r="AR75" s="362"/>
      <c r="AS75" s="362">
        <v>25</v>
      </c>
      <c r="AT75" s="362">
        <v>25</v>
      </c>
      <c r="AU75" s="362"/>
      <c r="AV75" s="362"/>
      <c r="AW75" s="362">
        <v>150</v>
      </c>
      <c r="AX75" s="377"/>
      <c r="AY75" s="362"/>
      <c r="AZ75" s="362"/>
      <c r="BA75" s="362">
        <v>105</v>
      </c>
      <c r="BB75" s="362"/>
      <c r="BC75" s="362">
        <v>105</v>
      </c>
      <c r="BD75" s="362">
        <v>25</v>
      </c>
      <c r="BE75" s="362"/>
      <c r="BF75" s="362"/>
      <c r="BG75" s="362">
        <v>405</v>
      </c>
      <c r="BH75" s="362"/>
      <c r="BI75" s="362"/>
      <c r="BJ75" s="362">
        <v>25</v>
      </c>
      <c r="BK75" s="362"/>
      <c r="BL75" s="362">
        <v>30</v>
      </c>
      <c r="BM75" s="362">
        <v>28</v>
      </c>
      <c r="BN75" s="362">
        <v>22</v>
      </c>
      <c r="BO75" s="362">
        <v>78</v>
      </c>
      <c r="BP75" s="362">
        <v>250</v>
      </c>
      <c r="BQ75" s="362">
        <v>21</v>
      </c>
      <c r="BR75" s="362">
        <v>50</v>
      </c>
      <c r="BS75" s="362"/>
      <c r="BT75" s="362"/>
      <c r="BU75" s="362">
        <v>22</v>
      </c>
      <c r="BV75" s="362">
        <v>20</v>
      </c>
      <c r="BW75" s="362"/>
      <c r="BX75" s="362"/>
      <c r="BY75" s="362"/>
      <c r="BZ75" s="362"/>
      <c r="CA75" s="362"/>
      <c r="CB75" s="362"/>
      <c r="CC75" s="362"/>
      <c r="CD75" s="362"/>
    </row>
    <row r="76" spans="1:83" s="11" customFormat="1" ht="15.75" x14ac:dyDescent="0.25">
      <c r="A76" s="259" t="s">
        <v>4698</v>
      </c>
      <c r="B76" s="360">
        <v>25</v>
      </c>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v>25</v>
      </c>
      <c r="AM76" s="360"/>
      <c r="AN76" s="360"/>
      <c r="AO76" s="360"/>
      <c r="AP76" s="360"/>
      <c r="AQ76" s="360"/>
      <c r="AR76" s="360"/>
      <c r="AS76" s="360"/>
      <c r="AT76" s="360"/>
      <c r="AU76" s="360"/>
      <c r="AV76" s="360"/>
      <c r="AW76" s="360"/>
      <c r="AX76" s="379"/>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row>
    <row r="77" spans="1:83" s="11" customFormat="1" ht="15.75" x14ac:dyDescent="0.25">
      <c r="A77" s="259" t="s">
        <v>4699</v>
      </c>
      <c r="B77" s="360">
        <f>SUM(C77:BW77)</f>
        <v>1050</v>
      </c>
      <c r="C77" s="360">
        <v>101</v>
      </c>
      <c r="D77" s="360"/>
      <c r="E77" s="360"/>
      <c r="F77" s="360">
        <v>40</v>
      </c>
      <c r="G77" s="360"/>
      <c r="H77" s="360"/>
      <c r="I77" s="360"/>
      <c r="J77" s="360"/>
      <c r="K77" s="360">
        <v>30</v>
      </c>
      <c r="L77" s="360"/>
      <c r="M77" s="360"/>
      <c r="N77" s="360"/>
      <c r="O77" s="360"/>
      <c r="P77" s="360"/>
      <c r="Q77" s="360"/>
      <c r="R77" s="360"/>
      <c r="S77" s="360"/>
      <c r="T77" s="360"/>
      <c r="U77" s="360">
        <v>20</v>
      </c>
      <c r="V77" s="360">
        <v>20</v>
      </c>
      <c r="W77" s="360"/>
      <c r="X77" s="360"/>
      <c r="Y77" s="360"/>
      <c r="Z77" s="360"/>
      <c r="AA77" s="360"/>
      <c r="AB77" s="360"/>
      <c r="AC77" s="360"/>
      <c r="AD77" s="360"/>
      <c r="AE77" s="360">
        <v>40</v>
      </c>
      <c r="AF77" s="360"/>
      <c r="AG77" s="360"/>
      <c r="AH77" s="360"/>
      <c r="AI77" s="360">
        <v>20</v>
      </c>
      <c r="AJ77" s="360"/>
      <c r="AK77" s="360">
        <v>20</v>
      </c>
      <c r="AL77" s="360">
        <v>60</v>
      </c>
      <c r="AM77" s="360"/>
      <c r="AN77" s="360"/>
      <c r="AO77" s="360">
        <v>242</v>
      </c>
      <c r="AP77" s="360"/>
      <c r="AQ77" s="360"/>
      <c r="AR77" s="360"/>
      <c r="AS77" s="360"/>
      <c r="AT77" s="360"/>
      <c r="AU77" s="360"/>
      <c r="AV77" s="360"/>
      <c r="AW77" s="360"/>
      <c r="AX77" s="379"/>
      <c r="AY77" s="360"/>
      <c r="AZ77" s="360"/>
      <c r="BA77" s="360"/>
      <c r="BB77" s="360"/>
      <c r="BC77" s="360"/>
      <c r="BD77" s="360"/>
      <c r="BE77" s="360"/>
      <c r="BF77" s="360"/>
      <c r="BG77" s="360">
        <v>367</v>
      </c>
      <c r="BH77" s="360"/>
      <c r="BI77" s="360"/>
      <c r="BJ77" s="360">
        <v>20</v>
      </c>
      <c r="BK77" s="360"/>
      <c r="BL77" s="360"/>
      <c r="BM77" s="360">
        <v>10</v>
      </c>
      <c r="BN77" s="360"/>
      <c r="BO77" s="360"/>
      <c r="BP77" s="360"/>
      <c r="BQ77" s="360"/>
      <c r="BR77" s="360">
        <v>40</v>
      </c>
      <c r="BS77" s="360"/>
      <c r="BT77" s="360"/>
      <c r="BU77" s="360">
        <v>20</v>
      </c>
      <c r="BV77" s="360"/>
      <c r="BW77" s="360"/>
      <c r="BX77" s="360"/>
      <c r="BY77" s="360"/>
      <c r="BZ77" s="360"/>
      <c r="CA77" s="360"/>
      <c r="CB77" s="360"/>
      <c r="CC77" s="360"/>
      <c r="CD77" s="360"/>
    </row>
    <row r="78" spans="1:83" s="11" customFormat="1" ht="15.75" x14ac:dyDescent="0.25">
      <c r="A78" s="116" t="s">
        <v>4736</v>
      </c>
      <c r="B78" s="364">
        <v>1100</v>
      </c>
      <c r="C78" s="364">
        <v>30</v>
      </c>
      <c r="D78" s="364">
        <v>30</v>
      </c>
      <c r="E78" s="364"/>
      <c r="F78" s="364"/>
      <c r="G78" s="364"/>
      <c r="H78" s="364">
        <v>30</v>
      </c>
      <c r="I78" s="364"/>
      <c r="J78" s="364"/>
      <c r="K78" s="364">
        <v>30</v>
      </c>
      <c r="L78" s="364">
        <v>20</v>
      </c>
      <c r="M78" s="364">
        <v>20</v>
      </c>
      <c r="N78" s="364"/>
      <c r="O78" s="364"/>
      <c r="P78" s="364">
        <v>50</v>
      </c>
      <c r="Q78" s="364">
        <v>30</v>
      </c>
      <c r="R78" s="364">
        <v>50</v>
      </c>
      <c r="S78" s="364">
        <v>50</v>
      </c>
      <c r="T78" s="364"/>
      <c r="U78" s="364"/>
      <c r="V78" s="364"/>
      <c r="W78" s="364"/>
      <c r="X78" s="364"/>
      <c r="Y78" s="364"/>
      <c r="Z78" s="364"/>
      <c r="AA78" s="364"/>
      <c r="AB78" s="364"/>
      <c r="AC78" s="364"/>
      <c r="AD78" s="364">
        <v>50</v>
      </c>
      <c r="AE78" s="364"/>
      <c r="AF78" s="364"/>
      <c r="AG78" s="364">
        <v>50</v>
      </c>
      <c r="AH78" s="364"/>
      <c r="AI78" s="364"/>
      <c r="AJ78" s="364"/>
      <c r="AK78" s="364"/>
      <c r="AL78" s="364"/>
      <c r="AM78" s="364"/>
      <c r="AN78" s="364"/>
      <c r="AO78" s="364">
        <v>660</v>
      </c>
      <c r="AP78" s="364"/>
      <c r="AQ78" s="364"/>
      <c r="AR78" s="364"/>
      <c r="AS78" s="364"/>
      <c r="AT78" s="364"/>
      <c r="AU78" s="364"/>
      <c r="AV78" s="364"/>
      <c r="AW78" s="364"/>
      <c r="AX78" s="380"/>
      <c r="AY78" s="360"/>
      <c r="AZ78" s="360"/>
      <c r="BA78" s="360"/>
      <c r="BB78" s="360"/>
      <c r="BC78" s="360"/>
      <c r="BD78" s="360"/>
      <c r="BE78" s="360"/>
      <c r="BF78" s="360"/>
      <c r="BG78" s="360"/>
      <c r="BH78" s="360"/>
      <c r="BI78" s="360"/>
      <c r="BJ78" s="360"/>
      <c r="BK78" s="360"/>
      <c r="BL78" s="360"/>
      <c r="BM78" s="360"/>
      <c r="BN78" s="360"/>
      <c r="BO78" s="360"/>
      <c r="BP78" s="360"/>
      <c r="BQ78" s="360"/>
      <c r="BR78" s="360"/>
      <c r="BS78" s="360"/>
      <c r="BT78" s="360"/>
      <c r="BU78" s="360"/>
      <c r="BV78" s="360"/>
      <c r="BW78" s="360"/>
      <c r="BX78" s="360"/>
      <c r="BY78" s="360"/>
      <c r="BZ78" s="360"/>
      <c r="CA78" s="360"/>
      <c r="CB78" s="360"/>
      <c r="CC78" s="360"/>
      <c r="CD78" s="360"/>
    </row>
    <row r="79" spans="1:83" x14ac:dyDescent="0.3">
      <c r="A79" s="259" t="s">
        <v>4343</v>
      </c>
      <c r="B79" s="360">
        <v>450</v>
      </c>
      <c r="C79" s="360">
        <v>25</v>
      </c>
      <c r="D79" s="360">
        <v>0</v>
      </c>
      <c r="E79" s="360">
        <v>0</v>
      </c>
      <c r="F79" s="360">
        <v>0</v>
      </c>
      <c r="G79" s="360">
        <v>25</v>
      </c>
      <c r="H79" s="360">
        <v>0</v>
      </c>
      <c r="I79" s="360">
        <v>0</v>
      </c>
      <c r="J79" s="360">
        <v>0</v>
      </c>
      <c r="K79" s="360">
        <v>25</v>
      </c>
      <c r="L79" s="360">
        <v>0</v>
      </c>
      <c r="M79" s="360">
        <v>0</v>
      </c>
      <c r="N79" s="360">
        <v>0</v>
      </c>
      <c r="O79" s="360">
        <v>0</v>
      </c>
      <c r="P79" s="360">
        <v>0</v>
      </c>
      <c r="Q79" s="360">
        <v>0</v>
      </c>
      <c r="R79" s="360">
        <v>0</v>
      </c>
      <c r="S79" s="360">
        <v>0</v>
      </c>
      <c r="T79" s="360">
        <v>0</v>
      </c>
      <c r="U79" s="360">
        <v>20</v>
      </c>
      <c r="V79" s="360">
        <v>15</v>
      </c>
      <c r="W79" s="360">
        <v>0</v>
      </c>
      <c r="X79" s="360">
        <v>0</v>
      </c>
      <c r="Y79" s="360">
        <v>0</v>
      </c>
      <c r="Z79" s="360">
        <v>10</v>
      </c>
      <c r="AA79" s="360">
        <v>0</v>
      </c>
      <c r="AB79" s="360">
        <v>0</v>
      </c>
      <c r="AC79" s="360">
        <v>0</v>
      </c>
      <c r="AD79" s="360">
        <v>0</v>
      </c>
      <c r="AE79" s="360">
        <v>20</v>
      </c>
      <c r="AF79" s="360">
        <v>0</v>
      </c>
      <c r="AG79" s="360">
        <v>60</v>
      </c>
      <c r="AH79" s="360">
        <v>0</v>
      </c>
      <c r="AI79" s="360">
        <v>10</v>
      </c>
      <c r="AJ79" s="360">
        <v>0</v>
      </c>
      <c r="AK79" s="360">
        <v>25</v>
      </c>
      <c r="AL79" s="360">
        <v>25</v>
      </c>
      <c r="AM79" s="360">
        <v>0</v>
      </c>
      <c r="AN79" s="360">
        <v>0</v>
      </c>
      <c r="AO79" s="360">
        <v>0</v>
      </c>
      <c r="AP79" s="360">
        <v>0</v>
      </c>
      <c r="AQ79" s="360">
        <v>0</v>
      </c>
      <c r="AR79" s="360">
        <v>0</v>
      </c>
      <c r="AS79" s="360">
        <v>0</v>
      </c>
      <c r="AT79" s="360">
        <v>0</v>
      </c>
      <c r="AU79" s="360">
        <v>0</v>
      </c>
      <c r="AV79" s="360">
        <v>0</v>
      </c>
      <c r="AW79" s="360">
        <v>0</v>
      </c>
      <c r="AX79" s="379">
        <v>0</v>
      </c>
      <c r="AY79" s="360">
        <v>0</v>
      </c>
      <c r="AZ79" s="360">
        <v>0</v>
      </c>
      <c r="BA79" s="360">
        <v>0</v>
      </c>
      <c r="BB79" s="360">
        <v>0</v>
      </c>
      <c r="BC79" s="360">
        <v>0</v>
      </c>
      <c r="BD79" s="360">
        <v>0</v>
      </c>
      <c r="BE79" s="360">
        <v>0</v>
      </c>
      <c r="BF79" s="360">
        <v>0</v>
      </c>
      <c r="BG79" s="360">
        <v>120</v>
      </c>
      <c r="BH79" s="360">
        <v>0</v>
      </c>
      <c r="BI79" s="360">
        <v>0</v>
      </c>
      <c r="BJ79" s="360">
        <v>15</v>
      </c>
      <c r="BK79" s="360">
        <v>0</v>
      </c>
      <c r="BL79" s="360">
        <v>0</v>
      </c>
      <c r="BM79" s="360">
        <v>15</v>
      </c>
      <c r="BN79" s="360">
        <v>0</v>
      </c>
      <c r="BO79" s="360">
        <v>0</v>
      </c>
      <c r="BP79" s="360">
        <v>0</v>
      </c>
      <c r="BQ79" s="360">
        <v>0</v>
      </c>
      <c r="BR79" s="360">
        <v>25</v>
      </c>
      <c r="BS79" s="360">
        <v>0</v>
      </c>
      <c r="BT79" s="360">
        <v>0</v>
      </c>
      <c r="BU79" s="360">
        <v>15</v>
      </c>
      <c r="BV79" s="360">
        <v>0</v>
      </c>
      <c r="BW79" s="360">
        <v>0</v>
      </c>
      <c r="BX79" s="362"/>
      <c r="BY79" s="362"/>
      <c r="BZ79" s="362"/>
      <c r="CA79" s="362"/>
      <c r="CB79" s="362"/>
      <c r="CC79" s="362"/>
      <c r="CD79" s="362"/>
    </row>
    <row r="80" spans="1:83" s="11" customFormat="1" ht="31.5" x14ac:dyDescent="0.25">
      <c r="A80" s="116" t="s">
        <v>4774</v>
      </c>
      <c r="B80" s="364">
        <v>355</v>
      </c>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64"/>
      <c r="AE80" s="364"/>
      <c r="AF80" s="364"/>
      <c r="AG80" s="364"/>
      <c r="AH80" s="364"/>
      <c r="AI80" s="364"/>
      <c r="AJ80" s="364">
        <v>75</v>
      </c>
      <c r="AK80" s="364"/>
      <c r="AL80" s="364"/>
      <c r="AM80" s="364"/>
      <c r="AN80" s="364"/>
      <c r="AO80" s="364"/>
      <c r="AP80" s="364"/>
      <c r="AQ80" s="364"/>
      <c r="AR80" s="364"/>
      <c r="AS80" s="364"/>
      <c r="AT80" s="364"/>
      <c r="AU80" s="364"/>
      <c r="AV80" s="364"/>
      <c r="AW80" s="364"/>
      <c r="AX80" s="380"/>
      <c r="AY80" s="360"/>
      <c r="AZ80" s="360"/>
      <c r="BA80" s="360">
        <v>152</v>
      </c>
      <c r="BB80" s="360">
        <v>83</v>
      </c>
      <c r="BC80" s="360"/>
      <c r="BD80" s="360">
        <v>45</v>
      </c>
      <c r="BE80" s="360"/>
      <c r="BF80" s="360"/>
      <c r="BG80" s="360"/>
      <c r="BH80" s="360"/>
      <c r="BI80" s="360"/>
      <c r="BJ80" s="360"/>
      <c r="BK80" s="360"/>
      <c r="BL80" s="360"/>
      <c r="BM80" s="360"/>
      <c r="BN80" s="360"/>
      <c r="BO80" s="360"/>
      <c r="BP80" s="360"/>
      <c r="BQ80" s="360"/>
      <c r="BR80" s="360"/>
      <c r="BS80" s="360"/>
      <c r="BT80" s="360"/>
      <c r="BU80" s="360"/>
      <c r="BV80" s="360"/>
      <c r="BW80" s="360"/>
      <c r="BX80" s="360"/>
      <c r="BY80" s="360"/>
      <c r="BZ80" s="360"/>
      <c r="CA80" s="360"/>
      <c r="CB80" s="360"/>
      <c r="CC80" s="360"/>
      <c r="CD80" s="360"/>
    </row>
    <row r="81" spans="1:82" s="56" customFormat="1" ht="21.75" customHeight="1" x14ac:dyDescent="0.3">
      <c r="A81" s="259" t="s">
        <v>4333</v>
      </c>
      <c r="B81" s="360">
        <f>SUM(C81+H81+V81+AE81+AI81+AL81+AO81+BG81+BM81+BU81)</f>
        <v>310</v>
      </c>
      <c r="C81" s="360">
        <v>146</v>
      </c>
      <c r="D81" s="360"/>
      <c r="E81" s="360"/>
      <c r="F81" s="360"/>
      <c r="G81" s="360"/>
      <c r="H81" s="360">
        <v>15</v>
      </c>
      <c r="I81" s="360"/>
      <c r="J81" s="360"/>
      <c r="K81" s="360"/>
      <c r="L81" s="360"/>
      <c r="M81" s="360"/>
      <c r="N81" s="360"/>
      <c r="O81" s="360"/>
      <c r="P81" s="360"/>
      <c r="Q81" s="360"/>
      <c r="R81" s="360"/>
      <c r="S81" s="360"/>
      <c r="T81" s="360"/>
      <c r="U81" s="360"/>
      <c r="V81" s="360">
        <v>15</v>
      </c>
      <c r="W81" s="360"/>
      <c r="X81" s="360"/>
      <c r="Y81" s="360"/>
      <c r="Z81" s="360"/>
      <c r="AA81" s="360"/>
      <c r="AB81" s="360"/>
      <c r="AC81" s="360"/>
      <c r="AD81" s="360"/>
      <c r="AE81" s="360">
        <v>22</v>
      </c>
      <c r="AF81" s="360"/>
      <c r="AG81" s="360"/>
      <c r="AH81" s="360"/>
      <c r="AI81" s="360">
        <v>15</v>
      </c>
      <c r="AJ81" s="360"/>
      <c r="AK81" s="360"/>
      <c r="AL81" s="360">
        <v>15</v>
      </c>
      <c r="AM81" s="360"/>
      <c r="AN81" s="360"/>
      <c r="AO81" s="360">
        <v>15</v>
      </c>
      <c r="AP81" s="360"/>
      <c r="AQ81" s="360"/>
      <c r="AR81" s="360"/>
      <c r="AS81" s="360"/>
      <c r="AT81" s="360"/>
      <c r="AU81" s="360"/>
      <c r="AV81" s="360"/>
      <c r="AW81" s="360"/>
      <c r="AX81" s="379"/>
      <c r="AY81" s="360"/>
      <c r="AZ81" s="360"/>
      <c r="BA81" s="360"/>
      <c r="BB81" s="360"/>
      <c r="BC81" s="360"/>
      <c r="BD81" s="360"/>
      <c r="BE81" s="360"/>
      <c r="BF81" s="360"/>
      <c r="BG81" s="360">
        <v>30</v>
      </c>
      <c r="BH81" s="360"/>
      <c r="BI81" s="360"/>
      <c r="BJ81" s="360"/>
      <c r="BK81" s="360"/>
      <c r="BL81" s="360"/>
      <c r="BM81" s="360">
        <v>15</v>
      </c>
      <c r="BN81" s="360"/>
      <c r="BO81" s="360"/>
      <c r="BP81" s="360"/>
      <c r="BQ81" s="360"/>
      <c r="BR81" s="360"/>
      <c r="BS81" s="360"/>
      <c r="BT81" s="360"/>
      <c r="BU81" s="360">
        <v>22</v>
      </c>
      <c r="BV81" s="360"/>
      <c r="BW81" s="360"/>
      <c r="BX81" s="360"/>
      <c r="BY81" s="360"/>
      <c r="BZ81" s="360"/>
      <c r="CA81" s="360"/>
      <c r="CB81" s="360"/>
      <c r="CC81" s="360"/>
      <c r="CD81" s="360"/>
    </row>
    <row r="82" spans="1:82" x14ac:dyDescent="0.3">
      <c r="A82" s="226" t="s">
        <v>4792</v>
      </c>
      <c r="B82" s="362">
        <v>300</v>
      </c>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77"/>
      <c r="AY82" s="362"/>
      <c r="AZ82" s="362"/>
      <c r="BA82" s="362">
        <v>100</v>
      </c>
      <c r="BB82" s="362"/>
      <c r="BC82" s="362">
        <v>100</v>
      </c>
      <c r="BD82" s="362">
        <v>100</v>
      </c>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row>
    <row r="83" spans="1:82" s="72" customFormat="1" x14ac:dyDescent="0.3">
      <c r="A83" s="54" t="s">
        <v>4793</v>
      </c>
      <c r="B83" s="362">
        <v>150</v>
      </c>
      <c r="C83" s="362">
        <v>2</v>
      </c>
      <c r="D83" s="362"/>
      <c r="E83" s="362"/>
      <c r="F83" s="362"/>
      <c r="G83" s="362"/>
      <c r="H83" s="362"/>
      <c r="I83" s="362"/>
      <c r="J83" s="362">
        <v>5</v>
      </c>
      <c r="K83" s="362"/>
      <c r="L83" s="362"/>
      <c r="M83" s="362"/>
      <c r="N83" s="362"/>
      <c r="O83" s="362"/>
      <c r="P83" s="362"/>
      <c r="Q83" s="362"/>
      <c r="R83" s="362"/>
      <c r="S83" s="362">
        <v>15</v>
      </c>
      <c r="T83" s="362">
        <v>15</v>
      </c>
      <c r="U83" s="362"/>
      <c r="V83" s="362"/>
      <c r="W83" s="362"/>
      <c r="X83" s="362">
        <v>22</v>
      </c>
      <c r="Y83" s="362"/>
      <c r="Z83" s="362"/>
      <c r="AA83" s="362"/>
      <c r="AB83" s="362"/>
      <c r="AC83" s="362"/>
      <c r="AD83" s="362"/>
      <c r="AE83" s="362">
        <v>1</v>
      </c>
      <c r="AF83" s="362"/>
      <c r="AG83" s="362"/>
      <c r="AH83" s="362"/>
      <c r="AI83" s="362"/>
      <c r="AJ83" s="362">
        <v>1</v>
      </c>
      <c r="AK83" s="362"/>
      <c r="AL83" s="362">
        <v>17</v>
      </c>
      <c r="AM83" s="362"/>
      <c r="AN83" s="362"/>
      <c r="AO83" s="362"/>
      <c r="AP83" s="362"/>
      <c r="AQ83" s="362"/>
      <c r="AR83" s="362"/>
      <c r="AS83" s="362"/>
      <c r="AT83" s="362"/>
      <c r="AU83" s="362">
        <v>31</v>
      </c>
      <c r="AV83" s="362"/>
      <c r="AW83" s="362"/>
      <c r="AX83" s="377">
        <v>13</v>
      </c>
      <c r="AY83" s="362"/>
      <c r="AZ83" s="362">
        <v>26</v>
      </c>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row>
    <row r="84" spans="1:82" s="11" customFormat="1" ht="15.75" x14ac:dyDescent="0.25">
      <c r="A84" s="259" t="s">
        <v>5032</v>
      </c>
      <c r="B84" s="360">
        <v>882</v>
      </c>
      <c r="C84" s="360">
        <v>32</v>
      </c>
      <c r="D84" s="360"/>
      <c r="E84" s="360"/>
      <c r="F84" s="360"/>
      <c r="G84" s="360">
        <v>8</v>
      </c>
      <c r="H84" s="360">
        <v>8</v>
      </c>
      <c r="I84" s="360"/>
      <c r="J84" s="360"/>
      <c r="K84" s="360">
        <v>32</v>
      </c>
      <c r="L84" s="360"/>
      <c r="M84" s="360"/>
      <c r="N84" s="360"/>
      <c r="O84" s="360"/>
      <c r="P84" s="360"/>
      <c r="Q84" s="360"/>
      <c r="R84" s="360"/>
      <c r="S84" s="360"/>
      <c r="T84" s="360"/>
      <c r="U84" s="360">
        <v>24</v>
      </c>
      <c r="V84" s="360">
        <v>32</v>
      </c>
      <c r="W84" s="360">
        <v>882</v>
      </c>
      <c r="X84" s="360"/>
      <c r="Y84" s="360"/>
      <c r="Z84" s="360">
        <v>8</v>
      </c>
      <c r="AA84" s="360"/>
      <c r="AB84" s="360"/>
      <c r="AC84" s="360"/>
      <c r="AD84" s="360">
        <v>22</v>
      </c>
      <c r="AE84" s="360">
        <v>48</v>
      </c>
      <c r="AF84" s="360"/>
      <c r="AG84" s="360">
        <v>64</v>
      </c>
      <c r="AH84" s="360"/>
      <c r="AI84" s="360">
        <v>32</v>
      </c>
      <c r="AJ84" s="360"/>
      <c r="AK84" s="360">
        <v>49</v>
      </c>
      <c r="AL84" s="360">
        <v>49</v>
      </c>
      <c r="AM84" s="360"/>
      <c r="AN84" s="360"/>
      <c r="AO84" s="360"/>
      <c r="AP84" s="360"/>
      <c r="AQ84" s="360">
        <v>8</v>
      </c>
      <c r="AR84" s="360"/>
      <c r="AS84" s="360"/>
      <c r="AT84" s="360"/>
      <c r="AU84" s="360"/>
      <c r="AV84" s="360">
        <v>33</v>
      </c>
      <c r="AW84" s="360">
        <v>54</v>
      </c>
      <c r="AX84" s="379"/>
      <c r="AY84" s="360"/>
      <c r="AZ84" s="360"/>
      <c r="BA84" s="360"/>
      <c r="BB84" s="360"/>
      <c r="BC84" s="360">
        <v>16</v>
      </c>
      <c r="BD84" s="360"/>
      <c r="BE84" s="360"/>
      <c r="BF84" s="360"/>
      <c r="BG84" s="360">
        <v>330</v>
      </c>
      <c r="BH84" s="360"/>
      <c r="BI84" s="360"/>
      <c r="BJ84" s="360">
        <v>32</v>
      </c>
      <c r="BK84" s="360"/>
      <c r="BL84" s="360">
        <v>50</v>
      </c>
      <c r="BM84" s="360">
        <v>42</v>
      </c>
      <c r="BN84" s="360">
        <v>50</v>
      </c>
      <c r="BO84" s="360">
        <v>18</v>
      </c>
      <c r="BP84" s="360">
        <v>120</v>
      </c>
      <c r="BQ84" s="360"/>
      <c r="BR84" s="360">
        <v>32</v>
      </c>
      <c r="BS84" s="360"/>
      <c r="BT84" s="360"/>
      <c r="BU84" s="360">
        <v>49</v>
      </c>
      <c r="BV84" s="360">
        <v>30</v>
      </c>
      <c r="BW84" s="360">
        <v>2</v>
      </c>
      <c r="BX84" s="360"/>
      <c r="BY84" s="360"/>
      <c r="BZ84" s="360"/>
      <c r="CA84" s="360"/>
      <c r="CB84" s="360"/>
      <c r="CC84" s="360"/>
      <c r="CD84" s="360"/>
    </row>
    <row r="85" spans="1:82" s="11" customFormat="1" ht="31.5" x14ac:dyDescent="0.25">
      <c r="A85" s="259" t="s">
        <v>9572</v>
      </c>
      <c r="B85" s="360">
        <v>320</v>
      </c>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6"/>
      <c r="AE85" s="360"/>
      <c r="AF85" s="360"/>
      <c r="AG85" s="366"/>
      <c r="AH85" s="360"/>
      <c r="AI85" s="360"/>
      <c r="AJ85" s="366">
        <v>12.9</v>
      </c>
      <c r="AK85" s="360"/>
      <c r="AL85" s="360"/>
      <c r="AM85" s="360"/>
      <c r="AN85" s="360"/>
      <c r="AO85" s="360"/>
      <c r="AP85" s="360"/>
      <c r="AQ85" s="360"/>
      <c r="AR85" s="360"/>
      <c r="AS85" s="360"/>
      <c r="AT85" s="360"/>
      <c r="AU85" s="360"/>
      <c r="AV85" s="360"/>
      <c r="AW85" s="360"/>
      <c r="AX85" s="379"/>
      <c r="AY85" s="360"/>
      <c r="AZ85" s="360"/>
      <c r="BA85" s="367">
        <v>107.6</v>
      </c>
      <c r="BB85" s="366">
        <v>6</v>
      </c>
      <c r="BC85" s="366">
        <v>117</v>
      </c>
      <c r="BD85" s="366">
        <v>76.5</v>
      </c>
      <c r="BE85" s="366">
        <v>0</v>
      </c>
      <c r="BF85" s="360"/>
      <c r="BG85" s="360"/>
      <c r="BH85" s="360"/>
      <c r="BI85" s="360"/>
      <c r="BJ85" s="360"/>
      <c r="BK85" s="360"/>
      <c r="BL85" s="360"/>
      <c r="BM85" s="360"/>
      <c r="BN85" s="360"/>
      <c r="BO85" s="360"/>
      <c r="BP85" s="360"/>
      <c r="BQ85" s="360"/>
      <c r="BR85" s="360"/>
      <c r="BS85" s="360"/>
      <c r="BT85" s="366">
        <v>0</v>
      </c>
      <c r="BU85" s="360"/>
      <c r="BV85" s="360"/>
      <c r="BW85" s="360"/>
      <c r="BX85" s="360"/>
      <c r="BY85" s="360"/>
      <c r="BZ85" s="360"/>
      <c r="CA85" s="360"/>
      <c r="CB85" s="360"/>
      <c r="CC85" s="360"/>
      <c r="CD85" s="360"/>
    </row>
    <row r="86" spans="1:82" s="43" customFormat="1" ht="15.75" x14ac:dyDescent="0.25">
      <c r="A86" s="259" t="s">
        <v>5322</v>
      </c>
      <c r="B86" s="362">
        <v>710</v>
      </c>
      <c r="C86" s="362">
        <v>31</v>
      </c>
      <c r="D86" s="362"/>
      <c r="E86" s="362"/>
      <c r="F86" s="362">
        <v>35</v>
      </c>
      <c r="G86" s="362"/>
      <c r="H86" s="362"/>
      <c r="I86" s="362"/>
      <c r="J86" s="362"/>
      <c r="K86" s="362">
        <v>5</v>
      </c>
      <c r="L86" s="362"/>
      <c r="M86" s="362"/>
      <c r="N86" s="362"/>
      <c r="O86" s="362">
        <v>16</v>
      </c>
      <c r="P86" s="362">
        <v>12</v>
      </c>
      <c r="Q86" s="362"/>
      <c r="R86" s="362">
        <v>11</v>
      </c>
      <c r="S86" s="362">
        <v>16</v>
      </c>
      <c r="T86" s="362"/>
      <c r="U86" s="362">
        <v>5</v>
      </c>
      <c r="V86" s="362">
        <v>9</v>
      </c>
      <c r="W86" s="362"/>
      <c r="X86" s="362"/>
      <c r="Y86" s="362"/>
      <c r="Z86" s="362"/>
      <c r="AA86" s="362"/>
      <c r="AB86" s="362"/>
      <c r="AC86" s="362"/>
      <c r="AD86" s="362"/>
      <c r="AE86" s="362">
        <v>23</v>
      </c>
      <c r="AF86" s="362"/>
      <c r="AG86" s="362"/>
      <c r="AH86" s="362"/>
      <c r="AI86" s="362">
        <v>8</v>
      </c>
      <c r="AJ86" s="362"/>
      <c r="AK86" s="362">
        <v>12</v>
      </c>
      <c r="AL86" s="362">
        <v>16</v>
      </c>
      <c r="AM86" s="362"/>
      <c r="AN86" s="362"/>
      <c r="AO86" s="362">
        <v>125</v>
      </c>
      <c r="AP86" s="362"/>
      <c r="AQ86" s="362"/>
      <c r="AR86" s="362"/>
      <c r="AS86" s="362"/>
      <c r="AT86" s="362"/>
      <c r="AU86" s="362"/>
      <c r="AV86" s="362"/>
      <c r="AW86" s="362"/>
      <c r="AX86" s="377"/>
      <c r="AY86" s="362"/>
      <c r="AZ86" s="362"/>
      <c r="BA86" s="362">
        <v>20</v>
      </c>
      <c r="BB86" s="362">
        <v>30</v>
      </c>
      <c r="BC86" s="362">
        <v>20</v>
      </c>
      <c r="BD86" s="362">
        <v>30</v>
      </c>
      <c r="BE86" s="362"/>
      <c r="BF86" s="362"/>
      <c r="BG86" s="362">
        <v>205</v>
      </c>
      <c r="BH86" s="362"/>
      <c r="BI86" s="362"/>
      <c r="BJ86" s="362">
        <v>23</v>
      </c>
      <c r="BK86" s="362"/>
      <c r="BL86" s="362"/>
      <c r="BM86" s="362">
        <v>10</v>
      </c>
      <c r="BN86" s="362"/>
      <c r="BO86" s="362"/>
      <c r="BP86" s="362"/>
      <c r="BQ86" s="362"/>
      <c r="BR86" s="362">
        <v>30</v>
      </c>
      <c r="BS86" s="362"/>
      <c r="BT86" s="362"/>
      <c r="BU86" s="362">
        <v>18</v>
      </c>
      <c r="BV86" s="362"/>
      <c r="BW86" s="362"/>
      <c r="BX86" s="362"/>
      <c r="BY86" s="362"/>
      <c r="BZ86" s="362"/>
      <c r="CA86" s="362"/>
      <c r="CB86" s="362"/>
      <c r="CC86" s="362"/>
      <c r="CD86" s="362"/>
    </row>
    <row r="87" spans="1:82" s="181" customFormat="1" x14ac:dyDescent="0.3">
      <c r="A87" s="171" t="s">
        <v>5352</v>
      </c>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row>
    <row r="88" spans="1:82" s="56" customFormat="1" ht="30" customHeight="1" x14ac:dyDescent="0.3">
      <c r="A88" s="259" t="s">
        <v>5353</v>
      </c>
      <c r="B88" s="360">
        <f>SUM(C88:BW88)</f>
        <v>95</v>
      </c>
      <c r="C88" s="360">
        <v>1</v>
      </c>
      <c r="D88" s="360"/>
      <c r="E88" s="360"/>
      <c r="F88" s="360"/>
      <c r="G88" s="360"/>
      <c r="H88" s="360"/>
      <c r="I88" s="360"/>
      <c r="J88" s="360"/>
      <c r="K88" s="360"/>
      <c r="L88" s="360"/>
      <c r="M88" s="360"/>
      <c r="N88" s="360"/>
      <c r="O88" s="360"/>
      <c r="P88" s="360">
        <v>4</v>
      </c>
      <c r="Q88" s="360"/>
      <c r="R88" s="360"/>
      <c r="S88" s="360">
        <v>1</v>
      </c>
      <c r="T88" s="360"/>
      <c r="U88" s="360"/>
      <c r="V88" s="360">
        <v>1</v>
      </c>
      <c r="W88" s="360"/>
      <c r="X88" s="360"/>
      <c r="Y88" s="360"/>
      <c r="Z88" s="360"/>
      <c r="AA88" s="360"/>
      <c r="AB88" s="360"/>
      <c r="AC88" s="360"/>
      <c r="AD88" s="360"/>
      <c r="AE88" s="360">
        <v>1</v>
      </c>
      <c r="AF88" s="360">
        <v>1</v>
      </c>
      <c r="AG88" s="360">
        <v>82</v>
      </c>
      <c r="AH88" s="360"/>
      <c r="AI88" s="360"/>
      <c r="AJ88" s="360"/>
      <c r="AK88" s="360"/>
      <c r="AL88" s="360"/>
      <c r="AM88" s="360"/>
      <c r="AN88" s="360"/>
      <c r="AO88" s="360">
        <v>1</v>
      </c>
      <c r="AP88" s="360"/>
      <c r="AQ88" s="360"/>
      <c r="AR88" s="360"/>
      <c r="AS88" s="360"/>
      <c r="AT88" s="360"/>
      <c r="AU88" s="360"/>
      <c r="AV88" s="360"/>
      <c r="AW88" s="360"/>
      <c r="AX88" s="379"/>
      <c r="AY88" s="360"/>
      <c r="AZ88" s="360"/>
      <c r="BA88" s="360"/>
      <c r="BB88" s="360"/>
      <c r="BC88" s="360"/>
      <c r="BD88" s="360"/>
      <c r="BE88" s="360"/>
      <c r="BF88" s="360"/>
      <c r="BG88" s="360">
        <v>1</v>
      </c>
      <c r="BH88" s="360"/>
      <c r="BI88" s="360"/>
      <c r="BJ88" s="360"/>
      <c r="BK88" s="360"/>
      <c r="BL88" s="360"/>
      <c r="BM88" s="360">
        <v>1</v>
      </c>
      <c r="BN88" s="360"/>
      <c r="BO88" s="360"/>
      <c r="BP88" s="360"/>
      <c r="BQ88" s="360"/>
      <c r="BR88" s="360">
        <v>1</v>
      </c>
      <c r="BS88" s="360"/>
      <c r="BT88" s="360"/>
      <c r="BU88" s="360"/>
      <c r="BV88" s="360"/>
      <c r="BW88" s="360"/>
      <c r="BX88" s="360"/>
      <c r="BY88" s="360"/>
      <c r="BZ88" s="360"/>
      <c r="CA88" s="360"/>
      <c r="CB88" s="360"/>
      <c r="CC88" s="360"/>
      <c r="CD88" s="360"/>
    </row>
    <row r="89" spans="1:82" s="11" customFormat="1" ht="15.75" x14ac:dyDescent="0.25">
      <c r="A89" s="259" t="s">
        <v>5374</v>
      </c>
      <c r="B89" s="360">
        <v>299</v>
      </c>
      <c r="C89" s="360">
        <v>24</v>
      </c>
      <c r="D89" s="360"/>
      <c r="E89" s="360"/>
      <c r="F89" s="360"/>
      <c r="G89" s="360"/>
      <c r="H89" s="360"/>
      <c r="I89" s="360"/>
      <c r="J89" s="360"/>
      <c r="K89" s="360">
        <v>12</v>
      </c>
      <c r="L89" s="360"/>
      <c r="M89" s="360"/>
      <c r="N89" s="360"/>
      <c r="O89" s="360"/>
      <c r="P89" s="360"/>
      <c r="Q89" s="360"/>
      <c r="R89" s="360">
        <v>9</v>
      </c>
      <c r="S89" s="360">
        <v>5</v>
      </c>
      <c r="T89" s="360"/>
      <c r="U89" s="360">
        <v>10</v>
      </c>
      <c r="V89" s="360"/>
      <c r="W89" s="360"/>
      <c r="X89" s="360"/>
      <c r="Y89" s="360"/>
      <c r="Z89" s="360"/>
      <c r="AA89" s="360"/>
      <c r="AB89" s="360"/>
      <c r="AC89" s="360"/>
      <c r="AD89" s="360"/>
      <c r="AE89" s="360">
        <v>10</v>
      </c>
      <c r="AF89" s="360"/>
      <c r="AG89" s="360"/>
      <c r="AH89" s="360"/>
      <c r="AI89" s="360">
        <v>10</v>
      </c>
      <c r="AJ89" s="360"/>
      <c r="AK89" s="360">
        <v>8</v>
      </c>
      <c r="AL89" s="360">
        <v>16</v>
      </c>
      <c r="AM89" s="360"/>
      <c r="AN89" s="360"/>
      <c r="AO89" s="360">
        <v>54</v>
      </c>
      <c r="AP89" s="360">
        <v>5</v>
      </c>
      <c r="AQ89" s="360"/>
      <c r="AR89" s="360"/>
      <c r="AS89" s="360"/>
      <c r="AT89" s="360"/>
      <c r="AU89" s="360"/>
      <c r="AV89" s="360"/>
      <c r="AW89" s="360"/>
      <c r="AX89" s="379"/>
      <c r="AY89" s="360"/>
      <c r="AZ89" s="360"/>
      <c r="BA89" s="360">
        <v>6</v>
      </c>
      <c r="BB89" s="360"/>
      <c r="BC89" s="360">
        <v>24</v>
      </c>
      <c r="BD89" s="360">
        <v>8</v>
      </c>
      <c r="BE89" s="360"/>
      <c r="BF89" s="360"/>
      <c r="BG89" s="360">
        <v>63</v>
      </c>
      <c r="BH89" s="360"/>
      <c r="BI89" s="360"/>
      <c r="BJ89" s="360">
        <v>5</v>
      </c>
      <c r="BK89" s="360"/>
      <c r="BL89" s="360"/>
      <c r="BM89" s="360"/>
      <c r="BN89" s="360"/>
      <c r="BO89" s="360">
        <v>10</v>
      </c>
      <c r="BP89" s="360"/>
      <c r="BQ89" s="360"/>
      <c r="BR89" s="360">
        <v>13</v>
      </c>
      <c r="BS89" s="360"/>
      <c r="BT89" s="360"/>
      <c r="BU89" s="360">
        <v>7</v>
      </c>
      <c r="BV89" s="360"/>
      <c r="BW89" s="360"/>
      <c r="BX89" s="360"/>
      <c r="BY89" s="360"/>
      <c r="BZ89" s="360"/>
      <c r="CA89" s="360"/>
      <c r="CB89" s="360"/>
      <c r="CC89" s="360"/>
      <c r="CD89" s="360"/>
    </row>
    <row r="90" spans="1:82" s="11" customFormat="1" ht="15.75" x14ac:dyDescent="0.25">
      <c r="A90" s="259" t="s">
        <v>5370</v>
      </c>
      <c r="B90" s="360">
        <v>18</v>
      </c>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79"/>
      <c r="AY90" s="360"/>
      <c r="AZ90" s="360"/>
      <c r="BA90" s="360"/>
      <c r="BB90" s="360"/>
      <c r="BC90" s="360"/>
      <c r="BD90" s="360"/>
      <c r="BE90" s="360"/>
      <c r="BF90" s="360"/>
      <c r="BG90" s="360">
        <v>18</v>
      </c>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row>
    <row r="91" spans="1:82" s="11" customFormat="1" ht="15.75" x14ac:dyDescent="0.25">
      <c r="A91" s="259" t="s">
        <v>5373</v>
      </c>
      <c r="B91" s="360">
        <v>24</v>
      </c>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79"/>
      <c r="AY91" s="360"/>
      <c r="AZ91" s="360"/>
      <c r="BA91" s="360"/>
      <c r="BB91" s="360"/>
      <c r="BC91" s="360">
        <v>6</v>
      </c>
      <c r="BD91" s="360"/>
      <c r="BE91" s="360"/>
      <c r="BF91" s="360"/>
      <c r="BG91" s="360">
        <v>18</v>
      </c>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row>
    <row r="92" spans="1:82" s="11" customFormat="1" ht="15.75" x14ac:dyDescent="0.25">
      <c r="A92" s="116" t="s">
        <v>5372</v>
      </c>
      <c r="B92" s="364">
        <v>9</v>
      </c>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80"/>
      <c r="AY92" s="360"/>
      <c r="AZ92" s="360"/>
      <c r="BA92" s="360"/>
      <c r="BB92" s="360"/>
      <c r="BC92" s="360"/>
      <c r="BD92" s="360"/>
      <c r="BE92" s="360"/>
      <c r="BF92" s="360"/>
      <c r="BG92" s="360">
        <v>9</v>
      </c>
      <c r="BH92" s="360"/>
      <c r="BI92" s="360"/>
      <c r="BJ92" s="360"/>
      <c r="BK92" s="360"/>
      <c r="BL92" s="360"/>
      <c r="BM92" s="360"/>
      <c r="BN92" s="360"/>
      <c r="BO92" s="360"/>
      <c r="BP92" s="360"/>
      <c r="BQ92" s="360"/>
      <c r="BR92" s="360"/>
      <c r="BS92" s="360"/>
      <c r="BT92" s="360"/>
      <c r="BU92" s="360"/>
      <c r="BV92" s="360"/>
      <c r="BW92" s="360"/>
      <c r="BX92" s="360"/>
      <c r="BY92" s="360"/>
      <c r="BZ92" s="360"/>
      <c r="CA92" s="360"/>
      <c r="CB92" s="360"/>
      <c r="CC92" s="360"/>
      <c r="CD92" s="360"/>
    </row>
    <row r="93" spans="1:82" s="33" customFormat="1" ht="15.75" x14ac:dyDescent="0.2">
      <c r="A93" s="259" t="s">
        <v>5395</v>
      </c>
      <c r="B93" s="360">
        <v>196</v>
      </c>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v>196</v>
      </c>
      <c r="AI93" s="360"/>
      <c r="AJ93" s="360"/>
      <c r="AK93" s="360"/>
      <c r="AL93" s="360"/>
      <c r="AM93" s="360"/>
      <c r="AN93" s="360"/>
      <c r="AO93" s="360"/>
      <c r="AP93" s="360"/>
      <c r="AQ93" s="360"/>
      <c r="AR93" s="360"/>
      <c r="AS93" s="360"/>
      <c r="AT93" s="360"/>
      <c r="AU93" s="360"/>
      <c r="AV93" s="360"/>
      <c r="AW93" s="360"/>
      <c r="AX93" s="379"/>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row>
    <row r="94" spans="1:82" s="11" customFormat="1" ht="15.75" x14ac:dyDescent="0.25">
      <c r="A94" s="259" t="s">
        <v>5488</v>
      </c>
      <c r="B94" s="360">
        <v>800</v>
      </c>
      <c r="C94" s="360">
        <v>128</v>
      </c>
      <c r="D94" s="360">
        <v>12</v>
      </c>
      <c r="E94" s="360"/>
      <c r="F94" s="360"/>
      <c r="G94" s="360">
        <v>12</v>
      </c>
      <c r="H94" s="360"/>
      <c r="I94" s="360"/>
      <c r="J94" s="360"/>
      <c r="K94" s="360">
        <v>25</v>
      </c>
      <c r="L94" s="360"/>
      <c r="M94" s="360"/>
      <c r="N94" s="360"/>
      <c r="O94" s="360"/>
      <c r="P94" s="360"/>
      <c r="Q94" s="360"/>
      <c r="R94" s="360"/>
      <c r="S94" s="360"/>
      <c r="T94" s="360"/>
      <c r="U94" s="360">
        <v>20</v>
      </c>
      <c r="V94" s="360">
        <v>28</v>
      </c>
      <c r="W94" s="360"/>
      <c r="X94" s="360"/>
      <c r="Y94" s="360"/>
      <c r="Z94" s="360">
        <v>25</v>
      </c>
      <c r="AA94" s="360"/>
      <c r="AB94" s="360"/>
      <c r="AC94" s="360"/>
      <c r="AD94" s="360"/>
      <c r="AE94" s="360">
        <v>25</v>
      </c>
      <c r="AF94" s="360"/>
      <c r="AG94" s="360"/>
      <c r="AH94" s="360"/>
      <c r="AI94" s="360">
        <v>23</v>
      </c>
      <c r="AJ94" s="360"/>
      <c r="AK94" s="360">
        <v>26</v>
      </c>
      <c r="AL94" s="360">
        <v>26</v>
      </c>
      <c r="AM94" s="360"/>
      <c r="AN94" s="360"/>
      <c r="AO94" s="360">
        <v>100</v>
      </c>
      <c r="AP94" s="360"/>
      <c r="AQ94" s="360"/>
      <c r="AR94" s="360"/>
      <c r="AS94" s="360"/>
      <c r="AT94" s="360"/>
      <c r="AU94" s="360"/>
      <c r="AV94" s="360"/>
      <c r="AW94" s="360"/>
      <c r="AX94" s="379"/>
      <c r="AY94" s="360"/>
      <c r="AZ94" s="360"/>
      <c r="BA94" s="360"/>
      <c r="BB94" s="360"/>
      <c r="BC94" s="360"/>
      <c r="BD94" s="360"/>
      <c r="BE94" s="360"/>
      <c r="BF94" s="360"/>
      <c r="BG94" s="360">
        <v>250</v>
      </c>
      <c r="BH94" s="360"/>
      <c r="BI94" s="360"/>
      <c r="BJ94" s="360">
        <v>26</v>
      </c>
      <c r="BK94" s="360"/>
      <c r="BL94" s="360"/>
      <c r="BM94" s="360">
        <v>25</v>
      </c>
      <c r="BN94" s="360"/>
      <c r="BO94" s="360"/>
      <c r="BP94" s="360"/>
      <c r="BQ94" s="360"/>
      <c r="BR94" s="360">
        <v>25</v>
      </c>
      <c r="BS94" s="360"/>
      <c r="BT94" s="360"/>
      <c r="BU94" s="360">
        <v>24</v>
      </c>
      <c r="BV94" s="360"/>
      <c r="BW94" s="360"/>
      <c r="BX94" s="360"/>
      <c r="BY94" s="360"/>
      <c r="BZ94" s="360"/>
      <c r="CA94" s="360"/>
      <c r="CB94" s="360"/>
      <c r="CC94" s="360"/>
      <c r="CD94" s="360"/>
    </row>
    <row r="95" spans="1:82" s="11" customFormat="1" ht="31.5" x14ac:dyDescent="0.25">
      <c r="A95" s="259" t="s">
        <v>5492</v>
      </c>
      <c r="B95" s="360">
        <v>335</v>
      </c>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79"/>
      <c r="AY95" s="360"/>
      <c r="AZ95" s="360"/>
      <c r="BA95" s="360"/>
      <c r="BB95" s="309"/>
      <c r="BC95" s="309">
        <v>161</v>
      </c>
      <c r="BD95" s="309">
        <v>34</v>
      </c>
      <c r="BE95" s="309">
        <v>140</v>
      </c>
      <c r="BF95" s="309"/>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row>
    <row r="96" spans="1:82" s="56" customFormat="1" ht="15.75" x14ac:dyDescent="0.3">
      <c r="A96" s="259" t="s">
        <v>5532</v>
      </c>
      <c r="B96" s="360">
        <v>260</v>
      </c>
      <c r="C96" s="360"/>
      <c r="D96" s="360"/>
      <c r="E96" s="360"/>
      <c r="F96" s="360"/>
      <c r="G96" s="360"/>
      <c r="H96" s="360"/>
      <c r="I96" s="360"/>
      <c r="J96" s="360"/>
      <c r="K96" s="360">
        <v>10</v>
      </c>
      <c r="L96" s="360"/>
      <c r="M96" s="360"/>
      <c r="N96" s="360"/>
      <c r="O96" s="360"/>
      <c r="P96" s="360"/>
      <c r="Q96" s="360"/>
      <c r="R96" s="360"/>
      <c r="S96" s="360"/>
      <c r="T96" s="360"/>
      <c r="U96" s="360">
        <v>10</v>
      </c>
      <c r="V96" s="360"/>
      <c r="W96" s="360"/>
      <c r="X96" s="360"/>
      <c r="Y96" s="360"/>
      <c r="Z96" s="360"/>
      <c r="AA96" s="360"/>
      <c r="AB96" s="360"/>
      <c r="AC96" s="360"/>
      <c r="AD96" s="360"/>
      <c r="AE96" s="360">
        <v>10</v>
      </c>
      <c r="AF96" s="360"/>
      <c r="AG96" s="360"/>
      <c r="AH96" s="360"/>
      <c r="AI96" s="360">
        <v>10</v>
      </c>
      <c r="AJ96" s="360"/>
      <c r="AK96" s="360">
        <v>10</v>
      </c>
      <c r="AL96" s="360"/>
      <c r="AM96" s="360"/>
      <c r="AN96" s="360"/>
      <c r="AO96" s="360">
        <v>40</v>
      </c>
      <c r="AP96" s="360"/>
      <c r="AQ96" s="360"/>
      <c r="AR96" s="360"/>
      <c r="AS96" s="360">
        <v>10</v>
      </c>
      <c r="AT96" s="360">
        <v>10</v>
      </c>
      <c r="AU96" s="360"/>
      <c r="AV96" s="360"/>
      <c r="AW96" s="360">
        <v>10</v>
      </c>
      <c r="AX96" s="379"/>
      <c r="AY96" s="360"/>
      <c r="AZ96" s="360"/>
      <c r="BA96" s="360">
        <v>10</v>
      </c>
      <c r="BB96" s="360"/>
      <c r="BC96" s="360">
        <v>10</v>
      </c>
      <c r="BD96" s="360">
        <v>10</v>
      </c>
      <c r="BE96" s="360"/>
      <c r="BF96" s="360"/>
      <c r="BG96" s="360">
        <v>50</v>
      </c>
      <c r="BH96" s="360"/>
      <c r="BI96" s="360"/>
      <c r="BJ96" s="360">
        <v>10</v>
      </c>
      <c r="BK96" s="360"/>
      <c r="BL96" s="360">
        <v>10</v>
      </c>
      <c r="BM96" s="360"/>
      <c r="BN96" s="360">
        <v>10</v>
      </c>
      <c r="BO96" s="360">
        <v>10</v>
      </c>
      <c r="BP96" s="360">
        <v>5</v>
      </c>
      <c r="BQ96" s="360">
        <v>5</v>
      </c>
      <c r="BR96" s="360">
        <v>10</v>
      </c>
      <c r="BS96" s="360"/>
      <c r="BT96" s="360"/>
      <c r="BU96" s="360"/>
      <c r="BV96" s="360"/>
      <c r="BW96" s="360"/>
      <c r="BX96" s="360"/>
      <c r="BY96" s="360"/>
      <c r="BZ96" s="360"/>
      <c r="CA96" s="360"/>
      <c r="CB96" s="360"/>
      <c r="CC96" s="360"/>
      <c r="CD96" s="360"/>
    </row>
    <row r="97" spans="1:83" s="54" customFormat="1" ht="15.75" x14ac:dyDescent="0.3">
      <c r="A97" s="259" t="s">
        <v>5749</v>
      </c>
      <c r="B97" s="360">
        <v>2535</v>
      </c>
      <c r="C97" s="360">
        <v>75</v>
      </c>
      <c r="D97" s="360"/>
      <c r="E97" s="360"/>
      <c r="F97" s="360"/>
      <c r="G97" s="360"/>
      <c r="H97" s="360"/>
      <c r="I97" s="360"/>
      <c r="J97" s="360"/>
      <c r="K97" s="360">
        <v>30</v>
      </c>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v>300</v>
      </c>
      <c r="AP97" s="360"/>
      <c r="AQ97" s="360"/>
      <c r="AR97" s="360"/>
      <c r="AS97" s="360"/>
      <c r="AT97" s="360">
        <v>130</v>
      </c>
      <c r="AU97" s="360"/>
      <c r="AV97" s="360"/>
      <c r="AW97" s="360"/>
      <c r="AX97" s="379"/>
      <c r="AY97" s="360"/>
      <c r="AZ97" s="360"/>
      <c r="BA97" s="360"/>
      <c r="BB97" s="360"/>
      <c r="BC97" s="360"/>
      <c r="BD97" s="360"/>
      <c r="BE97" s="360"/>
      <c r="BF97" s="360"/>
      <c r="BG97" s="360">
        <v>2000</v>
      </c>
      <c r="BH97" s="360"/>
      <c r="BI97" s="360"/>
      <c r="BJ97" s="360"/>
      <c r="BK97" s="360"/>
      <c r="BL97" s="360"/>
      <c r="BM97" s="360"/>
      <c r="BN97" s="360"/>
      <c r="BO97" s="360"/>
      <c r="BP97" s="360"/>
      <c r="BQ97" s="360"/>
      <c r="BR97" s="360"/>
      <c r="BS97" s="360"/>
      <c r="BT97" s="360"/>
      <c r="BU97" s="360"/>
      <c r="BV97" s="360"/>
      <c r="BW97" s="360"/>
      <c r="BX97" s="360"/>
      <c r="BY97" s="360"/>
      <c r="BZ97" s="360"/>
      <c r="CA97" s="360"/>
      <c r="CB97" s="360"/>
      <c r="CC97" s="360"/>
      <c r="CD97" s="360"/>
      <c r="CE97" s="389"/>
    </row>
    <row r="98" spans="1:83" s="11" customFormat="1" ht="15.75" x14ac:dyDescent="0.25">
      <c r="A98" s="259" t="s">
        <v>5767</v>
      </c>
      <c r="B98" s="360">
        <v>400</v>
      </c>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v>400</v>
      </c>
      <c r="AM98" s="360"/>
      <c r="AN98" s="360"/>
      <c r="AO98" s="360"/>
      <c r="AP98" s="360"/>
      <c r="AQ98" s="360"/>
      <c r="AR98" s="360"/>
      <c r="AS98" s="360"/>
      <c r="AT98" s="360"/>
      <c r="AU98" s="360"/>
      <c r="AV98" s="360"/>
      <c r="AW98" s="360"/>
      <c r="AX98" s="379"/>
      <c r="AY98" s="360"/>
      <c r="AZ98" s="360"/>
      <c r="BA98" s="360"/>
      <c r="BB98" s="360"/>
      <c r="BC98" s="360"/>
      <c r="BD98" s="360"/>
      <c r="BE98" s="360"/>
      <c r="BF98" s="360"/>
      <c r="BG98" s="360"/>
      <c r="BH98" s="360"/>
      <c r="BI98" s="360"/>
      <c r="BJ98" s="360"/>
      <c r="BK98" s="360"/>
      <c r="BL98" s="360"/>
      <c r="BM98" s="360"/>
      <c r="BN98" s="360"/>
      <c r="BO98" s="360"/>
      <c r="BP98" s="360"/>
      <c r="BQ98" s="360"/>
      <c r="BR98" s="360"/>
      <c r="BS98" s="360"/>
      <c r="BT98" s="360"/>
      <c r="BU98" s="360"/>
      <c r="BV98" s="360"/>
      <c r="BW98" s="360"/>
      <c r="BX98" s="360"/>
      <c r="BY98" s="360"/>
      <c r="BZ98" s="360"/>
      <c r="CA98" s="360"/>
      <c r="CB98" s="360"/>
      <c r="CC98" s="360"/>
      <c r="CD98" s="360"/>
    </row>
    <row r="99" spans="1:83" s="11" customFormat="1" ht="15.75" x14ac:dyDescent="0.25">
      <c r="A99" s="259" t="s">
        <v>5800</v>
      </c>
      <c r="B99" s="360">
        <v>4</v>
      </c>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v>1</v>
      </c>
      <c r="AH99" s="360"/>
      <c r="AI99" s="360"/>
      <c r="AJ99" s="360"/>
      <c r="AK99" s="360"/>
      <c r="AL99" s="360"/>
      <c r="AM99" s="360"/>
      <c r="AN99" s="360"/>
      <c r="AO99" s="360"/>
      <c r="AP99" s="360"/>
      <c r="AQ99" s="360"/>
      <c r="AR99" s="360"/>
      <c r="AS99" s="360"/>
      <c r="AT99" s="360"/>
      <c r="AU99" s="360"/>
      <c r="AV99" s="360"/>
      <c r="AW99" s="360"/>
      <c r="AX99" s="379"/>
      <c r="AY99" s="360"/>
      <c r="AZ99" s="360"/>
      <c r="BA99" s="360"/>
      <c r="BB99" s="360"/>
      <c r="BC99" s="360">
        <v>3</v>
      </c>
      <c r="BD99" s="360"/>
      <c r="BE99" s="360"/>
      <c r="BF99" s="360"/>
      <c r="BG99" s="360"/>
      <c r="BH99" s="360"/>
      <c r="BI99" s="360"/>
      <c r="BJ99" s="360"/>
      <c r="BK99" s="360"/>
      <c r="BL99" s="360"/>
      <c r="BM99" s="360"/>
      <c r="BN99" s="360"/>
      <c r="BO99" s="360"/>
      <c r="BP99" s="360"/>
      <c r="BQ99" s="360"/>
      <c r="BR99" s="360"/>
      <c r="BS99" s="360"/>
      <c r="BT99" s="360"/>
      <c r="BU99" s="360"/>
      <c r="BV99" s="360"/>
      <c r="BW99" s="360"/>
      <c r="BX99" s="360"/>
      <c r="BY99" s="360"/>
      <c r="BZ99" s="360"/>
      <c r="CA99" s="360"/>
      <c r="CB99" s="360"/>
      <c r="CC99" s="360"/>
      <c r="CD99" s="360"/>
    </row>
    <row r="100" spans="1:83" s="100" customFormat="1" x14ac:dyDescent="0.3">
      <c r="A100" s="54" t="s">
        <v>5809</v>
      </c>
      <c r="B100" s="362">
        <v>1</v>
      </c>
      <c r="C100" s="362"/>
      <c r="D100" s="362"/>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77"/>
      <c r="AY100" s="362"/>
      <c r="AZ100" s="362"/>
      <c r="BA100" s="362"/>
      <c r="BB100" s="362"/>
      <c r="BC100" s="362">
        <v>1</v>
      </c>
      <c r="BD100" s="362"/>
      <c r="BE100" s="362"/>
      <c r="BF100" s="362"/>
      <c r="BG100" s="362"/>
      <c r="BH100" s="362"/>
      <c r="BI100" s="362"/>
      <c r="BJ100" s="362"/>
      <c r="BK100" s="362"/>
      <c r="BL100" s="362"/>
      <c r="BM100" s="362"/>
      <c r="BN100" s="362"/>
      <c r="BO100" s="362"/>
      <c r="BP100" s="362"/>
      <c r="BQ100" s="362"/>
      <c r="BR100" s="362"/>
      <c r="BS100" s="362"/>
      <c r="BT100" s="362"/>
      <c r="BU100" s="362"/>
      <c r="BV100" s="362"/>
      <c r="BW100" s="362"/>
      <c r="BX100" s="362"/>
      <c r="BY100" s="362"/>
      <c r="BZ100" s="362"/>
      <c r="CA100" s="362"/>
      <c r="CB100" s="362"/>
      <c r="CC100" s="362"/>
      <c r="CD100" s="362"/>
    </row>
    <row r="101" spans="1:83" s="11" customFormat="1" ht="15.75" x14ac:dyDescent="0.25">
      <c r="A101" s="259" t="s">
        <v>5828</v>
      </c>
      <c r="B101" s="360">
        <v>32</v>
      </c>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v>32</v>
      </c>
      <c r="AI101" s="360"/>
      <c r="AJ101" s="360"/>
      <c r="AK101" s="360"/>
      <c r="AL101" s="360"/>
      <c r="AM101" s="360"/>
      <c r="AN101" s="360"/>
      <c r="AO101" s="360"/>
      <c r="AP101" s="360"/>
      <c r="AQ101" s="360"/>
      <c r="AR101" s="360"/>
      <c r="AS101" s="360"/>
      <c r="AT101" s="360"/>
      <c r="AU101" s="360"/>
      <c r="AV101" s="360"/>
      <c r="AW101" s="360"/>
      <c r="AX101" s="379"/>
      <c r="AY101" s="360"/>
      <c r="AZ101" s="360"/>
      <c r="BA101" s="360"/>
      <c r="BB101" s="360"/>
      <c r="BC101" s="360"/>
      <c r="BD101" s="360"/>
      <c r="BE101" s="360"/>
      <c r="BF101" s="360"/>
      <c r="BG101" s="360"/>
      <c r="BH101" s="360"/>
      <c r="BI101" s="360"/>
      <c r="BJ101" s="360"/>
      <c r="BK101" s="360"/>
      <c r="BL101" s="360"/>
      <c r="BM101" s="360"/>
      <c r="BN101" s="360"/>
      <c r="BO101" s="360"/>
      <c r="BP101" s="360"/>
      <c r="BQ101" s="360"/>
      <c r="BR101" s="360"/>
      <c r="BS101" s="360"/>
      <c r="BT101" s="360"/>
      <c r="BU101" s="360"/>
      <c r="BV101" s="360"/>
      <c r="BW101" s="360"/>
      <c r="BX101" s="360"/>
      <c r="BY101" s="360"/>
      <c r="BZ101" s="360"/>
      <c r="CA101" s="360"/>
      <c r="CB101" s="360"/>
      <c r="CC101" s="360"/>
      <c r="CD101" s="360"/>
    </row>
    <row r="102" spans="1:83" s="56" customFormat="1" ht="15.75" x14ac:dyDescent="0.3">
      <c r="A102" s="116" t="s">
        <v>6019</v>
      </c>
      <c r="B102" s="364">
        <v>570</v>
      </c>
      <c r="C102" s="364">
        <v>28</v>
      </c>
      <c r="D102" s="364"/>
      <c r="E102" s="364"/>
      <c r="F102" s="364"/>
      <c r="G102" s="364"/>
      <c r="H102" s="364"/>
      <c r="I102" s="364"/>
      <c r="J102" s="364"/>
      <c r="K102" s="364">
        <v>9</v>
      </c>
      <c r="L102" s="364"/>
      <c r="M102" s="364"/>
      <c r="N102" s="364"/>
      <c r="O102" s="364"/>
      <c r="P102" s="364"/>
      <c r="Q102" s="364"/>
      <c r="R102" s="364"/>
      <c r="S102" s="364"/>
      <c r="T102" s="364"/>
      <c r="U102" s="364">
        <v>6</v>
      </c>
      <c r="V102" s="364">
        <v>3</v>
      </c>
      <c r="W102" s="364"/>
      <c r="X102" s="364"/>
      <c r="Y102" s="364"/>
      <c r="Z102" s="364"/>
      <c r="AA102" s="364"/>
      <c r="AB102" s="364"/>
      <c r="AC102" s="364"/>
      <c r="AD102" s="364"/>
      <c r="AE102" s="364">
        <v>30</v>
      </c>
      <c r="AF102" s="364"/>
      <c r="AG102" s="364"/>
      <c r="AH102" s="364"/>
      <c r="AI102" s="364">
        <v>4</v>
      </c>
      <c r="AJ102" s="364"/>
      <c r="AK102" s="364">
        <v>16</v>
      </c>
      <c r="AL102" s="364">
        <v>19</v>
      </c>
      <c r="AM102" s="364"/>
      <c r="AN102" s="364"/>
      <c r="AO102" s="364">
        <v>89</v>
      </c>
      <c r="AP102" s="364"/>
      <c r="AQ102" s="364"/>
      <c r="AR102" s="364"/>
      <c r="AS102" s="364"/>
      <c r="AT102" s="364"/>
      <c r="AU102" s="364"/>
      <c r="AV102" s="364"/>
      <c r="AW102" s="364"/>
      <c r="AX102" s="380"/>
      <c r="AY102" s="360"/>
      <c r="AZ102" s="360"/>
      <c r="BA102" s="360">
        <v>9</v>
      </c>
      <c r="BB102" s="360">
        <v>8</v>
      </c>
      <c r="BC102" s="360">
        <v>24</v>
      </c>
      <c r="BD102" s="360">
        <v>14</v>
      </c>
      <c r="BE102" s="360"/>
      <c r="BF102" s="360"/>
      <c r="BG102" s="360">
        <v>244</v>
      </c>
      <c r="BH102" s="360"/>
      <c r="BI102" s="360"/>
      <c r="BJ102" s="360">
        <v>17</v>
      </c>
      <c r="BK102" s="360"/>
      <c r="BL102" s="360"/>
      <c r="BM102" s="360"/>
      <c r="BN102" s="360"/>
      <c r="BO102" s="360"/>
      <c r="BP102" s="360"/>
      <c r="BQ102" s="360"/>
      <c r="BR102" s="360">
        <v>32</v>
      </c>
      <c r="BS102" s="360"/>
      <c r="BT102" s="360"/>
      <c r="BU102" s="360">
        <v>18</v>
      </c>
      <c r="BV102" s="360"/>
      <c r="BW102" s="360"/>
      <c r="BX102" s="360"/>
      <c r="BY102" s="360"/>
      <c r="BZ102" s="360"/>
      <c r="CA102" s="360"/>
      <c r="CB102" s="360"/>
      <c r="CC102" s="360"/>
      <c r="CD102" s="360"/>
    </row>
    <row r="103" spans="1:83" x14ac:dyDescent="0.3">
      <c r="A103" s="54" t="s">
        <v>6028</v>
      </c>
      <c r="B103" s="362"/>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77"/>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row>
    <row r="104" spans="1:83" s="56" customFormat="1" ht="15.75" x14ac:dyDescent="0.3">
      <c r="A104" s="259" t="s">
        <v>6030</v>
      </c>
      <c r="B104" s="360">
        <v>250</v>
      </c>
      <c r="C104" s="360">
        <v>25</v>
      </c>
      <c r="D104" s="360"/>
      <c r="E104" s="360"/>
      <c r="F104" s="360"/>
      <c r="G104" s="360"/>
      <c r="H104" s="360"/>
      <c r="I104" s="360"/>
      <c r="J104" s="360"/>
      <c r="K104" s="360">
        <v>7</v>
      </c>
      <c r="L104" s="360"/>
      <c r="M104" s="360"/>
      <c r="N104" s="360"/>
      <c r="O104" s="360"/>
      <c r="P104" s="360"/>
      <c r="Q104" s="360"/>
      <c r="R104" s="360"/>
      <c r="S104" s="360"/>
      <c r="T104" s="360"/>
      <c r="U104" s="360">
        <v>8</v>
      </c>
      <c r="V104" s="360">
        <v>23</v>
      </c>
      <c r="W104" s="360"/>
      <c r="X104" s="360"/>
      <c r="Y104" s="360"/>
      <c r="Z104" s="360"/>
      <c r="AA104" s="360"/>
      <c r="AB104" s="360"/>
      <c r="AC104" s="360"/>
      <c r="AD104" s="360"/>
      <c r="AE104" s="360">
        <v>20</v>
      </c>
      <c r="AF104" s="360"/>
      <c r="AG104" s="360"/>
      <c r="AH104" s="360"/>
      <c r="AI104" s="360">
        <v>8</v>
      </c>
      <c r="AJ104" s="360"/>
      <c r="AK104" s="360">
        <v>15</v>
      </c>
      <c r="AL104" s="360">
        <v>13</v>
      </c>
      <c r="AM104" s="360"/>
      <c r="AN104" s="360"/>
      <c r="AO104" s="360">
        <v>30</v>
      </c>
      <c r="AP104" s="360"/>
      <c r="AQ104" s="360"/>
      <c r="AR104" s="360"/>
      <c r="AS104" s="360"/>
      <c r="AT104" s="360"/>
      <c r="AU104" s="360"/>
      <c r="AV104" s="360"/>
      <c r="AW104" s="360"/>
      <c r="AX104" s="379"/>
      <c r="AY104" s="360"/>
      <c r="AZ104" s="360"/>
      <c r="BA104" s="360"/>
      <c r="BB104" s="360"/>
      <c r="BC104" s="360">
        <v>12</v>
      </c>
      <c r="BD104" s="360">
        <v>10</v>
      </c>
      <c r="BE104" s="360"/>
      <c r="BF104" s="360"/>
      <c r="BG104" s="360">
        <v>30</v>
      </c>
      <c r="BH104" s="360"/>
      <c r="BI104" s="360"/>
      <c r="BJ104" s="360">
        <v>8</v>
      </c>
      <c r="BK104" s="360"/>
      <c r="BL104" s="360"/>
      <c r="BM104" s="360">
        <v>3</v>
      </c>
      <c r="BN104" s="360"/>
      <c r="BO104" s="360"/>
      <c r="BP104" s="360"/>
      <c r="BQ104" s="360"/>
      <c r="BR104" s="360">
        <v>13</v>
      </c>
      <c r="BS104" s="360"/>
      <c r="BT104" s="360"/>
      <c r="BU104" s="360">
        <v>25</v>
      </c>
      <c r="BV104" s="360"/>
      <c r="BW104" s="360"/>
      <c r="BX104" s="360"/>
      <c r="BY104" s="360"/>
      <c r="BZ104" s="360"/>
      <c r="CA104" s="360"/>
      <c r="CB104" s="360"/>
      <c r="CC104" s="360"/>
      <c r="CD104" s="360"/>
    </row>
    <row r="105" spans="1:83" s="56" customFormat="1" ht="15.75" x14ac:dyDescent="0.3">
      <c r="A105" s="259" t="s">
        <v>6075</v>
      </c>
      <c r="B105" s="360">
        <f>SUM(C105:CA105)</f>
        <v>2651</v>
      </c>
      <c r="C105" s="360">
        <v>154</v>
      </c>
      <c r="D105" s="360">
        <v>8</v>
      </c>
      <c r="E105" s="360"/>
      <c r="F105" s="360">
        <v>68</v>
      </c>
      <c r="G105" s="360"/>
      <c r="H105" s="360"/>
      <c r="I105" s="360"/>
      <c r="J105" s="360"/>
      <c r="K105" s="360">
        <v>61</v>
      </c>
      <c r="L105" s="360">
        <v>2</v>
      </c>
      <c r="M105" s="360"/>
      <c r="N105" s="360"/>
      <c r="O105" s="360"/>
      <c r="P105" s="360"/>
      <c r="Q105" s="360">
        <v>8</v>
      </c>
      <c r="R105" s="360"/>
      <c r="S105" s="360">
        <v>30</v>
      </c>
      <c r="T105" s="360">
        <v>52</v>
      </c>
      <c r="U105" s="360">
        <v>5</v>
      </c>
      <c r="V105" s="360">
        <v>32</v>
      </c>
      <c r="W105" s="360">
        <v>8</v>
      </c>
      <c r="X105" s="360"/>
      <c r="Y105" s="360"/>
      <c r="Z105" s="360"/>
      <c r="AA105" s="360"/>
      <c r="AB105" s="360"/>
      <c r="AC105" s="360"/>
      <c r="AD105" s="360"/>
      <c r="AE105" s="360"/>
      <c r="AF105" s="360">
        <v>149</v>
      </c>
      <c r="AG105" s="360"/>
      <c r="AH105" s="360"/>
      <c r="AI105" s="360"/>
      <c r="AJ105" s="360">
        <v>47</v>
      </c>
      <c r="AK105" s="360"/>
      <c r="AL105" s="360">
        <v>129</v>
      </c>
      <c r="AM105" s="360">
        <v>215</v>
      </c>
      <c r="AN105" s="360"/>
      <c r="AO105" s="360"/>
      <c r="AP105" s="360">
        <v>2</v>
      </c>
      <c r="AQ105" s="360">
        <v>448</v>
      </c>
      <c r="AR105" s="360"/>
      <c r="AS105" s="360"/>
      <c r="AT105" s="360"/>
      <c r="AU105" s="360"/>
      <c r="AV105" s="360"/>
      <c r="AW105" s="360"/>
      <c r="AX105" s="379"/>
      <c r="AY105" s="360"/>
      <c r="AZ105" s="360"/>
      <c r="BA105" s="360">
        <v>42</v>
      </c>
      <c r="BB105" s="360"/>
      <c r="BC105" s="360">
        <v>51</v>
      </c>
      <c r="BD105" s="360">
        <v>25</v>
      </c>
      <c r="BE105" s="360">
        <v>20</v>
      </c>
      <c r="BF105" s="360">
        <v>24</v>
      </c>
      <c r="BG105" s="360"/>
      <c r="BH105" s="360"/>
      <c r="BI105" s="360">
        <v>155</v>
      </c>
      <c r="BJ105" s="360">
        <v>632</v>
      </c>
      <c r="BK105" s="360"/>
      <c r="BL105" s="360"/>
      <c r="BM105" s="360">
        <v>70</v>
      </c>
      <c r="BN105" s="360"/>
      <c r="BO105" s="360"/>
      <c r="BP105" s="360">
        <v>41</v>
      </c>
      <c r="BQ105" s="360"/>
      <c r="BR105" s="360"/>
      <c r="BS105" s="360"/>
      <c r="BT105" s="360"/>
      <c r="BU105" s="360">
        <v>107</v>
      </c>
      <c r="BV105" s="360"/>
      <c r="BW105" s="360"/>
      <c r="BX105" s="360">
        <v>52</v>
      </c>
      <c r="BY105" s="360"/>
      <c r="BZ105" s="360"/>
      <c r="CA105" s="360">
        <v>14</v>
      </c>
      <c r="CB105" s="360"/>
      <c r="CC105" s="360"/>
      <c r="CD105" s="360"/>
    </row>
    <row r="106" spans="1:83" s="11" customFormat="1" ht="15.75" x14ac:dyDescent="0.25">
      <c r="A106" s="259" t="s">
        <v>6278</v>
      </c>
      <c r="B106" s="360">
        <v>30</v>
      </c>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79"/>
      <c r="AY106" s="360"/>
      <c r="AZ106" s="360"/>
      <c r="BA106" s="360"/>
      <c r="BB106" s="360"/>
      <c r="BC106" s="360">
        <v>18</v>
      </c>
      <c r="BD106" s="360"/>
      <c r="BE106" s="360">
        <v>12</v>
      </c>
      <c r="BF106" s="360"/>
      <c r="BG106" s="360"/>
      <c r="BH106" s="360"/>
      <c r="BI106" s="360"/>
      <c r="BJ106" s="360"/>
      <c r="BK106" s="360"/>
      <c r="BL106" s="360"/>
      <c r="BM106" s="360"/>
      <c r="BN106" s="360"/>
      <c r="BO106" s="360"/>
      <c r="BP106" s="360"/>
      <c r="BQ106" s="360"/>
      <c r="BR106" s="360"/>
      <c r="BS106" s="360"/>
      <c r="BT106" s="360"/>
      <c r="BU106" s="360"/>
      <c r="BV106" s="360"/>
      <c r="BW106" s="360"/>
      <c r="BX106" s="360"/>
      <c r="BY106" s="360"/>
      <c r="BZ106" s="360"/>
      <c r="CA106" s="360"/>
      <c r="CB106" s="360"/>
      <c r="CC106" s="360"/>
      <c r="CD106" s="360"/>
    </row>
    <row r="107" spans="1:83" s="11" customFormat="1" ht="15.75" x14ac:dyDescent="0.25">
      <c r="A107" s="54" t="s">
        <v>6367</v>
      </c>
      <c r="B107" s="360">
        <v>920</v>
      </c>
      <c r="C107" s="360">
        <v>130</v>
      </c>
      <c r="D107" s="360"/>
      <c r="E107" s="360"/>
      <c r="F107" s="360"/>
      <c r="G107" s="360">
        <v>8</v>
      </c>
      <c r="H107" s="360">
        <v>7</v>
      </c>
      <c r="I107" s="360">
        <v>7</v>
      </c>
      <c r="J107" s="360"/>
      <c r="K107" s="360">
        <v>27</v>
      </c>
      <c r="L107" s="360"/>
      <c r="M107" s="360"/>
      <c r="N107" s="360"/>
      <c r="O107" s="360"/>
      <c r="P107" s="360"/>
      <c r="Q107" s="360"/>
      <c r="R107" s="360"/>
      <c r="S107" s="360"/>
      <c r="T107" s="360"/>
      <c r="U107" s="360">
        <v>6</v>
      </c>
      <c r="V107" s="360">
        <v>20</v>
      </c>
      <c r="W107" s="360"/>
      <c r="X107" s="360"/>
      <c r="Y107" s="360"/>
      <c r="Z107" s="360">
        <v>10</v>
      </c>
      <c r="AA107" s="360"/>
      <c r="AB107" s="360"/>
      <c r="AC107" s="360"/>
      <c r="AD107" s="360"/>
      <c r="AE107" s="360">
        <v>54</v>
      </c>
      <c r="AF107" s="360"/>
      <c r="AG107" s="360"/>
      <c r="AH107" s="360"/>
      <c r="AI107" s="360">
        <v>15</v>
      </c>
      <c r="AJ107" s="360"/>
      <c r="AK107" s="360">
        <v>28</v>
      </c>
      <c r="AL107" s="360">
        <v>39</v>
      </c>
      <c r="AM107" s="360"/>
      <c r="AN107" s="360"/>
      <c r="AO107" s="360"/>
      <c r="AP107" s="360">
        <v>16</v>
      </c>
      <c r="AQ107" s="360">
        <v>7</v>
      </c>
      <c r="AR107" s="360"/>
      <c r="AS107" s="360">
        <v>14</v>
      </c>
      <c r="AT107" s="360">
        <v>14</v>
      </c>
      <c r="AU107" s="360"/>
      <c r="AV107" s="360">
        <v>9</v>
      </c>
      <c r="AW107" s="360"/>
      <c r="AX107" s="379"/>
      <c r="AY107" s="360"/>
      <c r="AZ107" s="360"/>
      <c r="BA107" s="360"/>
      <c r="BB107" s="360"/>
      <c r="BC107" s="360">
        <v>11</v>
      </c>
      <c r="BD107" s="360"/>
      <c r="BE107" s="360"/>
      <c r="BF107" s="360">
        <v>12</v>
      </c>
      <c r="BG107" s="360">
        <v>303</v>
      </c>
      <c r="BH107" s="360"/>
      <c r="BI107" s="360"/>
      <c r="BJ107" s="360">
        <v>114</v>
      </c>
      <c r="BK107" s="360"/>
      <c r="BL107" s="360"/>
      <c r="BM107" s="360">
        <v>10</v>
      </c>
      <c r="BN107" s="360"/>
      <c r="BO107" s="360"/>
      <c r="BP107" s="360"/>
      <c r="BQ107" s="360"/>
      <c r="BR107" s="360">
        <v>30</v>
      </c>
      <c r="BS107" s="360"/>
      <c r="BT107" s="360"/>
      <c r="BU107" s="360">
        <v>29</v>
      </c>
      <c r="BV107" s="360"/>
      <c r="BW107" s="360"/>
      <c r="BX107" s="360"/>
      <c r="BY107" s="360"/>
      <c r="BZ107" s="360"/>
      <c r="CA107" s="360"/>
      <c r="CB107" s="360"/>
      <c r="CC107" s="360"/>
      <c r="CD107" s="360"/>
    </row>
    <row r="108" spans="1:83" s="56" customFormat="1" ht="15.75" x14ac:dyDescent="0.3">
      <c r="A108" s="116" t="s">
        <v>6376</v>
      </c>
      <c r="B108" s="364">
        <v>115</v>
      </c>
      <c r="C108" s="364"/>
      <c r="D108" s="364"/>
      <c r="E108" s="364"/>
      <c r="F108" s="364"/>
      <c r="G108" s="364"/>
      <c r="H108" s="364"/>
      <c r="I108" s="364"/>
      <c r="J108" s="364"/>
      <c r="K108" s="364">
        <v>115</v>
      </c>
      <c r="L108" s="364"/>
      <c r="M108" s="364"/>
      <c r="N108" s="364"/>
      <c r="O108" s="364"/>
      <c r="P108" s="364"/>
      <c r="Q108" s="364"/>
      <c r="R108" s="364"/>
      <c r="S108" s="364"/>
      <c r="T108" s="364"/>
      <c r="U108" s="364"/>
      <c r="V108" s="364"/>
      <c r="W108" s="364"/>
      <c r="X108" s="364"/>
      <c r="Y108" s="364"/>
      <c r="Z108" s="364"/>
      <c r="AA108" s="364"/>
      <c r="AB108" s="364"/>
      <c r="AC108" s="364"/>
      <c r="AD108" s="364"/>
      <c r="AE108" s="364"/>
      <c r="AF108" s="364"/>
      <c r="AG108" s="364"/>
      <c r="AH108" s="364"/>
      <c r="AI108" s="364"/>
      <c r="AJ108" s="364"/>
      <c r="AK108" s="364"/>
      <c r="AL108" s="364"/>
      <c r="AM108" s="364"/>
      <c r="AN108" s="364"/>
      <c r="AO108" s="364"/>
      <c r="AP108" s="364"/>
      <c r="AQ108" s="364"/>
      <c r="AR108" s="364"/>
      <c r="AS108" s="364"/>
      <c r="AT108" s="364"/>
      <c r="AU108" s="364"/>
      <c r="AV108" s="364"/>
      <c r="AW108" s="364"/>
      <c r="AX108" s="380"/>
      <c r="AY108" s="360"/>
      <c r="AZ108" s="360"/>
      <c r="BA108" s="360"/>
      <c r="BB108" s="360"/>
      <c r="BC108" s="360"/>
      <c r="BD108" s="360"/>
      <c r="BE108" s="360"/>
      <c r="BF108" s="360"/>
      <c r="BG108" s="360"/>
      <c r="BH108" s="360"/>
      <c r="BI108" s="360"/>
      <c r="BJ108" s="360"/>
      <c r="BK108" s="360"/>
      <c r="BL108" s="360"/>
      <c r="BM108" s="360"/>
      <c r="BN108" s="360"/>
      <c r="BO108" s="360"/>
      <c r="BP108" s="360"/>
      <c r="BQ108" s="360"/>
      <c r="BR108" s="360"/>
      <c r="BS108" s="360"/>
      <c r="BT108" s="360"/>
      <c r="BU108" s="360"/>
      <c r="BV108" s="360"/>
      <c r="BW108" s="360"/>
      <c r="BX108" s="360"/>
      <c r="BY108" s="360"/>
      <c r="BZ108" s="360"/>
      <c r="CA108" s="360"/>
      <c r="CB108" s="360"/>
      <c r="CC108" s="360"/>
      <c r="CD108" s="360"/>
    </row>
    <row r="109" spans="1:83" x14ac:dyDescent="0.3">
      <c r="A109" s="259" t="s">
        <v>6396</v>
      </c>
      <c r="B109" s="360">
        <v>9</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v>7</v>
      </c>
      <c r="AJ109" s="360"/>
      <c r="AK109" s="360"/>
      <c r="AL109" s="360"/>
      <c r="AM109" s="360"/>
      <c r="AN109" s="360"/>
      <c r="AO109" s="360"/>
      <c r="AP109" s="360"/>
      <c r="AQ109" s="360"/>
      <c r="AR109" s="360"/>
      <c r="AS109" s="360"/>
      <c r="AT109" s="360"/>
      <c r="AU109" s="360">
        <v>2</v>
      </c>
      <c r="AV109" s="360"/>
      <c r="AW109" s="360"/>
      <c r="AX109" s="379"/>
      <c r="AY109" s="360"/>
      <c r="AZ109" s="360"/>
      <c r="BA109" s="360"/>
      <c r="BB109" s="360"/>
      <c r="BC109" s="360"/>
      <c r="BD109" s="360"/>
      <c r="BE109" s="360"/>
      <c r="BF109" s="360"/>
      <c r="BG109" s="360"/>
      <c r="BH109" s="360"/>
      <c r="BI109" s="360"/>
      <c r="BJ109" s="360"/>
      <c r="BK109" s="360"/>
      <c r="BL109" s="360"/>
      <c r="BM109" s="360"/>
      <c r="BN109" s="360"/>
      <c r="BO109" s="360"/>
      <c r="BP109" s="360"/>
      <c r="BQ109" s="360"/>
      <c r="BR109" s="360"/>
      <c r="BS109" s="360"/>
      <c r="BT109" s="360"/>
      <c r="BU109" s="360"/>
      <c r="BV109" s="360"/>
      <c r="BW109" s="360"/>
      <c r="BX109" s="362"/>
      <c r="BY109" s="362"/>
      <c r="BZ109" s="362"/>
      <c r="CA109" s="362"/>
      <c r="CB109" s="362"/>
      <c r="CC109" s="362"/>
      <c r="CD109" s="362"/>
    </row>
    <row r="110" spans="1:83" s="56" customFormat="1" ht="15.75" x14ac:dyDescent="0.3">
      <c r="A110" s="259" t="s">
        <v>6430</v>
      </c>
      <c r="B110" s="360">
        <v>710</v>
      </c>
      <c r="C110" s="360">
        <v>25</v>
      </c>
      <c r="D110" s="360"/>
      <c r="E110" s="360"/>
      <c r="F110" s="360"/>
      <c r="G110" s="360"/>
      <c r="H110" s="360"/>
      <c r="I110" s="360">
        <v>25</v>
      </c>
      <c r="J110" s="360"/>
      <c r="K110" s="360">
        <v>12</v>
      </c>
      <c r="L110" s="360"/>
      <c r="M110" s="360"/>
      <c r="N110" s="360"/>
      <c r="O110" s="360"/>
      <c r="P110" s="360"/>
      <c r="Q110" s="360"/>
      <c r="R110" s="360"/>
      <c r="S110" s="360"/>
      <c r="T110" s="360"/>
      <c r="U110" s="360">
        <v>12</v>
      </c>
      <c r="V110" s="360"/>
      <c r="W110" s="360"/>
      <c r="X110" s="360"/>
      <c r="Y110" s="360"/>
      <c r="Z110" s="360"/>
      <c r="AA110" s="360">
        <v>40</v>
      </c>
      <c r="AB110" s="360">
        <v>25</v>
      </c>
      <c r="AC110" s="360"/>
      <c r="AD110" s="360"/>
      <c r="AE110" s="360">
        <v>50</v>
      </c>
      <c r="AF110" s="360"/>
      <c r="AG110" s="360"/>
      <c r="AH110" s="360"/>
      <c r="AI110" s="360">
        <v>12</v>
      </c>
      <c r="AJ110" s="360"/>
      <c r="AK110" s="360">
        <v>25</v>
      </c>
      <c r="AL110" s="360">
        <v>206</v>
      </c>
      <c r="AM110" s="360"/>
      <c r="AN110" s="360"/>
      <c r="AO110" s="360"/>
      <c r="AP110" s="360"/>
      <c r="AQ110" s="360"/>
      <c r="AR110" s="360"/>
      <c r="AS110" s="360"/>
      <c r="AT110" s="360"/>
      <c r="AU110" s="360"/>
      <c r="AV110" s="360"/>
      <c r="AW110" s="360"/>
      <c r="AX110" s="379"/>
      <c r="AY110" s="360"/>
      <c r="AZ110" s="360">
        <v>80</v>
      </c>
      <c r="BA110" s="360"/>
      <c r="BB110" s="360"/>
      <c r="BC110" s="360"/>
      <c r="BD110" s="360"/>
      <c r="BE110" s="360"/>
      <c r="BF110" s="360"/>
      <c r="BG110" s="309">
        <v>75</v>
      </c>
      <c r="BH110" s="360"/>
      <c r="BI110" s="360"/>
      <c r="BJ110" s="360">
        <v>74</v>
      </c>
      <c r="BK110" s="360"/>
      <c r="BL110" s="360"/>
      <c r="BM110" s="360">
        <v>12</v>
      </c>
      <c r="BN110" s="360"/>
      <c r="BO110" s="360"/>
      <c r="BP110" s="360"/>
      <c r="BQ110" s="360"/>
      <c r="BR110" s="360">
        <v>25</v>
      </c>
      <c r="BS110" s="360"/>
      <c r="BT110" s="360"/>
      <c r="BU110" s="360">
        <v>12</v>
      </c>
      <c r="BV110" s="360"/>
      <c r="BW110" s="360"/>
      <c r="BX110" s="360"/>
      <c r="BY110" s="360"/>
      <c r="BZ110" s="360"/>
      <c r="CA110" s="360"/>
      <c r="CB110" s="360"/>
      <c r="CC110" s="360"/>
      <c r="CD110" s="360"/>
    </row>
    <row r="111" spans="1:83" s="56" customFormat="1" ht="15.75" x14ac:dyDescent="0.3">
      <c r="A111" s="259" t="s">
        <v>6440</v>
      </c>
      <c r="B111" s="360">
        <f>SUM(C111:BW111)</f>
        <v>827</v>
      </c>
      <c r="C111" s="360">
        <f>49+5</f>
        <v>54</v>
      </c>
      <c r="D111" s="360"/>
      <c r="E111" s="360"/>
      <c r="F111" s="360"/>
      <c r="G111" s="360"/>
      <c r="H111" s="360"/>
      <c r="I111" s="360"/>
      <c r="J111" s="360"/>
      <c r="K111" s="360">
        <f>12</f>
        <v>12</v>
      </c>
      <c r="L111" s="360"/>
      <c r="M111" s="360"/>
      <c r="N111" s="360"/>
      <c r="O111" s="360">
        <v>14</v>
      </c>
      <c r="P111" s="360">
        <v>16</v>
      </c>
      <c r="Q111" s="360">
        <v>6</v>
      </c>
      <c r="R111" s="360">
        <v>11</v>
      </c>
      <c r="S111" s="360">
        <v>13</v>
      </c>
      <c r="T111" s="360">
        <v>10</v>
      </c>
      <c r="U111" s="360">
        <v>8</v>
      </c>
      <c r="V111" s="360">
        <v>5</v>
      </c>
      <c r="W111" s="360"/>
      <c r="X111" s="360"/>
      <c r="Y111" s="360"/>
      <c r="Z111" s="360"/>
      <c r="AA111" s="360"/>
      <c r="AB111" s="360"/>
      <c r="AC111" s="360"/>
      <c r="AD111" s="360"/>
      <c r="AE111" s="360">
        <v>34</v>
      </c>
      <c r="AF111" s="360"/>
      <c r="AG111" s="360">
        <v>50</v>
      </c>
      <c r="AH111" s="360"/>
      <c r="AI111" s="360">
        <v>10</v>
      </c>
      <c r="AJ111" s="360"/>
      <c r="AK111" s="360">
        <v>20</v>
      </c>
      <c r="AL111" s="360">
        <v>18</v>
      </c>
      <c r="AM111" s="360"/>
      <c r="AN111" s="360"/>
      <c r="AO111" s="360">
        <v>109</v>
      </c>
      <c r="AP111" s="360"/>
      <c r="AQ111" s="360"/>
      <c r="AR111" s="360"/>
      <c r="AS111" s="366"/>
      <c r="AT111" s="366"/>
      <c r="AU111" s="360"/>
      <c r="AV111" s="360"/>
      <c r="AW111" s="360"/>
      <c r="AX111" s="379"/>
      <c r="AY111" s="360"/>
      <c r="AZ111" s="360"/>
      <c r="BA111" s="360">
        <v>28</v>
      </c>
      <c r="BB111" s="360"/>
      <c r="BC111" s="360">
        <f>56+19</f>
        <v>75</v>
      </c>
      <c r="BD111" s="360">
        <v>44</v>
      </c>
      <c r="BE111" s="366"/>
      <c r="BF111" s="360"/>
      <c r="BG111" s="360">
        <v>198</v>
      </c>
      <c r="BH111" s="360"/>
      <c r="BI111" s="360"/>
      <c r="BJ111" s="360">
        <v>25</v>
      </c>
      <c r="BK111" s="360"/>
      <c r="BL111" s="360"/>
      <c r="BM111" s="360">
        <v>22</v>
      </c>
      <c r="BN111" s="360"/>
      <c r="BO111" s="360"/>
      <c r="BP111" s="360"/>
      <c r="BQ111" s="366"/>
      <c r="BR111" s="360">
        <v>26</v>
      </c>
      <c r="BS111" s="360"/>
      <c r="BT111" s="360"/>
      <c r="BU111" s="360">
        <v>19</v>
      </c>
      <c r="BV111" s="360"/>
      <c r="BW111" s="360"/>
      <c r="BX111" s="360"/>
      <c r="BY111" s="360"/>
      <c r="BZ111" s="360"/>
      <c r="CA111" s="360"/>
      <c r="CB111" s="360"/>
      <c r="CC111" s="360"/>
      <c r="CD111" s="360"/>
    </row>
    <row r="112" spans="1:83" s="11" customFormat="1" ht="15.75" x14ac:dyDescent="0.25">
      <c r="A112" s="259" t="s">
        <v>6648</v>
      </c>
      <c r="B112" s="360">
        <v>250</v>
      </c>
      <c r="C112" s="360"/>
      <c r="D112" s="360"/>
      <c r="E112" s="360"/>
      <c r="F112" s="360"/>
      <c r="G112" s="360"/>
      <c r="H112" s="360"/>
      <c r="I112" s="360"/>
      <c r="J112" s="360"/>
      <c r="K112" s="360"/>
      <c r="L112" s="360">
        <v>54</v>
      </c>
      <c r="M112" s="360"/>
      <c r="N112" s="360"/>
      <c r="O112" s="360"/>
      <c r="P112" s="360"/>
      <c r="Q112" s="360"/>
      <c r="R112" s="360"/>
      <c r="S112" s="360"/>
      <c r="T112" s="360"/>
      <c r="U112" s="360"/>
      <c r="V112" s="360">
        <v>177</v>
      </c>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79"/>
      <c r="AY112" s="360">
        <v>19</v>
      </c>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0"/>
      <c r="BW112" s="360"/>
      <c r="BX112" s="360"/>
      <c r="BY112" s="360"/>
      <c r="BZ112" s="360"/>
      <c r="CA112" s="360"/>
      <c r="CB112" s="360"/>
      <c r="CC112" s="360"/>
      <c r="CD112" s="360"/>
    </row>
    <row r="113" spans="1:83" s="11" customFormat="1" ht="15.75" x14ac:dyDescent="0.25">
      <c r="A113" s="259" t="s">
        <v>6700</v>
      </c>
      <c r="B113" s="360">
        <f>SUM(C113:BW113)</f>
        <v>1025</v>
      </c>
      <c r="C113" s="360">
        <v>100</v>
      </c>
      <c r="D113" s="360"/>
      <c r="E113" s="360"/>
      <c r="F113" s="360">
        <v>25</v>
      </c>
      <c r="G113" s="360"/>
      <c r="H113" s="360"/>
      <c r="I113" s="360">
        <v>25</v>
      </c>
      <c r="J113" s="360"/>
      <c r="K113" s="360">
        <v>25</v>
      </c>
      <c r="L113" s="360"/>
      <c r="M113" s="360"/>
      <c r="N113" s="360"/>
      <c r="O113" s="360">
        <v>25</v>
      </c>
      <c r="P113" s="360">
        <v>25</v>
      </c>
      <c r="Q113" s="360">
        <v>25</v>
      </c>
      <c r="R113" s="360"/>
      <c r="S113" s="360"/>
      <c r="T113" s="360"/>
      <c r="U113" s="360">
        <v>25</v>
      </c>
      <c r="V113" s="360">
        <v>15</v>
      </c>
      <c r="W113" s="360">
        <v>100</v>
      </c>
      <c r="X113" s="360"/>
      <c r="Y113" s="360"/>
      <c r="Z113" s="360">
        <v>10</v>
      </c>
      <c r="AA113" s="360">
        <v>25</v>
      </c>
      <c r="AB113" s="360"/>
      <c r="AC113" s="360"/>
      <c r="AD113" s="360">
        <v>25</v>
      </c>
      <c r="AE113" s="360">
        <v>10</v>
      </c>
      <c r="AF113" s="360"/>
      <c r="AG113" s="360">
        <v>10</v>
      </c>
      <c r="AH113" s="360"/>
      <c r="AI113" s="360">
        <v>10</v>
      </c>
      <c r="AJ113" s="360"/>
      <c r="AK113" s="360">
        <v>25</v>
      </c>
      <c r="AL113" s="360">
        <v>25</v>
      </c>
      <c r="AM113" s="360"/>
      <c r="AN113" s="360"/>
      <c r="AO113" s="360">
        <v>100</v>
      </c>
      <c r="AP113" s="360">
        <v>25</v>
      </c>
      <c r="AQ113" s="360"/>
      <c r="AR113" s="360"/>
      <c r="AS113" s="360"/>
      <c r="AT113" s="360"/>
      <c r="AU113" s="360"/>
      <c r="AV113" s="360"/>
      <c r="AW113" s="360">
        <v>25</v>
      </c>
      <c r="AX113" s="379"/>
      <c r="AY113" s="360"/>
      <c r="AZ113" s="360"/>
      <c r="BA113" s="360">
        <v>10</v>
      </c>
      <c r="BB113" s="360">
        <v>10</v>
      </c>
      <c r="BC113" s="360">
        <v>30</v>
      </c>
      <c r="BD113" s="360"/>
      <c r="BE113" s="360"/>
      <c r="BF113" s="360"/>
      <c r="BG113" s="360">
        <v>100</v>
      </c>
      <c r="BH113" s="360"/>
      <c r="BI113" s="360"/>
      <c r="BJ113" s="360">
        <v>25</v>
      </c>
      <c r="BK113" s="360"/>
      <c r="BL113" s="360"/>
      <c r="BM113" s="360">
        <v>10</v>
      </c>
      <c r="BN113" s="360">
        <v>25</v>
      </c>
      <c r="BO113" s="360">
        <v>25</v>
      </c>
      <c r="BP113" s="360">
        <v>25</v>
      </c>
      <c r="BQ113" s="360"/>
      <c r="BR113" s="360">
        <v>25</v>
      </c>
      <c r="BS113" s="360"/>
      <c r="BT113" s="360"/>
      <c r="BU113" s="360">
        <v>10</v>
      </c>
      <c r="BV113" s="360">
        <v>25</v>
      </c>
      <c r="BW113" s="360">
        <v>25</v>
      </c>
      <c r="BX113" s="360"/>
      <c r="BY113" s="360"/>
      <c r="BZ113" s="360"/>
      <c r="CA113" s="360"/>
      <c r="CB113" s="360"/>
      <c r="CC113" s="360"/>
      <c r="CD113" s="360"/>
    </row>
    <row r="114" spans="1:83" s="56" customFormat="1" ht="15.75" x14ac:dyDescent="0.3">
      <c r="A114" s="259" t="s">
        <v>6703</v>
      </c>
      <c r="B114" s="360">
        <f>SUM(C114:BW114)</f>
        <v>995</v>
      </c>
      <c r="C114" s="360">
        <v>50</v>
      </c>
      <c r="D114" s="360"/>
      <c r="E114" s="360"/>
      <c r="F114" s="360">
        <v>125</v>
      </c>
      <c r="G114" s="360"/>
      <c r="H114" s="360"/>
      <c r="I114" s="360"/>
      <c r="J114" s="360"/>
      <c r="K114" s="360">
        <v>35</v>
      </c>
      <c r="L114" s="360"/>
      <c r="M114" s="360"/>
      <c r="N114" s="360"/>
      <c r="O114" s="360"/>
      <c r="P114" s="360"/>
      <c r="Q114" s="360"/>
      <c r="R114" s="360"/>
      <c r="S114" s="360">
        <v>25</v>
      </c>
      <c r="T114" s="360"/>
      <c r="U114" s="360"/>
      <c r="V114" s="360"/>
      <c r="W114" s="360"/>
      <c r="X114" s="360"/>
      <c r="Y114" s="360"/>
      <c r="Z114" s="360"/>
      <c r="AA114" s="360"/>
      <c r="AB114" s="360"/>
      <c r="AC114" s="360"/>
      <c r="AD114" s="360"/>
      <c r="AE114" s="360">
        <v>30</v>
      </c>
      <c r="AF114" s="360"/>
      <c r="AG114" s="360"/>
      <c r="AH114" s="360"/>
      <c r="AI114" s="360">
        <v>15</v>
      </c>
      <c r="AJ114" s="360"/>
      <c r="AK114" s="360">
        <v>20</v>
      </c>
      <c r="AL114" s="360">
        <v>30</v>
      </c>
      <c r="AM114" s="360"/>
      <c r="AN114" s="360"/>
      <c r="AO114" s="360">
        <v>250</v>
      </c>
      <c r="AP114" s="360"/>
      <c r="AQ114" s="360"/>
      <c r="AR114" s="360"/>
      <c r="AS114" s="360"/>
      <c r="AT114" s="360"/>
      <c r="AU114" s="360"/>
      <c r="AV114" s="360"/>
      <c r="AW114" s="360"/>
      <c r="AX114" s="379"/>
      <c r="AY114" s="360"/>
      <c r="AZ114" s="360"/>
      <c r="BA114" s="360"/>
      <c r="BB114" s="360"/>
      <c r="BC114" s="360"/>
      <c r="BD114" s="360">
        <v>40</v>
      </c>
      <c r="BE114" s="360"/>
      <c r="BF114" s="360"/>
      <c r="BG114" s="360">
        <v>330</v>
      </c>
      <c r="BH114" s="360"/>
      <c r="BI114" s="360"/>
      <c r="BJ114" s="360">
        <v>20</v>
      </c>
      <c r="BK114" s="360"/>
      <c r="BL114" s="360"/>
      <c r="BM114" s="360"/>
      <c r="BN114" s="360"/>
      <c r="BO114" s="360"/>
      <c r="BP114" s="360"/>
      <c r="BQ114" s="360"/>
      <c r="BR114" s="360">
        <v>25</v>
      </c>
      <c r="BS114" s="360"/>
      <c r="BT114" s="360"/>
      <c r="BU114" s="360"/>
      <c r="BV114" s="360"/>
      <c r="BW114" s="360"/>
      <c r="BX114" s="360"/>
      <c r="BY114" s="360"/>
      <c r="BZ114" s="360"/>
      <c r="CA114" s="360"/>
      <c r="CB114" s="360"/>
      <c r="CC114" s="360"/>
      <c r="CD114" s="360"/>
    </row>
    <row r="115" spans="1:83" s="56" customFormat="1" ht="15.75" x14ac:dyDescent="0.3">
      <c r="A115" s="259" t="s">
        <v>6711</v>
      </c>
      <c r="B115" s="360">
        <v>900</v>
      </c>
      <c r="C115" s="360">
        <v>10</v>
      </c>
      <c r="D115" s="360">
        <v>10</v>
      </c>
      <c r="E115" s="360"/>
      <c r="F115" s="360"/>
      <c r="G115" s="360">
        <v>10</v>
      </c>
      <c r="H115" s="360"/>
      <c r="I115" s="360"/>
      <c r="J115" s="360"/>
      <c r="K115" s="360">
        <v>10</v>
      </c>
      <c r="L115" s="360">
        <v>10</v>
      </c>
      <c r="M115" s="360"/>
      <c r="N115" s="360"/>
      <c r="O115" s="360">
        <v>40</v>
      </c>
      <c r="P115" s="360">
        <v>40</v>
      </c>
      <c r="Q115" s="360"/>
      <c r="R115" s="360">
        <v>60</v>
      </c>
      <c r="S115" s="360"/>
      <c r="T115" s="360"/>
      <c r="U115" s="360"/>
      <c r="V115" s="360">
        <v>20</v>
      </c>
      <c r="W115" s="360"/>
      <c r="X115" s="360"/>
      <c r="Y115" s="360"/>
      <c r="Z115" s="360">
        <v>10</v>
      </c>
      <c r="AA115" s="360"/>
      <c r="AB115" s="360"/>
      <c r="AC115" s="360"/>
      <c r="AD115" s="360"/>
      <c r="AE115" s="360"/>
      <c r="AF115" s="360"/>
      <c r="AG115" s="360"/>
      <c r="AH115" s="360"/>
      <c r="AI115" s="360"/>
      <c r="AJ115" s="360"/>
      <c r="AK115" s="360"/>
      <c r="AL115" s="360"/>
      <c r="AM115" s="360"/>
      <c r="AN115" s="360"/>
      <c r="AO115" s="360">
        <v>420</v>
      </c>
      <c r="AP115" s="360"/>
      <c r="AQ115" s="360"/>
      <c r="AR115" s="360"/>
      <c r="AS115" s="360"/>
      <c r="AT115" s="360"/>
      <c r="AU115" s="360"/>
      <c r="AV115" s="360"/>
      <c r="AW115" s="360"/>
      <c r="AX115" s="379"/>
      <c r="AY115" s="360"/>
      <c r="AZ115" s="360"/>
      <c r="BA115" s="360">
        <v>150</v>
      </c>
      <c r="BB115" s="360"/>
      <c r="BC115" s="360"/>
      <c r="BD115" s="360"/>
      <c r="BE115" s="360"/>
      <c r="BF115" s="360"/>
      <c r="BG115" s="360"/>
      <c r="BH115" s="360"/>
      <c r="BI115" s="360"/>
      <c r="BJ115" s="360">
        <v>60</v>
      </c>
      <c r="BK115" s="360"/>
      <c r="BL115" s="360"/>
      <c r="BM115" s="360">
        <v>20</v>
      </c>
      <c r="BN115" s="360"/>
      <c r="BO115" s="360"/>
      <c r="BP115" s="360"/>
      <c r="BQ115" s="360"/>
      <c r="BR115" s="360">
        <v>20</v>
      </c>
      <c r="BS115" s="360"/>
      <c r="BT115" s="360"/>
      <c r="BU115" s="360">
        <v>10</v>
      </c>
      <c r="BV115" s="360"/>
      <c r="BW115" s="360"/>
      <c r="BX115" s="360"/>
      <c r="BY115" s="360"/>
      <c r="BZ115" s="360"/>
      <c r="CA115" s="360"/>
      <c r="CB115" s="360"/>
      <c r="CC115" s="360"/>
      <c r="CD115" s="360"/>
    </row>
    <row r="116" spans="1:83" s="11" customFormat="1" ht="15.75" x14ac:dyDescent="0.25">
      <c r="A116" s="259" t="s">
        <v>6713</v>
      </c>
      <c r="B116" s="360">
        <v>443</v>
      </c>
      <c r="C116" s="360">
        <v>19</v>
      </c>
      <c r="D116" s="360"/>
      <c r="E116" s="360"/>
      <c r="F116" s="360"/>
      <c r="G116" s="360"/>
      <c r="H116" s="360"/>
      <c r="I116" s="360"/>
      <c r="J116" s="360"/>
      <c r="K116" s="360">
        <v>13</v>
      </c>
      <c r="L116" s="360"/>
      <c r="M116" s="360"/>
      <c r="N116" s="360"/>
      <c r="O116" s="360"/>
      <c r="P116" s="360"/>
      <c r="Q116" s="360"/>
      <c r="R116" s="360"/>
      <c r="S116" s="360"/>
      <c r="T116" s="360"/>
      <c r="U116" s="360">
        <v>4</v>
      </c>
      <c r="V116" s="360"/>
      <c r="W116" s="360"/>
      <c r="X116" s="360"/>
      <c r="Y116" s="360"/>
      <c r="Z116" s="360"/>
      <c r="AA116" s="360"/>
      <c r="AB116" s="360"/>
      <c r="AC116" s="360"/>
      <c r="AD116" s="360"/>
      <c r="AE116" s="360">
        <v>23</v>
      </c>
      <c r="AF116" s="360"/>
      <c r="AG116" s="360">
        <v>36</v>
      </c>
      <c r="AH116" s="360"/>
      <c r="AI116" s="360">
        <v>16</v>
      </c>
      <c r="AJ116" s="360"/>
      <c r="AK116" s="360">
        <v>16</v>
      </c>
      <c r="AL116" s="360">
        <v>24</v>
      </c>
      <c r="AM116" s="360"/>
      <c r="AN116" s="360"/>
      <c r="AO116" s="360">
        <v>95</v>
      </c>
      <c r="AP116" s="360"/>
      <c r="AQ116" s="360"/>
      <c r="AR116" s="360"/>
      <c r="AS116" s="360"/>
      <c r="AT116" s="360"/>
      <c r="AU116" s="360"/>
      <c r="AV116" s="360"/>
      <c r="AW116" s="360"/>
      <c r="AX116" s="379"/>
      <c r="AY116" s="360"/>
      <c r="AZ116" s="360"/>
      <c r="BA116" s="360"/>
      <c r="BB116" s="360">
        <v>19</v>
      </c>
      <c r="BC116" s="360"/>
      <c r="BD116" s="360"/>
      <c r="BE116" s="360"/>
      <c r="BF116" s="360"/>
      <c r="BG116" s="360">
        <v>145</v>
      </c>
      <c r="BH116" s="360"/>
      <c r="BI116" s="360"/>
      <c r="BJ116" s="360">
        <v>17</v>
      </c>
      <c r="BK116" s="360"/>
      <c r="BL116" s="360"/>
      <c r="BM116" s="360">
        <v>8</v>
      </c>
      <c r="BN116" s="360"/>
      <c r="BO116" s="360">
        <v>3</v>
      </c>
      <c r="BP116" s="360"/>
      <c r="BQ116" s="360"/>
      <c r="BR116" s="360">
        <v>25</v>
      </c>
      <c r="BS116" s="360"/>
      <c r="BT116" s="360"/>
      <c r="BU116" s="360">
        <v>9</v>
      </c>
      <c r="BV116" s="360"/>
      <c r="BW116" s="360"/>
      <c r="BX116" s="360"/>
      <c r="BY116" s="360"/>
      <c r="BZ116" s="360"/>
      <c r="CA116" s="360"/>
      <c r="CB116" s="360"/>
      <c r="CC116" s="360"/>
      <c r="CD116" s="360"/>
    </row>
    <row r="117" spans="1:83" s="56" customFormat="1" ht="15.75" x14ac:dyDescent="0.3">
      <c r="A117" s="259" t="s">
        <v>6399</v>
      </c>
      <c r="B117" s="360">
        <v>11</v>
      </c>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v>11</v>
      </c>
      <c r="AM117" s="360"/>
      <c r="AN117" s="360"/>
      <c r="AO117" s="360"/>
      <c r="AP117" s="360"/>
      <c r="AQ117" s="360"/>
      <c r="AR117" s="360"/>
      <c r="AS117" s="360"/>
      <c r="AT117" s="360"/>
      <c r="AU117" s="360"/>
      <c r="AV117" s="360"/>
      <c r="AW117" s="360"/>
      <c r="AX117" s="379"/>
      <c r="AY117" s="360"/>
      <c r="AZ117" s="360"/>
      <c r="BA117" s="360"/>
      <c r="BB117" s="360"/>
      <c r="BC117" s="360"/>
      <c r="BD117" s="360"/>
      <c r="BE117" s="360"/>
      <c r="BF117" s="360"/>
      <c r="BG117" s="360"/>
      <c r="BH117" s="360"/>
      <c r="BI117" s="360"/>
      <c r="BJ117" s="360"/>
      <c r="BK117" s="360"/>
      <c r="BL117" s="360"/>
      <c r="BM117" s="360"/>
      <c r="BN117" s="360"/>
      <c r="BO117" s="360"/>
      <c r="BP117" s="360"/>
      <c r="BQ117" s="360"/>
      <c r="BR117" s="360"/>
      <c r="BS117" s="360"/>
      <c r="BT117" s="360"/>
      <c r="BU117" s="360"/>
      <c r="BV117" s="360"/>
      <c r="BW117" s="360"/>
      <c r="BX117" s="360"/>
      <c r="BY117" s="360"/>
      <c r="BZ117" s="360"/>
      <c r="CA117" s="360"/>
      <c r="CB117" s="360"/>
      <c r="CC117" s="360"/>
      <c r="CD117" s="360"/>
    </row>
    <row r="118" spans="1:83" s="56" customFormat="1" ht="15.75" x14ac:dyDescent="0.3">
      <c r="A118" s="259" t="s">
        <v>6923</v>
      </c>
      <c r="B118" s="360">
        <v>600</v>
      </c>
      <c r="C118" s="360">
        <v>67</v>
      </c>
      <c r="D118" s="360">
        <v>2</v>
      </c>
      <c r="E118" s="360"/>
      <c r="F118" s="360"/>
      <c r="G118" s="360">
        <v>24</v>
      </c>
      <c r="H118" s="360">
        <v>3</v>
      </c>
      <c r="I118" s="360"/>
      <c r="J118" s="360"/>
      <c r="K118" s="360">
        <v>12</v>
      </c>
      <c r="L118" s="360"/>
      <c r="M118" s="360"/>
      <c r="N118" s="360"/>
      <c r="O118" s="360"/>
      <c r="P118" s="360"/>
      <c r="Q118" s="360"/>
      <c r="R118" s="360"/>
      <c r="S118" s="360"/>
      <c r="T118" s="360"/>
      <c r="U118" s="360"/>
      <c r="V118" s="360">
        <v>24</v>
      </c>
      <c r="W118" s="360"/>
      <c r="X118" s="360"/>
      <c r="Y118" s="360"/>
      <c r="Z118" s="360">
        <v>12</v>
      </c>
      <c r="AA118" s="360"/>
      <c r="AB118" s="360"/>
      <c r="AC118" s="360"/>
      <c r="AD118" s="360"/>
      <c r="AE118" s="360">
        <v>24</v>
      </c>
      <c r="AF118" s="360">
        <v>5</v>
      </c>
      <c r="AG118" s="360"/>
      <c r="AH118" s="360"/>
      <c r="AI118" s="360">
        <v>24</v>
      </c>
      <c r="AJ118" s="360">
        <v>5</v>
      </c>
      <c r="AK118" s="360">
        <v>24</v>
      </c>
      <c r="AL118" s="360">
        <v>12</v>
      </c>
      <c r="AM118" s="360"/>
      <c r="AN118" s="360"/>
      <c r="AO118" s="360"/>
      <c r="AP118" s="360"/>
      <c r="AQ118" s="360"/>
      <c r="AR118" s="360"/>
      <c r="AS118" s="360"/>
      <c r="AT118" s="360"/>
      <c r="AU118" s="360"/>
      <c r="AV118" s="360">
        <v>2</v>
      </c>
      <c r="AW118" s="360">
        <v>110</v>
      </c>
      <c r="AX118" s="379">
        <v>15</v>
      </c>
      <c r="AY118" s="360">
        <v>11</v>
      </c>
      <c r="AZ118" s="360"/>
      <c r="BA118" s="360"/>
      <c r="BB118" s="360"/>
      <c r="BC118" s="360">
        <v>10</v>
      </c>
      <c r="BD118" s="360">
        <v>5</v>
      </c>
      <c r="BE118" s="360">
        <v>3</v>
      </c>
      <c r="BF118" s="360"/>
      <c r="BG118" s="360">
        <v>24</v>
      </c>
      <c r="BH118" s="360"/>
      <c r="BI118" s="360"/>
      <c r="BJ118" s="360">
        <v>12</v>
      </c>
      <c r="BK118" s="360">
        <v>3</v>
      </c>
      <c r="BL118" s="360">
        <v>45</v>
      </c>
      <c r="BM118" s="360">
        <v>16</v>
      </c>
      <c r="BN118" s="360"/>
      <c r="BO118" s="360">
        <v>15</v>
      </c>
      <c r="BP118" s="360">
        <v>15</v>
      </c>
      <c r="BQ118" s="360"/>
      <c r="BR118" s="360">
        <v>12</v>
      </c>
      <c r="BS118" s="360">
        <v>5</v>
      </c>
      <c r="BT118" s="360"/>
      <c r="BU118" s="360">
        <v>24</v>
      </c>
      <c r="BV118" s="360">
        <v>15</v>
      </c>
      <c r="BW118" s="360"/>
      <c r="BX118" s="360"/>
      <c r="BY118" s="360"/>
      <c r="BZ118" s="360"/>
      <c r="CA118" s="360"/>
      <c r="CB118" s="360"/>
      <c r="CC118" s="360"/>
      <c r="CD118" s="360"/>
    </row>
    <row r="119" spans="1:83" s="1" customFormat="1" ht="15.75" x14ac:dyDescent="0.25">
      <c r="A119" s="259" t="s">
        <v>6933</v>
      </c>
      <c r="B119" s="360">
        <v>1520</v>
      </c>
      <c r="C119" s="360">
        <v>100</v>
      </c>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v>300</v>
      </c>
      <c r="AP119" s="360"/>
      <c r="AQ119" s="360"/>
      <c r="AR119" s="360"/>
      <c r="AS119" s="360"/>
      <c r="AT119" s="360"/>
      <c r="AU119" s="360"/>
      <c r="AV119" s="360"/>
      <c r="AW119" s="360"/>
      <c r="AX119" s="379"/>
      <c r="AY119" s="360"/>
      <c r="AZ119" s="360"/>
      <c r="BA119" s="360"/>
      <c r="BB119" s="360">
        <v>300</v>
      </c>
      <c r="BC119" s="360"/>
      <c r="BD119" s="360"/>
      <c r="BE119" s="360"/>
      <c r="BF119" s="360"/>
      <c r="BG119" s="360">
        <v>820</v>
      </c>
      <c r="BH119" s="360"/>
      <c r="BI119" s="360"/>
      <c r="BJ119" s="360"/>
      <c r="BK119" s="360"/>
      <c r="BL119" s="360"/>
      <c r="BM119" s="360"/>
      <c r="BN119" s="360"/>
      <c r="BO119" s="360"/>
      <c r="BP119" s="360"/>
      <c r="BQ119" s="360"/>
      <c r="BR119" s="360"/>
      <c r="BS119" s="360"/>
      <c r="BT119" s="360"/>
      <c r="BU119" s="360"/>
      <c r="BV119" s="360"/>
      <c r="BW119" s="360"/>
      <c r="BX119" s="360"/>
      <c r="BY119" s="360"/>
      <c r="BZ119" s="360"/>
      <c r="CA119" s="360"/>
      <c r="CB119" s="360"/>
      <c r="CC119" s="360"/>
      <c r="CD119" s="360"/>
      <c r="CE119" s="388"/>
    </row>
    <row r="120" spans="1:83" s="11" customFormat="1" ht="15.75" x14ac:dyDescent="0.25">
      <c r="A120" s="164" t="s">
        <v>6979</v>
      </c>
      <c r="B120" s="368">
        <v>17</v>
      </c>
      <c r="C120" s="368"/>
      <c r="D120" s="368"/>
      <c r="E120" s="368"/>
      <c r="F120" s="368"/>
      <c r="G120" s="368"/>
      <c r="H120" s="368"/>
      <c r="I120" s="368"/>
      <c r="J120" s="368"/>
      <c r="K120" s="368"/>
      <c r="L120" s="368"/>
      <c r="M120" s="368"/>
      <c r="N120" s="368"/>
      <c r="O120" s="368"/>
      <c r="P120" s="368"/>
      <c r="Q120" s="368"/>
      <c r="R120" s="368"/>
      <c r="S120" s="368"/>
      <c r="T120" s="368"/>
      <c r="U120" s="368">
        <v>17</v>
      </c>
      <c r="V120" s="368"/>
      <c r="W120" s="368"/>
      <c r="X120" s="368"/>
      <c r="Y120" s="368"/>
      <c r="Z120" s="368"/>
      <c r="AA120" s="368"/>
      <c r="AB120" s="368"/>
      <c r="AC120" s="368"/>
      <c r="AD120" s="368"/>
      <c r="AE120" s="368"/>
      <c r="AF120" s="368"/>
      <c r="AG120" s="368"/>
      <c r="AH120" s="368"/>
      <c r="AI120" s="368"/>
      <c r="AJ120" s="368"/>
      <c r="AK120" s="368"/>
      <c r="AL120" s="368"/>
      <c r="AM120" s="368"/>
      <c r="AN120" s="368"/>
      <c r="AO120" s="368"/>
      <c r="AP120" s="368"/>
      <c r="AQ120" s="368"/>
      <c r="AR120" s="368"/>
      <c r="AS120" s="368"/>
      <c r="AT120" s="368"/>
      <c r="AU120" s="368"/>
      <c r="AV120" s="368"/>
      <c r="AW120" s="368"/>
      <c r="AX120" s="382"/>
      <c r="AY120" s="360"/>
      <c r="AZ120" s="360"/>
      <c r="BA120" s="360"/>
      <c r="BB120" s="360"/>
      <c r="BC120" s="360"/>
      <c r="BD120" s="360"/>
      <c r="BE120" s="360"/>
      <c r="BF120" s="360"/>
      <c r="BG120" s="360"/>
      <c r="BH120" s="360"/>
      <c r="BI120" s="360"/>
      <c r="BJ120" s="360"/>
      <c r="BK120" s="360"/>
      <c r="BL120" s="360"/>
      <c r="BM120" s="360"/>
      <c r="BN120" s="360"/>
      <c r="BO120" s="360"/>
      <c r="BP120" s="360"/>
      <c r="BQ120" s="360"/>
      <c r="BR120" s="360"/>
      <c r="BS120" s="360"/>
      <c r="BT120" s="360"/>
      <c r="BU120" s="360"/>
      <c r="BV120" s="360"/>
      <c r="BW120" s="360"/>
      <c r="BX120" s="360"/>
      <c r="BY120" s="360"/>
      <c r="BZ120" s="360"/>
      <c r="CA120" s="360"/>
      <c r="CB120" s="360"/>
      <c r="CC120" s="360"/>
      <c r="CD120" s="360"/>
    </row>
    <row r="121" spans="1:83" s="11" customFormat="1" ht="15.75" x14ac:dyDescent="0.25">
      <c r="A121" s="259" t="s">
        <v>6729</v>
      </c>
      <c r="B121" s="360">
        <v>375</v>
      </c>
      <c r="C121" s="360">
        <v>25</v>
      </c>
      <c r="D121" s="360"/>
      <c r="E121" s="360"/>
      <c r="F121" s="360">
        <v>40</v>
      </c>
      <c r="G121" s="360"/>
      <c r="H121" s="360"/>
      <c r="I121" s="360"/>
      <c r="J121" s="360"/>
      <c r="K121" s="360">
        <v>25</v>
      </c>
      <c r="L121" s="360"/>
      <c r="M121" s="360"/>
      <c r="N121" s="360"/>
      <c r="O121" s="360"/>
      <c r="P121" s="360"/>
      <c r="Q121" s="360"/>
      <c r="R121" s="360"/>
      <c r="S121" s="360"/>
      <c r="T121" s="360"/>
      <c r="U121" s="360">
        <v>25</v>
      </c>
      <c r="V121" s="360">
        <v>13</v>
      </c>
      <c r="W121" s="360"/>
      <c r="X121" s="360"/>
      <c r="Y121" s="360"/>
      <c r="Z121" s="360"/>
      <c r="AA121" s="360"/>
      <c r="AB121" s="360"/>
      <c r="AC121" s="360"/>
      <c r="AD121" s="360"/>
      <c r="AE121" s="360">
        <v>15</v>
      </c>
      <c r="AF121" s="360"/>
      <c r="AG121" s="360"/>
      <c r="AH121" s="360"/>
      <c r="AI121" s="360"/>
      <c r="AJ121" s="360"/>
      <c r="AK121" s="360"/>
      <c r="AL121" s="360"/>
      <c r="AM121" s="360"/>
      <c r="AN121" s="360"/>
      <c r="AO121" s="360">
        <v>40</v>
      </c>
      <c r="AP121" s="360"/>
      <c r="AQ121" s="360"/>
      <c r="AR121" s="360"/>
      <c r="AS121" s="360">
        <v>25</v>
      </c>
      <c r="AT121" s="360"/>
      <c r="AU121" s="360"/>
      <c r="AV121" s="360"/>
      <c r="AW121" s="360"/>
      <c r="AX121" s="379"/>
      <c r="AY121" s="360"/>
      <c r="AZ121" s="360"/>
      <c r="BA121" s="360">
        <v>10</v>
      </c>
      <c r="BB121" s="360"/>
      <c r="BC121" s="360">
        <v>20</v>
      </c>
      <c r="BD121" s="360">
        <v>13</v>
      </c>
      <c r="BE121" s="360"/>
      <c r="BF121" s="360"/>
      <c r="BG121" s="360">
        <v>40</v>
      </c>
      <c r="BH121" s="360"/>
      <c r="BI121" s="360"/>
      <c r="BJ121" s="360">
        <v>25</v>
      </c>
      <c r="BK121" s="360"/>
      <c r="BL121" s="360"/>
      <c r="BM121" s="360"/>
      <c r="BN121" s="360"/>
      <c r="BO121" s="360"/>
      <c r="BP121" s="360"/>
      <c r="BQ121" s="360">
        <v>25</v>
      </c>
      <c r="BR121" s="360">
        <v>25</v>
      </c>
      <c r="BS121" s="360"/>
      <c r="BT121" s="360"/>
      <c r="BU121" s="360">
        <v>10</v>
      </c>
      <c r="BV121" s="360"/>
      <c r="BW121" s="360"/>
      <c r="BX121" s="360"/>
      <c r="BY121" s="360"/>
      <c r="BZ121" s="360"/>
      <c r="CA121" s="360"/>
      <c r="CB121" s="360"/>
      <c r="CC121" s="360"/>
      <c r="CD121" s="360"/>
    </row>
    <row r="122" spans="1:83" s="11" customFormat="1" ht="15.75" x14ac:dyDescent="0.25">
      <c r="A122" s="228" t="s">
        <v>7007</v>
      </c>
      <c r="B122" s="363">
        <v>10</v>
      </c>
      <c r="C122" s="363"/>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363"/>
      <c r="AP122" s="363"/>
      <c r="AQ122" s="363"/>
      <c r="AR122" s="363"/>
      <c r="AS122" s="363"/>
      <c r="AT122" s="363"/>
      <c r="AU122" s="363"/>
      <c r="AV122" s="363"/>
      <c r="AW122" s="363"/>
      <c r="AX122" s="363"/>
      <c r="AY122" s="360"/>
      <c r="AZ122" s="360"/>
      <c r="BA122" s="360"/>
      <c r="BB122" s="360"/>
      <c r="BC122" s="360">
        <v>6</v>
      </c>
      <c r="BD122" s="360"/>
      <c r="BE122" s="360"/>
      <c r="BF122" s="360"/>
      <c r="BG122" s="360"/>
      <c r="BH122" s="360"/>
      <c r="BI122" s="360"/>
      <c r="BJ122" s="360"/>
      <c r="BK122" s="360"/>
      <c r="BL122" s="360"/>
      <c r="BM122" s="360"/>
      <c r="BN122" s="360"/>
      <c r="BO122" s="360"/>
      <c r="BP122" s="360"/>
      <c r="BQ122" s="360"/>
      <c r="BR122" s="360"/>
      <c r="BS122" s="360"/>
      <c r="BT122" s="360"/>
      <c r="BU122" s="360"/>
      <c r="BV122" s="360"/>
      <c r="BW122" s="360"/>
      <c r="BX122" s="360"/>
      <c r="BY122" s="360"/>
      <c r="BZ122" s="360"/>
      <c r="CA122" s="360"/>
      <c r="CB122" s="360"/>
      <c r="CC122" s="360"/>
      <c r="CD122" s="360"/>
    </row>
    <row r="123" spans="1:83" s="163" customFormat="1" x14ac:dyDescent="0.3">
      <c r="A123" s="313" t="s">
        <v>7027</v>
      </c>
      <c r="B123" s="369">
        <v>451</v>
      </c>
      <c r="C123" s="369">
        <v>30</v>
      </c>
      <c r="D123" s="369"/>
      <c r="E123" s="369"/>
      <c r="F123" s="369">
        <v>36</v>
      </c>
      <c r="G123" s="369"/>
      <c r="H123" s="369"/>
      <c r="I123" s="369"/>
      <c r="J123" s="369"/>
      <c r="K123" s="369">
        <v>16</v>
      </c>
      <c r="L123" s="369"/>
      <c r="M123" s="369"/>
      <c r="N123" s="369"/>
      <c r="O123" s="369"/>
      <c r="P123" s="369"/>
      <c r="Q123" s="369">
        <v>3</v>
      </c>
      <c r="R123" s="369">
        <v>12</v>
      </c>
      <c r="S123" s="369">
        <v>8</v>
      </c>
      <c r="T123" s="369">
        <v>4</v>
      </c>
      <c r="U123" s="369">
        <v>6</v>
      </c>
      <c r="V123" s="369"/>
      <c r="W123" s="369"/>
      <c r="X123" s="369"/>
      <c r="Y123" s="369"/>
      <c r="Z123" s="369"/>
      <c r="AA123" s="369"/>
      <c r="AB123" s="369"/>
      <c r="AC123" s="369"/>
      <c r="AD123" s="369"/>
      <c r="AE123" s="369">
        <v>10</v>
      </c>
      <c r="AF123" s="369"/>
      <c r="AG123" s="369"/>
      <c r="AH123" s="369"/>
      <c r="AI123" s="369"/>
      <c r="AJ123" s="369"/>
      <c r="AK123" s="369">
        <v>24</v>
      </c>
      <c r="AL123" s="369">
        <v>19</v>
      </c>
      <c r="AM123" s="369"/>
      <c r="AN123" s="369"/>
      <c r="AO123" s="369">
        <v>82</v>
      </c>
      <c r="AP123" s="369"/>
      <c r="AQ123" s="369"/>
      <c r="AR123" s="369"/>
      <c r="AS123" s="369">
        <v>23</v>
      </c>
      <c r="AT123" s="369">
        <v>14</v>
      </c>
      <c r="AU123" s="369"/>
      <c r="AV123" s="369"/>
      <c r="AW123" s="369"/>
      <c r="AX123" s="383"/>
      <c r="AY123" s="369"/>
      <c r="AZ123" s="369"/>
      <c r="BA123" s="369"/>
      <c r="BB123" s="369"/>
      <c r="BC123" s="369">
        <v>44</v>
      </c>
      <c r="BD123" s="369">
        <v>5</v>
      </c>
      <c r="BE123" s="369"/>
      <c r="BF123" s="369"/>
      <c r="BG123" s="369">
        <v>78</v>
      </c>
      <c r="BH123" s="369"/>
      <c r="BI123" s="369"/>
      <c r="BJ123" s="369">
        <v>7</v>
      </c>
      <c r="BK123" s="369"/>
      <c r="BL123" s="369"/>
      <c r="BM123" s="369"/>
      <c r="BN123" s="369"/>
      <c r="BO123" s="369"/>
      <c r="BP123" s="369"/>
      <c r="BQ123" s="369">
        <v>14</v>
      </c>
      <c r="BR123" s="369">
        <v>16</v>
      </c>
      <c r="BS123" s="369"/>
      <c r="BT123" s="369"/>
      <c r="BU123" s="369"/>
      <c r="BV123" s="369"/>
      <c r="BW123" s="369"/>
      <c r="BX123" s="369"/>
      <c r="BY123" s="369"/>
      <c r="BZ123" s="369"/>
      <c r="CA123" s="369"/>
      <c r="CB123" s="369"/>
      <c r="CC123" s="369"/>
      <c r="CD123" s="369"/>
    </row>
    <row r="124" spans="1:83" s="56" customFormat="1" ht="15.75" x14ac:dyDescent="0.3">
      <c r="A124" s="164" t="s">
        <v>7126</v>
      </c>
      <c r="B124" s="360">
        <v>1200</v>
      </c>
      <c r="C124" s="360">
        <v>70</v>
      </c>
      <c r="D124" s="360">
        <v>24.75</v>
      </c>
      <c r="E124" s="360">
        <v>26</v>
      </c>
      <c r="F124" s="360"/>
      <c r="G124" s="360">
        <v>42</v>
      </c>
      <c r="H124" s="360">
        <v>42</v>
      </c>
      <c r="I124" s="360"/>
      <c r="J124" s="360"/>
      <c r="K124" s="360">
        <v>9</v>
      </c>
      <c r="L124" s="360"/>
      <c r="M124" s="360"/>
      <c r="N124" s="360"/>
      <c r="O124" s="360"/>
      <c r="P124" s="360"/>
      <c r="Q124" s="360"/>
      <c r="R124" s="360"/>
      <c r="S124" s="360"/>
      <c r="T124" s="360"/>
      <c r="U124" s="360"/>
      <c r="V124" s="360">
        <v>42</v>
      </c>
      <c r="W124" s="360"/>
      <c r="X124" s="360"/>
      <c r="Y124" s="360"/>
      <c r="Z124" s="360">
        <v>20</v>
      </c>
      <c r="AA124" s="360"/>
      <c r="AB124" s="360"/>
      <c r="AC124" s="360"/>
      <c r="AD124" s="360"/>
      <c r="AE124" s="360">
        <v>144</v>
      </c>
      <c r="AF124" s="360">
        <v>18</v>
      </c>
      <c r="AG124" s="360"/>
      <c r="AH124" s="360">
        <v>28</v>
      </c>
      <c r="AI124" s="360"/>
      <c r="AJ124" s="360"/>
      <c r="AK124" s="360">
        <v>52</v>
      </c>
      <c r="AL124" s="360">
        <v>56</v>
      </c>
      <c r="AM124" s="360"/>
      <c r="AN124" s="360"/>
      <c r="AO124" s="360">
        <v>3</v>
      </c>
      <c r="AP124" s="360"/>
      <c r="AQ124" s="360">
        <v>28</v>
      </c>
      <c r="AR124" s="360"/>
      <c r="AS124" s="360"/>
      <c r="AT124" s="360"/>
      <c r="AU124" s="360"/>
      <c r="AV124" s="360">
        <v>28</v>
      </c>
      <c r="AW124" s="360"/>
      <c r="AX124" s="379"/>
      <c r="AY124" s="360"/>
      <c r="AZ124" s="360"/>
      <c r="BA124" s="360"/>
      <c r="BB124" s="360"/>
      <c r="BC124" s="360">
        <v>12</v>
      </c>
      <c r="BD124" s="360"/>
      <c r="BE124" s="360"/>
      <c r="BF124" s="360">
        <v>33</v>
      </c>
      <c r="BG124" s="360">
        <v>50</v>
      </c>
      <c r="BH124" s="360"/>
      <c r="BI124" s="360">
        <v>4</v>
      </c>
      <c r="BJ124" s="360">
        <v>48</v>
      </c>
      <c r="BK124" s="360"/>
      <c r="BL124" s="360"/>
      <c r="BM124" s="360">
        <v>48</v>
      </c>
      <c r="BN124" s="360"/>
      <c r="BO124" s="360"/>
      <c r="BP124" s="360"/>
      <c r="BQ124" s="360"/>
      <c r="BR124" s="360">
        <v>48</v>
      </c>
      <c r="BS124" s="360"/>
      <c r="BT124" s="360"/>
      <c r="BU124" s="360">
        <v>63</v>
      </c>
      <c r="BV124" s="360"/>
      <c r="BW124" s="360"/>
      <c r="BX124" s="360"/>
      <c r="BY124" s="360"/>
      <c r="BZ124" s="360"/>
      <c r="CA124" s="360"/>
      <c r="CB124" s="360"/>
      <c r="CC124" s="360"/>
      <c r="CD124" s="360"/>
    </row>
    <row r="125" spans="1:83" s="56" customFormat="1" ht="15.75" x14ac:dyDescent="0.3">
      <c r="A125" s="116" t="s">
        <v>7222</v>
      </c>
      <c r="B125" s="364">
        <v>1073</v>
      </c>
      <c r="C125" s="364">
        <v>100</v>
      </c>
      <c r="D125" s="364">
        <v>10</v>
      </c>
      <c r="E125" s="364"/>
      <c r="F125" s="364"/>
      <c r="G125" s="364"/>
      <c r="H125" s="364"/>
      <c r="I125" s="364"/>
      <c r="J125" s="364"/>
      <c r="K125" s="364">
        <v>30</v>
      </c>
      <c r="L125" s="364"/>
      <c r="M125" s="364"/>
      <c r="N125" s="364"/>
      <c r="O125" s="364"/>
      <c r="P125" s="364"/>
      <c r="Q125" s="364"/>
      <c r="R125" s="364"/>
      <c r="S125" s="364"/>
      <c r="T125" s="364"/>
      <c r="U125" s="364">
        <v>5</v>
      </c>
      <c r="V125" s="364">
        <v>30</v>
      </c>
      <c r="W125" s="364"/>
      <c r="X125" s="364"/>
      <c r="Y125" s="364"/>
      <c r="Z125" s="364">
        <v>3</v>
      </c>
      <c r="AA125" s="364"/>
      <c r="AB125" s="364"/>
      <c r="AC125" s="364"/>
      <c r="AD125" s="364">
        <v>15</v>
      </c>
      <c r="AE125" s="364">
        <v>42</v>
      </c>
      <c r="AF125" s="364"/>
      <c r="AG125" s="364">
        <v>23</v>
      </c>
      <c r="AH125" s="364"/>
      <c r="AI125" s="364">
        <v>10</v>
      </c>
      <c r="AJ125" s="364"/>
      <c r="AK125" s="364">
        <v>20</v>
      </c>
      <c r="AL125" s="364">
        <v>40</v>
      </c>
      <c r="AM125" s="364"/>
      <c r="AN125" s="364"/>
      <c r="AO125" s="364"/>
      <c r="AP125" s="364">
        <v>5</v>
      </c>
      <c r="AQ125" s="364"/>
      <c r="AR125" s="364"/>
      <c r="AS125" s="364"/>
      <c r="AT125" s="364"/>
      <c r="AU125" s="364"/>
      <c r="AV125" s="364">
        <v>2</v>
      </c>
      <c r="AW125" s="364"/>
      <c r="AX125" s="380"/>
      <c r="AY125" s="360"/>
      <c r="AZ125" s="360"/>
      <c r="BA125" s="360"/>
      <c r="BB125" s="360"/>
      <c r="BC125" s="360">
        <v>100</v>
      </c>
      <c r="BD125" s="360">
        <v>28</v>
      </c>
      <c r="BE125" s="360">
        <v>5</v>
      </c>
      <c r="BF125" s="360"/>
      <c r="BG125" s="360">
        <v>515</v>
      </c>
      <c r="BH125" s="360"/>
      <c r="BI125" s="360"/>
      <c r="BJ125" s="360">
        <v>20</v>
      </c>
      <c r="BK125" s="360"/>
      <c r="BL125" s="360"/>
      <c r="BM125" s="360">
        <v>10</v>
      </c>
      <c r="BN125" s="360"/>
      <c r="BO125" s="360"/>
      <c r="BP125" s="360"/>
      <c r="BQ125" s="360"/>
      <c r="BR125" s="360">
        <v>50</v>
      </c>
      <c r="BS125" s="360"/>
      <c r="BT125" s="360"/>
      <c r="BU125" s="360">
        <v>10</v>
      </c>
      <c r="BV125" s="360"/>
      <c r="BW125" s="360"/>
      <c r="BX125" s="360"/>
      <c r="BY125" s="360"/>
      <c r="BZ125" s="360"/>
      <c r="CA125" s="360"/>
      <c r="CB125" s="360"/>
      <c r="CC125" s="360"/>
      <c r="CD125" s="360"/>
    </row>
    <row r="126" spans="1:83" x14ac:dyDescent="0.3">
      <c r="A126" s="54" t="s">
        <v>7255</v>
      </c>
      <c r="B126" s="362">
        <v>14</v>
      </c>
      <c r="C126" s="362"/>
      <c r="D126" s="362"/>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77"/>
      <c r="AY126" s="362"/>
      <c r="AZ126" s="362"/>
      <c r="BA126" s="362"/>
      <c r="BB126" s="362"/>
      <c r="BC126" s="362">
        <v>14</v>
      </c>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62"/>
      <c r="CA126" s="362"/>
      <c r="CB126" s="362"/>
      <c r="CC126" s="362"/>
      <c r="CD126" s="362"/>
    </row>
    <row r="127" spans="1:83" x14ac:dyDescent="0.3">
      <c r="A127" s="54" t="s">
        <v>7257</v>
      </c>
      <c r="B127" s="362">
        <v>27</v>
      </c>
      <c r="C127" s="362"/>
      <c r="D127" s="362"/>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77"/>
      <c r="AY127" s="362"/>
      <c r="AZ127" s="362"/>
      <c r="BA127" s="362"/>
      <c r="BB127" s="362"/>
      <c r="BC127" s="362">
        <v>27</v>
      </c>
      <c r="BD127" s="362"/>
      <c r="BE127" s="362"/>
      <c r="BF127" s="362"/>
      <c r="BG127" s="362"/>
      <c r="BH127" s="362"/>
      <c r="BI127" s="362"/>
      <c r="BJ127" s="362"/>
      <c r="BK127" s="362"/>
      <c r="BL127" s="362"/>
      <c r="BM127" s="362"/>
      <c r="BN127" s="362"/>
      <c r="BO127" s="362"/>
      <c r="BP127" s="362"/>
      <c r="BQ127" s="362"/>
      <c r="BR127" s="362"/>
      <c r="BS127" s="362"/>
      <c r="BT127" s="362"/>
      <c r="BU127" s="362"/>
      <c r="BV127" s="362"/>
      <c r="BW127" s="362"/>
      <c r="BX127" s="362"/>
      <c r="BY127" s="362"/>
      <c r="BZ127" s="362"/>
      <c r="CA127" s="362"/>
      <c r="CB127" s="362"/>
      <c r="CC127" s="362"/>
      <c r="CD127" s="362"/>
    </row>
    <row r="128" spans="1:83" x14ac:dyDescent="0.3">
      <c r="A128" s="54" t="s">
        <v>7259</v>
      </c>
      <c r="B128" s="362">
        <v>5</v>
      </c>
      <c r="C128" s="362"/>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77"/>
      <c r="AY128" s="362"/>
      <c r="AZ128" s="362"/>
      <c r="BA128" s="362"/>
      <c r="BB128" s="362"/>
      <c r="BC128" s="362">
        <v>5</v>
      </c>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362"/>
      <c r="CB128" s="362"/>
      <c r="CC128" s="362"/>
      <c r="CD128" s="362"/>
    </row>
    <row r="129" spans="1:82" s="11" customFormat="1" ht="15.75" x14ac:dyDescent="0.25">
      <c r="A129" s="253" t="s">
        <v>7271</v>
      </c>
      <c r="B129" s="364">
        <v>450</v>
      </c>
      <c r="C129" s="364">
        <v>12</v>
      </c>
      <c r="D129" s="364"/>
      <c r="E129" s="364"/>
      <c r="F129" s="364"/>
      <c r="G129" s="364"/>
      <c r="H129" s="364"/>
      <c r="I129" s="364"/>
      <c r="J129" s="364"/>
      <c r="K129" s="364">
        <v>12</v>
      </c>
      <c r="L129" s="364"/>
      <c r="M129" s="364"/>
      <c r="N129" s="364"/>
      <c r="O129" s="364"/>
      <c r="P129" s="364"/>
      <c r="Q129" s="364"/>
      <c r="R129" s="364"/>
      <c r="S129" s="364"/>
      <c r="T129" s="364"/>
      <c r="U129" s="364"/>
      <c r="V129" s="364"/>
      <c r="W129" s="364">
        <v>15</v>
      </c>
      <c r="X129" s="364"/>
      <c r="Y129" s="364"/>
      <c r="Z129" s="364"/>
      <c r="AA129" s="364"/>
      <c r="AB129" s="364"/>
      <c r="AC129" s="364"/>
      <c r="AD129" s="364"/>
      <c r="AE129" s="364">
        <v>12</v>
      </c>
      <c r="AF129" s="364"/>
      <c r="AG129" s="364"/>
      <c r="AH129" s="364"/>
      <c r="AI129" s="364">
        <v>12</v>
      </c>
      <c r="AJ129" s="364"/>
      <c r="AK129" s="364">
        <v>12</v>
      </c>
      <c r="AL129" s="364">
        <v>12</v>
      </c>
      <c r="AM129" s="364"/>
      <c r="AN129" s="364"/>
      <c r="AO129" s="364">
        <v>84</v>
      </c>
      <c r="AP129" s="364"/>
      <c r="AQ129" s="364"/>
      <c r="AR129" s="364"/>
      <c r="AS129" s="364">
        <v>10</v>
      </c>
      <c r="AT129" s="364">
        <v>10</v>
      </c>
      <c r="AU129" s="364"/>
      <c r="AV129" s="364"/>
      <c r="AW129" s="364"/>
      <c r="AX129" s="380"/>
      <c r="AY129" s="360"/>
      <c r="AZ129" s="360"/>
      <c r="BA129" s="360"/>
      <c r="BB129" s="360"/>
      <c r="BC129" s="360">
        <v>24</v>
      </c>
      <c r="BD129" s="360">
        <v>24</v>
      </c>
      <c r="BE129" s="360"/>
      <c r="BF129" s="360"/>
      <c r="BG129" s="360">
        <v>132</v>
      </c>
      <c r="BH129" s="360"/>
      <c r="BI129" s="360"/>
      <c r="BJ129" s="360"/>
      <c r="BK129" s="360"/>
      <c r="BL129" s="360">
        <v>12</v>
      </c>
      <c r="BM129" s="360"/>
      <c r="BN129" s="360"/>
      <c r="BO129" s="360"/>
      <c r="BP129" s="360"/>
      <c r="BQ129" s="360">
        <v>12</v>
      </c>
      <c r="BR129" s="360">
        <v>24</v>
      </c>
      <c r="BS129" s="360"/>
      <c r="BT129" s="360"/>
      <c r="BU129" s="360">
        <v>7</v>
      </c>
      <c r="BV129" s="360">
        <v>12</v>
      </c>
      <c r="BW129" s="360"/>
      <c r="BX129" s="360"/>
      <c r="BY129" s="360"/>
      <c r="BZ129" s="360"/>
      <c r="CA129" s="360"/>
      <c r="CB129" s="360"/>
      <c r="CC129" s="360"/>
      <c r="CD129" s="360"/>
    </row>
    <row r="130" spans="1:82" s="56" customFormat="1" ht="15.75" x14ac:dyDescent="0.3">
      <c r="A130" s="259" t="s">
        <v>7465</v>
      </c>
      <c r="B130" s="360">
        <v>510</v>
      </c>
      <c r="C130" s="360">
        <v>30</v>
      </c>
      <c r="D130" s="360"/>
      <c r="E130" s="360"/>
      <c r="F130" s="360"/>
      <c r="G130" s="360"/>
      <c r="H130" s="360"/>
      <c r="I130" s="360">
        <v>6</v>
      </c>
      <c r="J130" s="360"/>
      <c r="K130" s="360">
        <v>12</v>
      </c>
      <c r="L130" s="360"/>
      <c r="M130" s="360"/>
      <c r="N130" s="360"/>
      <c r="O130" s="360"/>
      <c r="P130" s="360"/>
      <c r="Q130" s="360"/>
      <c r="R130" s="360"/>
      <c r="S130" s="360"/>
      <c r="T130" s="360"/>
      <c r="U130" s="360">
        <v>6</v>
      </c>
      <c r="V130" s="360">
        <v>8</v>
      </c>
      <c r="W130" s="360"/>
      <c r="X130" s="360"/>
      <c r="Y130" s="360"/>
      <c r="Z130" s="360"/>
      <c r="AA130" s="360"/>
      <c r="AB130" s="360"/>
      <c r="AC130" s="360"/>
      <c r="AD130" s="360"/>
      <c r="AE130" s="360">
        <v>35</v>
      </c>
      <c r="AF130" s="360"/>
      <c r="AG130" s="360"/>
      <c r="AH130" s="360"/>
      <c r="AI130" s="360">
        <v>6</v>
      </c>
      <c r="AJ130" s="360"/>
      <c r="AK130" s="360">
        <v>28</v>
      </c>
      <c r="AL130" s="360">
        <v>16</v>
      </c>
      <c r="AM130" s="360"/>
      <c r="AN130" s="360"/>
      <c r="AO130" s="360">
        <v>115</v>
      </c>
      <c r="AP130" s="360"/>
      <c r="AQ130" s="360"/>
      <c r="AR130" s="360"/>
      <c r="AS130" s="360"/>
      <c r="AT130" s="360"/>
      <c r="AU130" s="360"/>
      <c r="AV130" s="360"/>
      <c r="AW130" s="360"/>
      <c r="AX130" s="379"/>
      <c r="AY130" s="360"/>
      <c r="AZ130" s="360"/>
      <c r="BA130" s="360">
        <v>5</v>
      </c>
      <c r="BB130" s="360">
        <v>10</v>
      </c>
      <c r="BC130" s="360">
        <v>14</v>
      </c>
      <c r="BD130" s="360">
        <v>5</v>
      </c>
      <c r="BE130" s="360"/>
      <c r="BF130" s="360"/>
      <c r="BG130" s="360">
        <v>137</v>
      </c>
      <c r="BH130" s="360"/>
      <c r="BI130" s="360"/>
      <c r="BJ130" s="360">
        <v>16</v>
      </c>
      <c r="BK130" s="360"/>
      <c r="BL130" s="360"/>
      <c r="BM130" s="360">
        <v>16</v>
      </c>
      <c r="BN130" s="360"/>
      <c r="BO130" s="360"/>
      <c r="BP130" s="360"/>
      <c r="BQ130" s="360"/>
      <c r="BR130" s="360">
        <v>32</v>
      </c>
      <c r="BS130" s="360"/>
      <c r="BT130" s="360"/>
      <c r="BU130" s="360">
        <v>13</v>
      </c>
      <c r="BV130" s="360"/>
      <c r="BW130" s="360"/>
      <c r="BX130" s="360"/>
      <c r="BY130" s="360"/>
      <c r="BZ130" s="360"/>
      <c r="CA130" s="360"/>
      <c r="CB130" s="360"/>
      <c r="CC130" s="360"/>
      <c r="CD130" s="360"/>
    </row>
    <row r="131" spans="1:82" s="11" customFormat="1" ht="15.75" x14ac:dyDescent="0.25">
      <c r="A131" s="259" t="s">
        <v>7485</v>
      </c>
      <c r="B131" s="360">
        <v>600</v>
      </c>
      <c r="C131" s="360">
        <v>25</v>
      </c>
      <c r="D131" s="360"/>
      <c r="E131" s="360"/>
      <c r="F131" s="360">
        <v>30</v>
      </c>
      <c r="G131" s="360"/>
      <c r="H131" s="360"/>
      <c r="I131" s="360"/>
      <c r="J131" s="360"/>
      <c r="K131" s="360">
        <v>20</v>
      </c>
      <c r="L131" s="360"/>
      <c r="M131" s="360"/>
      <c r="N131" s="360"/>
      <c r="O131" s="360"/>
      <c r="P131" s="360"/>
      <c r="Q131" s="360"/>
      <c r="R131" s="360"/>
      <c r="S131" s="360"/>
      <c r="T131" s="360"/>
      <c r="U131" s="360">
        <v>10</v>
      </c>
      <c r="V131" s="360">
        <v>5</v>
      </c>
      <c r="W131" s="360"/>
      <c r="X131" s="360"/>
      <c r="Y131" s="360"/>
      <c r="Z131" s="360"/>
      <c r="AA131" s="360"/>
      <c r="AB131" s="360"/>
      <c r="AC131" s="360"/>
      <c r="AD131" s="360"/>
      <c r="AE131" s="360">
        <v>30</v>
      </c>
      <c r="AF131" s="360"/>
      <c r="AG131" s="360"/>
      <c r="AH131" s="360"/>
      <c r="AI131" s="360">
        <v>20</v>
      </c>
      <c r="AJ131" s="360"/>
      <c r="AK131" s="360">
        <v>20</v>
      </c>
      <c r="AL131" s="360">
        <v>30</v>
      </c>
      <c r="AM131" s="360"/>
      <c r="AN131" s="360"/>
      <c r="AO131" s="360">
        <v>80</v>
      </c>
      <c r="AP131" s="360"/>
      <c r="AQ131" s="360"/>
      <c r="AR131" s="360"/>
      <c r="AS131" s="360">
        <v>30</v>
      </c>
      <c r="AT131" s="360">
        <v>30</v>
      </c>
      <c r="AU131" s="360"/>
      <c r="AV131" s="360"/>
      <c r="AW131" s="360"/>
      <c r="AX131" s="379"/>
      <c r="AY131" s="360"/>
      <c r="AZ131" s="360"/>
      <c r="BA131" s="360">
        <v>20</v>
      </c>
      <c r="BB131" s="360">
        <v>20</v>
      </c>
      <c r="BC131" s="360">
        <v>20</v>
      </c>
      <c r="BD131" s="360">
        <v>20</v>
      </c>
      <c r="BE131" s="360"/>
      <c r="BF131" s="360"/>
      <c r="BG131" s="360">
        <v>120</v>
      </c>
      <c r="BH131" s="360"/>
      <c r="BI131" s="360"/>
      <c r="BJ131" s="360"/>
      <c r="BK131" s="360"/>
      <c r="BL131" s="360"/>
      <c r="BM131" s="360"/>
      <c r="BN131" s="360"/>
      <c r="BO131" s="360"/>
      <c r="BP131" s="360"/>
      <c r="BQ131" s="360"/>
      <c r="BR131" s="360">
        <v>60</v>
      </c>
      <c r="BS131" s="360"/>
      <c r="BT131" s="360"/>
      <c r="BU131" s="360">
        <v>20</v>
      </c>
      <c r="BV131" s="360"/>
      <c r="BW131" s="360"/>
      <c r="BX131" s="360"/>
      <c r="BY131" s="360"/>
      <c r="BZ131" s="360"/>
      <c r="CA131" s="360"/>
      <c r="CB131" s="360"/>
      <c r="CC131" s="360"/>
      <c r="CD131" s="360"/>
    </row>
    <row r="132" spans="1:82" s="169" customFormat="1" ht="19.5" x14ac:dyDescent="0.3">
      <c r="A132" s="358" t="s">
        <v>7499</v>
      </c>
      <c r="B132" s="370">
        <f>SUM(C132:BW132)</f>
        <v>1050</v>
      </c>
      <c r="C132" s="370">
        <f>18*4</f>
        <v>72</v>
      </c>
      <c r="D132" s="370"/>
      <c r="E132" s="370"/>
      <c r="F132" s="370">
        <f>22</f>
        <v>22</v>
      </c>
      <c r="G132" s="370"/>
      <c r="H132" s="370"/>
      <c r="I132" s="370"/>
      <c r="J132" s="370"/>
      <c r="K132" s="370">
        <v>52</v>
      </c>
      <c r="L132" s="370"/>
      <c r="M132" s="370"/>
      <c r="N132" s="370"/>
      <c r="O132" s="370"/>
      <c r="P132" s="370"/>
      <c r="Q132" s="370"/>
      <c r="R132" s="370"/>
      <c r="S132" s="370"/>
      <c r="T132" s="370"/>
      <c r="U132" s="370"/>
      <c r="V132" s="370">
        <f>28</f>
        <v>28</v>
      </c>
      <c r="W132" s="370"/>
      <c r="X132" s="370"/>
      <c r="Y132" s="370"/>
      <c r="Z132" s="370">
        <f>18</f>
        <v>18</v>
      </c>
      <c r="AA132" s="370"/>
      <c r="AB132" s="370"/>
      <c r="AC132" s="370"/>
      <c r="AD132" s="370"/>
      <c r="AE132" s="370">
        <f>18*2</f>
        <v>36</v>
      </c>
      <c r="AF132" s="370"/>
      <c r="AG132" s="370">
        <f>22*2</f>
        <v>44</v>
      </c>
      <c r="AH132" s="370"/>
      <c r="AI132" s="370"/>
      <c r="AJ132" s="370"/>
      <c r="AK132" s="370">
        <f>25*2</f>
        <v>50</v>
      </c>
      <c r="AL132" s="370">
        <f>30*4</f>
        <v>120</v>
      </c>
      <c r="AM132" s="370"/>
      <c r="AN132" s="370"/>
      <c r="AO132" s="370"/>
      <c r="AP132" s="370"/>
      <c r="AQ132" s="370"/>
      <c r="AR132" s="370"/>
      <c r="AS132" s="370"/>
      <c r="AT132" s="370"/>
      <c r="AU132" s="370"/>
      <c r="AV132" s="370"/>
      <c r="AW132" s="370"/>
      <c r="AX132" s="384"/>
      <c r="AY132" s="370">
        <f>22</f>
        <v>22</v>
      </c>
      <c r="AZ132" s="370"/>
      <c r="BA132" s="370"/>
      <c r="BB132" s="370"/>
      <c r="BC132" s="370">
        <v>277</v>
      </c>
      <c r="BD132" s="370">
        <v>23</v>
      </c>
      <c r="BE132" s="370"/>
      <c r="BF132" s="370"/>
      <c r="BG132" s="370">
        <f>28*6</f>
        <v>168</v>
      </c>
      <c r="BH132" s="370"/>
      <c r="BI132" s="370"/>
      <c r="BJ132" s="370"/>
      <c r="BK132" s="370"/>
      <c r="BL132" s="370"/>
      <c r="BM132" s="370">
        <v>43</v>
      </c>
      <c r="BN132" s="370"/>
      <c r="BO132" s="370"/>
      <c r="BP132" s="370"/>
      <c r="BQ132" s="370"/>
      <c r="BR132" s="370">
        <f>25*3</f>
        <v>75</v>
      </c>
      <c r="BS132" s="370"/>
      <c r="BT132" s="370"/>
      <c r="BU132" s="370"/>
      <c r="BV132" s="370"/>
      <c r="BW132" s="370"/>
      <c r="BX132" s="370"/>
      <c r="BY132" s="370"/>
      <c r="BZ132" s="370"/>
      <c r="CA132" s="370"/>
      <c r="CB132" s="370"/>
      <c r="CC132" s="370"/>
      <c r="CD132" s="370"/>
    </row>
    <row r="133" spans="1:82" s="56" customFormat="1" ht="15.75" x14ac:dyDescent="0.3">
      <c r="A133" s="116" t="s">
        <v>7524</v>
      </c>
      <c r="B133" s="364">
        <v>275</v>
      </c>
      <c r="C133" s="364">
        <v>16</v>
      </c>
      <c r="D133" s="364"/>
      <c r="E133" s="364"/>
      <c r="F133" s="364"/>
      <c r="G133" s="364"/>
      <c r="H133" s="364"/>
      <c r="I133" s="364"/>
      <c r="J133" s="364"/>
      <c r="K133" s="364">
        <v>19</v>
      </c>
      <c r="L133" s="364"/>
      <c r="M133" s="364"/>
      <c r="N133" s="364"/>
      <c r="O133" s="364"/>
      <c r="P133" s="364"/>
      <c r="Q133" s="364"/>
      <c r="R133" s="364"/>
      <c r="S133" s="364"/>
      <c r="T133" s="364"/>
      <c r="U133" s="364">
        <v>18</v>
      </c>
      <c r="V133" s="364">
        <v>12</v>
      </c>
      <c r="W133" s="364"/>
      <c r="X133" s="364"/>
      <c r="Y133" s="364"/>
      <c r="Z133" s="364"/>
      <c r="AA133" s="364"/>
      <c r="AB133" s="364"/>
      <c r="AC133" s="364"/>
      <c r="AD133" s="364"/>
      <c r="AE133" s="364">
        <v>12</v>
      </c>
      <c r="AF133" s="364"/>
      <c r="AG133" s="364"/>
      <c r="AH133" s="364"/>
      <c r="AI133" s="364">
        <v>12</v>
      </c>
      <c r="AJ133" s="364"/>
      <c r="AK133" s="364">
        <v>17</v>
      </c>
      <c r="AL133" s="364">
        <v>17</v>
      </c>
      <c r="AM133" s="364"/>
      <c r="AN133" s="364"/>
      <c r="AO133" s="364">
        <v>20</v>
      </c>
      <c r="AP133" s="364"/>
      <c r="AQ133" s="364"/>
      <c r="AR133" s="364"/>
      <c r="AS133" s="364">
        <v>16</v>
      </c>
      <c r="AT133" s="364">
        <v>16</v>
      </c>
      <c r="AU133" s="364"/>
      <c r="AV133" s="364"/>
      <c r="AW133" s="364"/>
      <c r="AX133" s="380"/>
      <c r="AY133" s="360"/>
      <c r="AZ133" s="360"/>
      <c r="BA133" s="360"/>
      <c r="BB133" s="360"/>
      <c r="BC133" s="360">
        <v>18</v>
      </c>
      <c r="BD133" s="360"/>
      <c r="BE133" s="360"/>
      <c r="BF133" s="360"/>
      <c r="BG133" s="360">
        <v>18</v>
      </c>
      <c r="BH133" s="360"/>
      <c r="BI133" s="360"/>
      <c r="BJ133" s="360">
        <v>16</v>
      </c>
      <c r="BK133" s="360"/>
      <c r="BL133" s="360"/>
      <c r="BM133" s="360"/>
      <c r="BN133" s="360"/>
      <c r="BO133" s="360"/>
      <c r="BP133" s="360"/>
      <c r="BQ133" s="360">
        <v>16</v>
      </c>
      <c r="BR133" s="360">
        <v>16</v>
      </c>
      <c r="BS133" s="360"/>
      <c r="BT133" s="360"/>
      <c r="BU133" s="360">
        <v>16</v>
      </c>
      <c r="BV133" s="360"/>
      <c r="BW133" s="360"/>
      <c r="BX133" s="360"/>
      <c r="BY133" s="360"/>
      <c r="BZ133" s="360"/>
      <c r="CA133" s="360"/>
      <c r="CB133" s="360"/>
      <c r="CC133" s="360"/>
      <c r="CD133" s="360"/>
    </row>
    <row r="134" spans="1:82" x14ac:dyDescent="0.3">
      <c r="A134" s="54" t="s">
        <v>7593</v>
      </c>
      <c r="B134" s="362">
        <v>35</v>
      </c>
      <c r="C134" s="362">
        <v>15</v>
      </c>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77"/>
      <c r="AY134" s="362"/>
      <c r="AZ134" s="362"/>
      <c r="BA134" s="362"/>
      <c r="BB134" s="362"/>
      <c r="BC134" s="362">
        <v>20</v>
      </c>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362"/>
      <c r="CB134" s="362"/>
      <c r="CC134" s="362"/>
      <c r="CD134" s="362"/>
    </row>
    <row r="135" spans="1:82" s="11" customFormat="1" ht="15.75" x14ac:dyDescent="0.25">
      <c r="A135" s="259" t="s">
        <v>7596</v>
      </c>
      <c r="B135" s="360">
        <v>850</v>
      </c>
      <c r="C135" s="360">
        <v>60</v>
      </c>
      <c r="D135" s="360">
        <v>0</v>
      </c>
      <c r="E135" s="360">
        <v>0</v>
      </c>
      <c r="F135" s="360">
        <v>10</v>
      </c>
      <c r="G135" s="360">
        <v>0</v>
      </c>
      <c r="H135" s="360">
        <v>0</v>
      </c>
      <c r="I135" s="360">
        <v>5</v>
      </c>
      <c r="J135" s="360">
        <v>0</v>
      </c>
      <c r="K135" s="360">
        <v>25</v>
      </c>
      <c r="L135" s="360">
        <v>0</v>
      </c>
      <c r="M135" s="360">
        <v>0</v>
      </c>
      <c r="N135" s="360">
        <v>0</v>
      </c>
      <c r="O135" s="360">
        <v>20</v>
      </c>
      <c r="P135" s="360">
        <v>15</v>
      </c>
      <c r="Q135" s="360">
        <v>5</v>
      </c>
      <c r="R135" s="360">
        <v>20</v>
      </c>
      <c r="S135" s="360">
        <v>20</v>
      </c>
      <c r="T135" s="360">
        <v>0</v>
      </c>
      <c r="U135" s="360">
        <v>10</v>
      </c>
      <c r="V135" s="360">
        <v>15</v>
      </c>
      <c r="W135" s="360">
        <v>0</v>
      </c>
      <c r="X135" s="360">
        <v>0</v>
      </c>
      <c r="Y135" s="360">
        <v>0</v>
      </c>
      <c r="Z135" s="360">
        <v>0</v>
      </c>
      <c r="AA135" s="360">
        <v>5</v>
      </c>
      <c r="AB135" s="360">
        <v>0</v>
      </c>
      <c r="AC135" s="360">
        <v>0</v>
      </c>
      <c r="AD135" s="360">
        <v>35</v>
      </c>
      <c r="AE135" s="360">
        <v>20</v>
      </c>
      <c r="AF135" s="360">
        <v>0</v>
      </c>
      <c r="AG135" s="360">
        <v>20</v>
      </c>
      <c r="AH135" s="360">
        <v>0</v>
      </c>
      <c r="AI135" s="360">
        <v>25</v>
      </c>
      <c r="AJ135" s="360">
        <v>0</v>
      </c>
      <c r="AK135" s="360">
        <v>10</v>
      </c>
      <c r="AL135" s="360">
        <v>20</v>
      </c>
      <c r="AM135" s="360">
        <v>0</v>
      </c>
      <c r="AN135" s="360">
        <v>0</v>
      </c>
      <c r="AO135" s="360">
        <v>120</v>
      </c>
      <c r="AP135" s="360">
        <v>0</v>
      </c>
      <c r="AQ135" s="360">
        <v>0</v>
      </c>
      <c r="AR135" s="360">
        <v>0</v>
      </c>
      <c r="AS135" s="360">
        <v>0</v>
      </c>
      <c r="AT135" s="360">
        <v>15</v>
      </c>
      <c r="AU135" s="360">
        <v>0</v>
      </c>
      <c r="AV135" s="360">
        <v>0</v>
      </c>
      <c r="AW135" s="360">
        <v>0</v>
      </c>
      <c r="AX135" s="379">
        <v>0</v>
      </c>
      <c r="AY135" s="360">
        <v>0</v>
      </c>
      <c r="AZ135" s="360">
        <v>0</v>
      </c>
      <c r="BA135" s="360">
        <v>0</v>
      </c>
      <c r="BB135" s="360">
        <v>15</v>
      </c>
      <c r="BC135" s="360">
        <v>5</v>
      </c>
      <c r="BD135" s="360">
        <v>0</v>
      </c>
      <c r="BE135" s="360">
        <v>0</v>
      </c>
      <c r="BF135" s="360">
        <v>0</v>
      </c>
      <c r="BG135" s="360">
        <v>265</v>
      </c>
      <c r="BH135" s="360">
        <v>0</v>
      </c>
      <c r="BI135" s="360">
        <v>0</v>
      </c>
      <c r="BJ135" s="360">
        <v>30</v>
      </c>
      <c r="BK135" s="360">
        <v>0</v>
      </c>
      <c r="BL135" s="360">
        <v>0</v>
      </c>
      <c r="BM135" s="360">
        <v>15</v>
      </c>
      <c r="BN135" s="360">
        <v>0</v>
      </c>
      <c r="BO135" s="360">
        <v>5</v>
      </c>
      <c r="BP135" s="360">
        <v>0</v>
      </c>
      <c r="BQ135" s="360">
        <v>0</v>
      </c>
      <c r="BR135" s="360">
        <v>20</v>
      </c>
      <c r="BS135" s="360">
        <v>0</v>
      </c>
      <c r="BT135" s="360">
        <v>0</v>
      </c>
      <c r="BU135" s="360">
        <v>20</v>
      </c>
      <c r="BV135" s="360">
        <v>0</v>
      </c>
      <c r="BW135" s="360">
        <v>0</v>
      </c>
      <c r="BX135" s="360"/>
      <c r="BY135" s="360"/>
      <c r="BZ135" s="360"/>
      <c r="CA135" s="360"/>
      <c r="CB135" s="360"/>
      <c r="CC135" s="360"/>
      <c r="CD135" s="360"/>
    </row>
    <row r="136" spans="1:82" x14ac:dyDescent="0.3">
      <c r="A136" s="54" t="s">
        <v>7598</v>
      </c>
      <c r="B136" s="362">
        <v>295</v>
      </c>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77"/>
      <c r="AY136" s="362"/>
      <c r="AZ136" s="362"/>
      <c r="BA136" s="362"/>
      <c r="BB136" s="362">
        <v>33</v>
      </c>
      <c r="BC136" s="362">
        <v>169</v>
      </c>
      <c r="BD136" s="362">
        <v>93</v>
      </c>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62"/>
      <c r="CA136" s="362"/>
      <c r="CB136" s="362"/>
      <c r="CC136" s="362"/>
      <c r="CD136" s="362"/>
    </row>
    <row r="137" spans="1:82" x14ac:dyDescent="0.3">
      <c r="A137" s="54" t="s">
        <v>7601</v>
      </c>
      <c r="B137" s="362">
        <v>12</v>
      </c>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77"/>
      <c r="AY137" s="362"/>
      <c r="AZ137" s="362"/>
      <c r="BA137" s="362"/>
      <c r="BB137" s="362"/>
      <c r="BC137" s="362">
        <v>12</v>
      </c>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362"/>
      <c r="CB137" s="362"/>
      <c r="CC137" s="362"/>
      <c r="CD137" s="362"/>
    </row>
    <row r="138" spans="1:82" s="11" customFormat="1" ht="15.75" x14ac:dyDescent="0.25">
      <c r="A138" s="259" t="s">
        <v>7610</v>
      </c>
      <c r="B138" s="360">
        <f>SUM(C138:BW138)</f>
        <v>410</v>
      </c>
      <c r="C138" s="360">
        <v>372</v>
      </c>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v>28</v>
      </c>
      <c r="AJ138" s="360"/>
      <c r="AK138" s="360"/>
      <c r="AL138" s="360"/>
      <c r="AM138" s="360"/>
      <c r="AN138" s="360"/>
      <c r="AO138" s="360"/>
      <c r="AP138" s="360"/>
      <c r="AQ138" s="360"/>
      <c r="AR138" s="360"/>
      <c r="AS138" s="360"/>
      <c r="AT138" s="360"/>
      <c r="AU138" s="360"/>
      <c r="AV138" s="360"/>
      <c r="AW138" s="360"/>
      <c r="AX138" s="379"/>
      <c r="AY138" s="360"/>
      <c r="AZ138" s="360"/>
      <c r="BA138" s="360"/>
      <c r="BB138" s="360">
        <v>10</v>
      </c>
      <c r="BC138" s="360"/>
      <c r="BD138" s="360"/>
      <c r="BE138" s="360"/>
      <c r="BF138" s="360"/>
      <c r="BG138" s="360"/>
      <c r="BH138" s="360"/>
      <c r="BI138" s="360"/>
      <c r="BJ138" s="360"/>
      <c r="BK138" s="360"/>
      <c r="BL138" s="360"/>
      <c r="BM138" s="360"/>
      <c r="BN138" s="360"/>
      <c r="BO138" s="360"/>
      <c r="BP138" s="360"/>
      <c r="BQ138" s="360"/>
      <c r="BR138" s="360"/>
      <c r="BS138" s="360"/>
      <c r="BT138" s="360"/>
      <c r="BU138" s="360"/>
      <c r="BV138" s="360"/>
      <c r="BW138" s="360"/>
      <c r="BX138" s="360"/>
      <c r="BY138" s="360"/>
      <c r="BZ138" s="360"/>
      <c r="CA138" s="360"/>
      <c r="CB138" s="360"/>
      <c r="CC138" s="360"/>
      <c r="CD138" s="360"/>
    </row>
    <row r="139" spans="1:82" s="56" customFormat="1" ht="31.5" x14ac:dyDescent="0.3">
      <c r="A139" s="259" t="s">
        <v>5352</v>
      </c>
      <c r="B139" s="360">
        <v>420</v>
      </c>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c r="AN139" s="360"/>
      <c r="AO139" s="360"/>
      <c r="AP139" s="360"/>
      <c r="AQ139" s="360"/>
      <c r="AR139" s="360"/>
      <c r="AS139" s="360"/>
      <c r="AT139" s="360"/>
      <c r="AU139" s="360"/>
      <c r="AV139" s="360"/>
      <c r="AW139" s="360"/>
      <c r="AX139" s="379"/>
      <c r="AY139" s="360"/>
      <c r="AZ139" s="360"/>
      <c r="BA139" s="360">
        <v>180</v>
      </c>
      <c r="BB139" s="360">
        <v>240</v>
      </c>
      <c r="BC139" s="360"/>
      <c r="BD139" s="360"/>
      <c r="BE139" s="360"/>
      <c r="BF139" s="360"/>
      <c r="BG139" s="360"/>
      <c r="BH139" s="360"/>
      <c r="BI139" s="360"/>
      <c r="BJ139" s="360"/>
      <c r="BK139" s="360"/>
      <c r="BL139" s="360"/>
      <c r="BM139" s="360"/>
      <c r="BN139" s="360"/>
      <c r="BO139" s="360"/>
      <c r="BP139" s="360"/>
      <c r="BQ139" s="360"/>
      <c r="BR139" s="360"/>
      <c r="BS139" s="360"/>
      <c r="BT139" s="360"/>
      <c r="BU139" s="360"/>
      <c r="BV139" s="360"/>
      <c r="BW139" s="360"/>
      <c r="BX139" s="360"/>
      <c r="BY139" s="360"/>
      <c r="BZ139" s="360"/>
      <c r="CA139" s="360"/>
      <c r="CB139" s="360"/>
      <c r="CC139" s="360"/>
      <c r="CD139" s="360"/>
    </row>
    <row r="140" spans="1:82" s="56" customFormat="1" ht="15.75" x14ac:dyDescent="0.3">
      <c r="A140" s="259" t="s">
        <v>7627</v>
      </c>
      <c r="B140" s="360">
        <v>750</v>
      </c>
      <c r="C140" s="360">
        <v>67</v>
      </c>
      <c r="D140" s="360"/>
      <c r="E140" s="360"/>
      <c r="F140" s="360"/>
      <c r="G140" s="360"/>
      <c r="H140" s="360"/>
      <c r="I140" s="360"/>
      <c r="J140" s="360"/>
      <c r="K140" s="360">
        <v>24</v>
      </c>
      <c r="L140" s="360"/>
      <c r="M140" s="360"/>
      <c r="N140" s="360"/>
      <c r="O140" s="360"/>
      <c r="P140" s="360"/>
      <c r="Q140" s="360"/>
      <c r="R140" s="360"/>
      <c r="S140" s="360"/>
      <c r="T140" s="360"/>
      <c r="U140" s="360">
        <v>15</v>
      </c>
      <c r="V140" s="360"/>
      <c r="W140" s="360"/>
      <c r="X140" s="360"/>
      <c r="Y140" s="360"/>
      <c r="Z140" s="360"/>
      <c r="AA140" s="360"/>
      <c r="AB140" s="360"/>
      <c r="AC140" s="360"/>
      <c r="AD140" s="360"/>
      <c r="AE140" s="360">
        <v>46</v>
      </c>
      <c r="AF140" s="360"/>
      <c r="AG140" s="360"/>
      <c r="AH140" s="360"/>
      <c r="AI140" s="360"/>
      <c r="AJ140" s="360"/>
      <c r="AK140" s="360">
        <v>37</v>
      </c>
      <c r="AL140" s="360">
        <v>37</v>
      </c>
      <c r="AM140" s="360"/>
      <c r="AN140" s="360"/>
      <c r="AO140" s="360">
        <v>142</v>
      </c>
      <c r="AP140" s="360"/>
      <c r="AQ140" s="360"/>
      <c r="AR140" s="360"/>
      <c r="AS140" s="360"/>
      <c r="AT140" s="360"/>
      <c r="AU140" s="360"/>
      <c r="AV140" s="360"/>
      <c r="AW140" s="360"/>
      <c r="AX140" s="379"/>
      <c r="AY140" s="360"/>
      <c r="AZ140" s="360"/>
      <c r="BA140" s="360"/>
      <c r="BB140" s="360">
        <v>112</v>
      </c>
      <c r="BC140" s="360"/>
      <c r="BD140" s="360"/>
      <c r="BE140" s="360"/>
      <c r="BF140" s="360"/>
      <c r="BG140" s="360">
        <v>176</v>
      </c>
      <c r="BH140" s="360"/>
      <c r="BI140" s="360"/>
      <c r="BJ140" s="360">
        <v>11</v>
      </c>
      <c r="BK140" s="360"/>
      <c r="BL140" s="360"/>
      <c r="BM140" s="360">
        <v>11</v>
      </c>
      <c r="BN140" s="360"/>
      <c r="BO140" s="360"/>
      <c r="BP140" s="360"/>
      <c r="BQ140" s="360"/>
      <c r="BR140" s="360">
        <v>53</v>
      </c>
      <c r="BS140" s="360"/>
      <c r="BT140" s="360"/>
      <c r="BU140" s="360">
        <v>19</v>
      </c>
      <c r="BV140" s="360"/>
      <c r="BW140" s="360"/>
      <c r="BX140" s="360"/>
      <c r="BY140" s="360"/>
      <c r="BZ140" s="360"/>
      <c r="CA140" s="360"/>
      <c r="CB140" s="360"/>
      <c r="CC140" s="360"/>
      <c r="CD140" s="360"/>
    </row>
    <row r="141" spans="1:82" s="11" customFormat="1" ht="15.75" x14ac:dyDescent="0.25">
      <c r="A141" s="259" t="s">
        <v>7644</v>
      </c>
      <c r="B141" s="360">
        <f>SUM(C141:BW141)</f>
        <v>1151</v>
      </c>
      <c r="C141" s="360">
        <v>150</v>
      </c>
      <c r="D141" s="360"/>
      <c r="E141" s="360"/>
      <c r="F141" s="360"/>
      <c r="G141" s="360">
        <v>18</v>
      </c>
      <c r="H141" s="360"/>
      <c r="I141" s="360">
        <v>6</v>
      </c>
      <c r="J141" s="360"/>
      <c r="K141" s="360"/>
      <c r="L141" s="360">
        <v>11</v>
      </c>
      <c r="M141" s="360"/>
      <c r="N141" s="360"/>
      <c r="O141" s="360">
        <v>54</v>
      </c>
      <c r="P141" s="360">
        <v>23</v>
      </c>
      <c r="Q141" s="360"/>
      <c r="R141" s="360">
        <v>15</v>
      </c>
      <c r="S141" s="360">
        <v>51</v>
      </c>
      <c r="T141" s="360">
        <v>46</v>
      </c>
      <c r="U141" s="360">
        <v>22</v>
      </c>
      <c r="V141" s="360">
        <v>16</v>
      </c>
      <c r="W141" s="360"/>
      <c r="X141" s="360"/>
      <c r="Y141" s="360"/>
      <c r="Z141" s="360"/>
      <c r="AA141" s="360"/>
      <c r="AB141" s="360"/>
      <c r="AC141" s="360"/>
      <c r="AD141" s="360"/>
      <c r="AE141" s="360">
        <v>42</v>
      </c>
      <c r="AF141" s="360"/>
      <c r="AG141" s="360"/>
      <c r="AH141" s="360"/>
      <c r="AI141" s="360">
        <v>36</v>
      </c>
      <c r="AJ141" s="360"/>
      <c r="AK141" s="360">
        <v>51</v>
      </c>
      <c r="AL141" s="360">
        <v>51</v>
      </c>
      <c r="AM141" s="360"/>
      <c r="AN141" s="360"/>
      <c r="AO141" s="360">
        <v>200</v>
      </c>
      <c r="AP141" s="360"/>
      <c r="AQ141" s="360"/>
      <c r="AR141" s="360"/>
      <c r="AS141" s="360"/>
      <c r="AT141" s="360"/>
      <c r="AU141" s="360"/>
      <c r="AV141" s="360"/>
      <c r="AW141" s="360"/>
      <c r="AX141" s="379"/>
      <c r="AY141" s="360"/>
      <c r="AZ141" s="360"/>
      <c r="BA141" s="360">
        <v>99</v>
      </c>
      <c r="BB141" s="360"/>
      <c r="BC141" s="360"/>
      <c r="BD141" s="360"/>
      <c r="BE141" s="360"/>
      <c r="BF141" s="360"/>
      <c r="BG141" s="360">
        <v>60</v>
      </c>
      <c r="BH141" s="360"/>
      <c r="BI141" s="360"/>
      <c r="BJ141" s="360">
        <v>104</v>
      </c>
      <c r="BK141" s="360"/>
      <c r="BL141" s="360"/>
      <c r="BM141" s="360">
        <v>40</v>
      </c>
      <c r="BN141" s="360"/>
      <c r="BO141" s="360"/>
      <c r="BP141" s="360"/>
      <c r="BQ141" s="360"/>
      <c r="BR141" s="360">
        <v>42</v>
      </c>
      <c r="BS141" s="360"/>
      <c r="BT141" s="360"/>
      <c r="BU141" s="360">
        <v>14</v>
      </c>
      <c r="BV141" s="360"/>
      <c r="BW141" s="360"/>
      <c r="BX141" s="360"/>
      <c r="BY141" s="360"/>
      <c r="BZ141" s="360"/>
      <c r="CA141" s="360"/>
      <c r="CB141" s="360"/>
      <c r="CC141" s="360"/>
      <c r="CD141" s="360"/>
    </row>
    <row r="142" spans="1:82" s="56" customFormat="1" ht="15.75" x14ac:dyDescent="0.3">
      <c r="A142" s="259" t="s">
        <v>7648</v>
      </c>
      <c r="B142" s="360">
        <v>345</v>
      </c>
      <c r="C142" s="360">
        <v>35</v>
      </c>
      <c r="D142" s="360"/>
      <c r="E142" s="360"/>
      <c r="F142" s="360"/>
      <c r="G142" s="360"/>
      <c r="H142" s="360"/>
      <c r="I142" s="360"/>
      <c r="J142" s="360"/>
      <c r="K142" s="360"/>
      <c r="L142" s="360"/>
      <c r="M142" s="360"/>
      <c r="N142" s="360"/>
      <c r="O142" s="360"/>
      <c r="P142" s="360"/>
      <c r="Q142" s="360"/>
      <c r="R142" s="360"/>
      <c r="S142" s="360"/>
      <c r="T142" s="360"/>
      <c r="U142" s="360">
        <v>25</v>
      </c>
      <c r="V142" s="360"/>
      <c r="W142" s="360"/>
      <c r="X142" s="360"/>
      <c r="Y142" s="360"/>
      <c r="Z142" s="360"/>
      <c r="AA142" s="360"/>
      <c r="AB142" s="360"/>
      <c r="AC142" s="360"/>
      <c r="AD142" s="360"/>
      <c r="AE142" s="360">
        <v>25</v>
      </c>
      <c r="AF142" s="360"/>
      <c r="AG142" s="360"/>
      <c r="AH142" s="360"/>
      <c r="AI142" s="360"/>
      <c r="AJ142" s="360"/>
      <c r="AK142" s="360">
        <v>25</v>
      </c>
      <c r="AL142" s="360">
        <v>25</v>
      </c>
      <c r="AM142" s="360"/>
      <c r="AN142" s="360"/>
      <c r="AO142" s="360">
        <v>75</v>
      </c>
      <c r="AP142" s="360"/>
      <c r="AQ142" s="360"/>
      <c r="AR142" s="360"/>
      <c r="AS142" s="360"/>
      <c r="AT142" s="360"/>
      <c r="AU142" s="360"/>
      <c r="AV142" s="360"/>
      <c r="AW142" s="360"/>
      <c r="AX142" s="379"/>
      <c r="AY142" s="360"/>
      <c r="AZ142" s="360"/>
      <c r="BA142" s="360"/>
      <c r="BB142" s="360"/>
      <c r="BC142" s="360">
        <v>30</v>
      </c>
      <c r="BD142" s="360"/>
      <c r="BE142" s="360"/>
      <c r="BF142" s="360"/>
      <c r="BG142" s="360">
        <v>80</v>
      </c>
      <c r="BH142" s="360"/>
      <c r="BI142" s="360"/>
      <c r="BJ142" s="360"/>
      <c r="BK142" s="360"/>
      <c r="BL142" s="360"/>
      <c r="BM142" s="360"/>
      <c r="BN142" s="360"/>
      <c r="BO142" s="360"/>
      <c r="BP142" s="360"/>
      <c r="BQ142" s="360"/>
      <c r="BR142" s="360">
        <v>25</v>
      </c>
      <c r="BS142" s="360"/>
      <c r="BT142" s="360"/>
      <c r="BU142" s="360"/>
      <c r="BV142" s="360"/>
      <c r="BW142" s="360"/>
      <c r="BX142" s="360"/>
      <c r="BY142" s="360"/>
      <c r="BZ142" s="360"/>
      <c r="CA142" s="360"/>
      <c r="CB142" s="360"/>
      <c r="CC142" s="360"/>
      <c r="CD142" s="360"/>
    </row>
    <row r="143" spans="1:82" s="56" customFormat="1" ht="15.75" x14ac:dyDescent="0.3">
      <c r="A143" s="116" t="s">
        <v>7655</v>
      </c>
      <c r="B143" s="364">
        <v>313</v>
      </c>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364"/>
      <c r="AE143" s="364"/>
      <c r="AF143" s="364"/>
      <c r="AG143" s="364"/>
      <c r="AH143" s="364"/>
      <c r="AI143" s="364">
        <v>313</v>
      </c>
      <c r="AJ143" s="364"/>
      <c r="AK143" s="364"/>
      <c r="AL143" s="364"/>
      <c r="AM143" s="364"/>
      <c r="AN143" s="364"/>
      <c r="AO143" s="364"/>
      <c r="AP143" s="364"/>
      <c r="AQ143" s="364"/>
      <c r="AR143" s="364"/>
      <c r="AS143" s="364"/>
      <c r="AT143" s="364"/>
      <c r="AU143" s="364"/>
      <c r="AV143" s="364"/>
      <c r="AW143" s="364"/>
      <c r="AX143" s="380"/>
      <c r="AY143" s="360"/>
      <c r="AZ143" s="360"/>
      <c r="BA143" s="360"/>
      <c r="BB143" s="360"/>
      <c r="BC143" s="360"/>
      <c r="BD143" s="360"/>
      <c r="BE143" s="360"/>
      <c r="BF143" s="360"/>
      <c r="BG143" s="360"/>
      <c r="BH143" s="360"/>
      <c r="BI143" s="360"/>
      <c r="BJ143" s="360"/>
      <c r="BK143" s="360"/>
      <c r="BL143" s="360"/>
      <c r="BM143" s="360"/>
      <c r="BN143" s="360"/>
      <c r="BO143" s="360"/>
      <c r="BP143" s="360"/>
      <c r="BQ143" s="360"/>
      <c r="BR143" s="360"/>
      <c r="BS143" s="360"/>
      <c r="BT143" s="360"/>
      <c r="BU143" s="360"/>
      <c r="BV143" s="360"/>
      <c r="BW143" s="360"/>
      <c r="BX143" s="360"/>
      <c r="BY143" s="360"/>
      <c r="BZ143" s="360"/>
      <c r="CA143" s="360"/>
      <c r="CB143" s="360"/>
      <c r="CC143" s="360"/>
      <c r="CD143" s="360"/>
    </row>
    <row r="144" spans="1:82" s="56" customFormat="1" ht="15.75" x14ac:dyDescent="0.3">
      <c r="A144" s="259" t="s">
        <v>7674</v>
      </c>
      <c r="B144" s="360">
        <v>1450</v>
      </c>
      <c r="C144" s="360">
        <v>180</v>
      </c>
      <c r="D144" s="360">
        <v>35</v>
      </c>
      <c r="E144" s="360"/>
      <c r="F144" s="360"/>
      <c r="G144" s="360">
        <v>35</v>
      </c>
      <c r="H144" s="360"/>
      <c r="I144" s="360">
        <v>35</v>
      </c>
      <c r="J144" s="360"/>
      <c r="K144" s="360"/>
      <c r="L144" s="360"/>
      <c r="M144" s="360"/>
      <c r="N144" s="360"/>
      <c r="O144" s="360">
        <v>20</v>
      </c>
      <c r="P144" s="360">
        <v>20</v>
      </c>
      <c r="Q144" s="360"/>
      <c r="R144" s="360">
        <v>20</v>
      </c>
      <c r="S144" s="360">
        <v>20</v>
      </c>
      <c r="T144" s="360">
        <v>20</v>
      </c>
      <c r="U144" s="360"/>
      <c r="V144" s="360">
        <v>35</v>
      </c>
      <c r="W144" s="360"/>
      <c r="X144" s="360"/>
      <c r="Y144" s="360"/>
      <c r="Z144" s="360">
        <v>35</v>
      </c>
      <c r="AA144" s="360"/>
      <c r="AB144" s="360"/>
      <c r="AC144" s="360"/>
      <c r="AD144" s="360"/>
      <c r="AE144" s="360">
        <v>35</v>
      </c>
      <c r="AF144" s="360"/>
      <c r="AG144" s="360">
        <v>30</v>
      </c>
      <c r="AH144" s="360">
        <v>35</v>
      </c>
      <c r="AI144" s="360">
        <v>35</v>
      </c>
      <c r="AJ144" s="360"/>
      <c r="AK144" s="360">
        <v>35</v>
      </c>
      <c r="AL144" s="360">
        <v>35</v>
      </c>
      <c r="AM144" s="360"/>
      <c r="AN144" s="360"/>
      <c r="AO144" s="360">
        <v>50</v>
      </c>
      <c r="AP144" s="360"/>
      <c r="AQ144" s="360"/>
      <c r="AR144" s="360"/>
      <c r="AS144" s="360"/>
      <c r="AT144" s="360"/>
      <c r="AU144" s="360"/>
      <c r="AV144" s="360"/>
      <c r="AW144" s="360"/>
      <c r="AX144" s="379"/>
      <c r="AY144" s="360"/>
      <c r="AZ144" s="360"/>
      <c r="BA144" s="360"/>
      <c r="BB144" s="360"/>
      <c r="BC144" s="360"/>
      <c r="BD144" s="360"/>
      <c r="BE144" s="360"/>
      <c r="BF144" s="360"/>
      <c r="BG144" s="360">
        <v>600</v>
      </c>
      <c r="BH144" s="360"/>
      <c r="BI144" s="360"/>
      <c r="BJ144" s="360">
        <v>35</v>
      </c>
      <c r="BK144" s="360"/>
      <c r="BL144" s="360"/>
      <c r="BM144" s="360">
        <v>35</v>
      </c>
      <c r="BN144" s="360"/>
      <c r="BO144" s="360"/>
      <c r="BP144" s="360"/>
      <c r="BQ144" s="360"/>
      <c r="BR144" s="360">
        <v>35</v>
      </c>
      <c r="BS144" s="360"/>
      <c r="BT144" s="360"/>
      <c r="BU144" s="360">
        <v>35</v>
      </c>
      <c r="BV144" s="360"/>
      <c r="BW144" s="360"/>
      <c r="BX144" s="360">
        <f>SUM(C144:BW144)</f>
        <v>1450</v>
      </c>
      <c r="BY144" s="360"/>
      <c r="BZ144" s="360"/>
      <c r="CA144" s="360"/>
      <c r="CB144" s="360"/>
      <c r="CC144" s="360"/>
      <c r="CD144" s="360"/>
    </row>
    <row r="145" spans="1:1025" s="56" customFormat="1" ht="15.75" x14ac:dyDescent="0.3">
      <c r="A145" s="259" t="s">
        <v>7700</v>
      </c>
      <c r="B145" s="360">
        <v>350</v>
      </c>
      <c r="C145" s="360">
        <v>22</v>
      </c>
      <c r="D145" s="360"/>
      <c r="E145" s="360"/>
      <c r="F145" s="360">
        <v>53</v>
      </c>
      <c r="G145" s="360"/>
      <c r="H145" s="360"/>
      <c r="I145" s="360"/>
      <c r="J145" s="360"/>
      <c r="K145" s="360">
        <v>9</v>
      </c>
      <c r="L145" s="360"/>
      <c r="M145" s="360"/>
      <c r="N145" s="360"/>
      <c r="O145" s="360"/>
      <c r="P145" s="360"/>
      <c r="Q145" s="360"/>
      <c r="R145" s="360"/>
      <c r="S145" s="360"/>
      <c r="T145" s="360"/>
      <c r="U145" s="360">
        <v>9</v>
      </c>
      <c r="V145" s="360">
        <v>10</v>
      </c>
      <c r="W145" s="360"/>
      <c r="X145" s="360"/>
      <c r="Y145" s="360"/>
      <c r="Z145" s="360"/>
      <c r="AA145" s="360"/>
      <c r="AB145" s="360"/>
      <c r="AC145" s="360"/>
      <c r="AD145" s="360"/>
      <c r="AE145" s="360">
        <v>22</v>
      </c>
      <c r="AF145" s="360"/>
      <c r="AG145" s="360"/>
      <c r="AH145" s="360"/>
      <c r="AI145" s="360"/>
      <c r="AJ145" s="360"/>
      <c r="AK145" s="360">
        <v>14</v>
      </c>
      <c r="AL145" s="360">
        <v>6</v>
      </c>
      <c r="AM145" s="360"/>
      <c r="AN145" s="360"/>
      <c r="AO145" s="360">
        <v>43</v>
      </c>
      <c r="AP145" s="360"/>
      <c r="AQ145" s="360"/>
      <c r="AR145" s="360"/>
      <c r="AS145" s="360">
        <v>11</v>
      </c>
      <c r="AT145" s="360">
        <v>6</v>
      </c>
      <c r="AU145" s="360"/>
      <c r="AV145" s="360"/>
      <c r="AW145" s="360"/>
      <c r="AX145" s="379"/>
      <c r="AY145" s="360"/>
      <c r="AZ145" s="360"/>
      <c r="BA145" s="360"/>
      <c r="BB145" s="360"/>
      <c r="BC145" s="360">
        <v>15</v>
      </c>
      <c r="BD145" s="360">
        <v>15</v>
      </c>
      <c r="BE145" s="360"/>
      <c r="BF145" s="360"/>
      <c r="BG145" s="360">
        <v>42</v>
      </c>
      <c r="BH145" s="360"/>
      <c r="BI145" s="360"/>
      <c r="BJ145" s="360">
        <v>8</v>
      </c>
      <c r="BK145" s="360"/>
      <c r="BL145" s="360"/>
      <c r="BM145" s="360"/>
      <c r="BN145" s="360"/>
      <c r="BO145" s="360"/>
      <c r="BP145" s="360"/>
      <c r="BQ145" s="360">
        <v>8</v>
      </c>
      <c r="BR145" s="360">
        <v>27</v>
      </c>
      <c r="BS145" s="360"/>
      <c r="BT145" s="360"/>
      <c r="BU145" s="360">
        <v>30</v>
      </c>
      <c r="BV145" s="360"/>
      <c r="BW145" s="360"/>
      <c r="BX145" s="360"/>
      <c r="BY145" s="360"/>
      <c r="BZ145" s="360"/>
      <c r="CA145" s="360"/>
      <c r="CB145" s="360"/>
      <c r="CC145" s="360"/>
      <c r="CD145" s="360"/>
    </row>
    <row r="146" spans="1:1025" s="11" customFormat="1" ht="15.75" x14ac:dyDescent="0.25">
      <c r="A146" s="259" t="s">
        <v>7715</v>
      </c>
      <c r="B146" s="360">
        <v>300</v>
      </c>
      <c r="C146" s="360"/>
      <c r="D146" s="360"/>
      <c r="E146" s="360"/>
      <c r="F146" s="360"/>
      <c r="G146" s="360"/>
      <c r="H146" s="360"/>
      <c r="I146" s="360"/>
      <c r="J146" s="360"/>
      <c r="K146" s="360">
        <v>220</v>
      </c>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c r="AN146" s="360"/>
      <c r="AO146" s="360"/>
      <c r="AP146" s="360"/>
      <c r="AQ146" s="360"/>
      <c r="AR146" s="360"/>
      <c r="AS146" s="360"/>
      <c r="AT146" s="360"/>
      <c r="AU146" s="360"/>
      <c r="AV146" s="360"/>
      <c r="AW146" s="360"/>
      <c r="AX146" s="379"/>
      <c r="AY146" s="360"/>
      <c r="AZ146" s="360"/>
      <c r="BA146" s="360"/>
      <c r="BB146" s="360"/>
      <c r="BC146" s="360"/>
      <c r="BD146" s="360"/>
      <c r="BE146" s="360"/>
      <c r="BF146" s="360"/>
      <c r="BG146" s="360"/>
      <c r="BH146" s="360"/>
      <c r="BI146" s="360"/>
      <c r="BJ146" s="360"/>
      <c r="BK146" s="360"/>
      <c r="BL146" s="360"/>
      <c r="BM146" s="360"/>
      <c r="BN146" s="360"/>
      <c r="BO146" s="360"/>
      <c r="BP146" s="360"/>
      <c r="BQ146" s="360"/>
      <c r="BR146" s="360"/>
      <c r="BS146" s="360"/>
      <c r="BT146" s="360"/>
      <c r="BU146" s="360"/>
      <c r="BV146" s="360"/>
      <c r="BW146" s="360"/>
      <c r="BX146" s="360"/>
      <c r="BY146" s="360"/>
      <c r="BZ146" s="360"/>
      <c r="CA146" s="360"/>
      <c r="CB146" s="360"/>
      <c r="CC146" s="360"/>
      <c r="CD146" s="360"/>
    </row>
    <row r="147" spans="1:1025" x14ac:dyDescent="0.3">
      <c r="A147" s="186" t="s">
        <v>7717</v>
      </c>
      <c r="B147" s="360">
        <v>990</v>
      </c>
      <c r="C147" s="360">
        <v>48</v>
      </c>
      <c r="D147" s="360"/>
      <c r="E147" s="360"/>
      <c r="F147" s="360">
        <v>53</v>
      </c>
      <c r="G147" s="360"/>
      <c r="H147" s="360"/>
      <c r="I147" s="360"/>
      <c r="J147" s="360"/>
      <c r="K147" s="360">
        <v>45</v>
      </c>
      <c r="L147" s="360"/>
      <c r="M147" s="360"/>
      <c r="N147" s="360"/>
      <c r="O147" s="360">
        <v>20</v>
      </c>
      <c r="P147" s="360">
        <v>30</v>
      </c>
      <c r="Q147" s="360">
        <v>18</v>
      </c>
      <c r="R147" s="360">
        <v>22</v>
      </c>
      <c r="S147" s="360">
        <v>21</v>
      </c>
      <c r="T147" s="360"/>
      <c r="U147" s="360">
        <v>35</v>
      </c>
      <c r="V147" s="360">
        <v>28</v>
      </c>
      <c r="W147" s="360"/>
      <c r="X147" s="360"/>
      <c r="Y147" s="360"/>
      <c r="Z147" s="360"/>
      <c r="AA147" s="360"/>
      <c r="AB147" s="360"/>
      <c r="AC147" s="360"/>
      <c r="AD147" s="360"/>
      <c r="AE147" s="360">
        <v>31</v>
      </c>
      <c r="AF147" s="360"/>
      <c r="AG147" s="360">
        <v>21</v>
      </c>
      <c r="AH147" s="360"/>
      <c r="AI147" s="360">
        <v>9</v>
      </c>
      <c r="AJ147" s="360"/>
      <c r="AK147" s="360">
        <v>30</v>
      </c>
      <c r="AL147" s="360">
        <v>23</v>
      </c>
      <c r="AM147" s="360"/>
      <c r="AN147" s="360"/>
      <c r="AO147" s="360">
        <v>189</v>
      </c>
      <c r="AP147" s="360"/>
      <c r="AQ147" s="360"/>
      <c r="AR147" s="360"/>
      <c r="AS147" s="360">
        <v>25</v>
      </c>
      <c r="AT147" s="360">
        <v>26</v>
      </c>
      <c r="AU147" s="360"/>
      <c r="AV147" s="360"/>
      <c r="AW147" s="360"/>
      <c r="AX147" s="379"/>
      <c r="AY147" s="360"/>
      <c r="AZ147" s="360"/>
      <c r="BA147" s="360">
        <v>22</v>
      </c>
      <c r="BB147" s="360"/>
      <c r="BC147" s="360">
        <v>35</v>
      </c>
      <c r="BD147" s="360"/>
      <c r="BE147" s="360"/>
      <c r="BF147" s="360"/>
      <c r="BG147" s="360">
        <v>199</v>
      </c>
      <c r="BH147" s="360"/>
      <c r="BI147" s="360"/>
      <c r="BJ147" s="360">
        <v>21</v>
      </c>
      <c r="BK147" s="360"/>
      <c r="BL147" s="360"/>
      <c r="BM147" s="360"/>
      <c r="BN147" s="360"/>
      <c r="BO147" s="360"/>
      <c r="BP147" s="360"/>
      <c r="BQ147" s="360"/>
      <c r="BR147" s="360">
        <v>24</v>
      </c>
      <c r="BS147" s="360"/>
      <c r="BT147" s="360"/>
      <c r="BU147" s="360">
        <v>13</v>
      </c>
      <c r="BV147" s="360"/>
      <c r="BW147" s="360"/>
      <c r="BX147" s="362"/>
      <c r="BY147" s="362"/>
      <c r="BZ147" s="362"/>
      <c r="CA147" s="362"/>
      <c r="CB147" s="362"/>
      <c r="CC147" s="362"/>
      <c r="CD147" s="362"/>
    </row>
    <row r="148" spans="1:1025" s="56" customFormat="1" ht="15.75" x14ac:dyDescent="0.3">
      <c r="A148" s="116" t="s">
        <v>7870</v>
      </c>
      <c r="B148" s="364">
        <f>C148+D148+E148+F148+G148+H148+I148+J148+K148+L148+M148+N148+O148+P148+Q148+R148+S148+T148+U148+V148+W148+X148+Y148+Z148+AA148+AB148+AC148+AD148+AE148+AF148+AG148+AH148+AI148+AJ148+AK148+AL148+AM148+AN148+AO148+AP148+AQ148+AR148+AS148+AT148+AU148+AV148+AW148+AX148+AY148+AZ148+BA148+BB148+BC148+BD148+BE148+BF148+BG148+BH148+BI148+BJ148+BK148+BL148+BM148+BN148+BO148+BP148+BQ148+BR148+BS148+BT148+BU148+BV148+BW148</f>
        <v>530</v>
      </c>
      <c r="C148" s="364">
        <v>10</v>
      </c>
      <c r="D148" s="364"/>
      <c r="E148" s="364"/>
      <c r="F148" s="364"/>
      <c r="G148" s="364">
        <v>10</v>
      </c>
      <c r="H148" s="364"/>
      <c r="I148" s="364"/>
      <c r="J148" s="364"/>
      <c r="K148" s="364">
        <v>30</v>
      </c>
      <c r="L148" s="364"/>
      <c r="M148" s="364"/>
      <c r="N148" s="364"/>
      <c r="O148" s="364"/>
      <c r="P148" s="364"/>
      <c r="Q148" s="364"/>
      <c r="R148" s="364"/>
      <c r="S148" s="364"/>
      <c r="T148" s="364"/>
      <c r="U148" s="364">
        <v>10</v>
      </c>
      <c r="V148" s="364">
        <v>10</v>
      </c>
      <c r="W148" s="364">
        <v>30</v>
      </c>
      <c r="X148" s="364"/>
      <c r="Y148" s="364"/>
      <c r="Z148" s="364"/>
      <c r="AA148" s="364"/>
      <c r="AB148" s="364"/>
      <c r="AC148" s="364"/>
      <c r="AD148" s="364"/>
      <c r="AE148" s="364">
        <v>10</v>
      </c>
      <c r="AF148" s="364"/>
      <c r="AG148" s="364">
        <v>20</v>
      </c>
      <c r="AH148" s="364">
        <v>2</v>
      </c>
      <c r="AI148" s="364">
        <v>10</v>
      </c>
      <c r="AJ148" s="364"/>
      <c r="AK148" s="364">
        <v>10</v>
      </c>
      <c r="AL148" s="364">
        <v>10</v>
      </c>
      <c r="AM148" s="364"/>
      <c r="AN148" s="364"/>
      <c r="AO148" s="364"/>
      <c r="AP148" s="364">
        <v>10</v>
      </c>
      <c r="AQ148" s="364"/>
      <c r="AR148" s="364"/>
      <c r="AS148" s="364"/>
      <c r="AT148" s="364"/>
      <c r="AU148" s="364"/>
      <c r="AV148" s="364">
        <v>10</v>
      </c>
      <c r="AW148" s="364">
        <v>30</v>
      </c>
      <c r="AX148" s="380"/>
      <c r="AY148" s="360"/>
      <c r="AZ148" s="360"/>
      <c r="BA148" s="360"/>
      <c r="BB148" s="360"/>
      <c r="BC148" s="360"/>
      <c r="BD148" s="360"/>
      <c r="BE148" s="360"/>
      <c r="BF148" s="360"/>
      <c r="BG148" s="360">
        <v>218</v>
      </c>
      <c r="BH148" s="360"/>
      <c r="BI148" s="360"/>
      <c r="BJ148" s="360">
        <v>10</v>
      </c>
      <c r="BK148" s="360"/>
      <c r="BL148" s="360">
        <v>10</v>
      </c>
      <c r="BM148" s="360">
        <v>10</v>
      </c>
      <c r="BN148" s="360"/>
      <c r="BO148" s="360">
        <v>10</v>
      </c>
      <c r="BP148" s="360">
        <v>20</v>
      </c>
      <c r="BQ148" s="360"/>
      <c r="BR148" s="360">
        <v>10</v>
      </c>
      <c r="BS148" s="360"/>
      <c r="BT148" s="360"/>
      <c r="BU148" s="360">
        <v>20</v>
      </c>
      <c r="BV148" s="360">
        <v>10</v>
      </c>
      <c r="BW148" s="360"/>
      <c r="BX148" s="360"/>
      <c r="BY148" s="360"/>
      <c r="BZ148" s="360"/>
      <c r="CA148" s="360"/>
      <c r="CB148" s="360"/>
      <c r="CC148" s="360"/>
      <c r="CD148" s="360"/>
    </row>
    <row r="149" spans="1:1025" x14ac:dyDescent="0.3">
      <c r="A149" s="259" t="s">
        <v>8015</v>
      </c>
      <c r="B149" s="362">
        <v>7</v>
      </c>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77"/>
      <c r="AY149" s="362"/>
      <c r="AZ149" s="362"/>
      <c r="BA149" s="362"/>
      <c r="BB149" s="362"/>
      <c r="BC149" s="362"/>
      <c r="BD149" s="362"/>
      <c r="BE149" s="362"/>
      <c r="BF149" s="362"/>
      <c r="BG149" s="362">
        <v>7</v>
      </c>
      <c r="BH149" s="362"/>
      <c r="BI149" s="362"/>
      <c r="BJ149" s="362"/>
      <c r="BK149" s="362"/>
      <c r="BL149" s="362"/>
      <c r="BM149" s="362"/>
      <c r="BN149" s="362"/>
      <c r="BO149" s="362"/>
      <c r="BP149" s="362"/>
      <c r="BQ149" s="362"/>
      <c r="BR149" s="362"/>
      <c r="BS149" s="362"/>
      <c r="BT149" s="362"/>
      <c r="BU149" s="362"/>
      <c r="BV149" s="362"/>
      <c r="BW149" s="362"/>
      <c r="BX149" s="362"/>
      <c r="BY149" s="362"/>
      <c r="BZ149" s="362"/>
      <c r="CA149" s="362"/>
      <c r="CB149" s="362"/>
      <c r="CC149" s="362"/>
      <c r="CD149" s="362"/>
    </row>
    <row r="150" spans="1:1025" s="188" customFormat="1" x14ac:dyDescent="0.3">
      <c r="A150" s="359" t="s">
        <v>8049</v>
      </c>
      <c r="B150" s="371">
        <v>3</v>
      </c>
      <c r="C150" s="371"/>
      <c r="D150" s="371"/>
      <c r="E150" s="371">
        <v>3</v>
      </c>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c r="AF150" s="371"/>
      <c r="AG150" s="371"/>
      <c r="AH150" s="371"/>
      <c r="AI150" s="371"/>
      <c r="AJ150" s="371"/>
      <c r="AK150" s="371"/>
      <c r="AL150" s="371"/>
      <c r="AM150" s="371"/>
      <c r="AN150" s="371"/>
      <c r="AO150" s="371"/>
      <c r="AP150" s="371"/>
      <c r="AQ150" s="371"/>
      <c r="AR150" s="371"/>
      <c r="AS150" s="371"/>
      <c r="AT150" s="371"/>
      <c r="AU150" s="371"/>
      <c r="AV150" s="371"/>
      <c r="AW150" s="371"/>
      <c r="AX150" s="385"/>
      <c r="AY150" s="371"/>
      <c r="AZ150" s="371"/>
      <c r="BA150" s="371"/>
      <c r="BB150" s="371"/>
      <c r="BC150" s="371"/>
      <c r="BD150" s="371"/>
      <c r="BE150" s="371"/>
      <c r="BF150" s="371"/>
      <c r="BG150" s="371"/>
      <c r="BH150" s="371"/>
      <c r="BI150" s="371"/>
      <c r="BJ150" s="371"/>
      <c r="BK150" s="371"/>
      <c r="BL150" s="371"/>
      <c r="BM150" s="371"/>
      <c r="BN150" s="371"/>
      <c r="BO150" s="371"/>
      <c r="BP150" s="371"/>
      <c r="BQ150" s="371"/>
      <c r="BR150" s="371"/>
      <c r="BS150" s="371"/>
      <c r="BT150" s="371"/>
      <c r="BU150" s="371"/>
      <c r="BV150" s="371"/>
      <c r="BW150" s="371"/>
      <c r="BX150" s="371"/>
      <c r="BY150" s="371"/>
      <c r="BZ150" s="371"/>
      <c r="CA150" s="371"/>
      <c r="CB150" s="371"/>
      <c r="CC150" s="371"/>
      <c r="CD150" s="371"/>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c r="AIV150" s="193"/>
      <c r="AIW150" s="193"/>
      <c r="AIX150" s="193"/>
      <c r="AIY150" s="193"/>
      <c r="AIZ150" s="193"/>
      <c r="AJA150" s="193"/>
      <c r="AJB150" s="193"/>
      <c r="AJC150" s="193"/>
      <c r="AJD150" s="193"/>
      <c r="AJE150" s="193"/>
      <c r="AJF150" s="193"/>
      <c r="AJG150" s="193"/>
      <c r="AJH150" s="193"/>
      <c r="AJI150" s="193"/>
      <c r="AJJ150" s="193"/>
      <c r="AJK150" s="193"/>
      <c r="AJL150" s="193"/>
      <c r="AJM150" s="193"/>
      <c r="AJN150" s="193"/>
      <c r="AJO150" s="193"/>
      <c r="AJP150" s="193"/>
      <c r="AJQ150" s="193"/>
      <c r="AJR150" s="193"/>
      <c r="AJS150" s="193"/>
      <c r="AJT150" s="193"/>
      <c r="AJU150" s="193"/>
      <c r="AJV150" s="193"/>
      <c r="AJW150" s="193"/>
      <c r="AJX150" s="193"/>
      <c r="AJY150" s="193"/>
      <c r="AJZ150" s="193"/>
      <c r="AKA150" s="193"/>
      <c r="AKB150" s="193"/>
      <c r="AKC150" s="193"/>
      <c r="AKD150" s="193"/>
      <c r="AKE150" s="193"/>
      <c r="AKF150" s="193"/>
      <c r="AKG150" s="193"/>
      <c r="AKH150" s="193"/>
      <c r="AKI150" s="193"/>
      <c r="AKJ150" s="193"/>
      <c r="AKK150" s="193"/>
      <c r="AKL150" s="193"/>
      <c r="AKM150" s="193"/>
      <c r="AKN150" s="193"/>
      <c r="AKO150" s="193"/>
      <c r="AKP150" s="193"/>
      <c r="AKQ150" s="193"/>
      <c r="AKR150" s="193"/>
      <c r="AKS150" s="193"/>
      <c r="AKT150" s="193"/>
      <c r="AKU150" s="193"/>
      <c r="AKV150" s="193"/>
      <c r="AKW150" s="193"/>
      <c r="AKX150" s="193"/>
      <c r="AKY150" s="193"/>
      <c r="AKZ150" s="193"/>
      <c r="ALA150" s="193"/>
      <c r="ALB150" s="193"/>
      <c r="ALC150" s="193"/>
      <c r="ALD150" s="193"/>
      <c r="ALE150" s="193"/>
      <c r="ALF150" s="193"/>
      <c r="ALG150" s="193"/>
      <c r="ALH150" s="193"/>
      <c r="ALI150" s="193"/>
      <c r="ALJ150" s="193"/>
      <c r="ALK150" s="193"/>
      <c r="ALL150" s="193"/>
      <c r="ALM150" s="193"/>
      <c r="ALN150" s="193"/>
      <c r="ALO150" s="193"/>
      <c r="ALP150" s="193"/>
      <c r="ALQ150" s="193"/>
      <c r="ALR150" s="193"/>
      <c r="ALS150" s="193"/>
      <c r="ALT150" s="193"/>
      <c r="ALU150" s="193"/>
      <c r="ALV150" s="193"/>
      <c r="ALW150" s="193"/>
      <c r="ALX150" s="193"/>
      <c r="ALY150" s="193"/>
      <c r="ALZ150" s="193"/>
      <c r="AMA150" s="193"/>
      <c r="AMB150" s="193"/>
      <c r="AMC150" s="193"/>
      <c r="AMD150" s="193"/>
      <c r="AME150" s="193"/>
      <c r="AMF150" s="193"/>
      <c r="AMG150" s="193"/>
      <c r="AMH150" s="193"/>
      <c r="AMI150" s="193"/>
      <c r="AMJ150" s="193"/>
      <c r="AMK150" s="193"/>
    </row>
    <row r="151" spans="1:1025" x14ac:dyDescent="0.3">
      <c r="A151" s="259" t="s">
        <v>8054</v>
      </c>
      <c r="B151" s="360">
        <v>12</v>
      </c>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2"/>
      <c r="AT151" s="362"/>
      <c r="AU151" s="362"/>
      <c r="AV151" s="362"/>
      <c r="AW151" s="362"/>
      <c r="AX151" s="377"/>
      <c r="AY151" s="362"/>
      <c r="AZ151" s="362"/>
      <c r="BA151" s="362"/>
      <c r="BB151" s="362"/>
      <c r="BC151" s="362">
        <v>8</v>
      </c>
      <c r="BD151" s="362">
        <v>4</v>
      </c>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62"/>
      <c r="CA151" s="362"/>
      <c r="CB151" s="362"/>
      <c r="CC151" s="362"/>
      <c r="CD151" s="362"/>
    </row>
    <row r="152" spans="1:1025" x14ac:dyDescent="0.3">
      <c r="A152" s="259" t="s">
        <v>8015</v>
      </c>
      <c r="B152" s="360">
        <v>7</v>
      </c>
      <c r="C152" s="362"/>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2"/>
      <c r="AT152" s="362"/>
      <c r="AU152" s="362"/>
      <c r="AV152" s="362"/>
      <c r="AW152" s="362"/>
      <c r="AX152" s="377"/>
      <c r="AY152" s="362"/>
      <c r="AZ152" s="362"/>
      <c r="BA152" s="362"/>
      <c r="BB152" s="362"/>
      <c r="BC152" s="362"/>
      <c r="BD152" s="362"/>
      <c r="BE152" s="362"/>
      <c r="BF152" s="362"/>
      <c r="BG152" s="362">
        <v>7</v>
      </c>
      <c r="BH152" s="362"/>
      <c r="BI152" s="362"/>
      <c r="BJ152" s="362"/>
      <c r="BK152" s="362"/>
      <c r="BL152" s="362"/>
      <c r="BM152" s="362"/>
      <c r="BN152" s="362"/>
      <c r="BO152" s="362"/>
      <c r="BP152" s="362"/>
      <c r="BQ152" s="362"/>
      <c r="BR152" s="362"/>
      <c r="BS152" s="362"/>
      <c r="BT152" s="362"/>
      <c r="BU152" s="362"/>
      <c r="BV152" s="362"/>
      <c r="BW152" s="362"/>
      <c r="BX152" s="362"/>
      <c r="BY152" s="362"/>
      <c r="BZ152" s="362"/>
      <c r="CA152" s="362"/>
      <c r="CB152" s="362"/>
      <c r="CC152" s="362"/>
      <c r="CD152" s="362"/>
    </row>
    <row r="153" spans="1:1025" s="56" customFormat="1" ht="15.75" x14ac:dyDescent="0.3">
      <c r="A153" s="259" t="s">
        <v>8055</v>
      </c>
      <c r="B153" s="360">
        <f>SUM(C153:BW153)</f>
        <v>534</v>
      </c>
      <c r="C153" s="360">
        <v>24</v>
      </c>
      <c r="D153" s="360"/>
      <c r="E153" s="360"/>
      <c r="F153" s="360"/>
      <c r="G153" s="360"/>
      <c r="H153" s="360"/>
      <c r="I153" s="360"/>
      <c r="J153" s="360"/>
      <c r="K153" s="360">
        <v>27</v>
      </c>
      <c r="L153" s="360"/>
      <c r="M153" s="360"/>
      <c r="N153" s="360"/>
      <c r="O153" s="360"/>
      <c r="P153" s="360"/>
      <c r="Q153" s="360"/>
      <c r="R153" s="360"/>
      <c r="S153" s="360"/>
      <c r="T153" s="360"/>
      <c r="U153" s="360">
        <v>20</v>
      </c>
      <c r="V153" s="360">
        <v>14</v>
      </c>
      <c r="W153" s="360"/>
      <c r="X153" s="360"/>
      <c r="Y153" s="360"/>
      <c r="Z153" s="360"/>
      <c r="AA153" s="360"/>
      <c r="AB153" s="360"/>
      <c r="AC153" s="360"/>
      <c r="AD153" s="360"/>
      <c r="AE153" s="360">
        <v>16</v>
      </c>
      <c r="AF153" s="360"/>
      <c r="AG153" s="360"/>
      <c r="AH153" s="360"/>
      <c r="AI153" s="360"/>
      <c r="AJ153" s="360"/>
      <c r="AK153" s="360">
        <v>22</v>
      </c>
      <c r="AL153" s="360">
        <v>25</v>
      </c>
      <c r="AM153" s="360"/>
      <c r="AN153" s="360"/>
      <c r="AO153" s="360">
        <v>100</v>
      </c>
      <c r="AP153" s="360"/>
      <c r="AQ153" s="360"/>
      <c r="AR153" s="360"/>
      <c r="AS153" s="360"/>
      <c r="AT153" s="360"/>
      <c r="AU153" s="360"/>
      <c r="AV153" s="360"/>
      <c r="AW153" s="360"/>
      <c r="AX153" s="379"/>
      <c r="AY153" s="360"/>
      <c r="AZ153" s="360"/>
      <c r="BA153" s="360"/>
      <c r="BB153" s="360"/>
      <c r="BC153" s="360">
        <v>54</v>
      </c>
      <c r="BD153" s="360"/>
      <c r="BE153" s="360"/>
      <c r="BF153" s="360"/>
      <c r="BG153" s="360">
        <v>160</v>
      </c>
      <c r="BH153" s="360"/>
      <c r="BI153" s="360"/>
      <c r="BJ153" s="360">
        <v>27</v>
      </c>
      <c r="BK153" s="360"/>
      <c r="BL153" s="360"/>
      <c r="BM153" s="360"/>
      <c r="BN153" s="360"/>
      <c r="BO153" s="360"/>
      <c r="BP153" s="360"/>
      <c r="BQ153" s="360"/>
      <c r="BR153" s="360">
        <v>27</v>
      </c>
      <c r="BS153" s="360"/>
      <c r="BT153" s="360"/>
      <c r="BU153" s="360">
        <v>18</v>
      </c>
      <c r="BV153" s="360"/>
      <c r="BW153" s="360"/>
      <c r="BX153" s="360"/>
      <c r="BY153" s="360"/>
      <c r="BZ153" s="360"/>
      <c r="CA153" s="360"/>
      <c r="CB153" s="360"/>
      <c r="CC153" s="360"/>
      <c r="CD153" s="360"/>
    </row>
    <row r="154" spans="1:1025" s="168" customFormat="1" ht="15.75" x14ac:dyDescent="0.3">
      <c r="A154" s="81" t="s">
        <v>8221</v>
      </c>
      <c r="B154" s="360">
        <v>880</v>
      </c>
      <c r="C154" s="360">
        <v>150</v>
      </c>
      <c r="D154" s="360"/>
      <c r="E154" s="360"/>
      <c r="F154" s="360"/>
      <c r="G154" s="360"/>
      <c r="H154" s="360"/>
      <c r="I154" s="360">
        <v>8</v>
      </c>
      <c r="J154" s="360"/>
      <c r="K154" s="360">
        <v>20</v>
      </c>
      <c r="L154" s="360">
        <v>15</v>
      </c>
      <c r="M154" s="360"/>
      <c r="N154" s="360"/>
      <c r="O154" s="360">
        <v>25</v>
      </c>
      <c r="P154" s="360">
        <v>25</v>
      </c>
      <c r="Q154" s="360"/>
      <c r="R154" s="360">
        <v>22</v>
      </c>
      <c r="S154" s="360">
        <v>25</v>
      </c>
      <c r="T154" s="360">
        <v>10</v>
      </c>
      <c r="U154" s="360">
        <v>20</v>
      </c>
      <c r="V154" s="360">
        <v>40</v>
      </c>
      <c r="W154" s="360"/>
      <c r="X154" s="360"/>
      <c r="Y154" s="360"/>
      <c r="Z154" s="360">
        <v>10</v>
      </c>
      <c r="AA154" s="360">
        <v>20</v>
      </c>
      <c r="AB154" s="360"/>
      <c r="AC154" s="360"/>
      <c r="AD154" s="360"/>
      <c r="AE154" s="360">
        <v>55</v>
      </c>
      <c r="AF154" s="360"/>
      <c r="AG154" s="360"/>
      <c r="AH154" s="360"/>
      <c r="AI154" s="360">
        <v>30</v>
      </c>
      <c r="AJ154" s="360"/>
      <c r="AK154" s="360">
        <v>45</v>
      </c>
      <c r="AL154" s="360">
        <v>45</v>
      </c>
      <c r="AM154" s="360"/>
      <c r="AN154" s="360"/>
      <c r="AO154" s="360">
        <v>35</v>
      </c>
      <c r="AP154" s="360"/>
      <c r="AQ154" s="360"/>
      <c r="AR154" s="360"/>
      <c r="AS154" s="360"/>
      <c r="AT154" s="360"/>
      <c r="AU154" s="360"/>
      <c r="AV154" s="360"/>
      <c r="AW154" s="360"/>
      <c r="AX154" s="379"/>
      <c r="AY154" s="360">
        <v>10</v>
      </c>
      <c r="AZ154" s="360">
        <v>40</v>
      </c>
      <c r="BA154" s="360"/>
      <c r="BB154" s="360"/>
      <c r="BC154" s="360">
        <v>20</v>
      </c>
      <c r="BD154" s="360"/>
      <c r="BE154" s="360"/>
      <c r="BF154" s="360"/>
      <c r="BG154" s="360">
        <v>45</v>
      </c>
      <c r="BH154" s="360"/>
      <c r="BI154" s="360"/>
      <c r="BJ154" s="360">
        <v>45</v>
      </c>
      <c r="BK154" s="360"/>
      <c r="BL154" s="360"/>
      <c r="BM154" s="360"/>
      <c r="BN154" s="360"/>
      <c r="BO154" s="360">
        <v>45</v>
      </c>
      <c r="BP154" s="360"/>
      <c r="BQ154" s="360"/>
      <c r="BR154" s="360">
        <v>45</v>
      </c>
      <c r="BS154" s="360"/>
      <c r="BT154" s="360"/>
      <c r="BU154" s="360">
        <v>30</v>
      </c>
      <c r="BV154" s="360"/>
      <c r="BW154" s="360"/>
      <c r="BX154" s="360"/>
      <c r="BY154" s="360"/>
      <c r="BZ154" s="360"/>
      <c r="CA154" s="360"/>
      <c r="CB154" s="360"/>
      <c r="CC154" s="360"/>
      <c r="CD154" s="360"/>
    </row>
    <row r="155" spans="1:1025" s="56" customFormat="1" ht="15.75" x14ac:dyDescent="0.3">
      <c r="A155" s="259" t="s">
        <v>8431</v>
      </c>
      <c r="B155" s="360">
        <v>2425</v>
      </c>
      <c r="C155" s="360">
        <v>300</v>
      </c>
      <c r="D155" s="360">
        <v>10</v>
      </c>
      <c r="E155" s="360"/>
      <c r="F155" s="360"/>
      <c r="G155" s="360">
        <v>4</v>
      </c>
      <c r="H155" s="360"/>
      <c r="I155" s="360">
        <v>6</v>
      </c>
      <c r="J155" s="360"/>
      <c r="K155" s="360">
        <v>24</v>
      </c>
      <c r="L155" s="360">
        <v>11</v>
      </c>
      <c r="M155" s="360"/>
      <c r="N155" s="360"/>
      <c r="O155" s="360">
        <v>15</v>
      </c>
      <c r="P155" s="360">
        <v>18</v>
      </c>
      <c r="Q155" s="360"/>
      <c r="R155" s="360">
        <v>34</v>
      </c>
      <c r="S155" s="360">
        <v>27</v>
      </c>
      <c r="T155" s="360">
        <v>5</v>
      </c>
      <c r="U155" s="360">
        <v>15</v>
      </c>
      <c r="V155" s="360">
        <v>37</v>
      </c>
      <c r="W155" s="360"/>
      <c r="X155" s="360"/>
      <c r="Y155" s="360"/>
      <c r="Z155" s="360">
        <v>8</v>
      </c>
      <c r="AA155" s="360"/>
      <c r="AB155" s="360"/>
      <c r="AC155" s="360"/>
      <c r="AD155" s="360"/>
      <c r="AE155" s="360">
        <v>106</v>
      </c>
      <c r="AF155" s="360"/>
      <c r="AG155" s="360"/>
      <c r="AH155" s="360"/>
      <c r="AI155" s="360">
        <v>15</v>
      </c>
      <c r="AJ155" s="360">
        <v>28</v>
      </c>
      <c r="AK155" s="360">
        <v>62</v>
      </c>
      <c r="AL155" s="360">
        <v>85</v>
      </c>
      <c r="AM155" s="360"/>
      <c r="AN155" s="360"/>
      <c r="AO155" s="360">
        <v>400</v>
      </c>
      <c r="AP155" s="360">
        <v>8</v>
      </c>
      <c r="AQ155" s="360"/>
      <c r="AR155" s="360"/>
      <c r="AS155" s="360"/>
      <c r="AT155" s="360"/>
      <c r="AU155" s="360"/>
      <c r="AV155" s="360">
        <v>4</v>
      </c>
      <c r="AW155" s="360"/>
      <c r="AX155" s="379"/>
      <c r="AY155" s="360"/>
      <c r="AZ155" s="360">
        <v>4</v>
      </c>
      <c r="BA155" s="360">
        <v>40</v>
      </c>
      <c r="BB155" s="360">
        <v>32</v>
      </c>
      <c r="BC155" s="360">
        <v>110</v>
      </c>
      <c r="BD155" s="360">
        <v>40</v>
      </c>
      <c r="BE155" s="360"/>
      <c r="BF155" s="360"/>
      <c r="BG155" s="360">
        <v>784</v>
      </c>
      <c r="BH155" s="360"/>
      <c r="BI155" s="360"/>
      <c r="BJ155" s="360">
        <v>50</v>
      </c>
      <c r="BK155" s="360"/>
      <c r="BL155" s="360"/>
      <c r="BM155" s="360">
        <v>15</v>
      </c>
      <c r="BN155" s="360"/>
      <c r="BO155" s="360"/>
      <c r="BP155" s="360"/>
      <c r="BQ155" s="360"/>
      <c r="BR155" s="360">
        <v>85</v>
      </c>
      <c r="BS155" s="360"/>
      <c r="BT155" s="360"/>
      <c r="BU155" s="360">
        <v>43</v>
      </c>
      <c r="BV155" s="360"/>
      <c r="BW155" s="360"/>
      <c r="BX155" s="360"/>
      <c r="BY155" s="360"/>
      <c r="BZ155" s="360"/>
      <c r="CA155" s="360"/>
      <c r="CB155" s="360"/>
      <c r="CC155" s="360"/>
      <c r="CD155" s="360"/>
    </row>
    <row r="156" spans="1:1025" s="56" customFormat="1" ht="15.75" x14ac:dyDescent="0.3">
      <c r="A156" s="210" t="s">
        <v>8444</v>
      </c>
      <c r="B156" s="372">
        <v>1500</v>
      </c>
      <c r="C156" s="372">
        <v>19</v>
      </c>
      <c r="D156" s="372"/>
      <c r="E156" s="372"/>
      <c r="F156" s="372"/>
      <c r="G156" s="372"/>
      <c r="H156" s="372"/>
      <c r="I156" s="372"/>
      <c r="J156" s="372"/>
      <c r="K156" s="372"/>
      <c r="L156" s="372"/>
      <c r="M156" s="372"/>
      <c r="N156" s="372"/>
      <c r="O156" s="372"/>
      <c r="P156" s="372"/>
      <c r="Q156" s="372"/>
      <c r="R156" s="372"/>
      <c r="S156" s="372"/>
      <c r="T156" s="372"/>
      <c r="U156" s="372">
        <v>18</v>
      </c>
      <c r="V156" s="372">
        <v>26</v>
      </c>
      <c r="W156" s="372"/>
      <c r="X156" s="372"/>
      <c r="Y156" s="372"/>
      <c r="Z156" s="372">
        <v>5</v>
      </c>
      <c r="AA156" s="372"/>
      <c r="AB156" s="372"/>
      <c r="AC156" s="372"/>
      <c r="AD156" s="372"/>
      <c r="AE156" s="372">
        <v>26</v>
      </c>
      <c r="AF156" s="372">
        <v>10</v>
      </c>
      <c r="AG156" s="372"/>
      <c r="AH156" s="372">
        <v>5</v>
      </c>
      <c r="AI156" s="372">
        <v>109</v>
      </c>
      <c r="AJ156" s="372"/>
      <c r="AK156" s="372">
        <v>48</v>
      </c>
      <c r="AL156" s="372">
        <v>59</v>
      </c>
      <c r="AM156" s="372"/>
      <c r="AN156" s="372"/>
      <c r="AO156" s="372"/>
      <c r="AP156" s="372"/>
      <c r="AQ156" s="372"/>
      <c r="AR156" s="372"/>
      <c r="AS156" s="372"/>
      <c r="AT156" s="372"/>
      <c r="AU156" s="372"/>
      <c r="AV156" s="372">
        <v>21</v>
      </c>
      <c r="AW156" s="372"/>
      <c r="AX156" s="380"/>
      <c r="AY156" s="360">
        <v>6</v>
      </c>
      <c r="AZ156" s="360"/>
      <c r="BA156" s="360"/>
      <c r="BB156" s="360"/>
      <c r="BC156" s="360"/>
      <c r="BD156" s="360"/>
      <c r="BE156" s="360"/>
      <c r="BF156" s="360"/>
      <c r="BG156" s="360">
        <v>673</v>
      </c>
      <c r="BH156" s="360"/>
      <c r="BI156" s="360"/>
      <c r="BJ156" s="360">
        <v>300</v>
      </c>
      <c r="BK156" s="360"/>
      <c r="BL156" s="360"/>
      <c r="BM156" s="360">
        <v>33</v>
      </c>
      <c r="BN156" s="360"/>
      <c r="BO156" s="360"/>
      <c r="BP156" s="360"/>
      <c r="BQ156" s="360"/>
      <c r="BR156" s="360">
        <v>68</v>
      </c>
      <c r="BS156" s="360"/>
      <c r="BT156" s="360"/>
      <c r="BU156" s="360">
        <v>74</v>
      </c>
      <c r="BV156" s="360"/>
      <c r="BW156" s="360"/>
      <c r="BX156" s="360"/>
      <c r="BY156" s="360"/>
      <c r="BZ156" s="360"/>
      <c r="CA156" s="360"/>
      <c r="CB156" s="360"/>
      <c r="CC156" s="360"/>
      <c r="CD156" s="360"/>
    </row>
    <row r="157" spans="1:1025" s="11" customFormat="1" ht="15.75" x14ac:dyDescent="0.25">
      <c r="A157" s="259" t="s">
        <v>8450</v>
      </c>
      <c r="B157" s="360">
        <v>353</v>
      </c>
      <c r="C157" s="360">
        <v>12</v>
      </c>
      <c r="D157" s="360"/>
      <c r="E157" s="360"/>
      <c r="F157" s="360"/>
      <c r="G157" s="360"/>
      <c r="H157" s="360"/>
      <c r="I157" s="360"/>
      <c r="J157" s="360"/>
      <c r="K157" s="360">
        <v>13</v>
      </c>
      <c r="L157" s="360"/>
      <c r="M157" s="360"/>
      <c r="N157" s="360"/>
      <c r="O157" s="360"/>
      <c r="P157" s="360"/>
      <c r="Q157" s="360"/>
      <c r="R157" s="360">
        <v>21</v>
      </c>
      <c r="S157" s="360">
        <v>14</v>
      </c>
      <c r="T157" s="360"/>
      <c r="U157" s="360">
        <v>1</v>
      </c>
      <c r="V157" s="360">
        <v>21</v>
      </c>
      <c r="W157" s="360"/>
      <c r="X157" s="360"/>
      <c r="Y157" s="360"/>
      <c r="Z157" s="360">
        <v>1</v>
      </c>
      <c r="AA157" s="360"/>
      <c r="AB157" s="360"/>
      <c r="AC157" s="360"/>
      <c r="AD157" s="360"/>
      <c r="AE157" s="360">
        <v>21</v>
      </c>
      <c r="AF157" s="360"/>
      <c r="AG157" s="360"/>
      <c r="AH157" s="360"/>
      <c r="AI157" s="360">
        <v>9</v>
      </c>
      <c r="AJ157" s="360"/>
      <c r="AK157" s="360">
        <v>34</v>
      </c>
      <c r="AL157" s="360">
        <v>32</v>
      </c>
      <c r="AM157" s="360"/>
      <c r="AN157" s="360"/>
      <c r="AO157" s="360">
        <v>17</v>
      </c>
      <c r="AP157" s="360"/>
      <c r="AQ157" s="360"/>
      <c r="AR157" s="360"/>
      <c r="AS157" s="360"/>
      <c r="AT157" s="360"/>
      <c r="AU157" s="360"/>
      <c r="AV157" s="360"/>
      <c r="AW157" s="360"/>
      <c r="AX157" s="379"/>
      <c r="AY157" s="360"/>
      <c r="AZ157" s="360"/>
      <c r="BA157" s="360" t="s">
        <v>8537</v>
      </c>
      <c r="BB157" s="360"/>
      <c r="BC157" s="360">
        <v>30</v>
      </c>
      <c r="BD157" s="360">
        <v>30</v>
      </c>
      <c r="BE157" s="360">
        <v>30</v>
      </c>
      <c r="BF157" s="360"/>
      <c r="BG157" s="360">
        <v>22</v>
      </c>
      <c r="BH157" s="360"/>
      <c r="BI157" s="360"/>
      <c r="BJ157" s="360">
        <v>15</v>
      </c>
      <c r="BK157" s="360"/>
      <c r="BL157" s="360" t="s">
        <v>8538</v>
      </c>
      <c r="BM157" s="360">
        <v>9</v>
      </c>
      <c r="BN157" s="360" t="s">
        <v>8538</v>
      </c>
      <c r="BO157" s="360"/>
      <c r="BP157" s="360"/>
      <c r="BQ157" s="360"/>
      <c r="BR157" s="360">
        <v>14</v>
      </c>
      <c r="BS157" s="360"/>
      <c r="BT157" s="360"/>
      <c r="BU157" s="360">
        <v>7</v>
      </c>
      <c r="BV157" s="360"/>
      <c r="BW157" s="360"/>
      <c r="BX157" s="360"/>
      <c r="BY157" s="360"/>
      <c r="BZ157" s="360"/>
      <c r="CA157" s="360"/>
      <c r="CB157" s="360"/>
      <c r="CC157" s="360"/>
      <c r="CD157" s="360"/>
    </row>
    <row r="158" spans="1:1025" s="11" customFormat="1" ht="15.75" x14ac:dyDescent="0.25">
      <c r="A158" s="259" t="s">
        <v>8540</v>
      </c>
      <c r="B158" s="360">
        <v>300</v>
      </c>
      <c r="C158" s="360"/>
      <c r="D158" s="360"/>
      <c r="E158" s="360"/>
      <c r="F158" s="360"/>
      <c r="G158" s="360"/>
      <c r="H158" s="360"/>
      <c r="I158" s="360"/>
      <c r="J158" s="360"/>
      <c r="K158" s="360">
        <v>300</v>
      </c>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79"/>
      <c r="AY158" s="360"/>
      <c r="AZ158" s="360"/>
      <c r="BA158" s="360"/>
      <c r="BB158" s="360"/>
      <c r="BC158" s="360"/>
      <c r="BD158" s="360"/>
      <c r="BE158" s="360"/>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360"/>
      <c r="CB158" s="360"/>
      <c r="CC158" s="360"/>
      <c r="CD158" s="360"/>
    </row>
    <row r="159" spans="1:1025" s="56" customFormat="1" ht="15.75" x14ac:dyDescent="0.3">
      <c r="A159" s="210" t="s">
        <v>8592</v>
      </c>
      <c r="B159" s="372">
        <v>1260</v>
      </c>
      <c r="C159" s="372">
        <v>3</v>
      </c>
      <c r="D159" s="372">
        <v>37</v>
      </c>
      <c r="E159" s="372"/>
      <c r="F159" s="372"/>
      <c r="G159" s="372" t="s">
        <v>3113</v>
      </c>
      <c r="H159" s="372"/>
      <c r="I159" s="372"/>
      <c r="J159" s="372"/>
      <c r="K159" s="372"/>
      <c r="L159" s="372">
        <v>16</v>
      </c>
      <c r="M159" s="372">
        <v>6</v>
      </c>
      <c r="N159" s="372"/>
      <c r="O159" s="372">
        <v>98</v>
      </c>
      <c r="P159" s="372">
        <v>34</v>
      </c>
      <c r="Q159" s="372">
        <v>10</v>
      </c>
      <c r="R159" s="372">
        <v>89</v>
      </c>
      <c r="S159" s="372">
        <v>66</v>
      </c>
      <c r="T159" s="372">
        <v>64</v>
      </c>
      <c r="U159" s="372">
        <v>8</v>
      </c>
      <c r="V159" s="372"/>
      <c r="W159" s="372"/>
      <c r="X159" s="372"/>
      <c r="Y159" s="372"/>
      <c r="Z159" s="372"/>
      <c r="AA159" s="372"/>
      <c r="AB159" s="372"/>
      <c r="AC159" s="372"/>
      <c r="AD159" s="372"/>
      <c r="AE159" s="372"/>
      <c r="AF159" s="372"/>
      <c r="AG159" s="372"/>
      <c r="AH159" s="372"/>
      <c r="AI159" s="372"/>
      <c r="AJ159" s="373" t="s">
        <v>3113</v>
      </c>
      <c r="AK159" s="372"/>
      <c r="AL159" s="372"/>
      <c r="AM159" s="372"/>
      <c r="AN159" s="372"/>
      <c r="AO159" s="372">
        <v>635</v>
      </c>
      <c r="AP159" s="372"/>
      <c r="AQ159" s="372"/>
      <c r="AR159" s="372"/>
      <c r="AS159" s="372"/>
      <c r="AT159" s="372"/>
      <c r="AU159" s="372"/>
      <c r="AV159" s="372"/>
      <c r="AW159" s="372"/>
      <c r="AX159" s="380"/>
      <c r="AY159" s="360"/>
      <c r="AZ159" s="360"/>
      <c r="BA159" s="360">
        <v>47</v>
      </c>
      <c r="BB159" s="360"/>
      <c r="BC159" s="360"/>
      <c r="BD159" s="360"/>
      <c r="BE159" s="360"/>
      <c r="BF159" s="360">
        <v>5</v>
      </c>
      <c r="BG159" s="360"/>
      <c r="BH159" s="360"/>
      <c r="BI159" s="360"/>
      <c r="BJ159" s="360">
        <v>113</v>
      </c>
      <c r="BK159" s="360"/>
      <c r="BL159" s="360"/>
      <c r="BM159" s="360"/>
      <c r="BN159" s="360"/>
      <c r="BO159" s="360">
        <v>29</v>
      </c>
      <c r="BP159" s="360"/>
      <c r="BQ159" s="360"/>
      <c r="BR159" s="360"/>
      <c r="BS159" s="360"/>
      <c r="BT159" s="360"/>
      <c r="BU159" s="360"/>
      <c r="BV159" s="360"/>
      <c r="BW159" s="360"/>
      <c r="BX159" s="360"/>
      <c r="BY159" s="360"/>
      <c r="BZ159" s="360"/>
      <c r="CA159" s="360"/>
      <c r="CB159" s="360"/>
      <c r="CC159" s="360"/>
      <c r="CD159" s="360"/>
    </row>
    <row r="160" spans="1:1025" s="56" customFormat="1" ht="15.75" x14ac:dyDescent="0.3">
      <c r="A160" s="259" t="s">
        <v>8595</v>
      </c>
      <c r="B160" s="360">
        <v>320</v>
      </c>
      <c r="C160" s="360">
        <v>31</v>
      </c>
      <c r="D160" s="360"/>
      <c r="E160" s="360"/>
      <c r="F160" s="360"/>
      <c r="G160" s="360"/>
      <c r="H160" s="360"/>
      <c r="I160" s="360"/>
      <c r="J160" s="360"/>
      <c r="K160" s="360">
        <v>12</v>
      </c>
      <c r="L160" s="360"/>
      <c r="M160" s="360"/>
      <c r="N160" s="360"/>
      <c r="O160" s="360"/>
      <c r="P160" s="360"/>
      <c r="Q160" s="360"/>
      <c r="R160" s="360"/>
      <c r="S160" s="360"/>
      <c r="T160" s="360"/>
      <c r="U160" s="360">
        <v>9</v>
      </c>
      <c r="V160" s="360"/>
      <c r="W160" s="360"/>
      <c r="X160" s="360"/>
      <c r="Y160" s="360"/>
      <c r="Z160" s="360"/>
      <c r="AA160" s="360"/>
      <c r="AB160" s="360"/>
      <c r="AC160" s="360"/>
      <c r="AD160" s="360"/>
      <c r="AE160" s="360">
        <v>15</v>
      </c>
      <c r="AF160" s="360"/>
      <c r="AG160" s="360"/>
      <c r="AH160" s="360"/>
      <c r="AI160" s="360">
        <v>2</v>
      </c>
      <c r="AJ160" s="360"/>
      <c r="AK160" s="360">
        <v>16</v>
      </c>
      <c r="AL160" s="360">
        <v>25</v>
      </c>
      <c r="AM160" s="360"/>
      <c r="AN160" s="360"/>
      <c r="AO160" s="360">
        <v>90</v>
      </c>
      <c r="AP160" s="360"/>
      <c r="AQ160" s="360"/>
      <c r="AR160" s="360"/>
      <c r="AS160" s="360"/>
      <c r="AT160" s="360"/>
      <c r="AU160" s="360"/>
      <c r="AV160" s="360"/>
      <c r="AW160" s="360"/>
      <c r="AX160" s="379"/>
      <c r="AY160" s="360"/>
      <c r="AZ160" s="360"/>
      <c r="BA160" s="360"/>
      <c r="BB160" s="360">
        <v>14</v>
      </c>
      <c r="BC160" s="360"/>
      <c r="BD160" s="360"/>
      <c r="BE160" s="360"/>
      <c r="BF160" s="360"/>
      <c r="BG160" s="360">
        <v>94</v>
      </c>
      <c r="BH160" s="360"/>
      <c r="BI160" s="360"/>
      <c r="BJ160" s="360"/>
      <c r="BK160" s="360"/>
      <c r="BL160" s="360"/>
      <c r="BM160" s="360"/>
      <c r="BN160" s="360"/>
      <c r="BO160" s="360"/>
      <c r="BP160" s="360"/>
      <c r="BQ160" s="360"/>
      <c r="BR160" s="360">
        <v>22</v>
      </c>
      <c r="BS160" s="360"/>
      <c r="BT160" s="360"/>
      <c r="BU160" s="360"/>
      <c r="BV160" s="360"/>
      <c r="BW160" s="360"/>
      <c r="BX160" s="360"/>
      <c r="BY160" s="360"/>
      <c r="BZ160" s="360"/>
      <c r="CA160" s="360"/>
      <c r="CB160" s="360"/>
      <c r="CC160" s="360"/>
      <c r="CD160" s="360"/>
    </row>
    <row r="161" spans="1:82" s="11" customFormat="1" ht="15.75" x14ac:dyDescent="0.25">
      <c r="A161" s="217" t="s">
        <v>8597</v>
      </c>
      <c r="B161" s="360">
        <v>300</v>
      </c>
      <c r="C161" s="360">
        <v>300</v>
      </c>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c r="AN161" s="360"/>
      <c r="AO161" s="360"/>
      <c r="AP161" s="360"/>
      <c r="AQ161" s="360"/>
      <c r="AR161" s="360"/>
      <c r="AS161" s="360"/>
      <c r="AT161" s="360"/>
      <c r="AU161" s="360"/>
      <c r="AV161" s="360"/>
      <c r="AW161" s="360"/>
      <c r="AX161" s="379"/>
      <c r="AY161" s="360"/>
      <c r="AZ161" s="360"/>
      <c r="BA161" s="360"/>
      <c r="BB161" s="360"/>
      <c r="BC161" s="360"/>
      <c r="BD161" s="360"/>
      <c r="BE161" s="360"/>
      <c r="BF161" s="360"/>
      <c r="BG161" s="360"/>
      <c r="BH161" s="360"/>
      <c r="BI161" s="360"/>
      <c r="BJ161" s="360"/>
      <c r="BK161" s="360"/>
      <c r="BL161" s="360"/>
      <c r="BM161" s="360"/>
      <c r="BN161" s="360"/>
      <c r="BO161" s="360"/>
      <c r="BP161" s="360"/>
      <c r="BQ161" s="360"/>
      <c r="BR161" s="360"/>
      <c r="BS161" s="360"/>
      <c r="BT161" s="360"/>
      <c r="BU161" s="360"/>
      <c r="BV161" s="360"/>
      <c r="BW161" s="360"/>
      <c r="BX161" s="360"/>
      <c r="BY161" s="360"/>
      <c r="BZ161" s="360"/>
      <c r="CA161" s="360"/>
      <c r="CB161" s="360"/>
      <c r="CC161" s="360"/>
      <c r="CD161" s="360"/>
    </row>
    <row r="162" spans="1:82" s="11" customFormat="1" ht="15.75" x14ac:dyDescent="0.25">
      <c r="A162" s="228" t="s">
        <v>8599</v>
      </c>
      <c r="B162" s="363">
        <v>20</v>
      </c>
      <c r="C162" s="363"/>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0"/>
      <c r="AZ162" s="360"/>
      <c r="BA162" s="360"/>
      <c r="BB162" s="360">
        <v>5</v>
      </c>
      <c r="BC162" s="360">
        <v>10</v>
      </c>
      <c r="BD162" s="360">
        <v>5</v>
      </c>
      <c r="BE162" s="360"/>
      <c r="BF162" s="360"/>
      <c r="BG162" s="360"/>
      <c r="BH162" s="360"/>
      <c r="BI162" s="360"/>
      <c r="BJ162" s="360"/>
      <c r="BK162" s="360"/>
      <c r="BL162" s="360"/>
      <c r="BM162" s="360"/>
      <c r="BN162" s="360"/>
      <c r="BO162" s="360"/>
      <c r="BP162" s="360"/>
      <c r="BQ162" s="360"/>
      <c r="BR162" s="360"/>
      <c r="BS162" s="360"/>
      <c r="BT162" s="360"/>
      <c r="BU162" s="360"/>
      <c r="BV162" s="360"/>
      <c r="BW162" s="360"/>
      <c r="BX162" s="360"/>
      <c r="BY162" s="360"/>
      <c r="BZ162" s="360"/>
      <c r="CA162" s="360"/>
      <c r="CB162" s="360"/>
      <c r="CC162" s="360"/>
      <c r="CD162" s="360"/>
    </row>
    <row r="163" spans="1:82" s="56" customFormat="1" ht="22.5" customHeight="1" x14ac:dyDescent="0.3">
      <c r="A163" s="259" t="s">
        <v>8659</v>
      </c>
      <c r="B163" s="360">
        <f>SUM(C163:BW163)</f>
        <v>970</v>
      </c>
      <c r="C163" s="360">
        <v>105</v>
      </c>
      <c r="D163" s="360"/>
      <c r="E163" s="360"/>
      <c r="F163" s="360"/>
      <c r="G163" s="360"/>
      <c r="H163" s="360"/>
      <c r="I163" s="360"/>
      <c r="J163" s="360"/>
      <c r="K163" s="360">
        <v>18</v>
      </c>
      <c r="L163" s="360">
        <v>3</v>
      </c>
      <c r="M163" s="360"/>
      <c r="N163" s="360"/>
      <c r="O163" s="360">
        <v>18</v>
      </c>
      <c r="P163" s="360">
        <v>18</v>
      </c>
      <c r="Q163" s="360"/>
      <c r="R163" s="360">
        <v>18</v>
      </c>
      <c r="S163" s="360">
        <v>18</v>
      </c>
      <c r="T163" s="360"/>
      <c r="U163" s="360">
        <v>6</v>
      </c>
      <c r="V163" s="360">
        <v>6</v>
      </c>
      <c r="W163" s="360"/>
      <c r="X163" s="360"/>
      <c r="Y163" s="360"/>
      <c r="Z163" s="360"/>
      <c r="AA163" s="360"/>
      <c r="AB163" s="360"/>
      <c r="AC163" s="360"/>
      <c r="AD163" s="360"/>
      <c r="AE163" s="360">
        <v>36</v>
      </c>
      <c r="AF163" s="360"/>
      <c r="AG163" s="360"/>
      <c r="AH163" s="360"/>
      <c r="AI163" s="360">
        <v>18</v>
      </c>
      <c r="AJ163" s="360"/>
      <c r="AK163" s="360">
        <v>12</v>
      </c>
      <c r="AL163" s="360">
        <v>18</v>
      </c>
      <c r="AM163" s="360"/>
      <c r="AN163" s="360"/>
      <c r="AO163" s="360">
        <v>255</v>
      </c>
      <c r="AP163" s="360"/>
      <c r="AQ163" s="360"/>
      <c r="AR163" s="360"/>
      <c r="AS163" s="360"/>
      <c r="AT163" s="360"/>
      <c r="AU163" s="360"/>
      <c r="AV163" s="360"/>
      <c r="AW163" s="360"/>
      <c r="AX163" s="379"/>
      <c r="AY163" s="360"/>
      <c r="AZ163" s="360"/>
      <c r="BA163" s="360">
        <v>14</v>
      </c>
      <c r="BB163" s="360">
        <v>42</v>
      </c>
      <c r="BC163" s="360">
        <v>30</v>
      </c>
      <c r="BD163" s="360">
        <v>9</v>
      </c>
      <c r="BE163" s="360"/>
      <c r="BF163" s="360"/>
      <c r="BG163" s="360">
        <v>265</v>
      </c>
      <c r="BH163" s="360"/>
      <c r="BI163" s="360"/>
      <c r="BJ163" s="360">
        <v>18</v>
      </c>
      <c r="BK163" s="360"/>
      <c r="BL163" s="360"/>
      <c r="BM163" s="360"/>
      <c r="BN163" s="360"/>
      <c r="BO163" s="360"/>
      <c r="BP163" s="360"/>
      <c r="BQ163" s="360"/>
      <c r="BR163" s="360">
        <v>36</v>
      </c>
      <c r="BS163" s="360"/>
      <c r="BT163" s="360"/>
      <c r="BU163" s="360">
        <v>7</v>
      </c>
      <c r="BV163" s="360"/>
      <c r="BW163" s="360"/>
      <c r="BX163" s="360"/>
      <c r="BY163" s="360"/>
      <c r="BZ163" s="360"/>
      <c r="CA163" s="360"/>
      <c r="CB163" s="360"/>
      <c r="CC163" s="360"/>
      <c r="CD163" s="360"/>
    </row>
    <row r="164" spans="1:82" s="168" customFormat="1" ht="15.75" x14ac:dyDescent="0.3">
      <c r="A164" s="81" t="s">
        <v>8221</v>
      </c>
      <c r="B164" s="360">
        <v>880</v>
      </c>
      <c r="C164" s="360">
        <v>150</v>
      </c>
      <c r="D164" s="360"/>
      <c r="E164" s="360"/>
      <c r="F164" s="360"/>
      <c r="G164" s="360"/>
      <c r="H164" s="360"/>
      <c r="I164" s="360">
        <v>8</v>
      </c>
      <c r="J164" s="360"/>
      <c r="K164" s="360">
        <v>20</v>
      </c>
      <c r="L164" s="360">
        <v>15</v>
      </c>
      <c r="M164" s="360"/>
      <c r="N164" s="360"/>
      <c r="O164" s="360">
        <v>25</v>
      </c>
      <c r="P164" s="360">
        <v>25</v>
      </c>
      <c r="Q164" s="360"/>
      <c r="R164" s="360">
        <v>22</v>
      </c>
      <c r="S164" s="360">
        <v>25</v>
      </c>
      <c r="T164" s="360">
        <v>10</v>
      </c>
      <c r="U164" s="360">
        <v>20</v>
      </c>
      <c r="V164" s="360">
        <v>40</v>
      </c>
      <c r="W164" s="360"/>
      <c r="X164" s="360"/>
      <c r="Y164" s="360"/>
      <c r="Z164" s="360">
        <v>10</v>
      </c>
      <c r="AA164" s="360">
        <v>20</v>
      </c>
      <c r="AB164" s="360"/>
      <c r="AC164" s="360"/>
      <c r="AD164" s="360"/>
      <c r="AE164" s="360">
        <v>55</v>
      </c>
      <c r="AF164" s="360"/>
      <c r="AG164" s="360"/>
      <c r="AH164" s="360"/>
      <c r="AI164" s="360">
        <v>30</v>
      </c>
      <c r="AJ164" s="360"/>
      <c r="AK164" s="360">
        <v>45</v>
      </c>
      <c r="AL164" s="360">
        <v>45</v>
      </c>
      <c r="AM164" s="360"/>
      <c r="AN164" s="360"/>
      <c r="AO164" s="360">
        <v>35</v>
      </c>
      <c r="AP164" s="360"/>
      <c r="AQ164" s="360"/>
      <c r="AR164" s="360"/>
      <c r="AS164" s="360"/>
      <c r="AT164" s="360"/>
      <c r="AU164" s="360"/>
      <c r="AV164" s="360"/>
      <c r="AW164" s="360"/>
      <c r="AX164" s="379"/>
      <c r="AY164" s="360">
        <v>10</v>
      </c>
      <c r="AZ164" s="360">
        <v>40</v>
      </c>
      <c r="BA164" s="360"/>
      <c r="BB164" s="360"/>
      <c r="BC164" s="360">
        <v>20</v>
      </c>
      <c r="BD164" s="360"/>
      <c r="BE164" s="360"/>
      <c r="BF164" s="360"/>
      <c r="BG164" s="360">
        <v>45</v>
      </c>
      <c r="BH164" s="360"/>
      <c r="BI164" s="360"/>
      <c r="BJ164" s="360">
        <v>45</v>
      </c>
      <c r="BK164" s="360"/>
      <c r="BL164" s="360"/>
      <c r="BM164" s="360"/>
      <c r="BN164" s="360"/>
      <c r="BO164" s="360">
        <v>45</v>
      </c>
      <c r="BP164" s="360"/>
      <c r="BQ164" s="360"/>
      <c r="BR164" s="360">
        <v>45</v>
      </c>
      <c r="BS164" s="360"/>
      <c r="BT164" s="360"/>
      <c r="BU164" s="360">
        <v>30</v>
      </c>
      <c r="BV164" s="360"/>
      <c r="BW164" s="360"/>
      <c r="BX164" s="360"/>
      <c r="BY164" s="360"/>
      <c r="BZ164" s="360"/>
      <c r="CA164" s="360"/>
      <c r="CB164" s="360"/>
      <c r="CC164" s="360"/>
      <c r="CD164" s="360"/>
    </row>
    <row r="165" spans="1:82" s="56" customFormat="1" ht="15.75" x14ac:dyDescent="0.3">
      <c r="A165" s="259" t="s">
        <v>8916</v>
      </c>
      <c r="B165" s="360">
        <v>500</v>
      </c>
      <c r="C165" s="360">
        <v>18</v>
      </c>
      <c r="D165" s="360">
        <v>55</v>
      </c>
      <c r="E165" s="360"/>
      <c r="F165" s="360"/>
      <c r="G165" s="360">
        <v>0</v>
      </c>
      <c r="H165" s="360">
        <v>14</v>
      </c>
      <c r="I165" s="360"/>
      <c r="J165" s="360"/>
      <c r="K165" s="360">
        <v>11</v>
      </c>
      <c r="L165" s="360">
        <v>29</v>
      </c>
      <c r="M165" s="360">
        <v>16</v>
      </c>
      <c r="N165" s="360">
        <v>16</v>
      </c>
      <c r="O165" s="360">
        <v>8</v>
      </c>
      <c r="P165" s="360">
        <v>44</v>
      </c>
      <c r="Q165" s="360">
        <v>21</v>
      </c>
      <c r="R165" s="360">
        <v>65</v>
      </c>
      <c r="S165" s="360">
        <v>22</v>
      </c>
      <c r="T165" s="360">
        <v>15</v>
      </c>
      <c r="U165" s="360"/>
      <c r="V165" s="360"/>
      <c r="W165" s="360"/>
      <c r="X165" s="360"/>
      <c r="Y165" s="360"/>
      <c r="Z165" s="360"/>
      <c r="AA165" s="360"/>
      <c r="AB165" s="360"/>
      <c r="AC165" s="360"/>
      <c r="AD165" s="360"/>
      <c r="AE165" s="360"/>
      <c r="AF165" s="360">
        <v>16</v>
      </c>
      <c r="AG165" s="360"/>
      <c r="AH165" s="360">
        <v>21</v>
      </c>
      <c r="AI165" s="360"/>
      <c r="AJ165" s="360"/>
      <c r="AK165" s="360"/>
      <c r="AL165" s="360"/>
      <c r="AM165" s="360"/>
      <c r="AN165" s="360"/>
      <c r="AO165" s="360">
        <v>16</v>
      </c>
      <c r="AP165" s="360"/>
      <c r="AQ165" s="360">
        <v>16</v>
      </c>
      <c r="AR165" s="360"/>
      <c r="AS165" s="360"/>
      <c r="AT165" s="360"/>
      <c r="AU165" s="360"/>
      <c r="AV165" s="360">
        <v>8</v>
      </c>
      <c r="AW165" s="360"/>
      <c r="AX165" s="379"/>
      <c r="AY165" s="360"/>
      <c r="AZ165" s="360"/>
      <c r="BA165" s="360">
        <v>42</v>
      </c>
      <c r="BB165" s="360"/>
      <c r="BC165" s="360"/>
      <c r="BD165" s="360"/>
      <c r="BE165" s="360"/>
      <c r="BF165" s="360">
        <v>15</v>
      </c>
      <c r="BG165" s="360"/>
      <c r="BH165" s="360"/>
      <c r="BI165" s="360"/>
      <c r="BJ165" s="360">
        <v>32</v>
      </c>
      <c r="BK165" s="360"/>
      <c r="BL165" s="360"/>
      <c r="BM165" s="360"/>
      <c r="BN165" s="360"/>
      <c r="BO165" s="360"/>
      <c r="BP165" s="360"/>
      <c r="BQ165" s="360"/>
      <c r="BR165" s="360"/>
      <c r="BS165" s="360"/>
      <c r="BT165" s="360"/>
      <c r="BU165" s="360"/>
      <c r="BV165" s="360"/>
      <c r="BW165" s="360"/>
      <c r="BX165" s="360"/>
      <c r="BY165" s="360"/>
      <c r="BZ165" s="360"/>
      <c r="CA165" s="360"/>
      <c r="CB165" s="360"/>
      <c r="CC165" s="360"/>
      <c r="CD165" s="360"/>
    </row>
    <row r="166" spans="1:82" s="56" customFormat="1" ht="15.75" x14ac:dyDescent="0.3">
      <c r="A166" s="259" t="s">
        <v>8925</v>
      </c>
      <c r="B166" s="360">
        <f>C166+F166+I166+K166+O166+P166+R166+S166+T166+U166+V166+AE166+AG166+AI166+AK166+AL166+AO166+AS166+AT166+AW166+BA166+BC166+BD166+BG166+BN166+BO166+BQ166+BR166+BU166</f>
        <v>700</v>
      </c>
      <c r="C166" s="360">
        <v>23</v>
      </c>
      <c r="D166" s="360"/>
      <c r="E166" s="360"/>
      <c r="F166" s="360">
        <v>30</v>
      </c>
      <c r="G166" s="360"/>
      <c r="H166" s="360"/>
      <c r="I166" s="360">
        <v>6</v>
      </c>
      <c r="J166" s="360"/>
      <c r="K166" s="360">
        <v>8</v>
      </c>
      <c r="L166" s="360"/>
      <c r="M166" s="360"/>
      <c r="N166" s="360"/>
      <c r="O166" s="360"/>
      <c r="P166" s="360"/>
      <c r="Q166" s="360"/>
      <c r="R166" s="360"/>
      <c r="S166" s="360"/>
      <c r="T166" s="360"/>
      <c r="U166" s="360">
        <v>6</v>
      </c>
      <c r="V166" s="360">
        <v>9</v>
      </c>
      <c r="W166" s="360"/>
      <c r="X166" s="360"/>
      <c r="Y166" s="360"/>
      <c r="Z166" s="360"/>
      <c r="AA166" s="360"/>
      <c r="AB166" s="360"/>
      <c r="AC166" s="360"/>
      <c r="AD166" s="360"/>
      <c r="AE166" s="360">
        <v>17</v>
      </c>
      <c r="AF166" s="360"/>
      <c r="AG166" s="360">
        <v>85</v>
      </c>
      <c r="AH166" s="360"/>
      <c r="AI166" s="360">
        <v>7</v>
      </c>
      <c r="AJ166" s="360"/>
      <c r="AK166" s="360">
        <v>30</v>
      </c>
      <c r="AL166" s="360">
        <v>22</v>
      </c>
      <c r="AM166" s="360"/>
      <c r="AN166" s="360"/>
      <c r="AO166" s="360">
        <v>127</v>
      </c>
      <c r="AP166" s="360"/>
      <c r="AQ166" s="360"/>
      <c r="AR166" s="360"/>
      <c r="AS166" s="360">
        <v>17</v>
      </c>
      <c r="AT166" s="360">
        <v>23</v>
      </c>
      <c r="AU166" s="360"/>
      <c r="AV166" s="360"/>
      <c r="AW166" s="360"/>
      <c r="AX166" s="379"/>
      <c r="AY166" s="360"/>
      <c r="AZ166" s="360"/>
      <c r="BA166" s="360">
        <v>4</v>
      </c>
      <c r="BB166" s="360"/>
      <c r="BC166" s="360">
        <v>44</v>
      </c>
      <c r="BD166" s="360">
        <v>3</v>
      </c>
      <c r="BE166" s="360"/>
      <c r="BF166" s="360"/>
      <c r="BG166" s="360">
        <v>179</v>
      </c>
      <c r="BH166" s="360"/>
      <c r="BI166" s="360"/>
      <c r="BJ166" s="360"/>
      <c r="BK166" s="360"/>
      <c r="BL166" s="360"/>
      <c r="BM166" s="360"/>
      <c r="BN166" s="360"/>
      <c r="BO166" s="360">
        <v>2</v>
      </c>
      <c r="BP166" s="360"/>
      <c r="BQ166" s="360">
        <v>27</v>
      </c>
      <c r="BR166" s="360">
        <v>22</v>
      </c>
      <c r="BS166" s="360"/>
      <c r="BT166" s="360"/>
      <c r="BU166" s="360">
        <v>9</v>
      </c>
      <c r="BV166" s="360"/>
      <c r="BW166" s="360"/>
      <c r="BX166" s="360"/>
      <c r="BY166" s="360"/>
      <c r="BZ166" s="360"/>
      <c r="CA166" s="360"/>
      <c r="CB166" s="360"/>
      <c r="CC166" s="360"/>
      <c r="CD166" s="360"/>
    </row>
    <row r="167" spans="1:82" s="56" customFormat="1" ht="15.75" x14ac:dyDescent="0.3">
      <c r="A167" s="210" t="s">
        <v>8953</v>
      </c>
      <c r="B167" s="372">
        <v>2620</v>
      </c>
      <c r="C167" s="372">
        <v>480</v>
      </c>
      <c r="D167" s="372">
        <v>23</v>
      </c>
      <c r="E167" s="372"/>
      <c r="F167" s="372"/>
      <c r="G167" s="372">
        <v>46</v>
      </c>
      <c r="H167" s="372">
        <v>23</v>
      </c>
      <c r="I167" s="372">
        <v>29</v>
      </c>
      <c r="J167" s="372"/>
      <c r="K167" s="372"/>
      <c r="L167" s="372"/>
      <c r="M167" s="372"/>
      <c r="N167" s="372"/>
      <c r="O167" s="372"/>
      <c r="P167" s="372"/>
      <c r="Q167" s="372"/>
      <c r="R167" s="372"/>
      <c r="S167" s="372"/>
      <c r="T167" s="372"/>
      <c r="U167" s="372">
        <v>46</v>
      </c>
      <c r="V167" s="372">
        <v>40</v>
      </c>
      <c r="W167" s="372"/>
      <c r="X167" s="372"/>
      <c r="Y167" s="372"/>
      <c r="Z167" s="372">
        <v>23</v>
      </c>
      <c r="AA167" s="372"/>
      <c r="AB167" s="372"/>
      <c r="AC167" s="372"/>
      <c r="AD167" s="372"/>
      <c r="AE167" s="372">
        <v>52</v>
      </c>
      <c r="AF167" s="372"/>
      <c r="AG167" s="372"/>
      <c r="AH167" s="372"/>
      <c r="AI167" s="372">
        <v>92</v>
      </c>
      <c r="AJ167" s="372"/>
      <c r="AK167" s="372">
        <v>69</v>
      </c>
      <c r="AL167" s="372">
        <v>69</v>
      </c>
      <c r="AM167" s="372"/>
      <c r="AN167" s="372"/>
      <c r="AO167" s="372"/>
      <c r="AP167" s="372"/>
      <c r="AQ167" s="372">
        <v>23</v>
      </c>
      <c r="AR167" s="372"/>
      <c r="AS167" s="372"/>
      <c r="AT167" s="372"/>
      <c r="AU167" s="372"/>
      <c r="AV167" s="372">
        <v>23</v>
      </c>
      <c r="AW167" s="372"/>
      <c r="AX167" s="380"/>
      <c r="AY167" s="360"/>
      <c r="AZ167" s="360"/>
      <c r="BA167" s="360"/>
      <c r="BB167" s="360"/>
      <c r="BC167" s="360">
        <v>204</v>
      </c>
      <c r="BD167" s="360">
        <v>46</v>
      </c>
      <c r="BE167" s="360"/>
      <c r="BF167" s="360">
        <v>6</v>
      </c>
      <c r="BG167" s="360">
        <v>1095</v>
      </c>
      <c r="BH167" s="360"/>
      <c r="BI167" s="360"/>
      <c r="BJ167" s="360">
        <v>58</v>
      </c>
      <c r="BK167" s="360"/>
      <c r="BL167" s="360"/>
      <c r="BM167" s="360">
        <v>23</v>
      </c>
      <c r="BN167" s="360"/>
      <c r="BO167" s="360"/>
      <c r="BP167" s="360"/>
      <c r="BQ167" s="360"/>
      <c r="BR167" s="360">
        <v>104</v>
      </c>
      <c r="BS167" s="360"/>
      <c r="BT167" s="360"/>
      <c r="BU167" s="360">
        <v>46</v>
      </c>
      <c r="BV167" s="360"/>
      <c r="BW167" s="360"/>
      <c r="BX167" s="360"/>
      <c r="BY167" s="360"/>
      <c r="BZ167" s="360"/>
      <c r="CA167" s="360"/>
      <c r="CB167" s="360"/>
      <c r="CC167" s="360"/>
      <c r="CD167" s="360"/>
    </row>
    <row r="168" spans="1:82" x14ac:dyDescent="0.3">
      <c r="A168" s="54" t="s">
        <v>8960</v>
      </c>
      <c r="B168" s="362">
        <v>9</v>
      </c>
      <c r="C168" s="362"/>
      <c r="D168" s="362"/>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v>7</v>
      </c>
      <c r="AJ168" s="362"/>
      <c r="AK168" s="362"/>
      <c r="AL168" s="362"/>
      <c r="AM168" s="362"/>
      <c r="AN168" s="362"/>
      <c r="AO168" s="362"/>
      <c r="AP168" s="362"/>
      <c r="AQ168" s="362"/>
      <c r="AR168" s="362"/>
      <c r="AS168" s="362"/>
      <c r="AT168" s="362"/>
      <c r="AU168" s="362">
        <v>2</v>
      </c>
      <c r="AV168" s="362"/>
      <c r="AW168" s="362"/>
      <c r="AX168" s="377"/>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row>
    <row r="169" spans="1:82" x14ac:dyDescent="0.3">
      <c r="A169" s="226" t="s">
        <v>8962</v>
      </c>
      <c r="B169" s="362">
        <v>120</v>
      </c>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77"/>
      <c r="AY169" s="362"/>
      <c r="AZ169" s="362"/>
      <c r="BA169" s="362"/>
      <c r="BB169" s="362"/>
      <c r="BC169" s="362"/>
      <c r="BD169" s="362"/>
      <c r="BE169" s="362"/>
      <c r="BF169" s="362"/>
      <c r="BG169" s="362">
        <v>100</v>
      </c>
      <c r="BH169" s="362"/>
      <c r="BI169" s="362"/>
      <c r="BJ169" s="362"/>
      <c r="BK169" s="362"/>
      <c r="BL169" s="362"/>
      <c r="BM169" s="362"/>
      <c r="BN169" s="362"/>
      <c r="BO169" s="362"/>
      <c r="BP169" s="362"/>
      <c r="BQ169" s="362"/>
      <c r="BR169" s="362">
        <v>20</v>
      </c>
      <c r="BS169" s="362"/>
      <c r="BT169" s="362"/>
      <c r="BU169" s="362"/>
      <c r="BV169" s="362"/>
      <c r="BW169" s="362"/>
      <c r="BX169" s="362"/>
      <c r="BY169" s="362"/>
      <c r="BZ169" s="362"/>
      <c r="CA169" s="362"/>
      <c r="CB169" s="362"/>
      <c r="CC169" s="362"/>
      <c r="CD169" s="362"/>
    </row>
    <row r="170" spans="1:82" s="56" customFormat="1" ht="15.75" x14ac:dyDescent="0.3">
      <c r="A170" s="210" t="s">
        <v>8963</v>
      </c>
      <c r="B170" s="372">
        <v>45</v>
      </c>
      <c r="C170" s="372">
        <v>25</v>
      </c>
      <c r="D170" s="372"/>
      <c r="E170" s="372"/>
      <c r="F170" s="372"/>
      <c r="G170" s="372"/>
      <c r="H170" s="372"/>
      <c r="I170" s="372"/>
      <c r="J170" s="372"/>
      <c r="K170" s="372"/>
      <c r="L170" s="372"/>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c r="AI170" s="372"/>
      <c r="AJ170" s="372"/>
      <c r="AK170" s="372"/>
      <c r="AL170" s="372"/>
      <c r="AM170" s="372"/>
      <c r="AN170" s="372"/>
      <c r="AO170" s="372"/>
      <c r="AP170" s="372"/>
      <c r="AQ170" s="372"/>
      <c r="AR170" s="372"/>
      <c r="AS170" s="372"/>
      <c r="AT170" s="372"/>
      <c r="AU170" s="372"/>
      <c r="AV170" s="372"/>
      <c r="AW170" s="372"/>
      <c r="AX170" s="380"/>
      <c r="AY170" s="360"/>
      <c r="AZ170" s="360"/>
      <c r="BA170" s="360"/>
      <c r="BB170" s="360"/>
      <c r="BC170" s="360"/>
      <c r="BD170" s="360"/>
      <c r="BE170" s="360"/>
      <c r="BF170" s="360"/>
      <c r="BG170" s="360"/>
      <c r="BH170" s="360"/>
      <c r="BI170" s="360"/>
      <c r="BJ170" s="360"/>
      <c r="BK170" s="360"/>
      <c r="BL170" s="360">
        <v>10</v>
      </c>
      <c r="BM170" s="360">
        <v>10</v>
      </c>
      <c r="BN170" s="360"/>
      <c r="BO170" s="360"/>
      <c r="BP170" s="360"/>
      <c r="BQ170" s="360"/>
      <c r="BR170" s="360"/>
      <c r="BS170" s="360"/>
      <c r="BT170" s="360"/>
      <c r="BU170" s="360"/>
      <c r="BV170" s="360"/>
      <c r="BW170" s="360"/>
      <c r="BX170" s="360"/>
      <c r="BY170" s="360"/>
      <c r="BZ170" s="360"/>
      <c r="CA170" s="360"/>
      <c r="CB170" s="360"/>
      <c r="CC170" s="360"/>
      <c r="CD170" s="360"/>
    </row>
    <row r="171" spans="1:82" x14ac:dyDescent="0.3">
      <c r="A171" s="54" t="s">
        <v>8964</v>
      </c>
      <c r="B171" s="362">
        <v>3.6</v>
      </c>
      <c r="C171" s="362"/>
      <c r="D171" s="362"/>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77"/>
      <c r="AY171" s="362"/>
      <c r="AZ171" s="362"/>
      <c r="BA171" s="362"/>
      <c r="BB171" s="362"/>
      <c r="BC171" s="362">
        <v>3.6</v>
      </c>
      <c r="BD171" s="362"/>
      <c r="BE171" s="362"/>
      <c r="BF171" s="362"/>
      <c r="BG171" s="362"/>
      <c r="BH171" s="362"/>
      <c r="BI171" s="362"/>
      <c r="BJ171" s="362"/>
      <c r="BK171" s="362"/>
      <c r="BL171" s="362"/>
      <c r="BM171" s="362"/>
      <c r="BN171" s="362"/>
      <c r="BO171" s="362"/>
      <c r="BP171" s="362"/>
      <c r="BQ171" s="362"/>
      <c r="BR171" s="362"/>
      <c r="BS171" s="362"/>
      <c r="BT171" s="362"/>
      <c r="BU171" s="362"/>
      <c r="BV171" s="362"/>
      <c r="BW171" s="362"/>
      <c r="BX171" s="362"/>
      <c r="BY171" s="362"/>
      <c r="BZ171" s="362"/>
      <c r="CA171" s="362"/>
      <c r="CB171" s="362"/>
      <c r="CC171" s="362"/>
      <c r="CD171" s="362"/>
    </row>
    <row r="172" spans="1:82" s="56" customFormat="1" ht="15.75" x14ac:dyDescent="0.3">
      <c r="A172" s="228" t="s">
        <v>8965</v>
      </c>
      <c r="B172" s="360">
        <v>2469</v>
      </c>
      <c r="C172" s="360">
        <v>400</v>
      </c>
      <c r="D172" s="360"/>
      <c r="E172" s="360"/>
      <c r="F172" s="360">
        <v>16</v>
      </c>
      <c r="G172" s="360"/>
      <c r="H172" s="360"/>
      <c r="I172" s="360"/>
      <c r="J172" s="360"/>
      <c r="K172" s="360">
        <v>16</v>
      </c>
      <c r="L172" s="360">
        <v>15</v>
      </c>
      <c r="M172" s="360"/>
      <c r="N172" s="360"/>
      <c r="O172" s="360">
        <v>16</v>
      </c>
      <c r="P172" s="360">
        <v>16</v>
      </c>
      <c r="Q172" s="360"/>
      <c r="R172" s="360">
        <v>25</v>
      </c>
      <c r="S172" s="360">
        <v>25</v>
      </c>
      <c r="T172" s="360">
        <v>25</v>
      </c>
      <c r="U172" s="360">
        <v>16</v>
      </c>
      <c r="V172" s="360">
        <v>18</v>
      </c>
      <c r="W172" s="360">
        <v>350</v>
      </c>
      <c r="X172" s="360"/>
      <c r="Y172" s="360"/>
      <c r="Z172" s="360">
        <v>5</v>
      </c>
      <c r="AA172" s="360">
        <v>25</v>
      </c>
      <c r="AB172" s="360"/>
      <c r="AC172" s="360"/>
      <c r="AD172" s="360"/>
      <c r="AE172" s="360">
        <v>16</v>
      </c>
      <c r="AF172" s="360"/>
      <c r="AG172" s="360">
        <v>35</v>
      </c>
      <c r="AH172" s="360"/>
      <c r="AI172" s="360"/>
      <c r="AJ172" s="360"/>
      <c r="AK172" s="360">
        <v>16</v>
      </c>
      <c r="AL172" s="360">
        <v>25</v>
      </c>
      <c r="AM172" s="360"/>
      <c r="AN172" s="360">
        <v>3</v>
      </c>
      <c r="AO172" s="360">
        <v>252</v>
      </c>
      <c r="AP172" s="360"/>
      <c r="AQ172" s="360">
        <v>5</v>
      </c>
      <c r="AR172" s="360">
        <v>0</v>
      </c>
      <c r="AS172" s="360">
        <v>25</v>
      </c>
      <c r="AT172" s="360">
        <v>25</v>
      </c>
      <c r="AU172" s="360"/>
      <c r="AV172" s="360"/>
      <c r="AW172" s="360">
        <v>152</v>
      </c>
      <c r="AX172" s="379"/>
      <c r="AY172" s="360"/>
      <c r="AZ172" s="360"/>
      <c r="BA172" s="360">
        <v>106</v>
      </c>
      <c r="BB172" s="360">
        <v>0</v>
      </c>
      <c r="BC172" s="360">
        <v>102</v>
      </c>
      <c r="BD172" s="360">
        <v>26</v>
      </c>
      <c r="BE172" s="360">
        <v>16</v>
      </c>
      <c r="BF172" s="360">
        <v>15</v>
      </c>
      <c r="BG172" s="360">
        <v>152</v>
      </c>
      <c r="BH172" s="360"/>
      <c r="BI172" s="360"/>
      <c r="BJ172" s="360">
        <v>25</v>
      </c>
      <c r="BK172" s="360"/>
      <c r="BL172" s="360">
        <v>30</v>
      </c>
      <c r="BM172" s="360">
        <v>29</v>
      </c>
      <c r="BN172" s="360">
        <v>22</v>
      </c>
      <c r="BO172" s="360">
        <v>78</v>
      </c>
      <c r="BP172" s="360">
        <v>250</v>
      </c>
      <c r="BQ172" s="360"/>
      <c r="BR172" s="360">
        <v>53</v>
      </c>
      <c r="BS172" s="360"/>
      <c r="BT172" s="360"/>
      <c r="BU172" s="360">
        <v>23</v>
      </c>
      <c r="BV172" s="360">
        <v>20</v>
      </c>
      <c r="BW172" s="360"/>
      <c r="BX172" s="360"/>
      <c r="BY172" s="360"/>
      <c r="BZ172" s="360"/>
      <c r="CA172" s="360"/>
      <c r="CB172" s="360"/>
      <c r="CC172" s="360"/>
      <c r="CD172" s="360"/>
    </row>
    <row r="173" spans="1:82" s="214" customFormat="1" x14ac:dyDescent="0.3">
      <c r="A173" s="211" t="s">
        <v>9089</v>
      </c>
      <c r="B173" s="374">
        <v>395</v>
      </c>
      <c r="C173" s="374">
        <v>56</v>
      </c>
      <c r="D173" s="374"/>
      <c r="E173" s="374"/>
      <c r="F173" s="374"/>
      <c r="G173" s="374"/>
      <c r="H173" s="374"/>
      <c r="I173" s="374"/>
      <c r="J173" s="374"/>
      <c r="K173" s="374">
        <v>6</v>
      </c>
      <c r="L173" s="374"/>
      <c r="M173" s="374"/>
      <c r="N173" s="374"/>
      <c r="O173" s="374"/>
      <c r="P173" s="374"/>
      <c r="Q173" s="374"/>
      <c r="R173" s="374"/>
      <c r="S173" s="374"/>
      <c r="T173" s="374"/>
      <c r="U173" s="374"/>
      <c r="V173" s="374"/>
      <c r="W173" s="374"/>
      <c r="X173" s="374"/>
      <c r="Y173" s="374"/>
      <c r="Z173" s="374"/>
      <c r="AA173" s="374"/>
      <c r="AB173" s="374"/>
      <c r="AC173" s="374"/>
      <c r="AD173" s="374"/>
      <c r="AE173" s="374">
        <v>13</v>
      </c>
      <c r="AF173" s="374"/>
      <c r="AG173" s="374"/>
      <c r="AH173" s="374"/>
      <c r="AI173" s="374">
        <v>7</v>
      </c>
      <c r="AJ173" s="374"/>
      <c r="AK173" s="374">
        <v>7</v>
      </c>
      <c r="AL173" s="374">
        <v>20</v>
      </c>
      <c r="AM173" s="374"/>
      <c r="AN173" s="374"/>
      <c r="AO173" s="374">
        <v>113</v>
      </c>
      <c r="AP173" s="374"/>
      <c r="AQ173" s="374"/>
      <c r="AR173" s="374"/>
      <c r="AS173" s="374"/>
      <c r="AT173" s="374"/>
      <c r="AU173" s="374"/>
      <c r="AV173" s="374"/>
      <c r="AW173" s="374"/>
      <c r="AX173" s="386"/>
      <c r="AY173" s="362"/>
      <c r="AZ173" s="362"/>
      <c r="BA173" s="362">
        <v>8</v>
      </c>
      <c r="BB173" s="362">
        <v>12</v>
      </c>
      <c r="BC173" s="362">
        <v>20</v>
      </c>
      <c r="BD173" s="362">
        <v>12</v>
      </c>
      <c r="BE173" s="362"/>
      <c r="BF173" s="362"/>
      <c r="BG173" s="362">
        <v>94</v>
      </c>
      <c r="BH173" s="362"/>
      <c r="BI173" s="362"/>
      <c r="BJ173" s="362">
        <v>6</v>
      </c>
      <c r="BK173" s="362"/>
      <c r="BL173" s="362"/>
      <c r="BM173" s="362"/>
      <c r="BN173" s="362"/>
      <c r="BO173" s="362"/>
      <c r="BP173" s="362"/>
      <c r="BQ173" s="362"/>
      <c r="BR173" s="362">
        <v>21</v>
      </c>
      <c r="BS173" s="362"/>
      <c r="BT173" s="362"/>
      <c r="BU173" s="362"/>
      <c r="BV173" s="362"/>
      <c r="BW173" s="362"/>
      <c r="BX173" s="362"/>
      <c r="BY173" s="362"/>
      <c r="BZ173" s="362"/>
      <c r="CA173" s="362"/>
      <c r="CB173" s="362"/>
      <c r="CC173" s="362"/>
      <c r="CD173" s="362"/>
    </row>
    <row r="174" spans="1:82" x14ac:dyDescent="0.3">
      <c r="A174" s="54" t="s">
        <v>9100</v>
      </c>
      <c r="B174" s="362">
        <v>4</v>
      </c>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v>1</v>
      </c>
      <c r="AH174" s="362"/>
      <c r="AI174" s="362"/>
      <c r="AJ174" s="362"/>
      <c r="AK174" s="362"/>
      <c r="AL174" s="362"/>
      <c r="AM174" s="362"/>
      <c r="AN174" s="362"/>
      <c r="AO174" s="362"/>
      <c r="AP174" s="362"/>
      <c r="AQ174" s="362"/>
      <c r="AR174" s="362"/>
      <c r="AS174" s="362"/>
      <c r="AT174" s="362"/>
      <c r="AU174" s="362"/>
      <c r="AV174" s="362"/>
      <c r="AW174" s="362"/>
      <c r="AX174" s="377"/>
      <c r="AY174" s="362"/>
      <c r="AZ174" s="362"/>
      <c r="BA174" s="362"/>
      <c r="BB174" s="362"/>
      <c r="BC174" s="362">
        <v>3</v>
      </c>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row>
    <row r="175" spans="1:82" s="11" customFormat="1" ht="15.75" x14ac:dyDescent="0.25">
      <c r="A175" s="259" t="s">
        <v>9119</v>
      </c>
      <c r="B175" s="360">
        <v>10</v>
      </c>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c r="AV175" s="360"/>
      <c r="AW175" s="360"/>
      <c r="AX175" s="379"/>
      <c r="AY175" s="360"/>
      <c r="AZ175" s="360"/>
      <c r="BA175" s="360"/>
      <c r="BB175" s="360"/>
      <c r="BC175" s="360">
        <v>7</v>
      </c>
      <c r="BD175" s="360">
        <v>3</v>
      </c>
      <c r="BE175" s="360"/>
      <c r="BF175" s="360"/>
      <c r="BG175" s="360"/>
      <c r="BH175" s="360"/>
      <c r="BI175" s="360"/>
      <c r="BJ175" s="360"/>
      <c r="BK175" s="360"/>
      <c r="BL175" s="360"/>
      <c r="BM175" s="360"/>
      <c r="BN175" s="360"/>
      <c r="BO175" s="360"/>
      <c r="BP175" s="360"/>
      <c r="BQ175" s="360"/>
      <c r="BR175" s="360"/>
      <c r="BS175" s="360"/>
      <c r="BT175" s="360"/>
      <c r="BU175" s="360"/>
      <c r="BV175" s="360"/>
      <c r="BW175" s="360"/>
      <c r="BX175" s="360"/>
      <c r="BY175" s="360"/>
      <c r="BZ175" s="360"/>
      <c r="CA175" s="360"/>
      <c r="CB175" s="360"/>
      <c r="CC175" s="360"/>
      <c r="CD175" s="360"/>
    </row>
    <row r="176" spans="1:82" x14ac:dyDescent="0.3">
      <c r="A176" s="210" t="s">
        <v>9135</v>
      </c>
      <c r="B176" s="374">
        <v>4480</v>
      </c>
      <c r="C176" s="374"/>
      <c r="D176" s="374"/>
      <c r="E176" s="374"/>
      <c r="F176" s="374"/>
      <c r="G176" s="374"/>
      <c r="H176" s="374"/>
      <c r="I176" s="374"/>
      <c r="J176" s="374"/>
      <c r="K176" s="374"/>
      <c r="L176" s="374"/>
      <c r="M176" s="374"/>
      <c r="N176" s="374"/>
      <c r="O176" s="374"/>
      <c r="P176" s="374"/>
      <c r="Q176" s="374"/>
      <c r="R176" s="374">
        <v>1200</v>
      </c>
      <c r="S176" s="374"/>
      <c r="T176" s="374"/>
      <c r="U176" s="374"/>
      <c r="V176" s="374"/>
      <c r="W176" s="374"/>
      <c r="X176" s="374"/>
      <c r="Y176" s="374"/>
      <c r="Z176" s="374"/>
      <c r="AA176" s="363">
        <v>330</v>
      </c>
      <c r="AB176" s="363">
        <v>180</v>
      </c>
      <c r="AC176" s="374"/>
      <c r="AD176" s="374"/>
      <c r="AE176" s="363">
        <v>250</v>
      </c>
      <c r="AF176" s="374"/>
      <c r="AG176" s="374"/>
      <c r="AH176" s="374"/>
      <c r="AI176" s="374"/>
      <c r="AJ176" s="374"/>
      <c r="AK176" s="374"/>
      <c r="AL176" s="374"/>
      <c r="AM176" s="374"/>
      <c r="AN176" s="374"/>
      <c r="AO176" s="363">
        <v>120</v>
      </c>
      <c r="AP176" s="374"/>
      <c r="AQ176" s="374"/>
      <c r="AR176" s="374"/>
      <c r="AS176" s="374"/>
      <c r="AT176" s="374"/>
      <c r="AU176" s="374"/>
      <c r="AV176" s="374"/>
      <c r="AW176" s="374"/>
      <c r="AX176" s="363">
        <v>400</v>
      </c>
      <c r="AY176" s="362"/>
      <c r="AZ176" s="362"/>
      <c r="BA176" s="362"/>
      <c r="BB176" s="362"/>
      <c r="BC176" s="362"/>
      <c r="BD176" s="362"/>
      <c r="BE176" s="362"/>
      <c r="BF176" s="362"/>
      <c r="BG176" s="362"/>
      <c r="BH176" s="362"/>
      <c r="BI176" s="362"/>
      <c r="BJ176" s="360">
        <v>1200</v>
      </c>
      <c r="BK176" s="362"/>
      <c r="BL176" s="362"/>
      <c r="BM176" s="362"/>
      <c r="BN176" s="362"/>
      <c r="BO176" s="360">
        <v>800</v>
      </c>
      <c r="BP176" s="362"/>
      <c r="BQ176" s="362"/>
      <c r="BR176" s="362"/>
      <c r="BS176" s="362"/>
      <c r="BT176" s="362"/>
      <c r="BU176" s="362"/>
      <c r="BV176" s="362"/>
      <c r="BW176" s="362"/>
      <c r="BX176" s="362"/>
      <c r="BY176" s="362"/>
      <c r="BZ176" s="362"/>
      <c r="CA176" s="362"/>
      <c r="CB176" s="362"/>
      <c r="CC176" s="362"/>
      <c r="CD176" s="362"/>
    </row>
    <row r="177" spans="1:82" x14ac:dyDescent="0.3">
      <c r="A177" s="54" t="s">
        <v>9146</v>
      </c>
      <c r="B177" s="200">
        <v>8</v>
      </c>
      <c r="C177" s="362">
        <v>2</v>
      </c>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2"/>
      <c r="AT177" s="362"/>
      <c r="AU177" s="362"/>
      <c r="AV177" s="362"/>
      <c r="AW177" s="362"/>
      <c r="AX177" s="377"/>
      <c r="AY177" s="362"/>
      <c r="AZ177" s="362"/>
      <c r="BA177" s="362"/>
      <c r="BB177" s="362"/>
      <c r="BC177" s="362">
        <v>6</v>
      </c>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62"/>
      <c r="CA177" s="362"/>
      <c r="CB177" s="362"/>
      <c r="CC177" s="362"/>
      <c r="CD177" s="362"/>
    </row>
    <row r="178" spans="1:82" s="11" customFormat="1" ht="15.75" x14ac:dyDescent="0.25">
      <c r="A178" s="211" t="s">
        <v>9151</v>
      </c>
      <c r="B178" s="372">
        <v>100</v>
      </c>
      <c r="C178" s="372"/>
      <c r="D178" s="372"/>
      <c r="E178" s="372"/>
      <c r="F178" s="372"/>
      <c r="G178" s="372"/>
      <c r="H178" s="372"/>
      <c r="I178" s="372"/>
      <c r="J178" s="372"/>
      <c r="K178" s="372"/>
      <c r="L178" s="372"/>
      <c r="M178" s="372"/>
      <c r="N178" s="372"/>
      <c r="O178" s="372"/>
      <c r="P178" s="372"/>
      <c r="Q178" s="372"/>
      <c r="R178" s="372"/>
      <c r="S178" s="372"/>
      <c r="T178" s="372"/>
      <c r="U178" s="372"/>
      <c r="V178" s="372"/>
      <c r="W178" s="375">
        <v>100</v>
      </c>
      <c r="X178" s="372"/>
      <c r="Y178" s="372"/>
      <c r="Z178" s="372"/>
      <c r="AA178" s="372"/>
      <c r="AB178" s="372"/>
      <c r="AC178" s="372"/>
      <c r="AD178" s="372"/>
      <c r="AE178" s="372"/>
      <c r="AF178" s="372"/>
      <c r="AG178" s="372"/>
      <c r="AH178" s="372"/>
      <c r="AI178" s="372"/>
      <c r="AJ178" s="372"/>
      <c r="AK178" s="372"/>
      <c r="AL178" s="372"/>
      <c r="AM178" s="372"/>
      <c r="AN178" s="372"/>
      <c r="AO178" s="372"/>
      <c r="AP178" s="372"/>
      <c r="AQ178" s="372"/>
      <c r="AR178" s="372"/>
      <c r="AS178" s="372"/>
      <c r="AT178" s="372"/>
      <c r="AU178" s="372"/>
      <c r="AV178" s="372"/>
      <c r="AW178" s="372"/>
      <c r="AX178" s="380"/>
      <c r="AY178" s="360"/>
      <c r="AZ178" s="360"/>
      <c r="BA178" s="360"/>
      <c r="BB178" s="360"/>
      <c r="BC178" s="360"/>
      <c r="BD178" s="360"/>
      <c r="BE178" s="360"/>
      <c r="BF178" s="360"/>
      <c r="BG178" s="360"/>
      <c r="BH178" s="360"/>
      <c r="BI178" s="360"/>
      <c r="BJ178" s="360"/>
      <c r="BK178" s="360"/>
      <c r="BL178" s="360"/>
      <c r="BM178" s="360"/>
      <c r="BN178" s="360"/>
      <c r="BO178" s="360"/>
      <c r="BP178" s="360"/>
      <c r="BQ178" s="360"/>
      <c r="BR178" s="360"/>
      <c r="BS178" s="360"/>
      <c r="BT178" s="360"/>
      <c r="BU178" s="360"/>
      <c r="BV178" s="360"/>
      <c r="BW178" s="360"/>
      <c r="BX178" s="360"/>
      <c r="BY178" s="360"/>
      <c r="BZ178" s="360"/>
      <c r="CA178" s="360"/>
      <c r="CB178" s="360"/>
      <c r="CC178" s="360"/>
      <c r="CD178" s="360"/>
    </row>
    <row r="179" spans="1:82" s="11" customFormat="1" ht="15.75" x14ac:dyDescent="0.25">
      <c r="A179" s="259" t="s">
        <v>8041</v>
      </c>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c r="AV179" s="360"/>
      <c r="AW179" s="360"/>
      <c r="AX179" s="379"/>
      <c r="AY179" s="360"/>
      <c r="AZ179" s="360"/>
      <c r="BA179" s="360"/>
      <c r="BB179" s="360"/>
      <c r="BC179" s="360"/>
      <c r="BD179" s="360"/>
      <c r="BE179" s="360"/>
      <c r="BF179" s="360"/>
      <c r="BG179" s="360">
        <v>24240</v>
      </c>
      <c r="BH179" s="360"/>
      <c r="BI179" s="360"/>
      <c r="BJ179" s="360"/>
      <c r="BK179" s="360"/>
      <c r="BL179" s="360"/>
      <c r="BM179" s="360"/>
      <c r="BN179" s="360"/>
      <c r="BO179" s="360"/>
      <c r="BP179" s="360"/>
      <c r="BQ179" s="360"/>
      <c r="BR179" s="360"/>
      <c r="BS179" s="360"/>
      <c r="BT179" s="360"/>
      <c r="BU179" s="360"/>
      <c r="BV179" s="360"/>
      <c r="BW179" s="360"/>
      <c r="BX179" s="360"/>
      <c r="BY179" s="360"/>
      <c r="BZ179" s="360"/>
      <c r="CA179" s="360"/>
      <c r="CB179" s="360"/>
      <c r="CC179" s="360"/>
      <c r="CD179" s="360"/>
    </row>
    <row r="180" spans="1:82" s="246" customFormat="1" ht="15.75" x14ac:dyDescent="0.3">
      <c r="A180" s="259" t="s">
        <v>9422</v>
      </c>
      <c r="B180" s="360">
        <v>2255.622950819672</v>
      </c>
      <c r="C180" s="376">
        <v>136.27868852459017</v>
      </c>
      <c r="D180" s="376"/>
      <c r="E180" s="376"/>
      <c r="F180" s="376">
        <v>83.303278688524586</v>
      </c>
      <c r="G180" s="376">
        <v>0.63934426229508201</v>
      </c>
      <c r="H180" s="376"/>
      <c r="I180" s="376">
        <v>6</v>
      </c>
      <c r="J180" s="376"/>
      <c r="K180" s="376">
        <v>17.418032786885245</v>
      </c>
      <c r="L180" s="376">
        <v>8.3196721311475414</v>
      </c>
      <c r="M180" s="376"/>
      <c r="N180" s="376"/>
      <c r="O180" s="376">
        <v>69.090163934426229</v>
      </c>
      <c r="P180" s="376">
        <v>51.881147540983605</v>
      </c>
      <c r="Q180" s="376">
        <v>16.631147540983605</v>
      </c>
      <c r="R180" s="376">
        <v>47.344262295081968</v>
      </c>
      <c r="S180" s="376">
        <v>33.741803278688522</v>
      </c>
      <c r="T180" s="376">
        <v>25.53688524590164</v>
      </c>
      <c r="U180" s="376">
        <v>22.25</v>
      </c>
      <c r="V180" s="376">
        <v>11.598360655737705</v>
      </c>
      <c r="W180" s="376"/>
      <c r="X180" s="376"/>
      <c r="Y180" s="376"/>
      <c r="Z180" s="376"/>
      <c r="AA180" s="376"/>
      <c r="AB180" s="376"/>
      <c r="AC180" s="376"/>
      <c r="AD180" s="376"/>
      <c r="AE180" s="376">
        <v>22.569672131147541</v>
      </c>
      <c r="AF180" s="376">
        <v>0.22540983606557377</v>
      </c>
      <c r="AG180" s="376"/>
      <c r="AH180" s="376"/>
      <c r="AI180" s="376">
        <v>20.143442622950818</v>
      </c>
      <c r="AJ180" s="376"/>
      <c r="AK180" s="376">
        <v>31.782786885245901</v>
      </c>
      <c r="AL180" s="376">
        <v>48.442622950819676</v>
      </c>
      <c r="AM180" s="376"/>
      <c r="AN180" s="376"/>
      <c r="AO180" s="376">
        <v>450.15573770491801</v>
      </c>
      <c r="AP180" s="376"/>
      <c r="AQ180" s="376"/>
      <c r="AR180" s="376"/>
      <c r="AS180" s="376"/>
      <c r="AT180" s="376"/>
      <c r="AU180" s="376"/>
      <c r="AV180" s="376"/>
      <c r="AW180" s="376"/>
      <c r="AX180" s="387"/>
      <c r="AY180" s="376"/>
      <c r="AZ180" s="376"/>
      <c r="BA180" s="376">
        <v>133.78278688524591</v>
      </c>
      <c r="BB180" s="376"/>
      <c r="BC180" s="376">
        <v>136.16803278688525</v>
      </c>
      <c r="BD180" s="376"/>
      <c r="BE180" s="376"/>
      <c r="BF180" s="376">
        <v>3.5163934426229506</v>
      </c>
      <c r="BG180" s="376">
        <v>679.5</v>
      </c>
      <c r="BH180" s="376"/>
      <c r="BI180" s="376"/>
      <c r="BJ180" s="376">
        <v>111.49590163934427</v>
      </c>
      <c r="BK180" s="376"/>
      <c r="BL180" s="376"/>
      <c r="BM180" s="376">
        <v>14.651639344262295</v>
      </c>
      <c r="BN180" s="376"/>
      <c r="BO180" s="376">
        <v>22.540983606557376</v>
      </c>
      <c r="BP180" s="376"/>
      <c r="BQ180" s="376"/>
      <c r="BR180" s="376">
        <v>30.532786885245901</v>
      </c>
      <c r="BS180" s="376"/>
      <c r="BT180" s="376"/>
      <c r="BU180" s="376">
        <v>20.081967213114755</v>
      </c>
      <c r="BV180" s="360"/>
      <c r="BW180" s="360"/>
      <c r="BX180" s="360"/>
      <c r="BY180" s="360"/>
      <c r="BZ180" s="360"/>
      <c r="CA180" s="360"/>
      <c r="CB180" s="360"/>
      <c r="CC180" s="360"/>
      <c r="CD180" s="360"/>
    </row>
    <row r="181" spans="1:82" s="56" customFormat="1" ht="15.75" x14ac:dyDescent="0.3">
      <c r="A181" s="259" t="s">
        <v>9423</v>
      </c>
      <c r="B181" s="360">
        <v>7</v>
      </c>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c r="AN181" s="360"/>
      <c r="AO181" s="360"/>
      <c r="AP181" s="360"/>
      <c r="AQ181" s="360"/>
      <c r="AR181" s="360"/>
      <c r="AS181" s="360"/>
      <c r="AT181" s="360"/>
      <c r="AU181" s="360"/>
      <c r="AV181" s="360"/>
      <c r="AW181" s="360"/>
      <c r="AX181" s="379"/>
      <c r="AY181" s="360"/>
      <c r="AZ181" s="360"/>
      <c r="BA181" s="360"/>
      <c r="BB181" s="360"/>
      <c r="BC181" s="360">
        <v>4</v>
      </c>
      <c r="BD181" s="360">
        <v>4</v>
      </c>
      <c r="BE181" s="360"/>
      <c r="BF181" s="360"/>
      <c r="BG181" s="360">
        <v>7</v>
      </c>
      <c r="BH181" s="360"/>
      <c r="BI181" s="360"/>
      <c r="BJ181" s="360"/>
      <c r="BK181" s="360"/>
      <c r="BL181" s="360"/>
      <c r="BM181" s="360"/>
      <c r="BN181" s="360"/>
      <c r="BO181" s="360"/>
      <c r="BP181" s="360"/>
      <c r="BQ181" s="360"/>
      <c r="BR181" s="360"/>
      <c r="BS181" s="360"/>
      <c r="BT181" s="360"/>
      <c r="BU181" s="360"/>
      <c r="BV181" s="360"/>
      <c r="BW181" s="360"/>
      <c r="BX181" s="360"/>
      <c r="BY181" s="360"/>
      <c r="BZ181" s="360"/>
      <c r="CA181" s="360"/>
      <c r="CB181" s="360"/>
      <c r="CC181" s="360"/>
      <c r="CD181" s="360"/>
    </row>
    <row r="182" spans="1:82" s="248" customFormat="1" ht="15.75" x14ac:dyDescent="0.3">
      <c r="A182" s="259" t="s">
        <v>9433</v>
      </c>
      <c r="B182" s="360">
        <v>241</v>
      </c>
      <c r="C182" s="360">
        <v>15</v>
      </c>
      <c r="D182" s="360">
        <v>5</v>
      </c>
      <c r="E182" s="360"/>
      <c r="F182" s="360"/>
      <c r="G182" s="360">
        <v>5</v>
      </c>
      <c r="H182" s="360"/>
      <c r="I182" s="360"/>
      <c r="J182" s="360"/>
      <c r="K182" s="360">
        <v>10</v>
      </c>
      <c r="L182" s="360"/>
      <c r="M182" s="360"/>
      <c r="N182" s="360"/>
      <c r="O182" s="360"/>
      <c r="P182" s="360"/>
      <c r="Q182" s="360"/>
      <c r="R182" s="360"/>
      <c r="S182" s="360">
        <v>10</v>
      </c>
      <c r="T182" s="360"/>
      <c r="U182" s="360"/>
      <c r="V182" s="360">
        <v>5</v>
      </c>
      <c r="W182" s="360"/>
      <c r="X182" s="360"/>
      <c r="Y182" s="360"/>
      <c r="Z182" s="360">
        <v>5</v>
      </c>
      <c r="AA182" s="360"/>
      <c r="AB182" s="360">
        <v>10</v>
      </c>
      <c r="AC182" s="360"/>
      <c r="AD182" s="360"/>
      <c r="AE182" s="360">
        <v>20</v>
      </c>
      <c r="AF182" s="360">
        <v>5</v>
      </c>
      <c r="AG182" s="360"/>
      <c r="AH182" s="360"/>
      <c r="AI182" s="360">
        <v>5</v>
      </c>
      <c r="AJ182" s="360"/>
      <c r="AK182" s="360">
        <v>5</v>
      </c>
      <c r="AL182" s="360">
        <v>20</v>
      </c>
      <c r="AM182" s="360"/>
      <c r="AN182" s="360"/>
      <c r="AO182" s="360">
        <v>4</v>
      </c>
      <c r="AP182" s="360"/>
      <c r="AQ182" s="360"/>
      <c r="AR182" s="360"/>
      <c r="AS182" s="360"/>
      <c r="AT182" s="360"/>
      <c r="AU182" s="360"/>
      <c r="AV182" s="360"/>
      <c r="AW182" s="360"/>
      <c r="AX182" s="379">
        <v>5</v>
      </c>
      <c r="AY182" s="360">
        <v>5</v>
      </c>
      <c r="AZ182" s="360"/>
      <c r="BA182" s="360"/>
      <c r="BB182" s="360"/>
      <c r="BC182" s="360"/>
      <c r="BD182" s="360"/>
      <c r="BE182" s="360"/>
      <c r="BF182" s="360"/>
      <c r="BG182" s="360">
        <v>25</v>
      </c>
      <c r="BH182" s="360"/>
      <c r="BI182" s="360"/>
      <c r="BJ182" s="360">
        <v>5</v>
      </c>
      <c r="BK182" s="360"/>
      <c r="BL182" s="360">
        <v>10</v>
      </c>
      <c r="BM182" s="360">
        <v>5</v>
      </c>
      <c r="BN182" s="360"/>
      <c r="BO182" s="360">
        <v>20</v>
      </c>
      <c r="BP182" s="360">
        <v>10</v>
      </c>
      <c r="BQ182" s="360"/>
      <c r="BR182" s="360">
        <v>10</v>
      </c>
      <c r="BS182" s="360"/>
      <c r="BT182" s="360"/>
      <c r="BU182" s="360">
        <v>5</v>
      </c>
      <c r="BV182" s="360">
        <v>7</v>
      </c>
      <c r="BW182" s="360"/>
      <c r="BX182" s="360">
        <v>10</v>
      </c>
      <c r="BY182" s="360"/>
      <c r="BZ182" s="360"/>
      <c r="CA182" s="360"/>
      <c r="CB182" s="360"/>
      <c r="CC182" s="360"/>
      <c r="CD182" s="360"/>
    </row>
    <row r="183" spans="1:82" s="11" customFormat="1" ht="15.75" x14ac:dyDescent="0.25">
      <c r="A183" s="259" t="s">
        <v>9441</v>
      </c>
      <c r="B183" s="360">
        <v>50</v>
      </c>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v>50</v>
      </c>
      <c r="AJ183" s="360"/>
      <c r="AK183" s="360"/>
      <c r="AL183" s="360"/>
      <c r="AM183" s="360"/>
      <c r="AN183" s="360"/>
      <c r="AO183" s="360"/>
      <c r="AP183" s="360"/>
      <c r="AQ183" s="360"/>
      <c r="AR183" s="360"/>
      <c r="AS183" s="360"/>
      <c r="AT183" s="360"/>
      <c r="AU183" s="360"/>
      <c r="AV183" s="360"/>
      <c r="AW183" s="360"/>
      <c r="AX183" s="379"/>
      <c r="AY183" s="360"/>
      <c r="AZ183" s="360"/>
      <c r="BA183" s="360"/>
      <c r="BB183" s="360"/>
      <c r="BC183" s="360"/>
      <c r="BD183" s="360"/>
      <c r="BE183" s="360"/>
      <c r="BF183" s="360"/>
      <c r="BG183" s="360"/>
      <c r="BH183" s="360"/>
      <c r="BI183" s="360"/>
      <c r="BJ183" s="360"/>
      <c r="BK183" s="360"/>
      <c r="BL183" s="360"/>
      <c r="BM183" s="360"/>
      <c r="BN183" s="360"/>
      <c r="BO183" s="360"/>
      <c r="BP183" s="360"/>
      <c r="BQ183" s="360"/>
      <c r="BR183" s="360"/>
      <c r="BS183" s="360"/>
      <c r="BT183" s="360"/>
      <c r="BU183" s="360"/>
      <c r="BV183" s="360"/>
      <c r="BW183" s="360"/>
      <c r="BX183" s="360"/>
      <c r="BY183" s="360"/>
      <c r="BZ183" s="360"/>
      <c r="CA183" s="360"/>
      <c r="CB183" s="360"/>
      <c r="CC183" s="360"/>
      <c r="CD183" s="360"/>
    </row>
    <row r="184" spans="1:82" x14ac:dyDescent="0.3">
      <c r="A184" s="54" t="s">
        <v>9487</v>
      </c>
      <c r="B184" s="362">
        <v>124</v>
      </c>
      <c r="C184" s="362">
        <v>15</v>
      </c>
      <c r="D184" s="362">
        <v>5</v>
      </c>
      <c r="E184" s="362"/>
      <c r="F184" s="362"/>
      <c r="G184" s="362">
        <v>5</v>
      </c>
      <c r="H184" s="362"/>
      <c r="I184" s="362"/>
      <c r="J184" s="362"/>
      <c r="K184" s="362">
        <v>10</v>
      </c>
      <c r="L184" s="362"/>
      <c r="M184" s="362"/>
      <c r="N184" s="362"/>
      <c r="O184" s="362"/>
      <c r="P184" s="362"/>
      <c r="Q184" s="362"/>
      <c r="R184" s="362"/>
      <c r="S184" s="362">
        <v>10</v>
      </c>
      <c r="T184" s="362"/>
      <c r="U184" s="362"/>
      <c r="V184" s="362">
        <v>5</v>
      </c>
      <c r="W184" s="362"/>
      <c r="X184" s="362"/>
      <c r="Y184" s="362"/>
      <c r="Z184" s="362">
        <v>5</v>
      </c>
      <c r="AA184" s="362"/>
      <c r="AB184" s="362">
        <v>10</v>
      </c>
      <c r="AC184" s="362"/>
      <c r="AD184" s="362"/>
      <c r="AE184" s="362">
        <v>20</v>
      </c>
      <c r="AF184" s="362">
        <v>5</v>
      </c>
      <c r="AG184" s="362"/>
      <c r="AH184" s="362"/>
      <c r="AI184" s="362">
        <v>5</v>
      </c>
      <c r="AJ184" s="362"/>
      <c r="AK184" s="362">
        <v>5</v>
      </c>
      <c r="AL184" s="362">
        <v>20</v>
      </c>
      <c r="AM184" s="362"/>
      <c r="AN184" s="362"/>
      <c r="AO184" s="362">
        <v>4</v>
      </c>
      <c r="AP184" s="362"/>
      <c r="AQ184" s="362"/>
      <c r="AR184" s="362"/>
      <c r="AS184" s="362"/>
      <c r="AT184" s="362"/>
      <c r="AU184" s="362"/>
      <c r="AV184" s="362"/>
      <c r="AW184" s="362"/>
      <c r="AX184" s="377"/>
      <c r="AY184" s="362"/>
      <c r="AZ184" s="362"/>
      <c r="BA184" s="362"/>
      <c r="BB184" s="362"/>
      <c r="BC184" s="362"/>
      <c r="BD184" s="362"/>
      <c r="BE184" s="362"/>
      <c r="BF184" s="362"/>
      <c r="BG184" s="362"/>
      <c r="BH184" s="362"/>
      <c r="BI184" s="362"/>
      <c r="BJ184" s="362"/>
      <c r="BK184" s="362"/>
      <c r="BL184" s="362"/>
      <c r="BM184" s="362"/>
      <c r="BN184" s="362"/>
      <c r="BO184" s="362"/>
      <c r="BP184" s="362"/>
      <c r="BQ184" s="362"/>
      <c r="BR184" s="362"/>
      <c r="BS184" s="362"/>
      <c r="BT184" s="362"/>
      <c r="BU184" s="362"/>
      <c r="BV184" s="362"/>
      <c r="BW184" s="362"/>
      <c r="BX184" s="362"/>
      <c r="BY184" s="362"/>
      <c r="BZ184" s="362"/>
      <c r="CA184" s="362"/>
      <c r="CB184" s="362"/>
      <c r="CC184" s="362"/>
      <c r="CD184" s="362"/>
    </row>
    <row r="185" spans="1:82" x14ac:dyDescent="0.3">
      <c r="A185" s="54" t="s">
        <v>9489</v>
      </c>
      <c r="B185" s="362">
        <v>8</v>
      </c>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77"/>
      <c r="AY185" s="362"/>
      <c r="AZ185" s="362"/>
      <c r="BA185" s="362"/>
      <c r="BB185" s="362"/>
      <c r="BC185" s="362">
        <v>4</v>
      </c>
      <c r="BD185" s="362">
        <v>4</v>
      </c>
      <c r="BE185" s="362"/>
      <c r="BF185" s="362"/>
      <c r="BG185" s="362"/>
      <c r="BH185" s="362"/>
      <c r="BI185" s="362"/>
      <c r="BJ185" s="362"/>
      <c r="BK185" s="362"/>
      <c r="BL185" s="362"/>
      <c r="BM185" s="362"/>
      <c r="BN185" s="362"/>
      <c r="BO185" s="362"/>
      <c r="BP185" s="362"/>
      <c r="BQ185" s="362"/>
      <c r="BR185" s="362"/>
      <c r="BS185" s="362"/>
      <c r="BT185" s="362"/>
      <c r="BU185" s="362"/>
      <c r="BV185" s="362"/>
      <c r="BW185" s="362"/>
      <c r="BX185" s="362"/>
      <c r="BY185" s="362"/>
      <c r="BZ185" s="362"/>
      <c r="CA185" s="362"/>
      <c r="CB185" s="362"/>
      <c r="CC185" s="362"/>
      <c r="CD185" s="362"/>
    </row>
    <row r="186" spans="1:82" x14ac:dyDescent="0.3">
      <c r="A186" s="54" t="s">
        <v>9492</v>
      </c>
      <c r="B186" s="362">
        <v>12</v>
      </c>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77"/>
      <c r="AY186" s="362"/>
      <c r="AZ186" s="362"/>
      <c r="BA186" s="362">
        <v>4</v>
      </c>
      <c r="BB186" s="362"/>
      <c r="BC186" s="362">
        <v>4</v>
      </c>
      <c r="BD186" s="362">
        <v>4</v>
      </c>
      <c r="BE186" s="362"/>
      <c r="BF186" s="362"/>
      <c r="BG186" s="362"/>
      <c r="BH186" s="362"/>
      <c r="BI186" s="362"/>
      <c r="BJ186" s="362"/>
      <c r="BK186" s="362"/>
      <c r="BL186" s="362"/>
      <c r="BM186" s="362"/>
      <c r="BN186" s="362"/>
      <c r="BO186" s="362"/>
      <c r="BP186" s="362"/>
      <c r="BQ186" s="362"/>
      <c r="BR186" s="362"/>
      <c r="BS186" s="362"/>
      <c r="BT186" s="362"/>
      <c r="BU186" s="362"/>
      <c r="BV186" s="362"/>
      <c r="BW186" s="362"/>
      <c r="BX186" s="362"/>
      <c r="BY186" s="362"/>
      <c r="BZ186" s="362"/>
      <c r="CA186" s="362"/>
      <c r="CB186" s="362"/>
      <c r="CC186" s="362"/>
      <c r="CD186" s="362"/>
    </row>
    <row r="187" spans="1:82" x14ac:dyDescent="0.3">
      <c r="A187" s="54" t="s">
        <v>9494</v>
      </c>
      <c r="B187" s="362">
        <v>12</v>
      </c>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77"/>
      <c r="AY187" s="362"/>
      <c r="AZ187" s="362"/>
      <c r="BA187" s="362"/>
      <c r="BB187" s="362">
        <v>2</v>
      </c>
      <c r="BC187" s="362">
        <v>4</v>
      </c>
      <c r="BD187" s="362">
        <v>4</v>
      </c>
      <c r="BE187" s="362">
        <v>2</v>
      </c>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62"/>
      <c r="CA187" s="362"/>
      <c r="CB187" s="362"/>
      <c r="CC187" s="362"/>
      <c r="CD187" s="362"/>
    </row>
    <row r="188" spans="1:82" x14ac:dyDescent="0.3">
      <c r="A188" s="138" t="s">
        <v>9495</v>
      </c>
      <c r="B188" s="362">
        <v>9</v>
      </c>
      <c r="C188" s="362">
        <v>9</v>
      </c>
      <c r="D188" s="362"/>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2"/>
      <c r="AT188" s="362"/>
      <c r="AU188" s="362"/>
      <c r="AV188" s="362"/>
      <c r="AW188" s="362"/>
      <c r="AX188" s="377"/>
      <c r="AY188" s="362"/>
      <c r="AZ188" s="362"/>
      <c r="BA188" s="362"/>
      <c r="BB188" s="362"/>
      <c r="BC188" s="362"/>
      <c r="BD188" s="362"/>
      <c r="BE188" s="362"/>
      <c r="BF188" s="362"/>
      <c r="BG188" s="362"/>
      <c r="BH188" s="362"/>
      <c r="BI188" s="362"/>
      <c r="BJ188" s="362"/>
      <c r="BK188" s="362"/>
      <c r="BL188" s="362"/>
      <c r="BM188" s="362"/>
      <c r="BN188" s="362"/>
      <c r="BO188" s="362"/>
      <c r="BP188" s="362"/>
      <c r="BQ188" s="362"/>
      <c r="BR188" s="362"/>
      <c r="BS188" s="362"/>
      <c r="BT188" s="362"/>
      <c r="BU188" s="362"/>
      <c r="BV188" s="362"/>
      <c r="BW188" s="362"/>
      <c r="BX188" s="362"/>
      <c r="BY188" s="362"/>
      <c r="BZ188" s="362"/>
      <c r="CA188" s="362"/>
      <c r="CB188" s="362"/>
      <c r="CC188" s="362"/>
      <c r="CD188" s="362"/>
    </row>
    <row r="189" spans="1:82" x14ac:dyDescent="0.3">
      <c r="A189" s="54" t="s">
        <v>9496</v>
      </c>
      <c r="B189" s="362">
        <v>28</v>
      </c>
      <c r="C189" s="362">
        <v>9</v>
      </c>
      <c r="D189" s="362"/>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v>7</v>
      </c>
      <c r="AF189" s="362"/>
      <c r="AG189" s="362"/>
      <c r="AH189" s="362"/>
      <c r="AI189" s="362"/>
      <c r="AJ189" s="362"/>
      <c r="AK189" s="362"/>
      <c r="AL189" s="362">
        <v>8</v>
      </c>
      <c r="AM189" s="362"/>
      <c r="AN189" s="362"/>
      <c r="AO189" s="362"/>
      <c r="AP189" s="362"/>
      <c r="AQ189" s="362"/>
      <c r="AR189" s="362"/>
      <c r="AS189" s="362"/>
      <c r="AT189" s="362"/>
      <c r="AU189" s="362"/>
      <c r="AV189" s="362">
        <v>4</v>
      </c>
      <c r="AW189" s="362"/>
      <c r="AX189" s="377"/>
      <c r="AY189" s="362"/>
      <c r="AZ189" s="362"/>
      <c r="BA189" s="362"/>
      <c r="BB189" s="362"/>
      <c r="BC189" s="362"/>
      <c r="BD189" s="362"/>
      <c r="BE189" s="362"/>
      <c r="BF189" s="362"/>
      <c r="BG189" s="362"/>
      <c r="BH189" s="362"/>
      <c r="BI189" s="362"/>
      <c r="BJ189" s="362"/>
      <c r="BK189" s="362"/>
      <c r="BL189" s="362"/>
      <c r="BM189" s="362"/>
      <c r="BN189" s="362"/>
      <c r="BO189" s="362"/>
      <c r="BP189" s="362"/>
      <c r="BQ189" s="362"/>
      <c r="BR189" s="362"/>
      <c r="BS189" s="362"/>
      <c r="BT189" s="362"/>
      <c r="BU189" s="362"/>
      <c r="BV189" s="362"/>
      <c r="BW189" s="362"/>
      <c r="BX189" s="362"/>
      <c r="BY189" s="362"/>
      <c r="BZ189" s="362"/>
      <c r="CA189" s="362"/>
      <c r="CB189" s="362"/>
      <c r="CC189" s="362"/>
      <c r="CD189" s="362"/>
    </row>
    <row r="190" spans="1:82" s="11" customFormat="1" ht="15.75" x14ac:dyDescent="0.25">
      <c r="A190" s="259" t="s">
        <v>9505</v>
      </c>
      <c r="B190" s="360">
        <v>5</v>
      </c>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v>1</v>
      </c>
      <c r="AK190" s="360"/>
      <c r="AL190" s="360"/>
      <c r="AM190" s="360"/>
      <c r="AN190" s="360"/>
      <c r="AO190" s="360"/>
      <c r="AP190" s="360"/>
      <c r="AQ190" s="360"/>
      <c r="AR190" s="360"/>
      <c r="AS190" s="360"/>
      <c r="AT190" s="360"/>
      <c r="AU190" s="360"/>
      <c r="AV190" s="360"/>
      <c r="AW190" s="360">
        <v>1</v>
      </c>
      <c r="AX190" s="379"/>
      <c r="AY190" s="360"/>
      <c r="AZ190" s="360"/>
      <c r="BA190" s="360"/>
      <c r="BB190" s="360"/>
      <c r="BC190" s="360">
        <v>1</v>
      </c>
      <c r="BD190" s="360">
        <v>1</v>
      </c>
      <c r="BE190" s="360">
        <v>1</v>
      </c>
      <c r="BF190" s="360"/>
      <c r="BG190" s="360"/>
      <c r="BH190" s="360"/>
      <c r="BI190" s="360"/>
      <c r="BJ190" s="360"/>
      <c r="BK190" s="360"/>
      <c r="BL190" s="360"/>
      <c r="BM190" s="360"/>
      <c r="BN190" s="360"/>
      <c r="BO190" s="360"/>
      <c r="BP190" s="360"/>
      <c r="BQ190" s="360"/>
      <c r="BR190" s="360"/>
      <c r="BS190" s="360"/>
      <c r="BT190" s="360"/>
      <c r="BU190" s="360"/>
      <c r="BV190" s="360"/>
      <c r="BW190" s="360"/>
      <c r="BX190" s="360"/>
      <c r="BY190" s="360"/>
      <c r="BZ190" s="360"/>
      <c r="CA190" s="360"/>
      <c r="CB190" s="360"/>
      <c r="CC190" s="360"/>
      <c r="CD190" s="360"/>
    </row>
    <row r="191" spans="1:82" s="127" customFormat="1" ht="12.75" x14ac:dyDescent="0.2">
      <c r="A191" s="247" t="s">
        <v>9582</v>
      </c>
      <c r="B191" s="107">
        <v>1000</v>
      </c>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v>1000</v>
      </c>
      <c r="BP191" s="107"/>
      <c r="BQ191" s="107"/>
      <c r="BR191" s="107"/>
      <c r="BS191" s="107"/>
      <c r="BT191" s="107"/>
      <c r="BU191" s="107"/>
      <c r="BV191" s="107"/>
      <c r="BW191" s="107"/>
      <c r="BX191" s="107"/>
      <c r="BY191" s="107"/>
      <c r="BZ191" s="107"/>
      <c r="CA191" s="107"/>
      <c r="CB191" s="107"/>
      <c r="CC191" s="107"/>
      <c r="CD191" s="107"/>
    </row>
    <row r="192" spans="1:82" s="11" customFormat="1" ht="15.75" x14ac:dyDescent="0.25">
      <c r="A192" s="2" t="s">
        <v>9584</v>
      </c>
      <c r="B192" s="1">
        <v>45</v>
      </c>
      <c r="C192" s="1">
        <v>7</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v>14</v>
      </c>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v>14</v>
      </c>
      <c r="BH192" s="1"/>
      <c r="BI192" s="1"/>
      <c r="BJ192" s="1"/>
      <c r="BK192" s="1"/>
      <c r="BL192" s="1"/>
      <c r="BM192" s="1"/>
      <c r="BN192" s="1"/>
      <c r="BO192" s="1"/>
      <c r="BP192" s="1"/>
      <c r="BQ192" s="1"/>
      <c r="BR192" s="1">
        <v>6</v>
      </c>
      <c r="BS192" s="1"/>
      <c r="BT192" s="1"/>
      <c r="BU192" s="1">
        <v>4</v>
      </c>
      <c r="BV192" s="1"/>
      <c r="BW192" s="1"/>
      <c r="BX192" s="1"/>
      <c r="BY192" s="1"/>
      <c r="BZ192" s="1"/>
      <c r="CA192" s="1"/>
      <c r="CB192" s="1"/>
      <c r="CC192" s="1"/>
      <c r="CD192" s="1"/>
    </row>
    <row r="193" spans="1:86" s="127" customFormat="1" ht="12.75" x14ac:dyDescent="0.2">
      <c r="A193" s="247" t="s">
        <v>9628</v>
      </c>
      <c r="B193" s="107">
        <v>13800</v>
      </c>
      <c r="C193" s="107"/>
      <c r="D193" s="107"/>
      <c r="E193" s="107"/>
      <c r="F193" s="107"/>
      <c r="G193" s="107"/>
      <c r="H193" s="107"/>
      <c r="I193" s="107"/>
      <c r="J193" s="107"/>
      <c r="K193" s="107"/>
      <c r="L193" s="107"/>
      <c r="M193" s="107"/>
      <c r="N193" s="107"/>
      <c r="O193" s="107"/>
      <c r="P193" s="107"/>
      <c r="Q193" s="107"/>
      <c r="R193" s="107"/>
      <c r="S193" s="107"/>
      <c r="T193" s="107"/>
      <c r="U193" s="107"/>
      <c r="V193" s="107"/>
      <c r="W193" s="107">
        <v>13800</v>
      </c>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row>
    <row r="194" spans="1:86" x14ac:dyDescent="0.3">
      <c r="A194" s="54" t="s">
        <v>10787</v>
      </c>
      <c r="B194" s="901"/>
      <c r="C194" s="901">
        <v>15</v>
      </c>
      <c r="D194" s="901"/>
      <c r="E194" s="901"/>
      <c r="F194" s="901"/>
      <c r="G194" s="901"/>
      <c r="H194" s="901"/>
      <c r="I194" s="901"/>
      <c r="J194" s="901"/>
      <c r="K194" s="901"/>
      <c r="L194" s="901"/>
      <c r="M194" s="901"/>
      <c r="N194" s="901"/>
      <c r="O194" s="901"/>
      <c r="P194" s="901"/>
      <c r="Q194" s="901"/>
      <c r="R194" s="901"/>
      <c r="S194" s="901"/>
      <c r="T194" s="901"/>
      <c r="U194" s="901"/>
      <c r="V194" s="901">
        <v>27</v>
      </c>
      <c r="W194" s="901"/>
      <c r="X194" s="901"/>
      <c r="Y194" s="901"/>
      <c r="Z194" s="901"/>
      <c r="AA194" s="901"/>
      <c r="AB194" s="901">
        <v>10</v>
      </c>
      <c r="AC194" s="901"/>
      <c r="AD194" s="901">
        <v>100</v>
      </c>
      <c r="AE194" s="901">
        <v>20</v>
      </c>
      <c r="AF194" s="901"/>
      <c r="AG194" s="901"/>
      <c r="AH194" s="901"/>
      <c r="AI194" s="901"/>
      <c r="AJ194" s="901">
        <v>10</v>
      </c>
      <c r="AK194" s="901"/>
      <c r="AL194" s="901"/>
      <c r="AM194" s="901"/>
      <c r="AN194" s="901"/>
      <c r="AO194" s="901"/>
      <c r="AP194" s="901"/>
      <c r="AQ194" s="901"/>
      <c r="AR194" s="901"/>
      <c r="AS194" s="901"/>
      <c r="AT194" s="901"/>
      <c r="AU194" s="901"/>
      <c r="AV194" s="901"/>
      <c r="AW194" s="901"/>
      <c r="AX194" s="901"/>
      <c r="AY194" s="901"/>
      <c r="AZ194" s="901"/>
      <c r="BA194" s="901"/>
      <c r="BB194" s="901">
        <v>16</v>
      </c>
      <c r="BC194" s="901">
        <v>16</v>
      </c>
      <c r="BD194" s="901">
        <v>15</v>
      </c>
      <c r="BE194" s="901">
        <v>15</v>
      </c>
      <c r="BF194" s="901"/>
      <c r="BG194" s="901">
        <v>20</v>
      </c>
      <c r="BH194" s="901"/>
      <c r="BI194" s="901"/>
      <c r="BJ194" s="901"/>
      <c r="BK194" s="901"/>
      <c r="BL194" s="901"/>
      <c r="BM194" s="901">
        <v>20</v>
      </c>
      <c r="BN194" s="901">
        <v>22</v>
      </c>
      <c r="BO194" s="901"/>
      <c r="BP194" s="901"/>
      <c r="BQ194" s="901"/>
      <c r="BR194" s="901">
        <v>15</v>
      </c>
      <c r="BS194" s="901"/>
      <c r="BT194" s="901"/>
      <c r="BU194" s="901">
        <v>20</v>
      </c>
      <c r="BV194" s="901"/>
      <c r="BW194" s="901"/>
      <c r="BX194" s="901"/>
      <c r="BY194" s="901"/>
      <c r="BZ194" s="901"/>
      <c r="CA194" s="901"/>
      <c r="CB194" s="901"/>
      <c r="CC194" s="901"/>
      <c r="CD194" s="901"/>
    </row>
    <row r="195" spans="1:86" x14ac:dyDescent="0.3">
      <c r="A195" s="54" t="s">
        <v>10804</v>
      </c>
      <c r="B195" s="903">
        <v>8</v>
      </c>
      <c r="C195" s="903"/>
      <c r="D195" s="903"/>
      <c r="E195" s="903"/>
      <c r="F195" s="903"/>
      <c r="G195" s="903"/>
      <c r="H195" s="903"/>
      <c r="I195" s="903"/>
      <c r="J195" s="903"/>
      <c r="K195" s="903"/>
      <c r="L195" s="903"/>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v>4</v>
      </c>
      <c r="BD195" s="903">
        <v>4</v>
      </c>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03"/>
    </row>
    <row r="196" spans="1:86" x14ac:dyDescent="0.3">
      <c r="A196" s="54" t="s">
        <v>14210</v>
      </c>
      <c r="B196" s="1361">
        <v>6</v>
      </c>
      <c r="C196" s="1361"/>
      <c r="D196" s="1361"/>
      <c r="E196" s="1361"/>
      <c r="F196" s="1361"/>
      <c r="G196" s="1361"/>
      <c r="H196" s="1361"/>
      <c r="I196" s="1361"/>
      <c r="J196" s="1361"/>
      <c r="K196" s="1361"/>
      <c r="L196" s="1361"/>
      <c r="M196" s="1361"/>
      <c r="N196" s="1361"/>
      <c r="O196" s="1361"/>
      <c r="P196" s="1361"/>
      <c r="Q196" s="1361"/>
      <c r="R196" s="1361"/>
      <c r="S196" s="1361"/>
      <c r="T196" s="1361"/>
      <c r="U196" s="1361"/>
      <c r="V196" s="1361"/>
      <c r="W196" s="1361"/>
      <c r="X196" s="1361"/>
      <c r="Y196" s="1361"/>
      <c r="Z196" s="1361"/>
      <c r="AA196" s="1361"/>
      <c r="AB196" s="1361"/>
      <c r="AC196" s="1361"/>
      <c r="AD196" s="1361"/>
      <c r="AE196" s="1361"/>
      <c r="AF196" s="1361"/>
      <c r="AG196" s="1361"/>
      <c r="AH196" s="1361"/>
      <c r="AI196" s="1361">
        <v>6</v>
      </c>
      <c r="AJ196" s="1361"/>
      <c r="AK196" s="1361"/>
      <c r="AL196" s="1361"/>
      <c r="AM196" s="1361"/>
      <c r="AN196" s="1361"/>
      <c r="AO196" s="1361"/>
      <c r="AP196" s="1361"/>
      <c r="AQ196" s="1361"/>
      <c r="AR196" s="1361"/>
      <c r="AS196" s="1361"/>
      <c r="AT196" s="1361"/>
      <c r="AU196" s="1361"/>
      <c r="AV196" s="1361"/>
      <c r="AW196" s="1361"/>
      <c r="AX196" s="1361"/>
      <c r="AY196" s="1361"/>
      <c r="AZ196" s="1361"/>
      <c r="BA196" s="1361"/>
      <c r="BB196" s="1361"/>
      <c r="BC196" s="1361"/>
      <c r="BD196" s="1361"/>
      <c r="BE196" s="1361"/>
      <c r="BF196" s="1361"/>
      <c r="BG196" s="1361"/>
      <c r="BH196" s="1361"/>
      <c r="BI196" s="1361"/>
      <c r="BJ196" s="1361"/>
      <c r="BK196" s="1361"/>
      <c r="BL196" s="1361"/>
      <c r="BM196" s="1361"/>
      <c r="BN196" s="1361"/>
      <c r="BO196" s="1361"/>
      <c r="BP196" s="1361"/>
      <c r="BQ196" s="1361"/>
      <c r="BR196" s="1361"/>
      <c r="BS196" s="1361"/>
      <c r="BT196" s="1361"/>
      <c r="BU196" s="1361"/>
      <c r="BV196" s="1361"/>
      <c r="BW196" s="1361"/>
      <c r="BX196" s="1361"/>
      <c r="BY196" s="1361"/>
      <c r="BZ196" s="1361"/>
      <c r="CA196" s="1361"/>
      <c r="CB196" s="1361"/>
      <c r="CC196" s="1361"/>
      <c r="CD196" s="1361"/>
    </row>
    <row r="197" spans="1:86" x14ac:dyDescent="0.3">
      <c r="A197" s="1543" t="s">
        <v>14591</v>
      </c>
      <c r="B197" s="124"/>
      <c r="C197" s="124">
        <v>20</v>
      </c>
      <c r="D197" s="124">
        <v>22</v>
      </c>
      <c r="E197" s="124">
        <v>36</v>
      </c>
      <c r="F197" s="124"/>
      <c r="G197" s="124"/>
      <c r="H197" s="124"/>
      <c r="I197" s="124"/>
      <c r="J197" s="124"/>
      <c r="K197" s="124"/>
      <c r="L197" s="124"/>
      <c r="M197" s="124"/>
      <c r="N197" s="124"/>
      <c r="O197" s="124"/>
      <c r="P197" s="124"/>
      <c r="Q197" s="124"/>
      <c r="R197" s="124"/>
      <c r="S197" s="124"/>
      <c r="T197" s="124"/>
      <c r="U197" s="124"/>
      <c r="V197" s="124">
        <v>20</v>
      </c>
      <c r="W197" s="124">
        <v>30</v>
      </c>
      <c r="X197" s="124"/>
      <c r="Y197" s="124"/>
      <c r="Z197" s="124">
        <v>22</v>
      </c>
      <c r="AA197" s="124">
        <v>30</v>
      </c>
      <c r="AB197" s="124">
        <v>10</v>
      </c>
      <c r="AC197" s="124"/>
      <c r="AD197" s="124">
        <v>50</v>
      </c>
      <c r="AE197" s="124">
        <v>24</v>
      </c>
      <c r="AF197" s="124"/>
      <c r="AG197" s="124"/>
      <c r="AH197" s="124"/>
      <c r="AI197" s="124">
        <v>10</v>
      </c>
      <c r="AJ197" s="124"/>
      <c r="AK197" s="124">
        <v>10</v>
      </c>
      <c r="AL197" s="124">
        <v>10</v>
      </c>
      <c r="AM197" s="124"/>
      <c r="AN197" s="124"/>
      <c r="AO197" s="124">
        <v>20</v>
      </c>
      <c r="AP197" s="124">
        <v>50</v>
      </c>
      <c r="AQ197" s="124"/>
      <c r="AR197" s="124">
        <v>20</v>
      </c>
      <c r="AS197" s="124"/>
      <c r="AT197" s="124"/>
      <c r="AU197" s="124"/>
      <c r="AV197" s="124"/>
      <c r="AW197" s="124">
        <v>30</v>
      </c>
      <c r="AX197" s="124"/>
      <c r="AY197" s="124"/>
      <c r="AZ197" s="124"/>
      <c r="BA197" s="124"/>
      <c r="BB197" s="124"/>
      <c r="BC197" s="124"/>
      <c r="BD197" s="124"/>
      <c r="BE197" s="124"/>
      <c r="BF197" s="124"/>
      <c r="BG197" s="124">
        <v>10</v>
      </c>
      <c r="BH197" s="124"/>
      <c r="BI197" s="124"/>
      <c r="BJ197" s="124"/>
      <c r="BK197" s="124"/>
      <c r="BL197" s="124"/>
      <c r="BM197" s="124">
        <v>22</v>
      </c>
      <c r="BN197" s="124">
        <v>10</v>
      </c>
      <c r="BO197" s="124">
        <v>5</v>
      </c>
      <c r="BP197" s="124">
        <v>10</v>
      </c>
      <c r="BQ197" s="124"/>
      <c r="BR197" s="124">
        <v>10</v>
      </c>
      <c r="BS197" s="124"/>
      <c r="BT197" s="124"/>
      <c r="BU197" s="124">
        <v>20</v>
      </c>
      <c r="BV197" s="124">
        <v>20</v>
      </c>
      <c r="BW197" s="124"/>
      <c r="BX197" s="124"/>
      <c r="BY197" s="124"/>
      <c r="BZ197" s="124"/>
      <c r="CA197" s="124"/>
      <c r="CB197" s="124"/>
      <c r="CC197" s="124"/>
      <c r="CD197" s="124"/>
      <c r="CE197" s="124"/>
      <c r="CF197" s="124"/>
      <c r="CG197" s="124"/>
      <c r="CH197" s="12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019"/>
  <sheetViews>
    <sheetView zoomScale="110" zoomScaleNormal="110" workbookViewId="0">
      <pane xSplit="8" ySplit="3" topLeftCell="I1014" activePane="bottomRight" state="frozen"/>
      <selection pane="topRight" activeCell="H1" sqref="H1"/>
      <selection pane="bottomLeft" activeCell="A4" sqref="A4"/>
      <selection pane="bottomRight" activeCell="A1016" sqref="A1016"/>
    </sheetView>
  </sheetViews>
  <sheetFormatPr defaultRowHeight="18.75" x14ac:dyDescent="0.3"/>
  <cols>
    <col min="1" max="1" width="16.69921875" style="392" customWidth="1"/>
    <col min="2" max="2" width="20.5" style="270" customWidth="1"/>
    <col min="3" max="3" width="11.296875" style="270" customWidth="1"/>
    <col min="4" max="4" width="3.8984375" style="270" customWidth="1"/>
    <col min="5" max="5" width="6.296875" style="270" customWidth="1"/>
    <col min="6" max="7" width="5.796875" style="270" bestFit="1" customWidth="1"/>
    <col min="8" max="8" width="3.8984375" style="270" bestFit="1" customWidth="1"/>
    <col min="9" max="9" width="4.8984375" style="270" bestFit="1" customWidth="1"/>
    <col min="10" max="10" width="4.69921875" style="270" customWidth="1"/>
    <col min="11" max="11" width="3.296875" style="270" bestFit="1" customWidth="1"/>
    <col min="12" max="13" width="3.8984375" style="270" bestFit="1" customWidth="1"/>
    <col min="14" max="14" width="3.296875" style="270" bestFit="1" customWidth="1"/>
    <col min="15" max="15" width="4.19921875" style="270" customWidth="1"/>
    <col min="16" max="16" width="3.296875" style="270" bestFit="1" customWidth="1"/>
    <col min="17" max="17" width="5.796875" style="270" bestFit="1" customWidth="1"/>
    <col min="18" max="18" width="4.69921875" style="270" customWidth="1"/>
    <col min="19" max="19" width="8.3984375" style="270" bestFit="1" customWidth="1"/>
    <col min="20" max="20" width="4" style="270" bestFit="1" customWidth="1"/>
    <col min="21" max="21" width="4.296875" style="270" customWidth="1"/>
    <col min="22" max="22" width="7.8984375" style="270" bestFit="1" customWidth="1"/>
    <col min="23" max="26" width="3.296875" style="270" bestFit="1" customWidth="1"/>
    <col min="27" max="27" width="5.796875" style="270" bestFit="1" customWidth="1"/>
    <col min="28" max="28" width="4.8984375" style="270" bestFit="1" customWidth="1"/>
    <col min="29" max="29" width="3.296875" style="270" bestFit="1" customWidth="1"/>
    <col min="30" max="30" width="4" style="270" bestFit="1" customWidth="1"/>
    <col min="31" max="31" width="4.8984375" style="270" bestFit="1" customWidth="1"/>
    <col min="32" max="33" width="3.296875" style="270" bestFit="1" customWidth="1"/>
    <col min="34" max="34" width="3.8984375" style="270" bestFit="1" customWidth="1"/>
    <col min="35" max="35" width="8.3984375" style="270" bestFit="1" customWidth="1"/>
    <col min="36" max="36" width="5.3984375" style="270" customWidth="1"/>
    <col min="37" max="37" width="3.296875" style="270" bestFit="1" customWidth="1"/>
    <col min="38" max="38" width="4" style="270" bestFit="1" customWidth="1"/>
    <col min="39" max="39" width="4.69921875" style="270" customWidth="1"/>
    <col min="40" max="40" width="4.8984375" style="270" bestFit="1" customWidth="1"/>
    <col min="41" max="42" width="3.296875" style="270" bestFit="1" customWidth="1"/>
    <col min="43" max="43" width="4.296875" style="270" customWidth="1"/>
    <col min="44" max="44" width="5.8984375" style="270" customWidth="1"/>
    <col min="45" max="45" width="3.296875" style="270" bestFit="1" customWidth="1"/>
    <col min="46" max="46" width="3.5" style="270" bestFit="1" customWidth="1"/>
    <col min="47" max="47" width="3.296875" style="270" bestFit="1" customWidth="1"/>
    <col min="48" max="48" width="4.796875" style="270" customWidth="1"/>
    <col min="49" max="49" width="4" style="270" customWidth="1"/>
    <col min="50" max="51" width="3.8984375" style="270" bestFit="1" customWidth="1"/>
    <col min="52" max="52" width="4.8984375" style="270" bestFit="1" customWidth="1"/>
    <col min="53" max="53" width="3.8984375" style="270" bestFit="1" customWidth="1"/>
    <col min="54" max="54" width="5" style="270" customWidth="1"/>
    <col min="55" max="55" width="5.796875" style="270" bestFit="1" customWidth="1"/>
    <col min="56" max="56" width="4.8984375" style="270" bestFit="1" customWidth="1"/>
    <col min="57" max="58" width="5.8984375" style="270" bestFit="1" customWidth="1"/>
    <col min="59" max="61" width="5.796875" style="270" bestFit="1" customWidth="1"/>
    <col min="62" max="62" width="4.69921875" style="270" bestFit="1" customWidth="1"/>
    <col min="63" max="63" width="4.8984375" style="270" bestFit="1" customWidth="1"/>
    <col min="64" max="65" width="3.296875" style="270" bestFit="1" customWidth="1"/>
    <col min="66" max="66" width="4.3984375" style="270" customWidth="1"/>
    <col min="67" max="67" width="3.5" style="270" bestFit="1" customWidth="1"/>
    <col min="68" max="69" width="3.796875" style="270" customWidth="1"/>
    <col min="70" max="70" width="3.8984375" style="270" bestFit="1" customWidth="1"/>
    <col min="71" max="71" width="6.8984375" style="270" bestFit="1" customWidth="1"/>
    <col min="72" max="72" width="4.8984375" style="270" bestFit="1" customWidth="1"/>
    <col min="73" max="73" width="3.296875" style="270" bestFit="1" customWidth="1"/>
    <col min="74" max="74" width="3.5" style="270" bestFit="1" customWidth="1"/>
    <col min="75" max="75" width="3.8984375" style="270" bestFit="1" customWidth="1"/>
    <col min="76" max="76" width="4.19921875" style="270" customWidth="1"/>
    <col min="77" max="77" width="3.5" style="270" bestFit="1" customWidth="1"/>
    <col min="78" max="78" width="3.8984375" style="270" bestFit="1" customWidth="1"/>
    <col min="79" max="79" width="5.8984375" style="270" bestFit="1" customWidth="1"/>
    <col min="80" max="81" width="3.296875" style="270" bestFit="1" customWidth="1"/>
    <col min="82" max="82" width="4.8984375" style="270" bestFit="1" customWidth="1"/>
    <col min="83" max="84" width="3.296875" style="270" bestFit="1" customWidth="1"/>
    <col min="85" max="86" width="3.8984375" style="270" bestFit="1" customWidth="1"/>
  </cols>
  <sheetData>
    <row r="1" spans="1:86" s="390" customFormat="1" ht="101.25" customHeight="1" x14ac:dyDescent="0.2">
      <c r="A1" s="398" t="s">
        <v>117</v>
      </c>
      <c r="B1" s="399" t="s">
        <v>198</v>
      </c>
      <c r="C1" s="14"/>
      <c r="D1" s="14" t="s">
        <v>199</v>
      </c>
      <c r="E1" s="14" t="s">
        <v>119</v>
      </c>
      <c r="F1" s="14" t="s">
        <v>120</v>
      </c>
      <c r="G1" s="14" t="s">
        <v>122</v>
      </c>
      <c r="H1" s="14" t="s">
        <v>123</v>
      </c>
      <c r="I1" s="14" t="s">
        <v>124</v>
      </c>
      <c r="J1" s="14" t="s">
        <v>125</v>
      </c>
      <c r="K1" s="14" t="s">
        <v>200</v>
      </c>
      <c r="L1" s="14" t="s">
        <v>126</v>
      </c>
      <c r="M1" s="14" t="s">
        <v>127</v>
      </c>
      <c r="N1" s="14" t="s">
        <v>128</v>
      </c>
      <c r="O1" s="14" t="s">
        <v>134</v>
      </c>
      <c r="P1" s="14" t="s">
        <v>130</v>
      </c>
      <c r="Q1" s="14" t="s">
        <v>133</v>
      </c>
      <c r="R1" s="14" t="s">
        <v>135</v>
      </c>
      <c r="S1" s="14" t="s">
        <v>136</v>
      </c>
      <c r="T1" s="14" t="s">
        <v>137</v>
      </c>
      <c r="U1" s="14" t="s">
        <v>138</v>
      </c>
      <c r="V1" s="14" t="s">
        <v>139</v>
      </c>
      <c r="W1" s="14" t="s">
        <v>201</v>
      </c>
      <c r="X1" s="14" t="s">
        <v>140</v>
      </c>
      <c r="Y1" s="14" t="s">
        <v>141</v>
      </c>
      <c r="Z1" s="14" t="s">
        <v>142</v>
      </c>
      <c r="AA1" s="14" t="s">
        <v>143</v>
      </c>
      <c r="AB1" s="14" t="s">
        <v>144</v>
      </c>
      <c r="AC1" s="14" t="s">
        <v>145</v>
      </c>
      <c r="AD1" s="14" t="s">
        <v>202</v>
      </c>
      <c r="AE1" s="14" t="s">
        <v>147</v>
      </c>
      <c r="AF1" s="14" t="s">
        <v>148</v>
      </c>
      <c r="AG1" s="14" t="s">
        <v>149</v>
      </c>
      <c r="AH1" s="14" t="s">
        <v>150</v>
      </c>
      <c r="AI1" s="14" t="s">
        <v>203</v>
      </c>
      <c r="AJ1" s="14" t="s">
        <v>151</v>
      </c>
      <c r="AK1" s="14" t="s">
        <v>204</v>
      </c>
      <c r="AL1" s="14" t="s">
        <v>152</v>
      </c>
      <c r="AM1" s="14" t="s">
        <v>153</v>
      </c>
      <c r="AN1" s="14" t="s">
        <v>154</v>
      </c>
      <c r="AO1" s="14" t="s">
        <v>155</v>
      </c>
      <c r="AP1" s="14" t="s">
        <v>156</v>
      </c>
      <c r="AQ1" s="14" t="s">
        <v>205</v>
      </c>
      <c r="AR1" s="14" t="s">
        <v>157</v>
      </c>
      <c r="AS1" s="14" t="s">
        <v>206</v>
      </c>
      <c r="AT1" s="14" t="s">
        <v>158</v>
      </c>
      <c r="AU1" s="14" t="s">
        <v>159</v>
      </c>
      <c r="AV1" s="14" t="s">
        <v>161</v>
      </c>
      <c r="AW1" s="14" t="s">
        <v>162</v>
      </c>
      <c r="AX1" s="14" t="s">
        <v>163</v>
      </c>
      <c r="AY1" s="14" t="s">
        <v>164</v>
      </c>
      <c r="AZ1" s="14" t="s">
        <v>165</v>
      </c>
      <c r="BA1" s="14" t="s">
        <v>166</v>
      </c>
      <c r="BB1" s="14" t="s">
        <v>207</v>
      </c>
      <c r="BC1" s="14" t="s">
        <v>167</v>
      </c>
      <c r="BD1" s="14" t="s">
        <v>169</v>
      </c>
      <c r="BE1" s="14" t="s">
        <v>170</v>
      </c>
      <c r="BF1" s="14" t="s">
        <v>171</v>
      </c>
      <c r="BG1" s="14" t="s">
        <v>172</v>
      </c>
      <c r="BH1" s="14" t="s">
        <v>208</v>
      </c>
      <c r="BI1" s="14" t="s">
        <v>174</v>
      </c>
      <c r="BJ1" s="14" t="s">
        <v>209</v>
      </c>
      <c r="BK1" s="14" t="s">
        <v>175</v>
      </c>
      <c r="BL1" s="14" t="s">
        <v>176</v>
      </c>
      <c r="BM1" s="14" t="s">
        <v>177</v>
      </c>
      <c r="BN1" s="14" t="s">
        <v>178</v>
      </c>
      <c r="BO1" s="14" t="s">
        <v>179</v>
      </c>
      <c r="BP1" s="14" t="s">
        <v>180</v>
      </c>
      <c r="BQ1" s="14" t="s">
        <v>210</v>
      </c>
      <c r="BR1" s="14" t="s">
        <v>182</v>
      </c>
      <c r="BS1" s="14" t="s">
        <v>183</v>
      </c>
      <c r="BT1" s="14" t="s">
        <v>185</v>
      </c>
      <c r="BU1" s="14" t="s">
        <v>186</v>
      </c>
      <c r="BV1" s="14" t="s">
        <v>211</v>
      </c>
      <c r="BW1" s="14" t="s">
        <v>187</v>
      </c>
      <c r="BX1" s="14" t="s">
        <v>188</v>
      </c>
      <c r="BY1" s="14" t="s">
        <v>189</v>
      </c>
      <c r="BZ1" s="14" t="s">
        <v>190</v>
      </c>
      <c r="CA1" s="14" t="s">
        <v>1281</v>
      </c>
      <c r="CB1" s="14" t="s">
        <v>212</v>
      </c>
      <c r="CC1" s="14" t="s">
        <v>213</v>
      </c>
      <c r="CD1" s="14" t="s">
        <v>194</v>
      </c>
      <c r="CE1" s="14" t="s">
        <v>195</v>
      </c>
      <c r="CF1" s="14" t="s">
        <v>196</v>
      </c>
      <c r="CG1" s="14" t="s">
        <v>181</v>
      </c>
      <c r="CH1" s="14" t="s">
        <v>214</v>
      </c>
    </row>
    <row r="2" spans="1:86" s="181" customFormat="1" x14ac:dyDescent="0.3">
      <c r="A2" s="391" t="s">
        <v>1256</v>
      </c>
      <c r="B2" s="269" t="s">
        <v>1257</v>
      </c>
      <c r="C2" s="269" t="s">
        <v>1304</v>
      </c>
      <c r="D2" s="269">
        <v>6900</v>
      </c>
      <c r="E2" s="269"/>
      <c r="F2" s="269"/>
      <c r="G2" s="269"/>
      <c r="H2" s="269"/>
      <c r="I2" s="269"/>
      <c r="J2" s="269"/>
      <c r="K2" s="269"/>
      <c r="L2" s="269"/>
      <c r="M2" s="269"/>
      <c r="N2" s="269"/>
      <c r="O2" s="269"/>
      <c r="P2" s="269"/>
      <c r="Q2" s="269"/>
      <c r="R2" s="269"/>
      <c r="S2" s="269"/>
      <c r="T2" s="269"/>
      <c r="U2" s="269"/>
      <c r="V2" s="269"/>
      <c r="W2" s="269"/>
      <c r="X2" s="269"/>
      <c r="Y2" s="269"/>
      <c r="Z2" s="269"/>
      <c r="AA2" s="269"/>
      <c r="AB2" s="269">
        <v>1100</v>
      </c>
      <c r="AC2" s="269"/>
      <c r="AD2" s="269"/>
      <c r="AE2" s="269">
        <v>1200</v>
      </c>
      <c r="AF2" s="269"/>
      <c r="AG2" s="269"/>
      <c r="AH2" s="269"/>
      <c r="AI2" s="269"/>
      <c r="AJ2" s="269"/>
      <c r="AK2" s="269"/>
      <c r="AL2" s="269"/>
      <c r="AM2" s="269"/>
      <c r="AN2" s="269"/>
      <c r="AO2" s="269"/>
      <c r="AP2" s="269"/>
      <c r="AQ2" s="269"/>
      <c r="AR2" s="269"/>
      <c r="AS2" s="269"/>
      <c r="AT2" s="269"/>
      <c r="AU2" s="269"/>
      <c r="AV2" s="269"/>
      <c r="AW2" s="269"/>
      <c r="AX2" s="269"/>
      <c r="AY2" s="269"/>
      <c r="AZ2" s="269"/>
      <c r="BA2" s="269">
        <v>500</v>
      </c>
      <c r="BB2" s="269"/>
      <c r="BC2" s="269"/>
      <c r="BD2" s="269"/>
      <c r="BE2" s="269"/>
      <c r="BF2" s="269"/>
      <c r="BG2" s="269"/>
      <c r="BH2" s="269"/>
      <c r="BI2" s="269"/>
      <c r="BJ2" s="269"/>
      <c r="BK2" s="269">
        <v>1500</v>
      </c>
      <c r="BL2" s="269"/>
      <c r="BM2" s="269"/>
      <c r="BN2" s="269"/>
      <c r="BO2" s="269"/>
      <c r="BP2" s="269"/>
      <c r="BQ2" s="269"/>
      <c r="BR2" s="269">
        <v>300</v>
      </c>
      <c r="BS2" s="269">
        <v>700</v>
      </c>
      <c r="BT2" s="269">
        <v>1100</v>
      </c>
      <c r="BU2" s="269"/>
      <c r="BV2" s="269"/>
      <c r="BW2" s="269"/>
      <c r="BX2" s="269"/>
      <c r="BY2" s="269"/>
      <c r="BZ2" s="269"/>
      <c r="CA2" s="269"/>
      <c r="CB2" s="269"/>
      <c r="CC2" s="269"/>
      <c r="CD2" s="269"/>
      <c r="CE2" s="269"/>
      <c r="CF2" s="269"/>
      <c r="CG2" s="269">
        <v>500</v>
      </c>
      <c r="CH2" s="269"/>
    </row>
    <row r="3" spans="1:86" s="181" customFormat="1" ht="37.5" x14ac:dyDescent="0.3">
      <c r="A3" s="391" t="s">
        <v>1258</v>
      </c>
      <c r="B3" s="269" t="s">
        <v>1257</v>
      </c>
      <c r="C3" s="269" t="s">
        <v>1304</v>
      </c>
      <c r="D3" s="269">
        <v>5700</v>
      </c>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v>4400</v>
      </c>
      <c r="BG3" s="269">
        <v>1300</v>
      </c>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row>
    <row r="4" spans="1:86" s="181" customFormat="1" ht="37.5" x14ac:dyDescent="0.3">
      <c r="A4" s="391" t="s">
        <v>1259</v>
      </c>
      <c r="B4" s="269" t="s">
        <v>1257</v>
      </c>
      <c r="C4" s="269" t="s">
        <v>1304</v>
      </c>
      <c r="D4" s="269">
        <v>2552</v>
      </c>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v>2552</v>
      </c>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row>
    <row r="5" spans="1:86" s="181" customFormat="1" x14ac:dyDescent="0.3">
      <c r="A5" s="391" t="s">
        <v>1260</v>
      </c>
      <c r="B5" s="269" t="s">
        <v>1257</v>
      </c>
      <c r="C5" s="269" t="s">
        <v>1304</v>
      </c>
      <c r="D5" s="269">
        <v>30000</v>
      </c>
      <c r="E5" s="269"/>
      <c r="F5" s="269"/>
      <c r="G5" s="269"/>
      <c r="H5" s="269"/>
      <c r="I5" s="269"/>
      <c r="J5" s="269"/>
      <c r="K5" s="269"/>
      <c r="L5" s="269">
        <v>30000</v>
      </c>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row>
    <row r="6" spans="1:86" s="181" customFormat="1" x14ac:dyDescent="0.3">
      <c r="A6" s="1666" t="s">
        <v>1308</v>
      </c>
      <c r="B6" s="269" t="s">
        <v>1302</v>
      </c>
      <c r="C6" s="269" t="s">
        <v>1303</v>
      </c>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269"/>
      <c r="CA6" s="269"/>
      <c r="CB6" s="269"/>
      <c r="CC6" s="269"/>
      <c r="CD6" s="269"/>
      <c r="CE6" s="269"/>
      <c r="CF6" s="269"/>
      <c r="CG6" s="269"/>
      <c r="CH6" s="269"/>
    </row>
    <row r="7" spans="1:86" s="181" customFormat="1" x14ac:dyDescent="0.3">
      <c r="A7" s="1666"/>
      <c r="B7" s="269"/>
      <c r="C7" s="269" t="s">
        <v>1304</v>
      </c>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row>
    <row r="8" spans="1:86" s="181" customFormat="1" x14ac:dyDescent="0.3">
      <c r="A8" s="1666"/>
      <c r="B8" s="269" t="s">
        <v>1305</v>
      </c>
      <c r="C8" s="269" t="s">
        <v>1303</v>
      </c>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row>
    <row r="9" spans="1:86" s="181" customFormat="1" x14ac:dyDescent="0.3">
      <c r="A9" s="1666"/>
      <c r="B9" s="269"/>
      <c r="C9" s="269" t="s">
        <v>1304</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row>
    <row r="10" spans="1:86" s="181" customFormat="1" x14ac:dyDescent="0.3">
      <c r="A10" s="1666"/>
      <c r="B10" s="269" t="s">
        <v>1306</v>
      </c>
      <c r="C10" s="269" t="s">
        <v>1303</v>
      </c>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269"/>
      <c r="CA10" s="269"/>
      <c r="CB10" s="269"/>
      <c r="CC10" s="269"/>
      <c r="CD10" s="269"/>
      <c r="CE10" s="269"/>
      <c r="CF10" s="269"/>
      <c r="CG10" s="269"/>
      <c r="CH10" s="269"/>
    </row>
    <row r="11" spans="1:86" s="181" customFormat="1" x14ac:dyDescent="0.3">
      <c r="A11" s="1666"/>
      <c r="B11" s="269"/>
      <c r="C11" s="269" t="s">
        <v>1304</v>
      </c>
      <c r="D11" s="269">
        <v>50</v>
      </c>
      <c r="E11" s="269">
        <v>50</v>
      </c>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269"/>
      <c r="CA11" s="269"/>
      <c r="CB11" s="269"/>
      <c r="CC11" s="269"/>
      <c r="CD11" s="269"/>
      <c r="CE11" s="269"/>
      <c r="CF11" s="269"/>
      <c r="CG11" s="269"/>
      <c r="CH11" s="269"/>
    </row>
    <row r="12" spans="1:86" x14ac:dyDescent="0.3">
      <c r="A12" s="1665" t="s">
        <v>1380</v>
      </c>
      <c r="B12" s="124" t="s">
        <v>1302</v>
      </c>
      <c r="C12" s="124" t="s">
        <v>1303</v>
      </c>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row>
    <row r="13" spans="1:86" x14ac:dyDescent="0.3">
      <c r="A13" s="1665"/>
      <c r="B13" s="124"/>
      <c r="C13" s="124" t="s">
        <v>1304</v>
      </c>
      <c r="D13" s="124">
        <v>684</v>
      </c>
      <c r="E13" s="124">
        <v>60</v>
      </c>
      <c r="F13" s="124"/>
      <c r="G13" s="124"/>
      <c r="H13" s="124"/>
      <c r="I13" s="124"/>
      <c r="J13" s="124"/>
      <c r="K13" s="124"/>
      <c r="L13" s="124"/>
      <c r="M13" s="124">
        <v>120</v>
      </c>
      <c r="N13" s="124"/>
      <c r="O13" s="124"/>
      <c r="P13" s="124"/>
      <c r="Q13" s="124"/>
      <c r="R13" s="124"/>
      <c r="S13" s="124"/>
      <c r="T13" s="124"/>
      <c r="U13" s="124">
        <v>72</v>
      </c>
      <c r="V13" s="124">
        <v>120</v>
      </c>
      <c r="W13" s="124"/>
      <c r="X13" s="124"/>
      <c r="Y13" s="124"/>
      <c r="Z13" s="124"/>
      <c r="AA13" s="124"/>
      <c r="AB13" s="124"/>
      <c r="AC13" s="124"/>
      <c r="AD13" s="124">
        <v>120</v>
      </c>
      <c r="AE13" s="124">
        <v>120</v>
      </c>
      <c r="AF13" s="124"/>
      <c r="AG13" s="124"/>
      <c r="AH13" s="124"/>
      <c r="AI13" s="124"/>
      <c r="AJ13" s="124">
        <v>72</v>
      </c>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row>
    <row r="14" spans="1:86" x14ac:dyDescent="0.3">
      <c r="A14" s="1665"/>
      <c r="B14" s="124" t="s">
        <v>1305</v>
      </c>
      <c r="C14" s="124" t="s">
        <v>1303</v>
      </c>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row>
    <row r="15" spans="1:86" x14ac:dyDescent="0.3">
      <c r="A15" s="1665"/>
      <c r="B15" s="124"/>
      <c r="C15" s="124" t="s">
        <v>1304</v>
      </c>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row>
    <row r="16" spans="1:86" x14ac:dyDescent="0.3">
      <c r="A16" s="1665"/>
      <c r="B16" s="124" t="s">
        <v>1306</v>
      </c>
      <c r="C16" s="124" t="s">
        <v>1303</v>
      </c>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row>
    <row r="17" spans="1:86" x14ac:dyDescent="0.3">
      <c r="A17" s="1665"/>
      <c r="B17" s="124"/>
      <c r="C17" s="124" t="s">
        <v>1304</v>
      </c>
      <c r="D17" s="124">
        <v>468</v>
      </c>
      <c r="E17" s="124">
        <v>60</v>
      </c>
      <c r="F17" s="124"/>
      <c r="G17" s="124"/>
      <c r="H17" s="124"/>
      <c r="I17" s="124"/>
      <c r="J17" s="124"/>
      <c r="K17" s="124"/>
      <c r="L17" s="124"/>
      <c r="M17" s="124">
        <v>72</v>
      </c>
      <c r="N17" s="124"/>
      <c r="O17" s="124"/>
      <c r="P17" s="124"/>
      <c r="Q17" s="124"/>
      <c r="R17" s="124"/>
      <c r="S17" s="124"/>
      <c r="T17" s="124"/>
      <c r="U17" s="124">
        <v>72</v>
      </c>
      <c r="V17" s="124">
        <v>120</v>
      </c>
      <c r="W17" s="124"/>
      <c r="X17" s="124"/>
      <c r="Y17" s="124"/>
      <c r="Z17" s="124"/>
      <c r="AA17" s="124"/>
      <c r="AB17" s="124"/>
      <c r="AC17" s="124"/>
      <c r="AD17" s="124"/>
      <c r="AE17" s="124">
        <v>72</v>
      </c>
      <c r="AF17" s="124"/>
      <c r="AG17" s="124"/>
      <c r="AH17" s="124"/>
      <c r="AI17" s="124"/>
      <c r="AJ17" s="124">
        <v>72</v>
      </c>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row>
    <row r="18" spans="1:86" s="181" customFormat="1" x14ac:dyDescent="0.3">
      <c r="A18" s="1666" t="s">
        <v>1482</v>
      </c>
      <c r="B18" s="269" t="s">
        <v>1302</v>
      </c>
      <c r="C18" s="269" t="s">
        <v>1304</v>
      </c>
      <c r="D18" s="269">
        <v>2971</v>
      </c>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row>
    <row r="19" spans="1:86" s="181" customFormat="1" x14ac:dyDescent="0.3">
      <c r="A19" s="1666"/>
      <c r="B19" s="269" t="s">
        <v>1306</v>
      </c>
      <c r="C19" s="269" t="s">
        <v>1304</v>
      </c>
      <c r="D19" s="269">
        <v>18511</v>
      </c>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269"/>
      <c r="CA19" s="269"/>
      <c r="CB19" s="269"/>
      <c r="CC19" s="269"/>
      <c r="CD19" s="269"/>
      <c r="CE19" s="269"/>
      <c r="CF19" s="269"/>
      <c r="CG19" s="269"/>
      <c r="CH19" s="269"/>
    </row>
    <row r="20" spans="1:86" ht="21.75" customHeight="1" x14ac:dyDescent="0.3">
      <c r="A20" s="1667" t="s">
        <v>1504</v>
      </c>
      <c r="B20" s="124" t="s">
        <v>1302</v>
      </c>
      <c r="C20" s="124" t="s">
        <v>1303</v>
      </c>
      <c r="D20" s="124">
        <v>41600</v>
      </c>
      <c r="E20" s="124">
        <v>709</v>
      </c>
      <c r="F20" s="124"/>
      <c r="G20" s="124"/>
      <c r="H20" s="124"/>
      <c r="I20" s="124"/>
      <c r="J20" s="124"/>
      <c r="K20" s="124"/>
      <c r="L20" s="124"/>
      <c r="M20" s="124">
        <v>1213</v>
      </c>
      <c r="N20" s="124"/>
      <c r="O20" s="124">
        <v>2484</v>
      </c>
      <c r="P20" s="124"/>
      <c r="Q20" s="124">
        <v>695</v>
      </c>
      <c r="R20" s="124">
        <v>2016</v>
      </c>
      <c r="S20" s="124">
        <v>996</v>
      </c>
      <c r="T20" s="124"/>
      <c r="U20" s="124"/>
      <c r="V20" s="124"/>
      <c r="W20" s="124"/>
      <c r="X20" s="124"/>
      <c r="Y20" s="124"/>
      <c r="Z20" s="124"/>
      <c r="AA20" s="124"/>
      <c r="AB20" s="124"/>
      <c r="AC20" s="124"/>
      <c r="AD20" s="124"/>
      <c r="AE20" s="124"/>
      <c r="AF20" s="124"/>
      <c r="AG20" s="124"/>
      <c r="AH20" s="124"/>
      <c r="AI20" s="124"/>
      <c r="AJ20" s="124"/>
      <c r="AK20" s="124"/>
      <c r="AL20" s="124"/>
      <c r="AM20" s="124">
        <v>2327</v>
      </c>
      <c r="AN20" s="124">
        <v>2675</v>
      </c>
      <c r="AO20" s="124"/>
      <c r="AP20" s="124"/>
      <c r="AQ20" s="124"/>
      <c r="AR20" s="124">
        <v>21536</v>
      </c>
      <c r="AS20" s="124"/>
      <c r="AT20" s="124"/>
      <c r="AU20" s="124"/>
      <c r="AV20" s="124"/>
      <c r="AW20" s="124"/>
      <c r="AX20" s="124"/>
      <c r="AY20" s="124"/>
      <c r="AZ20" s="124"/>
      <c r="BA20" s="124"/>
      <c r="BB20" s="124"/>
      <c r="BC20" s="124"/>
      <c r="BD20" s="124">
        <v>6949</v>
      </c>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row>
    <row r="21" spans="1:86" x14ac:dyDescent="0.3">
      <c r="A21" s="1667"/>
      <c r="B21" s="124"/>
      <c r="C21" s="124" t="s">
        <v>1304</v>
      </c>
      <c r="D21" s="124">
        <v>26598</v>
      </c>
      <c r="E21" s="124">
        <v>2865</v>
      </c>
      <c r="F21" s="124"/>
      <c r="G21" s="124">
        <v>3592</v>
      </c>
      <c r="H21" s="124"/>
      <c r="I21" s="124"/>
      <c r="J21" s="124"/>
      <c r="K21" s="124"/>
      <c r="L21" s="124"/>
      <c r="M21" s="124">
        <v>156</v>
      </c>
      <c r="N21" s="124"/>
      <c r="O21" s="124"/>
      <c r="P21" s="124"/>
      <c r="Q21" s="124"/>
      <c r="R21" s="124"/>
      <c r="S21" s="124"/>
      <c r="T21" s="124">
        <v>3474</v>
      </c>
      <c r="U21" s="124">
        <v>359</v>
      </c>
      <c r="V21" s="124"/>
      <c r="W21" s="124"/>
      <c r="X21" s="124"/>
      <c r="Y21" s="124"/>
      <c r="Z21" s="124"/>
      <c r="AA21" s="124"/>
      <c r="AB21" s="124"/>
      <c r="AC21" s="124"/>
      <c r="AD21" s="124"/>
      <c r="AE21" s="124">
        <v>871</v>
      </c>
      <c r="AF21" s="124"/>
      <c r="AG21" s="124"/>
      <c r="AH21" s="124"/>
      <c r="AI21" s="124"/>
      <c r="AJ21" s="124">
        <v>64</v>
      </c>
      <c r="AK21" s="124"/>
      <c r="AL21" s="124"/>
      <c r="AM21" s="124">
        <v>501</v>
      </c>
      <c r="AN21" s="124">
        <v>880</v>
      </c>
      <c r="AO21" s="124"/>
      <c r="AP21" s="124"/>
      <c r="AQ21" s="124"/>
      <c r="AR21" s="124"/>
      <c r="AS21" s="124"/>
      <c r="AT21" s="124"/>
      <c r="AU21" s="124"/>
      <c r="AV21" s="124"/>
      <c r="AW21" s="124"/>
      <c r="AX21" s="124"/>
      <c r="AY21" s="124"/>
      <c r="AZ21" s="124"/>
      <c r="BA21" s="124"/>
      <c r="BB21" s="124"/>
      <c r="BC21" s="124"/>
      <c r="BD21" s="124"/>
      <c r="BE21" s="124">
        <v>537</v>
      </c>
      <c r="BF21" s="124"/>
      <c r="BG21" s="124">
        <v>398</v>
      </c>
      <c r="BH21" s="124"/>
      <c r="BI21" s="124"/>
      <c r="BJ21" s="124"/>
      <c r="BK21" s="124">
        <v>10660</v>
      </c>
      <c r="BL21" s="124"/>
      <c r="BM21" s="124"/>
      <c r="BN21" s="124">
        <v>1387</v>
      </c>
      <c r="BO21" s="124"/>
      <c r="BP21" s="124"/>
      <c r="BQ21" s="124"/>
      <c r="BR21" s="124"/>
      <c r="BS21" s="124"/>
      <c r="BT21" s="124">
        <v>504</v>
      </c>
      <c r="BU21" s="124"/>
      <c r="BV21" s="124"/>
      <c r="BW21" s="124"/>
      <c r="BX21" s="124">
        <v>350</v>
      </c>
      <c r="BY21" s="124"/>
      <c r="BZ21" s="124"/>
      <c r="CA21" s="124"/>
      <c r="CB21" s="124"/>
      <c r="CC21" s="124"/>
      <c r="CD21" s="124"/>
      <c r="CE21" s="124"/>
      <c r="CF21" s="124"/>
      <c r="CG21" s="124"/>
      <c r="CH21" s="124"/>
    </row>
    <row r="22" spans="1:86" x14ac:dyDescent="0.3">
      <c r="A22" s="1667"/>
      <c r="B22" s="124" t="s">
        <v>1305</v>
      </c>
      <c r="C22" s="124" t="s">
        <v>1303</v>
      </c>
      <c r="D22" s="124">
        <v>5368</v>
      </c>
      <c r="E22" s="124"/>
      <c r="F22" s="124"/>
      <c r="G22" s="124"/>
      <c r="H22" s="124"/>
      <c r="I22" s="124"/>
      <c r="J22" s="124"/>
      <c r="K22" s="124"/>
      <c r="L22" s="124"/>
      <c r="M22" s="124"/>
      <c r="N22" s="124"/>
      <c r="O22" s="124"/>
      <c r="P22" s="124"/>
      <c r="Q22" s="124"/>
      <c r="R22" s="124">
        <v>277</v>
      </c>
      <c r="S22" s="124"/>
      <c r="T22" s="124"/>
      <c r="U22" s="124"/>
      <c r="V22" s="124"/>
      <c r="W22" s="124"/>
      <c r="X22" s="124"/>
      <c r="Y22" s="124"/>
      <c r="Z22" s="124"/>
      <c r="AA22" s="124"/>
      <c r="AB22" s="124"/>
      <c r="AC22" s="124"/>
      <c r="AD22" s="124"/>
      <c r="AE22" s="124"/>
      <c r="AF22" s="124"/>
      <c r="AG22" s="124"/>
      <c r="AH22" s="124"/>
      <c r="AI22" s="124"/>
      <c r="AJ22" s="124"/>
      <c r="AK22" s="124"/>
      <c r="AL22" s="124"/>
      <c r="AM22" s="124">
        <v>67</v>
      </c>
      <c r="AN22" s="124">
        <v>9</v>
      </c>
      <c r="AO22" s="124"/>
      <c r="AP22" s="124"/>
      <c r="AQ22" s="124"/>
      <c r="AR22" s="124">
        <v>4910</v>
      </c>
      <c r="AS22" s="124"/>
      <c r="AT22" s="124"/>
      <c r="AU22" s="124"/>
      <c r="AV22" s="124"/>
      <c r="AW22" s="124"/>
      <c r="AX22" s="124"/>
      <c r="AY22" s="124"/>
      <c r="AZ22" s="124"/>
      <c r="BA22" s="124"/>
      <c r="BB22" s="124"/>
      <c r="BC22" s="124"/>
      <c r="BD22" s="124">
        <v>105</v>
      </c>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row>
    <row r="23" spans="1:86" x14ac:dyDescent="0.3">
      <c r="A23" s="1667"/>
      <c r="B23" s="124"/>
      <c r="C23" s="124" t="s">
        <v>1304</v>
      </c>
      <c r="D23" s="124">
        <v>9753</v>
      </c>
      <c r="E23" s="124">
        <v>311</v>
      </c>
      <c r="F23" s="124"/>
      <c r="G23" s="124">
        <v>2555</v>
      </c>
      <c r="H23" s="124"/>
      <c r="I23" s="124"/>
      <c r="J23" s="124"/>
      <c r="K23" s="124"/>
      <c r="L23" s="124"/>
      <c r="M23" s="124">
        <v>5</v>
      </c>
      <c r="N23" s="124"/>
      <c r="O23" s="124"/>
      <c r="P23" s="124"/>
      <c r="Q23" s="124"/>
      <c r="R23" s="124"/>
      <c r="S23" s="124"/>
      <c r="T23" s="124"/>
      <c r="U23" s="124">
        <v>2</v>
      </c>
      <c r="V23" s="124"/>
      <c r="W23" s="124"/>
      <c r="X23" s="124"/>
      <c r="Y23" s="124"/>
      <c r="Z23" s="124"/>
      <c r="AA23" s="124"/>
      <c r="AB23" s="124"/>
      <c r="AC23" s="124"/>
      <c r="AD23" s="124"/>
      <c r="AE23" s="124">
        <v>2</v>
      </c>
      <c r="AF23" s="124"/>
      <c r="AG23" s="124"/>
      <c r="AH23" s="124"/>
      <c r="AI23" s="124"/>
      <c r="AJ23" s="124"/>
      <c r="AK23" s="124"/>
      <c r="AL23" s="124"/>
      <c r="AM23" s="124">
        <v>246</v>
      </c>
      <c r="AN23" s="124">
        <v>236</v>
      </c>
      <c r="AO23" s="124"/>
      <c r="AP23" s="124"/>
      <c r="AQ23" s="124"/>
      <c r="AR23" s="124"/>
      <c r="AS23" s="124"/>
      <c r="AT23" s="124"/>
      <c r="AU23" s="124"/>
      <c r="AV23" s="124"/>
      <c r="AW23" s="124"/>
      <c r="AX23" s="124"/>
      <c r="AY23" s="124"/>
      <c r="AZ23" s="124"/>
      <c r="BA23" s="124"/>
      <c r="BB23" s="124"/>
      <c r="BC23" s="124"/>
      <c r="BD23" s="124"/>
      <c r="BE23" s="124">
        <v>257</v>
      </c>
      <c r="BF23" s="124"/>
      <c r="BG23" s="124">
        <v>656</v>
      </c>
      <c r="BH23" s="124"/>
      <c r="BI23" s="124"/>
      <c r="BJ23" s="124"/>
      <c r="BK23" s="124">
        <v>3715</v>
      </c>
      <c r="BL23" s="124"/>
      <c r="BM23" s="124"/>
      <c r="BN23" s="124">
        <v>984</v>
      </c>
      <c r="BO23" s="124"/>
      <c r="BP23" s="124"/>
      <c r="BQ23" s="124"/>
      <c r="BR23" s="124"/>
      <c r="BS23" s="124"/>
      <c r="BT23" s="124">
        <v>768</v>
      </c>
      <c r="BU23" s="124"/>
      <c r="BV23" s="124"/>
      <c r="BW23" s="124"/>
      <c r="BX23" s="124">
        <v>16</v>
      </c>
      <c r="BY23" s="124"/>
      <c r="BZ23" s="124"/>
      <c r="CA23" s="124"/>
      <c r="CB23" s="124"/>
      <c r="CC23" s="124"/>
      <c r="CD23" s="124"/>
      <c r="CE23" s="124"/>
      <c r="CF23" s="124"/>
      <c r="CG23" s="124"/>
      <c r="CH23" s="124"/>
    </row>
    <row r="24" spans="1:86" x14ac:dyDescent="0.3">
      <c r="A24" s="1667"/>
      <c r="B24" s="124" t="s">
        <v>1306</v>
      </c>
      <c r="C24" s="124" t="s">
        <v>1303</v>
      </c>
      <c r="D24" s="124">
        <v>6817</v>
      </c>
      <c r="E24" s="124"/>
      <c r="F24" s="124"/>
      <c r="G24" s="124"/>
      <c r="H24" s="124"/>
      <c r="I24" s="124"/>
      <c r="J24" s="124"/>
      <c r="K24" s="124"/>
      <c r="L24" s="124"/>
      <c r="M24" s="124">
        <v>491</v>
      </c>
      <c r="N24" s="124"/>
      <c r="O24" s="124"/>
      <c r="P24" s="124"/>
      <c r="Q24" s="124"/>
      <c r="R24" s="124">
        <v>92</v>
      </c>
      <c r="S24" s="124"/>
      <c r="T24" s="124"/>
      <c r="U24" s="124"/>
      <c r="V24" s="124"/>
      <c r="W24" s="124"/>
      <c r="X24" s="124"/>
      <c r="Y24" s="124"/>
      <c r="Z24" s="124"/>
      <c r="AA24" s="124"/>
      <c r="AB24" s="124"/>
      <c r="AC24" s="124"/>
      <c r="AD24" s="124"/>
      <c r="AE24" s="124"/>
      <c r="AF24" s="124"/>
      <c r="AG24" s="124"/>
      <c r="AH24" s="124"/>
      <c r="AI24" s="124"/>
      <c r="AJ24" s="124"/>
      <c r="AK24" s="124"/>
      <c r="AL24" s="124"/>
      <c r="AM24" s="124">
        <v>147</v>
      </c>
      <c r="AN24" s="124">
        <v>101</v>
      </c>
      <c r="AO24" s="124"/>
      <c r="AP24" s="124"/>
      <c r="AQ24" s="124"/>
      <c r="AR24" s="124">
        <v>5490</v>
      </c>
      <c r="AS24" s="124"/>
      <c r="AT24" s="124"/>
      <c r="AU24" s="124"/>
      <c r="AV24" s="124"/>
      <c r="AW24" s="124"/>
      <c r="AX24" s="124"/>
      <c r="AY24" s="124"/>
      <c r="AZ24" s="124"/>
      <c r="BA24" s="124"/>
      <c r="BB24" s="124"/>
      <c r="BC24" s="124"/>
      <c r="BD24" s="124">
        <v>496</v>
      </c>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row>
    <row r="25" spans="1:86" x14ac:dyDescent="0.3">
      <c r="A25" s="1667"/>
      <c r="B25" s="124"/>
      <c r="C25" s="124" t="s">
        <v>1304</v>
      </c>
      <c r="D25" s="124">
        <v>39877</v>
      </c>
      <c r="E25" s="124">
        <v>3782</v>
      </c>
      <c r="F25" s="124"/>
      <c r="G25" s="124">
        <v>7777</v>
      </c>
      <c r="H25" s="124"/>
      <c r="I25" s="124"/>
      <c r="J25" s="124"/>
      <c r="K25" s="124"/>
      <c r="L25" s="124"/>
      <c r="M25" s="124">
        <v>1316</v>
      </c>
      <c r="N25" s="124"/>
      <c r="O25" s="124"/>
      <c r="P25" s="124"/>
      <c r="Q25" s="124"/>
      <c r="R25" s="124"/>
      <c r="S25" s="124"/>
      <c r="T25" s="124">
        <v>655</v>
      </c>
      <c r="U25" s="124">
        <v>444</v>
      </c>
      <c r="V25" s="124"/>
      <c r="W25" s="124"/>
      <c r="X25" s="124"/>
      <c r="Y25" s="124"/>
      <c r="Z25" s="124"/>
      <c r="AA25" s="124"/>
      <c r="AB25" s="124"/>
      <c r="AC25" s="124"/>
      <c r="AD25" s="124"/>
      <c r="AE25" s="124">
        <v>2848</v>
      </c>
      <c r="AF25" s="124"/>
      <c r="AG25" s="124"/>
      <c r="AH25" s="124"/>
      <c r="AI25" s="124"/>
      <c r="AJ25" s="124">
        <v>2317</v>
      </c>
      <c r="AK25" s="124"/>
      <c r="AL25" s="124"/>
      <c r="AM25" s="124">
        <v>979</v>
      </c>
      <c r="AN25" s="124">
        <v>499</v>
      </c>
      <c r="AO25" s="124"/>
      <c r="AP25" s="124"/>
      <c r="AQ25" s="124"/>
      <c r="AR25" s="124"/>
      <c r="AS25" s="124"/>
      <c r="AT25" s="124"/>
      <c r="AU25" s="124"/>
      <c r="AV25" s="124"/>
      <c r="AW25" s="124"/>
      <c r="AX25" s="124"/>
      <c r="AY25" s="124"/>
      <c r="AZ25" s="124"/>
      <c r="BA25" s="124"/>
      <c r="BB25" s="124"/>
      <c r="BC25" s="124"/>
      <c r="BD25" s="124"/>
      <c r="BE25" s="124">
        <v>3957</v>
      </c>
      <c r="BF25" s="124"/>
      <c r="BG25" s="124">
        <v>885</v>
      </c>
      <c r="BH25" s="124"/>
      <c r="BI25" s="124"/>
      <c r="BJ25" s="124"/>
      <c r="BK25" s="124">
        <v>8634</v>
      </c>
      <c r="BL25" s="124"/>
      <c r="BM25" s="124"/>
      <c r="BN25" s="124">
        <v>935</v>
      </c>
      <c r="BO25" s="124"/>
      <c r="BP25" s="124"/>
      <c r="BQ25" s="124"/>
      <c r="BR25" s="124"/>
      <c r="BS25" s="124"/>
      <c r="BT25" s="124">
        <v>2601</v>
      </c>
      <c r="BU25" s="124"/>
      <c r="BV25" s="124"/>
      <c r="BW25" s="124"/>
      <c r="BX25" s="124">
        <v>2248</v>
      </c>
      <c r="BY25" s="124"/>
      <c r="BZ25" s="124"/>
      <c r="CA25" s="124"/>
      <c r="CB25" s="124"/>
      <c r="CC25" s="124"/>
      <c r="CD25" s="124"/>
      <c r="CE25" s="124"/>
      <c r="CF25" s="124"/>
      <c r="CG25" s="124"/>
      <c r="CH25" s="124"/>
    </row>
    <row r="26" spans="1:86" x14ac:dyDescent="0.3">
      <c r="A26" s="1667"/>
      <c r="B26" s="124" t="s">
        <v>1307</v>
      </c>
      <c r="C26" s="124" t="s">
        <v>1303</v>
      </c>
      <c r="D26" s="124">
        <v>1462</v>
      </c>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v>1462</v>
      </c>
    </row>
    <row r="27" spans="1:86" x14ac:dyDescent="0.3">
      <c r="A27" s="1667"/>
      <c r="B27" s="124"/>
      <c r="C27" s="124" t="s">
        <v>1304</v>
      </c>
      <c r="D27" s="124">
        <v>6563</v>
      </c>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v>6563</v>
      </c>
    </row>
    <row r="28" spans="1:86" s="181" customFormat="1" x14ac:dyDescent="0.3">
      <c r="A28" s="1668" t="s">
        <v>9583</v>
      </c>
      <c r="B28" s="269" t="s">
        <v>1302</v>
      </c>
      <c r="C28" s="269" t="s">
        <v>1303</v>
      </c>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row>
    <row r="29" spans="1:86" s="181" customFormat="1" x14ac:dyDescent="0.3">
      <c r="A29" s="1668"/>
      <c r="B29" s="269"/>
      <c r="C29" s="269" t="s">
        <v>1304</v>
      </c>
      <c r="D29" s="269">
        <v>3336</v>
      </c>
      <c r="E29" s="269"/>
      <c r="F29" s="269"/>
      <c r="G29" s="269"/>
      <c r="H29" s="269"/>
      <c r="I29" s="269">
        <v>1464</v>
      </c>
      <c r="J29" s="269"/>
      <c r="K29" s="269"/>
      <c r="L29" s="269">
        <v>3036</v>
      </c>
      <c r="M29" s="269"/>
      <c r="N29" s="269"/>
      <c r="O29" s="269"/>
      <c r="P29" s="269"/>
      <c r="Q29" s="269"/>
      <c r="R29" s="269"/>
      <c r="S29" s="269">
        <v>3036</v>
      </c>
      <c r="T29" s="269">
        <v>3228</v>
      </c>
      <c r="U29" s="269"/>
      <c r="V29" s="269"/>
      <c r="W29" s="269"/>
      <c r="X29" s="269"/>
      <c r="Y29" s="269">
        <v>660</v>
      </c>
      <c r="Z29" s="269"/>
      <c r="AA29" s="269"/>
      <c r="AB29" s="269"/>
      <c r="AC29" s="269"/>
      <c r="AD29" s="269">
        <v>3228</v>
      </c>
      <c r="AE29" s="269"/>
      <c r="AF29" s="269"/>
      <c r="AG29" s="269"/>
      <c r="AH29" s="269"/>
      <c r="AI29" s="269"/>
      <c r="AJ29" s="269">
        <v>600</v>
      </c>
      <c r="AK29" s="269"/>
      <c r="AL29" s="269">
        <v>3228</v>
      </c>
      <c r="AM29" s="269">
        <v>3228</v>
      </c>
      <c r="AN29" s="269"/>
      <c r="AO29" s="269"/>
      <c r="AP29" s="269">
        <v>6345</v>
      </c>
      <c r="AQ29" s="269"/>
      <c r="AR29" s="269"/>
      <c r="AS29" s="269"/>
      <c r="AT29" s="269"/>
      <c r="AU29" s="269"/>
      <c r="AV29" s="269"/>
      <c r="AW29" s="269"/>
      <c r="AX29" s="269"/>
      <c r="AY29" s="269"/>
      <c r="AZ29" s="269"/>
      <c r="BA29" s="269"/>
      <c r="BB29" s="269"/>
      <c r="BC29" s="269"/>
      <c r="BD29" s="269"/>
      <c r="BE29" s="269"/>
      <c r="BF29" s="269"/>
      <c r="BG29" s="269"/>
      <c r="BH29" s="269"/>
      <c r="BI29" s="269"/>
      <c r="BJ29" s="269">
        <v>20284</v>
      </c>
      <c r="BK29" s="269"/>
      <c r="BL29" s="269"/>
      <c r="BM29" s="269"/>
      <c r="BN29" s="269"/>
      <c r="BO29" s="269">
        <v>3228</v>
      </c>
      <c r="BP29" s="269"/>
      <c r="BQ29" s="269"/>
      <c r="BR29" s="269"/>
      <c r="BS29" s="269">
        <v>3228</v>
      </c>
      <c r="BT29" s="269"/>
      <c r="BU29" s="269"/>
      <c r="BV29" s="269"/>
      <c r="BW29" s="269">
        <v>3228</v>
      </c>
      <c r="BX29" s="269"/>
      <c r="BY29" s="269"/>
      <c r="BZ29" s="269"/>
      <c r="CA29" s="269"/>
      <c r="CB29" s="269"/>
      <c r="CC29" s="269"/>
      <c r="CD29" s="269"/>
      <c r="CE29" s="269"/>
      <c r="CF29" s="269"/>
      <c r="CG29" s="269"/>
      <c r="CH29" s="269"/>
    </row>
    <row r="30" spans="1:86" s="181" customFormat="1" x14ac:dyDescent="0.3">
      <c r="A30" s="1668"/>
      <c r="B30" s="269" t="s">
        <v>1305</v>
      </c>
      <c r="C30" s="269" t="s">
        <v>1303</v>
      </c>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row>
    <row r="31" spans="1:86" s="181" customFormat="1" x14ac:dyDescent="0.3">
      <c r="A31" s="1668"/>
      <c r="B31" s="269"/>
      <c r="C31" s="269" t="s">
        <v>1304</v>
      </c>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v>16995</v>
      </c>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row>
    <row r="32" spans="1:86" s="181" customFormat="1" x14ac:dyDescent="0.3">
      <c r="A32" s="1668"/>
      <c r="B32" s="269" t="s">
        <v>1306</v>
      </c>
      <c r="C32" s="269" t="s">
        <v>1303</v>
      </c>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row>
    <row r="33" spans="1:86" s="181" customFormat="1" x14ac:dyDescent="0.3">
      <c r="A33" s="1668"/>
      <c r="B33" s="269"/>
      <c r="C33" s="269" t="s">
        <v>1304</v>
      </c>
      <c r="D33" s="269">
        <v>2460</v>
      </c>
      <c r="E33" s="269"/>
      <c r="F33" s="269"/>
      <c r="G33" s="269">
        <v>2460</v>
      </c>
      <c r="H33" s="269"/>
      <c r="I33" s="269"/>
      <c r="J33" s="269"/>
      <c r="K33" s="269"/>
      <c r="L33" s="269">
        <v>2460</v>
      </c>
      <c r="M33" s="269"/>
      <c r="N33" s="269"/>
      <c r="O33" s="269"/>
      <c r="P33" s="269"/>
      <c r="Q33" s="269"/>
      <c r="R33" s="269"/>
      <c r="S33" s="269">
        <v>1860</v>
      </c>
      <c r="T33" s="269">
        <v>1800</v>
      </c>
      <c r="U33" s="269"/>
      <c r="V33" s="269"/>
      <c r="W33" s="269"/>
      <c r="X33" s="269"/>
      <c r="Y33" s="269">
        <v>2460</v>
      </c>
      <c r="Z33" s="269"/>
      <c r="AA33" s="269"/>
      <c r="AB33" s="269"/>
      <c r="AC33" s="269"/>
      <c r="AD33" s="269">
        <v>3000</v>
      </c>
      <c r="AE33" s="269"/>
      <c r="AF33" s="269"/>
      <c r="AG33" s="269"/>
      <c r="AH33" s="269"/>
      <c r="AI33" s="269">
        <v>1800</v>
      </c>
      <c r="AJ33" s="269">
        <v>2436</v>
      </c>
      <c r="AK33" s="269"/>
      <c r="AL33" s="269">
        <v>2160</v>
      </c>
      <c r="AM33" s="269">
        <v>1320</v>
      </c>
      <c r="AN33" s="269"/>
      <c r="AO33" s="269"/>
      <c r="AP33" s="269"/>
      <c r="AQ33" s="269"/>
      <c r="AR33" s="269">
        <v>2460</v>
      </c>
      <c r="AS33" s="269"/>
      <c r="AT33" s="269">
        <v>2460</v>
      </c>
      <c r="AU33" s="269"/>
      <c r="AV33" s="269"/>
      <c r="AW33" s="269"/>
      <c r="AX33" s="269"/>
      <c r="AY33" s="269"/>
      <c r="AZ33" s="269"/>
      <c r="BA33" s="269"/>
      <c r="BB33" s="269"/>
      <c r="BC33" s="269"/>
      <c r="BD33" s="269"/>
      <c r="BE33" s="269">
        <v>600</v>
      </c>
      <c r="BF33" s="269"/>
      <c r="BG33" s="269"/>
      <c r="BH33" s="269"/>
      <c r="BI33" s="269"/>
      <c r="BJ33" s="269">
        <v>23124</v>
      </c>
      <c r="BK33" s="269"/>
      <c r="BL33" s="269"/>
      <c r="BM33" s="269"/>
      <c r="BN33" s="269"/>
      <c r="BO33" s="269">
        <v>1848</v>
      </c>
      <c r="BP33" s="269"/>
      <c r="BQ33" s="269">
        <v>2040</v>
      </c>
      <c r="BR33" s="269"/>
      <c r="BS33" s="269">
        <v>3600</v>
      </c>
      <c r="BT33" s="269"/>
      <c r="BU33" s="269"/>
      <c r="BV33" s="269"/>
      <c r="BW33" s="269">
        <v>1800</v>
      </c>
      <c r="BX33" s="269"/>
      <c r="BY33" s="269"/>
      <c r="BZ33" s="269"/>
      <c r="CA33" s="269"/>
      <c r="CB33" s="269"/>
      <c r="CC33" s="269"/>
      <c r="CD33" s="269"/>
      <c r="CE33" s="269"/>
      <c r="CF33" s="269"/>
      <c r="CG33" s="269"/>
      <c r="CH33" s="269"/>
    </row>
    <row r="34" spans="1:86" s="181" customFormat="1" x14ac:dyDescent="0.3">
      <c r="A34" s="1668"/>
      <c r="B34" s="269" t="s">
        <v>1302</v>
      </c>
      <c r="C34" s="269" t="s">
        <v>1303</v>
      </c>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row>
    <row r="35" spans="1:86" x14ac:dyDescent="0.3">
      <c r="A35" s="216"/>
      <c r="B35" s="124"/>
      <c r="C35" s="124" t="s">
        <v>1304</v>
      </c>
      <c r="D35" s="124">
        <v>61357</v>
      </c>
      <c r="E35" s="124">
        <v>3336</v>
      </c>
      <c r="F35" s="124"/>
      <c r="G35" s="124"/>
      <c r="H35" s="124"/>
      <c r="I35" s="124"/>
      <c r="J35" s="124">
        <v>1464</v>
      </c>
      <c r="K35" s="124"/>
      <c r="L35" s="124"/>
      <c r="M35" s="124">
        <v>3036</v>
      </c>
      <c r="N35" s="124"/>
      <c r="O35" s="124"/>
      <c r="P35" s="124"/>
      <c r="Q35" s="124"/>
      <c r="R35" s="124"/>
      <c r="S35" s="124"/>
      <c r="T35" s="124">
        <v>3036</v>
      </c>
      <c r="U35" s="124">
        <v>3228</v>
      </c>
      <c r="V35" s="124"/>
      <c r="W35" s="124"/>
      <c r="X35" s="124"/>
      <c r="Y35" s="124"/>
      <c r="Z35" s="124">
        <v>660</v>
      </c>
      <c r="AA35" s="124"/>
      <c r="AB35" s="124"/>
      <c r="AC35" s="124"/>
      <c r="AD35" s="124"/>
      <c r="AE35" s="124">
        <v>3228</v>
      </c>
      <c r="AF35" s="124"/>
      <c r="AG35" s="124"/>
      <c r="AH35" s="124"/>
      <c r="AI35" s="124"/>
      <c r="AJ35" s="124"/>
      <c r="AK35" s="124">
        <v>600</v>
      </c>
      <c r="AL35" s="124"/>
      <c r="AM35" s="124">
        <v>3228</v>
      </c>
      <c r="AN35" s="124">
        <v>3228</v>
      </c>
      <c r="AO35" s="124"/>
      <c r="AP35" s="124"/>
      <c r="AQ35" s="124">
        <v>6345</v>
      </c>
      <c r="AR35" s="124"/>
      <c r="AS35" s="124"/>
      <c r="AT35" s="124"/>
      <c r="AU35" s="124"/>
      <c r="AV35" s="124"/>
      <c r="AW35" s="124"/>
      <c r="AX35" s="124"/>
      <c r="AY35" s="124"/>
      <c r="AZ35" s="124"/>
      <c r="BA35" s="124"/>
      <c r="BB35" s="124"/>
      <c r="BC35" s="124"/>
      <c r="BD35" s="124"/>
      <c r="BE35" s="124"/>
      <c r="BF35" s="124"/>
      <c r="BG35" s="124"/>
      <c r="BH35" s="124"/>
      <c r="BI35" s="124"/>
      <c r="BJ35" s="124"/>
      <c r="BK35" s="124">
        <v>20284</v>
      </c>
      <c r="BL35" s="124"/>
      <c r="BM35" s="124"/>
      <c r="BN35" s="124"/>
      <c r="BO35" s="124"/>
      <c r="BP35" s="124">
        <v>3228</v>
      </c>
      <c r="BQ35" s="124"/>
      <c r="BR35" s="124"/>
      <c r="BS35" s="124"/>
      <c r="BT35" s="124">
        <v>3228</v>
      </c>
      <c r="BU35" s="124"/>
      <c r="BV35" s="124"/>
      <c r="BW35" s="124"/>
      <c r="BX35" s="124">
        <v>3228</v>
      </c>
      <c r="BY35" s="124"/>
      <c r="BZ35" s="124"/>
      <c r="CA35" s="124"/>
      <c r="CB35" s="124"/>
      <c r="CC35" s="124"/>
      <c r="CD35" s="124"/>
      <c r="CE35" s="124"/>
      <c r="CF35" s="124"/>
      <c r="CG35" s="124"/>
      <c r="CH35" s="124"/>
    </row>
    <row r="36" spans="1:86" x14ac:dyDescent="0.3">
      <c r="A36" s="216"/>
      <c r="B36" s="124" t="s">
        <v>1305</v>
      </c>
      <c r="C36" s="124" t="s">
        <v>1303</v>
      </c>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row>
    <row r="37" spans="1:86" x14ac:dyDescent="0.3">
      <c r="A37" s="216"/>
      <c r="B37" s="124"/>
      <c r="C37" s="124" t="s">
        <v>1304</v>
      </c>
      <c r="D37" s="124">
        <v>16995</v>
      </c>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v>16995</v>
      </c>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row>
    <row r="38" spans="1:86" x14ac:dyDescent="0.3">
      <c r="A38" s="216"/>
      <c r="B38" s="124" t="s">
        <v>1306</v>
      </c>
      <c r="C38" s="124" t="s">
        <v>1303</v>
      </c>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row>
    <row r="39" spans="1:86" x14ac:dyDescent="0.3">
      <c r="A39" s="216"/>
      <c r="B39" s="124"/>
      <c r="C39" s="124" t="s">
        <v>1304</v>
      </c>
      <c r="D39" s="124">
        <v>62148</v>
      </c>
      <c r="E39" s="124">
        <v>2460</v>
      </c>
      <c r="F39" s="124"/>
      <c r="G39" s="124"/>
      <c r="H39" s="124">
        <v>2460</v>
      </c>
      <c r="I39" s="124"/>
      <c r="J39" s="124"/>
      <c r="K39" s="124"/>
      <c r="L39" s="124"/>
      <c r="M39" s="124">
        <v>2460</v>
      </c>
      <c r="N39" s="124"/>
      <c r="O39" s="124"/>
      <c r="P39" s="124"/>
      <c r="Q39" s="124"/>
      <c r="R39" s="124"/>
      <c r="S39" s="124"/>
      <c r="T39" s="124">
        <v>1860</v>
      </c>
      <c r="U39" s="124">
        <v>1800</v>
      </c>
      <c r="V39" s="124"/>
      <c r="W39" s="124"/>
      <c r="X39" s="124"/>
      <c r="Y39" s="124"/>
      <c r="Z39" s="124">
        <v>2460</v>
      </c>
      <c r="AA39" s="124"/>
      <c r="AB39" s="124"/>
      <c r="AC39" s="124"/>
      <c r="AD39" s="124"/>
      <c r="AE39" s="124">
        <v>3000</v>
      </c>
      <c r="AF39" s="124"/>
      <c r="AG39" s="124"/>
      <c r="AH39" s="124"/>
      <c r="AI39" s="124"/>
      <c r="AJ39" s="124">
        <v>1800</v>
      </c>
      <c r="AK39" s="124">
        <v>2436</v>
      </c>
      <c r="AL39" s="124"/>
      <c r="AM39" s="124">
        <v>2160</v>
      </c>
      <c r="AN39" s="124">
        <v>1320</v>
      </c>
      <c r="AO39" s="124"/>
      <c r="AP39" s="124"/>
      <c r="AQ39" s="124"/>
      <c r="AR39" s="124"/>
      <c r="AS39" s="124">
        <v>2460</v>
      </c>
      <c r="AT39" s="124"/>
      <c r="AU39" s="124">
        <v>2460</v>
      </c>
      <c r="AV39" s="124"/>
      <c r="AW39" s="124"/>
      <c r="AX39" s="124"/>
      <c r="AY39" s="124"/>
      <c r="AZ39" s="124"/>
      <c r="BA39" s="124"/>
      <c r="BB39" s="124"/>
      <c r="BC39" s="124"/>
      <c r="BD39" s="124"/>
      <c r="BE39" s="124"/>
      <c r="BF39" s="124">
        <v>600</v>
      </c>
      <c r="BG39" s="124"/>
      <c r="BH39" s="124"/>
      <c r="BI39" s="124"/>
      <c r="BJ39" s="124"/>
      <c r="BK39" s="124">
        <v>23124</v>
      </c>
      <c r="BL39" s="124"/>
      <c r="BM39" s="124"/>
      <c r="BN39" s="124"/>
      <c r="BO39" s="124"/>
      <c r="BP39" s="124">
        <v>1848</v>
      </c>
      <c r="BQ39" s="124"/>
      <c r="BR39" s="124">
        <v>2040</v>
      </c>
      <c r="BS39" s="124"/>
      <c r="BT39" s="124">
        <v>3600</v>
      </c>
      <c r="BU39" s="124"/>
      <c r="BV39" s="124"/>
      <c r="BW39" s="124"/>
      <c r="BX39" s="124">
        <v>1800</v>
      </c>
      <c r="BY39" s="124"/>
      <c r="BZ39" s="124"/>
      <c r="CA39" s="124"/>
      <c r="CB39" s="124"/>
      <c r="CC39" s="124"/>
      <c r="CD39" s="124"/>
      <c r="CE39" s="124"/>
      <c r="CF39" s="124"/>
      <c r="CG39" s="124"/>
      <c r="CH39" s="124"/>
    </row>
    <row r="40" spans="1:86" x14ac:dyDescent="0.3">
      <c r="A40" s="216"/>
      <c r="B40" s="124" t="s">
        <v>1307</v>
      </c>
      <c r="C40" s="124" t="s">
        <v>1303</v>
      </c>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row>
    <row r="41" spans="1:86" x14ac:dyDescent="0.3">
      <c r="A41" s="216"/>
      <c r="B41" s="124"/>
      <c r="C41" s="124" t="s">
        <v>1304</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row>
    <row r="42" spans="1:86" s="181" customFormat="1" x14ac:dyDescent="0.3">
      <c r="A42" s="1666" t="s">
        <v>1613</v>
      </c>
      <c r="B42" s="269" t="s">
        <v>1302</v>
      </c>
      <c r="C42" s="269"/>
      <c r="D42" s="269">
        <v>5000</v>
      </c>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c r="AZ42" s="269"/>
      <c r="BA42" s="269"/>
      <c r="BB42" s="269"/>
      <c r="BC42" s="269"/>
      <c r="BD42" s="269"/>
      <c r="BE42" s="269"/>
      <c r="BF42" s="269">
        <v>5000</v>
      </c>
      <c r="BG42" s="269"/>
      <c r="BH42" s="269"/>
      <c r="BI42" s="269"/>
      <c r="BJ42" s="269"/>
      <c r="BK42" s="269"/>
      <c r="BL42" s="269"/>
      <c r="BM42" s="269"/>
      <c r="BN42" s="269"/>
      <c r="BO42" s="269"/>
      <c r="BP42" s="269"/>
      <c r="BQ42" s="269"/>
      <c r="BR42" s="269"/>
      <c r="BS42" s="269"/>
      <c r="BT42" s="269"/>
      <c r="BU42" s="269"/>
      <c r="BV42" s="269"/>
      <c r="BW42" s="269"/>
      <c r="BX42" s="269"/>
      <c r="BY42" s="269"/>
      <c r="BZ42" s="269"/>
      <c r="CA42" s="269"/>
      <c r="CB42" s="269"/>
      <c r="CC42" s="269"/>
      <c r="CD42" s="269"/>
      <c r="CE42" s="269"/>
      <c r="CF42" s="269"/>
      <c r="CG42" s="269"/>
      <c r="CH42" s="269"/>
    </row>
    <row r="43" spans="1:86" s="181" customFormat="1" x14ac:dyDescent="0.3">
      <c r="A43" s="1666"/>
      <c r="B43" s="269" t="s">
        <v>1305</v>
      </c>
      <c r="C43" s="269"/>
      <c r="D43" s="269">
        <v>2500</v>
      </c>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v>2500</v>
      </c>
      <c r="BG43" s="269"/>
      <c r="BH43" s="269"/>
      <c r="BI43" s="269"/>
      <c r="BJ43" s="269"/>
      <c r="BK43" s="269"/>
      <c r="BL43" s="269"/>
      <c r="BM43" s="269"/>
      <c r="BN43" s="269"/>
      <c r="BO43" s="269"/>
      <c r="BP43" s="269"/>
      <c r="BQ43" s="269"/>
      <c r="BR43" s="269"/>
      <c r="BS43" s="269"/>
      <c r="BT43" s="269"/>
      <c r="BU43" s="269"/>
      <c r="BV43" s="269"/>
      <c r="BW43" s="269"/>
      <c r="BX43" s="269"/>
      <c r="BY43" s="269"/>
      <c r="BZ43" s="269"/>
      <c r="CA43" s="269"/>
      <c r="CB43" s="269"/>
      <c r="CC43" s="269"/>
      <c r="CD43" s="269"/>
      <c r="CE43" s="269"/>
      <c r="CF43" s="269"/>
      <c r="CG43" s="269"/>
      <c r="CH43" s="269"/>
    </row>
    <row r="44" spans="1:86" s="181" customFormat="1" x14ac:dyDescent="0.3">
      <c r="A44" s="391"/>
      <c r="B44" s="269" t="s">
        <v>1306</v>
      </c>
      <c r="C44" s="269"/>
      <c r="D44" s="269">
        <v>15000</v>
      </c>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v>15000</v>
      </c>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row>
    <row r="45" spans="1:86" ht="75" x14ac:dyDescent="0.3">
      <c r="A45" s="216" t="s">
        <v>1624</v>
      </c>
      <c r="B45" s="124" t="s">
        <v>1302</v>
      </c>
      <c r="C45" s="124"/>
      <c r="D45" s="124">
        <v>7800</v>
      </c>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v>1000</v>
      </c>
      <c r="BE45" s="124"/>
      <c r="BF45" s="124">
        <v>6800</v>
      </c>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row>
    <row r="46" spans="1:86" x14ac:dyDescent="0.3">
      <c r="A46" s="216"/>
      <c r="B46" s="124" t="s">
        <v>1305</v>
      </c>
      <c r="C46" s="124"/>
      <c r="D46" s="124">
        <v>5710</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v>2470</v>
      </c>
      <c r="BE46" s="124"/>
      <c r="BF46" s="124">
        <v>3240</v>
      </c>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row>
    <row r="47" spans="1:86" x14ac:dyDescent="0.3">
      <c r="A47" s="216"/>
      <c r="B47" s="124" t="s">
        <v>1306</v>
      </c>
      <c r="C47" s="124"/>
      <c r="D47" s="124">
        <v>26820</v>
      </c>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v>8820</v>
      </c>
      <c r="BE47" s="124"/>
      <c r="BF47" s="124">
        <v>18000</v>
      </c>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row>
    <row r="48" spans="1:86" x14ac:dyDescent="0.3">
      <c r="A48" s="1677" t="s">
        <v>1812</v>
      </c>
      <c r="B48" s="124" t="s">
        <v>1302</v>
      </c>
      <c r="C48" s="124" t="s">
        <v>1303</v>
      </c>
      <c r="D48" s="124">
        <v>29327</v>
      </c>
      <c r="E48" s="124">
        <v>22</v>
      </c>
      <c r="F48" s="124"/>
      <c r="G48" s="124"/>
      <c r="H48" s="124"/>
      <c r="I48" s="124"/>
      <c r="J48" s="124"/>
      <c r="K48" s="124"/>
      <c r="L48" s="124"/>
      <c r="M48" s="124">
        <v>350</v>
      </c>
      <c r="N48" s="124"/>
      <c r="O48" s="124"/>
      <c r="P48" s="124"/>
      <c r="Q48" s="124"/>
      <c r="R48" s="124"/>
      <c r="S48" s="124"/>
      <c r="T48" s="124"/>
      <c r="U48" s="124"/>
      <c r="V48" s="124"/>
      <c r="W48" s="124"/>
      <c r="X48" s="124"/>
      <c r="Y48" s="124"/>
      <c r="Z48" s="124"/>
      <c r="AA48" s="124"/>
      <c r="AB48" s="124"/>
      <c r="AC48" s="124"/>
      <c r="AD48" s="124"/>
      <c r="AE48" s="124">
        <v>2543</v>
      </c>
      <c r="AF48" s="124"/>
      <c r="AG48" s="124"/>
      <c r="AH48" s="124"/>
      <c r="AI48" s="124"/>
      <c r="AJ48" s="124"/>
      <c r="AK48" s="124"/>
      <c r="AL48" s="124"/>
      <c r="AM48" s="124">
        <v>2235</v>
      </c>
      <c r="AN48" s="124">
        <v>2862</v>
      </c>
      <c r="AO48" s="124"/>
      <c r="AP48" s="124"/>
      <c r="AQ48" s="124"/>
      <c r="AR48" s="124">
        <v>11414</v>
      </c>
      <c r="AS48" s="124"/>
      <c r="AT48" s="124"/>
      <c r="AU48" s="124"/>
      <c r="AV48" s="124"/>
      <c r="AW48" s="124"/>
      <c r="AX48" s="124"/>
      <c r="AY48" s="124"/>
      <c r="AZ48" s="124"/>
      <c r="BA48" s="124"/>
      <c r="BB48" s="124"/>
      <c r="BC48" s="124"/>
      <c r="BD48" s="124">
        <v>5049</v>
      </c>
      <c r="BE48" s="124"/>
      <c r="BF48" s="124"/>
      <c r="BG48" s="124"/>
      <c r="BH48" s="124"/>
      <c r="BI48" s="124"/>
      <c r="BJ48" s="124"/>
      <c r="BK48" s="124"/>
      <c r="BL48" s="124"/>
      <c r="BM48" s="124"/>
      <c r="BN48" s="124">
        <v>1887</v>
      </c>
      <c r="BO48" s="124"/>
      <c r="BP48" s="124"/>
      <c r="BQ48" s="124"/>
      <c r="BR48" s="124"/>
      <c r="BS48" s="124"/>
      <c r="BT48" s="124">
        <v>1882</v>
      </c>
      <c r="BU48" s="124"/>
      <c r="BV48" s="124"/>
      <c r="BW48" s="124"/>
      <c r="BX48" s="124">
        <v>1083</v>
      </c>
      <c r="BY48" s="124"/>
      <c r="BZ48" s="124"/>
      <c r="CA48" s="124"/>
      <c r="CB48" s="124"/>
      <c r="CC48" s="124"/>
      <c r="CD48" s="124"/>
      <c r="CE48" s="124"/>
      <c r="CF48" s="124"/>
      <c r="CG48" s="124"/>
      <c r="CH48" s="124"/>
    </row>
    <row r="49" spans="1:86" x14ac:dyDescent="0.3">
      <c r="A49" s="1677"/>
      <c r="B49" s="124"/>
      <c r="C49" s="124" t="s">
        <v>1304</v>
      </c>
      <c r="D49" s="124">
        <v>23502</v>
      </c>
      <c r="E49" s="124">
        <v>1178</v>
      </c>
      <c r="F49" s="124"/>
      <c r="G49" s="124"/>
      <c r="H49" s="124"/>
      <c r="I49" s="124"/>
      <c r="J49" s="124"/>
      <c r="K49" s="124"/>
      <c r="L49" s="124"/>
      <c r="M49" s="124">
        <v>850</v>
      </c>
      <c r="N49" s="124"/>
      <c r="O49" s="124"/>
      <c r="P49" s="124"/>
      <c r="Q49" s="124"/>
      <c r="R49" s="124"/>
      <c r="S49" s="124"/>
      <c r="T49" s="124"/>
      <c r="U49" s="124"/>
      <c r="V49" s="124"/>
      <c r="W49" s="124"/>
      <c r="X49" s="124"/>
      <c r="Y49" s="124"/>
      <c r="Z49" s="124"/>
      <c r="AA49" s="124"/>
      <c r="AB49" s="124"/>
      <c r="AC49" s="124"/>
      <c r="AD49" s="124"/>
      <c r="AE49" s="124">
        <v>470</v>
      </c>
      <c r="AF49" s="124"/>
      <c r="AG49" s="124"/>
      <c r="AH49" s="124"/>
      <c r="AI49" s="124"/>
      <c r="AJ49" s="124"/>
      <c r="AK49" s="124"/>
      <c r="AL49" s="124"/>
      <c r="AM49" s="124">
        <v>330</v>
      </c>
      <c r="AN49" s="124">
        <v>470</v>
      </c>
      <c r="AO49" s="124"/>
      <c r="AP49" s="124"/>
      <c r="AQ49" s="124"/>
      <c r="AR49" s="124"/>
      <c r="AS49" s="124"/>
      <c r="AT49" s="124"/>
      <c r="AU49" s="124"/>
      <c r="AV49" s="124"/>
      <c r="AW49" s="124"/>
      <c r="AX49" s="124"/>
      <c r="AY49" s="124"/>
      <c r="AZ49" s="124"/>
      <c r="BA49" s="124"/>
      <c r="BB49" s="124"/>
      <c r="BC49" s="124"/>
      <c r="BD49" s="124"/>
      <c r="BE49" s="124"/>
      <c r="BF49" s="124">
        <v>2652</v>
      </c>
      <c r="BG49" s="124"/>
      <c r="BH49" s="124"/>
      <c r="BI49" s="124"/>
      <c r="BJ49" s="124"/>
      <c r="BK49" s="124">
        <v>15837</v>
      </c>
      <c r="BL49" s="124"/>
      <c r="BM49" s="124"/>
      <c r="BN49" s="124">
        <v>675</v>
      </c>
      <c r="BO49" s="124"/>
      <c r="BP49" s="124"/>
      <c r="BQ49" s="124"/>
      <c r="BR49" s="124"/>
      <c r="BS49" s="124"/>
      <c r="BT49" s="124">
        <v>640</v>
      </c>
      <c r="BU49" s="124"/>
      <c r="BV49" s="124"/>
      <c r="BW49" s="124"/>
      <c r="BX49" s="124">
        <v>400</v>
      </c>
      <c r="BY49" s="124"/>
      <c r="BZ49" s="124"/>
      <c r="CA49" s="124"/>
      <c r="CB49" s="124"/>
      <c r="CC49" s="124"/>
      <c r="CD49" s="124"/>
      <c r="CE49" s="124"/>
      <c r="CF49" s="124"/>
      <c r="CG49" s="124"/>
      <c r="CH49" s="124"/>
    </row>
    <row r="50" spans="1:86" x14ac:dyDescent="0.3">
      <c r="A50" s="1677"/>
      <c r="B50" s="124" t="s">
        <v>1305</v>
      </c>
      <c r="C50" s="124" t="s">
        <v>1303</v>
      </c>
      <c r="D50" s="124">
        <v>4305</v>
      </c>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v>4205</v>
      </c>
      <c r="AS50" s="124"/>
      <c r="AT50" s="124"/>
      <c r="AU50" s="124"/>
      <c r="AV50" s="124"/>
      <c r="AW50" s="124"/>
      <c r="AX50" s="124"/>
      <c r="AY50" s="124"/>
      <c r="AZ50" s="124"/>
      <c r="BA50" s="124"/>
      <c r="BB50" s="124"/>
      <c r="BC50" s="124"/>
      <c r="BD50" s="124">
        <v>100</v>
      </c>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row>
    <row r="51" spans="1:86" x14ac:dyDescent="0.3">
      <c r="A51" s="1677"/>
      <c r="B51" s="124"/>
      <c r="C51" s="124" t="s">
        <v>1304</v>
      </c>
      <c r="D51" s="124">
        <v>8420</v>
      </c>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v>201</v>
      </c>
      <c r="AN51" s="124">
        <v>230</v>
      </c>
      <c r="AO51" s="124"/>
      <c r="AP51" s="124"/>
      <c r="AQ51" s="124"/>
      <c r="AR51" s="124"/>
      <c r="AS51" s="124"/>
      <c r="AT51" s="124"/>
      <c r="AU51" s="124"/>
      <c r="AV51" s="124"/>
      <c r="AW51" s="124"/>
      <c r="AX51" s="124"/>
      <c r="AY51" s="124"/>
      <c r="AZ51" s="124"/>
      <c r="BA51" s="124"/>
      <c r="BB51" s="124"/>
      <c r="BC51" s="124"/>
      <c r="BD51" s="124"/>
      <c r="BE51" s="124"/>
      <c r="BF51" s="124">
        <v>400</v>
      </c>
      <c r="BG51" s="124"/>
      <c r="BH51" s="124"/>
      <c r="BI51" s="124"/>
      <c r="BJ51" s="124"/>
      <c r="BK51" s="124">
        <v>7184</v>
      </c>
      <c r="BL51" s="124"/>
      <c r="BM51" s="124"/>
      <c r="BN51" s="124">
        <v>175</v>
      </c>
      <c r="BO51" s="124"/>
      <c r="BP51" s="124"/>
      <c r="BQ51" s="124"/>
      <c r="BR51" s="124"/>
      <c r="BS51" s="124"/>
      <c r="BT51" s="124">
        <v>230</v>
      </c>
      <c r="BU51" s="124"/>
      <c r="BV51" s="124"/>
      <c r="BW51" s="124"/>
      <c r="BX51" s="124"/>
      <c r="BY51" s="124"/>
      <c r="BZ51" s="124"/>
      <c r="CA51" s="124"/>
      <c r="CB51" s="124"/>
      <c r="CC51" s="124"/>
      <c r="CD51" s="124"/>
      <c r="CE51" s="124"/>
      <c r="CF51" s="124"/>
      <c r="CG51" s="124"/>
      <c r="CH51" s="124"/>
    </row>
    <row r="52" spans="1:86" x14ac:dyDescent="0.3">
      <c r="A52" s="1677"/>
      <c r="B52" s="124" t="s">
        <v>1306</v>
      </c>
      <c r="C52" s="124" t="s">
        <v>1303</v>
      </c>
      <c r="D52" s="124">
        <v>10652</v>
      </c>
      <c r="E52" s="124">
        <v>15</v>
      </c>
      <c r="F52" s="124"/>
      <c r="G52" s="124"/>
      <c r="H52" s="124"/>
      <c r="I52" s="124"/>
      <c r="J52" s="124"/>
      <c r="K52" s="124"/>
      <c r="L52" s="124"/>
      <c r="M52" s="124">
        <v>450</v>
      </c>
      <c r="N52" s="124"/>
      <c r="O52" s="124"/>
      <c r="P52" s="124"/>
      <c r="Q52" s="124"/>
      <c r="R52" s="124"/>
      <c r="S52" s="124"/>
      <c r="T52" s="124"/>
      <c r="U52" s="124"/>
      <c r="V52" s="124"/>
      <c r="W52" s="124"/>
      <c r="X52" s="124"/>
      <c r="Y52" s="124"/>
      <c r="Z52" s="124"/>
      <c r="AA52" s="124"/>
      <c r="AB52" s="124"/>
      <c r="AC52" s="124"/>
      <c r="AD52" s="124"/>
      <c r="AE52" s="124">
        <v>95</v>
      </c>
      <c r="AF52" s="124"/>
      <c r="AG52" s="124"/>
      <c r="AH52" s="124"/>
      <c r="AI52" s="124"/>
      <c r="AJ52" s="124">
        <v>10</v>
      </c>
      <c r="AK52" s="124"/>
      <c r="AL52" s="124"/>
      <c r="AM52" s="124">
        <v>200</v>
      </c>
      <c r="AN52" s="124">
        <v>300</v>
      </c>
      <c r="AO52" s="124"/>
      <c r="AP52" s="124"/>
      <c r="AQ52" s="124"/>
      <c r="AR52" s="124">
        <v>8500</v>
      </c>
      <c r="AS52" s="124"/>
      <c r="AT52" s="124"/>
      <c r="AU52" s="124"/>
      <c r="AV52" s="124"/>
      <c r="AW52" s="124"/>
      <c r="AX52" s="124"/>
      <c r="AY52" s="124"/>
      <c r="AZ52" s="124"/>
      <c r="BA52" s="124"/>
      <c r="BB52" s="124"/>
      <c r="BC52" s="124"/>
      <c r="BD52" s="124">
        <v>823</v>
      </c>
      <c r="BE52" s="124"/>
      <c r="BF52" s="124"/>
      <c r="BG52" s="124"/>
      <c r="BH52" s="124"/>
      <c r="BI52" s="124"/>
      <c r="BJ52" s="124"/>
      <c r="BK52" s="124"/>
      <c r="BL52" s="124"/>
      <c r="BM52" s="124"/>
      <c r="BN52" s="124">
        <v>180</v>
      </c>
      <c r="BO52" s="124"/>
      <c r="BP52" s="124"/>
      <c r="BQ52" s="124"/>
      <c r="BR52" s="124"/>
      <c r="BS52" s="124"/>
      <c r="BT52" s="124">
        <v>70</v>
      </c>
      <c r="BU52" s="124"/>
      <c r="BV52" s="124"/>
      <c r="BW52" s="124"/>
      <c r="BX52" s="124">
        <v>9</v>
      </c>
      <c r="BY52" s="124"/>
      <c r="BZ52" s="124"/>
      <c r="CA52" s="124"/>
      <c r="CB52" s="124"/>
      <c r="CC52" s="124"/>
      <c r="CD52" s="124"/>
      <c r="CE52" s="124"/>
      <c r="CF52" s="124"/>
      <c r="CG52" s="124"/>
      <c r="CH52" s="124"/>
    </row>
    <row r="53" spans="1:86" x14ac:dyDescent="0.3">
      <c r="A53" s="1677"/>
      <c r="B53" s="124"/>
      <c r="C53" s="124" t="s">
        <v>1304</v>
      </c>
      <c r="D53" s="124">
        <v>28662</v>
      </c>
      <c r="E53" s="124">
        <v>1545</v>
      </c>
      <c r="F53" s="124"/>
      <c r="G53" s="124"/>
      <c r="H53" s="124"/>
      <c r="I53" s="124"/>
      <c r="J53" s="124"/>
      <c r="K53" s="124"/>
      <c r="L53" s="124"/>
      <c r="M53" s="124">
        <v>1110</v>
      </c>
      <c r="N53" s="124"/>
      <c r="O53" s="124"/>
      <c r="P53" s="124"/>
      <c r="Q53" s="124"/>
      <c r="R53" s="124"/>
      <c r="S53" s="124"/>
      <c r="T53" s="124"/>
      <c r="U53" s="124"/>
      <c r="V53" s="124"/>
      <c r="W53" s="124"/>
      <c r="X53" s="124"/>
      <c r="Y53" s="124"/>
      <c r="Z53" s="124"/>
      <c r="AA53" s="124"/>
      <c r="AB53" s="124"/>
      <c r="AC53" s="124"/>
      <c r="AD53" s="124"/>
      <c r="AE53" s="124">
        <v>1500</v>
      </c>
      <c r="AF53" s="124"/>
      <c r="AG53" s="124"/>
      <c r="AH53" s="124"/>
      <c r="AI53" s="124"/>
      <c r="AJ53" s="124">
        <v>1900</v>
      </c>
      <c r="AK53" s="124"/>
      <c r="AL53" s="124"/>
      <c r="AM53" s="124">
        <v>1400</v>
      </c>
      <c r="AN53" s="124">
        <v>2150</v>
      </c>
      <c r="AO53" s="124"/>
      <c r="AP53" s="124"/>
      <c r="AQ53" s="124"/>
      <c r="AR53" s="124"/>
      <c r="AS53" s="124"/>
      <c r="AT53" s="124"/>
      <c r="AU53" s="124"/>
      <c r="AV53" s="124"/>
      <c r="AW53" s="124"/>
      <c r="AX53" s="124"/>
      <c r="AY53" s="124"/>
      <c r="AZ53" s="124"/>
      <c r="BA53" s="124"/>
      <c r="BB53" s="124"/>
      <c r="BC53" s="124"/>
      <c r="BD53" s="124"/>
      <c r="BE53" s="124"/>
      <c r="BF53" s="124">
        <v>3187</v>
      </c>
      <c r="BG53" s="124"/>
      <c r="BH53" s="124"/>
      <c r="BI53" s="124"/>
      <c r="BJ53" s="124"/>
      <c r="BK53" s="124">
        <v>13224</v>
      </c>
      <c r="BL53" s="124"/>
      <c r="BM53" s="124"/>
      <c r="BN53" s="124">
        <v>546</v>
      </c>
      <c r="BO53" s="124"/>
      <c r="BP53" s="124"/>
      <c r="BQ53" s="124"/>
      <c r="BR53" s="124"/>
      <c r="BS53" s="124"/>
      <c r="BT53" s="124">
        <v>1450</v>
      </c>
      <c r="BU53" s="124"/>
      <c r="BV53" s="124"/>
      <c r="BW53" s="124"/>
      <c r="BX53" s="124">
        <v>650</v>
      </c>
      <c r="BY53" s="124"/>
      <c r="BZ53" s="124"/>
      <c r="CA53" s="124"/>
      <c r="CB53" s="124"/>
      <c r="CC53" s="124"/>
      <c r="CD53" s="124"/>
      <c r="CE53" s="124"/>
      <c r="CF53" s="124"/>
      <c r="CG53" s="124"/>
      <c r="CH53" s="124"/>
    </row>
    <row r="54" spans="1:86" x14ac:dyDescent="0.3">
      <c r="A54" s="216" t="s">
        <v>1823</v>
      </c>
      <c r="B54" s="124" t="s">
        <v>1306</v>
      </c>
      <c r="C54" s="124" t="s">
        <v>1304</v>
      </c>
      <c r="D54" s="124">
        <v>150</v>
      </c>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v>150</v>
      </c>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row>
    <row r="55" spans="1:86" x14ac:dyDescent="0.3">
      <c r="A55" s="227" t="s">
        <v>1847</v>
      </c>
      <c r="B55" s="124" t="s">
        <v>1302</v>
      </c>
      <c r="C55" s="124" t="s">
        <v>1303</v>
      </c>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row>
    <row r="56" spans="1:86" x14ac:dyDescent="0.3">
      <c r="A56" s="440"/>
      <c r="B56" s="124"/>
      <c r="C56" s="124" t="s">
        <v>1304</v>
      </c>
      <c r="D56" s="124">
        <v>57392</v>
      </c>
      <c r="E56" s="124"/>
      <c r="F56" s="124"/>
      <c r="G56" s="124"/>
      <c r="H56" s="124"/>
      <c r="I56" s="124"/>
      <c r="J56" s="124">
        <v>4392</v>
      </c>
      <c r="K56" s="124"/>
      <c r="L56" s="124"/>
      <c r="M56" s="124"/>
      <c r="N56" s="124"/>
      <c r="O56" s="124"/>
      <c r="P56" s="124"/>
      <c r="Q56" s="124"/>
      <c r="R56" s="124"/>
      <c r="S56" s="124"/>
      <c r="T56" s="124"/>
      <c r="U56" s="124">
        <v>2856</v>
      </c>
      <c r="V56" s="124"/>
      <c r="W56" s="124"/>
      <c r="X56" s="124"/>
      <c r="Y56" s="124"/>
      <c r="Z56" s="124">
        <v>737</v>
      </c>
      <c r="AA56" s="124"/>
      <c r="AB56" s="124"/>
      <c r="AC56" s="124"/>
      <c r="AD56" s="124"/>
      <c r="AE56" s="124">
        <v>10750</v>
      </c>
      <c r="AF56" s="124"/>
      <c r="AG56" s="124"/>
      <c r="AH56" s="124"/>
      <c r="AI56" s="124"/>
      <c r="AJ56" s="124"/>
      <c r="AK56" s="124"/>
      <c r="AL56" s="124"/>
      <c r="AM56" s="124"/>
      <c r="AN56" s="124">
        <v>4600</v>
      </c>
      <c r="AO56" s="124"/>
      <c r="AP56" s="124"/>
      <c r="AQ56" s="124"/>
      <c r="AR56" s="124"/>
      <c r="AS56" s="124"/>
      <c r="AT56" s="124"/>
      <c r="AU56" s="124"/>
      <c r="AV56" s="124"/>
      <c r="AW56" s="124"/>
      <c r="AX56" s="124"/>
      <c r="AY56" s="124">
        <v>780</v>
      </c>
      <c r="AZ56" s="124"/>
      <c r="BA56" s="124"/>
      <c r="BB56" s="124"/>
      <c r="BC56" s="124"/>
      <c r="BD56" s="124"/>
      <c r="BE56" s="124">
        <v>4672</v>
      </c>
      <c r="BF56" s="124"/>
      <c r="BG56" s="124"/>
      <c r="BH56" s="124"/>
      <c r="BI56" s="124"/>
      <c r="BJ56" s="124"/>
      <c r="BK56" s="124">
        <v>17600</v>
      </c>
      <c r="BL56" s="124"/>
      <c r="BM56" s="124"/>
      <c r="BN56" s="124">
        <v>5065</v>
      </c>
      <c r="BO56" s="124"/>
      <c r="BP56" s="124">
        <v>2290</v>
      </c>
      <c r="BQ56" s="124"/>
      <c r="BR56" s="124"/>
      <c r="BS56" s="124"/>
      <c r="BT56" s="124">
        <v>3650</v>
      </c>
      <c r="BU56" s="124"/>
      <c r="BV56" s="124"/>
      <c r="BW56" s="124"/>
      <c r="BX56" s="124"/>
      <c r="BY56" s="124"/>
      <c r="BZ56" s="124"/>
      <c r="CA56" s="124"/>
      <c r="CB56" s="124"/>
      <c r="CC56" s="124"/>
      <c r="CD56" s="124"/>
      <c r="CE56" s="124"/>
      <c r="CF56" s="124"/>
      <c r="CG56" s="124"/>
      <c r="CH56" s="124"/>
    </row>
    <row r="57" spans="1:86" x14ac:dyDescent="0.3">
      <c r="A57" s="1674" t="s">
        <v>1860</v>
      </c>
      <c r="B57" s="124" t="s">
        <v>1302</v>
      </c>
      <c r="C57" s="124" t="s">
        <v>1303</v>
      </c>
      <c r="D57" s="124">
        <v>53601</v>
      </c>
      <c r="E57" s="124">
        <v>1166</v>
      </c>
      <c r="F57" s="124"/>
      <c r="G57" s="124"/>
      <c r="H57" s="124"/>
      <c r="I57" s="124"/>
      <c r="J57" s="124"/>
      <c r="K57" s="124"/>
      <c r="L57" s="124"/>
      <c r="M57" s="124">
        <v>300</v>
      </c>
      <c r="N57" s="124"/>
      <c r="O57" s="124"/>
      <c r="P57" s="124"/>
      <c r="Q57" s="124"/>
      <c r="R57" s="124">
        <v>2745</v>
      </c>
      <c r="S57" s="124"/>
      <c r="T57" s="124">
        <v>100</v>
      </c>
      <c r="U57" s="124"/>
      <c r="V57" s="124"/>
      <c r="W57" s="124"/>
      <c r="X57" s="124"/>
      <c r="Y57" s="124"/>
      <c r="Z57" s="124"/>
      <c r="AA57" s="124"/>
      <c r="AB57" s="124"/>
      <c r="AC57" s="124"/>
      <c r="AD57" s="124"/>
      <c r="AE57" s="124">
        <v>3626</v>
      </c>
      <c r="AF57" s="124"/>
      <c r="AG57" s="124"/>
      <c r="AH57" s="124"/>
      <c r="AI57" s="124"/>
      <c r="AJ57" s="124"/>
      <c r="AK57" s="124"/>
      <c r="AL57" s="124"/>
      <c r="AM57" s="124">
        <v>2839</v>
      </c>
      <c r="AN57" s="124">
        <v>4553</v>
      </c>
      <c r="AO57" s="124"/>
      <c r="AP57" s="124"/>
      <c r="AQ57" s="124"/>
      <c r="AR57" s="124">
        <v>24732</v>
      </c>
      <c r="AS57" s="124"/>
      <c r="AT57" s="124"/>
      <c r="AU57" s="124"/>
      <c r="AV57" s="124">
        <v>1003</v>
      </c>
      <c r="AW57" s="124"/>
      <c r="AX57" s="124"/>
      <c r="AY57" s="124"/>
      <c r="AZ57" s="124"/>
      <c r="BA57" s="124"/>
      <c r="BB57" s="124"/>
      <c r="BC57" s="124"/>
      <c r="BD57" s="124">
        <v>7120</v>
      </c>
      <c r="BE57" s="124"/>
      <c r="BF57" s="124"/>
      <c r="BG57" s="124"/>
      <c r="BH57" s="124"/>
      <c r="BI57" s="124"/>
      <c r="BJ57" s="124"/>
      <c r="BK57" s="124"/>
      <c r="BL57" s="124"/>
      <c r="BM57" s="124"/>
      <c r="BN57" s="124">
        <v>2593</v>
      </c>
      <c r="BO57" s="124"/>
      <c r="BP57" s="124">
        <v>1212</v>
      </c>
      <c r="BQ57" s="124">
        <v>50</v>
      </c>
      <c r="BR57" s="124"/>
      <c r="BS57" s="124"/>
      <c r="BT57" s="124"/>
      <c r="BU57" s="124"/>
      <c r="BV57" s="124"/>
      <c r="BW57" s="124"/>
      <c r="BX57" s="124">
        <v>1562</v>
      </c>
      <c r="BY57" s="124"/>
      <c r="BZ57" s="124"/>
      <c r="CA57" s="124"/>
      <c r="CB57" s="124"/>
      <c r="CC57" s="124"/>
      <c r="CD57" s="124"/>
      <c r="CE57" s="124"/>
      <c r="CF57" s="124"/>
      <c r="CG57" s="124"/>
      <c r="CH57" s="124"/>
    </row>
    <row r="58" spans="1:86" x14ac:dyDescent="0.3">
      <c r="A58" s="1675"/>
      <c r="B58" s="124"/>
      <c r="C58" s="124" t="s">
        <v>1304</v>
      </c>
      <c r="D58" s="124">
        <v>51695</v>
      </c>
      <c r="E58" s="124">
        <v>4240</v>
      </c>
      <c r="F58" s="124"/>
      <c r="G58" s="124"/>
      <c r="H58" s="124"/>
      <c r="I58" s="124"/>
      <c r="J58" s="124">
        <v>1464</v>
      </c>
      <c r="K58" s="124"/>
      <c r="L58" s="124"/>
      <c r="M58" s="124">
        <v>300</v>
      </c>
      <c r="N58" s="124"/>
      <c r="O58" s="124"/>
      <c r="P58" s="124"/>
      <c r="Q58" s="124"/>
      <c r="R58" s="124"/>
      <c r="S58" s="124"/>
      <c r="T58" s="124">
        <v>500</v>
      </c>
      <c r="U58" s="124">
        <v>1000</v>
      </c>
      <c r="V58" s="124"/>
      <c r="W58" s="124"/>
      <c r="X58" s="124"/>
      <c r="Y58" s="124"/>
      <c r="Z58" s="124"/>
      <c r="AA58" s="124"/>
      <c r="AB58" s="124"/>
      <c r="AC58" s="124"/>
      <c r="AD58" s="124">
        <v>2051</v>
      </c>
      <c r="AE58" s="124">
        <v>1600</v>
      </c>
      <c r="AF58" s="124"/>
      <c r="AG58" s="124"/>
      <c r="AH58" s="124"/>
      <c r="AI58" s="124"/>
      <c r="AJ58" s="124"/>
      <c r="AK58" s="124"/>
      <c r="AL58" s="124"/>
      <c r="AM58" s="124">
        <v>500</v>
      </c>
      <c r="AN58" s="124">
        <v>2000</v>
      </c>
      <c r="AO58" s="124"/>
      <c r="AP58" s="124"/>
      <c r="AQ58" s="124">
        <v>5406</v>
      </c>
      <c r="AR58" s="124"/>
      <c r="AS58" s="124"/>
      <c r="AT58" s="124"/>
      <c r="AU58" s="124"/>
      <c r="AV58" s="124">
        <v>2000</v>
      </c>
      <c r="AW58" s="124">
        <v>3516</v>
      </c>
      <c r="AX58" s="124"/>
      <c r="AY58" s="124"/>
      <c r="AZ58" s="124"/>
      <c r="BA58" s="124"/>
      <c r="BB58" s="124">
        <v>3000</v>
      </c>
      <c r="BC58" s="124"/>
      <c r="BD58" s="124"/>
      <c r="BE58" s="124"/>
      <c r="BF58" s="124">
        <v>200</v>
      </c>
      <c r="BG58" s="124"/>
      <c r="BH58" s="124"/>
      <c r="BI58" s="124"/>
      <c r="BJ58" s="124"/>
      <c r="BK58" s="124">
        <v>18233</v>
      </c>
      <c r="BL58" s="124"/>
      <c r="BM58" s="124"/>
      <c r="BN58" s="124">
        <v>600</v>
      </c>
      <c r="BO58" s="124"/>
      <c r="BP58" s="124">
        <v>300</v>
      </c>
      <c r="BQ58" s="124">
        <v>3700</v>
      </c>
      <c r="BR58" s="124"/>
      <c r="BS58" s="124"/>
      <c r="BT58" s="124">
        <v>935</v>
      </c>
      <c r="BU58" s="124"/>
      <c r="BV58" s="124"/>
      <c r="BW58" s="124"/>
      <c r="BX58" s="124">
        <v>150</v>
      </c>
      <c r="BY58" s="124"/>
      <c r="BZ58" s="124"/>
      <c r="CA58" s="124"/>
      <c r="CB58" s="124"/>
      <c r="CC58" s="124"/>
      <c r="CD58" s="124"/>
      <c r="CE58" s="124"/>
      <c r="CF58" s="124"/>
      <c r="CG58" s="124"/>
      <c r="CH58" s="124"/>
    </row>
    <row r="59" spans="1:86" x14ac:dyDescent="0.3">
      <c r="A59" s="1675"/>
      <c r="B59" s="124" t="s">
        <v>1305</v>
      </c>
      <c r="C59" s="124" t="s">
        <v>1303</v>
      </c>
      <c r="D59" s="124">
        <v>6215</v>
      </c>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v>5158</v>
      </c>
      <c r="AS59" s="124"/>
      <c r="AT59" s="124"/>
      <c r="AU59" s="124"/>
      <c r="AV59" s="124"/>
      <c r="AW59" s="124"/>
      <c r="AX59" s="124"/>
      <c r="AY59" s="124"/>
      <c r="AZ59" s="124"/>
      <c r="BA59" s="124"/>
      <c r="BB59" s="124">
        <v>887</v>
      </c>
      <c r="BC59" s="124"/>
      <c r="BD59" s="124">
        <v>120</v>
      </c>
      <c r="BE59" s="124"/>
      <c r="BF59" s="124"/>
      <c r="BG59" s="124"/>
      <c r="BH59" s="124"/>
      <c r="BI59" s="124"/>
      <c r="BJ59" s="124"/>
      <c r="BK59" s="124"/>
      <c r="BL59" s="124"/>
      <c r="BM59" s="124"/>
      <c r="BN59" s="124">
        <v>50</v>
      </c>
      <c r="BO59" s="124"/>
      <c r="BP59" s="124"/>
      <c r="BQ59" s="124"/>
      <c r="BR59" s="124"/>
      <c r="BS59" s="124"/>
      <c r="BT59" s="124"/>
      <c r="BU59" s="124"/>
      <c r="BV59" s="124"/>
      <c r="BW59" s="124"/>
      <c r="BX59" s="124"/>
      <c r="BY59" s="124"/>
      <c r="BZ59" s="124"/>
      <c r="CA59" s="124"/>
      <c r="CB59" s="124"/>
      <c r="CC59" s="124"/>
      <c r="CD59" s="124"/>
      <c r="CE59" s="124"/>
      <c r="CF59" s="124"/>
      <c r="CG59" s="124"/>
      <c r="CH59" s="124"/>
    </row>
    <row r="60" spans="1:86" x14ac:dyDescent="0.3">
      <c r="A60" s="1675"/>
      <c r="B60" s="124"/>
      <c r="C60" s="124" t="s">
        <v>1304</v>
      </c>
      <c r="D60" s="124">
        <v>10646</v>
      </c>
      <c r="E60" s="124">
        <v>100</v>
      </c>
      <c r="F60" s="124"/>
      <c r="G60" s="124"/>
      <c r="H60" s="124"/>
      <c r="I60" s="124"/>
      <c r="J60" s="124"/>
      <c r="K60" s="124"/>
      <c r="L60" s="124"/>
      <c r="M60" s="124"/>
      <c r="N60" s="124"/>
      <c r="O60" s="124"/>
      <c r="P60" s="124"/>
      <c r="Q60" s="124"/>
      <c r="R60" s="124"/>
      <c r="S60" s="124"/>
      <c r="T60" s="124">
        <v>110</v>
      </c>
      <c r="U60" s="124"/>
      <c r="V60" s="124"/>
      <c r="W60" s="124"/>
      <c r="X60" s="124"/>
      <c r="Y60" s="124"/>
      <c r="Z60" s="124"/>
      <c r="AA60" s="124"/>
      <c r="AB60" s="124"/>
      <c r="AC60" s="124"/>
      <c r="AD60" s="124"/>
      <c r="AE60" s="124">
        <v>60</v>
      </c>
      <c r="AF60" s="124"/>
      <c r="AG60" s="124"/>
      <c r="AH60" s="124"/>
      <c r="AI60" s="124"/>
      <c r="AJ60" s="124"/>
      <c r="AK60" s="124"/>
      <c r="AL60" s="124"/>
      <c r="AM60" s="124">
        <v>100</v>
      </c>
      <c r="AN60" s="124">
        <v>120</v>
      </c>
      <c r="AO60" s="124"/>
      <c r="AP60" s="124"/>
      <c r="AQ60" s="124"/>
      <c r="AR60" s="124"/>
      <c r="AS60" s="124"/>
      <c r="AT60" s="124"/>
      <c r="AU60" s="124"/>
      <c r="AV60" s="124"/>
      <c r="AW60" s="124"/>
      <c r="AX60" s="124"/>
      <c r="AY60" s="124"/>
      <c r="AZ60" s="124"/>
      <c r="BA60" s="124"/>
      <c r="BB60" s="124">
        <v>2000</v>
      </c>
      <c r="BC60" s="124"/>
      <c r="BD60" s="124"/>
      <c r="BE60" s="124">
        <v>300</v>
      </c>
      <c r="BF60" s="124">
        <v>300</v>
      </c>
      <c r="BG60" s="124">
        <v>324</v>
      </c>
      <c r="BH60" s="124"/>
      <c r="BI60" s="124"/>
      <c r="BJ60" s="124"/>
      <c r="BK60" s="124">
        <v>6882</v>
      </c>
      <c r="BL60" s="124"/>
      <c r="BM60" s="124"/>
      <c r="BN60" s="124">
        <v>200</v>
      </c>
      <c r="BO60" s="124"/>
      <c r="BP60" s="124"/>
      <c r="BQ60" s="124"/>
      <c r="BR60" s="124"/>
      <c r="BS60" s="124"/>
      <c r="BT60" s="124">
        <v>150</v>
      </c>
      <c r="BU60" s="124"/>
      <c r="BV60" s="124"/>
      <c r="BW60" s="124"/>
      <c r="BX60" s="124"/>
      <c r="BY60" s="124"/>
      <c r="BZ60" s="124"/>
      <c r="CA60" s="124"/>
      <c r="CB60" s="124"/>
      <c r="CC60" s="124"/>
      <c r="CD60" s="124"/>
      <c r="CE60" s="124"/>
      <c r="CF60" s="124"/>
      <c r="CG60" s="124"/>
      <c r="CH60" s="124"/>
    </row>
    <row r="61" spans="1:86" x14ac:dyDescent="0.3">
      <c r="A61" s="1675"/>
      <c r="B61" s="124" t="s">
        <v>1306</v>
      </c>
      <c r="C61" s="124" t="s">
        <v>1303</v>
      </c>
      <c r="D61" s="124">
        <v>13892</v>
      </c>
      <c r="E61" s="124">
        <v>50</v>
      </c>
      <c r="F61" s="124"/>
      <c r="G61" s="124"/>
      <c r="H61" s="124"/>
      <c r="I61" s="124"/>
      <c r="J61" s="124"/>
      <c r="K61" s="124"/>
      <c r="L61" s="124"/>
      <c r="M61" s="124">
        <v>200</v>
      </c>
      <c r="N61" s="124"/>
      <c r="O61" s="124"/>
      <c r="P61" s="124"/>
      <c r="Q61" s="124"/>
      <c r="R61" s="124">
        <v>50</v>
      </c>
      <c r="S61" s="124"/>
      <c r="T61" s="124">
        <v>50</v>
      </c>
      <c r="U61" s="124"/>
      <c r="V61" s="124"/>
      <c r="W61" s="124"/>
      <c r="X61" s="124"/>
      <c r="Y61" s="124"/>
      <c r="Z61" s="124"/>
      <c r="AA61" s="124"/>
      <c r="AB61" s="124"/>
      <c r="AC61" s="124"/>
      <c r="AD61" s="124"/>
      <c r="AE61" s="124">
        <v>400</v>
      </c>
      <c r="AF61" s="124"/>
      <c r="AG61" s="124"/>
      <c r="AH61" s="124"/>
      <c r="AI61" s="124"/>
      <c r="AJ61" s="124"/>
      <c r="AK61" s="124"/>
      <c r="AL61" s="124"/>
      <c r="AM61" s="124">
        <v>100</v>
      </c>
      <c r="AN61" s="124">
        <v>1000</v>
      </c>
      <c r="AO61" s="124"/>
      <c r="AP61" s="124"/>
      <c r="AQ61" s="124"/>
      <c r="AR61" s="124">
        <v>10050</v>
      </c>
      <c r="AS61" s="124"/>
      <c r="AT61" s="124"/>
      <c r="AU61" s="124"/>
      <c r="AV61" s="124">
        <v>99</v>
      </c>
      <c r="AW61" s="124"/>
      <c r="AX61" s="124"/>
      <c r="AY61" s="124"/>
      <c r="AZ61" s="124"/>
      <c r="BA61" s="124"/>
      <c r="BB61" s="124"/>
      <c r="BC61" s="124"/>
      <c r="BD61" s="124">
        <v>1000</v>
      </c>
      <c r="BE61" s="124"/>
      <c r="BF61" s="124"/>
      <c r="BG61" s="124"/>
      <c r="BH61" s="124"/>
      <c r="BI61" s="124"/>
      <c r="BJ61" s="124"/>
      <c r="BK61" s="124"/>
      <c r="BL61" s="124"/>
      <c r="BM61" s="124"/>
      <c r="BN61" s="124">
        <v>400</v>
      </c>
      <c r="BO61" s="124"/>
      <c r="BP61" s="124">
        <v>50</v>
      </c>
      <c r="BQ61" s="124">
        <v>25</v>
      </c>
      <c r="BR61" s="124">
        <v>368</v>
      </c>
      <c r="BS61" s="124"/>
      <c r="BT61" s="124"/>
      <c r="BU61" s="124"/>
      <c r="BV61" s="124"/>
      <c r="BW61" s="124"/>
      <c r="BX61" s="124">
        <v>50</v>
      </c>
      <c r="BY61" s="124"/>
      <c r="BZ61" s="124"/>
      <c r="CA61" s="124"/>
      <c r="CB61" s="124"/>
      <c r="CC61" s="124"/>
      <c r="CD61" s="124"/>
      <c r="CE61" s="124"/>
      <c r="CF61" s="124"/>
      <c r="CG61" s="124"/>
      <c r="CH61" s="124"/>
    </row>
    <row r="62" spans="1:86" x14ac:dyDescent="0.3">
      <c r="A62" s="1675"/>
      <c r="B62" s="124"/>
      <c r="C62" s="124" t="s">
        <v>1304</v>
      </c>
      <c r="D62" s="124">
        <v>43493</v>
      </c>
      <c r="E62" s="124">
        <v>1700</v>
      </c>
      <c r="F62" s="124"/>
      <c r="G62" s="124"/>
      <c r="H62" s="124"/>
      <c r="I62" s="124"/>
      <c r="J62" s="124"/>
      <c r="K62" s="124"/>
      <c r="L62" s="124"/>
      <c r="M62" s="124">
        <v>600</v>
      </c>
      <c r="N62" s="124"/>
      <c r="O62" s="124"/>
      <c r="P62" s="124"/>
      <c r="Q62" s="124"/>
      <c r="R62" s="124"/>
      <c r="S62" s="124"/>
      <c r="T62" s="124">
        <v>550</v>
      </c>
      <c r="U62" s="124">
        <v>1600</v>
      </c>
      <c r="V62" s="124"/>
      <c r="W62" s="124"/>
      <c r="X62" s="124"/>
      <c r="Y62" s="124"/>
      <c r="Z62" s="124"/>
      <c r="AA62" s="124"/>
      <c r="AB62" s="124"/>
      <c r="AC62" s="124"/>
      <c r="AD62" s="124"/>
      <c r="AE62" s="124">
        <v>1600</v>
      </c>
      <c r="AF62" s="124"/>
      <c r="AG62" s="124"/>
      <c r="AH62" s="124"/>
      <c r="AI62" s="124"/>
      <c r="AJ62" s="124">
        <v>2600</v>
      </c>
      <c r="AK62" s="124"/>
      <c r="AL62" s="124"/>
      <c r="AM62" s="124">
        <v>400</v>
      </c>
      <c r="AN62" s="124">
        <v>3600</v>
      </c>
      <c r="AO62" s="124"/>
      <c r="AP62" s="124"/>
      <c r="AQ62" s="124"/>
      <c r="AR62" s="124"/>
      <c r="AS62" s="124"/>
      <c r="AT62" s="124"/>
      <c r="AU62" s="124"/>
      <c r="AV62" s="124">
        <v>1000</v>
      </c>
      <c r="AW62" s="124">
        <v>669</v>
      </c>
      <c r="AX62" s="124"/>
      <c r="AY62" s="124"/>
      <c r="AZ62" s="124"/>
      <c r="BA62" s="124"/>
      <c r="BB62" s="124"/>
      <c r="BC62" s="124"/>
      <c r="BD62" s="124"/>
      <c r="BE62" s="124">
        <v>1500</v>
      </c>
      <c r="BF62" s="124">
        <v>1500</v>
      </c>
      <c r="BG62" s="124">
        <v>1699</v>
      </c>
      <c r="BH62" s="124"/>
      <c r="BI62" s="124"/>
      <c r="BJ62" s="124"/>
      <c r="BK62" s="124">
        <v>17675</v>
      </c>
      <c r="BL62" s="124"/>
      <c r="BM62" s="124"/>
      <c r="BN62" s="124">
        <v>1000</v>
      </c>
      <c r="BO62" s="124"/>
      <c r="BP62" s="124">
        <v>550</v>
      </c>
      <c r="BQ62" s="124">
        <v>600</v>
      </c>
      <c r="BR62" s="124">
        <v>1000</v>
      </c>
      <c r="BS62" s="124"/>
      <c r="BT62" s="124">
        <v>1700</v>
      </c>
      <c r="BU62" s="124"/>
      <c r="BV62" s="124"/>
      <c r="BW62" s="124"/>
      <c r="BX62" s="124">
        <v>1950</v>
      </c>
      <c r="BY62" s="124"/>
      <c r="BZ62" s="124"/>
      <c r="CA62" s="124"/>
      <c r="CB62" s="124"/>
      <c r="CC62" s="124"/>
      <c r="CD62" s="124"/>
      <c r="CE62" s="124"/>
      <c r="CF62" s="124"/>
      <c r="CG62" s="124"/>
      <c r="CH62" s="124"/>
    </row>
    <row r="63" spans="1:86" x14ac:dyDescent="0.3">
      <c r="A63" s="1675"/>
      <c r="B63" s="124" t="s">
        <v>1307</v>
      </c>
      <c r="C63" s="124" t="s">
        <v>1303</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row>
    <row r="64" spans="1:86" x14ac:dyDescent="0.3">
      <c r="A64" s="1676"/>
      <c r="B64" s="124"/>
      <c r="C64" s="124" t="s">
        <v>1304</v>
      </c>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row>
    <row r="65" spans="1:86" x14ac:dyDescent="0.3">
      <c r="A65" s="1643" t="s">
        <v>2031</v>
      </c>
      <c r="B65" s="124" t="s">
        <v>1302</v>
      </c>
      <c r="C65" s="124" t="s">
        <v>1303</v>
      </c>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row>
    <row r="66" spans="1:86" x14ac:dyDescent="0.3">
      <c r="A66" s="1644"/>
      <c r="B66" s="124"/>
      <c r="C66" s="124" t="s">
        <v>1304</v>
      </c>
      <c r="D66" s="124">
        <v>12992</v>
      </c>
      <c r="E66" s="124"/>
      <c r="F66" s="124"/>
      <c r="G66" s="124"/>
      <c r="H66" s="124"/>
      <c r="I66" s="124"/>
      <c r="J66" s="124"/>
      <c r="K66" s="124"/>
      <c r="L66" s="124"/>
      <c r="M66" s="124"/>
      <c r="N66" s="124"/>
      <c r="O66" s="124"/>
      <c r="P66" s="124"/>
      <c r="Q66" s="124"/>
      <c r="R66" s="124"/>
      <c r="S66" s="124"/>
      <c r="T66" s="124"/>
      <c r="U66" s="124">
        <v>43</v>
      </c>
      <c r="V66" s="124"/>
      <c r="W66" s="124"/>
      <c r="X66" s="124"/>
      <c r="Y66" s="124"/>
      <c r="Z66" s="124"/>
      <c r="AA66" s="124"/>
      <c r="AB66" s="124"/>
      <c r="AC66" s="124"/>
      <c r="AD66" s="124"/>
      <c r="AE66" s="124">
        <v>624</v>
      </c>
      <c r="AF66" s="124"/>
      <c r="AG66" s="124"/>
      <c r="AH66" s="124"/>
      <c r="AI66" s="124"/>
      <c r="AJ66" s="124"/>
      <c r="AK66" s="124"/>
      <c r="AL66" s="124"/>
      <c r="AM66" s="124">
        <v>274</v>
      </c>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v>11304</v>
      </c>
      <c r="BL66" s="124"/>
      <c r="BM66" s="124"/>
      <c r="BN66" s="124"/>
      <c r="BO66" s="124"/>
      <c r="BP66" s="124"/>
      <c r="BQ66" s="124"/>
      <c r="BR66" s="124">
        <v>11</v>
      </c>
      <c r="BS66" s="124"/>
      <c r="BT66" s="124">
        <v>736</v>
      </c>
      <c r="BU66" s="124"/>
      <c r="BV66" s="124"/>
      <c r="BW66" s="124"/>
      <c r="BX66" s="124"/>
      <c r="BY66" s="124"/>
      <c r="BZ66" s="124"/>
      <c r="CA66" s="124"/>
      <c r="CB66" s="124"/>
      <c r="CC66" s="124"/>
      <c r="CD66" s="124"/>
      <c r="CE66" s="124"/>
      <c r="CF66" s="124"/>
      <c r="CG66" s="124"/>
      <c r="CH66" s="124"/>
    </row>
    <row r="67" spans="1:86" x14ac:dyDescent="0.3">
      <c r="A67" s="1644"/>
      <c r="B67" s="124" t="s">
        <v>1305</v>
      </c>
      <c r="C67" s="124" t="s">
        <v>1303</v>
      </c>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row>
    <row r="68" spans="1:86" x14ac:dyDescent="0.3">
      <c r="A68" s="1644"/>
      <c r="B68" s="124"/>
      <c r="C68" s="124" t="s">
        <v>1304</v>
      </c>
      <c r="D68" s="124">
        <v>56931</v>
      </c>
      <c r="E68" s="124">
        <v>3556</v>
      </c>
      <c r="F68" s="124">
        <v>3600</v>
      </c>
      <c r="G68" s="124"/>
      <c r="H68" s="124">
        <v>3600</v>
      </c>
      <c r="I68" s="124">
        <v>3600</v>
      </c>
      <c r="J68" s="124"/>
      <c r="K68" s="124"/>
      <c r="L68" s="124"/>
      <c r="M68" s="124">
        <v>2600</v>
      </c>
      <c r="N68" s="124"/>
      <c r="O68" s="124"/>
      <c r="P68" s="124"/>
      <c r="Q68" s="124"/>
      <c r="R68" s="124"/>
      <c r="S68" s="124"/>
      <c r="T68" s="124">
        <v>2178</v>
      </c>
      <c r="U68" s="124">
        <v>1800</v>
      </c>
      <c r="V68" s="124"/>
      <c r="W68" s="124"/>
      <c r="X68" s="124"/>
      <c r="Y68" s="124"/>
      <c r="Z68" s="124"/>
      <c r="AA68" s="124"/>
      <c r="AB68" s="124"/>
      <c r="AC68" s="124"/>
      <c r="AD68" s="124"/>
      <c r="AE68" s="124">
        <v>3023</v>
      </c>
      <c r="AF68" s="124"/>
      <c r="AG68" s="124"/>
      <c r="AH68" s="124"/>
      <c r="AI68" s="124"/>
      <c r="AJ68" s="124">
        <v>2134</v>
      </c>
      <c r="AK68" s="124"/>
      <c r="AL68" s="124"/>
      <c r="AM68" s="124">
        <v>2667</v>
      </c>
      <c r="AN68" s="124">
        <v>2667</v>
      </c>
      <c r="AO68" s="124"/>
      <c r="AP68" s="124"/>
      <c r="AQ68" s="124"/>
      <c r="AR68" s="124"/>
      <c r="AS68" s="124"/>
      <c r="AT68" s="124"/>
      <c r="AU68" s="124">
        <v>1245</v>
      </c>
      <c r="AV68" s="124"/>
      <c r="AW68" s="124"/>
      <c r="AX68" s="124"/>
      <c r="AY68" s="124">
        <v>1933</v>
      </c>
      <c r="AZ68" s="124"/>
      <c r="BA68" s="124"/>
      <c r="BB68" s="124"/>
      <c r="BC68" s="124"/>
      <c r="BD68" s="124"/>
      <c r="BE68" s="124"/>
      <c r="BF68" s="124"/>
      <c r="BG68" s="124"/>
      <c r="BH68" s="124"/>
      <c r="BI68" s="124"/>
      <c r="BJ68" s="124"/>
      <c r="BK68" s="124">
        <v>13226</v>
      </c>
      <c r="BL68" s="124"/>
      <c r="BM68" s="124"/>
      <c r="BN68" s="124">
        <v>1102</v>
      </c>
      <c r="BO68" s="124"/>
      <c r="BP68" s="124">
        <v>1120</v>
      </c>
      <c r="BQ68" s="124"/>
      <c r="BR68" s="124">
        <v>1013</v>
      </c>
      <c r="BS68" s="124"/>
      <c r="BT68" s="124">
        <v>3200</v>
      </c>
      <c r="BU68" s="124"/>
      <c r="BV68" s="124"/>
      <c r="BW68" s="124"/>
      <c r="BX68" s="124">
        <v>2667</v>
      </c>
      <c r="BY68" s="124"/>
      <c r="BZ68" s="124"/>
      <c r="CA68" s="124"/>
      <c r="CB68" s="124"/>
      <c r="CC68" s="124"/>
      <c r="CD68" s="124"/>
      <c r="CE68" s="124"/>
      <c r="CF68" s="124"/>
      <c r="CG68" s="124"/>
      <c r="CH68" s="124"/>
    </row>
    <row r="69" spans="1:86" x14ac:dyDescent="0.3">
      <c r="A69" s="1644"/>
      <c r="B69" s="124" t="s">
        <v>1306</v>
      </c>
      <c r="C69" s="124" t="s">
        <v>1303</v>
      </c>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row>
    <row r="70" spans="1:86" x14ac:dyDescent="0.3">
      <c r="A70" s="1645"/>
      <c r="B70" s="124"/>
      <c r="C70" s="124" t="s">
        <v>1304</v>
      </c>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row>
    <row r="71" spans="1:86" x14ac:dyDescent="0.3">
      <c r="A71" s="216"/>
      <c r="B71" s="124" t="s">
        <v>1302</v>
      </c>
      <c r="C71" s="124" t="s">
        <v>1303</v>
      </c>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row>
    <row r="72" spans="1:86" x14ac:dyDescent="0.3">
      <c r="A72" s="216"/>
      <c r="B72" s="124"/>
      <c r="C72" s="124" t="s">
        <v>1304</v>
      </c>
      <c r="D72" s="124">
        <v>6600</v>
      </c>
      <c r="E72" s="124">
        <v>400</v>
      </c>
      <c r="F72" s="124"/>
      <c r="G72" s="124"/>
      <c r="H72" s="124"/>
      <c r="I72" s="124"/>
      <c r="J72" s="124"/>
      <c r="K72" s="124"/>
      <c r="L72" s="124"/>
      <c r="M72" s="124">
        <v>250</v>
      </c>
      <c r="N72" s="124"/>
      <c r="O72" s="124"/>
      <c r="P72" s="124"/>
      <c r="Q72" s="124"/>
      <c r="R72" s="124"/>
      <c r="S72" s="124"/>
      <c r="T72" s="124"/>
      <c r="U72" s="124">
        <v>200</v>
      </c>
      <c r="V72" s="124"/>
      <c r="W72" s="124"/>
      <c r="X72" s="124"/>
      <c r="Y72" s="124"/>
      <c r="Z72" s="124"/>
      <c r="AA72" s="124"/>
      <c r="AB72" s="124"/>
      <c r="AC72" s="124"/>
      <c r="AD72" s="124"/>
      <c r="AE72" s="124">
        <v>350</v>
      </c>
      <c r="AF72" s="124"/>
      <c r="AG72" s="124"/>
      <c r="AH72" s="124"/>
      <c r="AI72" s="124"/>
      <c r="AJ72" s="124"/>
      <c r="AK72" s="124"/>
      <c r="AL72" s="124"/>
      <c r="AM72" s="124">
        <v>350</v>
      </c>
      <c r="AN72" s="124">
        <v>350</v>
      </c>
      <c r="AO72" s="124"/>
      <c r="AP72" s="124"/>
      <c r="AQ72" s="124"/>
      <c r="AR72" s="124"/>
      <c r="AS72" s="124"/>
      <c r="AT72" s="124"/>
      <c r="AU72" s="124"/>
      <c r="AV72" s="124"/>
      <c r="AW72" s="124"/>
      <c r="AX72" s="124"/>
      <c r="AY72" s="124"/>
      <c r="AZ72" s="124"/>
      <c r="BA72" s="124"/>
      <c r="BB72" s="124"/>
      <c r="BC72" s="124"/>
      <c r="BD72" s="124"/>
      <c r="BE72" s="124"/>
      <c r="BF72" s="124">
        <v>250</v>
      </c>
      <c r="BG72" s="124"/>
      <c r="BH72" s="124"/>
      <c r="BI72" s="124"/>
      <c r="BJ72" s="124"/>
      <c r="BK72" s="124">
        <v>3500</v>
      </c>
      <c r="BL72" s="124"/>
      <c r="BM72" s="124"/>
      <c r="BN72" s="124"/>
      <c r="BO72" s="124"/>
      <c r="BP72" s="124">
        <v>200</v>
      </c>
      <c r="BQ72" s="124"/>
      <c r="BR72" s="124"/>
      <c r="BS72" s="124"/>
      <c r="BT72" s="124">
        <v>350</v>
      </c>
      <c r="BU72" s="124"/>
      <c r="BV72" s="124"/>
      <c r="BW72" s="124"/>
      <c r="BX72" s="124">
        <v>400</v>
      </c>
      <c r="BY72" s="124"/>
      <c r="BZ72" s="124"/>
      <c r="CA72" s="124"/>
      <c r="CB72" s="124"/>
      <c r="CC72" s="124"/>
      <c r="CD72" s="124"/>
      <c r="CE72" s="124"/>
      <c r="CF72" s="124"/>
      <c r="CG72" s="124"/>
      <c r="CH72" s="124"/>
    </row>
    <row r="73" spans="1:86" x14ac:dyDescent="0.3">
      <c r="A73" s="216"/>
      <c r="B73" s="124" t="s">
        <v>1305</v>
      </c>
      <c r="C73" s="124" t="s">
        <v>1303</v>
      </c>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row>
    <row r="74" spans="1:86" x14ac:dyDescent="0.3">
      <c r="A74" s="1646" t="s">
        <v>2068</v>
      </c>
      <c r="B74" s="124"/>
      <c r="C74" s="124" t="s">
        <v>1304</v>
      </c>
      <c r="D74" s="124">
        <v>4600</v>
      </c>
      <c r="E74" s="124"/>
      <c r="F74" s="124"/>
      <c r="G74" s="124"/>
      <c r="H74" s="124"/>
      <c r="I74" s="124"/>
      <c r="J74" s="124"/>
      <c r="K74" s="124"/>
      <c r="L74" s="124"/>
      <c r="M74" s="124"/>
      <c r="N74" s="124"/>
      <c r="O74" s="124"/>
      <c r="P74" s="124"/>
      <c r="Q74" s="124"/>
      <c r="R74" s="124"/>
      <c r="S74" s="124"/>
      <c r="T74" s="124"/>
      <c r="U74" s="124">
        <v>100</v>
      </c>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v>2200</v>
      </c>
      <c r="BG74" s="124"/>
      <c r="BH74" s="124"/>
      <c r="BI74" s="124"/>
      <c r="BJ74" s="124"/>
      <c r="BK74" s="124">
        <v>2200</v>
      </c>
      <c r="BL74" s="124"/>
      <c r="BM74" s="124"/>
      <c r="BN74" s="124"/>
      <c r="BO74" s="124"/>
      <c r="BP74" s="124"/>
      <c r="BQ74" s="124"/>
      <c r="BR74" s="124"/>
      <c r="BS74" s="124"/>
      <c r="BT74" s="124">
        <v>100</v>
      </c>
      <c r="BU74" s="124"/>
      <c r="BV74" s="124"/>
      <c r="BW74" s="124"/>
      <c r="BX74" s="124"/>
      <c r="BY74" s="124"/>
      <c r="BZ74" s="124"/>
      <c r="CA74" s="124"/>
      <c r="CB74" s="124"/>
      <c r="CC74" s="124"/>
      <c r="CD74" s="124"/>
      <c r="CE74" s="124"/>
      <c r="CF74" s="124"/>
      <c r="CG74" s="124"/>
      <c r="CH74" s="124"/>
    </row>
    <row r="75" spans="1:86" x14ac:dyDescent="0.3">
      <c r="A75" s="1647"/>
      <c r="B75" s="124" t="s">
        <v>1306</v>
      </c>
      <c r="C75" s="124" t="s">
        <v>1303</v>
      </c>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row>
    <row r="76" spans="1:86" x14ac:dyDescent="0.3">
      <c r="A76" s="1648"/>
      <c r="B76" s="124"/>
      <c r="C76" s="124" t="s">
        <v>1304</v>
      </c>
      <c r="D76" s="124">
        <v>9800</v>
      </c>
      <c r="E76" s="124">
        <v>800</v>
      </c>
      <c r="F76" s="124"/>
      <c r="G76" s="124"/>
      <c r="H76" s="124">
        <v>500</v>
      </c>
      <c r="I76" s="124"/>
      <c r="J76" s="124"/>
      <c r="K76" s="124"/>
      <c r="L76" s="124"/>
      <c r="M76" s="124">
        <v>600</v>
      </c>
      <c r="N76" s="124"/>
      <c r="O76" s="124"/>
      <c r="P76" s="124"/>
      <c r="Q76" s="124"/>
      <c r="R76" s="124"/>
      <c r="S76" s="124"/>
      <c r="T76" s="124"/>
      <c r="U76" s="124">
        <v>700</v>
      </c>
      <c r="V76" s="124"/>
      <c r="W76" s="124"/>
      <c r="X76" s="124"/>
      <c r="Y76" s="124"/>
      <c r="Z76" s="124"/>
      <c r="AA76" s="124"/>
      <c r="AB76" s="124"/>
      <c r="AC76" s="124"/>
      <c r="AD76" s="124"/>
      <c r="AE76" s="124">
        <v>700</v>
      </c>
      <c r="AF76" s="124"/>
      <c r="AG76" s="124"/>
      <c r="AH76" s="124"/>
      <c r="AI76" s="124"/>
      <c r="AJ76" s="124"/>
      <c r="AK76" s="124"/>
      <c r="AL76" s="124"/>
      <c r="AM76" s="124">
        <v>800</v>
      </c>
      <c r="AN76" s="124">
        <v>800</v>
      </c>
      <c r="AO76" s="124"/>
      <c r="AP76" s="124"/>
      <c r="AQ76" s="124"/>
      <c r="AR76" s="124"/>
      <c r="AS76" s="124">
        <v>400</v>
      </c>
      <c r="AT76" s="124"/>
      <c r="AU76" s="124"/>
      <c r="AV76" s="124"/>
      <c r="AW76" s="124"/>
      <c r="AX76" s="124"/>
      <c r="AY76" s="124"/>
      <c r="AZ76" s="124"/>
      <c r="BA76" s="124"/>
      <c r="BB76" s="124"/>
      <c r="BC76" s="124"/>
      <c r="BD76" s="124"/>
      <c r="BE76" s="124"/>
      <c r="BF76" s="124">
        <v>500</v>
      </c>
      <c r="BG76" s="124"/>
      <c r="BH76" s="124"/>
      <c r="BI76" s="124"/>
      <c r="BJ76" s="124"/>
      <c r="BK76" s="124">
        <v>1700</v>
      </c>
      <c r="BL76" s="124"/>
      <c r="BM76" s="124"/>
      <c r="BN76" s="124"/>
      <c r="BO76" s="124"/>
      <c r="BP76" s="124">
        <v>400</v>
      </c>
      <c r="BQ76" s="124"/>
      <c r="BR76" s="124">
        <v>800</v>
      </c>
      <c r="BS76" s="124"/>
      <c r="BT76" s="124">
        <v>700</v>
      </c>
      <c r="BU76" s="124"/>
      <c r="BV76" s="124"/>
      <c r="BW76" s="124"/>
      <c r="BX76" s="124">
        <v>400</v>
      </c>
      <c r="BY76" s="124"/>
      <c r="BZ76" s="124"/>
      <c r="CA76" s="124"/>
      <c r="CB76" s="124"/>
      <c r="CC76" s="124"/>
      <c r="CD76" s="124"/>
      <c r="CE76" s="124"/>
      <c r="CF76" s="124"/>
      <c r="CG76" s="124"/>
      <c r="CH76" s="124"/>
    </row>
    <row r="77" spans="1:86" x14ac:dyDescent="0.3">
      <c r="A77" s="1649" t="s">
        <v>2161</v>
      </c>
      <c r="B77" s="124" t="s">
        <v>1302</v>
      </c>
      <c r="C77" s="124" t="s">
        <v>1303</v>
      </c>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row>
    <row r="78" spans="1:86" x14ac:dyDescent="0.3">
      <c r="A78" s="1650"/>
      <c r="B78" s="124"/>
      <c r="C78" s="124" t="s">
        <v>1304</v>
      </c>
      <c r="D78" s="124">
        <v>173316</v>
      </c>
      <c r="E78" s="124">
        <v>26395</v>
      </c>
      <c r="F78" s="124">
        <v>100</v>
      </c>
      <c r="G78" s="124"/>
      <c r="H78" s="124">
        <v>200</v>
      </c>
      <c r="I78" s="124">
        <v>50</v>
      </c>
      <c r="J78" s="124">
        <v>1600</v>
      </c>
      <c r="K78" s="124"/>
      <c r="L78" s="124"/>
      <c r="M78" s="124">
        <v>800</v>
      </c>
      <c r="N78" s="124"/>
      <c r="O78" s="124"/>
      <c r="P78" s="124"/>
      <c r="Q78" s="124"/>
      <c r="R78" s="124"/>
      <c r="S78" s="124"/>
      <c r="T78" s="124">
        <v>800</v>
      </c>
      <c r="U78" s="124">
        <v>2500</v>
      </c>
      <c r="V78" s="124"/>
      <c r="W78" s="124"/>
      <c r="X78" s="124"/>
      <c r="Y78" s="124"/>
      <c r="Z78" s="124">
        <v>800</v>
      </c>
      <c r="AA78" s="124">
        <v>400</v>
      </c>
      <c r="AB78" s="124"/>
      <c r="AC78" s="124"/>
      <c r="AD78" s="124">
        <v>10000</v>
      </c>
      <c r="AE78" s="124">
        <v>3500</v>
      </c>
      <c r="AF78" s="124"/>
      <c r="AG78" s="124">
        <v>29000</v>
      </c>
      <c r="AH78" s="124">
        <v>50</v>
      </c>
      <c r="AI78" s="124"/>
      <c r="AJ78" s="124">
        <v>2000</v>
      </c>
      <c r="AK78" s="124"/>
      <c r="AL78" s="124"/>
      <c r="AM78" s="124">
        <v>2000</v>
      </c>
      <c r="AN78" s="124">
        <v>2000</v>
      </c>
      <c r="AO78" s="124"/>
      <c r="AP78" s="124"/>
      <c r="AQ78" s="124">
        <v>6521</v>
      </c>
      <c r="AR78" s="124"/>
      <c r="AS78" s="124">
        <v>800</v>
      </c>
      <c r="AT78" s="124">
        <v>500</v>
      </c>
      <c r="AU78" s="124">
        <v>200</v>
      </c>
      <c r="AV78" s="124"/>
      <c r="AW78" s="124"/>
      <c r="AX78" s="124"/>
      <c r="AY78" s="124">
        <v>200</v>
      </c>
      <c r="AZ78" s="124"/>
      <c r="BA78" s="124"/>
      <c r="BB78" s="124"/>
      <c r="BC78" s="124"/>
      <c r="BD78" s="124"/>
      <c r="BE78" s="124"/>
      <c r="BF78" s="124"/>
      <c r="BG78" s="124"/>
      <c r="BH78" s="124"/>
      <c r="BI78" s="124"/>
      <c r="BJ78" s="124"/>
      <c r="BK78" s="124">
        <v>73300</v>
      </c>
      <c r="BL78" s="124"/>
      <c r="BM78" s="124"/>
      <c r="BN78" s="124">
        <v>800</v>
      </c>
      <c r="BO78" s="124"/>
      <c r="BP78" s="124">
        <v>800</v>
      </c>
      <c r="BQ78" s="124"/>
      <c r="BR78" s="124"/>
      <c r="BS78" s="124"/>
      <c r="BT78" s="124">
        <v>3500</v>
      </c>
      <c r="BU78" s="124"/>
      <c r="BV78" s="124"/>
      <c r="BW78" s="124"/>
      <c r="BX78" s="124">
        <v>4500</v>
      </c>
      <c r="BY78" s="124"/>
      <c r="BZ78" s="124"/>
      <c r="CA78" s="124"/>
      <c r="CB78" s="124"/>
      <c r="CC78" s="124"/>
      <c r="CD78" s="124"/>
      <c r="CE78" s="124"/>
      <c r="CF78" s="124"/>
      <c r="CG78" s="124"/>
      <c r="CH78" s="124"/>
    </row>
    <row r="79" spans="1:86" x14ac:dyDescent="0.3">
      <c r="A79" s="1650"/>
      <c r="B79" s="124" t="s">
        <v>1305</v>
      </c>
      <c r="C79" s="124" t="s">
        <v>1303</v>
      </c>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row>
    <row r="80" spans="1:86" x14ac:dyDescent="0.3">
      <c r="A80" s="1650"/>
      <c r="B80" s="124"/>
      <c r="C80" s="124" t="s">
        <v>1304</v>
      </c>
      <c r="D80" s="124">
        <v>29000</v>
      </c>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v>29000</v>
      </c>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row>
    <row r="81" spans="1:86" x14ac:dyDescent="0.3">
      <c r="A81" s="1650"/>
      <c r="B81" s="124" t="s">
        <v>1306</v>
      </c>
      <c r="C81" s="124" t="s">
        <v>1303</v>
      </c>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row>
    <row r="82" spans="1:86" x14ac:dyDescent="0.3">
      <c r="A82" s="1651"/>
      <c r="B82" s="124"/>
      <c r="C82" s="124" t="s">
        <v>1304</v>
      </c>
      <c r="D82" s="124">
        <v>80446</v>
      </c>
      <c r="E82" s="124">
        <v>18946</v>
      </c>
      <c r="F82" s="124">
        <v>1100</v>
      </c>
      <c r="G82" s="124"/>
      <c r="H82" s="124">
        <v>800</v>
      </c>
      <c r="I82" s="124">
        <v>400</v>
      </c>
      <c r="J82" s="124"/>
      <c r="K82" s="124"/>
      <c r="L82" s="124"/>
      <c r="M82" s="124">
        <v>2000</v>
      </c>
      <c r="N82" s="124"/>
      <c r="O82" s="124"/>
      <c r="P82" s="124"/>
      <c r="Q82" s="124"/>
      <c r="R82" s="124"/>
      <c r="S82" s="124"/>
      <c r="T82" s="124">
        <v>2000</v>
      </c>
      <c r="U82" s="124">
        <v>3500</v>
      </c>
      <c r="V82" s="124"/>
      <c r="W82" s="124"/>
      <c r="X82" s="124"/>
      <c r="Y82" s="124"/>
      <c r="Z82" s="124">
        <v>2000</v>
      </c>
      <c r="AA82" s="124">
        <v>400</v>
      </c>
      <c r="AB82" s="124"/>
      <c r="AC82" s="124"/>
      <c r="AD82" s="124"/>
      <c r="AE82" s="124">
        <v>4500</v>
      </c>
      <c r="AF82" s="124">
        <v>200</v>
      </c>
      <c r="AG82" s="124"/>
      <c r="AH82" s="124">
        <v>200</v>
      </c>
      <c r="AI82" s="124"/>
      <c r="AJ82" s="124">
        <v>10000</v>
      </c>
      <c r="AK82" s="124"/>
      <c r="AL82" s="124"/>
      <c r="AM82" s="124">
        <v>2000</v>
      </c>
      <c r="AN82" s="124">
        <v>3500</v>
      </c>
      <c r="AO82" s="124"/>
      <c r="AP82" s="124"/>
      <c r="AQ82" s="124"/>
      <c r="AR82" s="124"/>
      <c r="AS82" s="124">
        <v>800</v>
      </c>
      <c r="AT82" s="124">
        <v>10000</v>
      </c>
      <c r="AU82" s="124">
        <v>800</v>
      </c>
      <c r="AV82" s="124"/>
      <c r="AW82" s="124"/>
      <c r="AX82" s="124"/>
      <c r="AY82" s="124">
        <v>800</v>
      </c>
      <c r="AZ82" s="124"/>
      <c r="BA82" s="124"/>
      <c r="BB82" s="124"/>
      <c r="BC82" s="124"/>
      <c r="BD82" s="124"/>
      <c r="BE82" s="124"/>
      <c r="BF82" s="124"/>
      <c r="BG82" s="124"/>
      <c r="BH82" s="124"/>
      <c r="BI82" s="124"/>
      <c r="BJ82" s="124"/>
      <c r="BK82" s="124"/>
      <c r="BL82" s="124"/>
      <c r="BM82" s="124"/>
      <c r="BN82" s="124">
        <v>2000</v>
      </c>
      <c r="BO82" s="124"/>
      <c r="BP82" s="124">
        <v>2000</v>
      </c>
      <c r="BQ82" s="124"/>
      <c r="BR82" s="124">
        <v>1000</v>
      </c>
      <c r="BS82" s="124"/>
      <c r="BT82" s="124">
        <v>5000</v>
      </c>
      <c r="BU82" s="124"/>
      <c r="BV82" s="124"/>
      <c r="BW82" s="124"/>
      <c r="BX82" s="124">
        <v>6500</v>
      </c>
      <c r="BY82" s="124"/>
      <c r="BZ82" s="124"/>
      <c r="CA82" s="124"/>
      <c r="CB82" s="124"/>
      <c r="CC82" s="124"/>
      <c r="CD82" s="124"/>
      <c r="CE82" s="124"/>
      <c r="CF82" s="124"/>
      <c r="CG82" s="124"/>
      <c r="CH82" s="124"/>
    </row>
    <row r="83" spans="1:86" x14ac:dyDescent="0.3">
      <c r="A83" s="1665" t="s">
        <v>2172</v>
      </c>
      <c r="B83" s="124" t="s">
        <v>1302</v>
      </c>
      <c r="C83" s="124" t="s">
        <v>1303</v>
      </c>
      <c r="D83" s="124">
        <v>6000</v>
      </c>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v>1350</v>
      </c>
      <c r="BE83" s="124">
        <v>4650</v>
      </c>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row>
    <row r="84" spans="1:86" x14ac:dyDescent="0.3">
      <c r="A84" s="1665"/>
      <c r="B84" s="124"/>
      <c r="C84" s="124" t="s">
        <v>1304</v>
      </c>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row>
    <row r="85" spans="1:86" x14ac:dyDescent="0.3">
      <c r="A85" s="1665"/>
      <c r="B85" s="124" t="s">
        <v>1305</v>
      </c>
      <c r="C85" s="124" t="s">
        <v>1303</v>
      </c>
      <c r="D85" s="124">
        <v>25</v>
      </c>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v>25</v>
      </c>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row>
    <row r="86" spans="1:86" x14ac:dyDescent="0.3">
      <c r="A86" s="1665"/>
      <c r="B86" s="124"/>
      <c r="C86" s="124" t="s">
        <v>1304</v>
      </c>
      <c r="D86" s="124">
        <v>1075</v>
      </c>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v>1075</v>
      </c>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row>
    <row r="87" spans="1:86" x14ac:dyDescent="0.3">
      <c r="A87" s="1665"/>
      <c r="B87" s="124" t="s">
        <v>1306</v>
      </c>
      <c r="C87" s="124" t="s">
        <v>1303</v>
      </c>
      <c r="D87" s="124">
        <v>5351</v>
      </c>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v>1200</v>
      </c>
      <c r="BE87" s="124">
        <v>4151</v>
      </c>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row>
    <row r="88" spans="1:86" x14ac:dyDescent="0.3">
      <c r="A88" s="216"/>
      <c r="B88" s="124"/>
      <c r="C88" s="124" t="s">
        <v>1304</v>
      </c>
      <c r="D88" s="124">
        <v>9400</v>
      </c>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v>780</v>
      </c>
      <c r="BF88" s="124">
        <v>4600</v>
      </c>
      <c r="BG88" s="124">
        <v>4020</v>
      </c>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row>
    <row r="89" spans="1:86" ht="37.5" x14ac:dyDescent="0.3">
      <c r="A89" s="216" t="s">
        <v>2202</v>
      </c>
      <c r="B89" s="124" t="s">
        <v>1302</v>
      </c>
      <c r="C89" s="124" t="s">
        <v>1303</v>
      </c>
      <c r="D89" s="124"/>
      <c r="E89" s="124">
        <v>0</v>
      </c>
      <c r="F89" s="124"/>
      <c r="G89" s="124"/>
      <c r="H89" s="124">
        <v>0</v>
      </c>
      <c r="I89" s="124"/>
      <c r="J89" s="124"/>
      <c r="K89" s="124"/>
      <c r="L89" s="124"/>
      <c r="M89" s="124"/>
      <c r="N89" s="124"/>
      <c r="O89" s="124"/>
      <c r="P89" s="124"/>
      <c r="Q89" s="124"/>
      <c r="R89" s="124"/>
      <c r="S89" s="124"/>
      <c r="T89" s="124">
        <v>0</v>
      </c>
      <c r="U89" s="124"/>
      <c r="V89" s="124"/>
      <c r="W89" s="124"/>
      <c r="X89" s="124"/>
      <c r="Y89" s="124"/>
      <c r="Z89" s="124"/>
      <c r="AA89" s="124"/>
      <c r="AB89" s="124"/>
      <c r="AC89" s="124"/>
      <c r="AD89" s="124"/>
      <c r="AE89" s="124">
        <v>0</v>
      </c>
      <c r="AF89" s="124"/>
      <c r="AG89" s="124"/>
      <c r="AH89" s="124"/>
      <c r="AI89" s="124"/>
      <c r="AJ89" s="124">
        <v>0</v>
      </c>
      <c r="AK89" s="124"/>
      <c r="AL89" s="124"/>
      <c r="AM89" s="124">
        <v>0</v>
      </c>
      <c r="AN89" s="124">
        <v>0</v>
      </c>
      <c r="AO89" s="124"/>
      <c r="AP89" s="124"/>
      <c r="AQ89" s="124"/>
      <c r="AR89" s="124"/>
      <c r="AS89" s="124"/>
      <c r="AT89" s="124"/>
      <c r="AU89" s="124"/>
      <c r="AV89" s="124"/>
      <c r="AW89" s="124"/>
      <c r="AX89" s="124"/>
      <c r="AY89" s="124"/>
      <c r="AZ89" s="124"/>
      <c r="BA89" s="124"/>
      <c r="BB89" s="124"/>
      <c r="BC89" s="124"/>
      <c r="BD89" s="124"/>
      <c r="BE89" s="124"/>
      <c r="BF89" s="124">
        <v>0</v>
      </c>
      <c r="BG89" s="124">
        <v>0</v>
      </c>
      <c r="BH89" s="124"/>
      <c r="BI89" s="124"/>
      <c r="BJ89" s="124"/>
      <c r="BK89" s="124">
        <v>0</v>
      </c>
      <c r="BL89" s="124"/>
      <c r="BM89" s="124"/>
      <c r="BN89" s="124"/>
      <c r="BO89" s="124"/>
      <c r="BP89" s="124"/>
      <c r="BQ89" s="124"/>
      <c r="BR89" s="124"/>
      <c r="BS89" s="124"/>
      <c r="BT89" s="124">
        <v>0</v>
      </c>
      <c r="BU89" s="124"/>
      <c r="BV89" s="124"/>
      <c r="BW89" s="124"/>
      <c r="BX89" s="124">
        <v>0</v>
      </c>
      <c r="BY89" s="124"/>
      <c r="BZ89" s="124"/>
      <c r="CA89" s="124"/>
      <c r="CB89" s="124"/>
      <c r="CC89" s="124"/>
      <c r="CD89" s="124"/>
      <c r="CE89" s="124"/>
      <c r="CF89" s="124"/>
      <c r="CG89" s="124"/>
      <c r="CH89" s="124"/>
    </row>
    <row r="90" spans="1:86" x14ac:dyDescent="0.3">
      <c r="A90" s="216"/>
      <c r="B90" s="124"/>
      <c r="C90" s="124" t="s">
        <v>1304</v>
      </c>
      <c r="D90" s="124">
        <v>22410</v>
      </c>
      <c r="E90" s="124">
        <v>7284</v>
      </c>
      <c r="F90" s="124"/>
      <c r="G90" s="124"/>
      <c r="H90" s="124">
        <v>132</v>
      </c>
      <c r="I90" s="124"/>
      <c r="J90" s="124"/>
      <c r="K90" s="124"/>
      <c r="L90" s="124"/>
      <c r="M90" s="124"/>
      <c r="N90" s="124"/>
      <c r="O90" s="124"/>
      <c r="P90" s="124"/>
      <c r="Q90" s="124"/>
      <c r="R90" s="124"/>
      <c r="S90" s="124"/>
      <c r="T90" s="124">
        <v>708</v>
      </c>
      <c r="U90" s="124"/>
      <c r="V90" s="124"/>
      <c r="W90" s="124"/>
      <c r="X90" s="124"/>
      <c r="Y90" s="124"/>
      <c r="Z90" s="124"/>
      <c r="AA90" s="124"/>
      <c r="AB90" s="124"/>
      <c r="AC90" s="124"/>
      <c r="AD90" s="124"/>
      <c r="AE90" s="124">
        <v>792</v>
      </c>
      <c r="AF90" s="124"/>
      <c r="AG90" s="124"/>
      <c r="AH90" s="124"/>
      <c r="AI90" s="124"/>
      <c r="AJ90" s="124">
        <v>0</v>
      </c>
      <c r="AK90" s="124"/>
      <c r="AL90" s="124"/>
      <c r="AM90" s="124">
        <v>396</v>
      </c>
      <c r="AN90" s="124">
        <v>408</v>
      </c>
      <c r="AO90" s="124"/>
      <c r="AP90" s="124"/>
      <c r="AQ90" s="124"/>
      <c r="AR90" s="124"/>
      <c r="AS90" s="124"/>
      <c r="AT90" s="124"/>
      <c r="AU90" s="124"/>
      <c r="AV90" s="124"/>
      <c r="AW90" s="124"/>
      <c r="AX90" s="124"/>
      <c r="AY90" s="124"/>
      <c r="AZ90" s="124"/>
      <c r="BA90" s="124"/>
      <c r="BB90" s="124"/>
      <c r="BC90" s="124"/>
      <c r="BD90" s="124"/>
      <c r="BE90" s="124"/>
      <c r="BF90" s="124">
        <v>894</v>
      </c>
      <c r="BG90" s="124">
        <v>48</v>
      </c>
      <c r="BH90" s="124"/>
      <c r="BI90" s="124"/>
      <c r="BJ90" s="124"/>
      <c r="BK90" s="124">
        <v>10668</v>
      </c>
      <c r="BL90" s="124"/>
      <c r="BM90" s="124"/>
      <c r="BN90" s="124"/>
      <c r="BO90" s="124"/>
      <c r="BP90" s="124"/>
      <c r="BQ90" s="124"/>
      <c r="BR90" s="124"/>
      <c r="BS90" s="124"/>
      <c r="BT90" s="124">
        <v>780</v>
      </c>
      <c r="BU90" s="124"/>
      <c r="BV90" s="124"/>
      <c r="BW90" s="124"/>
      <c r="BX90" s="124">
        <v>300</v>
      </c>
      <c r="BY90" s="124"/>
      <c r="BZ90" s="124"/>
      <c r="CA90" s="124"/>
      <c r="CB90" s="124"/>
      <c r="CC90" s="124"/>
      <c r="CD90" s="124"/>
      <c r="CE90" s="124"/>
      <c r="CF90" s="124"/>
      <c r="CG90" s="124"/>
      <c r="CH90" s="124"/>
    </row>
    <row r="91" spans="1:86" x14ac:dyDescent="0.3">
      <c r="A91" s="216"/>
      <c r="B91" s="124" t="s">
        <v>1305</v>
      </c>
      <c r="C91" s="124" t="s">
        <v>1303</v>
      </c>
      <c r="D91" s="124"/>
      <c r="E91" s="124">
        <v>0</v>
      </c>
      <c r="F91" s="124"/>
      <c r="G91" s="124"/>
      <c r="H91" s="124">
        <v>0</v>
      </c>
      <c r="I91" s="124"/>
      <c r="J91" s="124"/>
      <c r="K91" s="124"/>
      <c r="L91" s="124"/>
      <c r="M91" s="124"/>
      <c r="N91" s="124"/>
      <c r="O91" s="124"/>
      <c r="P91" s="124"/>
      <c r="Q91" s="124"/>
      <c r="R91" s="124"/>
      <c r="S91" s="124"/>
      <c r="T91" s="124">
        <v>0</v>
      </c>
      <c r="U91" s="124"/>
      <c r="V91" s="124"/>
      <c r="W91" s="124"/>
      <c r="X91" s="124"/>
      <c r="Y91" s="124"/>
      <c r="Z91" s="124"/>
      <c r="AA91" s="124"/>
      <c r="AB91" s="124"/>
      <c r="AC91" s="124"/>
      <c r="AD91" s="124"/>
      <c r="AE91" s="124">
        <v>0</v>
      </c>
      <c r="AF91" s="124"/>
      <c r="AG91" s="124"/>
      <c r="AH91" s="124"/>
      <c r="AI91" s="124"/>
      <c r="AJ91" s="124">
        <v>0</v>
      </c>
      <c r="AK91" s="124"/>
      <c r="AL91" s="124"/>
      <c r="AM91" s="124">
        <v>0</v>
      </c>
      <c r="AN91" s="124">
        <v>0</v>
      </c>
      <c r="AO91" s="124"/>
      <c r="AP91" s="124"/>
      <c r="AQ91" s="124"/>
      <c r="AR91" s="124"/>
      <c r="AS91" s="124"/>
      <c r="AT91" s="124"/>
      <c r="AU91" s="124"/>
      <c r="AV91" s="124"/>
      <c r="AW91" s="124"/>
      <c r="AX91" s="124"/>
      <c r="AY91" s="124"/>
      <c r="AZ91" s="124"/>
      <c r="BA91" s="124"/>
      <c r="BB91" s="124"/>
      <c r="BC91" s="124"/>
      <c r="BD91" s="124"/>
      <c r="BE91" s="124"/>
      <c r="BF91" s="124">
        <v>0</v>
      </c>
      <c r="BG91" s="124">
        <v>0</v>
      </c>
      <c r="BH91" s="124"/>
      <c r="BI91" s="124"/>
      <c r="BJ91" s="124"/>
      <c r="BK91" s="124">
        <v>0</v>
      </c>
      <c r="BL91" s="124"/>
      <c r="BM91" s="124"/>
      <c r="BN91" s="124"/>
      <c r="BO91" s="124"/>
      <c r="BP91" s="124"/>
      <c r="BQ91" s="124"/>
      <c r="BR91" s="124"/>
      <c r="BS91" s="124"/>
      <c r="BT91" s="124">
        <v>0</v>
      </c>
      <c r="BU91" s="124"/>
      <c r="BV91" s="124"/>
      <c r="BW91" s="124"/>
      <c r="BX91" s="124">
        <v>0</v>
      </c>
      <c r="BY91" s="124"/>
      <c r="BZ91" s="124"/>
      <c r="CA91" s="124"/>
      <c r="CB91" s="124"/>
      <c r="CC91" s="124"/>
      <c r="CD91" s="124"/>
      <c r="CE91" s="124"/>
      <c r="CF91" s="124"/>
      <c r="CG91" s="124"/>
      <c r="CH91" s="124"/>
    </row>
    <row r="92" spans="1:86" x14ac:dyDescent="0.3">
      <c r="A92" s="216"/>
      <c r="B92" s="124"/>
      <c r="C92" s="124" t="s">
        <v>1304</v>
      </c>
      <c r="D92" s="124">
        <v>6996</v>
      </c>
      <c r="E92" s="124">
        <v>0</v>
      </c>
      <c r="F92" s="124"/>
      <c r="G92" s="124"/>
      <c r="H92" s="124">
        <v>0</v>
      </c>
      <c r="I92" s="124"/>
      <c r="J92" s="124"/>
      <c r="K92" s="124"/>
      <c r="L92" s="124"/>
      <c r="M92" s="124"/>
      <c r="N92" s="124"/>
      <c r="O92" s="124"/>
      <c r="P92" s="124"/>
      <c r="Q92" s="124"/>
      <c r="R92" s="124"/>
      <c r="S92" s="124"/>
      <c r="T92" s="124">
        <v>0</v>
      </c>
      <c r="U92" s="124"/>
      <c r="V92" s="124"/>
      <c r="W92" s="124"/>
      <c r="X92" s="124"/>
      <c r="Y92" s="124"/>
      <c r="Z92" s="124"/>
      <c r="AA92" s="124"/>
      <c r="AB92" s="124"/>
      <c r="AC92" s="124"/>
      <c r="AD92" s="124"/>
      <c r="AE92" s="124">
        <v>300</v>
      </c>
      <c r="AF92" s="124"/>
      <c r="AG92" s="124"/>
      <c r="AH92" s="124"/>
      <c r="AI92" s="124"/>
      <c r="AJ92" s="124">
        <v>0</v>
      </c>
      <c r="AK92" s="124"/>
      <c r="AL92" s="124"/>
      <c r="AM92" s="124">
        <v>60</v>
      </c>
      <c r="AN92" s="124">
        <v>0</v>
      </c>
      <c r="AO92" s="124"/>
      <c r="AP92" s="124"/>
      <c r="AQ92" s="124"/>
      <c r="AR92" s="124"/>
      <c r="AS92" s="124"/>
      <c r="AT92" s="124"/>
      <c r="AU92" s="124"/>
      <c r="AV92" s="124"/>
      <c r="AW92" s="124"/>
      <c r="AX92" s="124"/>
      <c r="AY92" s="124"/>
      <c r="AZ92" s="124"/>
      <c r="BA92" s="124"/>
      <c r="BB92" s="124"/>
      <c r="BC92" s="124"/>
      <c r="BD92" s="124"/>
      <c r="BE92" s="124"/>
      <c r="BF92" s="124">
        <v>355</v>
      </c>
      <c r="BG92" s="124">
        <v>280</v>
      </c>
      <c r="BH92" s="124"/>
      <c r="BI92" s="124"/>
      <c r="BJ92" s="124"/>
      <c r="BK92" s="124">
        <v>5401</v>
      </c>
      <c r="BL92" s="124"/>
      <c r="BM92" s="124"/>
      <c r="BN92" s="124"/>
      <c r="BO92" s="124"/>
      <c r="BP92" s="124"/>
      <c r="BQ92" s="124"/>
      <c r="BR92" s="124"/>
      <c r="BS92" s="124"/>
      <c r="BT92" s="124">
        <v>600</v>
      </c>
      <c r="BU92" s="124"/>
      <c r="BV92" s="124"/>
      <c r="BW92" s="124"/>
      <c r="BX92" s="124">
        <v>0</v>
      </c>
      <c r="BY92" s="124"/>
      <c r="BZ92" s="124"/>
      <c r="CA92" s="124"/>
      <c r="CB92" s="124"/>
      <c r="CC92" s="124"/>
      <c r="CD92" s="124"/>
      <c r="CE92" s="124"/>
      <c r="CF92" s="124"/>
      <c r="CG92" s="124"/>
      <c r="CH92" s="124"/>
    </row>
    <row r="93" spans="1:86" x14ac:dyDescent="0.3">
      <c r="A93" s="216"/>
      <c r="B93" s="124" t="s">
        <v>1306</v>
      </c>
      <c r="C93" s="124" t="s">
        <v>1303</v>
      </c>
      <c r="D93" s="124"/>
      <c r="E93" s="124">
        <v>0</v>
      </c>
      <c r="F93" s="124"/>
      <c r="G93" s="124"/>
      <c r="H93" s="124">
        <v>0</v>
      </c>
      <c r="I93" s="124"/>
      <c r="J93" s="124"/>
      <c r="K93" s="124"/>
      <c r="L93" s="124"/>
      <c r="M93" s="124"/>
      <c r="N93" s="124"/>
      <c r="O93" s="124"/>
      <c r="P93" s="124"/>
      <c r="Q93" s="124"/>
      <c r="R93" s="124"/>
      <c r="S93" s="124"/>
      <c r="T93" s="124">
        <v>0</v>
      </c>
      <c r="U93" s="124"/>
      <c r="V93" s="124"/>
      <c r="W93" s="124"/>
      <c r="X93" s="124"/>
      <c r="Y93" s="124"/>
      <c r="Z93" s="124"/>
      <c r="AA93" s="124"/>
      <c r="AB93" s="124"/>
      <c r="AC93" s="124"/>
      <c r="AD93" s="124"/>
      <c r="AE93" s="124">
        <v>0</v>
      </c>
      <c r="AF93" s="124"/>
      <c r="AG93" s="124"/>
      <c r="AH93" s="124"/>
      <c r="AI93" s="124"/>
      <c r="AJ93" s="124">
        <v>0</v>
      </c>
      <c r="AK93" s="124"/>
      <c r="AL93" s="124"/>
      <c r="AM93" s="124">
        <v>0</v>
      </c>
      <c r="AN93" s="124">
        <v>0</v>
      </c>
      <c r="AO93" s="124"/>
      <c r="AP93" s="124"/>
      <c r="AQ93" s="124"/>
      <c r="AR93" s="124"/>
      <c r="AS93" s="124"/>
      <c r="AT93" s="124"/>
      <c r="AU93" s="124"/>
      <c r="AV93" s="124"/>
      <c r="AW93" s="124"/>
      <c r="AX93" s="124"/>
      <c r="AY93" s="124"/>
      <c r="AZ93" s="124"/>
      <c r="BA93" s="124"/>
      <c r="BB93" s="124"/>
      <c r="BC93" s="124"/>
      <c r="BD93" s="124"/>
      <c r="BE93" s="124"/>
      <c r="BF93" s="124">
        <v>0</v>
      </c>
      <c r="BG93" s="124">
        <v>0</v>
      </c>
      <c r="BH93" s="124"/>
      <c r="BI93" s="124"/>
      <c r="BJ93" s="124"/>
      <c r="BK93" s="124">
        <v>0</v>
      </c>
      <c r="BL93" s="124"/>
      <c r="BM93" s="124"/>
      <c r="BN93" s="124"/>
      <c r="BO93" s="124"/>
      <c r="BP93" s="124"/>
      <c r="BQ93" s="124"/>
      <c r="BR93" s="124"/>
      <c r="BS93" s="124"/>
      <c r="BT93" s="124">
        <v>0</v>
      </c>
      <c r="BU93" s="124"/>
      <c r="BV93" s="124"/>
      <c r="BW93" s="124"/>
      <c r="BX93" s="124">
        <v>0</v>
      </c>
      <c r="BY93" s="124"/>
      <c r="BZ93" s="124"/>
      <c r="CA93" s="124"/>
      <c r="CB93" s="124"/>
      <c r="CC93" s="124"/>
      <c r="CD93" s="124"/>
      <c r="CE93" s="124"/>
      <c r="CF93" s="124"/>
      <c r="CG93" s="124"/>
      <c r="CH93" s="124"/>
    </row>
    <row r="94" spans="1:86" x14ac:dyDescent="0.3">
      <c r="A94" s="216"/>
      <c r="B94" s="124"/>
      <c r="C94" s="124" t="s">
        <v>1304</v>
      </c>
      <c r="D94" s="124">
        <v>32482</v>
      </c>
      <c r="E94" s="124">
        <v>1788</v>
      </c>
      <c r="F94" s="124"/>
      <c r="G94" s="124"/>
      <c r="H94" s="124">
        <v>225</v>
      </c>
      <c r="I94" s="124"/>
      <c r="J94" s="124"/>
      <c r="K94" s="124"/>
      <c r="L94" s="124"/>
      <c r="M94" s="124"/>
      <c r="N94" s="124"/>
      <c r="O94" s="124"/>
      <c r="P94" s="124"/>
      <c r="Q94" s="124"/>
      <c r="R94" s="124"/>
      <c r="S94" s="124"/>
      <c r="T94" s="124">
        <v>706</v>
      </c>
      <c r="U94" s="124"/>
      <c r="V94" s="124"/>
      <c r="W94" s="124"/>
      <c r="X94" s="124"/>
      <c r="Y94" s="124"/>
      <c r="Z94" s="124"/>
      <c r="AA94" s="124"/>
      <c r="AB94" s="124"/>
      <c r="AC94" s="124"/>
      <c r="AD94" s="124"/>
      <c r="AE94" s="124">
        <v>3072</v>
      </c>
      <c r="AF94" s="124"/>
      <c r="AG94" s="124"/>
      <c r="AH94" s="124"/>
      <c r="AI94" s="124"/>
      <c r="AJ94" s="124">
        <v>984</v>
      </c>
      <c r="AK94" s="124"/>
      <c r="AL94" s="124"/>
      <c r="AM94" s="124">
        <v>1776</v>
      </c>
      <c r="AN94" s="124">
        <v>1940</v>
      </c>
      <c r="AO94" s="124"/>
      <c r="AP94" s="124"/>
      <c r="AQ94" s="124"/>
      <c r="AR94" s="124"/>
      <c r="AS94" s="124"/>
      <c r="AT94" s="124"/>
      <c r="AU94" s="124"/>
      <c r="AV94" s="124"/>
      <c r="AW94" s="124"/>
      <c r="AX94" s="124"/>
      <c r="AY94" s="124"/>
      <c r="AZ94" s="124"/>
      <c r="BA94" s="124"/>
      <c r="BB94" s="124"/>
      <c r="BC94" s="124"/>
      <c r="BD94" s="124"/>
      <c r="BE94" s="124"/>
      <c r="BF94" s="124">
        <v>4999</v>
      </c>
      <c r="BG94" s="124">
        <v>3096</v>
      </c>
      <c r="BH94" s="124"/>
      <c r="BI94" s="124"/>
      <c r="BJ94" s="124"/>
      <c r="BK94" s="124">
        <v>8448</v>
      </c>
      <c r="BL94" s="124"/>
      <c r="BM94" s="124"/>
      <c r="BN94" s="124"/>
      <c r="BO94" s="124"/>
      <c r="BP94" s="124"/>
      <c r="BQ94" s="124"/>
      <c r="BR94" s="124"/>
      <c r="BS94" s="124"/>
      <c r="BT94" s="124">
        <v>4056</v>
      </c>
      <c r="BU94" s="124"/>
      <c r="BV94" s="124"/>
      <c r="BW94" s="124"/>
      <c r="BX94" s="124">
        <v>1392</v>
      </c>
      <c r="BY94" s="124"/>
      <c r="BZ94" s="124"/>
      <c r="CA94" s="124"/>
      <c r="CB94" s="124"/>
      <c r="CC94" s="124"/>
      <c r="CD94" s="124"/>
      <c r="CE94" s="124"/>
      <c r="CF94" s="124"/>
      <c r="CG94" s="124"/>
      <c r="CH94" s="124"/>
    </row>
    <row r="95" spans="1:86" ht="37.5" x14ac:dyDescent="0.3">
      <c r="A95" s="216" t="s">
        <v>2203</v>
      </c>
      <c r="B95" s="124" t="s">
        <v>1302</v>
      </c>
      <c r="C95" s="124" t="s">
        <v>1303</v>
      </c>
      <c r="D95" s="124">
        <v>76034</v>
      </c>
      <c r="E95" s="124"/>
      <c r="F95" s="124"/>
      <c r="G95" s="124"/>
      <c r="H95" s="124"/>
      <c r="I95" s="124"/>
      <c r="J95" s="124"/>
      <c r="K95" s="124"/>
      <c r="L95" s="124"/>
      <c r="M95" s="124">
        <v>1482</v>
      </c>
      <c r="N95" s="124"/>
      <c r="O95" s="124">
        <v>2403</v>
      </c>
      <c r="P95" s="124"/>
      <c r="Q95" s="124">
        <v>1</v>
      </c>
      <c r="R95" s="124">
        <v>917</v>
      </c>
      <c r="S95" s="124"/>
      <c r="T95" s="124"/>
      <c r="U95" s="124"/>
      <c r="V95" s="124"/>
      <c r="W95" s="124"/>
      <c r="X95" s="124"/>
      <c r="Y95" s="124"/>
      <c r="Z95" s="124"/>
      <c r="AA95" s="124"/>
      <c r="AB95" s="124"/>
      <c r="AC95" s="124"/>
      <c r="AD95" s="124">
        <v>45192</v>
      </c>
      <c r="AE95" s="124"/>
      <c r="AF95" s="124"/>
      <c r="AG95" s="124"/>
      <c r="AH95" s="124"/>
      <c r="AI95" s="124"/>
      <c r="AJ95" s="124"/>
      <c r="AK95" s="124"/>
      <c r="AL95" s="124"/>
      <c r="AM95" s="124">
        <v>366</v>
      </c>
      <c r="AN95" s="124">
        <v>815</v>
      </c>
      <c r="AO95" s="124"/>
      <c r="AP95" s="124"/>
      <c r="AQ95" s="124"/>
      <c r="AR95" s="124">
        <v>15082</v>
      </c>
      <c r="AS95" s="124"/>
      <c r="AT95" s="124"/>
      <c r="AU95" s="124"/>
      <c r="AV95" s="124">
        <v>3927</v>
      </c>
      <c r="AW95" s="124"/>
      <c r="AX95" s="124"/>
      <c r="AY95" s="124"/>
      <c r="AZ95" s="124"/>
      <c r="BA95" s="124"/>
      <c r="BB95" s="124"/>
      <c r="BC95" s="124"/>
      <c r="BD95" s="124">
        <v>879</v>
      </c>
      <c r="BE95" s="124">
        <v>1686</v>
      </c>
      <c r="BF95" s="124"/>
      <c r="BG95" s="124"/>
      <c r="BH95" s="124"/>
      <c r="BI95" s="124"/>
      <c r="BJ95" s="124"/>
      <c r="BK95" s="124"/>
      <c r="BL95" s="124"/>
      <c r="BM95" s="124"/>
      <c r="BN95" s="124">
        <v>17</v>
      </c>
      <c r="BO95" s="124"/>
      <c r="BP95" s="124"/>
      <c r="BQ95" s="124">
        <v>3262</v>
      </c>
      <c r="BR95" s="124"/>
      <c r="BS95" s="124"/>
      <c r="BT95" s="124"/>
      <c r="BU95" s="124"/>
      <c r="BV95" s="124"/>
      <c r="BW95" s="124"/>
      <c r="BX95" s="124">
        <v>5</v>
      </c>
      <c r="BY95" s="124"/>
      <c r="BZ95" s="124"/>
      <c r="CA95" s="124"/>
      <c r="CB95" s="124"/>
      <c r="CC95" s="124"/>
      <c r="CD95" s="124"/>
      <c r="CE95" s="124"/>
      <c r="CF95" s="124"/>
      <c r="CG95" s="124"/>
      <c r="CH95" s="124"/>
    </row>
    <row r="96" spans="1:86" x14ac:dyDescent="0.3">
      <c r="A96" s="216"/>
      <c r="B96" s="124"/>
      <c r="C96" s="124" t="s">
        <v>1304</v>
      </c>
      <c r="D96" s="124">
        <v>71692</v>
      </c>
      <c r="E96" s="124">
        <v>4697</v>
      </c>
      <c r="F96" s="124"/>
      <c r="G96" s="124"/>
      <c r="H96" s="124"/>
      <c r="I96" s="124"/>
      <c r="J96" s="124">
        <v>1463</v>
      </c>
      <c r="K96" s="124"/>
      <c r="L96" s="124"/>
      <c r="M96" s="124">
        <v>2427</v>
      </c>
      <c r="N96" s="124"/>
      <c r="O96" s="124"/>
      <c r="P96" s="124"/>
      <c r="Q96" s="124"/>
      <c r="R96" s="124"/>
      <c r="S96" s="124"/>
      <c r="T96" s="124">
        <v>456</v>
      </c>
      <c r="U96" s="124">
        <v>1042</v>
      </c>
      <c r="V96" s="124"/>
      <c r="W96" s="124"/>
      <c r="X96" s="124"/>
      <c r="Y96" s="124"/>
      <c r="Z96" s="124"/>
      <c r="AA96" s="124"/>
      <c r="AB96" s="124"/>
      <c r="AC96" s="124"/>
      <c r="AD96" s="124">
        <v>15322</v>
      </c>
      <c r="AE96" s="124">
        <v>1735</v>
      </c>
      <c r="AF96" s="124"/>
      <c r="AG96" s="124"/>
      <c r="AH96" s="124"/>
      <c r="AI96" s="124"/>
      <c r="AJ96" s="124">
        <v>520</v>
      </c>
      <c r="AK96" s="124"/>
      <c r="AL96" s="124"/>
      <c r="AM96" s="124">
        <v>1330</v>
      </c>
      <c r="AN96" s="124">
        <v>2077</v>
      </c>
      <c r="AO96" s="124"/>
      <c r="AP96" s="124"/>
      <c r="AQ96" s="124">
        <v>8614</v>
      </c>
      <c r="AR96" s="124"/>
      <c r="AS96" s="124"/>
      <c r="AT96" s="124"/>
      <c r="AU96" s="124"/>
      <c r="AV96" s="124">
        <v>3928</v>
      </c>
      <c r="AW96" s="124">
        <v>5376</v>
      </c>
      <c r="AX96" s="124"/>
      <c r="AY96" s="124"/>
      <c r="AZ96" s="124"/>
      <c r="BA96" s="124"/>
      <c r="BB96" s="124"/>
      <c r="BC96" s="124"/>
      <c r="BD96" s="124"/>
      <c r="BE96" s="124">
        <v>24</v>
      </c>
      <c r="BF96" s="124">
        <v>2276</v>
      </c>
      <c r="BG96" s="124">
        <v>3</v>
      </c>
      <c r="BH96" s="124"/>
      <c r="BI96" s="124"/>
      <c r="BJ96" s="124"/>
      <c r="BK96" s="124">
        <v>11326</v>
      </c>
      <c r="BL96" s="124"/>
      <c r="BM96" s="124"/>
      <c r="BN96" s="124">
        <v>2036</v>
      </c>
      <c r="BO96" s="124"/>
      <c r="BP96" s="124">
        <v>174</v>
      </c>
      <c r="BQ96" s="124">
        <v>3263</v>
      </c>
      <c r="BR96" s="124"/>
      <c r="BS96" s="124"/>
      <c r="BT96" s="124">
        <v>2001</v>
      </c>
      <c r="BU96" s="124"/>
      <c r="BV96" s="124"/>
      <c r="BW96" s="124"/>
      <c r="BX96" s="124">
        <v>1602</v>
      </c>
      <c r="BY96" s="124"/>
      <c r="BZ96" s="124"/>
      <c r="CA96" s="124"/>
      <c r="CB96" s="124"/>
      <c r="CC96" s="124"/>
      <c r="CD96" s="124"/>
      <c r="CE96" s="124"/>
      <c r="CF96" s="124"/>
      <c r="CG96" s="124"/>
      <c r="CH96" s="124"/>
    </row>
    <row r="97" spans="1:86" x14ac:dyDescent="0.3">
      <c r="A97" s="216"/>
      <c r="B97" s="124" t="s">
        <v>1305</v>
      </c>
      <c r="C97" s="124" t="s">
        <v>1303</v>
      </c>
      <c r="D97" s="124">
        <v>5522</v>
      </c>
      <c r="E97" s="124"/>
      <c r="F97" s="124"/>
      <c r="G97" s="124"/>
      <c r="H97" s="124"/>
      <c r="I97" s="124"/>
      <c r="J97" s="124"/>
      <c r="K97" s="124"/>
      <c r="L97" s="124"/>
      <c r="M97" s="124"/>
      <c r="N97" s="124"/>
      <c r="O97" s="124"/>
      <c r="P97" s="124"/>
      <c r="Q97" s="124"/>
      <c r="R97" s="124">
        <v>1</v>
      </c>
      <c r="S97" s="124"/>
      <c r="T97" s="124"/>
      <c r="U97" s="124"/>
      <c r="V97" s="124"/>
      <c r="W97" s="124"/>
      <c r="X97" s="124"/>
      <c r="Y97" s="124"/>
      <c r="Z97" s="124"/>
      <c r="AA97" s="124"/>
      <c r="AB97" s="124"/>
      <c r="AC97" s="124"/>
      <c r="AD97" s="124"/>
      <c r="AE97" s="124"/>
      <c r="AF97" s="124"/>
      <c r="AG97" s="124"/>
      <c r="AH97" s="124"/>
      <c r="AI97" s="124"/>
      <c r="AJ97" s="124"/>
      <c r="AK97" s="124"/>
      <c r="AL97" s="124"/>
      <c r="AM97" s="124">
        <v>4</v>
      </c>
      <c r="AN97" s="124"/>
      <c r="AO97" s="124"/>
      <c r="AP97" s="124"/>
      <c r="AQ97" s="124"/>
      <c r="AR97" s="124">
        <v>5489</v>
      </c>
      <c r="AS97" s="124"/>
      <c r="AT97" s="124"/>
      <c r="AU97" s="124"/>
      <c r="AV97" s="124"/>
      <c r="AW97" s="124"/>
      <c r="AX97" s="124"/>
      <c r="AY97" s="124"/>
      <c r="AZ97" s="124"/>
      <c r="BA97" s="124"/>
      <c r="BB97" s="124"/>
      <c r="BC97" s="124"/>
      <c r="BD97" s="124">
        <v>6</v>
      </c>
      <c r="BE97" s="124">
        <v>22</v>
      </c>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row>
    <row r="98" spans="1:86" x14ac:dyDescent="0.3">
      <c r="A98" s="216"/>
      <c r="B98" s="124"/>
      <c r="C98" s="124" t="s">
        <v>1304</v>
      </c>
      <c r="D98" s="124">
        <v>20277</v>
      </c>
      <c r="E98" s="124">
        <v>169</v>
      </c>
      <c r="F98" s="124"/>
      <c r="G98" s="124"/>
      <c r="H98" s="124"/>
      <c r="I98" s="124"/>
      <c r="J98" s="124"/>
      <c r="K98" s="124"/>
      <c r="L98" s="124"/>
      <c r="M98" s="124"/>
      <c r="N98" s="124"/>
      <c r="O98" s="124"/>
      <c r="P98" s="124"/>
      <c r="Q98" s="124"/>
      <c r="R98" s="124"/>
      <c r="S98" s="124"/>
      <c r="T98" s="124">
        <v>20</v>
      </c>
      <c r="U98" s="124">
        <v>89</v>
      </c>
      <c r="V98" s="124"/>
      <c r="W98" s="124"/>
      <c r="X98" s="124"/>
      <c r="Y98" s="124"/>
      <c r="Z98" s="124"/>
      <c r="AA98" s="124"/>
      <c r="AB98" s="124"/>
      <c r="AC98" s="124"/>
      <c r="AD98" s="124"/>
      <c r="AE98" s="124">
        <v>115</v>
      </c>
      <c r="AF98" s="124"/>
      <c r="AG98" s="124"/>
      <c r="AH98" s="124"/>
      <c r="AI98" s="124"/>
      <c r="AJ98" s="124">
        <v>22</v>
      </c>
      <c r="AK98" s="124"/>
      <c r="AL98" s="124"/>
      <c r="AM98" s="124">
        <v>46</v>
      </c>
      <c r="AN98" s="124">
        <v>167</v>
      </c>
      <c r="AO98" s="124"/>
      <c r="AP98" s="124"/>
      <c r="AQ98" s="124"/>
      <c r="AR98" s="124"/>
      <c r="AS98" s="124"/>
      <c r="AT98" s="124"/>
      <c r="AU98" s="124"/>
      <c r="AV98" s="124"/>
      <c r="AW98" s="124"/>
      <c r="AX98" s="124"/>
      <c r="AY98" s="124"/>
      <c r="AZ98" s="124"/>
      <c r="BA98" s="124"/>
      <c r="BB98" s="124"/>
      <c r="BC98" s="124"/>
      <c r="BD98" s="124"/>
      <c r="BE98" s="124">
        <v>547</v>
      </c>
      <c r="BF98" s="124">
        <v>153</v>
      </c>
      <c r="BG98" s="124">
        <v>134</v>
      </c>
      <c r="BH98" s="124"/>
      <c r="BI98" s="124"/>
      <c r="BJ98" s="124"/>
      <c r="BK98" s="124">
        <v>17767</v>
      </c>
      <c r="BL98" s="124"/>
      <c r="BM98" s="124"/>
      <c r="BN98" s="124">
        <v>306</v>
      </c>
      <c r="BO98" s="124"/>
      <c r="BP98" s="124">
        <v>1</v>
      </c>
      <c r="BQ98" s="124"/>
      <c r="BR98" s="124"/>
      <c r="BS98" s="124"/>
      <c r="BT98" s="124">
        <v>741</v>
      </c>
      <c r="BU98" s="124"/>
      <c r="BV98" s="124"/>
      <c r="BW98" s="124"/>
      <c r="BX98" s="124"/>
      <c r="BY98" s="124"/>
      <c r="BZ98" s="124"/>
      <c r="CA98" s="124"/>
      <c r="CB98" s="124"/>
      <c r="CC98" s="124"/>
      <c r="CD98" s="124"/>
      <c r="CE98" s="124"/>
      <c r="CF98" s="124"/>
      <c r="CG98" s="124"/>
      <c r="CH98" s="124"/>
    </row>
    <row r="99" spans="1:86" x14ac:dyDescent="0.3">
      <c r="A99" s="216"/>
      <c r="B99" s="124" t="s">
        <v>1306</v>
      </c>
      <c r="C99" s="124" t="s">
        <v>1303</v>
      </c>
      <c r="D99" s="124">
        <v>23126</v>
      </c>
      <c r="E99" s="124"/>
      <c r="F99" s="124"/>
      <c r="G99" s="124"/>
      <c r="H99" s="124"/>
      <c r="I99" s="124"/>
      <c r="J99" s="124"/>
      <c r="K99" s="124"/>
      <c r="L99" s="124"/>
      <c r="M99" s="124">
        <v>1228</v>
      </c>
      <c r="N99" s="124"/>
      <c r="O99" s="124">
        <v>1446</v>
      </c>
      <c r="P99" s="124"/>
      <c r="Q99" s="124">
        <v>4</v>
      </c>
      <c r="R99" s="124">
        <v>642</v>
      </c>
      <c r="S99" s="124"/>
      <c r="T99" s="124"/>
      <c r="U99" s="124"/>
      <c r="V99" s="124"/>
      <c r="W99" s="124"/>
      <c r="X99" s="124"/>
      <c r="Y99" s="124"/>
      <c r="Z99" s="124"/>
      <c r="AA99" s="124"/>
      <c r="AB99" s="124"/>
      <c r="AC99" s="124"/>
      <c r="AD99" s="124"/>
      <c r="AE99" s="124"/>
      <c r="AF99" s="124"/>
      <c r="AG99" s="124"/>
      <c r="AH99" s="124"/>
      <c r="AI99" s="124"/>
      <c r="AJ99" s="124"/>
      <c r="AK99" s="124"/>
      <c r="AL99" s="124"/>
      <c r="AM99" s="124">
        <v>704</v>
      </c>
      <c r="AN99" s="124">
        <v>957</v>
      </c>
      <c r="AO99" s="124"/>
      <c r="AP99" s="124"/>
      <c r="AQ99" s="124"/>
      <c r="AR99" s="124">
        <v>10126</v>
      </c>
      <c r="AS99" s="124"/>
      <c r="AT99" s="124"/>
      <c r="AU99" s="124"/>
      <c r="AV99" s="124">
        <v>718</v>
      </c>
      <c r="AW99" s="124"/>
      <c r="AX99" s="124"/>
      <c r="AY99" s="124"/>
      <c r="AZ99" s="124"/>
      <c r="BA99" s="124"/>
      <c r="BB99" s="124"/>
      <c r="BC99" s="124"/>
      <c r="BD99" s="124">
        <v>672</v>
      </c>
      <c r="BE99" s="124">
        <v>6354</v>
      </c>
      <c r="BF99" s="124"/>
      <c r="BG99" s="124"/>
      <c r="BH99" s="124"/>
      <c r="BI99" s="124"/>
      <c r="BJ99" s="124"/>
      <c r="BK99" s="124"/>
      <c r="BL99" s="124"/>
      <c r="BM99" s="124"/>
      <c r="BN99" s="124">
        <v>1</v>
      </c>
      <c r="BO99" s="124"/>
      <c r="BP99" s="124"/>
      <c r="BQ99" s="124">
        <v>272</v>
      </c>
      <c r="BR99" s="124"/>
      <c r="BS99" s="124"/>
      <c r="BT99" s="124"/>
      <c r="BU99" s="124"/>
      <c r="BV99" s="124"/>
      <c r="BW99" s="124"/>
      <c r="BX99" s="124">
        <v>2</v>
      </c>
      <c r="BY99" s="124"/>
      <c r="BZ99" s="124"/>
      <c r="CA99" s="124"/>
      <c r="CB99" s="124"/>
      <c r="CC99" s="124"/>
      <c r="CD99" s="124"/>
      <c r="CE99" s="124"/>
      <c r="CF99" s="124"/>
      <c r="CG99" s="124"/>
      <c r="CH99" s="124"/>
    </row>
    <row r="100" spans="1:86" x14ac:dyDescent="0.3">
      <c r="A100" s="216"/>
      <c r="B100" s="124"/>
      <c r="C100" s="124" t="s">
        <v>1304</v>
      </c>
      <c r="D100" s="124">
        <v>73163</v>
      </c>
      <c r="E100" s="124">
        <v>1374</v>
      </c>
      <c r="F100" s="124"/>
      <c r="G100" s="124"/>
      <c r="H100" s="124"/>
      <c r="I100" s="124"/>
      <c r="J100" s="124"/>
      <c r="K100" s="124"/>
      <c r="L100" s="124"/>
      <c r="M100" s="124">
        <v>404</v>
      </c>
      <c r="N100" s="124"/>
      <c r="O100" s="124"/>
      <c r="P100" s="124"/>
      <c r="Q100" s="124"/>
      <c r="R100" s="124"/>
      <c r="S100" s="124"/>
      <c r="T100" s="124">
        <v>1157</v>
      </c>
      <c r="U100" s="124">
        <v>1914</v>
      </c>
      <c r="V100" s="124"/>
      <c r="W100" s="124"/>
      <c r="X100" s="124"/>
      <c r="Y100" s="124"/>
      <c r="Z100" s="124"/>
      <c r="AA100" s="124"/>
      <c r="AB100" s="124"/>
      <c r="AC100" s="124"/>
      <c r="AD100" s="124"/>
      <c r="AE100" s="124">
        <v>5127</v>
      </c>
      <c r="AF100" s="124"/>
      <c r="AG100" s="124"/>
      <c r="AH100" s="124"/>
      <c r="AI100" s="124"/>
      <c r="AJ100" s="124">
        <v>2005</v>
      </c>
      <c r="AK100" s="124"/>
      <c r="AL100" s="124"/>
      <c r="AM100" s="124">
        <v>2929</v>
      </c>
      <c r="AN100" s="124">
        <v>4173</v>
      </c>
      <c r="AO100" s="124"/>
      <c r="AP100" s="124"/>
      <c r="AQ100" s="124"/>
      <c r="AR100" s="124"/>
      <c r="AS100" s="124"/>
      <c r="AT100" s="124"/>
      <c r="AU100" s="124"/>
      <c r="AV100" s="124">
        <v>2155</v>
      </c>
      <c r="AW100" s="124">
        <v>1023</v>
      </c>
      <c r="AX100" s="124"/>
      <c r="AY100" s="124"/>
      <c r="AZ100" s="124"/>
      <c r="BA100" s="124"/>
      <c r="BB100" s="124"/>
      <c r="BC100" s="124"/>
      <c r="BD100" s="124"/>
      <c r="BE100" s="124">
        <v>10417</v>
      </c>
      <c r="BF100" s="124">
        <v>882</v>
      </c>
      <c r="BG100" s="124">
        <v>3320</v>
      </c>
      <c r="BH100" s="124"/>
      <c r="BI100" s="124"/>
      <c r="BJ100" s="124"/>
      <c r="BK100" s="124">
        <v>25363</v>
      </c>
      <c r="BL100" s="124"/>
      <c r="BM100" s="124"/>
      <c r="BN100" s="124">
        <v>2114</v>
      </c>
      <c r="BO100" s="124"/>
      <c r="BP100" s="124">
        <v>171</v>
      </c>
      <c r="BQ100" s="124">
        <v>816</v>
      </c>
      <c r="BR100" s="124"/>
      <c r="BS100" s="124"/>
      <c r="BT100" s="124">
        <v>1688</v>
      </c>
      <c r="BU100" s="124"/>
      <c r="BV100" s="124"/>
      <c r="BW100" s="124"/>
      <c r="BX100" s="124">
        <v>6131</v>
      </c>
      <c r="BY100" s="124"/>
      <c r="BZ100" s="124"/>
      <c r="CA100" s="124"/>
      <c r="CB100" s="124"/>
      <c r="CC100" s="124"/>
      <c r="CD100" s="124"/>
      <c r="CE100" s="124"/>
      <c r="CF100" s="124"/>
      <c r="CG100" s="124"/>
      <c r="CH100" s="124"/>
    </row>
    <row r="101" spans="1:86" x14ac:dyDescent="0.3">
      <c r="A101" s="216"/>
      <c r="B101" s="124" t="s">
        <v>1307</v>
      </c>
      <c r="C101" s="124" t="s">
        <v>1303</v>
      </c>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row>
    <row r="102" spans="1:86" x14ac:dyDescent="0.3">
      <c r="A102" s="216"/>
      <c r="B102" s="124"/>
      <c r="C102" s="124" t="s">
        <v>1304</v>
      </c>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row>
    <row r="103" spans="1:86" ht="57" customHeight="1" x14ac:dyDescent="0.3">
      <c r="A103" s="1643" t="s">
        <v>2233</v>
      </c>
      <c r="B103" s="124" t="s">
        <v>1302</v>
      </c>
      <c r="C103" s="124" t="s">
        <v>1303</v>
      </c>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row>
    <row r="104" spans="1:86" x14ac:dyDescent="0.3">
      <c r="A104" s="1644"/>
      <c r="B104" s="124"/>
      <c r="C104" s="124" t="s">
        <v>1304</v>
      </c>
      <c r="D104" s="124">
        <v>3700</v>
      </c>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v>2590</v>
      </c>
      <c r="BF104" s="124">
        <v>1110</v>
      </c>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c r="CF104" s="124"/>
      <c r="CG104" s="124"/>
      <c r="CH104" s="124"/>
    </row>
    <row r="105" spans="1:86" x14ac:dyDescent="0.3">
      <c r="A105" s="1644"/>
      <c r="B105" s="124" t="s">
        <v>1305</v>
      </c>
      <c r="C105" s="124" t="s">
        <v>1303</v>
      </c>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c r="CF105" s="124"/>
      <c r="CG105" s="124"/>
      <c r="CH105" s="124"/>
    </row>
    <row r="106" spans="1:86" x14ac:dyDescent="0.3">
      <c r="A106" s="1644"/>
      <c r="B106" s="124"/>
      <c r="C106" s="124" t="s">
        <v>1304</v>
      </c>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row>
    <row r="107" spans="1:86" x14ac:dyDescent="0.3">
      <c r="A107" s="1644"/>
      <c r="B107" s="124" t="s">
        <v>1306</v>
      </c>
      <c r="C107" s="124" t="s">
        <v>1303</v>
      </c>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row>
    <row r="108" spans="1:86" x14ac:dyDescent="0.3">
      <c r="A108" s="1645"/>
      <c r="B108" s="124"/>
      <c r="C108" s="124" t="s">
        <v>1304</v>
      </c>
      <c r="D108" s="124">
        <v>23000</v>
      </c>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v>15272</v>
      </c>
      <c r="BF108" s="124">
        <v>7728</v>
      </c>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row>
    <row r="109" spans="1:86" x14ac:dyDescent="0.3">
      <c r="A109" s="1643" t="s">
        <v>2243</v>
      </c>
      <c r="B109" s="124" t="s">
        <v>1302</v>
      </c>
      <c r="C109" s="124" t="s">
        <v>1303</v>
      </c>
      <c r="D109" s="124">
        <v>22724</v>
      </c>
      <c r="E109" s="124">
        <v>824</v>
      </c>
      <c r="F109" s="124"/>
      <c r="G109" s="124"/>
      <c r="H109" s="124"/>
      <c r="I109" s="124"/>
      <c r="J109" s="124"/>
      <c r="K109" s="124"/>
      <c r="L109" s="124"/>
      <c r="M109" s="124"/>
      <c r="N109" s="124"/>
      <c r="O109" s="124">
        <v>2221</v>
      </c>
      <c r="P109" s="124"/>
      <c r="Q109" s="124">
        <v>1642</v>
      </c>
      <c r="R109" s="124">
        <v>1601</v>
      </c>
      <c r="S109" s="124">
        <v>1199</v>
      </c>
      <c r="T109" s="124"/>
      <c r="U109" s="124"/>
      <c r="V109" s="124"/>
      <c r="W109" s="124"/>
      <c r="X109" s="124"/>
      <c r="Y109" s="124"/>
      <c r="Z109" s="124"/>
      <c r="AA109" s="124"/>
      <c r="AB109" s="124"/>
      <c r="AC109" s="124"/>
      <c r="AD109" s="124"/>
      <c r="AE109" s="124">
        <v>298</v>
      </c>
      <c r="AF109" s="124"/>
      <c r="AG109" s="124"/>
      <c r="AH109" s="124"/>
      <c r="AI109" s="124"/>
      <c r="AJ109" s="124"/>
      <c r="AK109" s="124"/>
      <c r="AL109" s="124"/>
      <c r="AM109" s="124">
        <v>1920</v>
      </c>
      <c r="AN109" s="124">
        <v>2292</v>
      </c>
      <c r="AO109" s="124"/>
      <c r="AP109" s="124"/>
      <c r="AQ109" s="124"/>
      <c r="AR109" s="124">
        <v>5300</v>
      </c>
      <c r="AS109" s="124"/>
      <c r="AT109" s="124"/>
      <c r="AU109" s="124"/>
      <c r="AV109" s="124"/>
      <c r="AW109" s="124"/>
      <c r="AX109" s="124"/>
      <c r="AY109" s="124"/>
      <c r="AZ109" s="124"/>
      <c r="BA109" s="124"/>
      <c r="BB109" s="124"/>
      <c r="BC109" s="124"/>
      <c r="BD109" s="124">
        <v>5300</v>
      </c>
      <c r="BE109" s="124">
        <v>54</v>
      </c>
      <c r="BF109" s="124"/>
      <c r="BG109" s="124"/>
      <c r="BH109" s="124"/>
      <c r="BI109" s="124"/>
      <c r="BJ109" s="124"/>
      <c r="BK109" s="124"/>
      <c r="BL109" s="124"/>
      <c r="BM109" s="124"/>
      <c r="BN109" s="124"/>
      <c r="BO109" s="124"/>
      <c r="BP109" s="124"/>
      <c r="BQ109" s="124"/>
      <c r="BR109" s="124"/>
      <c r="BS109" s="124"/>
      <c r="BT109" s="124">
        <v>73</v>
      </c>
      <c r="BU109" s="124"/>
      <c r="BV109" s="124"/>
      <c r="BW109" s="124"/>
      <c r="BX109" s="124"/>
      <c r="BY109" s="124"/>
      <c r="BZ109" s="124"/>
      <c r="CA109" s="124"/>
      <c r="CB109" s="124"/>
      <c r="CC109" s="124"/>
      <c r="CD109" s="124"/>
      <c r="CE109" s="124"/>
      <c r="CF109" s="124"/>
      <c r="CG109" s="124"/>
      <c r="CH109" s="124"/>
    </row>
    <row r="110" spans="1:86" x14ac:dyDescent="0.3">
      <c r="A110" s="1644"/>
      <c r="B110" s="124"/>
      <c r="C110" s="124" t="s">
        <v>1304</v>
      </c>
      <c r="D110" s="124">
        <v>41123</v>
      </c>
      <c r="E110" s="124">
        <v>1384</v>
      </c>
      <c r="F110" s="124"/>
      <c r="G110" s="124">
        <v>2993</v>
      </c>
      <c r="H110" s="124"/>
      <c r="I110" s="124"/>
      <c r="J110" s="124"/>
      <c r="K110" s="124"/>
      <c r="L110" s="124"/>
      <c r="M110" s="124">
        <v>623</v>
      </c>
      <c r="N110" s="124"/>
      <c r="O110" s="124"/>
      <c r="P110" s="124"/>
      <c r="Q110" s="124"/>
      <c r="R110" s="124"/>
      <c r="S110" s="124"/>
      <c r="T110" s="124">
        <v>657</v>
      </c>
      <c r="U110" s="124">
        <v>2705</v>
      </c>
      <c r="V110" s="124"/>
      <c r="W110" s="124"/>
      <c r="X110" s="124"/>
      <c r="Y110" s="124"/>
      <c r="Z110" s="124"/>
      <c r="AA110" s="124"/>
      <c r="AB110" s="124"/>
      <c r="AC110" s="124"/>
      <c r="AD110" s="124"/>
      <c r="AE110" s="124">
        <v>1320</v>
      </c>
      <c r="AF110" s="124"/>
      <c r="AG110" s="124"/>
      <c r="AH110" s="124"/>
      <c r="AI110" s="124"/>
      <c r="AJ110" s="124"/>
      <c r="AK110" s="124"/>
      <c r="AL110" s="124"/>
      <c r="AM110" s="124"/>
      <c r="AN110" s="124">
        <v>1771</v>
      </c>
      <c r="AO110" s="124"/>
      <c r="AP110" s="124"/>
      <c r="AQ110" s="124"/>
      <c r="AR110" s="124"/>
      <c r="AS110" s="124"/>
      <c r="AT110" s="124"/>
      <c r="AU110" s="124"/>
      <c r="AV110" s="124"/>
      <c r="AW110" s="124"/>
      <c r="AX110" s="124"/>
      <c r="AY110" s="124"/>
      <c r="AZ110" s="124"/>
      <c r="BA110" s="124"/>
      <c r="BB110" s="124"/>
      <c r="BC110" s="124"/>
      <c r="BD110" s="124"/>
      <c r="BE110" s="124">
        <v>1440</v>
      </c>
      <c r="BF110" s="124">
        <v>3240</v>
      </c>
      <c r="BG110" s="124">
        <v>3120</v>
      </c>
      <c r="BH110" s="124"/>
      <c r="BI110" s="124"/>
      <c r="BJ110" s="124"/>
      <c r="BK110" s="124">
        <v>17960</v>
      </c>
      <c r="BL110" s="124"/>
      <c r="BM110" s="124"/>
      <c r="BN110" s="124"/>
      <c r="BO110" s="124"/>
      <c r="BP110" s="124"/>
      <c r="BQ110" s="124"/>
      <c r="BR110" s="124"/>
      <c r="BS110" s="124"/>
      <c r="BT110" s="124">
        <v>2398</v>
      </c>
      <c r="BU110" s="124"/>
      <c r="BV110" s="124"/>
      <c r="BW110" s="124"/>
      <c r="BX110" s="124">
        <v>1512</v>
      </c>
      <c r="BY110" s="124"/>
      <c r="BZ110" s="124"/>
      <c r="CA110" s="124"/>
      <c r="CB110" s="124"/>
      <c r="CC110" s="124"/>
      <c r="CD110" s="124"/>
      <c r="CE110" s="124"/>
      <c r="CF110" s="124"/>
      <c r="CG110" s="124"/>
      <c r="CH110" s="124"/>
    </row>
    <row r="111" spans="1:86" x14ac:dyDescent="0.3">
      <c r="A111" s="1644"/>
      <c r="B111" s="124" t="s">
        <v>1305</v>
      </c>
      <c r="C111" s="124" t="s">
        <v>1303</v>
      </c>
      <c r="D111" s="124">
        <v>3052</v>
      </c>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v>3052</v>
      </c>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row>
    <row r="112" spans="1:86" x14ac:dyDescent="0.3">
      <c r="A112" s="1644"/>
      <c r="B112" s="124"/>
      <c r="C112" s="124" t="s">
        <v>1304</v>
      </c>
      <c r="D112" s="124">
        <v>13560</v>
      </c>
      <c r="E112" s="124"/>
      <c r="F112" s="124"/>
      <c r="G112" s="124">
        <v>684</v>
      </c>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v>12876</v>
      </c>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row>
    <row r="113" spans="1:86" x14ac:dyDescent="0.3">
      <c r="A113" s="1644"/>
      <c r="B113" s="124" t="s">
        <v>1306</v>
      </c>
      <c r="C113" s="124" t="s">
        <v>1303</v>
      </c>
      <c r="D113" s="124">
        <v>14188</v>
      </c>
      <c r="E113" s="124"/>
      <c r="F113" s="124"/>
      <c r="G113" s="124"/>
      <c r="H113" s="124"/>
      <c r="I113" s="124"/>
      <c r="J113" s="124"/>
      <c r="K113" s="124"/>
      <c r="L113" s="124"/>
      <c r="M113" s="124">
        <v>37</v>
      </c>
      <c r="N113" s="124"/>
      <c r="O113" s="124">
        <v>120</v>
      </c>
      <c r="P113" s="124"/>
      <c r="Q113" s="124"/>
      <c r="R113" s="124">
        <v>187</v>
      </c>
      <c r="S113" s="124">
        <v>29</v>
      </c>
      <c r="T113" s="124"/>
      <c r="U113" s="124"/>
      <c r="V113" s="124"/>
      <c r="W113" s="124"/>
      <c r="X113" s="124"/>
      <c r="Y113" s="124"/>
      <c r="Z113" s="124"/>
      <c r="AA113" s="124"/>
      <c r="AB113" s="124"/>
      <c r="AC113" s="124"/>
      <c r="AD113" s="124"/>
      <c r="AE113" s="124">
        <v>57</v>
      </c>
      <c r="AF113" s="124"/>
      <c r="AG113" s="124"/>
      <c r="AH113" s="124"/>
      <c r="AI113" s="124"/>
      <c r="AJ113" s="124"/>
      <c r="AK113" s="124"/>
      <c r="AL113" s="124"/>
      <c r="AM113" s="124"/>
      <c r="AN113" s="124"/>
      <c r="AO113" s="124"/>
      <c r="AP113" s="124"/>
      <c r="AQ113" s="124"/>
      <c r="AR113" s="124">
        <v>11403</v>
      </c>
      <c r="AS113" s="124"/>
      <c r="AT113" s="124"/>
      <c r="AU113" s="124"/>
      <c r="AV113" s="124"/>
      <c r="AW113" s="124"/>
      <c r="AX113" s="124"/>
      <c r="AY113" s="124"/>
      <c r="AZ113" s="124"/>
      <c r="BA113" s="124"/>
      <c r="BB113" s="124"/>
      <c r="BC113" s="124"/>
      <c r="BD113" s="124">
        <v>2268</v>
      </c>
      <c r="BE113" s="124">
        <v>27</v>
      </c>
      <c r="BF113" s="124"/>
      <c r="BG113" s="124"/>
      <c r="BH113" s="124"/>
      <c r="BI113" s="124"/>
      <c r="BJ113" s="124"/>
      <c r="BK113" s="124"/>
      <c r="BL113" s="124"/>
      <c r="BM113" s="124"/>
      <c r="BN113" s="124"/>
      <c r="BO113" s="124"/>
      <c r="BP113" s="124"/>
      <c r="BQ113" s="124"/>
      <c r="BR113" s="124"/>
      <c r="BS113" s="124"/>
      <c r="BT113" s="124">
        <v>60</v>
      </c>
      <c r="BU113" s="124"/>
      <c r="BV113" s="124"/>
      <c r="BW113" s="124"/>
      <c r="BX113" s="124"/>
      <c r="BY113" s="124"/>
      <c r="BZ113" s="124"/>
      <c r="CA113" s="124"/>
      <c r="CB113" s="124"/>
      <c r="CC113" s="124"/>
      <c r="CD113" s="124"/>
      <c r="CE113" s="124"/>
      <c r="CF113" s="124"/>
      <c r="CG113" s="124"/>
      <c r="CH113" s="124"/>
    </row>
    <row r="114" spans="1:86" x14ac:dyDescent="0.3">
      <c r="A114" s="1645"/>
      <c r="B114" s="124"/>
      <c r="C114" s="124" t="s">
        <v>1304</v>
      </c>
      <c r="D114" s="124">
        <v>47514</v>
      </c>
      <c r="E114" s="124">
        <v>6237</v>
      </c>
      <c r="F114" s="124"/>
      <c r="G114" s="124">
        <v>3360</v>
      </c>
      <c r="H114" s="124"/>
      <c r="I114" s="124"/>
      <c r="J114" s="124"/>
      <c r="K114" s="124"/>
      <c r="L114" s="124"/>
      <c r="M114" s="124">
        <v>1440</v>
      </c>
      <c r="N114" s="124"/>
      <c r="O114" s="124"/>
      <c r="P114" s="124"/>
      <c r="Q114" s="124"/>
      <c r="R114" s="124"/>
      <c r="S114" s="124"/>
      <c r="T114" s="124">
        <v>1587</v>
      </c>
      <c r="U114" s="124">
        <v>2534</v>
      </c>
      <c r="V114" s="124"/>
      <c r="W114" s="124"/>
      <c r="X114" s="124"/>
      <c r="Y114" s="124"/>
      <c r="Z114" s="124"/>
      <c r="AA114" s="124"/>
      <c r="AB114" s="124"/>
      <c r="AC114" s="124"/>
      <c r="AD114" s="124"/>
      <c r="AE114" s="124">
        <v>2086</v>
      </c>
      <c r="AF114" s="124"/>
      <c r="AG114" s="124"/>
      <c r="AH114" s="124"/>
      <c r="AI114" s="124"/>
      <c r="AJ114" s="124">
        <v>380</v>
      </c>
      <c r="AK114" s="124"/>
      <c r="AL114" s="124"/>
      <c r="AM114" s="124"/>
      <c r="AN114" s="124">
        <v>1980</v>
      </c>
      <c r="AO114" s="124"/>
      <c r="AP114" s="124"/>
      <c r="AQ114" s="124"/>
      <c r="AR114" s="124"/>
      <c r="AS114" s="124"/>
      <c r="AT114" s="124"/>
      <c r="AU114" s="124"/>
      <c r="AV114" s="124"/>
      <c r="AW114" s="124"/>
      <c r="AX114" s="124"/>
      <c r="AY114" s="124"/>
      <c r="AZ114" s="124"/>
      <c r="BA114" s="124"/>
      <c r="BB114" s="124"/>
      <c r="BC114" s="124"/>
      <c r="BD114" s="124"/>
      <c r="BE114" s="124">
        <v>2016</v>
      </c>
      <c r="BF114" s="124">
        <v>4536</v>
      </c>
      <c r="BG114" s="124"/>
      <c r="BH114" s="124"/>
      <c r="BI114" s="124"/>
      <c r="BJ114" s="124"/>
      <c r="BK114" s="124">
        <v>14182</v>
      </c>
      <c r="BL114" s="124"/>
      <c r="BM114" s="124"/>
      <c r="BN114" s="124"/>
      <c r="BO114" s="124"/>
      <c r="BP114" s="124"/>
      <c r="BQ114" s="124"/>
      <c r="BR114" s="124"/>
      <c r="BS114" s="124"/>
      <c r="BT114" s="124">
        <v>4746</v>
      </c>
      <c r="BU114" s="124"/>
      <c r="BV114" s="124"/>
      <c r="BW114" s="124"/>
      <c r="BX114" s="124">
        <v>2430</v>
      </c>
      <c r="BY114" s="124"/>
      <c r="BZ114" s="124"/>
      <c r="CA114" s="124"/>
      <c r="CB114" s="124"/>
      <c r="CC114" s="124"/>
      <c r="CD114" s="124"/>
      <c r="CE114" s="124"/>
      <c r="CF114" s="124"/>
      <c r="CG114" s="124"/>
      <c r="CH114" s="124"/>
    </row>
    <row r="115" spans="1:86" ht="28.5" customHeight="1" x14ac:dyDescent="0.3">
      <c r="A115" s="1665" t="s">
        <v>2332</v>
      </c>
      <c r="B115" s="124" t="s">
        <v>1305</v>
      </c>
      <c r="C115" s="124" t="s">
        <v>1303</v>
      </c>
      <c r="D115" s="124">
        <v>1140</v>
      </c>
      <c r="E115" s="124"/>
      <c r="F115" s="124"/>
      <c r="G115" s="124"/>
      <c r="H115" s="124"/>
      <c r="I115" s="124"/>
      <c r="J115" s="124"/>
      <c r="K115" s="124"/>
      <c r="L115" s="124"/>
      <c r="M115" s="124"/>
      <c r="N115" s="124"/>
      <c r="O115" s="124"/>
      <c r="P115" s="124"/>
      <c r="Q115" s="124"/>
      <c r="R115" s="124"/>
      <c r="S115" s="124"/>
      <c r="T115" s="124">
        <v>1140</v>
      </c>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c r="BY115" s="124"/>
      <c r="BZ115" s="124"/>
      <c r="CA115" s="124"/>
      <c r="CB115" s="124"/>
      <c r="CC115" s="124"/>
      <c r="CD115" s="124"/>
      <c r="CE115" s="124"/>
      <c r="CF115" s="124"/>
      <c r="CG115" s="124"/>
      <c r="CH115" s="124"/>
    </row>
    <row r="116" spans="1:86" ht="18" customHeight="1" x14ac:dyDescent="0.3">
      <c r="A116" s="1665"/>
      <c r="B116" s="124"/>
      <c r="C116" s="124" t="s">
        <v>1304</v>
      </c>
      <c r="D116" s="124">
        <v>1100</v>
      </c>
      <c r="E116" s="124"/>
      <c r="F116" s="124"/>
      <c r="G116" s="124"/>
      <c r="H116" s="124"/>
      <c r="I116" s="124"/>
      <c r="J116" s="124"/>
      <c r="K116" s="124"/>
      <c r="L116" s="124"/>
      <c r="M116" s="124"/>
      <c r="N116" s="124"/>
      <c r="O116" s="124"/>
      <c r="P116" s="124"/>
      <c r="Q116" s="124"/>
      <c r="R116" s="124"/>
      <c r="S116" s="124"/>
      <c r="T116" s="124">
        <v>1100</v>
      </c>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c r="BY116" s="124"/>
      <c r="BZ116" s="124"/>
      <c r="CA116" s="124"/>
      <c r="CB116" s="124"/>
      <c r="CC116" s="124"/>
      <c r="CD116" s="124"/>
      <c r="CE116" s="124"/>
      <c r="CF116" s="124"/>
      <c r="CG116" s="124"/>
      <c r="CH116" s="124"/>
    </row>
    <row r="117" spans="1:86" ht="37.5" customHeight="1" x14ac:dyDescent="0.3">
      <c r="A117" s="1665" t="s">
        <v>2381</v>
      </c>
      <c r="B117" s="124" t="s">
        <v>1302</v>
      </c>
      <c r="C117" s="124" t="s">
        <v>1304</v>
      </c>
      <c r="D117" s="124">
        <v>10880</v>
      </c>
      <c r="E117" s="124">
        <v>900</v>
      </c>
      <c r="F117" s="124"/>
      <c r="G117" s="124"/>
      <c r="H117" s="124">
        <v>250</v>
      </c>
      <c r="I117" s="124"/>
      <c r="J117" s="124"/>
      <c r="K117" s="124"/>
      <c r="L117" s="124"/>
      <c r="M117" s="124">
        <v>800</v>
      </c>
      <c r="N117" s="124"/>
      <c r="O117" s="124"/>
      <c r="P117" s="124"/>
      <c r="Q117" s="124"/>
      <c r="R117" s="124"/>
      <c r="S117" s="124"/>
      <c r="T117" s="124">
        <v>250</v>
      </c>
      <c r="U117" s="124">
        <v>250</v>
      </c>
      <c r="V117" s="124"/>
      <c r="W117" s="124"/>
      <c r="X117" s="124"/>
      <c r="Y117" s="124"/>
      <c r="Z117" s="124"/>
      <c r="AA117" s="124"/>
      <c r="AB117" s="124"/>
      <c r="AC117" s="124"/>
      <c r="AD117" s="124"/>
      <c r="AE117" s="124">
        <v>1100</v>
      </c>
      <c r="AF117" s="124"/>
      <c r="AG117" s="124"/>
      <c r="AH117" s="124"/>
      <c r="AI117" s="124"/>
      <c r="AJ117" s="124"/>
      <c r="AK117" s="124"/>
      <c r="AL117" s="124"/>
      <c r="AM117" s="124">
        <v>1200</v>
      </c>
      <c r="AN117" s="124">
        <v>1200</v>
      </c>
      <c r="AO117" s="124"/>
      <c r="AP117" s="124"/>
      <c r="AQ117" s="124"/>
      <c r="AR117" s="124"/>
      <c r="AS117" s="124"/>
      <c r="AT117" s="124"/>
      <c r="AU117" s="124"/>
      <c r="AV117" s="124"/>
      <c r="AW117" s="124"/>
      <c r="AX117" s="124"/>
      <c r="AY117" s="124"/>
      <c r="AZ117" s="124"/>
      <c r="BA117" s="124"/>
      <c r="BB117" s="124"/>
      <c r="BC117" s="124"/>
      <c r="BD117" s="124"/>
      <c r="BE117" s="124">
        <v>500</v>
      </c>
      <c r="BF117" s="124"/>
      <c r="BG117" s="124"/>
      <c r="BH117" s="124"/>
      <c r="BI117" s="124"/>
      <c r="BJ117" s="124"/>
      <c r="BK117" s="124">
        <v>2400</v>
      </c>
      <c r="BL117" s="124"/>
      <c r="BM117" s="124"/>
      <c r="BN117" s="124"/>
      <c r="BO117" s="124"/>
      <c r="BP117" s="124">
        <v>250</v>
      </c>
      <c r="BQ117" s="124"/>
      <c r="BR117" s="124">
        <v>180</v>
      </c>
      <c r="BS117" s="124"/>
      <c r="BT117" s="124">
        <v>1100</v>
      </c>
      <c r="BU117" s="124"/>
      <c r="BV117" s="124"/>
      <c r="BW117" s="124"/>
      <c r="BX117" s="124">
        <v>500</v>
      </c>
      <c r="BY117" s="124"/>
      <c r="BZ117" s="124"/>
      <c r="CA117" s="124"/>
      <c r="CB117" s="124"/>
      <c r="CC117" s="124"/>
      <c r="CD117" s="124"/>
      <c r="CE117" s="124"/>
      <c r="CF117" s="124"/>
      <c r="CG117" s="124"/>
      <c r="CH117" s="124"/>
    </row>
    <row r="118" spans="1:86" x14ac:dyDescent="0.3">
      <c r="A118" s="1665"/>
      <c r="B118" s="124" t="s">
        <v>1305</v>
      </c>
      <c r="C118" s="124" t="s">
        <v>1304</v>
      </c>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row>
    <row r="119" spans="1:86" x14ac:dyDescent="0.3">
      <c r="A119" s="1665"/>
      <c r="B119" s="124" t="s">
        <v>1306</v>
      </c>
      <c r="C119" s="124" t="s">
        <v>1304</v>
      </c>
      <c r="D119" s="124">
        <v>3380</v>
      </c>
      <c r="E119" s="124">
        <v>150</v>
      </c>
      <c r="F119" s="124"/>
      <c r="G119" s="124"/>
      <c r="H119" s="124">
        <v>150</v>
      </c>
      <c r="I119" s="124"/>
      <c r="J119" s="124"/>
      <c r="K119" s="124"/>
      <c r="L119" s="124"/>
      <c r="M119" s="124">
        <v>40</v>
      </c>
      <c r="N119" s="124"/>
      <c r="O119" s="124"/>
      <c r="P119" s="124"/>
      <c r="Q119" s="124"/>
      <c r="R119" s="124"/>
      <c r="S119" s="124"/>
      <c r="T119" s="124">
        <v>40</v>
      </c>
      <c r="U119" s="124">
        <v>200</v>
      </c>
      <c r="V119" s="124"/>
      <c r="W119" s="124"/>
      <c r="X119" s="124"/>
      <c r="Y119" s="124"/>
      <c r="Z119" s="124"/>
      <c r="AA119" s="124"/>
      <c r="AB119" s="124"/>
      <c r="AC119" s="124"/>
      <c r="AD119" s="124"/>
      <c r="AE119" s="124">
        <v>400</v>
      </c>
      <c r="AF119" s="124"/>
      <c r="AG119" s="124"/>
      <c r="AH119" s="124"/>
      <c r="AI119" s="124"/>
      <c r="AJ119" s="124"/>
      <c r="AK119" s="124"/>
      <c r="AL119" s="124"/>
      <c r="AM119" s="124">
        <v>200</v>
      </c>
      <c r="AN119" s="124">
        <v>200</v>
      </c>
      <c r="AO119" s="124"/>
      <c r="AP119" s="124"/>
      <c r="AQ119" s="124"/>
      <c r="AR119" s="124"/>
      <c r="AS119" s="124"/>
      <c r="AT119" s="124"/>
      <c r="AU119" s="124"/>
      <c r="AV119" s="124"/>
      <c r="AW119" s="124"/>
      <c r="AX119" s="124"/>
      <c r="AY119" s="124"/>
      <c r="AZ119" s="124"/>
      <c r="BA119" s="124"/>
      <c r="BB119" s="124"/>
      <c r="BC119" s="124"/>
      <c r="BD119" s="124"/>
      <c r="BE119" s="124">
        <v>900</v>
      </c>
      <c r="BF119" s="124"/>
      <c r="BG119" s="124"/>
      <c r="BH119" s="124"/>
      <c r="BI119" s="124"/>
      <c r="BJ119" s="124"/>
      <c r="BK119" s="124">
        <v>700</v>
      </c>
      <c r="BL119" s="124"/>
      <c r="BM119" s="124"/>
      <c r="BN119" s="124"/>
      <c r="BO119" s="124"/>
      <c r="BP119" s="124">
        <v>90</v>
      </c>
      <c r="BQ119" s="124"/>
      <c r="BR119" s="124">
        <v>10</v>
      </c>
      <c r="BS119" s="124"/>
      <c r="BT119" s="124">
        <v>80</v>
      </c>
      <c r="BU119" s="124"/>
      <c r="BV119" s="124"/>
      <c r="BW119" s="124"/>
      <c r="BX119" s="124">
        <v>220</v>
      </c>
      <c r="BY119" s="124"/>
      <c r="BZ119" s="124"/>
      <c r="CA119" s="124"/>
      <c r="CB119" s="124"/>
      <c r="CC119" s="124"/>
      <c r="CD119" s="124"/>
      <c r="CE119" s="124"/>
      <c r="CF119" s="124"/>
      <c r="CG119" s="124"/>
      <c r="CH119" s="124"/>
    </row>
    <row r="120" spans="1:86" ht="18.75" customHeight="1" x14ac:dyDescent="0.3">
      <c r="A120" s="1643" t="s">
        <v>2473</v>
      </c>
      <c r="B120" s="124" t="s">
        <v>1302</v>
      </c>
      <c r="C120" s="124" t="s">
        <v>1303</v>
      </c>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row>
    <row r="121" spans="1:86" x14ac:dyDescent="0.3">
      <c r="A121" s="1644"/>
      <c r="B121" s="124"/>
      <c r="C121" s="124" t="s">
        <v>1304</v>
      </c>
      <c r="D121" s="124">
        <v>1535</v>
      </c>
      <c r="E121" s="124"/>
      <c r="F121" s="124"/>
      <c r="G121" s="124"/>
      <c r="H121" s="124"/>
      <c r="I121" s="124">
        <v>4392</v>
      </c>
      <c r="J121" s="124"/>
      <c r="K121" s="124"/>
      <c r="L121" s="124">
        <v>322</v>
      </c>
      <c r="M121" s="124"/>
      <c r="N121" s="124"/>
      <c r="O121" s="124"/>
      <c r="P121" s="124"/>
      <c r="Q121" s="124"/>
      <c r="R121" s="124"/>
      <c r="S121" s="124">
        <v>418</v>
      </c>
      <c r="T121" s="124">
        <v>2027</v>
      </c>
      <c r="U121" s="124"/>
      <c r="V121" s="124"/>
      <c r="W121" s="124"/>
      <c r="X121" s="124"/>
      <c r="Y121" s="124"/>
      <c r="Z121" s="124"/>
      <c r="AA121" s="124"/>
      <c r="AB121" s="124"/>
      <c r="AC121" s="124"/>
      <c r="AD121" s="124">
        <v>2591</v>
      </c>
      <c r="AE121" s="124"/>
      <c r="AF121" s="124"/>
      <c r="AG121" s="124"/>
      <c r="AH121" s="124"/>
      <c r="AI121" s="124">
        <v>0</v>
      </c>
      <c r="AJ121" s="124"/>
      <c r="AK121" s="124"/>
      <c r="AL121" s="124">
        <v>2633</v>
      </c>
      <c r="AM121" s="124">
        <v>2616</v>
      </c>
      <c r="AN121" s="124"/>
      <c r="AO121" s="124"/>
      <c r="AP121" s="124"/>
      <c r="AQ121" s="124"/>
      <c r="AR121" s="124"/>
      <c r="AS121" s="124"/>
      <c r="AT121" s="124"/>
      <c r="AU121" s="124"/>
      <c r="AV121" s="124"/>
      <c r="AW121" s="124"/>
      <c r="AX121" s="124"/>
      <c r="AY121" s="124"/>
      <c r="AZ121" s="124"/>
      <c r="BA121" s="124"/>
      <c r="BB121" s="124"/>
      <c r="BC121" s="124"/>
      <c r="BD121" s="124"/>
      <c r="BE121" s="124">
        <v>1250</v>
      </c>
      <c r="BF121" s="124"/>
      <c r="BG121" s="124"/>
      <c r="BH121" s="124"/>
      <c r="BI121" s="124"/>
      <c r="BJ121" s="124">
        <v>16636</v>
      </c>
      <c r="BK121" s="124"/>
      <c r="BL121" s="124"/>
      <c r="BM121" s="124">
        <v>51</v>
      </c>
      <c r="BN121" s="124"/>
      <c r="BO121" s="124">
        <v>533</v>
      </c>
      <c r="BP121" s="124"/>
      <c r="BQ121" s="124"/>
      <c r="BR121" s="124"/>
      <c r="BS121" s="124">
        <v>3052</v>
      </c>
      <c r="BT121" s="124"/>
      <c r="BU121" s="124"/>
      <c r="BV121" s="124"/>
      <c r="BW121" s="124">
        <v>815</v>
      </c>
      <c r="BX121" s="124"/>
      <c r="BY121" s="124"/>
      <c r="BZ121" s="124"/>
      <c r="CA121" s="124"/>
      <c r="CB121" s="124"/>
      <c r="CC121" s="124"/>
      <c r="CD121" s="124"/>
      <c r="CE121" s="124"/>
      <c r="CF121" s="124"/>
      <c r="CG121" s="124"/>
      <c r="CH121" s="124"/>
    </row>
    <row r="122" spans="1:86" x14ac:dyDescent="0.3">
      <c r="A122" s="1644"/>
      <c r="B122" s="124" t="s">
        <v>1305</v>
      </c>
      <c r="C122" s="124" t="s">
        <v>1303</v>
      </c>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row>
    <row r="123" spans="1:86" x14ac:dyDescent="0.3">
      <c r="A123" s="1644"/>
      <c r="B123" s="124"/>
      <c r="C123" s="124" t="s">
        <v>1304</v>
      </c>
      <c r="D123" s="124">
        <v>14</v>
      </c>
      <c r="E123" s="124"/>
      <c r="F123" s="124"/>
      <c r="G123" s="124"/>
      <c r="H123" s="124"/>
      <c r="I123" s="124"/>
      <c r="J123" s="124"/>
      <c r="K123" s="124"/>
      <c r="L123" s="124">
        <v>9</v>
      </c>
      <c r="M123" s="124"/>
      <c r="N123" s="124"/>
      <c r="O123" s="124"/>
      <c r="P123" s="124"/>
      <c r="Q123" s="124"/>
      <c r="R123" s="124"/>
      <c r="S123" s="124">
        <v>35</v>
      </c>
      <c r="T123" s="124">
        <v>191</v>
      </c>
      <c r="U123" s="124"/>
      <c r="V123" s="124"/>
      <c r="W123" s="124"/>
      <c r="X123" s="124"/>
      <c r="Y123" s="124"/>
      <c r="Z123" s="124"/>
      <c r="AA123" s="124"/>
      <c r="AB123" s="124"/>
      <c r="AC123" s="124"/>
      <c r="AD123" s="124">
        <v>1715</v>
      </c>
      <c r="AE123" s="124"/>
      <c r="AF123" s="124"/>
      <c r="AG123" s="124"/>
      <c r="AH123" s="124"/>
      <c r="AI123" s="124">
        <v>0</v>
      </c>
      <c r="AJ123" s="124"/>
      <c r="AK123" s="124"/>
      <c r="AL123" s="124">
        <v>262</v>
      </c>
      <c r="AM123" s="124"/>
      <c r="AN123" s="124"/>
      <c r="AO123" s="124"/>
      <c r="AP123" s="124"/>
      <c r="AQ123" s="124"/>
      <c r="AR123" s="124"/>
      <c r="AS123" s="124"/>
      <c r="AT123" s="124"/>
      <c r="AU123" s="124"/>
      <c r="AV123" s="124"/>
      <c r="AW123" s="124"/>
      <c r="AX123" s="124"/>
      <c r="AY123" s="124"/>
      <c r="AZ123" s="124"/>
      <c r="BA123" s="124"/>
      <c r="BB123" s="124"/>
      <c r="BC123" s="124"/>
      <c r="BD123" s="124"/>
      <c r="BE123" s="124">
        <v>1090</v>
      </c>
      <c r="BF123" s="124">
        <v>350</v>
      </c>
      <c r="BG123" s="124"/>
      <c r="BH123" s="124"/>
      <c r="BI123" s="124"/>
      <c r="BJ123" s="124">
        <v>3047</v>
      </c>
      <c r="BK123" s="124"/>
      <c r="BL123" s="124"/>
      <c r="BM123" s="124"/>
      <c r="BN123" s="124"/>
      <c r="BO123" s="124"/>
      <c r="BP123" s="124"/>
      <c r="BQ123" s="124"/>
      <c r="BR123" s="124"/>
      <c r="BS123" s="124">
        <v>439</v>
      </c>
      <c r="BT123" s="124"/>
      <c r="BU123" s="124"/>
      <c r="BV123" s="124"/>
      <c r="BW123" s="124"/>
      <c r="BX123" s="124"/>
      <c r="BY123" s="124"/>
      <c r="BZ123" s="124"/>
      <c r="CA123" s="124"/>
      <c r="CB123" s="124"/>
      <c r="CC123" s="124"/>
      <c r="CD123" s="124"/>
      <c r="CE123" s="124"/>
      <c r="CF123" s="124"/>
      <c r="CG123" s="124"/>
      <c r="CH123" s="124"/>
    </row>
    <row r="124" spans="1:86" x14ac:dyDescent="0.3">
      <c r="A124" s="1644"/>
      <c r="B124" s="124" t="s">
        <v>1306</v>
      </c>
      <c r="C124" s="124" t="s">
        <v>1303</v>
      </c>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row>
    <row r="125" spans="1:86" x14ac:dyDescent="0.3">
      <c r="A125" s="1644"/>
      <c r="B125" s="124"/>
      <c r="C125" s="124" t="s">
        <v>1304</v>
      </c>
      <c r="D125" s="124">
        <v>1785</v>
      </c>
      <c r="E125" s="124"/>
      <c r="F125" s="124"/>
      <c r="G125" s="124"/>
      <c r="H125" s="124"/>
      <c r="I125" s="124"/>
      <c r="J125" s="124"/>
      <c r="K125" s="124"/>
      <c r="L125" s="124">
        <v>385</v>
      </c>
      <c r="M125" s="124"/>
      <c r="N125" s="124"/>
      <c r="O125" s="124"/>
      <c r="P125" s="124"/>
      <c r="Q125" s="124"/>
      <c r="R125" s="124"/>
      <c r="S125" s="124">
        <v>300</v>
      </c>
      <c r="T125" s="124">
        <v>1500</v>
      </c>
      <c r="U125" s="124"/>
      <c r="V125" s="124"/>
      <c r="W125" s="124"/>
      <c r="X125" s="124"/>
      <c r="Y125" s="124"/>
      <c r="Z125" s="124"/>
      <c r="AA125" s="124"/>
      <c r="AB125" s="124"/>
      <c r="AC125" s="124"/>
      <c r="AD125" s="124">
        <v>4540</v>
      </c>
      <c r="AE125" s="124"/>
      <c r="AF125" s="124"/>
      <c r="AG125" s="124"/>
      <c r="AH125" s="124"/>
      <c r="AI125" s="124">
        <v>890</v>
      </c>
      <c r="AJ125" s="124"/>
      <c r="AK125" s="124"/>
      <c r="AL125" s="124">
        <v>2500</v>
      </c>
      <c r="AM125" s="124">
        <v>1500</v>
      </c>
      <c r="AN125" s="124"/>
      <c r="AO125" s="124"/>
      <c r="AP125" s="124"/>
      <c r="AQ125" s="124"/>
      <c r="AR125" s="124"/>
      <c r="AS125" s="124"/>
      <c r="AT125" s="124"/>
      <c r="AU125" s="124"/>
      <c r="AV125" s="124"/>
      <c r="AW125" s="124"/>
      <c r="AX125" s="124"/>
      <c r="AY125" s="124"/>
      <c r="AZ125" s="124"/>
      <c r="BA125" s="124"/>
      <c r="BB125" s="124"/>
      <c r="BC125" s="124"/>
      <c r="BD125" s="124"/>
      <c r="BE125" s="124">
        <v>14020</v>
      </c>
      <c r="BF125" s="124">
        <v>3780</v>
      </c>
      <c r="BG125" s="124"/>
      <c r="BH125" s="124"/>
      <c r="BI125" s="124"/>
      <c r="BJ125" s="124">
        <v>8500</v>
      </c>
      <c r="BK125" s="124"/>
      <c r="BL125" s="124"/>
      <c r="BM125" s="124">
        <v>90</v>
      </c>
      <c r="BN125" s="124"/>
      <c r="BO125" s="124"/>
      <c r="BP125" s="124"/>
      <c r="BQ125" s="124">
        <v>890</v>
      </c>
      <c r="BR125" s="124"/>
      <c r="BS125" s="124">
        <v>3141</v>
      </c>
      <c r="BT125" s="124"/>
      <c r="BU125" s="124"/>
      <c r="BV125" s="124"/>
      <c r="BW125" s="124">
        <v>1300</v>
      </c>
      <c r="BX125" s="124"/>
      <c r="BY125" s="124"/>
      <c r="BZ125" s="124"/>
      <c r="CA125" s="124"/>
      <c r="CB125" s="124"/>
      <c r="CC125" s="124"/>
      <c r="CD125" s="124"/>
      <c r="CE125" s="124"/>
      <c r="CF125" s="124"/>
      <c r="CG125" s="124"/>
      <c r="CH125" s="124"/>
    </row>
    <row r="126" spans="1:86" x14ac:dyDescent="0.3">
      <c r="A126" s="1644"/>
      <c r="B126" s="124" t="s">
        <v>1302</v>
      </c>
      <c r="C126" s="124" t="s">
        <v>1303</v>
      </c>
      <c r="D126" s="124">
        <v>248</v>
      </c>
      <c r="E126" s="124"/>
      <c r="F126" s="124">
        <v>8</v>
      </c>
      <c r="G126" s="124"/>
      <c r="H126" s="124"/>
      <c r="I126" s="124"/>
      <c r="J126" s="124"/>
      <c r="K126" s="124"/>
      <c r="L126" s="124">
        <v>800</v>
      </c>
      <c r="M126" s="124"/>
      <c r="N126" s="124"/>
      <c r="O126" s="124"/>
      <c r="P126" s="124"/>
      <c r="Q126" s="124"/>
      <c r="R126" s="124"/>
      <c r="S126" s="124"/>
      <c r="T126" s="124"/>
      <c r="U126" s="124"/>
      <c r="V126" s="124"/>
      <c r="W126" s="124"/>
      <c r="X126" s="124"/>
      <c r="Y126" s="124"/>
      <c r="Z126" s="124"/>
      <c r="AA126" s="124"/>
      <c r="AB126" s="124"/>
      <c r="AC126" s="124"/>
      <c r="AD126" s="124">
        <v>3832</v>
      </c>
      <c r="AE126" s="124"/>
      <c r="AF126" s="124"/>
      <c r="AG126" s="124"/>
      <c r="AH126" s="124"/>
      <c r="AI126" s="124"/>
      <c r="AJ126" s="124"/>
      <c r="AK126" s="124"/>
      <c r="AL126" s="124">
        <v>3604</v>
      </c>
      <c r="AM126" s="124">
        <v>4036</v>
      </c>
      <c r="AN126" s="124"/>
      <c r="AO126" s="124"/>
      <c r="AP126" s="124"/>
      <c r="AQ126" s="124">
        <v>29381</v>
      </c>
      <c r="AR126" s="124"/>
      <c r="AS126" s="124"/>
      <c r="AT126" s="124"/>
      <c r="AU126" s="124"/>
      <c r="AV126" s="124"/>
      <c r="AW126" s="124"/>
      <c r="AX126" s="124"/>
      <c r="AY126" s="124"/>
      <c r="AZ126" s="124"/>
      <c r="BA126" s="124"/>
      <c r="BB126" s="124"/>
      <c r="BC126" s="124">
        <v>4931</v>
      </c>
      <c r="BD126" s="124"/>
      <c r="BE126" s="124"/>
      <c r="BF126" s="124"/>
      <c r="BG126" s="124"/>
      <c r="BH126" s="124"/>
      <c r="BI126" s="124"/>
      <c r="BJ126" s="124"/>
      <c r="BK126" s="124"/>
      <c r="BL126" s="124"/>
      <c r="BM126" s="124">
        <v>1872</v>
      </c>
      <c r="BN126" s="124"/>
      <c r="BO126" s="124">
        <v>1013</v>
      </c>
      <c r="BP126" s="124"/>
      <c r="BQ126" s="124"/>
      <c r="BR126" s="124"/>
      <c r="BS126" s="124">
        <v>2614</v>
      </c>
      <c r="BT126" s="124"/>
      <c r="BU126" s="124"/>
      <c r="BV126" s="124"/>
      <c r="BW126" s="124">
        <v>1211</v>
      </c>
      <c r="BX126" s="124"/>
      <c r="BY126" s="124"/>
      <c r="BZ126" s="124"/>
      <c r="CA126" s="124">
        <f t="shared" ref="CA126:CA133" si="0">SUM(D126:BZ126)</f>
        <v>53550</v>
      </c>
      <c r="CB126" s="124"/>
      <c r="CC126" s="124"/>
      <c r="CD126" s="124"/>
      <c r="CE126" s="124"/>
      <c r="CF126" s="124"/>
      <c r="CG126" s="124"/>
      <c r="CH126" s="124"/>
    </row>
    <row r="127" spans="1:86" x14ac:dyDescent="0.3">
      <c r="A127" s="1645"/>
      <c r="B127" s="124"/>
      <c r="C127" s="124" t="s">
        <v>1304</v>
      </c>
      <c r="D127" s="124">
        <v>5026</v>
      </c>
      <c r="E127" s="124"/>
      <c r="F127" s="124">
        <v>9</v>
      </c>
      <c r="G127" s="124"/>
      <c r="H127" s="124"/>
      <c r="I127" s="124">
        <v>1464</v>
      </c>
      <c r="J127" s="124"/>
      <c r="K127" s="124"/>
      <c r="L127" s="124">
        <v>1200</v>
      </c>
      <c r="M127" s="124"/>
      <c r="N127" s="124"/>
      <c r="O127" s="124"/>
      <c r="P127" s="124"/>
      <c r="Q127" s="124"/>
      <c r="R127" s="124"/>
      <c r="S127" s="124"/>
      <c r="T127" s="124">
        <v>573</v>
      </c>
      <c r="U127" s="124"/>
      <c r="V127" s="124"/>
      <c r="W127" s="124"/>
      <c r="X127" s="124"/>
      <c r="Y127" s="124"/>
      <c r="Z127" s="124"/>
      <c r="AA127" s="124"/>
      <c r="AB127" s="124"/>
      <c r="AC127" s="124"/>
      <c r="AD127" s="124">
        <v>3129</v>
      </c>
      <c r="AE127" s="124"/>
      <c r="AF127" s="124"/>
      <c r="AG127" s="124"/>
      <c r="AH127" s="124"/>
      <c r="AI127" s="124"/>
      <c r="AJ127" s="124"/>
      <c r="AK127" s="124"/>
      <c r="AL127" s="124">
        <v>2526</v>
      </c>
      <c r="AM127" s="124">
        <v>3518</v>
      </c>
      <c r="AN127" s="124"/>
      <c r="AO127" s="124"/>
      <c r="AP127" s="124"/>
      <c r="AQ127" s="124"/>
      <c r="AR127" s="124"/>
      <c r="AS127" s="124"/>
      <c r="AT127" s="124"/>
      <c r="AU127" s="124"/>
      <c r="AV127" s="124"/>
      <c r="AW127" s="124"/>
      <c r="AX127" s="124"/>
      <c r="AY127" s="124"/>
      <c r="AZ127" s="124"/>
      <c r="BA127" s="124"/>
      <c r="BB127" s="124"/>
      <c r="BC127" s="124"/>
      <c r="BD127" s="124"/>
      <c r="BE127" s="124">
        <v>2008</v>
      </c>
      <c r="BF127" s="124"/>
      <c r="BG127" s="124"/>
      <c r="BH127" s="124"/>
      <c r="BI127" s="124"/>
      <c r="BJ127" s="124">
        <v>24127</v>
      </c>
      <c r="BK127" s="124"/>
      <c r="BL127" s="124"/>
      <c r="BM127" s="124">
        <v>300</v>
      </c>
      <c r="BN127" s="124"/>
      <c r="BO127" s="124">
        <v>193</v>
      </c>
      <c r="BP127" s="124"/>
      <c r="BQ127" s="124"/>
      <c r="BR127" s="124"/>
      <c r="BS127" s="124">
        <v>2715</v>
      </c>
      <c r="BT127" s="124"/>
      <c r="BU127" s="124"/>
      <c r="BV127" s="124"/>
      <c r="BW127" s="124">
        <v>1657</v>
      </c>
      <c r="BX127" s="124"/>
      <c r="BY127" s="124"/>
      <c r="BZ127" s="124"/>
      <c r="CA127" s="124">
        <f t="shared" si="0"/>
        <v>48445</v>
      </c>
      <c r="CB127" s="124"/>
      <c r="CC127" s="124"/>
      <c r="CD127" s="124"/>
      <c r="CE127" s="124"/>
      <c r="CF127" s="124"/>
      <c r="CG127" s="124"/>
      <c r="CH127" s="124"/>
    </row>
    <row r="128" spans="1:86" ht="56.25" x14ac:dyDescent="0.3">
      <c r="A128" s="216" t="s">
        <v>2477</v>
      </c>
      <c r="B128" s="124" t="s">
        <v>1305</v>
      </c>
      <c r="C128" s="124" t="s">
        <v>1303</v>
      </c>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v>5</v>
      </c>
      <c r="AE128" s="124"/>
      <c r="AF128" s="124"/>
      <c r="AG128" s="124"/>
      <c r="AH128" s="124"/>
      <c r="AI128" s="124"/>
      <c r="AJ128" s="124"/>
      <c r="AK128" s="124"/>
      <c r="AL128" s="124">
        <v>200</v>
      </c>
      <c r="AM128" s="124">
        <v>10</v>
      </c>
      <c r="AN128" s="124"/>
      <c r="AO128" s="124"/>
      <c r="AP128" s="124"/>
      <c r="AQ128" s="124">
        <v>2000</v>
      </c>
      <c r="AR128" s="124"/>
      <c r="AS128" s="124"/>
      <c r="AT128" s="124"/>
      <c r="AU128" s="124"/>
      <c r="AV128" s="124"/>
      <c r="AW128" s="124"/>
      <c r="AX128" s="124"/>
      <c r="AY128" s="124"/>
      <c r="AZ128" s="124"/>
      <c r="BA128" s="124"/>
      <c r="BB128" s="124"/>
      <c r="BC128" s="124">
        <v>500</v>
      </c>
      <c r="BD128" s="124"/>
      <c r="BE128" s="124"/>
      <c r="BF128" s="124"/>
      <c r="BG128" s="124"/>
      <c r="BH128" s="124"/>
      <c r="BI128" s="124"/>
      <c r="BJ128" s="124"/>
      <c r="BK128" s="124"/>
      <c r="BL128" s="124"/>
      <c r="BM128" s="124">
        <v>50</v>
      </c>
      <c r="BN128" s="124"/>
      <c r="BO128" s="124"/>
      <c r="BP128" s="124"/>
      <c r="BQ128" s="124"/>
      <c r="BR128" s="124"/>
      <c r="BS128" s="124">
        <v>200</v>
      </c>
      <c r="BT128" s="124"/>
      <c r="BU128" s="124"/>
      <c r="BV128" s="124"/>
      <c r="BW128" s="124"/>
      <c r="BX128" s="124"/>
      <c r="BY128" s="124"/>
      <c r="BZ128" s="124"/>
      <c r="CA128" s="124">
        <f t="shared" si="0"/>
        <v>2965</v>
      </c>
      <c r="CB128" s="124"/>
      <c r="CC128" s="124"/>
      <c r="CD128" s="124"/>
      <c r="CE128" s="124"/>
      <c r="CF128" s="124"/>
      <c r="CG128" s="124"/>
      <c r="CH128" s="124"/>
    </row>
    <row r="129" spans="1:86" x14ac:dyDescent="0.3">
      <c r="A129" s="216"/>
      <c r="B129" s="124"/>
      <c r="C129" s="124" t="s">
        <v>1304</v>
      </c>
      <c r="D129" s="124"/>
      <c r="E129" s="124"/>
      <c r="F129" s="124">
        <v>559</v>
      </c>
      <c r="G129" s="124"/>
      <c r="H129" s="124"/>
      <c r="I129" s="124"/>
      <c r="J129" s="124"/>
      <c r="K129" s="124"/>
      <c r="L129" s="124"/>
      <c r="M129" s="124"/>
      <c r="N129" s="124"/>
      <c r="O129" s="124"/>
      <c r="P129" s="124"/>
      <c r="Q129" s="124"/>
      <c r="R129" s="124"/>
      <c r="S129" s="124"/>
      <c r="T129" s="124">
        <v>200</v>
      </c>
      <c r="U129" s="124"/>
      <c r="V129" s="124"/>
      <c r="W129" s="124"/>
      <c r="X129" s="124"/>
      <c r="Y129" s="124"/>
      <c r="Z129" s="124"/>
      <c r="AA129" s="124"/>
      <c r="AB129" s="124"/>
      <c r="AC129" s="124"/>
      <c r="AD129" s="124">
        <v>60</v>
      </c>
      <c r="AE129" s="124"/>
      <c r="AF129" s="124"/>
      <c r="AG129" s="124"/>
      <c r="AH129" s="124"/>
      <c r="AI129" s="124">
        <v>190</v>
      </c>
      <c r="AJ129" s="124"/>
      <c r="AK129" s="124"/>
      <c r="AL129" s="124">
        <v>300</v>
      </c>
      <c r="AM129" s="124">
        <v>200</v>
      </c>
      <c r="AN129" s="124"/>
      <c r="AO129" s="124"/>
      <c r="AP129" s="124"/>
      <c r="AQ129" s="124"/>
      <c r="AR129" s="124"/>
      <c r="AS129" s="124"/>
      <c r="AT129" s="124"/>
      <c r="AU129" s="124"/>
      <c r="AV129" s="124"/>
      <c r="AW129" s="124"/>
      <c r="AX129" s="124"/>
      <c r="AY129" s="124"/>
      <c r="AZ129" s="124"/>
      <c r="BA129" s="124">
        <v>1200</v>
      </c>
      <c r="BB129" s="124"/>
      <c r="BC129" s="124"/>
      <c r="BD129" s="124"/>
      <c r="BE129" s="124">
        <v>2400</v>
      </c>
      <c r="BF129" s="124">
        <v>1600</v>
      </c>
      <c r="BG129" s="124"/>
      <c r="BH129" s="124"/>
      <c r="BI129" s="124"/>
      <c r="BJ129" s="124">
        <v>11800</v>
      </c>
      <c r="BK129" s="124"/>
      <c r="BL129" s="124"/>
      <c r="BM129" s="124">
        <v>40</v>
      </c>
      <c r="BN129" s="124"/>
      <c r="BO129" s="124"/>
      <c r="BP129" s="124"/>
      <c r="BQ129" s="124"/>
      <c r="BR129" s="124"/>
      <c r="BS129" s="124">
        <v>1100</v>
      </c>
      <c r="BT129" s="124"/>
      <c r="BU129" s="124"/>
      <c r="BV129" s="124"/>
      <c r="BW129" s="124"/>
      <c r="BX129" s="124"/>
      <c r="BY129" s="124"/>
      <c r="BZ129" s="124"/>
      <c r="CA129" s="124">
        <f t="shared" si="0"/>
        <v>19649</v>
      </c>
      <c r="CB129" s="124"/>
      <c r="CC129" s="124"/>
      <c r="CD129" s="124"/>
      <c r="CE129" s="124"/>
      <c r="CF129" s="124"/>
      <c r="CG129" s="124"/>
      <c r="CH129" s="124"/>
    </row>
    <row r="130" spans="1:86" x14ac:dyDescent="0.3">
      <c r="A130" s="216"/>
      <c r="B130" s="124" t="s">
        <v>1306</v>
      </c>
      <c r="C130" s="124" t="s">
        <v>1303</v>
      </c>
      <c r="D130" s="124">
        <v>60</v>
      </c>
      <c r="E130" s="124"/>
      <c r="F130" s="124">
        <v>40</v>
      </c>
      <c r="G130" s="124"/>
      <c r="H130" s="124"/>
      <c r="I130" s="124"/>
      <c r="J130" s="124"/>
      <c r="K130" s="124"/>
      <c r="L130" s="124">
        <v>270</v>
      </c>
      <c r="M130" s="124"/>
      <c r="N130" s="124"/>
      <c r="O130" s="124"/>
      <c r="P130" s="124"/>
      <c r="Q130" s="124"/>
      <c r="R130" s="124"/>
      <c r="S130" s="124">
        <v>10</v>
      </c>
      <c r="T130" s="124"/>
      <c r="U130" s="124"/>
      <c r="V130" s="124"/>
      <c r="W130" s="124"/>
      <c r="X130" s="124"/>
      <c r="Y130" s="124"/>
      <c r="Z130" s="124"/>
      <c r="AA130" s="124"/>
      <c r="AB130" s="124"/>
      <c r="AC130" s="124"/>
      <c r="AD130" s="124">
        <v>120</v>
      </c>
      <c r="AE130" s="124"/>
      <c r="AF130" s="124"/>
      <c r="AG130" s="124"/>
      <c r="AH130" s="124"/>
      <c r="AI130" s="124"/>
      <c r="AJ130" s="124"/>
      <c r="AK130" s="124"/>
      <c r="AL130" s="124">
        <v>340</v>
      </c>
      <c r="AM130" s="124">
        <v>150</v>
      </c>
      <c r="AN130" s="124"/>
      <c r="AO130" s="124"/>
      <c r="AP130" s="124"/>
      <c r="AQ130" s="124">
        <v>13391</v>
      </c>
      <c r="AR130" s="124"/>
      <c r="AS130" s="124"/>
      <c r="AT130" s="124"/>
      <c r="AU130" s="124"/>
      <c r="AV130" s="124"/>
      <c r="AW130" s="124"/>
      <c r="AX130" s="124"/>
      <c r="AY130" s="124"/>
      <c r="AZ130" s="124"/>
      <c r="BA130" s="124"/>
      <c r="BB130" s="124"/>
      <c r="BC130" s="124">
        <v>1300</v>
      </c>
      <c r="BD130" s="124"/>
      <c r="BE130" s="124"/>
      <c r="BF130" s="124"/>
      <c r="BG130" s="124"/>
      <c r="BH130" s="124"/>
      <c r="BI130" s="124"/>
      <c r="BJ130" s="124"/>
      <c r="BK130" s="124"/>
      <c r="BL130" s="124"/>
      <c r="BM130" s="124">
        <v>548</v>
      </c>
      <c r="BN130" s="124"/>
      <c r="BO130" s="124">
        <v>18</v>
      </c>
      <c r="BP130" s="124"/>
      <c r="BQ130" s="124"/>
      <c r="BR130" s="124"/>
      <c r="BS130" s="124">
        <v>420</v>
      </c>
      <c r="BT130" s="124"/>
      <c r="BU130" s="124"/>
      <c r="BV130" s="124"/>
      <c r="BW130" s="124">
        <v>150</v>
      </c>
      <c r="BX130" s="124"/>
      <c r="BY130" s="124"/>
      <c r="BZ130" s="124"/>
      <c r="CA130" s="124">
        <f t="shared" si="0"/>
        <v>16817</v>
      </c>
      <c r="CB130" s="124"/>
      <c r="CC130" s="124"/>
      <c r="CD130" s="124"/>
      <c r="CE130" s="124"/>
      <c r="CF130" s="124"/>
      <c r="CG130" s="124"/>
      <c r="CH130" s="124"/>
    </row>
    <row r="131" spans="1:86" x14ac:dyDescent="0.3">
      <c r="A131" s="216"/>
      <c r="B131" s="124"/>
      <c r="C131" s="124" t="s">
        <v>1304</v>
      </c>
      <c r="D131" s="124">
        <v>5300</v>
      </c>
      <c r="E131" s="124"/>
      <c r="F131" s="124">
        <v>3537</v>
      </c>
      <c r="G131" s="124"/>
      <c r="H131" s="124"/>
      <c r="I131" s="124"/>
      <c r="J131" s="124"/>
      <c r="K131" s="124"/>
      <c r="L131" s="124">
        <v>900</v>
      </c>
      <c r="M131" s="124"/>
      <c r="N131" s="124"/>
      <c r="O131" s="124"/>
      <c r="P131" s="124"/>
      <c r="Q131" s="124"/>
      <c r="R131" s="124"/>
      <c r="S131" s="124">
        <v>280</v>
      </c>
      <c r="T131" s="124">
        <v>550</v>
      </c>
      <c r="U131" s="124"/>
      <c r="V131" s="124"/>
      <c r="W131" s="124"/>
      <c r="X131" s="124"/>
      <c r="Y131" s="124"/>
      <c r="Z131" s="124"/>
      <c r="AA131" s="124"/>
      <c r="AB131" s="124"/>
      <c r="AC131" s="124"/>
      <c r="AD131" s="124">
        <v>1600</v>
      </c>
      <c r="AE131" s="124"/>
      <c r="AF131" s="124"/>
      <c r="AG131" s="124"/>
      <c r="AH131" s="124"/>
      <c r="AI131" s="124">
        <v>300</v>
      </c>
      <c r="AJ131" s="124"/>
      <c r="AK131" s="124"/>
      <c r="AL131" s="124">
        <v>1600</v>
      </c>
      <c r="AM131" s="124">
        <v>380</v>
      </c>
      <c r="AN131" s="124"/>
      <c r="AO131" s="124"/>
      <c r="AP131" s="124"/>
      <c r="AQ131" s="124"/>
      <c r="AR131" s="124"/>
      <c r="AS131" s="124"/>
      <c r="AT131" s="124"/>
      <c r="AU131" s="124"/>
      <c r="AV131" s="124"/>
      <c r="AW131" s="124"/>
      <c r="AX131" s="124"/>
      <c r="AY131" s="124"/>
      <c r="AZ131" s="124"/>
      <c r="BA131" s="124"/>
      <c r="BB131" s="124"/>
      <c r="BC131" s="124"/>
      <c r="BD131" s="124"/>
      <c r="BE131" s="124">
        <v>3600</v>
      </c>
      <c r="BF131" s="124">
        <v>2400</v>
      </c>
      <c r="BG131" s="124"/>
      <c r="BH131" s="124"/>
      <c r="BI131" s="124"/>
      <c r="BJ131" s="124">
        <v>24889</v>
      </c>
      <c r="BK131" s="124"/>
      <c r="BL131" s="124"/>
      <c r="BM131" s="124">
        <v>700</v>
      </c>
      <c r="BN131" s="124"/>
      <c r="BO131" s="124">
        <v>300</v>
      </c>
      <c r="BP131" s="124"/>
      <c r="BQ131" s="124"/>
      <c r="BR131" s="124"/>
      <c r="BS131" s="124">
        <v>4700</v>
      </c>
      <c r="BT131" s="124"/>
      <c r="BU131" s="124"/>
      <c r="BV131" s="124"/>
      <c r="BW131" s="124">
        <v>2000</v>
      </c>
      <c r="BX131" s="124"/>
      <c r="BY131" s="124"/>
      <c r="BZ131" s="124"/>
      <c r="CA131" s="124">
        <f t="shared" si="0"/>
        <v>53036</v>
      </c>
      <c r="CB131" s="124"/>
      <c r="CC131" s="124"/>
      <c r="CD131" s="124"/>
      <c r="CE131" s="124"/>
      <c r="CF131" s="124"/>
      <c r="CG131" s="124"/>
      <c r="CH131" s="124"/>
    </row>
    <row r="132" spans="1:86" x14ac:dyDescent="0.3">
      <c r="A132" s="216"/>
      <c r="B132" s="124" t="s">
        <v>1307</v>
      </c>
      <c r="C132" s="124" t="s">
        <v>1303</v>
      </c>
      <c r="D132" s="124">
        <v>6024</v>
      </c>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c r="BY132" s="124"/>
      <c r="BZ132" s="124">
        <v>3012</v>
      </c>
      <c r="CA132" s="124">
        <f t="shared" si="0"/>
        <v>9036</v>
      </c>
      <c r="CB132" s="124"/>
      <c r="CC132" s="124"/>
      <c r="CD132" s="124"/>
      <c r="CE132" s="124"/>
      <c r="CF132" s="124"/>
      <c r="CG132" s="124"/>
      <c r="CH132" s="124"/>
    </row>
    <row r="133" spans="1:86" x14ac:dyDescent="0.3">
      <c r="A133" s="216"/>
      <c r="B133" s="124"/>
      <c r="C133" s="124" t="s">
        <v>1304</v>
      </c>
      <c r="D133" s="124">
        <v>17980</v>
      </c>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v>8990</v>
      </c>
      <c r="CA133" s="124">
        <f t="shared" si="0"/>
        <v>26970</v>
      </c>
      <c r="CB133" s="124"/>
      <c r="CC133" s="124"/>
      <c r="CD133" s="124"/>
      <c r="CE133" s="124"/>
      <c r="CF133" s="124"/>
      <c r="CG133" s="124"/>
      <c r="CH133" s="124"/>
    </row>
    <row r="134" spans="1:86" x14ac:dyDescent="0.3">
      <c r="A134" s="1652" t="s">
        <v>2827</v>
      </c>
      <c r="B134" s="124" t="s">
        <v>1302</v>
      </c>
      <c r="C134" s="124" t="s">
        <v>2828</v>
      </c>
      <c r="D134" s="124"/>
      <c r="E134" s="124"/>
      <c r="F134" s="124">
        <v>1900</v>
      </c>
      <c r="G134" s="124"/>
      <c r="H134" s="124"/>
      <c r="I134" s="124"/>
      <c r="J134" s="124"/>
      <c r="K134" s="124"/>
      <c r="L134" s="124">
        <v>170</v>
      </c>
      <c r="M134" s="124">
        <v>85</v>
      </c>
      <c r="N134" s="124">
        <v>5030</v>
      </c>
      <c r="O134" s="124"/>
      <c r="P134" s="124"/>
      <c r="Q134" s="124"/>
      <c r="R134" s="124">
        <v>1205</v>
      </c>
      <c r="S134" s="124">
        <v>102</v>
      </c>
      <c r="T134" s="124"/>
      <c r="U134" s="124"/>
      <c r="V134" s="124"/>
      <c r="W134" s="124"/>
      <c r="X134" s="124"/>
      <c r="Y134" s="124"/>
      <c r="Z134" s="124"/>
      <c r="AA134" s="124"/>
      <c r="AB134" s="124"/>
      <c r="AC134" s="124"/>
      <c r="AD134" s="124"/>
      <c r="AE134" s="124"/>
      <c r="AF134" s="124"/>
      <c r="AG134" s="124"/>
      <c r="AH134" s="124"/>
      <c r="AI134" s="124"/>
      <c r="AJ134" s="124"/>
      <c r="AK134" s="124"/>
      <c r="AL134" s="124">
        <v>2220</v>
      </c>
      <c r="AM134" s="124">
        <v>3023</v>
      </c>
      <c r="AN134" s="124"/>
      <c r="AO134" s="124"/>
      <c r="AP134" s="124"/>
      <c r="AQ134" s="124">
        <v>47656</v>
      </c>
      <c r="AR134" s="124"/>
      <c r="AS134" s="124"/>
      <c r="AT134" s="124"/>
      <c r="AU134" s="124"/>
      <c r="AV134" s="124"/>
      <c r="AW134" s="124"/>
      <c r="AX134" s="124"/>
      <c r="AY134" s="124"/>
      <c r="AZ134" s="124"/>
      <c r="BA134" s="124"/>
      <c r="BB134" s="124"/>
      <c r="BC134" s="124">
        <v>2200</v>
      </c>
      <c r="BD134" s="124"/>
      <c r="BE134" s="124"/>
      <c r="BF134" s="124">
        <v>556</v>
      </c>
      <c r="BG134" s="124"/>
      <c r="BH134" s="124"/>
      <c r="BI134" s="124"/>
      <c r="BJ134" s="124"/>
      <c r="BK134" s="124"/>
      <c r="BL134" s="124"/>
      <c r="BM134" s="124">
        <v>1507</v>
      </c>
      <c r="BN134" s="124"/>
      <c r="BO134" s="124"/>
      <c r="BP134" s="124"/>
      <c r="BQ134" s="124"/>
      <c r="BR134" s="124"/>
      <c r="BS134" s="124">
        <v>2070</v>
      </c>
      <c r="BT134" s="124"/>
      <c r="BU134" s="124"/>
      <c r="BV134" s="124"/>
      <c r="BW134" s="124"/>
      <c r="BX134" s="124"/>
      <c r="BY134" s="124"/>
      <c r="BZ134" s="124"/>
      <c r="CA134" s="124"/>
      <c r="CB134" s="124"/>
      <c r="CC134" s="124"/>
      <c r="CD134" s="124"/>
      <c r="CE134" s="124"/>
      <c r="CF134" s="124"/>
      <c r="CG134" s="124"/>
      <c r="CH134" s="124"/>
    </row>
    <row r="135" spans="1:86" x14ac:dyDescent="0.3">
      <c r="A135" s="1653"/>
      <c r="B135" s="124"/>
      <c r="C135" s="124" t="s">
        <v>2829</v>
      </c>
      <c r="D135" s="124">
        <v>26730</v>
      </c>
      <c r="E135" s="124"/>
      <c r="F135" s="124">
        <v>10588</v>
      </c>
      <c r="G135" s="124"/>
      <c r="H135" s="124"/>
      <c r="I135" s="124"/>
      <c r="J135" s="124"/>
      <c r="K135" s="124"/>
      <c r="L135" s="124">
        <v>5043</v>
      </c>
      <c r="M135" s="124"/>
      <c r="N135" s="124"/>
      <c r="O135" s="124"/>
      <c r="P135" s="124"/>
      <c r="Q135" s="124"/>
      <c r="R135" s="124"/>
      <c r="S135" s="124">
        <v>3901</v>
      </c>
      <c r="T135" s="124">
        <v>3620</v>
      </c>
      <c r="U135" s="124"/>
      <c r="V135" s="124"/>
      <c r="W135" s="124"/>
      <c r="X135" s="124"/>
      <c r="Y135" s="124"/>
      <c r="Z135" s="124"/>
      <c r="AA135" s="124"/>
      <c r="AB135" s="124"/>
      <c r="AC135" s="124"/>
      <c r="AD135" s="124">
        <v>12136</v>
      </c>
      <c r="AE135" s="124"/>
      <c r="AF135" s="124"/>
      <c r="AG135" s="124"/>
      <c r="AH135" s="124"/>
      <c r="AI135" s="124"/>
      <c r="AJ135" s="124"/>
      <c r="AK135" s="124"/>
      <c r="AL135" s="124">
        <v>8640</v>
      </c>
      <c r="AM135" s="124">
        <v>11532</v>
      </c>
      <c r="AN135" s="124"/>
      <c r="AO135" s="124"/>
      <c r="AP135" s="124"/>
      <c r="AQ135" s="124"/>
      <c r="AR135" s="124"/>
      <c r="AS135" s="124"/>
      <c r="AT135" s="124"/>
      <c r="AU135" s="124"/>
      <c r="AV135" s="124"/>
      <c r="AW135" s="124"/>
      <c r="AX135" s="124"/>
      <c r="AY135" s="124"/>
      <c r="AZ135" s="124"/>
      <c r="BA135" s="124"/>
      <c r="BB135" s="124"/>
      <c r="BC135" s="124"/>
      <c r="BD135" s="124"/>
      <c r="BE135" s="124">
        <v>6703</v>
      </c>
      <c r="BF135" s="124">
        <v>1800</v>
      </c>
      <c r="BG135" s="124"/>
      <c r="BH135" s="124"/>
      <c r="BI135" s="124"/>
      <c r="BJ135" s="124">
        <v>56803</v>
      </c>
      <c r="BK135" s="124"/>
      <c r="BL135" s="124"/>
      <c r="BM135" s="124">
        <v>11082</v>
      </c>
      <c r="BN135" s="124"/>
      <c r="BO135" s="124">
        <v>3350</v>
      </c>
      <c r="BP135" s="124"/>
      <c r="BQ135" s="124"/>
      <c r="BR135" s="124"/>
      <c r="BS135" s="124">
        <v>13138</v>
      </c>
      <c r="BT135" s="124"/>
      <c r="BU135" s="124"/>
      <c r="BV135" s="124">
        <v>2686</v>
      </c>
      <c r="BW135" s="124">
        <v>4703</v>
      </c>
      <c r="BX135" s="124"/>
      <c r="BY135" s="124"/>
      <c r="BZ135" s="124"/>
      <c r="CA135" s="124"/>
      <c r="CB135" s="124"/>
      <c r="CC135" s="124"/>
      <c r="CD135" s="124"/>
      <c r="CE135" s="124"/>
      <c r="CF135" s="124"/>
      <c r="CG135" s="124"/>
      <c r="CH135" s="124"/>
    </row>
    <row r="136" spans="1:86" x14ac:dyDescent="0.3">
      <c r="A136" s="1653"/>
      <c r="B136" s="124" t="s">
        <v>1305</v>
      </c>
      <c r="C136" s="124" t="s">
        <v>2830</v>
      </c>
      <c r="D136" s="124">
        <v>20</v>
      </c>
      <c r="E136" s="124"/>
      <c r="F136" s="124">
        <v>1339</v>
      </c>
      <c r="G136" s="124"/>
      <c r="H136" s="124"/>
      <c r="I136" s="124"/>
      <c r="J136" s="124"/>
      <c r="K136" s="124"/>
      <c r="L136" s="124">
        <v>30</v>
      </c>
      <c r="M136" s="124"/>
      <c r="N136" s="124">
        <v>5</v>
      </c>
      <c r="O136" s="124"/>
      <c r="P136" s="124"/>
      <c r="Q136" s="124">
        <v>227</v>
      </c>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v>8591</v>
      </c>
      <c r="AR136" s="124"/>
      <c r="AS136" s="124"/>
      <c r="AT136" s="124"/>
      <c r="AU136" s="124"/>
      <c r="AV136" s="124"/>
      <c r="AW136" s="124"/>
      <c r="AX136" s="124"/>
      <c r="AY136" s="124"/>
      <c r="AZ136" s="124"/>
      <c r="BA136" s="124"/>
      <c r="BB136" s="124"/>
      <c r="BC136" s="124">
        <v>500</v>
      </c>
      <c r="BD136" s="124"/>
      <c r="BE136" s="124"/>
      <c r="BF136" s="124">
        <v>220</v>
      </c>
      <c r="BG136" s="124"/>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row>
    <row r="137" spans="1:86" x14ac:dyDescent="0.3">
      <c r="A137" s="1653"/>
      <c r="B137" s="124"/>
      <c r="C137" s="124" t="s">
        <v>2831</v>
      </c>
      <c r="D137" s="124">
        <v>1760</v>
      </c>
      <c r="E137" s="124"/>
      <c r="F137" s="124">
        <v>2596</v>
      </c>
      <c r="G137" s="124"/>
      <c r="H137" s="124"/>
      <c r="I137" s="124"/>
      <c r="J137" s="124"/>
      <c r="K137" s="124"/>
      <c r="L137" s="124">
        <v>75</v>
      </c>
      <c r="M137" s="124"/>
      <c r="N137" s="124"/>
      <c r="O137" s="124"/>
      <c r="P137" s="124"/>
      <c r="Q137" s="124"/>
      <c r="R137" s="124"/>
      <c r="S137" s="124"/>
      <c r="T137" s="124">
        <v>372</v>
      </c>
      <c r="U137" s="124"/>
      <c r="V137" s="124"/>
      <c r="W137" s="124"/>
      <c r="X137" s="124"/>
      <c r="Y137" s="124">
        <v>200</v>
      </c>
      <c r="Z137" s="124"/>
      <c r="AA137" s="124"/>
      <c r="AB137" s="124"/>
      <c r="AC137" s="124"/>
      <c r="AD137" s="124">
        <v>420</v>
      </c>
      <c r="AE137" s="124">
        <v>150</v>
      </c>
      <c r="AF137" s="124"/>
      <c r="AG137" s="124"/>
      <c r="AH137" s="124"/>
      <c r="AI137" s="124"/>
      <c r="AJ137" s="124"/>
      <c r="AK137" s="124"/>
      <c r="AL137" s="124">
        <v>250</v>
      </c>
      <c r="AM137" s="124"/>
      <c r="AN137" s="124"/>
      <c r="AO137" s="124"/>
      <c r="AP137" s="124"/>
      <c r="AQ137" s="124"/>
      <c r="AR137" s="124"/>
      <c r="AS137" s="124"/>
      <c r="AT137" s="124"/>
      <c r="AU137" s="124"/>
      <c r="AV137" s="124"/>
      <c r="AW137" s="124"/>
      <c r="AX137" s="124"/>
      <c r="AY137" s="124"/>
      <c r="AZ137" s="124"/>
      <c r="BA137" s="124"/>
      <c r="BB137" s="124"/>
      <c r="BC137" s="124"/>
      <c r="BD137" s="124"/>
      <c r="BE137" s="124">
        <v>1025</v>
      </c>
      <c r="BF137" s="124">
        <v>1000</v>
      </c>
      <c r="BG137" s="124"/>
      <c r="BH137" s="124"/>
      <c r="BI137" s="124"/>
      <c r="BJ137" s="124">
        <v>14820</v>
      </c>
      <c r="BK137" s="124"/>
      <c r="BL137" s="124"/>
      <c r="BM137" s="124">
        <v>34804</v>
      </c>
      <c r="BN137" s="124"/>
      <c r="BO137" s="124">
        <v>100</v>
      </c>
      <c r="BP137" s="124"/>
      <c r="BQ137" s="124"/>
      <c r="BR137" s="124"/>
      <c r="BS137" s="124">
        <v>13688</v>
      </c>
      <c r="BT137" s="124"/>
      <c r="BU137" s="124"/>
      <c r="BV137" s="124">
        <v>137</v>
      </c>
      <c r="BW137" s="124"/>
      <c r="BX137" s="124"/>
      <c r="BY137" s="124"/>
      <c r="BZ137" s="124"/>
      <c r="CA137" s="124"/>
      <c r="CB137" s="124"/>
      <c r="CC137" s="124"/>
      <c r="CD137" s="124"/>
      <c r="CE137" s="124"/>
      <c r="CF137" s="124"/>
      <c r="CG137" s="124"/>
      <c r="CH137" s="124"/>
    </row>
    <row r="138" spans="1:86" x14ac:dyDescent="0.3">
      <c r="A138" s="1653"/>
      <c r="B138" s="124" t="s">
        <v>1306</v>
      </c>
      <c r="C138" s="124" t="s">
        <v>2832</v>
      </c>
      <c r="D138" s="124">
        <v>65</v>
      </c>
      <c r="E138" s="124"/>
      <c r="F138" s="124">
        <v>4008</v>
      </c>
      <c r="G138" s="124"/>
      <c r="H138" s="124"/>
      <c r="I138" s="124"/>
      <c r="J138" s="124"/>
      <c r="K138" s="124"/>
      <c r="L138" s="124">
        <v>80</v>
      </c>
      <c r="M138" s="124"/>
      <c r="N138" s="124"/>
      <c r="O138" s="124"/>
      <c r="P138" s="124"/>
      <c r="Q138" s="124">
        <v>2170</v>
      </c>
      <c r="R138" s="124">
        <v>170</v>
      </c>
      <c r="S138" s="124">
        <v>40</v>
      </c>
      <c r="T138" s="124">
        <v>304</v>
      </c>
      <c r="U138" s="124"/>
      <c r="V138" s="124"/>
      <c r="W138" s="124"/>
      <c r="X138" s="124"/>
      <c r="Y138" s="124"/>
      <c r="Z138" s="124"/>
      <c r="AA138" s="124"/>
      <c r="AB138" s="124"/>
      <c r="AC138" s="124"/>
      <c r="AD138" s="124">
        <v>1390</v>
      </c>
      <c r="AE138" s="124"/>
      <c r="AF138" s="124"/>
      <c r="AG138" s="124"/>
      <c r="AH138" s="124"/>
      <c r="AI138" s="124">
        <v>3</v>
      </c>
      <c r="AJ138" s="124"/>
      <c r="AK138" s="124"/>
      <c r="AL138" s="124">
        <v>1585</v>
      </c>
      <c r="AM138" s="124">
        <v>196</v>
      </c>
      <c r="AN138" s="124"/>
      <c r="AO138" s="124"/>
      <c r="AP138" s="124"/>
      <c r="AQ138" s="124">
        <v>23503</v>
      </c>
      <c r="AR138" s="124"/>
      <c r="AS138" s="124"/>
      <c r="AT138" s="124"/>
      <c r="AU138" s="124"/>
      <c r="AV138" s="124"/>
      <c r="AW138" s="124"/>
      <c r="AX138" s="124"/>
      <c r="AY138" s="124"/>
      <c r="AZ138" s="124"/>
      <c r="BA138" s="124"/>
      <c r="BB138" s="124"/>
      <c r="BC138" s="124">
        <v>3000</v>
      </c>
      <c r="BD138" s="124"/>
      <c r="BE138" s="124"/>
      <c r="BF138" s="124">
        <v>980</v>
      </c>
      <c r="BG138" s="124"/>
      <c r="BH138" s="124"/>
      <c r="BI138" s="124"/>
      <c r="BJ138" s="124"/>
      <c r="BK138" s="124"/>
      <c r="BL138" s="124"/>
      <c r="BM138" s="124">
        <v>320</v>
      </c>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row>
    <row r="139" spans="1:86" x14ac:dyDescent="0.3">
      <c r="A139" s="1654"/>
      <c r="B139" s="124"/>
      <c r="C139" s="124" t="s">
        <v>2833</v>
      </c>
      <c r="D139" s="124">
        <v>15867</v>
      </c>
      <c r="E139" s="124">
        <v>1177</v>
      </c>
      <c r="F139" s="124">
        <v>6366</v>
      </c>
      <c r="G139" s="124">
        <v>736</v>
      </c>
      <c r="H139" s="124"/>
      <c r="I139" s="124"/>
      <c r="J139" s="124"/>
      <c r="K139" s="124"/>
      <c r="L139" s="124">
        <v>425</v>
      </c>
      <c r="M139" s="124"/>
      <c r="N139" s="124"/>
      <c r="O139" s="124"/>
      <c r="P139" s="124"/>
      <c r="Q139" s="124"/>
      <c r="R139" s="124"/>
      <c r="S139" s="124">
        <v>1836</v>
      </c>
      <c r="T139" s="124">
        <v>7532</v>
      </c>
      <c r="U139" s="124"/>
      <c r="V139" s="124"/>
      <c r="W139" s="124"/>
      <c r="X139" s="124"/>
      <c r="Y139" s="124"/>
      <c r="Z139" s="124"/>
      <c r="AA139" s="124"/>
      <c r="AB139" s="124"/>
      <c r="AC139" s="124"/>
      <c r="AD139" s="124">
        <v>6844</v>
      </c>
      <c r="AE139" s="124"/>
      <c r="AF139" s="124"/>
      <c r="AG139" s="124">
        <v>736</v>
      </c>
      <c r="AH139" s="124"/>
      <c r="AI139" s="124">
        <v>5704</v>
      </c>
      <c r="AJ139" s="124"/>
      <c r="AK139" s="124"/>
      <c r="AL139" s="124">
        <v>4458</v>
      </c>
      <c r="AM139" s="124">
        <v>7154</v>
      </c>
      <c r="AN139" s="124"/>
      <c r="AO139" s="124"/>
      <c r="AP139" s="124"/>
      <c r="AQ139" s="124"/>
      <c r="AR139" s="124"/>
      <c r="AS139" s="124"/>
      <c r="AT139" s="124">
        <v>736</v>
      </c>
      <c r="AU139" s="124"/>
      <c r="AV139" s="124"/>
      <c r="AW139" s="124"/>
      <c r="AX139" s="124"/>
      <c r="AY139" s="124"/>
      <c r="AZ139" s="124"/>
      <c r="BA139" s="124"/>
      <c r="BB139" s="124"/>
      <c r="BC139" s="124"/>
      <c r="BD139" s="124"/>
      <c r="BE139" s="124">
        <v>8012</v>
      </c>
      <c r="BF139" s="124">
        <v>2100</v>
      </c>
      <c r="BG139" s="124"/>
      <c r="BH139" s="124"/>
      <c r="BI139" s="124"/>
      <c r="BJ139" s="124">
        <v>68437</v>
      </c>
      <c r="BK139" s="124"/>
      <c r="BL139" s="124"/>
      <c r="BM139" s="124">
        <v>12045</v>
      </c>
      <c r="BN139" s="124"/>
      <c r="BO139" s="124">
        <v>1800</v>
      </c>
      <c r="BP139" s="124"/>
      <c r="BQ139" s="124">
        <v>792</v>
      </c>
      <c r="BR139" s="124"/>
      <c r="BS139" s="124">
        <v>11659</v>
      </c>
      <c r="BT139" s="124"/>
      <c r="BU139" s="124"/>
      <c r="BV139" s="124"/>
      <c r="BW139" s="124">
        <v>5054</v>
      </c>
      <c r="BX139" s="124"/>
      <c r="BY139" s="124"/>
      <c r="BZ139" s="124"/>
      <c r="CA139" s="124"/>
      <c r="CB139" s="124"/>
      <c r="CC139" s="124"/>
      <c r="CD139" s="124"/>
      <c r="CE139" s="124"/>
      <c r="CF139" s="124"/>
      <c r="CG139" s="124"/>
      <c r="CH139" s="124"/>
    </row>
    <row r="140" spans="1:86" ht="18.75" customHeight="1" x14ac:dyDescent="0.3">
      <c r="A140" s="1643" t="s">
        <v>2860</v>
      </c>
      <c r="B140" s="124" t="s">
        <v>1302</v>
      </c>
      <c r="C140" s="124" t="s">
        <v>1303</v>
      </c>
      <c r="D140" s="124">
        <v>4000</v>
      </c>
      <c r="E140" s="124">
        <v>700</v>
      </c>
      <c r="F140" s="124"/>
      <c r="G140" s="124"/>
      <c r="H140" s="124"/>
      <c r="I140" s="124"/>
      <c r="J140" s="124"/>
      <c r="K140" s="124"/>
      <c r="L140" s="124">
        <v>5</v>
      </c>
      <c r="M140" s="124">
        <v>600</v>
      </c>
      <c r="N140" s="124">
        <v>11700</v>
      </c>
      <c r="O140" s="124"/>
      <c r="P140" s="124">
        <v>4408</v>
      </c>
      <c r="Q140" s="124">
        <v>9525</v>
      </c>
      <c r="R140" s="124">
        <v>3840</v>
      </c>
      <c r="S140" s="124">
        <v>700</v>
      </c>
      <c r="T140" s="124"/>
      <c r="U140" s="124"/>
      <c r="V140" s="124"/>
      <c r="W140" s="124"/>
      <c r="X140" s="124"/>
      <c r="Y140" s="124"/>
      <c r="Z140" s="124"/>
      <c r="AA140" s="124"/>
      <c r="AB140" s="124"/>
      <c r="AC140" s="124"/>
      <c r="AD140" s="124"/>
      <c r="AE140" s="124"/>
      <c r="AF140" s="124"/>
      <c r="AG140" s="124"/>
      <c r="AH140" s="124"/>
      <c r="AI140" s="124"/>
      <c r="AJ140" s="124"/>
      <c r="AK140" s="124"/>
      <c r="AL140" s="124">
        <v>10593</v>
      </c>
      <c r="AM140" s="124">
        <v>13631</v>
      </c>
      <c r="AN140" s="124"/>
      <c r="AO140" s="124"/>
      <c r="AP140" s="124"/>
      <c r="AQ140" s="124">
        <v>48450</v>
      </c>
      <c r="AR140" s="124"/>
      <c r="AS140" s="124"/>
      <c r="AT140" s="124"/>
      <c r="AU140" s="124"/>
      <c r="AV140" s="124"/>
      <c r="AW140" s="124"/>
      <c r="AX140" s="124"/>
      <c r="AY140" s="124"/>
      <c r="AZ140" s="124"/>
      <c r="BA140" s="124"/>
      <c r="BB140" s="124"/>
      <c r="BC140" s="124">
        <v>18528</v>
      </c>
      <c r="BD140" s="124"/>
      <c r="BE140" s="124"/>
      <c r="BF140" s="124"/>
      <c r="BG140" s="124"/>
      <c r="BH140" s="124"/>
      <c r="BI140" s="124"/>
      <c r="BJ140" s="124"/>
      <c r="BK140" s="124"/>
      <c r="BL140" s="124"/>
      <c r="BM140" s="124">
        <v>4728</v>
      </c>
      <c r="BN140" s="124"/>
      <c r="BO140" s="124"/>
      <c r="BP140" s="124"/>
      <c r="BQ140" s="124"/>
      <c r="BR140" s="124"/>
      <c r="BS140" s="124"/>
      <c r="BT140" s="124"/>
      <c r="BU140" s="124"/>
      <c r="BV140" s="124"/>
      <c r="BW140" s="124"/>
      <c r="BX140" s="124"/>
      <c r="BY140" s="124"/>
      <c r="BZ140" s="124"/>
      <c r="CA140" s="124"/>
      <c r="CB140" s="124"/>
      <c r="CC140" s="124"/>
      <c r="CD140" s="124"/>
      <c r="CE140" s="124"/>
      <c r="CF140" s="124"/>
      <c r="CG140" s="124"/>
      <c r="CH140" s="124"/>
    </row>
    <row r="141" spans="1:86" x14ac:dyDescent="0.3">
      <c r="A141" s="1644"/>
      <c r="B141" s="124"/>
      <c r="C141" s="124" t="s">
        <v>1304</v>
      </c>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c r="BY141" s="124"/>
      <c r="BZ141" s="124"/>
      <c r="CA141" s="124"/>
      <c r="CB141" s="124"/>
      <c r="CC141" s="124"/>
      <c r="CD141" s="124"/>
      <c r="CE141" s="124"/>
      <c r="CF141" s="124"/>
      <c r="CG141" s="124"/>
      <c r="CH141" s="124"/>
    </row>
    <row r="142" spans="1:86" x14ac:dyDescent="0.3">
      <c r="A142" s="1644"/>
      <c r="B142" s="124" t="s">
        <v>1305</v>
      </c>
      <c r="C142" s="124" t="s">
        <v>1303</v>
      </c>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v>7790</v>
      </c>
      <c r="AR142" s="124"/>
      <c r="AS142" s="124"/>
      <c r="AT142" s="124"/>
      <c r="AU142" s="124"/>
      <c r="AV142" s="124"/>
      <c r="AW142" s="124"/>
      <c r="AX142" s="124"/>
      <c r="AY142" s="124"/>
      <c r="AZ142" s="124"/>
      <c r="BA142" s="124"/>
      <c r="BB142" s="124"/>
      <c r="BC142" s="124">
        <v>960</v>
      </c>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c r="BY142" s="124"/>
      <c r="BZ142" s="124"/>
      <c r="CA142" s="124"/>
      <c r="CB142" s="124"/>
      <c r="CC142" s="124"/>
      <c r="CD142" s="124"/>
      <c r="CE142" s="124"/>
      <c r="CF142" s="124"/>
      <c r="CG142" s="124"/>
      <c r="CH142" s="124"/>
    </row>
    <row r="143" spans="1:86" x14ac:dyDescent="0.3">
      <c r="A143" s="1644"/>
      <c r="B143" s="124"/>
      <c r="C143" s="124" t="s">
        <v>1304</v>
      </c>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c r="BY143" s="124"/>
      <c r="BZ143" s="124"/>
      <c r="CA143" s="124"/>
      <c r="CB143" s="124"/>
      <c r="CC143" s="124"/>
      <c r="CD143" s="124"/>
      <c r="CE143" s="124"/>
      <c r="CF143" s="124"/>
      <c r="CG143" s="124"/>
      <c r="CH143" s="124"/>
    </row>
    <row r="144" spans="1:86" x14ac:dyDescent="0.3">
      <c r="A144" s="1644"/>
      <c r="B144" s="124" t="s">
        <v>1306</v>
      </c>
      <c r="C144" s="124" t="s">
        <v>1303</v>
      </c>
      <c r="D144" s="124">
        <v>2400</v>
      </c>
      <c r="E144" s="124">
        <v>962</v>
      </c>
      <c r="F144" s="124"/>
      <c r="G144" s="124">
        <v>331</v>
      </c>
      <c r="H144" s="124"/>
      <c r="I144" s="124"/>
      <c r="J144" s="124"/>
      <c r="K144" s="124"/>
      <c r="L144" s="124">
        <v>522</v>
      </c>
      <c r="M144" s="124">
        <v>840</v>
      </c>
      <c r="N144" s="124">
        <v>1920</v>
      </c>
      <c r="O144" s="124"/>
      <c r="P144" s="124">
        <v>1000</v>
      </c>
      <c r="Q144" s="124">
        <v>476</v>
      </c>
      <c r="R144" s="124">
        <v>240</v>
      </c>
      <c r="S144" s="124">
        <v>1000</v>
      </c>
      <c r="T144" s="124"/>
      <c r="U144" s="124"/>
      <c r="V144" s="124"/>
      <c r="W144" s="124"/>
      <c r="X144" s="124"/>
      <c r="Y144" s="124"/>
      <c r="Z144" s="124"/>
      <c r="AA144" s="124"/>
      <c r="AB144" s="124"/>
      <c r="AC144" s="124"/>
      <c r="AD144" s="124"/>
      <c r="AE144" s="124"/>
      <c r="AF144" s="124"/>
      <c r="AG144" s="124"/>
      <c r="AH144" s="124"/>
      <c r="AI144" s="124"/>
      <c r="AJ144" s="124"/>
      <c r="AK144" s="124"/>
      <c r="AL144" s="124">
        <v>1920</v>
      </c>
      <c r="AM144" s="124">
        <v>1920</v>
      </c>
      <c r="AN144" s="124"/>
      <c r="AO144" s="124"/>
      <c r="AP144" s="124"/>
      <c r="AQ144" s="124">
        <v>18105</v>
      </c>
      <c r="AR144" s="124"/>
      <c r="AS144" s="124"/>
      <c r="AT144" s="124"/>
      <c r="AU144" s="124"/>
      <c r="AV144" s="124"/>
      <c r="AW144" s="124"/>
      <c r="AX144" s="124"/>
      <c r="AY144" s="124"/>
      <c r="AZ144" s="124"/>
      <c r="BA144" s="124"/>
      <c r="BB144" s="124"/>
      <c r="BC144" s="124">
        <v>2300</v>
      </c>
      <c r="BD144" s="124"/>
      <c r="BE144" s="124"/>
      <c r="BF144" s="124"/>
      <c r="BG144" s="124"/>
      <c r="BH144" s="124"/>
      <c r="BI144" s="124"/>
      <c r="BJ144" s="124"/>
      <c r="BK144" s="124"/>
      <c r="BL144" s="124"/>
      <c r="BM144" s="124">
        <v>2900</v>
      </c>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row>
    <row r="145" spans="1:87" x14ac:dyDescent="0.3">
      <c r="A145" s="1645"/>
      <c r="B145" s="124"/>
      <c r="C145" s="124" t="s">
        <v>1304</v>
      </c>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c r="BY145" s="124"/>
      <c r="BZ145" s="124"/>
      <c r="CA145" s="124"/>
      <c r="CB145" s="124"/>
      <c r="CC145" s="124"/>
      <c r="CD145" s="124"/>
      <c r="CE145" s="124"/>
      <c r="CF145" s="124"/>
      <c r="CG145" s="124"/>
      <c r="CH145" s="124"/>
    </row>
    <row r="146" spans="1:87" ht="60" customHeight="1" x14ac:dyDescent="0.3">
      <c r="A146" s="1643" t="s">
        <v>10727</v>
      </c>
      <c r="B146" s="124" t="s">
        <v>1302</v>
      </c>
      <c r="C146" s="124" t="s">
        <v>1303</v>
      </c>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c r="BY146" s="124"/>
      <c r="BZ146" s="124"/>
      <c r="CA146" s="124"/>
      <c r="CB146" s="124"/>
      <c r="CC146" s="124"/>
      <c r="CD146" s="124"/>
      <c r="CE146" s="124"/>
      <c r="CF146" s="124"/>
      <c r="CG146" s="124"/>
      <c r="CH146" s="124"/>
    </row>
    <row r="147" spans="1:87" x14ac:dyDescent="0.3">
      <c r="A147" s="1644"/>
      <c r="B147" s="124"/>
      <c r="C147" s="124" t="s">
        <v>1304</v>
      </c>
      <c r="D147" s="124">
        <v>240</v>
      </c>
      <c r="E147" s="124">
        <v>96</v>
      </c>
      <c r="F147" s="124"/>
      <c r="G147" s="124"/>
      <c r="H147" s="124"/>
      <c r="I147" s="124"/>
      <c r="J147" s="124"/>
      <c r="K147" s="124"/>
      <c r="L147" s="124">
        <v>84</v>
      </c>
      <c r="M147" s="124"/>
      <c r="N147" s="124"/>
      <c r="O147" s="124"/>
      <c r="P147" s="124"/>
      <c r="Q147" s="124"/>
      <c r="R147" s="124"/>
      <c r="S147" s="124">
        <v>60</v>
      </c>
      <c r="T147" s="124">
        <v>300</v>
      </c>
      <c r="U147" s="124"/>
      <c r="V147" s="124"/>
      <c r="W147" s="124"/>
      <c r="X147" s="124"/>
      <c r="Y147" s="124">
        <v>60</v>
      </c>
      <c r="Z147" s="124"/>
      <c r="AA147" s="124"/>
      <c r="AB147" s="124"/>
      <c r="AC147" s="124"/>
      <c r="AD147" s="124">
        <v>900</v>
      </c>
      <c r="AE147" s="124"/>
      <c r="AF147" s="124"/>
      <c r="AG147" s="124"/>
      <c r="AH147" s="124"/>
      <c r="AI147" s="124"/>
      <c r="AJ147" s="124"/>
      <c r="AK147" s="124"/>
      <c r="AL147" s="124">
        <v>540</v>
      </c>
      <c r="AM147" s="124">
        <v>1680</v>
      </c>
      <c r="AN147" s="124"/>
      <c r="AO147" s="124"/>
      <c r="AP147" s="124"/>
      <c r="AQ147" s="124"/>
      <c r="AR147" s="124"/>
      <c r="AS147" s="124"/>
      <c r="AT147" s="124"/>
      <c r="AU147" s="124"/>
      <c r="AV147" s="124"/>
      <c r="AW147" s="124"/>
      <c r="AX147" s="124"/>
      <c r="AY147" s="124"/>
      <c r="AZ147" s="124"/>
      <c r="BA147" s="124"/>
      <c r="BB147" s="124"/>
      <c r="BC147" s="124"/>
      <c r="BD147" s="124"/>
      <c r="BE147" s="124">
        <v>216</v>
      </c>
      <c r="BF147" s="124"/>
      <c r="BG147" s="124"/>
      <c r="BH147" s="124"/>
      <c r="BI147" s="124"/>
      <c r="BJ147" s="124">
        <v>12416</v>
      </c>
      <c r="BK147" s="124"/>
      <c r="BL147" s="124"/>
      <c r="BM147" s="124">
        <v>84</v>
      </c>
      <c r="BN147" s="124"/>
      <c r="BO147" s="124"/>
      <c r="BP147" s="124"/>
      <c r="BQ147" s="124"/>
      <c r="BR147" s="124"/>
      <c r="BS147" s="124">
        <v>840</v>
      </c>
      <c r="BT147" s="124"/>
      <c r="BU147" s="124"/>
      <c r="BV147" s="124"/>
      <c r="BW147" s="124">
        <v>420</v>
      </c>
      <c r="BX147" s="124"/>
      <c r="BY147" s="124"/>
      <c r="BZ147" s="124"/>
      <c r="CA147" s="124"/>
      <c r="CB147" s="124"/>
      <c r="CC147" s="124"/>
      <c r="CD147" s="124"/>
      <c r="CE147" s="124"/>
      <c r="CF147" s="124"/>
      <c r="CG147" s="124"/>
      <c r="CH147" s="124"/>
    </row>
    <row r="148" spans="1:87" x14ac:dyDescent="0.3">
      <c r="A148" s="1644"/>
      <c r="B148" s="124" t="s">
        <v>1305</v>
      </c>
      <c r="C148" s="124" t="s">
        <v>1303</v>
      </c>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row>
    <row r="149" spans="1:87" x14ac:dyDescent="0.3">
      <c r="A149" s="1644"/>
      <c r="B149" s="124"/>
      <c r="C149" s="124" t="s">
        <v>1304</v>
      </c>
      <c r="D149" s="124"/>
      <c r="E149" s="124"/>
      <c r="F149" s="124"/>
      <c r="G149" s="124"/>
      <c r="H149" s="124"/>
      <c r="I149" s="124"/>
      <c r="J149" s="124"/>
      <c r="K149" s="124"/>
      <c r="L149" s="124"/>
      <c r="M149" s="124"/>
      <c r="N149" s="124"/>
      <c r="O149" s="124"/>
      <c r="P149" s="124"/>
      <c r="Q149" s="124"/>
      <c r="R149" s="124"/>
      <c r="S149" s="124"/>
      <c r="T149" s="124">
        <v>132</v>
      </c>
      <c r="U149" s="124"/>
      <c r="V149" s="124"/>
      <c r="W149" s="124"/>
      <c r="X149" s="124"/>
      <c r="Y149" s="124"/>
      <c r="Z149" s="124"/>
      <c r="AA149" s="124"/>
      <c r="AB149" s="124"/>
      <c r="AC149" s="124"/>
      <c r="AD149" s="124">
        <v>26</v>
      </c>
      <c r="AE149" s="124"/>
      <c r="AF149" s="124"/>
      <c r="AG149" s="124"/>
      <c r="AH149" s="124"/>
      <c r="AI149" s="124"/>
      <c r="AJ149" s="124"/>
      <c r="AK149" s="124"/>
      <c r="AL149" s="124">
        <v>83</v>
      </c>
      <c r="AM149" s="124">
        <v>120</v>
      </c>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v>3608</v>
      </c>
      <c r="BK149" s="124"/>
      <c r="BL149" s="124"/>
      <c r="BM149" s="124">
        <v>3</v>
      </c>
      <c r="BN149" s="124"/>
      <c r="BO149" s="124">
        <v>92</v>
      </c>
      <c r="BP149" s="124"/>
      <c r="BQ149" s="124"/>
      <c r="BR149" s="124"/>
      <c r="BS149" s="124">
        <v>227</v>
      </c>
      <c r="BT149" s="124"/>
      <c r="BU149" s="124"/>
      <c r="BV149" s="124"/>
      <c r="BW149" s="124"/>
      <c r="BX149" s="124"/>
      <c r="BY149" s="124"/>
      <c r="BZ149" s="124"/>
      <c r="CA149" s="124"/>
      <c r="CB149" s="124"/>
      <c r="CC149" s="124"/>
      <c r="CD149" s="124"/>
      <c r="CE149" s="124"/>
      <c r="CF149" s="124"/>
      <c r="CG149" s="124"/>
      <c r="CH149" s="124"/>
    </row>
    <row r="150" spans="1:87" x14ac:dyDescent="0.3">
      <c r="A150" s="1644"/>
      <c r="B150" s="124" t="s">
        <v>1306</v>
      </c>
      <c r="C150" s="124" t="s">
        <v>1303</v>
      </c>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row>
    <row r="151" spans="1:87" x14ac:dyDescent="0.3">
      <c r="A151" s="1645"/>
      <c r="B151" s="124"/>
      <c r="C151" s="124" t="s">
        <v>1304</v>
      </c>
      <c r="D151" s="124">
        <v>972</v>
      </c>
      <c r="E151" s="124">
        <v>648</v>
      </c>
      <c r="F151" s="124"/>
      <c r="G151" s="124"/>
      <c r="H151" s="124"/>
      <c r="I151" s="124"/>
      <c r="J151" s="124"/>
      <c r="K151" s="124"/>
      <c r="L151" s="124">
        <v>738</v>
      </c>
      <c r="M151" s="124"/>
      <c r="N151" s="124"/>
      <c r="O151" s="124"/>
      <c r="P151" s="124"/>
      <c r="Q151" s="124"/>
      <c r="R151" s="124"/>
      <c r="S151" s="124"/>
      <c r="T151" s="124">
        <v>259</v>
      </c>
      <c r="U151" s="124"/>
      <c r="V151" s="124"/>
      <c r="W151" s="124"/>
      <c r="X151" s="124"/>
      <c r="Y151" s="124">
        <v>194</v>
      </c>
      <c r="Z151" s="124"/>
      <c r="AA151" s="124"/>
      <c r="AB151" s="124"/>
      <c r="AC151" s="124"/>
      <c r="AD151" s="124">
        <v>518</v>
      </c>
      <c r="AE151" s="124"/>
      <c r="AF151" s="124"/>
      <c r="AG151" s="124"/>
      <c r="AH151" s="124"/>
      <c r="AI151" s="124"/>
      <c r="AJ151" s="124"/>
      <c r="AK151" s="124"/>
      <c r="AL151" s="124">
        <v>454</v>
      </c>
      <c r="AM151" s="124">
        <v>518</v>
      </c>
      <c r="AN151" s="124"/>
      <c r="AO151" s="124"/>
      <c r="AP151" s="124"/>
      <c r="AQ151" s="124"/>
      <c r="AR151" s="124"/>
      <c r="AS151" s="124"/>
      <c r="AT151" s="124"/>
      <c r="AU151" s="124"/>
      <c r="AV151" s="124"/>
      <c r="AW151" s="124"/>
      <c r="AX151" s="124"/>
      <c r="AY151" s="124"/>
      <c r="AZ151" s="124"/>
      <c r="BA151" s="124"/>
      <c r="BB151" s="124"/>
      <c r="BC151" s="124"/>
      <c r="BD151" s="124"/>
      <c r="BE151" s="124">
        <v>3175</v>
      </c>
      <c r="BF151" s="124"/>
      <c r="BG151" s="124"/>
      <c r="BH151" s="124"/>
      <c r="BI151" s="124"/>
      <c r="BJ151" s="124">
        <v>4393</v>
      </c>
      <c r="BK151" s="124"/>
      <c r="BL151" s="124"/>
      <c r="BM151" s="124">
        <v>207</v>
      </c>
      <c r="BN151" s="124"/>
      <c r="BO151" s="124">
        <v>259</v>
      </c>
      <c r="BP151" s="124"/>
      <c r="BQ151" s="124"/>
      <c r="BR151" s="124"/>
      <c r="BS151" s="124">
        <v>777</v>
      </c>
      <c r="BT151" s="124"/>
      <c r="BU151" s="124"/>
      <c r="BV151" s="124"/>
      <c r="BW151" s="124">
        <v>453</v>
      </c>
      <c r="BX151" s="124"/>
      <c r="BY151" s="124"/>
      <c r="BZ151" s="124"/>
      <c r="CA151" s="124"/>
      <c r="CB151" s="124"/>
      <c r="CC151" s="124"/>
      <c r="CD151" s="124"/>
      <c r="CE151" s="124"/>
      <c r="CF151" s="124"/>
      <c r="CG151" s="124"/>
      <c r="CH151" s="124"/>
    </row>
    <row r="152" spans="1:87" x14ac:dyDescent="0.3">
      <c r="A152" s="227"/>
      <c r="B152" s="124"/>
      <c r="C152" s="124" t="s">
        <v>1304</v>
      </c>
      <c r="D152" s="124">
        <v>29561</v>
      </c>
      <c r="E152" s="124">
        <v>217</v>
      </c>
      <c r="F152" s="124"/>
      <c r="G152" s="124">
        <v>174</v>
      </c>
      <c r="H152" s="124"/>
      <c r="I152" s="124">
        <v>1464</v>
      </c>
      <c r="J152" s="124"/>
      <c r="K152" s="124">
        <v>1870</v>
      </c>
      <c r="L152" s="124"/>
      <c r="M152" s="124"/>
      <c r="N152" s="124"/>
      <c r="O152" s="124"/>
      <c r="P152" s="124"/>
      <c r="Q152" s="124"/>
      <c r="R152" s="124"/>
      <c r="S152" s="124">
        <v>5449</v>
      </c>
      <c r="T152" s="124">
        <v>3524</v>
      </c>
      <c r="U152" s="124"/>
      <c r="V152" s="124"/>
      <c r="W152" s="124"/>
      <c r="X152" s="124"/>
      <c r="Y152" s="124">
        <v>12</v>
      </c>
      <c r="Z152" s="124"/>
      <c r="AA152" s="124"/>
      <c r="AB152" s="124"/>
      <c r="AC152" s="124"/>
      <c r="AD152" s="124">
        <v>9936</v>
      </c>
      <c r="AE152" s="124"/>
      <c r="AF152" s="124"/>
      <c r="AG152" s="124"/>
      <c r="AH152" s="124"/>
      <c r="AI152" s="124"/>
      <c r="AJ152" s="124">
        <v>5732</v>
      </c>
      <c r="AK152" s="124"/>
      <c r="AL152" s="124">
        <v>6946</v>
      </c>
      <c r="AM152" s="124">
        <v>9261</v>
      </c>
      <c r="AN152" s="124"/>
      <c r="AO152" s="124"/>
      <c r="AP152" s="124"/>
      <c r="AQ152" s="124"/>
      <c r="AR152" s="124"/>
      <c r="AS152" s="124"/>
      <c r="AT152" s="124">
        <v>29</v>
      </c>
      <c r="AU152" s="124"/>
      <c r="AV152" s="124"/>
      <c r="AW152" s="124"/>
      <c r="AX152" s="124"/>
      <c r="AY152" s="124"/>
      <c r="AZ152" s="124"/>
      <c r="BA152" s="124"/>
      <c r="BB152" s="124"/>
      <c r="BC152" s="124"/>
      <c r="BD152" s="124"/>
      <c r="BE152" s="124"/>
      <c r="BF152" s="124"/>
      <c r="BG152" s="124"/>
      <c r="BH152" s="124"/>
      <c r="BI152" s="124"/>
      <c r="BJ152" s="124">
        <v>83451</v>
      </c>
      <c r="BK152" s="124"/>
      <c r="BL152" s="124"/>
      <c r="BM152" s="124"/>
      <c r="BN152" s="124"/>
      <c r="BO152" s="124">
        <v>2373</v>
      </c>
      <c r="BP152" s="124"/>
      <c r="BQ152" s="124"/>
      <c r="BR152" s="124"/>
      <c r="BS152" s="124">
        <v>7981</v>
      </c>
      <c r="BT152" s="124"/>
      <c r="BU152" s="124"/>
      <c r="BV152" s="124"/>
      <c r="BW152" s="124">
        <v>17904</v>
      </c>
      <c r="BX152" s="124"/>
      <c r="BY152" s="124"/>
      <c r="BZ152" s="124"/>
      <c r="CA152" s="124"/>
      <c r="CB152" s="124"/>
      <c r="CC152" s="124"/>
      <c r="CD152" s="124"/>
      <c r="CE152" s="124"/>
      <c r="CF152" s="124"/>
      <c r="CG152" s="124"/>
      <c r="CH152" s="124"/>
    </row>
    <row r="153" spans="1:87" x14ac:dyDescent="0.3">
      <c r="A153" s="440"/>
      <c r="B153" s="124" t="s">
        <v>1305</v>
      </c>
      <c r="C153" s="124" t="s">
        <v>1303</v>
      </c>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c r="BY153" s="124"/>
      <c r="BZ153" s="124"/>
      <c r="CA153" s="124"/>
      <c r="CB153" s="124"/>
      <c r="CC153" s="124"/>
      <c r="CD153" s="124"/>
      <c r="CE153" s="124"/>
      <c r="CF153" s="124"/>
      <c r="CG153" s="124"/>
      <c r="CH153" s="124"/>
    </row>
    <row r="154" spans="1:87" x14ac:dyDescent="0.3">
      <c r="A154" s="440"/>
      <c r="B154" s="124"/>
      <c r="C154" s="124" t="s">
        <v>1304</v>
      </c>
      <c r="D154" s="124">
        <v>144</v>
      </c>
      <c r="E154" s="124"/>
      <c r="F154" s="124"/>
      <c r="G154" s="124"/>
      <c r="H154" s="124"/>
      <c r="I154" s="124"/>
      <c r="J154" s="124"/>
      <c r="K154" s="124"/>
      <c r="L154" s="124"/>
      <c r="M154" s="124"/>
      <c r="N154" s="124"/>
      <c r="O154" s="124"/>
      <c r="P154" s="124"/>
      <c r="Q154" s="124"/>
      <c r="R154" s="124"/>
      <c r="S154" s="124"/>
      <c r="T154" s="124">
        <v>52</v>
      </c>
      <c r="U154" s="124"/>
      <c r="V154" s="124"/>
      <c r="W154" s="124"/>
      <c r="X154" s="124"/>
      <c r="Y154" s="124">
        <v>12</v>
      </c>
      <c r="Z154" s="124"/>
      <c r="AA154" s="124"/>
      <c r="AB154" s="124"/>
      <c r="AC154" s="124"/>
      <c r="AD154" s="124">
        <v>4</v>
      </c>
      <c r="AE154" s="124"/>
      <c r="AF154" s="124"/>
      <c r="AG154" s="124"/>
      <c r="AH154" s="124"/>
      <c r="AI154" s="124"/>
      <c r="AJ154" s="124"/>
      <c r="AK154" s="124"/>
      <c r="AL154" s="124">
        <v>4</v>
      </c>
      <c r="AM154" s="124"/>
      <c r="AN154" s="124"/>
      <c r="AO154" s="124"/>
      <c r="AP154" s="124"/>
      <c r="AQ154" s="124"/>
      <c r="AR154" s="124"/>
      <c r="AS154" s="124"/>
      <c r="AT154" s="124"/>
      <c r="AU154" s="124"/>
      <c r="AV154" s="124"/>
      <c r="AW154" s="124"/>
      <c r="AX154" s="124"/>
      <c r="AY154" s="124"/>
      <c r="AZ154" s="124"/>
      <c r="BA154" s="124">
        <v>4800</v>
      </c>
      <c r="BB154" s="124"/>
      <c r="BC154" s="124"/>
      <c r="BD154" s="124"/>
      <c r="BE154" s="124"/>
      <c r="BF154" s="124"/>
      <c r="BG154" s="124"/>
      <c r="BH154" s="124"/>
      <c r="BI154" s="124"/>
      <c r="BJ154" s="124">
        <v>22427</v>
      </c>
      <c r="BK154" s="124"/>
      <c r="BL154" s="124"/>
      <c r="BM154" s="124">
        <v>32</v>
      </c>
      <c r="BN154" s="124"/>
      <c r="BO154" s="124">
        <v>4</v>
      </c>
      <c r="BP154" s="124"/>
      <c r="BQ154" s="124"/>
      <c r="BR154" s="124"/>
      <c r="BS154" s="124">
        <v>720</v>
      </c>
      <c r="BT154" s="124"/>
      <c r="BU154" s="124"/>
      <c r="BV154" s="124"/>
      <c r="BW154" s="124">
        <v>1</v>
      </c>
      <c r="BX154" s="124"/>
      <c r="BY154" s="124"/>
      <c r="BZ154" s="124"/>
      <c r="CA154" s="124"/>
      <c r="CB154" s="124"/>
      <c r="CC154" s="124"/>
      <c r="CD154" s="124"/>
      <c r="CE154" s="124"/>
      <c r="CF154" s="124"/>
      <c r="CG154" s="124"/>
      <c r="CH154" s="124"/>
    </row>
    <row r="155" spans="1:87" x14ac:dyDescent="0.3">
      <c r="A155" s="440"/>
      <c r="B155" s="124" t="s">
        <v>1306</v>
      </c>
      <c r="C155" s="124" t="s">
        <v>1303</v>
      </c>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c r="BY155" s="124"/>
      <c r="BZ155" s="124"/>
      <c r="CA155" s="124"/>
      <c r="CB155" s="124"/>
      <c r="CC155" s="124"/>
      <c r="CD155" s="124"/>
      <c r="CE155" s="124"/>
      <c r="CF155" s="124"/>
      <c r="CG155" s="124"/>
      <c r="CH155" s="124"/>
    </row>
    <row r="156" spans="1:87" x14ac:dyDescent="0.3">
      <c r="A156" s="440"/>
      <c r="B156" s="124"/>
      <c r="C156" s="124" t="s">
        <v>1304</v>
      </c>
      <c r="D156" s="124">
        <v>15828</v>
      </c>
      <c r="E156" s="124">
        <v>768</v>
      </c>
      <c r="F156" s="124"/>
      <c r="G156" s="124">
        <v>1092</v>
      </c>
      <c r="H156" s="124"/>
      <c r="I156" s="124"/>
      <c r="J156" s="124"/>
      <c r="K156" s="124">
        <v>1203</v>
      </c>
      <c r="L156" s="124"/>
      <c r="M156" s="124"/>
      <c r="N156" s="124"/>
      <c r="O156" s="124"/>
      <c r="P156" s="124"/>
      <c r="Q156" s="124"/>
      <c r="R156" s="124"/>
      <c r="S156" s="124">
        <v>3288</v>
      </c>
      <c r="T156" s="124">
        <v>3433</v>
      </c>
      <c r="U156" s="124"/>
      <c r="V156" s="124"/>
      <c r="W156" s="124"/>
      <c r="X156" s="124"/>
      <c r="Y156" s="124">
        <v>1648</v>
      </c>
      <c r="Z156" s="124"/>
      <c r="AA156" s="124"/>
      <c r="AB156" s="124"/>
      <c r="AC156" s="124"/>
      <c r="AD156" s="124">
        <v>4745</v>
      </c>
      <c r="AE156" s="124">
        <v>340</v>
      </c>
      <c r="AF156" s="124"/>
      <c r="AG156" s="124"/>
      <c r="AH156" s="124"/>
      <c r="AI156" s="124">
        <v>7446</v>
      </c>
      <c r="AJ156" s="124"/>
      <c r="AK156" s="124"/>
      <c r="AL156" s="124">
        <v>3144</v>
      </c>
      <c r="AM156" s="124">
        <v>7253</v>
      </c>
      <c r="AN156" s="124"/>
      <c r="AO156" s="124"/>
      <c r="AP156" s="124"/>
      <c r="AQ156" s="124"/>
      <c r="AR156" s="124"/>
      <c r="AS156" s="124"/>
      <c r="AT156" s="124">
        <v>240</v>
      </c>
      <c r="AU156" s="124"/>
      <c r="AV156" s="124"/>
      <c r="AW156" s="124"/>
      <c r="AX156" s="124"/>
      <c r="AY156" s="124"/>
      <c r="AZ156" s="124"/>
      <c r="BA156" s="124"/>
      <c r="BB156" s="124"/>
      <c r="BC156" s="124"/>
      <c r="BD156" s="124"/>
      <c r="BE156" s="124"/>
      <c r="BF156" s="124"/>
      <c r="BG156" s="124"/>
      <c r="BH156" s="124"/>
      <c r="BI156" s="124"/>
      <c r="BJ156" s="124">
        <v>49591</v>
      </c>
      <c r="BK156" s="124"/>
      <c r="BL156" s="124"/>
      <c r="BM156" s="124">
        <v>4272</v>
      </c>
      <c r="BN156" s="124"/>
      <c r="BO156" s="124">
        <v>2701</v>
      </c>
      <c r="BP156" s="124"/>
      <c r="BQ156" s="124"/>
      <c r="BR156" s="124"/>
      <c r="BS156" s="124">
        <v>5729</v>
      </c>
      <c r="BT156" s="124"/>
      <c r="BU156" s="124"/>
      <c r="BV156" s="124"/>
      <c r="BW156" s="124">
        <v>4870</v>
      </c>
      <c r="BX156" s="124"/>
      <c r="BY156" s="124"/>
      <c r="BZ156" s="124"/>
      <c r="CA156" s="124"/>
      <c r="CB156" s="124"/>
      <c r="CC156" s="124"/>
      <c r="CD156" s="124"/>
      <c r="CE156" s="124"/>
      <c r="CF156" s="124"/>
      <c r="CG156" s="124"/>
      <c r="CH156" s="124"/>
    </row>
    <row r="157" spans="1:87" ht="56.25" x14ac:dyDescent="0.3">
      <c r="A157" s="216" t="s">
        <v>2923</v>
      </c>
      <c r="B157" s="124" t="s">
        <v>1302</v>
      </c>
      <c r="C157" s="124" t="s">
        <v>1303</v>
      </c>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row>
    <row r="158" spans="1:87" x14ac:dyDescent="0.3">
      <c r="A158" s="216"/>
      <c r="B158" s="124"/>
      <c r="C158" s="124" t="s">
        <v>1304</v>
      </c>
      <c r="D158" s="124">
        <v>75279</v>
      </c>
      <c r="E158" s="124">
        <v>5156</v>
      </c>
      <c r="F158" s="124"/>
      <c r="G158" s="124"/>
      <c r="H158" s="124"/>
      <c r="I158" s="124"/>
      <c r="J158" s="124"/>
      <c r="K158" s="124"/>
      <c r="L158" s="124"/>
      <c r="M158" s="124"/>
      <c r="N158" s="124"/>
      <c r="O158" s="124"/>
      <c r="P158" s="124"/>
      <c r="Q158" s="124"/>
      <c r="R158" s="124"/>
      <c r="S158" s="124"/>
      <c r="T158" s="124">
        <v>2050</v>
      </c>
      <c r="U158" s="124">
        <v>3150</v>
      </c>
      <c r="V158" s="124"/>
      <c r="W158" s="124"/>
      <c r="X158" s="124"/>
      <c r="Y158" s="124"/>
      <c r="Z158" s="124">
        <v>887</v>
      </c>
      <c r="AA158" s="124"/>
      <c r="AB158" s="124"/>
      <c r="AC158" s="124"/>
      <c r="AD158" s="124"/>
      <c r="AE158" s="124">
        <v>8550</v>
      </c>
      <c r="AF158" s="124"/>
      <c r="AG158" s="124"/>
      <c r="AH158" s="124"/>
      <c r="AI158" s="124"/>
      <c r="AJ158" s="124"/>
      <c r="AK158" s="124"/>
      <c r="AL158" s="124"/>
      <c r="AM158" s="124">
        <v>4520</v>
      </c>
      <c r="AN158" s="124">
        <v>7170</v>
      </c>
      <c r="AO158" s="124"/>
      <c r="AP158" s="124"/>
      <c r="AQ158" s="124">
        <v>4844</v>
      </c>
      <c r="AR158" s="124"/>
      <c r="AS158" s="124"/>
      <c r="AT158" s="124"/>
      <c r="AU158" s="124"/>
      <c r="AV158" s="124"/>
      <c r="AW158" s="124"/>
      <c r="AX158" s="124"/>
      <c r="AY158" s="124"/>
      <c r="AZ158" s="124"/>
      <c r="BA158" s="124"/>
      <c r="BB158" s="124"/>
      <c r="BC158" s="124"/>
      <c r="BD158" s="124"/>
      <c r="BE158" s="124">
        <v>924</v>
      </c>
      <c r="BF158" s="124">
        <v>924</v>
      </c>
      <c r="BG158" s="124">
        <v>2773</v>
      </c>
      <c r="BH158" s="124"/>
      <c r="BI158" s="124"/>
      <c r="BJ158" s="124"/>
      <c r="BK158" s="124">
        <v>20959</v>
      </c>
      <c r="BL158" s="124"/>
      <c r="BM158" s="124"/>
      <c r="BN158" s="124">
        <v>1398</v>
      </c>
      <c r="BO158" s="124"/>
      <c r="BP158" s="124">
        <v>1374</v>
      </c>
      <c r="BQ158" s="124"/>
      <c r="BR158" s="124"/>
      <c r="BS158" s="124"/>
      <c r="BT158" s="124">
        <v>3740</v>
      </c>
      <c r="BU158" s="124"/>
      <c r="BV158" s="124"/>
      <c r="BW158" s="124"/>
      <c r="BX158" s="124">
        <v>6860</v>
      </c>
      <c r="BY158" s="124"/>
      <c r="BZ158" s="124"/>
      <c r="CA158" s="124"/>
      <c r="CB158" s="124"/>
      <c r="CC158" s="124"/>
      <c r="CD158" s="124"/>
      <c r="CE158" s="124"/>
      <c r="CF158" s="124"/>
      <c r="CG158" s="124"/>
      <c r="CH158" s="124"/>
      <c r="CI158" s="124"/>
    </row>
    <row r="159" spans="1:87" x14ac:dyDescent="0.3">
      <c r="A159" s="216"/>
      <c r="B159" s="124" t="s">
        <v>1305</v>
      </c>
      <c r="C159" s="124" t="s">
        <v>1303</v>
      </c>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v>480</v>
      </c>
      <c r="BF159" s="124">
        <v>600</v>
      </c>
      <c r="BG159" s="124">
        <v>828</v>
      </c>
      <c r="BH159" s="124"/>
      <c r="BI159" s="124"/>
      <c r="BJ159" s="124"/>
      <c r="BK159" s="124">
        <v>12969</v>
      </c>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row>
    <row r="160" spans="1:87" x14ac:dyDescent="0.3">
      <c r="A160" s="216"/>
      <c r="B160" s="124"/>
      <c r="C160" s="124" t="s">
        <v>1304</v>
      </c>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row>
    <row r="161" spans="1:87" x14ac:dyDescent="0.3">
      <c r="A161" s="216"/>
      <c r="B161" s="124" t="s">
        <v>1306</v>
      </c>
      <c r="C161" s="124" t="s">
        <v>1303</v>
      </c>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row>
    <row r="162" spans="1:87" x14ac:dyDescent="0.3">
      <c r="A162" s="216"/>
      <c r="B162" s="124"/>
      <c r="C162" s="124" t="s">
        <v>1304</v>
      </c>
      <c r="D162" s="124">
        <v>64293</v>
      </c>
      <c r="E162" s="124">
        <v>552</v>
      </c>
      <c r="F162" s="124"/>
      <c r="G162" s="124"/>
      <c r="H162" s="124"/>
      <c r="I162" s="124"/>
      <c r="J162" s="124"/>
      <c r="K162" s="124"/>
      <c r="L162" s="124"/>
      <c r="M162" s="124"/>
      <c r="N162" s="124"/>
      <c r="O162" s="124"/>
      <c r="P162" s="124"/>
      <c r="Q162" s="124"/>
      <c r="R162" s="124"/>
      <c r="S162" s="124"/>
      <c r="T162" s="124">
        <v>1229</v>
      </c>
      <c r="U162" s="124">
        <v>502</v>
      </c>
      <c r="V162" s="124"/>
      <c r="W162" s="124"/>
      <c r="X162" s="124"/>
      <c r="Y162" s="124"/>
      <c r="Z162" s="124">
        <v>896</v>
      </c>
      <c r="AA162" s="124"/>
      <c r="AB162" s="124"/>
      <c r="AC162" s="124"/>
      <c r="AD162" s="124"/>
      <c r="AE162" s="124">
        <v>4193</v>
      </c>
      <c r="AF162" s="124"/>
      <c r="AG162" s="124"/>
      <c r="AH162" s="124"/>
      <c r="AI162" s="124"/>
      <c r="AJ162" s="124">
        <v>4774</v>
      </c>
      <c r="AK162" s="124"/>
      <c r="AL162" s="124"/>
      <c r="AM162" s="124">
        <v>3759</v>
      </c>
      <c r="AN162" s="124">
        <v>2925</v>
      </c>
      <c r="AO162" s="124"/>
      <c r="AP162" s="124"/>
      <c r="AQ162" s="124"/>
      <c r="AR162" s="124"/>
      <c r="AS162" s="124"/>
      <c r="AT162" s="124"/>
      <c r="AU162" s="124"/>
      <c r="AV162" s="124"/>
      <c r="AW162" s="124"/>
      <c r="AX162" s="124"/>
      <c r="AY162" s="124"/>
      <c r="AZ162" s="124"/>
      <c r="BA162" s="124"/>
      <c r="BB162" s="124"/>
      <c r="BC162" s="124"/>
      <c r="BD162" s="124"/>
      <c r="BE162" s="124">
        <v>4840</v>
      </c>
      <c r="BF162" s="124">
        <v>6050</v>
      </c>
      <c r="BG162" s="124">
        <v>1136</v>
      </c>
      <c r="BH162" s="124"/>
      <c r="BI162" s="124"/>
      <c r="BJ162" s="124"/>
      <c r="BK162" s="124">
        <v>20201</v>
      </c>
      <c r="BL162" s="124"/>
      <c r="BM162" s="124"/>
      <c r="BN162" s="124">
        <v>2242</v>
      </c>
      <c r="BO162" s="124"/>
      <c r="BP162" s="124">
        <v>2921</v>
      </c>
      <c r="BQ162" s="124"/>
      <c r="BR162" s="124"/>
      <c r="BS162" s="124"/>
      <c r="BT162" s="124">
        <v>4194</v>
      </c>
      <c r="BU162" s="124"/>
      <c r="BV162" s="124"/>
      <c r="BW162" s="124"/>
      <c r="BX162" s="124">
        <v>3879</v>
      </c>
      <c r="BY162" s="124"/>
      <c r="BZ162" s="124"/>
      <c r="CA162" s="124"/>
      <c r="CB162" s="124"/>
      <c r="CC162" s="124"/>
      <c r="CD162" s="124"/>
      <c r="CE162" s="124"/>
      <c r="CF162" s="124"/>
      <c r="CG162" s="124"/>
      <c r="CH162" s="124"/>
      <c r="CI162" s="124"/>
    </row>
    <row r="163" spans="1:87" ht="56.25" x14ac:dyDescent="0.3">
      <c r="A163" s="216" t="s">
        <v>2891</v>
      </c>
      <c r="B163" s="124" t="s">
        <v>1302</v>
      </c>
      <c r="C163" s="124" t="s">
        <v>1303</v>
      </c>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row>
    <row r="164" spans="1:87" x14ac:dyDescent="0.3">
      <c r="A164" s="216"/>
      <c r="B164" s="124"/>
      <c r="C164" s="124" t="s">
        <v>1304</v>
      </c>
      <c r="D164" s="124">
        <v>29561</v>
      </c>
      <c r="E164" s="124">
        <v>217</v>
      </c>
      <c r="F164" s="124"/>
      <c r="G164" s="124">
        <v>174</v>
      </c>
      <c r="H164" s="124"/>
      <c r="I164" s="124">
        <v>1464</v>
      </c>
      <c r="J164" s="124"/>
      <c r="K164" s="124">
        <v>1870</v>
      </c>
      <c r="L164" s="124"/>
      <c r="M164" s="124"/>
      <c r="N164" s="124"/>
      <c r="O164" s="124"/>
      <c r="P164" s="124"/>
      <c r="Q164" s="124"/>
      <c r="R164" s="124"/>
      <c r="S164" s="124">
        <v>5449</v>
      </c>
      <c r="T164" s="124">
        <v>3524</v>
      </c>
      <c r="U164" s="124"/>
      <c r="V164" s="124"/>
      <c r="W164" s="124"/>
      <c r="X164" s="124"/>
      <c r="Y164" s="124">
        <v>12</v>
      </c>
      <c r="Z164" s="124"/>
      <c r="AA164" s="124"/>
      <c r="AB164" s="124"/>
      <c r="AC164" s="124"/>
      <c r="AD164" s="124">
        <v>9936</v>
      </c>
      <c r="AE164" s="124"/>
      <c r="AF164" s="124"/>
      <c r="AG164" s="124"/>
      <c r="AH164" s="124"/>
      <c r="AI164" s="124"/>
      <c r="AJ164" s="124">
        <v>5732</v>
      </c>
      <c r="AK164" s="124"/>
      <c r="AL164" s="124">
        <v>6946</v>
      </c>
      <c r="AM164" s="124">
        <v>9261</v>
      </c>
      <c r="AN164" s="124"/>
      <c r="AO164" s="124"/>
      <c r="AP164" s="124"/>
      <c r="AQ164" s="124"/>
      <c r="AR164" s="124"/>
      <c r="AS164" s="124"/>
      <c r="AT164" s="124">
        <v>29</v>
      </c>
      <c r="AU164" s="124"/>
      <c r="AV164" s="124"/>
      <c r="AW164" s="124"/>
      <c r="AX164" s="124"/>
      <c r="AY164" s="124"/>
      <c r="AZ164" s="124"/>
      <c r="BA164" s="124"/>
      <c r="BB164" s="124"/>
      <c r="BC164" s="124"/>
      <c r="BD164" s="124"/>
      <c r="BE164" s="124"/>
      <c r="BF164" s="124"/>
      <c r="BG164" s="124"/>
      <c r="BH164" s="124"/>
      <c r="BI164" s="124"/>
      <c r="BJ164" s="124">
        <v>83451</v>
      </c>
      <c r="BK164" s="124"/>
      <c r="BL164" s="124"/>
      <c r="BM164" s="124"/>
      <c r="BN164" s="124"/>
      <c r="BO164" s="124">
        <v>2373</v>
      </c>
      <c r="BP164" s="124"/>
      <c r="BQ164" s="124"/>
      <c r="BR164" s="124"/>
      <c r="BS164" s="124">
        <v>7981</v>
      </c>
      <c r="BT164" s="124"/>
      <c r="BU164" s="124"/>
      <c r="BV164" s="124"/>
      <c r="BW164" s="124">
        <v>17904</v>
      </c>
      <c r="BX164" s="124"/>
      <c r="BY164" s="124"/>
      <c r="BZ164" s="124"/>
      <c r="CA164" s="124"/>
      <c r="CB164" s="124"/>
      <c r="CC164" s="124"/>
      <c r="CD164" s="124"/>
      <c r="CE164" s="124"/>
      <c r="CF164" s="124"/>
      <c r="CG164" s="124"/>
      <c r="CH164" s="124"/>
    </row>
    <row r="165" spans="1:87" x14ac:dyDescent="0.3">
      <c r="A165" s="216"/>
      <c r="B165" s="124" t="s">
        <v>1305</v>
      </c>
      <c r="C165" s="124" t="s">
        <v>1303</v>
      </c>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row>
    <row r="166" spans="1:87" x14ac:dyDescent="0.3">
      <c r="A166" s="216"/>
      <c r="B166" s="124"/>
      <c r="C166" s="124" t="s">
        <v>1304</v>
      </c>
      <c r="D166" s="124">
        <v>144</v>
      </c>
      <c r="E166" s="124"/>
      <c r="F166" s="124"/>
      <c r="G166" s="124"/>
      <c r="H166" s="124"/>
      <c r="I166" s="124"/>
      <c r="J166" s="124"/>
      <c r="K166" s="124"/>
      <c r="L166" s="124"/>
      <c r="M166" s="124"/>
      <c r="N166" s="124"/>
      <c r="O166" s="124"/>
      <c r="P166" s="124"/>
      <c r="Q166" s="124"/>
      <c r="R166" s="124"/>
      <c r="S166" s="124"/>
      <c r="T166" s="124">
        <v>52</v>
      </c>
      <c r="U166" s="124"/>
      <c r="V166" s="124"/>
      <c r="W166" s="124"/>
      <c r="X166" s="124"/>
      <c r="Y166" s="124">
        <v>12</v>
      </c>
      <c r="Z166" s="124"/>
      <c r="AA166" s="124"/>
      <c r="AB166" s="124"/>
      <c r="AC166" s="124"/>
      <c r="AD166" s="124">
        <v>4</v>
      </c>
      <c r="AE166" s="124"/>
      <c r="AF166" s="124"/>
      <c r="AG166" s="124"/>
      <c r="AH166" s="124"/>
      <c r="AI166" s="124"/>
      <c r="AJ166" s="124"/>
      <c r="AK166" s="124"/>
      <c r="AL166" s="124">
        <v>4</v>
      </c>
      <c r="AM166" s="124"/>
      <c r="AN166" s="124"/>
      <c r="AO166" s="124"/>
      <c r="AP166" s="124"/>
      <c r="AQ166" s="124"/>
      <c r="AR166" s="124"/>
      <c r="AS166" s="124"/>
      <c r="AT166" s="124"/>
      <c r="AU166" s="124"/>
      <c r="AV166" s="124"/>
      <c r="AW166" s="124"/>
      <c r="AX166" s="124"/>
      <c r="AY166" s="124"/>
      <c r="AZ166" s="124"/>
      <c r="BA166" s="124">
        <v>4800</v>
      </c>
      <c r="BB166" s="124"/>
      <c r="BC166" s="124"/>
      <c r="BD166" s="124"/>
      <c r="BE166" s="124"/>
      <c r="BF166" s="124"/>
      <c r="BG166" s="124"/>
      <c r="BH166" s="124"/>
      <c r="BI166" s="124"/>
      <c r="BJ166" s="124">
        <v>22427</v>
      </c>
      <c r="BK166" s="124"/>
      <c r="BL166" s="124"/>
      <c r="BM166" s="124">
        <v>32</v>
      </c>
      <c r="BN166" s="124"/>
      <c r="BO166" s="124">
        <v>4</v>
      </c>
      <c r="BP166" s="124"/>
      <c r="BQ166" s="124"/>
      <c r="BR166" s="124"/>
      <c r="BS166" s="124">
        <v>720</v>
      </c>
      <c r="BT166" s="124"/>
      <c r="BU166" s="124"/>
      <c r="BV166" s="124"/>
      <c r="BW166" s="124">
        <v>1</v>
      </c>
      <c r="BX166" s="124"/>
      <c r="BY166" s="124"/>
      <c r="BZ166" s="124"/>
      <c r="CA166" s="124"/>
      <c r="CB166" s="124"/>
      <c r="CC166" s="124"/>
      <c r="CD166" s="124"/>
      <c r="CE166" s="124"/>
      <c r="CF166" s="124"/>
      <c r="CG166" s="124"/>
      <c r="CH166" s="124"/>
    </row>
    <row r="167" spans="1:87" x14ac:dyDescent="0.3">
      <c r="A167" s="216"/>
      <c r="B167" s="124" t="s">
        <v>1306</v>
      </c>
      <c r="C167" s="124" t="s">
        <v>1303</v>
      </c>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row>
    <row r="168" spans="1:87" x14ac:dyDescent="0.3">
      <c r="A168" s="216"/>
      <c r="B168" s="124"/>
      <c r="C168" s="124" t="s">
        <v>1304</v>
      </c>
      <c r="D168" s="124">
        <v>15828</v>
      </c>
      <c r="E168" s="124">
        <v>768</v>
      </c>
      <c r="F168" s="124"/>
      <c r="G168" s="124">
        <v>1092</v>
      </c>
      <c r="H168" s="124"/>
      <c r="I168" s="124"/>
      <c r="J168" s="124"/>
      <c r="K168" s="124">
        <v>1203</v>
      </c>
      <c r="L168" s="124"/>
      <c r="M168" s="124"/>
      <c r="N168" s="124"/>
      <c r="O168" s="124"/>
      <c r="P168" s="124"/>
      <c r="Q168" s="124"/>
      <c r="R168" s="124"/>
      <c r="S168" s="124">
        <v>3288</v>
      </c>
      <c r="T168" s="124">
        <v>3433</v>
      </c>
      <c r="U168" s="124"/>
      <c r="V168" s="124"/>
      <c r="W168" s="124"/>
      <c r="X168" s="124"/>
      <c r="Y168" s="124">
        <v>1648</v>
      </c>
      <c r="Z168" s="124"/>
      <c r="AA168" s="124"/>
      <c r="AB168" s="124"/>
      <c r="AC168" s="124"/>
      <c r="AD168" s="124">
        <v>4745</v>
      </c>
      <c r="AE168" s="124">
        <v>340</v>
      </c>
      <c r="AF168" s="124"/>
      <c r="AG168" s="124"/>
      <c r="AH168" s="124"/>
      <c r="AI168" s="124">
        <v>7446</v>
      </c>
      <c r="AJ168" s="124"/>
      <c r="AK168" s="124"/>
      <c r="AL168" s="124">
        <v>3144</v>
      </c>
      <c r="AM168" s="124">
        <v>7253</v>
      </c>
      <c r="AN168" s="124"/>
      <c r="AO168" s="124"/>
      <c r="AP168" s="124"/>
      <c r="AQ168" s="124"/>
      <c r="AR168" s="124"/>
      <c r="AS168" s="124"/>
      <c r="AT168" s="124">
        <v>240</v>
      </c>
      <c r="AU168" s="124"/>
      <c r="AV168" s="124"/>
      <c r="AW168" s="124"/>
      <c r="AX168" s="124"/>
      <c r="AY168" s="124"/>
      <c r="AZ168" s="124"/>
      <c r="BA168" s="124"/>
      <c r="BB168" s="124"/>
      <c r="BC168" s="124"/>
      <c r="BD168" s="124"/>
      <c r="BE168" s="124"/>
      <c r="BF168" s="124"/>
      <c r="BG168" s="124"/>
      <c r="BH168" s="124"/>
      <c r="BI168" s="124"/>
      <c r="BJ168" s="124">
        <v>49591</v>
      </c>
      <c r="BK168" s="124"/>
      <c r="BL168" s="124"/>
      <c r="BM168" s="124">
        <v>4272</v>
      </c>
      <c r="BN168" s="124"/>
      <c r="BO168" s="124">
        <v>2701</v>
      </c>
      <c r="BP168" s="124"/>
      <c r="BQ168" s="124"/>
      <c r="BR168" s="124"/>
      <c r="BS168" s="124">
        <v>5729</v>
      </c>
      <c r="BT168" s="124"/>
      <c r="BU168" s="124"/>
      <c r="BV168" s="124"/>
      <c r="BW168" s="124">
        <v>4870</v>
      </c>
      <c r="BX168" s="124"/>
      <c r="BY168" s="124"/>
      <c r="BZ168" s="124"/>
      <c r="CA168" s="124"/>
      <c r="CB168" s="124"/>
      <c r="CC168" s="124"/>
      <c r="CD168" s="124"/>
      <c r="CE168" s="124"/>
      <c r="CF168" s="124"/>
      <c r="CG168" s="124"/>
      <c r="CH168" s="124"/>
    </row>
    <row r="169" spans="1:87" x14ac:dyDescent="0.3">
      <c r="A169" s="1665" t="s">
        <v>2958</v>
      </c>
      <c r="B169" s="124" t="s">
        <v>1306</v>
      </c>
      <c r="C169" s="124" t="s">
        <v>1303</v>
      </c>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row>
    <row r="170" spans="1:87" x14ac:dyDescent="0.3">
      <c r="A170" s="1665"/>
      <c r="B170" s="124"/>
      <c r="C170" s="124" t="s">
        <v>1304</v>
      </c>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v>2908</v>
      </c>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c r="BY170" s="124"/>
      <c r="BZ170" s="124"/>
      <c r="CA170" s="124"/>
      <c r="CB170" s="124"/>
      <c r="CC170" s="124"/>
      <c r="CD170" s="124"/>
      <c r="CE170" s="124"/>
      <c r="CF170" s="124"/>
      <c r="CG170" s="124"/>
      <c r="CH170" s="124"/>
    </row>
    <row r="171" spans="1:87" x14ac:dyDescent="0.3">
      <c r="A171" s="1643" t="s">
        <v>2975</v>
      </c>
      <c r="B171" s="124" t="s">
        <v>1302</v>
      </c>
      <c r="C171" s="124" t="s">
        <v>1303</v>
      </c>
      <c r="D171" s="124">
        <v>0</v>
      </c>
      <c r="E171" s="124"/>
      <c r="F171" s="124"/>
      <c r="G171" s="124">
        <v>0</v>
      </c>
      <c r="H171" s="124"/>
      <c r="I171" s="124"/>
      <c r="J171" s="124"/>
      <c r="K171" s="124"/>
      <c r="L171" s="124"/>
      <c r="M171" s="124"/>
      <c r="N171" s="124"/>
      <c r="O171" s="124"/>
      <c r="P171" s="124"/>
      <c r="Q171" s="124"/>
      <c r="R171" s="124"/>
      <c r="S171" s="124"/>
      <c r="T171" s="124">
        <v>0</v>
      </c>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c r="BY171" s="124"/>
      <c r="BZ171" s="124"/>
      <c r="CA171" s="124"/>
      <c r="CB171" s="124"/>
      <c r="CC171" s="124"/>
      <c r="CD171" s="124"/>
      <c r="CE171" s="124"/>
      <c r="CF171" s="124"/>
      <c r="CG171" s="124"/>
      <c r="CH171" s="124"/>
    </row>
    <row r="172" spans="1:87" x14ac:dyDescent="0.3">
      <c r="A172" s="1644"/>
      <c r="B172" s="124" t="s">
        <v>1304</v>
      </c>
      <c r="C172" s="124">
        <f>SUM(D172:CG172)</f>
        <v>21492</v>
      </c>
      <c r="D172" s="124">
        <v>2145</v>
      </c>
      <c r="E172" s="124"/>
      <c r="F172" s="124"/>
      <c r="G172" s="124">
        <v>0</v>
      </c>
      <c r="H172" s="124"/>
      <c r="I172" s="124"/>
      <c r="J172" s="124"/>
      <c r="K172" s="124"/>
      <c r="L172" s="124">
        <v>980</v>
      </c>
      <c r="M172" s="124"/>
      <c r="N172" s="124"/>
      <c r="O172" s="124"/>
      <c r="P172" s="124"/>
      <c r="Q172" s="124"/>
      <c r="R172" s="124"/>
      <c r="S172" s="124">
        <v>319</v>
      </c>
      <c r="T172" s="124"/>
      <c r="U172" s="124"/>
      <c r="V172" s="124"/>
      <c r="W172" s="124"/>
      <c r="X172" s="124"/>
      <c r="Y172" s="124"/>
      <c r="Z172" s="124"/>
      <c r="AA172" s="124"/>
      <c r="AB172" s="124"/>
      <c r="AC172" s="124"/>
      <c r="AD172" s="124">
        <v>150</v>
      </c>
      <c r="AE172" s="124"/>
      <c r="AF172" s="124"/>
      <c r="AG172" s="124"/>
      <c r="AH172" s="124"/>
      <c r="AI172" s="124">
        <v>120</v>
      </c>
      <c r="AJ172" s="124"/>
      <c r="AK172" s="124"/>
      <c r="AL172" s="124">
        <v>666</v>
      </c>
      <c r="AM172" s="124">
        <v>4032</v>
      </c>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v>11250</v>
      </c>
      <c r="BK172" s="124"/>
      <c r="BL172" s="124"/>
      <c r="BM172" s="124"/>
      <c r="BN172" s="124"/>
      <c r="BO172" s="124"/>
      <c r="BP172" s="124"/>
      <c r="BQ172" s="124"/>
      <c r="BR172" s="124"/>
      <c r="BS172" s="124">
        <v>130</v>
      </c>
      <c r="BT172" s="124"/>
      <c r="BU172" s="124"/>
      <c r="BV172" s="124"/>
      <c r="BW172" s="124">
        <v>1700</v>
      </c>
      <c r="BX172" s="124"/>
      <c r="BY172" s="124"/>
      <c r="BZ172" s="124"/>
      <c r="CA172" s="124"/>
      <c r="CB172" s="124"/>
      <c r="CC172" s="124"/>
      <c r="CD172" s="124"/>
      <c r="CE172" s="124"/>
      <c r="CF172" s="124"/>
      <c r="CG172" s="124"/>
      <c r="CH172" s="124"/>
    </row>
    <row r="173" spans="1:87" x14ac:dyDescent="0.3">
      <c r="A173" s="1644"/>
      <c r="B173" s="124" t="s">
        <v>1305</v>
      </c>
      <c r="C173" s="124" t="s">
        <v>1303</v>
      </c>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row>
    <row r="174" spans="1:87" x14ac:dyDescent="0.3">
      <c r="A174" s="1644"/>
      <c r="B174" s="124" t="s">
        <v>1304</v>
      </c>
      <c r="C174" s="124">
        <f>SUM(E174:CG174)+D174</f>
        <v>10652</v>
      </c>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v>10652</v>
      </c>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c r="CF174" s="124"/>
      <c r="CG174" s="124"/>
      <c r="CH174" s="124"/>
    </row>
    <row r="175" spans="1:87" x14ac:dyDescent="0.3">
      <c r="A175" s="1644"/>
      <c r="B175" s="124" t="s">
        <v>1306</v>
      </c>
      <c r="C175" s="124" t="s">
        <v>1303</v>
      </c>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row>
    <row r="176" spans="1:87" x14ac:dyDescent="0.3">
      <c r="A176" s="1645"/>
      <c r="B176" s="124" t="s">
        <v>1304</v>
      </c>
      <c r="C176" s="124">
        <f>SUM(E176:CG176)+D176</f>
        <v>45290</v>
      </c>
      <c r="D176" s="124">
        <v>4107</v>
      </c>
      <c r="E176" s="124"/>
      <c r="F176" s="124"/>
      <c r="G176" s="124">
        <v>799</v>
      </c>
      <c r="H176" s="124"/>
      <c r="I176" s="124"/>
      <c r="J176" s="124"/>
      <c r="K176" s="124"/>
      <c r="L176" s="124">
        <v>3195</v>
      </c>
      <c r="M176" s="124"/>
      <c r="N176" s="124"/>
      <c r="O176" s="124"/>
      <c r="P176" s="124"/>
      <c r="Q176" s="124"/>
      <c r="R176" s="124"/>
      <c r="S176" s="124">
        <v>3195</v>
      </c>
      <c r="T176" s="124">
        <v>553</v>
      </c>
      <c r="U176" s="124"/>
      <c r="V176" s="124"/>
      <c r="W176" s="124"/>
      <c r="X176" s="124"/>
      <c r="Y176" s="124"/>
      <c r="Z176" s="124"/>
      <c r="AA176" s="124"/>
      <c r="AB176" s="124"/>
      <c r="AC176" s="124"/>
      <c r="AD176" s="124">
        <v>3080</v>
      </c>
      <c r="AE176" s="124"/>
      <c r="AF176" s="124"/>
      <c r="AG176" s="124"/>
      <c r="AH176" s="124"/>
      <c r="AI176" s="124">
        <v>1154</v>
      </c>
      <c r="AJ176" s="124"/>
      <c r="AK176" s="124"/>
      <c r="AL176" s="124">
        <v>1574</v>
      </c>
      <c r="AM176" s="124">
        <v>2250</v>
      </c>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v>12366</v>
      </c>
      <c r="BK176" s="124"/>
      <c r="BL176" s="124">
        <v>1487</v>
      </c>
      <c r="BM176" s="124"/>
      <c r="BN176" s="124"/>
      <c r="BO176" s="124">
        <v>2250</v>
      </c>
      <c r="BP176" s="124"/>
      <c r="BQ176" s="124"/>
      <c r="BR176" s="124"/>
      <c r="BS176" s="124">
        <v>3605</v>
      </c>
      <c r="BT176" s="124"/>
      <c r="BU176" s="124"/>
      <c r="BV176" s="124"/>
      <c r="BW176" s="124">
        <v>5675</v>
      </c>
      <c r="BX176" s="124"/>
      <c r="BY176" s="124"/>
      <c r="BZ176" s="124"/>
      <c r="CA176" s="124"/>
      <c r="CB176" s="124"/>
      <c r="CC176" s="124"/>
      <c r="CD176" s="124"/>
      <c r="CE176" s="124"/>
      <c r="CF176" s="124"/>
      <c r="CG176" s="124"/>
      <c r="CH176" s="124"/>
    </row>
    <row r="177" spans="1:86" ht="37.5" customHeight="1" x14ac:dyDescent="0.3">
      <c r="A177" s="1652" t="s">
        <v>9609</v>
      </c>
      <c r="B177" s="124" t="s">
        <v>1302</v>
      </c>
      <c r="C177" s="124" t="s">
        <v>1303</v>
      </c>
      <c r="D177" s="124">
        <v>4240</v>
      </c>
      <c r="E177" s="124"/>
      <c r="F177" s="124"/>
      <c r="G177" s="124"/>
      <c r="H177" s="124"/>
      <c r="I177" s="124"/>
      <c r="J177" s="124"/>
      <c r="K177" s="124"/>
      <c r="L177" s="124">
        <v>3962</v>
      </c>
      <c r="M177" s="124">
        <v>2516</v>
      </c>
      <c r="N177" s="124">
        <v>18973</v>
      </c>
      <c r="O177" s="124"/>
      <c r="P177" s="124">
        <v>2621</v>
      </c>
      <c r="Q177" s="124"/>
      <c r="R177" s="124">
        <v>3221</v>
      </c>
      <c r="S177" s="124"/>
      <c r="T177" s="124"/>
      <c r="U177" s="124"/>
      <c r="V177" s="124"/>
      <c r="W177" s="124"/>
      <c r="X177" s="124"/>
      <c r="Y177" s="124"/>
      <c r="Z177" s="124"/>
      <c r="AA177" s="124"/>
      <c r="AB177" s="124"/>
      <c r="AC177" s="124"/>
      <c r="AD177" s="124">
        <v>18973</v>
      </c>
      <c r="AE177" s="124"/>
      <c r="AF177" s="124"/>
      <c r="AG177" s="124"/>
      <c r="AH177" s="124"/>
      <c r="AI177" s="124"/>
      <c r="AJ177" s="124"/>
      <c r="AK177" s="124"/>
      <c r="AL177" s="124">
        <v>19165</v>
      </c>
      <c r="AM177" s="124">
        <v>19873</v>
      </c>
      <c r="AN177" s="124"/>
      <c r="AO177" s="124"/>
      <c r="AP177" s="124"/>
      <c r="AQ177" s="124">
        <v>161986</v>
      </c>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v>1950</v>
      </c>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row>
    <row r="178" spans="1:86" x14ac:dyDescent="0.3">
      <c r="A178" s="1653"/>
      <c r="B178" s="124"/>
      <c r="C178" s="124" t="s">
        <v>1304</v>
      </c>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row>
    <row r="179" spans="1:86" x14ac:dyDescent="0.3">
      <c r="A179" s="1653"/>
      <c r="B179" s="124" t="s">
        <v>1305</v>
      </c>
      <c r="C179" s="124" t="s">
        <v>1303</v>
      </c>
      <c r="D179" s="124">
        <v>50</v>
      </c>
      <c r="E179" s="124">
        <v>2</v>
      </c>
      <c r="F179" s="124"/>
      <c r="G179" s="124"/>
      <c r="H179" s="124"/>
      <c r="I179" s="124"/>
      <c r="J179" s="124"/>
      <c r="K179" s="124"/>
      <c r="L179" s="124">
        <v>5</v>
      </c>
      <c r="M179" s="124">
        <v>40</v>
      </c>
      <c r="N179" s="124">
        <v>40</v>
      </c>
      <c r="O179" s="124"/>
      <c r="P179" s="124"/>
      <c r="Q179" s="124">
        <v>300</v>
      </c>
      <c r="R179" s="124">
        <v>2</v>
      </c>
      <c r="S179" s="124"/>
      <c r="T179" s="124"/>
      <c r="U179" s="124"/>
      <c r="V179" s="124"/>
      <c r="W179" s="124"/>
      <c r="X179" s="124"/>
      <c r="Y179" s="124"/>
      <c r="Z179" s="124"/>
      <c r="AA179" s="124"/>
      <c r="AB179" s="124"/>
      <c r="AC179" s="124"/>
      <c r="AD179" s="124"/>
      <c r="AE179" s="124"/>
      <c r="AF179" s="124"/>
      <c r="AG179" s="124"/>
      <c r="AH179" s="124"/>
      <c r="AI179" s="124"/>
      <c r="AJ179" s="124"/>
      <c r="AK179" s="124"/>
      <c r="AL179" s="124">
        <v>60</v>
      </c>
      <c r="AM179" s="124">
        <v>30</v>
      </c>
      <c r="AN179" s="124"/>
      <c r="AO179" s="124"/>
      <c r="AP179" s="124"/>
      <c r="AQ179" s="124">
        <v>18100</v>
      </c>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v>7350</v>
      </c>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row>
    <row r="180" spans="1:86" x14ac:dyDescent="0.3">
      <c r="A180" s="1653"/>
      <c r="B180" s="124"/>
      <c r="C180" s="124" t="s">
        <v>1304</v>
      </c>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row>
    <row r="181" spans="1:86" x14ac:dyDescent="0.3">
      <c r="A181" s="1653"/>
      <c r="B181" s="124" t="s">
        <v>1306</v>
      </c>
      <c r="C181" s="124" t="s">
        <v>1303</v>
      </c>
      <c r="D181" s="124">
        <v>2000</v>
      </c>
      <c r="E181" s="124">
        <v>1600</v>
      </c>
      <c r="F181" s="124"/>
      <c r="G181" s="124">
        <v>2000</v>
      </c>
      <c r="H181" s="124"/>
      <c r="I181" s="124"/>
      <c r="J181" s="124"/>
      <c r="K181" s="124"/>
      <c r="L181" s="124">
        <v>6000</v>
      </c>
      <c r="M181" s="124">
        <v>2200</v>
      </c>
      <c r="N181" s="124">
        <v>4600</v>
      </c>
      <c r="O181" s="124"/>
      <c r="P181" s="124">
        <v>40</v>
      </c>
      <c r="Q181" s="124">
        <v>8200</v>
      </c>
      <c r="R181" s="124">
        <v>2920</v>
      </c>
      <c r="S181" s="124"/>
      <c r="T181" s="124"/>
      <c r="U181" s="124"/>
      <c r="V181" s="124"/>
      <c r="W181" s="124"/>
      <c r="X181" s="124"/>
      <c r="Y181" s="124"/>
      <c r="Z181" s="124"/>
      <c r="AA181" s="124"/>
      <c r="AB181" s="124"/>
      <c r="AC181" s="124"/>
      <c r="AD181" s="124">
        <v>4600</v>
      </c>
      <c r="AE181" s="124"/>
      <c r="AF181" s="124"/>
      <c r="AG181" s="124"/>
      <c r="AH181" s="124"/>
      <c r="AI181" s="124"/>
      <c r="AJ181" s="124"/>
      <c r="AK181" s="124"/>
      <c r="AL181" s="124">
        <v>7000</v>
      </c>
      <c r="AM181" s="124">
        <v>6480</v>
      </c>
      <c r="AN181" s="124"/>
      <c r="AO181" s="124"/>
      <c r="AP181" s="124"/>
      <c r="AQ181" s="124">
        <v>170000</v>
      </c>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v>30000</v>
      </c>
      <c r="BN181" s="124"/>
      <c r="BO181" s="124"/>
      <c r="BP181" s="124"/>
      <c r="BQ181" s="124">
        <v>4064</v>
      </c>
      <c r="BR181" s="124"/>
      <c r="BS181" s="124"/>
      <c r="BT181" s="124"/>
      <c r="BU181" s="124"/>
      <c r="BV181" s="124"/>
      <c r="BW181" s="124"/>
      <c r="BX181" s="124"/>
      <c r="BY181" s="124"/>
      <c r="BZ181" s="124"/>
      <c r="CA181" s="124"/>
      <c r="CB181" s="124"/>
      <c r="CC181" s="124"/>
      <c r="CD181" s="124"/>
      <c r="CE181" s="124"/>
      <c r="CF181" s="124"/>
      <c r="CG181" s="124"/>
      <c r="CH181" s="124"/>
    </row>
    <row r="182" spans="1:86" x14ac:dyDescent="0.3">
      <c r="A182" s="1654"/>
      <c r="B182" s="124"/>
      <c r="C182" s="124" t="s">
        <v>1304</v>
      </c>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c r="BY182" s="124"/>
      <c r="BZ182" s="124"/>
      <c r="CA182" s="124"/>
      <c r="CB182" s="124"/>
      <c r="CC182" s="124"/>
      <c r="CD182" s="124"/>
      <c r="CE182" s="124"/>
      <c r="CF182" s="124"/>
      <c r="CG182" s="124"/>
      <c r="CH182" s="124"/>
    </row>
    <row r="183" spans="1:86" x14ac:dyDescent="0.3">
      <c r="A183" s="1671" t="s">
        <v>3057</v>
      </c>
      <c r="B183" s="124" t="s">
        <v>1302</v>
      </c>
      <c r="C183" s="124" t="s">
        <v>1303</v>
      </c>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c r="CF183" s="124"/>
      <c r="CG183" s="124"/>
      <c r="CH183" s="124"/>
    </row>
    <row r="184" spans="1:86" x14ac:dyDescent="0.3">
      <c r="A184" s="1672"/>
      <c r="B184" s="124"/>
      <c r="C184" s="124" t="s">
        <v>1304</v>
      </c>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c r="BY184" s="124"/>
      <c r="BZ184" s="124"/>
      <c r="CA184" s="124"/>
      <c r="CB184" s="124"/>
      <c r="CC184" s="124"/>
      <c r="CD184" s="124"/>
      <c r="CE184" s="124"/>
      <c r="CF184" s="124"/>
      <c r="CG184" s="124"/>
      <c r="CH184" s="124"/>
    </row>
    <row r="185" spans="1:86" x14ac:dyDescent="0.3">
      <c r="A185" s="1672"/>
      <c r="B185" s="124" t="s">
        <v>1305</v>
      </c>
      <c r="C185" s="124" t="s">
        <v>1303</v>
      </c>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row>
    <row r="186" spans="1:86" x14ac:dyDescent="0.3">
      <c r="A186" s="1672"/>
      <c r="B186" s="124"/>
      <c r="C186" s="124" t="s">
        <v>1304</v>
      </c>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row>
    <row r="187" spans="1:86" x14ac:dyDescent="0.3">
      <c r="A187" s="1672"/>
      <c r="B187" s="124" t="s">
        <v>1306</v>
      </c>
      <c r="C187" s="124" t="s">
        <v>1303</v>
      </c>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row>
    <row r="188" spans="1:86" x14ac:dyDescent="0.3">
      <c r="A188" s="1673"/>
      <c r="B188" s="124"/>
      <c r="C188" s="124" t="s">
        <v>1304</v>
      </c>
      <c r="D188" s="124">
        <v>200</v>
      </c>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c r="CF188" s="124"/>
      <c r="CG188" s="124"/>
      <c r="CH188" s="124"/>
    </row>
    <row r="189" spans="1:86" x14ac:dyDescent="0.3">
      <c r="A189" s="1671" t="s">
        <v>3073</v>
      </c>
      <c r="B189" s="124" t="s">
        <v>1302</v>
      </c>
      <c r="C189" s="124" t="s">
        <v>1303</v>
      </c>
      <c r="D189" s="124">
        <v>1324</v>
      </c>
      <c r="E189" s="124"/>
      <c r="F189" s="124">
        <v>220</v>
      </c>
      <c r="G189" s="124"/>
      <c r="H189" s="124"/>
      <c r="I189" s="124"/>
      <c r="J189" s="124"/>
      <c r="K189" s="124"/>
      <c r="L189" s="124">
        <v>1000</v>
      </c>
      <c r="M189" s="124"/>
      <c r="N189" s="124"/>
      <c r="O189" s="124"/>
      <c r="P189" s="124"/>
      <c r="Q189" s="124"/>
      <c r="R189" s="124"/>
      <c r="S189" s="124">
        <v>300</v>
      </c>
      <c r="T189" s="124">
        <v>50</v>
      </c>
      <c r="U189" s="124"/>
      <c r="V189" s="124"/>
      <c r="W189" s="124"/>
      <c r="X189" s="124"/>
      <c r="Y189" s="124"/>
      <c r="Z189" s="124"/>
      <c r="AA189" s="124"/>
      <c r="AB189" s="124"/>
      <c r="AC189" s="124"/>
      <c r="AD189" s="124">
        <v>3625</v>
      </c>
      <c r="AE189" s="124"/>
      <c r="AF189" s="124"/>
      <c r="AG189" s="124"/>
      <c r="AH189" s="124"/>
      <c r="AI189" s="124"/>
      <c r="AJ189" s="124"/>
      <c r="AK189" s="124"/>
      <c r="AL189" s="124">
        <v>3265</v>
      </c>
      <c r="AM189" s="124">
        <v>3567</v>
      </c>
      <c r="AN189" s="124"/>
      <c r="AO189" s="124"/>
      <c r="AP189" s="124"/>
      <c r="AQ189" s="124">
        <v>8252</v>
      </c>
      <c r="AR189" s="124"/>
      <c r="AS189" s="124"/>
      <c r="AT189" s="124"/>
      <c r="AU189" s="124"/>
      <c r="AV189" s="124"/>
      <c r="AW189" s="124"/>
      <c r="AX189" s="124"/>
      <c r="AY189" s="124"/>
      <c r="AZ189" s="124"/>
      <c r="BA189" s="124"/>
      <c r="BB189" s="124"/>
      <c r="BC189" s="124"/>
      <c r="BD189" s="124"/>
      <c r="BE189" s="124">
        <v>6779</v>
      </c>
      <c r="BF189" s="124"/>
      <c r="BG189" s="124"/>
      <c r="BH189" s="124"/>
      <c r="BI189" s="124"/>
      <c r="BJ189" s="124"/>
      <c r="BK189" s="124"/>
      <c r="BL189" s="124"/>
      <c r="BM189" s="124">
        <v>2545</v>
      </c>
      <c r="BN189" s="124"/>
      <c r="BO189" s="124">
        <v>230</v>
      </c>
      <c r="BP189" s="124"/>
      <c r="BQ189" s="124"/>
      <c r="BR189" s="124"/>
      <c r="BS189" s="124">
        <v>2955</v>
      </c>
      <c r="BT189" s="124"/>
      <c r="BU189" s="124"/>
      <c r="BV189" s="124"/>
      <c r="BW189" s="124">
        <v>1640</v>
      </c>
      <c r="BX189" s="124"/>
      <c r="BY189" s="124"/>
      <c r="BZ189" s="124"/>
      <c r="CA189" s="124"/>
      <c r="CB189" s="124"/>
      <c r="CC189" s="124"/>
      <c r="CD189" s="124"/>
      <c r="CE189" s="124"/>
      <c r="CF189" s="124"/>
      <c r="CG189" s="124"/>
      <c r="CH189" s="124"/>
    </row>
    <row r="190" spans="1:86" x14ac:dyDescent="0.3">
      <c r="A190" s="1672"/>
      <c r="B190" s="124"/>
      <c r="C190" s="124" t="s">
        <v>1304</v>
      </c>
      <c r="D190" s="124">
        <v>2510</v>
      </c>
      <c r="E190" s="124"/>
      <c r="F190" s="124">
        <v>600</v>
      </c>
      <c r="G190" s="124"/>
      <c r="H190" s="124"/>
      <c r="I190" s="124"/>
      <c r="J190" s="124"/>
      <c r="K190" s="124"/>
      <c r="L190" s="124">
        <v>300</v>
      </c>
      <c r="M190" s="124"/>
      <c r="N190" s="124"/>
      <c r="O190" s="124"/>
      <c r="P190" s="124"/>
      <c r="Q190" s="124"/>
      <c r="R190" s="124"/>
      <c r="S190" s="124">
        <v>300</v>
      </c>
      <c r="T190" s="124">
        <v>574</v>
      </c>
      <c r="U190" s="124"/>
      <c r="V190" s="124"/>
      <c r="W190" s="124"/>
      <c r="X190" s="124"/>
      <c r="Y190" s="124"/>
      <c r="Z190" s="124"/>
      <c r="AA190" s="124"/>
      <c r="AB190" s="124"/>
      <c r="AC190" s="124"/>
      <c r="AD190" s="124">
        <v>700</v>
      </c>
      <c r="AE190" s="124"/>
      <c r="AF190" s="124"/>
      <c r="AG190" s="124"/>
      <c r="AH190" s="124"/>
      <c r="AI190" s="124"/>
      <c r="AJ190" s="124"/>
      <c r="AK190" s="124"/>
      <c r="AL190" s="124">
        <v>350</v>
      </c>
      <c r="AM190" s="124">
        <v>300</v>
      </c>
      <c r="AN190" s="124"/>
      <c r="AO190" s="124"/>
      <c r="AP190" s="124"/>
      <c r="AQ190" s="124"/>
      <c r="AR190" s="124"/>
      <c r="AS190" s="124"/>
      <c r="AT190" s="124"/>
      <c r="AU190" s="124"/>
      <c r="AV190" s="124"/>
      <c r="AW190" s="124"/>
      <c r="AX190" s="124"/>
      <c r="AY190" s="124"/>
      <c r="AZ190" s="124"/>
      <c r="BA190" s="124"/>
      <c r="BB190" s="124"/>
      <c r="BC190" s="124"/>
      <c r="BD190" s="124"/>
      <c r="BE190" s="124">
        <v>6500</v>
      </c>
      <c r="BF190" s="124"/>
      <c r="BG190" s="124"/>
      <c r="BH190" s="124"/>
      <c r="BI190" s="124"/>
      <c r="BJ190" s="124">
        <v>15847</v>
      </c>
      <c r="BK190" s="124"/>
      <c r="BL190" s="124"/>
      <c r="BM190" s="124"/>
      <c r="BN190" s="124"/>
      <c r="BO190" s="124">
        <v>1181</v>
      </c>
      <c r="BP190" s="124"/>
      <c r="BQ190" s="124"/>
      <c r="BR190" s="124"/>
      <c r="BS190" s="124">
        <v>650</v>
      </c>
      <c r="BT190" s="124"/>
      <c r="BU190" s="124"/>
      <c r="BV190" s="124"/>
      <c r="BW190" s="124">
        <v>650</v>
      </c>
      <c r="BX190" s="124"/>
      <c r="BY190" s="124"/>
      <c r="BZ190" s="124"/>
      <c r="CA190" s="124"/>
      <c r="CB190" s="124"/>
      <c r="CC190" s="124"/>
      <c r="CD190" s="124"/>
      <c r="CE190" s="124"/>
      <c r="CF190" s="124"/>
      <c r="CG190" s="124"/>
      <c r="CH190" s="124"/>
    </row>
    <row r="191" spans="1:86" x14ac:dyDescent="0.3">
      <c r="A191" s="1672"/>
      <c r="B191" s="124" t="s">
        <v>1305</v>
      </c>
      <c r="C191" s="124" t="s">
        <v>1303</v>
      </c>
      <c r="D191" s="124"/>
      <c r="E191" s="124"/>
      <c r="F191" s="124">
        <v>410</v>
      </c>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v>638</v>
      </c>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row>
    <row r="192" spans="1:86" x14ac:dyDescent="0.3">
      <c r="A192" s="1672"/>
      <c r="B192" s="124"/>
      <c r="C192" s="124" t="s">
        <v>1304</v>
      </c>
      <c r="D192" s="124"/>
      <c r="E192" s="124"/>
      <c r="F192" s="124">
        <v>2252</v>
      </c>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v>12455</v>
      </c>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row>
    <row r="193" spans="1:86" x14ac:dyDescent="0.3">
      <c r="A193" s="1672"/>
      <c r="B193" s="124" t="s">
        <v>1306</v>
      </c>
      <c r="C193" s="124" t="s">
        <v>1303</v>
      </c>
      <c r="D193" s="124">
        <v>30</v>
      </c>
      <c r="E193" s="124"/>
      <c r="F193" s="124">
        <v>500</v>
      </c>
      <c r="G193" s="124"/>
      <c r="H193" s="124"/>
      <c r="I193" s="124"/>
      <c r="J193" s="124"/>
      <c r="K193" s="124"/>
      <c r="L193" s="124">
        <v>50</v>
      </c>
      <c r="M193" s="124"/>
      <c r="N193" s="124"/>
      <c r="O193" s="124"/>
      <c r="P193" s="124"/>
      <c r="Q193" s="124"/>
      <c r="R193" s="124"/>
      <c r="S193" s="124">
        <v>20</v>
      </c>
      <c r="T193" s="124">
        <v>20</v>
      </c>
      <c r="U193" s="124"/>
      <c r="V193" s="124"/>
      <c r="W193" s="124"/>
      <c r="X193" s="124"/>
      <c r="Y193" s="124"/>
      <c r="Z193" s="124"/>
      <c r="AA193" s="124"/>
      <c r="AB193" s="124"/>
      <c r="AC193" s="124"/>
      <c r="AD193" s="124">
        <v>1000</v>
      </c>
      <c r="AE193" s="124"/>
      <c r="AF193" s="124"/>
      <c r="AG193" s="124"/>
      <c r="AH193" s="124"/>
      <c r="AI193" s="124"/>
      <c r="AJ193" s="124"/>
      <c r="AK193" s="124"/>
      <c r="AL193" s="124">
        <v>500</v>
      </c>
      <c r="AM193" s="124"/>
      <c r="AN193" s="124"/>
      <c r="AO193" s="124"/>
      <c r="AP193" s="124"/>
      <c r="AQ193" s="124">
        <v>10000</v>
      </c>
      <c r="AR193" s="124"/>
      <c r="AS193" s="124"/>
      <c r="AT193" s="124"/>
      <c r="AU193" s="124"/>
      <c r="AV193" s="124"/>
      <c r="AW193" s="124"/>
      <c r="AX193" s="124"/>
      <c r="AY193" s="124"/>
      <c r="AZ193" s="124"/>
      <c r="BA193" s="124"/>
      <c r="BB193" s="124"/>
      <c r="BC193" s="124"/>
      <c r="BD193" s="124"/>
      <c r="BE193" s="124">
        <v>1864</v>
      </c>
      <c r="BF193" s="124"/>
      <c r="BG193" s="124"/>
      <c r="BH193" s="124"/>
      <c r="BI193" s="124"/>
      <c r="BJ193" s="124"/>
      <c r="BK193" s="124"/>
      <c r="BL193" s="124"/>
      <c r="BM193" s="124"/>
      <c r="BN193" s="124"/>
      <c r="BO193" s="124">
        <v>20</v>
      </c>
      <c r="BP193" s="124"/>
      <c r="BQ193" s="124"/>
      <c r="BR193" s="124"/>
      <c r="BS193" s="124">
        <v>352</v>
      </c>
      <c r="BT193" s="124"/>
      <c r="BU193" s="124"/>
      <c r="BV193" s="124"/>
      <c r="BW193" s="124"/>
      <c r="BX193" s="124"/>
      <c r="BY193" s="124"/>
      <c r="BZ193" s="124"/>
      <c r="CA193" s="124"/>
      <c r="CB193" s="124"/>
      <c r="CC193" s="124"/>
      <c r="CD193" s="124"/>
      <c r="CE193" s="124"/>
      <c r="CF193" s="124"/>
      <c r="CG193" s="124"/>
      <c r="CH193" s="124"/>
    </row>
    <row r="194" spans="1:86" x14ac:dyDescent="0.3">
      <c r="A194" s="1672"/>
      <c r="B194" s="124"/>
      <c r="C194" s="124" t="s">
        <v>1304</v>
      </c>
      <c r="D194" s="124">
        <v>1400</v>
      </c>
      <c r="E194" s="124"/>
      <c r="F194" s="124">
        <v>2000</v>
      </c>
      <c r="G194" s="124"/>
      <c r="H194" s="124"/>
      <c r="I194" s="124"/>
      <c r="J194" s="124"/>
      <c r="K194" s="124"/>
      <c r="L194" s="124">
        <v>600</v>
      </c>
      <c r="M194" s="124"/>
      <c r="N194" s="124"/>
      <c r="O194" s="124"/>
      <c r="P194" s="124"/>
      <c r="Q194" s="124"/>
      <c r="R194" s="124"/>
      <c r="S194" s="124">
        <v>600</v>
      </c>
      <c r="T194" s="124">
        <v>1528</v>
      </c>
      <c r="U194" s="124"/>
      <c r="V194" s="124"/>
      <c r="W194" s="124"/>
      <c r="X194" s="124"/>
      <c r="Y194" s="124"/>
      <c r="Z194" s="124"/>
      <c r="AA194" s="124"/>
      <c r="AB194" s="124"/>
      <c r="AC194" s="124"/>
      <c r="AD194" s="124">
        <v>1550</v>
      </c>
      <c r="AE194" s="124"/>
      <c r="AF194" s="124"/>
      <c r="AG194" s="124"/>
      <c r="AH194" s="124"/>
      <c r="AI194" s="124">
        <v>150</v>
      </c>
      <c r="AJ194" s="124"/>
      <c r="AK194" s="124"/>
      <c r="AL194" s="124">
        <v>1300</v>
      </c>
      <c r="AM194" s="124"/>
      <c r="AN194" s="124"/>
      <c r="AO194" s="124"/>
      <c r="AP194" s="124"/>
      <c r="AQ194" s="124"/>
      <c r="AR194" s="124"/>
      <c r="AS194" s="124"/>
      <c r="AT194" s="124"/>
      <c r="AU194" s="124"/>
      <c r="AV194" s="124"/>
      <c r="AW194" s="124"/>
      <c r="AX194" s="124"/>
      <c r="AY194" s="124"/>
      <c r="AZ194" s="124"/>
      <c r="BA194" s="124"/>
      <c r="BB194" s="124"/>
      <c r="BC194" s="124"/>
      <c r="BD194" s="124"/>
      <c r="BE194" s="124">
        <v>8000</v>
      </c>
      <c r="BF194" s="124"/>
      <c r="BG194" s="124"/>
      <c r="BH194" s="124"/>
      <c r="BI194" s="124"/>
      <c r="BJ194" s="124">
        <v>10800</v>
      </c>
      <c r="BK194" s="124"/>
      <c r="BL194" s="124"/>
      <c r="BM194" s="124"/>
      <c r="BN194" s="124"/>
      <c r="BO194" s="124">
        <v>177</v>
      </c>
      <c r="BP194" s="124"/>
      <c r="BQ194" s="124"/>
      <c r="BR194" s="124"/>
      <c r="BS194" s="124">
        <v>2000</v>
      </c>
      <c r="BT194" s="124"/>
      <c r="BU194" s="124"/>
      <c r="BV194" s="124"/>
      <c r="BW194" s="124">
        <v>1000</v>
      </c>
      <c r="BX194" s="124"/>
      <c r="BY194" s="124"/>
      <c r="BZ194" s="124"/>
      <c r="CA194" s="124"/>
      <c r="CB194" s="124"/>
      <c r="CC194" s="124"/>
      <c r="CD194" s="124"/>
      <c r="CE194" s="124"/>
      <c r="CF194" s="124"/>
      <c r="CG194" s="124"/>
      <c r="CH194" s="124"/>
    </row>
    <row r="195" spans="1:86" x14ac:dyDescent="0.3">
      <c r="A195" s="1672"/>
      <c r="B195" s="124" t="s">
        <v>1307</v>
      </c>
      <c r="C195" s="124" t="s">
        <v>1303</v>
      </c>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row>
    <row r="196" spans="1:86" x14ac:dyDescent="0.3">
      <c r="A196" s="1673"/>
      <c r="B196" s="124"/>
      <c r="C196" s="124" t="s">
        <v>1304</v>
      </c>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v>7806</v>
      </c>
      <c r="CA196" s="124"/>
      <c r="CB196" s="124"/>
      <c r="CC196" s="124"/>
      <c r="CD196" s="124"/>
      <c r="CE196" s="124"/>
      <c r="CF196" s="124"/>
      <c r="CG196" s="124"/>
      <c r="CH196" s="124"/>
    </row>
    <row r="197" spans="1:86" x14ac:dyDescent="0.3">
      <c r="A197" s="1643" t="s">
        <v>3269</v>
      </c>
      <c r="B197" s="124" t="s">
        <v>1302</v>
      </c>
      <c r="C197" s="124" t="s">
        <v>1303</v>
      </c>
      <c r="D197" s="124">
        <v>132</v>
      </c>
      <c r="E197" s="124">
        <v>12</v>
      </c>
      <c r="F197" s="124">
        <v>36</v>
      </c>
      <c r="G197" s="124"/>
      <c r="H197" s="124">
        <v>12</v>
      </c>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v>6</v>
      </c>
      <c r="AI197" s="124"/>
      <c r="AJ197" s="124"/>
      <c r="AK197" s="124"/>
      <c r="AL197" s="124"/>
      <c r="AM197" s="124"/>
      <c r="AN197" s="124"/>
      <c r="AO197" s="124"/>
      <c r="AP197" s="124"/>
      <c r="AQ197" s="124"/>
      <c r="AR197" s="124">
        <v>12</v>
      </c>
      <c r="AS197" s="124"/>
      <c r="AT197" s="124"/>
      <c r="AU197" s="124">
        <v>5</v>
      </c>
      <c r="AV197" s="124"/>
      <c r="AW197" s="124"/>
      <c r="AX197" s="124"/>
      <c r="AY197" s="124">
        <v>8</v>
      </c>
      <c r="AZ197" s="124"/>
      <c r="BA197" s="124"/>
      <c r="BB197" s="124"/>
      <c r="BC197" s="124"/>
      <c r="BD197" s="124"/>
      <c r="BE197" s="124"/>
      <c r="BF197" s="124"/>
      <c r="BG197" s="124"/>
      <c r="BH197" s="124"/>
      <c r="BI197" s="124"/>
      <c r="BJ197" s="124"/>
      <c r="BK197" s="124"/>
      <c r="BL197" s="124"/>
      <c r="BM197" s="124"/>
      <c r="BN197" s="124">
        <v>36</v>
      </c>
      <c r="BO197" s="124"/>
      <c r="BP197" s="124"/>
      <c r="BQ197" s="124"/>
      <c r="BR197" s="124"/>
      <c r="BS197" s="124"/>
      <c r="BT197" s="124"/>
      <c r="BU197" s="124"/>
      <c r="BV197" s="124"/>
      <c r="BW197" s="124">
        <v>5</v>
      </c>
      <c r="BX197" s="124"/>
      <c r="BY197" s="124"/>
      <c r="BZ197" s="124"/>
      <c r="CA197" s="124"/>
      <c r="CB197" s="124"/>
      <c r="CC197" s="124"/>
      <c r="CD197" s="124"/>
      <c r="CE197" s="124"/>
      <c r="CF197" s="124"/>
      <c r="CG197" s="124"/>
      <c r="CH197" s="124"/>
    </row>
    <row r="198" spans="1:86" x14ac:dyDescent="0.3">
      <c r="A198" s="1644"/>
      <c r="B198" s="124"/>
      <c r="C198" s="124" t="s">
        <v>1304</v>
      </c>
      <c r="D198" s="124">
        <v>555</v>
      </c>
      <c r="E198" s="124">
        <v>50</v>
      </c>
      <c r="F198" s="124">
        <v>30</v>
      </c>
      <c r="G198" s="124"/>
      <c r="H198" s="124">
        <v>30</v>
      </c>
      <c r="I198" s="124"/>
      <c r="J198" s="124">
        <v>36</v>
      </c>
      <c r="K198" s="124"/>
      <c r="L198" s="124"/>
      <c r="M198" s="124">
        <v>72</v>
      </c>
      <c r="N198" s="124"/>
      <c r="O198" s="124"/>
      <c r="P198" s="124"/>
      <c r="Q198" s="124"/>
      <c r="R198" s="124"/>
      <c r="S198" s="124"/>
      <c r="T198" s="124"/>
      <c r="U198" s="124"/>
      <c r="V198" s="124"/>
      <c r="W198" s="124"/>
      <c r="X198" s="124"/>
      <c r="Y198" s="124"/>
      <c r="Z198" s="124">
        <v>48</v>
      </c>
      <c r="AA198" s="124"/>
      <c r="AB198" s="124"/>
      <c r="AC198" s="124"/>
      <c r="AD198" s="124"/>
      <c r="AE198" s="124"/>
      <c r="AF198" s="124">
        <v>12</v>
      </c>
      <c r="AG198" s="124">
        <v>72</v>
      </c>
      <c r="AH198" s="124">
        <v>6</v>
      </c>
      <c r="AI198" s="124"/>
      <c r="AJ198" s="124"/>
      <c r="AK198" s="124"/>
      <c r="AL198" s="124"/>
      <c r="AM198" s="124"/>
      <c r="AN198" s="124"/>
      <c r="AO198" s="124"/>
      <c r="AP198" s="124"/>
      <c r="AQ198" s="124"/>
      <c r="AR198" s="124"/>
      <c r="AS198" s="124"/>
      <c r="AT198" s="124"/>
      <c r="AU198" s="124">
        <v>20</v>
      </c>
      <c r="AV198" s="124"/>
      <c r="AW198" s="124"/>
      <c r="AX198" s="124"/>
      <c r="AY198" s="124">
        <v>10</v>
      </c>
      <c r="AZ198" s="124"/>
      <c r="BA198" s="124"/>
      <c r="BB198" s="124"/>
      <c r="BC198" s="124">
        <v>25</v>
      </c>
      <c r="BD198" s="124">
        <v>10</v>
      </c>
      <c r="BE198" s="124"/>
      <c r="BF198" s="124">
        <v>12</v>
      </c>
      <c r="BG198" s="124"/>
      <c r="BH198" s="124"/>
      <c r="BI198" s="124">
        <v>12</v>
      </c>
      <c r="BJ198" s="124"/>
      <c r="BK198" s="124"/>
      <c r="BL198" s="124"/>
      <c r="BM198" s="124"/>
      <c r="BN198" s="124">
        <v>100</v>
      </c>
      <c r="BO198" s="124"/>
      <c r="BP198" s="124"/>
      <c r="BQ198" s="124"/>
      <c r="BR198" s="124"/>
      <c r="BS198" s="124"/>
      <c r="BT198" s="124"/>
      <c r="BU198" s="124"/>
      <c r="BV198" s="124"/>
      <c r="BW198" s="124">
        <v>10</v>
      </c>
      <c r="BX198" s="124"/>
      <c r="BY198" s="124"/>
      <c r="BZ198" s="124"/>
      <c r="CA198" s="124"/>
      <c r="CB198" s="124"/>
      <c r="CC198" s="124"/>
      <c r="CD198" s="124"/>
      <c r="CE198" s="124"/>
      <c r="CF198" s="124"/>
      <c r="CG198" s="124"/>
      <c r="CH198" s="124"/>
    </row>
    <row r="199" spans="1:86" x14ac:dyDescent="0.3">
      <c r="A199" s="1644"/>
      <c r="B199" s="124" t="s">
        <v>1305</v>
      </c>
      <c r="C199" s="124" t="s">
        <v>1303</v>
      </c>
      <c r="D199" s="124">
        <v>10</v>
      </c>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v>10</v>
      </c>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row>
    <row r="200" spans="1:86" x14ac:dyDescent="0.3">
      <c r="A200" s="1644"/>
      <c r="B200" s="124"/>
      <c r="C200" s="124" t="s">
        <v>1304</v>
      </c>
      <c r="D200" s="124">
        <v>75</v>
      </c>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v>20</v>
      </c>
      <c r="BG200" s="124">
        <v>30</v>
      </c>
      <c r="BH200" s="124"/>
      <c r="BI200" s="124"/>
      <c r="BJ200" s="124"/>
      <c r="BK200" s="124"/>
      <c r="BL200" s="124"/>
      <c r="BM200" s="124"/>
      <c r="BN200" s="124">
        <v>25</v>
      </c>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row>
    <row r="201" spans="1:86" x14ac:dyDescent="0.3">
      <c r="A201" s="1645"/>
      <c r="B201" s="124" t="s">
        <v>1306</v>
      </c>
      <c r="C201" s="124" t="s">
        <v>1303</v>
      </c>
      <c r="D201" s="124">
        <v>26</v>
      </c>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v>6</v>
      </c>
      <c r="AI201" s="124"/>
      <c r="AJ201" s="124"/>
      <c r="AK201" s="124"/>
      <c r="AL201" s="124"/>
      <c r="AM201" s="124"/>
      <c r="AN201" s="124"/>
      <c r="AO201" s="124"/>
      <c r="AP201" s="124"/>
      <c r="AQ201" s="124"/>
      <c r="AR201" s="124">
        <v>6</v>
      </c>
      <c r="AS201" s="124"/>
      <c r="AT201" s="124"/>
      <c r="AU201" s="124">
        <v>5</v>
      </c>
      <c r="AV201" s="124"/>
      <c r="AW201" s="124"/>
      <c r="AX201" s="124"/>
      <c r="AY201" s="124">
        <v>4</v>
      </c>
      <c r="AZ201" s="124"/>
      <c r="BA201" s="124"/>
      <c r="BB201" s="124"/>
      <c r="BC201" s="124"/>
      <c r="BD201" s="124"/>
      <c r="BE201" s="124"/>
      <c r="BF201" s="124"/>
      <c r="BG201" s="124"/>
      <c r="BH201" s="124"/>
      <c r="BI201" s="124"/>
      <c r="BJ201" s="124"/>
      <c r="BK201" s="124"/>
      <c r="BL201" s="124"/>
      <c r="BM201" s="124"/>
      <c r="BN201" s="124">
        <v>5</v>
      </c>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row>
    <row r="202" spans="1:86" x14ac:dyDescent="0.3">
      <c r="A202" s="1643" t="s">
        <v>3283</v>
      </c>
      <c r="B202" s="124"/>
      <c r="C202" s="124" t="s">
        <v>1304</v>
      </c>
      <c r="D202" s="124">
        <v>692</v>
      </c>
      <c r="E202" s="124">
        <v>100</v>
      </c>
      <c r="F202" s="124">
        <v>50</v>
      </c>
      <c r="G202" s="124"/>
      <c r="H202" s="124">
        <v>120</v>
      </c>
      <c r="I202" s="124"/>
      <c r="J202" s="124"/>
      <c r="K202" s="124"/>
      <c r="L202" s="124"/>
      <c r="M202" s="124">
        <v>48</v>
      </c>
      <c r="N202" s="124"/>
      <c r="O202" s="124"/>
      <c r="P202" s="124"/>
      <c r="Q202" s="124"/>
      <c r="R202" s="124"/>
      <c r="S202" s="124"/>
      <c r="T202" s="124"/>
      <c r="U202" s="124"/>
      <c r="V202" s="124"/>
      <c r="W202" s="124"/>
      <c r="X202" s="124"/>
      <c r="Y202" s="124"/>
      <c r="Z202" s="124">
        <v>36</v>
      </c>
      <c r="AA202" s="124"/>
      <c r="AB202" s="124"/>
      <c r="AC202" s="124"/>
      <c r="AD202" s="124"/>
      <c r="AE202" s="124"/>
      <c r="AF202" s="124"/>
      <c r="AG202" s="124">
        <v>12</v>
      </c>
      <c r="AH202" s="124">
        <v>6</v>
      </c>
      <c r="AI202" s="124"/>
      <c r="AJ202" s="124"/>
      <c r="AK202" s="124"/>
      <c r="AL202" s="124"/>
      <c r="AM202" s="124"/>
      <c r="AN202" s="124"/>
      <c r="AO202" s="124"/>
      <c r="AP202" s="124"/>
      <c r="AQ202" s="124"/>
      <c r="AR202" s="124"/>
      <c r="AS202" s="124"/>
      <c r="AT202" s="124"/>
      <c r="AU202" s="124">
        <v>20</v>
      </c>
      <c r="AV202" s="124"/>
      <c r="AW202" s="124"/>
      <c r="AX202" s="124"/>
      <c r="AY202" s="124">
        <v>6</v>
      </c>
      <c r="AZ202" s="124"/>
      <c r="BA202" s="124"/>
      <c r="BB202" s="124"/>
      <c r="BC202" s="124">
        <v>25</v>
      </c>
      <c r="BD202" s="124">
        <v>24</v>
      </c>
      <c r="BE202" s="124"/>
      <c r="BF202" s="124">
        <v>200</v>
      </c>
      <c r="BG202" s="124">
        <v>20</v>
      </c>
      <c r="BH202" s="124" t="s">
        <v>3271</v>
      </c>
      <c r="BI202" s="124"/>
      <c r="BJ202" s="124"/>
      <c r="BK202" s="124"/>
      <c r="BL202" s="124"/>
      <c r="BM202" s="124"/>
      <c r="BN202" s="124">
        <v>25</v>
      </c>
      <c r="BO202" s="124"/>
      <c r="BP202" s="124"/>
      <c r="BQ202" s="124"/>
      <c r="BR202" s="124"/>
      <c r="BS202" s="124"/>
      <c r="BT202" s="124"/>
      <c r="BU202" s="124"/>
      <c r="BV202" s="124"/>
      <c r="BW202" s="124">
        <v>0</v>
      </c>
      <c r="BX202" s="124"/>
      <c r="BY202" s="124"/>
      <c r="BZ202" s="124"/>
      <c r="CA202" s="124"/>
      <c r="CB202" s="124"/>
      <c r="CC202" s="124"/>
      <c r="CD202" s="124"/>
      <c r="CE202" s="124"/>
      <c r="CF202" s="124"/>
      <c r="CG202" s="124"/>
      <c r="CH202" s="124"/>
    </row>
    <row r="203" spans="1:86" x14ac:dyDescent="0.3">
      <c r="A203" s="1644"/>
      <c r="B203" s="124" t="s">
        <v>1302</v>
      </c>
      <c r="C203" s="124" t="s">
        <v>1303</v>
      </c>
      <c r="D203" s="124">
        <v>500</v>
      </c>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v>500</v>
      </c>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row>
    <row r="204" spans="1:86" x14ac:dyDescent="0.3">
      <c r="A204" s="1644"/>
      <c r="B204" s="124"/>
      <c r="C204" s="124" t="s">
        <v>1304</v>
      </c>
      <c r="D204" s="124">
        <v>500</v>
      </c>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v>500</v>
      </c>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c r="CF204" s="124"/>
      <c r="CG204" s="124"/>
      <c r="CH204" s="124"/>
    </row>
    <row r="205" spans="1:86" x14ac:dyDescent="0.3">
      <c r="A205" s="1644"/>
      <c r="B205" s="124" t="s">
        <v>1305</v>
      </c>
      <c r="C205" s="124" t="s">
        <v>1303</v>
      </c>
      <c r="D205" s="124">
        <v>1000</v>
      </c>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v>1000</v>
      </c>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row>
    <row r="206" spans="1:86" x14ac:dyDescent="0.3">
      <c r="A206" s="1644"/>
      <c r="B206" s="124"/>
      <c r="C206" s="124" t="s">
        <v>1304</v>
      </c>
      <c r="D206" s="124">
        <v>2000</v>
      </c>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v>1000</v>
      </c>
      <c r="BF206" s="124">
        <v>1000</v>
      </c>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row>
    <row r="207" spans="1:86" x14ac:dyDescent="0.3">
      <c r="A207" s="1644"/>
      <c r="B207" s="124" t="s">
        <v>1306</v>
      </c>
      <c r="C207" s="124" t="s">
        <v>1303</v>
      </c>
      <c r="D207" s="124">
        <v>2000</v>
      </c>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v>2000</v>
      </c>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row>
    <row r="208" spans="1:86" x14ac:dyDescent="0.3">
      <c r="A208" s="1645"/>
      <c r="B208" s="124"/>
      <c r="C208" s="124" t="s">
        <v>1304</v>
      </c>
      <c r="D208" s="124">
        <v>4000</v>
      </c>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v>3000</v>
      </c>
      <c r="BF208" s="124">
        <v>1000</v>
      </c>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row>
    <row r="209" spans="1:86" x14ac:dyDescent="0.3">
      <c r="A209" s="1643" t="s">
        <v>3306</v>
      </c>
      <c r="B209" s="124" t="s">
        <v>1302</v>
      </c>
      <c r="C209" s="124" t="s">
        <v>1303</v>
      </c>
      <c r="D209" s="124">
        <v>8916</v>
      </c>
      <c r="E209" s="124">
        <v>160</v>
      </c>
      <c r="F209" s="124"/>
      <c r="G209" s="124"/>
      <c r="H209" s="124"/>
      <c r="I209" s="124"/>
      <c r="J209" s="124"/>
      <c r="K209" s="124"/>
      <c r="L209" s="124"/>
      <c r="M209" s="124">
        <v>180</v>
      </c>
      <c r="N209" s="124"/>
      <c r="O209" s="124"/>
      <c r="P209" s="124"/>
      <c r="Q209" s="124"/>
      <c r="R209" s="124"/>
      <c r="S209" s="124"/>
      <c r="T209" s="124"/>
      <c r="U209" s="124"/>
      <c r="V209" s="124"/>
      <c r="W209" s="124"/>
      <c r="X209" s="124"/>
      <c r="Y209" s="124"/>
      <c r="Z209" s="124"/>
      <c r="AA209" s="124"/>
      <c r="AB209" s="124"/>
      <c r="AC209" s="124"/>
      <c r="AD209" s="124"/>
      <c r="AE209" s="124">
        <v>300</v>
      </c>
      <c r="AF209" s="124"/>
      <c r="AG209" s="124"/>
      <c r="AH209" s="124"/>
      <c r="AI209" s="124"/>
      <c r="AJ209" s="124"/>
      <c r="AK209" s="124"/>
      <c r="AL209" s="124"/>
      <c r="AM209" s="124">
        <v>120</v>
      </c>
      <c r="AN209" s="124">
        <v>140</v>
      </c>
      <c r="AO209" s="124"/>
      <c r="AP209" s="124"/>
      <c r="AQ209" s="124"/>
      <c r="AR209" s="124">
        <v>7292</v>
      </c>
      <c r="AS209" s="124"/>
      <c r="AT209" s="124"/>
      <c r="AU209" s="124"/>
      <c r="AV209" s="124">
        <v>166</v>
      </c>
      <c r="AW209" s="124"/>
      <c r="AX209" s="124"/>
      <c r="AY209" s="124"/>
      <c r="AZ209" s="124"/>
      <c r="BA209" s="124"/>
      <c r="BB209" s="124"/>
      <c r="BC209" s="124"/>
      <c r="BD209" s="124">
        <v>300</v>
      </c>
      <c r="BE209" s="124"/>
      <c r="BF209" s="124"/>
      <c r="BG209" s="124"/>
      <c r="BH209" s="124"/>
      <c r="BI209" s="124"/>
      <c r="BJ209" s="124"/>
      <c r="BK209" s="124"/>
      <c r="BL209" s="124"/>
      <c r="BM209" s="124"/>
      <c r="BN209" s="124"/>
      <c r="BO209" s="124"/>
      <c r="BP209" s="124"/>
      <c r="BQ209" s="124">
        <v>158</v>
      </c>
      <c r="BR209" s="124"/>
      <c r="BS209" s="124"/>
      <c r="BT209" s="124">
        <v>100</v>
      </c>
      <c r="BU209" s="124"/>
      <c r="BV209" s="124"/>
      <c r="BW209" s="124"/>
      <c r="BX209" s="124"/>
      <c r="BY209" s="124"/>
      <c r="BZ209" s="124"/>
      <c r="CA209" s="124"/>
      <c r="CB209" s="124"/>
      <c r="CC209" s="124"/>
      <c r="CD209" s="124"/>
      <c r="CE209" s="124"/>
      <c r="CF209" s="124"/>
      <c r="CG209" s="124"/>
      <c r="CH209" s="124"/>
    </row>
    <row r="210" spans="1:86" x14ac:dyDescent="0.3">
      <c r="A210" s="1644"/>
      <c r="B210" s="124"/>
      <c r="C210" s="124" t="s">
        <v>1304</v>
      </c>
      <c r="D210" s="124">
        <v>36957</v>
      </c>
      <c r="E210" s="124">
        <v>1431</v>
      </c>
      <c r="F210" s="124"/>
      <c r="G210" s="124"/>
      <c r="H210" s="124"/>
      <c r="I210" s="124"/>
      <c r="J210" s="124">
        <v>1464</v>
      </c>
      <c r="K210" s="124"/>
      <c r="L210" s="124"/>
      <c r="M210" s="124">
        <v>1500</v>
      </c>
      <c r="N210" s="124"/>
      <c r="O210" s="124"/>
      <c r="P210" s="124"/>
      <c r="Q210" s="124"/>
      <c r="R210" s="124"/>
      <c r="S210" s="124"/>
      <c r="T210" s="124"/>
      <c r="U210" s="124">
        <v>1240</v>
      </c>
      <c r="V210" s="124"/>
      <c r="W210" s="124"/>
      <c r="X210" s="124"/>
      <c r="Y210" s="124"/>
      <c r="Z210" s="124"/>
      <c r="AA210" s="124"/>
      <c r="AB210" s="124"/>
      <c r="AC210" s="124"/>
      <c r="AD210" s="124"/>
      <c r="AE210" s="124">
        <v>2100</v>
      </c>
      <c r="AF210" s="124"/>
      <c r="AG210" s="124"/>
      <c r="AH210" s="124"/>
      <c r="AI210" s="124"/>
      <c r="AJ210" s="124"/>
      <c r="AK210" s="124"/>
      <c r="AL210" s="124"/>
      <c r="AM210" s="124">
        <v>500</v>
      </c>
      <c r="AN210" s="124">
        <v>1100</v>
      </c>
      <c r="AO210" s="124"/>
      <c r="AP210" s="124"/>
      <c r="AQ210" s="124"/>
      <c r="AR210" s="124"/>
      <c r="AS210" s="124"/>
      <c r="AT210" s="124"/>
      <c r="AU210" s="124"/>
      <c r="AV210" s="124">
        <v>3300</v>
      </c>
      <c r="AW210" s="124">
        <v>2876</v>
      </c>
      <c r="AX210" s="124"/>
      <c r="AY210" s="124">
        <v>606</v>
      </c>
      <c r="AZ210" s="124"/>
      <c r="BA210" s="124"/>
      <c r="BB210" s="124"/>
      <c r="BC210" s="124"/>
      <c r="BD210" s="124"/>
      <c r="BE210" s="124"/>
      <c r="BF210" s="124">
        <v>1200</v>
      </c>
      <c r="BG210" s="124">
        <v>1200</v>
      </c>
      <c r="BH210" s="124"/>
      <c r="BI210" s="124"/>
      <c r="BJ210" s="124"/>
      <c r="BK210" s="124">
        <v>9840</v>
      </c>
      <c r="BL210" s="124"/>
      <c r="BM210" s="124"/>
      <c r="BN210" s="124"/>
      <c r="BO210" s="124"/>
      <c r="BP210" s="124">
        <v>500</v>
      </c>
      <c r="BQ210" s="124">
        <v>5300</v>
      </c>
      <c r="BR210" s="124"/>
      <c r="BS210" s="124"/>
      <c r="BT210" s="124">
        <v>1800</v>
      </c>
      <c r="BU210" s="124"/>
      <c r="BV210" s="124"/>
      <c r="BW210" s="124"/>
      <c r="BX210" s="124">
        <v>1000</v>
      </c>
      <c r="BY210" s="124"/>
      <c r="BZ210" s="124"/>
      <c r="CA210" s="124"/>
      <c r="CB210" s="124"/>
      <c r="CC210" s="124"/>
      <c r="CD210" s="124"/>
      <c r="CE210" s="124"/>
      <c r="CF210" s="124"/>
      <c r="CG210" s="124"/>
      <c r="CH210" s="124"/>
    </row>
    <row r="211" spans="1:86" x14ac:dyDescent="0.3">
      <c r="A211" s="1644"/>
      <c r="B211" s="124" t="s">
        <v>1305</v>
      </c>
      <c r="C211" s="124" t="s">
        <v>1303</v>
      </c>
      <c r="D211" s="124">
        <v>3530</v>
      </c>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v>10</v>
      </c>
      <c r="AN211" s="124">
        <v>20</v>
      </c>
      <c r="AO211" s="124"/>
      <c r="AP211" s="124"/>
      <c r="AQ211" s="124"/>
      <c r="AR211" s="124">
        <v>3120</v>
      </c>
      <c r="AS211" s="124"/>
      <c r="AT211" s="124"/>
      <c r="AU211" s="124"/>
      <c r="AV211" s="124"/>
      <c r="AW211" s="124"/>
      <c r="AX211" s="124"/>
      <c r="AY211" s="124"/>
      <c r="AZ211" s="124"/>
      <c r="BA211" s="124"/>
      <c r="BB211" s="124"/>
      <c r="BC211" s="124"/>
      <c r="BD211" s="124">
        <v>300</v>
      </c>
      <c r="BE211" s="124"/>
      <c r="BF211" s="124"/>
      <c r="BG211" s="124">
        <v>60</v>
      </c>
      <c r="BH211" s="124"/>
      <c r="BI211" s="124"/>
      <c r="BJ211" s="124"/>
      <c r="BK211" s="124"/>
      <c r="BL211" s="124"/>
      <c r="BM211" s="124"/>
      <c r="BN211" s="124"/>
      <c r="BO211" s="124"/>
      <c r="BP211" s="124"/>
      <c r="BQ211" s="124"/>
      <c r="BR211" s="124"/>
      <c r="BS211" s="124"/>
      <c r="BT211" s="124">
        <v>20</v>
      </c>
      <c r="BU211" s="124"/>
      <c r="BV211" s="124"/>
      <c r="BW211" s="124"/>
      <c r="BX211" s="124"/>
      <c r="BY211" s="124"/>
      <c r="BZ211" s="124"/>
      <c r="CA211" s="124"/>
      <c r="CB211" s="124"/>
      <c r="CC211" s="124"/>
      <c r="CD211" s="124"/>
      <c r="CE211" s="124"/>
      <c r="CF211" s="124"/>
      <c r="CG211" s="124"/>
      <c r="CH211" s="124"/>
    </row>
    <row r="212" spans="1:86" x14ac:dyDescent="0.3">
      <c r="A212" s="1644"/>
      <c r="B212" s="124"/>
      <c r="C212" s="124" t="s">
        <v>1304</v>
      </c>
      <c r="D212" s="124">
        <v>8021</v>
      </c>
      <c r="E212" s="124"/>
      <c r="F212" s="124"/>
      <c r="G212" s="124"/>
      <c r="H212" s="124"/>
      <c r="I212" s="124"/>
      <c r="J212" s="124"/>
      <c r="K212" s="124"/>
      <c r="L212" s="124"/>
      <c r="M212" s="124"/>
      <c r="N212" s="124"/>
      <c r="O212" s="124"/>
      <c r="P212" s="124"/>
      <c r="Q212" s="124"/>
      <c r="R212" s="124"/>
      <c r="S212" s="124"/>
      <c r="T212" s="124"/>
      <c r="U212" s="124">
        <v>240</v>
      </c>
      <c r="V212" s="124"/>
      <c r="W212" s="124"/>
      <c r="X212" s="124"/>
      <c r="Y212" s="124"/>
      <c r="Z212" s="124"/>
      <c r="AA212" s="124"/>
      <c r="AB212" s="124"/>
      <c r="AC212" s="124"/>
      <c r="AD212" s="124"/>
      <c r="AE212" s="124">
        <v>480</v>
      </c>
      <c r="AF212" s="124"/>
      <c r="AG212" s="124"/>
      <c r="AH212" s="124"/>
      <c r="AI212" s="124"/>
      <c r="AJ212" s="124">
        <v>120</v>
      </c>
      <c r="AK212" s="124"/>
      <c r="AL212" s="124"/>
      <c r="AM212" s="124">
        <v>170</v>
      </c>
      <c r="AN212" s="124">
        <v>220</v>
      </c>
      <c r="AO212" s="124"/>
      <c r="AP212" s="124"/>
      <c r="AQ212" s="124"/>
      <c r="AR212" s="124"/>
      <c r="AS212" s="124"/>
      <c r="AT212" s="124"/>
      <c r="AU212" s="124"/>
      <c r="AV212" s="124"/>
      <c r="AW212" s="124"/>
      <c r="AX212" s="124"/>
      <c r="AY212" s="124"/>
      <c r="AZ212" s="124"/>
      <c r="BA212" s="124"/>
      <c r="BB212" s="124"/>
      <c r="BC212" s="124"/>
      <c r="BD212" s="124"/>
      <c r="BE212" s="124"/>
      <c r="BF212" s="124">
        <v>1080</v>
      </c>
      <c r="BG212" s="124">
        <v>360</v>
      </c>
      <c r="BH212" s="124"/>
      <c r="BI212" s="124"/>
      <c r="BJ212" s="124"/>
      <c r="BK212" s="124">
        <v>5011</v>
      </c>
      <c r="BL212" s="124"/>
      <c r="BM212" s="124"/>
      <c r="BN212" s="124"/>
      <c r="BO212" s="124"/>
      <c r="BP212" s="124"/>
      <c r="BQ212" s="124"/>
      <c r="BR212" s="124"/>
      <c r="BS212" s="124"/>
      <c r="BT212" s="124">
        <v>340</v>
      </c>
      <c r="BU212" s="124"/>
      <c r="BV212" s="124"/>
      <c r="BW212" s="124"/>
      <c r="BX212" s="124"/>
      <c r="BY212" s="124"/>
      <c r="BZ212" s="124"/>
      <c r="CA212" s="124"/>
      <c r="CB212" s="124"/>
      <c r="CC212" s="124"/>
      <c r="CD212" s="124"/>
      <c r="CE212" s="124"/>
      <c r="CF212" s="124"/>
      <c r="CG212" s="124"/>
      <c r="CH212" s="124"/>
    </row>
    <row r="213" spans="1:86" x14ac:dyDescent="0.3">
      <c r="A213" s="1644"/>
      <c r="B213" s="124" t="s">
        <v>1306</v>
      </c>
      <c r="C213" s="124" t="s">
        <v>1303</v>
      </c>
      <c r="D213" s="124">
        <v>8103</v>
      </c>
      <c r="E213" s="124"/>
      <c r="F213" s="124"/>
      <c r="G213" s="124"/>
      <c r="H213" s="124"/>
      <c r="I213" s="124"/>
      <c r="J213" s="124"/>
      <c r="K213" s="124"/>
      <c r="L213" s="124"/>
      <c r="M213" s="124">
        <v>100</v>
      </c>
      <c r="N213" s="124"/>
      <c r="O213" s="124"/>
      <c r="P213" s="124"/>
      <c r="Q213" s="124"/>
      <c r="R213" s="124"/>
      <c r="S213" s="124"/>
      <c r="T213" s="124"/>
      <c r="U213" s="124"/>
      <c r="V213" s="124"/>
      <c r="W213" s="124"/>
      <c r="X213" s="124"/>
      <c r="Y213" s="124"/>
      <c r="Z213" s="124"/>
      <c r="AA213" s="124"/>
      <c r="AB213" s="124"/>
      <c r="AC213" s="124"/>
      <c r="AD213" s="124"/>
      <c r="AE213" s="124">
        <v>160</v>
      </c>
      <c r="AF213" s="124"/>
      <c r="AG213" s="124"/>
      <c r="AH213" s="124"/>
      <c r="AI213" s="124"/>
      <c r="AJ213" s="124"/>
      <c r="AK213" s="124"/>
      <c r="AL213" s="124"/>
      <c r="AM213" s="124">
        <v>120</v>
      </c>
      <c r="AN213" s="124">
        <v>120</v>
      </c>
      <c r="AO213" s="124"/>
      <c r="AP213" s="124"/>
      <c r="AQ213" s="124"/>
      <c r="AR213" s="124">
        <v>6571</v>
      </c>
      <c r="AS213" s="124"/>
      <c r="AT213" s="124"/>
      <c r="AU213" s="124"/>
      <c r="AV213" s="124">
        <v>68</v>
      </c>
      <c r="AW213" s="124"/>
      <c r="AX213" s="124"/>
      <c r="AY213" s="124"/>
      <c r="AZ213" s="124"/>
      <c r="BA213" s="124"/>
      <c r="BB213" s="124"/>
      <c r="BC213" s="124"/>
      <c r="BD213" s="124">
        <v>800</v>
      </c>
      <c r="BE213" s="124"/>
      <c r="BF213" s="124"/>
      <c r="BG213" s="124">
        <v>64</v>
      </c>
      <c r="BH213" s="124"/>
      <c r="BI213" s="124"/>
      <c r="BJ213" s="124"/>
      <c r="BK213" s="124"/>
      <c r="BL213" s="124"/>
      <c r="BM213" s="124"/>
      <c r="BN213" s="124"/>
      <c r="BO213" s="124"/>
      <c r="BP213" s="124"/>
      <c r="BQ213" s="124"/>
      <c r="BR213" s="124"/>
      <c r="BS213" s="124"/>
      <c r="BT213" s="124">
        <v>100</v>
      </c>
      <c r="BU213" s="124"/>
      <c r="BV213" s="124"/>
      <c r="BW213" s="124"/>
      <c r="BX213" s="124"/>
      <c r="BY213" s="124"/>
      <c r="BZ213" s="124"/>
      <c r="CA213" s="124"/>
      <c r="CB213" s="124"/>
      <c r="CC213" s="124"/>
      <c r="CD213" s="124"/>
      <c r="CE213" s="124"/>
      <c r="CF213" s="124"/>
      <c r="CG213" s="124"/>
      <c r="CH213" s="124"/>
    </row>
    <row r="214" spans="1:86" x14ac:dyDescent="0.3">
      <c r="A214" s="1644"/>
      <c r="B214" s="124"/>
      <c r="C214" s="124" t="s">
        <v>1304</v>
      </c>
      <c r="D214" s="124">
        <v>34185</v>
      </c>
      <c r="E214" s="124">
        <v>1440</v>
      </c>
      <c r="F214" s="124"/>
      <c r="G214" s="124"/>
      <c r="H214" s="124"/>
      <c r="I214" s="124"/>
      <c r="J214" s="124"/>
      <c r="K214" s="124"/>
      <c r="L214" s="124"/>
      <c r="M214" s="124">
        <v>1100</v>
      </c>
      <c r="N214" s="124"/>
      <c r="O214" s="124"/>
      <c r="P214" s="124"/>
      <c r="Q214" s="124"/>
      <c r="R214" s="124"/>
      <c r="S214" s="124"/>
      <c r="T214" s="124"/>
      <c r="U214" s="124">
        <v>1380</v>
      </c>
      <c r="V214" s="124"/>
      <c r="W214" s="124"/>
      <c r="X214" s="124"/>
      <c r="Y214" s="124"/>
      <c r="Z214" s="124"/>
      <c r="AA214" s="124"/>
      <c r="AB214" s="124"/>
      <c r="AC214" s="124"/>
      <c r="AD214" s="124"/>
      <c r="AE214" s="124">
        <v>2600</v>
      </c>
      <c r="AF214" s="124"/>
      <c r="AG214" s="124"/>
      <c r="AH214" s="124"/>
      <c r="AI214" s="124"/>
      <c r="AJ214" s="124">
        <v>1440</v>
      </c>
      <c r="AK214" s="124"/>
      <c r="AL214" s="124"/>
      <c r="AM214" s="124">
        <v>600</v>
      </c>
      <c r="AN214" s="124">
        <v>1260</v>
      </c>
      <c r="AO214" s="124"/>
      <c r="AP214" s="124"/>
      <c r="AQ214" s="124">
        <v>4048</v>
      </c>
      <c r="AR214" s="124"/>
      <c r="AS214" s="124"/>
      <c r="AT214" s="124"/>
      <c r="AU214" s="124"/>
      <c r="AV214" s="124">
        <v>1200</v>
      </c>
      <c r="AW214" s="124">
        <v>452</v>
      </c>
      <c r="AX214" s="124"/>
      <c r="AY214" s="124">
        <v>240</v>
      </c>
      <c r="AZ214" s="124"/>
      <c r="BA214" s="124"/>
      <c r="BB214" s="124"/>
      <c r="BC214" s="124"/>
      <c r="BD214" s="124"/>
      <c r="BE214" s="124"/>
      <c r="BF214" s="124">
        <v>2589</v>
      </c>
      <c r="BG214" s="124">
        <v>864</v>
      </c>
      <c r="BH214" s="124"/>
      <c r="BI214" s="124"/>
      <c r="BJ214" s="124"/>
      <c r="BK214" s="124">
        <v>11040</v>
      </c>
      <c r="BL214" s="124"/>
      <c r="BM214" s="124"/>
      <c r="BN214" s="124"/>
      <c r="BO214" s="124"/>
      <c r="BP214" s="124">
        <v>300</v>
      </c>
      <c r="BQ214" s="124">
        <v>912</v>
      </c>
      <c r="BR214" s="124"/>
      <c r="BS214" s="124"/>
      <c r="BT214" s="124">
        <v>2000</v>
      </c>
      <c r="BU214" s="124"/>
      <c r="BV214" s="124"/>
      <c r="BW214" s="124"/>
      <c r="BX214" s="124">
        <v>720</v>
      </c>
      <c r="BY214" s="124"/>
      <c r="BZ214" s="124"/>
      <c r="CA214" s="124"/>
      <c r="CB214" s="124"/>
      <c r="CC214" s="124"/>
      <c r="CD214" s="124"/>
      <c r="CE214" s="124"/>
      <c r="CF214" s="124"/>
      <c r="CG214" s="124"/>
      <c r="CH214" s="124"/>
    </row>
    <row r="215" spans="1:86" x14ac:dyDescent="0.3">
      <c r="A215" s="1644"/>
      <c r="B215" s="124" t="s">
        <v>1307</v>
      </c>
      <c r="C215" s="124" t="s">
        <v>1303</v>
      </c>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row>
    <row r="216" spans="1:86" x14ac:dyDescent="0.3">
      <c r="A216" s="1645"/>
      <c r="B216" s="124"/>
      <c r="C216" s="124" t="s">
        <v>1304</v>
      </c>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row>
    <row r="217" spans="1:86" ht="18.75" customHeight="1" x14ac:dyDescent="0.3">
      <c r="A217" s="1671" t="s">
        <v>3314</v>
      </c>
      <c r="B217" s="124" t="s">
        <v>1302</v>
      </c>
      <c r="C217" s="124" t="s">
        <v>1303</v>
      </c>
      <c r="D217" s="124">
        <v>62100</v>
      </c>
      <c r="E217" s="124">
        <v>2554</v>
      </c>
      <c r="F217" s="124"/>
      <c r="G217" s="124"/>
      <c r="H217" s="124"/>
      <c r="I217" s="124"/>
      <c r="J217" s="124">
        <v>478</v>
      </c>
      <c r="K217" s="124"/>
      <c r="L217" s="124"/>
      <c r="M217" s="124">
        <v>345</v>
      </c>
      <c r="N217" s="124"/>
      <c r="O217" s="124"/>
      <c r="P217" s="124"/>
      <c r="Q217" s="124"/>
      <c r="R217" s="124">
        <v>3434</v>
      </c>
      <c r="S217" s="124">
        <v>3434</v>
      </c>
      <c r="T217" s="124"/>
      <c r="U217" s="124">
        <v>142</v>
      </c>
      <c r="V217" s="124"/>
      <c r="W217" s="124"/>
      <c r="X217" s="124"/>
      <c r="Y217" s="124"/>
      <c r="Z217" s="124"/>
      <c r="AA217" s="124"/>
      <c r="AB217" s="124"/>
      <c r="AC217" s="124"/>
      <c r="AD217" s="124"/>
      <c r="AE217" s="124">
        <v>3699</v>
      </c>
      <c r="AF217" s="124"/>
      <c r="AG217" s="124"/>
      <c r="AH217" s="124"/>
      <c r="AI217" s="124"/>
      <c r="AJ217" s="124"/>
      <c r="AK217" s="124"/>
      <c r="AL217" s="124"/>
      <c r="AM217" s="124">
        <v>3904</v>
      </c>
      <c r="AN217" s="124">
        <v>3784</v>
      </c>
      <c r="AO217" s="124"/>
      <c r="AP217" s="124"/>
      <c r="AQ217" s="124"/>
      <c r="AR217" s="124">
        <v>4034</v>
      </c>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v>3688</v>
      </c>
      <c r="BO217" s="124"/>
      <c r="BP217" s="124">
        <v>1279</v>
      </c>
      <c r="BQ217" s="124"/>
      <c r="BR217" s="124"/>
      <c r="BS217" s="124"/>
      <c r="BT217" s="124">
        <v>120</v>
      </c>
      <c r="BU217" s="124"/>
      <c r="BV217" s="124"/>
      <c r="BW217" s="124"/>
      <c r="BX217" s="124">
        <v>155</v>
      </c>
      <c r="BY217" s="124"/>
      <c r="BZ217" s="124"/>
      <c r="CA217" s="124">
        <f t="shared" ref="CA217:CA238" si="1">SUM(E217:BZ217)</f>
        <v>31050</v>
      </c>
      <c r="CB217" s="124"/>
      <c r="CC217" s="124"/>
      <c r="CD217" s="124"/>
      <c r="CE217" s="124"/>
      <c r="CF217" s="124"/>
      <c r="CG217" s="124"/>
      <c r="CH217" s="124"/>
    </row>
    <row r="218" spans="1:86" x14ac:dyDescent="0.3">
      <c r="A218" s="1672"/>
      <c r="B218" s="124"/>
      <c r="C218" s="124" t="s">
        <v>1304</v>
      </c>
      <c r="D218" s="124">
        <v>124370</v>
      </c>
      <c r="E218" s="124">
        <v>1319</v>
      </c>
      <c r="F218" s="124"/>
      <c r="G218" s="124">
        <v>673</v>
      </c>
      <c r="H218" s="124"/>
      <c r="I218" s="124"/>
      <c r="J218" s="124"/>
      <c r="K218" s="124"/>
      <c r="L218" s="124"/>
      <c r="M218" s="124">
        <v>1364</v>
      </c>
      <c r="N218" s="124"/>
      <c r="O218" s="124"/>
      <c r="P218" s="124"/>
      <c r="Q218" s="124"/>
      <c r="R218" s="124"/>
      <c r="S218" s="124"/>
      <c r="T218" s="124"/>
      <c r="U218" s="124">
        <v>2180</v>
      </c>
      <c r="V218" s="124"/>
      <c r="W218" s="124"/>
      <c r="X218" s="124"/>
      <c r="Y218" s="124"/>
      <c r="Z218" s="124">
        <v>4</v>
      </c>
      <c r="AA218" s="124"/>
      <c r="AB218" s="124"/>
      <c r="AC218" s="124"/>
      <c r="AD218" s="124"/>
      <c r="AE218" s="124">
        <v>4016</v>
      </c>
      <c r="AF218" s="124"/>
      <c r="AG218" s="124"/>
      <c r="AH218" s="124"/>
      <c r="AI218" s="124"/>
      <c r="AJ218" s="124"/>
      <c r="AK218" s="124"/>
      <c r="AL218" s="124"/>
      <c r="AM218" s="124">
        <v>4442</v>
      </c>
      <c r="AN218" s="124">
        <v>4357</v>
      </c>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v>34797</v>
      </c>
      <c r="BL218" s="124"/>
      <c r="BM218" s="124"/>
      <c r="BN218" s="124">
        <v>1578</v>
      </c>
      <c r="BO218" s="124"/>
      <c r="BP218" s="124">
        <v>974</v>
      </c>
      <c r="BQ218" s="124"/>
      <c r="BR218" s="124"/>
      <c r="BS218" s="124"/>
      <c r="BT218" s="124">
        <v>4025</v>
      </c>
      <c r="BU218" s="124"/>
      <c r="BV218" s="124"/>
      <c r="BW218" s="124"/>
      <c r="BX218" s="124">
        <v>2456</v>
      </c>
      <c r="BY218" s="124"/>
      <c r="BZ218" s="124"/>
      <c r="CA218" s="124">
        <f t="shared" si="1"/>
        <v>62185</v>
      </c>
      <c r="CB218" s="124"/>
      <c r="CC218" s="124"/>
      <c r="CD218" s="124"/>
      <c r="CE218" s="124"/>
      <c r="CF218" s="124"/>
      <c r="CG218" s="124"/>
      <c r="CH218" s="124"/>
    </row>
    <row r="219" spans="1:86" x14ac:dyDescent="0.3">
      <c r="A219" s="1672"/>
      <c r="B219" s="124" t="s">
        <v>1305</v>
      </c>
      <c r="C219" s="124" t="s">
        <v>1303</v>
      </c>
      <c r="D219" s="124">
        <v>964</v>
      </c>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v>9</v>
      </c>
      <c r="AF219" s="124"/>
      <c r="AG219" s="124"/>
      <c r="AH219" s="124"/>
      <c r="AI219" s="124"/>
      <c r="AJ219" s="124"/>
      <c r="AK219" s="124"/>
      <c r="AL219" s="124"/>
      <c r="AM219" s="124">
        <v>20</v>
      </c>
      <c r="AN219" s="124">
        <v>18</v>
      </c>
      <c r="AO219" s="124"/>
      <c r="AP219" s="124"/>
      <c r="AQ219" s="124"/>
      <c r="AR219" s="124">
        <v>429</v>
      </c>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v>3</v>
      </c>
      <c r="BO219" s="124"/>
      <c r="BP219" s="124"/>
      <c r="BQ219" s="124"/>
      <c r="BR219" s="124"/>
      <c r="BS219" s="124"/>
      <c r="BT219" s="124">
        <v>3</v>
      </c>
      <c r="BU219" s="124"/>
      <c r="BV219" s="124"/>
      <c r="BW219" s="124"/>
      <c r="BX219" s="124"/>
      <c r="BY219" s="124"/>
      <c r="BZ219" s="124"/>
      <c r="CA219" s="124">
        <f t="shared" si="1"/>
        <v>482</v>
      </c>
      <c r="CB219" s="124"/>
      <c r="CC219" s="124"/>
      <c r="CD219" s="124"/>
      <c r="CE219" s="124"/>
      <c r="CF219" s="124"/>
      <c r="CG219" s="124"/>
      <c r="CH219" s="124"/>
    </row>
    <row r="220" spans="1:86" x14ac:dyDescent="0.3">
      <c r="A220" s="1672"/>
      <c r="B220" s="124"/>
      <c r="C220" s="124" t="s">
        <v>1304</v>
      </c>
      <c r="D220" s="124">
        <v>53756</v>
      </c>
      <c r="E220" s="124">
        <v>3</v>
      </c>
      <c r="F220" s="124"/>
      <c r="G220" s="124">
        <v>1250</v>
      </c>
      <c r="H220" s="124"/>
      <c r="I220" s="124"/>
      <c r="J220" s="124"/>
      <c r="K220" s="124"/>
      <c r="L220" s="124"/>
      <c r="M220" s="124"/>
      <c r="N220" s="124"/>
      <c r="O220" s="124"/>
      <c r="P220" s="124"/>
      <c r="Q220" s="124"/>
      <c r="R220" s="124"/>
      <c r="S220" s="124"/>
      <c r="T220" s="124"/>
      <c r="U220" s="124">
        <v>565</v>
      </c>
      <c r="V220" s="124"/>
      <c r="W220" s="124"/>
      <c r="X220" s="124"/>
      <c r="Y220" s="124"/>
      <c r="Z220" s="124"/>
      <c r="AA220" s="124"/>
      <c r="AB220" s="124"/>
      <c r="AC220" s="124"/>
      <c r="AD220" s="124"/>
      <c r="AE220" s="124">
        <v>530</v>
      </c>
      <c r="AF220" s="124"/>
      <c r="AG220" s="124"/>
      <c r="AH220" s="124"/>
      <c r="AI220" s="124"/>
      <c r="AJ220" s="124">
        <v>13</v>
      </c>
      <c r="AK220" s="124"/>
      <c r="AL220" s="124"/>
      <c r="AM220" s="124">
        <v>250</v>
      </c>
      <c r="AN220" s="124">
        <v>158</v>
      </c>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v>23551</v>
      </c>
      <c r="BL220" s="124"/>
      <c r="BM220" s="124"/>
      <c r="BN220" s="124">
        <v>178</v>
      </c>
      <c r="BO220" s="124"/>
      <c r="BP220" s="124">
        <v>36</v>
      </c>
      <c r="BQ220" s="124"/>
      <c r="BR220" s="124"/>
      <c r="BS220" s="124"/>
      <c r="BT220" s="124">
        <v>100</v>
      </c>
      <c r="BU220" s="124"/>
      <c r="BV220" s="124"/>
      <c r="BW220" s="124"/>
      <c r="BX220" s="124">
        <v>244</v>
      </c>
      <c r="BY220" s="124"/>
      <c r="BZ220" s="124"/>
      <c r="CA220" s="124">
        <f t="shared" si="1"/>
        <v>26878</v>
      </c>
      <c r="CB220" s="124"/>
      <c r="CC220" s="124"/>
      <c r="CD220" s="124"/>
      <c r="CE220" s="124"/>
      <c r="CF220" s="124"/>
      <c r="CG220" s="124"/>
      <c r="CH220" s="124"/>
    </row>
    <row r="221" spans="1:86" x14ac:dyDescent="0.3">
      <c r="A221" s="1672"/>
      <c r="B221" s="124" t="s">
        <v>1306</v>
      </c>
      <c r="C221" s="124" t="s">
        <v>1303</v>
      </c>
      <c r="D221" s="124">
        <v>106520</v>
      </c>
      <c r="E221" s="124">
        <v>30</v>
      </c>
      <c r="F221" s="124">
        <v>27</v>
      </c>
      <c r="G221" s="124"/>
      <c r="H221" s="124">
        <v>58</v>
      </c>
      <c r="I221" s="124"/>
      <c r="J221" s="124"/>
      <c r="K221" s="124"/>
      <c r="L221" s="124"/>
      <c r="M221" s="124">
        <v>46</v>
      </c>
      <c r="N221" s="124"/>
      <c r="O221" s="124"/>
      <c r="P221" s="124"/>
      <c r="Q221" s="124"/>
      <c r="R221" s="124"/>
      <c r="S221" s="124"/>
      <c r="T221" s="124"/>
      <c r="U221" s="124">
        <v>31</v>
      </c>
      <c r="V221" s="124"/>
      <c r="W221" s="124"/>
      <c r="X221" s="124"/>
      <c r="Y221" s="124"/>
      <c r="Z221" s="124">
        <v>25</v>
      </c>
      <c r="AA221" s="124"/>
      <c r="AB221" s="124"/>
      <c r="AC221" s="124"/>
      <c r="AD221" s="124"/>
      <c r="AE221" s="124">
        <v>130</v>
      </c>
      <c r="AF221" s="124"/>
      <c r="AG221" s="124"/>
      <c r="AH221" s="124"/>
      <c r="AI221" s="124"/>
      <c r="AJ221" s="124">
        <v>20</v>
      </c>
      <c r="AK221" s="124"/>
      <c r="AL221" s="124"/>
      <c r="AM221" s="124">
        <v>205</v>
      </c>
      <c r="AN221" s="124">
        <v>214</v>
      </c>
      <c r="AO221" s="124"/>
      <c r="AP221" s="124"/>
      <c r="AQ221" s="124"/>
      <c r="AR221" s="124">
        <v>4161</v>
      </c>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v>205</v>
      </c>
      <c r="BO221" s="124"/>
      <c r="BP221" s="124">
        <v>38</v>
      </c>
      <c r="BQ221" s="124"/>
      <c r="BR221" s="124"/>
      <c r="BS221" s="124"/>
      <c r="BT221" s="124">
        <v>95</v>
      </c>
      <c r="BU221" s="124"/>
      <c r="BV221" s="124"/>
      <c r="BW221" s="124"/>
      <c r="BX221" s="124">
        <v>40</v>
      </c>
      <c r="BY221" s="124"/>
      <c r="BZ221" s="124"/>
      <c r="CA221" s="124">
        <f t="shared" si="1"/>
        <v>5325</v>
      </c>
      <c r="CB221" s="124"/>
      <c r="CC221" s="124"/>
      <c r="CD221" s="124"/>
      <c r="CE221" s="124"/>
      <c r="CF221" s="124"/>
      <c r="CG221" s="124"/>
      <c r="CH221" s="124"/>
    </row>
    <row r="222" spans="1:86" x14ac:dyDescent="0.3">
      <c r="A222" s="1673"/>
      <c r="B222" s="124"/>
      <c r="C222" s="124" t="s">
        <v>1304</v>
      </c>
      <c r="D222" s="124">
        <v>183084</v>
      </c>
      <c r="E222" s="124">
        <v>4509</v>
      </c>
      <c r="F222" s="124">
        <v>1383</v>
      </c>
      <c r="G222" s="124">
        <v>2202</v>
      </c>
      <c r="H222" s="124">
        <v>2015</v>
      </c>
      <c r="I222" s="124"/>
      <c r="J222" s="124"/>
      <c r="K222" s="124"/>
      <c r="L222" s="124"/>
      <c r="M222" s="124">
        <v>4506</v>
      </c>
      <c r="N222" s="124"/>
      <c r="O222" s="124"/>
      <c r="P222" s="124"/>
      <c r="Q222" s="124"/>
      <c r="R222" s="124"/>
      <c r="S222" s="124"/>
      <c r="T222" s="124"/>
      <c r="U222" s="124">
        <v>2676</v>
      </c>
      <c r="V222" s="124"/>
      <c r="W222" s="124"/>
      <c r="X222" s="124"/>
      <c r="Y222" s="124"/>
      <c r="Z222" s="124">
        <v>2250</v>
      </c>
      <c r="AA222" s="124"/>
      <c r="AB222" s="124"/>
      <c r="AC222" s="124"/>
      <c r="AD222" s="124"/>
      <c r="AE222" s="124">
        <v>7735</v>
      </c>
      <c r="AF222" s="124"/>
      <c r="AG222" s="124"/>
      <c r="AH222" s="124"/>
      <c r="AI222" s="124"/>
      <c r="AJ222" s="124">
        <v>4469</v>
      </c>
      <c r="AK222" s="124"/>
      <c r="AL222" s="124"/>
      <c r="AM222" s="124">
        <v>5511</v>
      </c>
      <c r="AN222" s="124">
        <v>6377</v>
      </c>
      <c r="AO222" s="124"/>
      <c r="AP222" s="124"/>
      <c r="AQ222" s="124"/>
      <c r="AR222" s="124"/>
      <c r="AS222" s="124"/>
      <c r="AT222" s="124"/>
      <c r="AU222" s="124">
        <v>545</v>
      </c>
      <c r="AV222" s="124"/>
      <c r="AW222" s="124"/>
      <c r="AX222" s="124"/>
      <c r="AY222" s="124">
        <v>2456</v>
      </c>
      <c r="AZ222" s="124"/>
      <c r="BA222" s="124"/>
      <c r="BB222" s="124"/>
      <c r="BC222" s="124"/>
      <c r="BD222" s="124"/>
      <c r="BE222" s="124"/>
      <c r="BF222" s="124"/>
      <c r="BG222" s="124"/>
      <c r="BH222" s="124"/>
      <c r="BI222" s="124"/>
      <c r="BJ222" s="124"/>
      <c r="BK222" s="124">
        <v>26046</v>
      </c>
      <c r="BL222" s="124"/>
      <c r="BM222" s="124"/>
      <c r="BN222" s="124">
        <v>5606</v>
      </c>
      <c r="BO222" s="124"/>
      <c r="BP222" s="124">
        <v>2736</v>
      </c>
      <c r="BQ222" s="124"/>
      <c r="BR222" s="124"/>
      <c r="BS222" s="124"/>
      <c r="BT222" s="124">
        <v>5596</v>
      </c>
      <c r="BU222" s="124"/>
      <c r="BV222" s="124"/>
      <c r="BW222" s="124"/>
      <c r="BX222" s="124">
        <v>4924</v>
      </c>
      <c r="BY222" s="124"/>
      <c r="BZ222" s="124"/>
      <c r="CA222" s="124">
        <f t="shared" si="1"/>
        <v>91542</v>
      </c>
      <c r="CB222" s="124"/>
      <c r="CC222" s="124"/>
      <c r="CD222" s="124"/>
      <c r="CE222" s="124"/>
      <c r="CF222" s="124"/>
      <c r="CG222" s="124"/>
      <c r="CH222" s="124"/>
    </row>
    <row r="223" spans="1:86" x14ac:dyDescent="0.3">
      <c r="A223" s="1671" t="s">
        <v>3526</v>
      </c>
      <c r="B223" s="124" t="s">
        <v>1302</v>
      </c>
      <c r="C223" s="124" t="s">
        <v>1303</v>
      </c>
      <c r="D223" s="124">
        <v>232440</v>
      </c>
      <c r="E223" s="124">
        <f>E231+E239</f>
        <v>4087</v>
      </c>
      <c r="F223" s="124"/>
      <c r="G223" s="124">
        <f>G231+G239</f>
        <v>301</v>
      </c>
      <c r="H223" s="124"/>
      <c r="I223" s="124"/>
      <c r="J223" s="124"/>
      <c r="K223" s="124"/>
      <c r="L223" s="124"/>
      <c r="M223" s="124">
        <f>M231+M239</f>
        <v>1610</v>
      </c>
      <c r="N223" s="124">
        <f>N231+N239</f>
        <v>950</v>
      </c>
      <c r="O223" s="124"/>
      <c r="P223" s="124"/>
      <c r="Q223" s="124">
        <f>Q231+Q239</f>
        <v>2602</v>
      </c>
      <c r="R223" s="124">
        <f>R231+R239</f>
        <v>5933</v>
      </c>
      <c r="S223" s="124">
        <f>S231+S239</f>
        <v>3510</v>
      </c>
      <c r="T223" s="124">
        <f>T231+T239</f>
        <v>210</v>
      </c>
      <c r="U223" s="124"/>
      <c r="V223" s="124"/>
      <c r="W223" s="124"/>
      <c r="X223" s="124"/>
      <c r="Y223" s="124"/>
      <c r="Z223" s="124"/>
      <c r="AA223" s="124"/>
      <c r="AB223" s="124"/>
      <c r="AC223" s="124"/>
      <c r="AD223" s="124">
        <f>AD231+AD239</f>
        <v>13270</v>
      </c>
      <c r="AE223" s="124">
        <f>AE231+AE239</f>
        <v>8229</v>
      </c>
      <c r="AF223" s="124"/>
      <c r="AG223" s="124"/>
      <c r="AH223" s="124"/>
      <c r="AI223" s="124"/>
      <c r="AJ223" s="124"/>
      <c r="AK223" s="124"/>
      <c r="AL223" s="124">
        <f t="shared" ref="AL223:AN224" si="2">AL231+AL239</f>
        <v>0</v>
      </c>
      <c r="AM223" s="124">
        <f t="shared" si="2"/>
        <v>9370</v>
      </c>
      <c r="AN223" s="124">
        <f t="shared" si="2"/>
        <v>10445</v>
      </c>
      <c r="AO223" s="124"/>
      <c r="AP223" s="124"/>
      <c r="AQ223" s="124"/>
      <c r="AR223" s="124">
        <f>AR231+AR239</f>
        <v>35497</v>
      </c>
      <c r="AS223" s="124"/>
      <c r="AT223" s="124"/>
      <c r="AU223" s="124"/>
      <c r="AV223" s="124"/>
      <c r="AW223" s="124"/>
      <c r="AX223" s="124"/>
      <c r="AY223" s="124"/>
      <c r="AZ223" s="124"/>
      <c r="BA223" s="124"/>
      <c r="BB223" s="124"/>
      <c r="BC223" s="124"/>
      <c r="BD223" s="124">
        <f>BD231+BD239</f>
        <v>12660</v>
      </c>
      <c r="BE223" s="124">
        <f>BE231+BE239</f>
        <v>522</v>
      </c>
      <c r="BF223" s="124"/>
      <c r="BG223" s="124">
        <f t="shared" ref="BG223:BG228" si="3">BG231+BG239</f>
        <v>500</v>
      </c>
      <c r="BH223" s="124"/>
      <c r="BI223" s="124"/>
      <c r="BJ223" s="124"/>
      <c r="BK223" s="124">
        <f t="shared" ref="BK223:BK228" si="4">BK231+BK239</f>
        <v>0</v>
      </c>
      <c r="BL223" s="124"/>
      <c r="BM223" s="124"/>
      <c r="BN223" s="124">
        <f t="shared" ref="BN223:BN228" si="5">BN231+BN239</f>
        <v>3839</v>
      </c>
      <c r="BO223" s="124"/>
      <c r="BP223" s="124"/>
      <c r="BQ223" s="124"/>
      <c r="BR223" s="124"/>
      <c r="BS223" s="124"/>
      <c r="BT223" s="124">
        <f t="shared" ref="BT223:BT228" si="6">BT231+BT239</f>
        <v>2685</v>
      </c>
      <c r="BU223" s="124"/>
      <c r="BV223" s="124"/>
      <c r="BW223" s="124"/>
      <c r="BX223" s="124"/>
      <c r="BY223" s="124"/>
      <c r="BZ223" s="124"/>
      <c r="CA223" s="124">
        <f t="shared" si="1"/>
        <v>116220</v>
      </c>
      <c r="CB223" s="124"/>
      <c r="CC223" s="124"/>
      <c r="CD223" s="124"/>
      <c r="CE223" s="124"/>
      <c r="CF223" s="124"/>
      <c r="CG223" s="124"/>
      <c r="CH223" s="124"/>
    </row>
    <row r="224" spans="1:86" x14ac:dyDescent="0.3">
      <c r="A224" s="1672"/>
      <c r="B224" s="124"/>
      <c r="C224" s="124" t="s">
        <v>1304</v>
      </c>
      <c r="D224" s="124">
        <v>220130</v>
      </c>
      <c r="E224" s="124">
        <f>E232+E240</f>
        <v>9680</v>
      </c>
      <c r="F224" s="124"/>
      <c r="G224" s="124">
        <f>G232+G240</f>
        <v>340</v>
      </c>
      <c r="H224" s="124"/>
      <c r="I224" s="124"/>
      <c r="J224" s="124">
        <f>J232+J240</f>
        <v>1464</v>
      </c>
      <c r="K224" s="124"/>
      <c r="L224" s="124"/>
      <c r="M224" s="124">
        <f>M232+M240</f>
        <v>3000</v>
      </c>
      <c r="N224" s="124"/>
      <c r="O224" s="124"/>
      <c r="P224" s="124"/>
      <c r="Q224" s="124"/>
      <c r="R224" s="124"/>
      <c r="S224" s="124"/>
      <c r="T224" s="124">
        <f>T232+T240</f>
        <v>1300</v>
      </c>
      <c r="U224" s="124">
        <f>U232+U240</f>
        <v>3000</v>
      </c>
      <c r="V224" s="124"/>
      <c r="W224" s="124"/>
      <c r="X224" s="124"/>
      <c r="Y224" s="124"/>
      <c r="Z224" s="124"/>
      <c r="AA224" s="124"/>
      <c r="AB224" s="124"/>
      <c r="AC224" s="124"/>
      <c r="AD224" s="124">
        <f>AD232+AD240</f>
        <v>35600</v>
      </c>
      <c r="AE224" s="124">
        <f>AE232+AE240</f>
        <v>5150</v>
      </c>
      <c r="AF224" s="124"/>
      <c r="AG224" s="124"/>
      <c r="AH224" s="124"/>
      <c r="AI224" s="124"/>
      <c r="AJ224" s="124"/>
      <c r="AK224" s="124"/>
      <c r="AL224" s="124">
        <f t="shared" si="2"/>
        <v>0</v>
      </c>
      <c r="AM224" s="124">
        <f t="shared" si="2"/>
        <v>3710</v>
      </c>
      <c r="AN224" s="124">
        <f t="shared" si="2"/>
        <v>3900</v>
      </c>
      <c r="AO224" s="124"/>
      <c r="AP224" s="124"/>
      <c r="AQ224" s="124"/>
      <c r="AR224" s="124"/>
      <c r="AS224" s="124"/>
      <c r="AT224" s="124"/>
      <c r="AU224" s="124"/>
      <c r="AV224" s="124"/>
      <c r="AW224" s="124"/>
      <c r="AX224" s="124"/>
      <c r="AY224" s="124"/>
      <c r="AZ224" s="124"/>
      <c r="BA224" s="124"/>
      <c r="BB224" s="124"/>
      <c r="BC224" s="124"/>
      <c r="BD224" s="124"/>
      <c r="BE224" s="124">
        <f>BE232+BE240</f>
        <v>2820</v>
      </c>
      <c r="BF224" s="124">
        <f>BF232+BF240</f>
        <v>6950</v>
      </c>
      <c r="BG224" s="124">
        <f t="shared" si="3"/>
        <v>3900</v>
      </c>
      <c r="BH224" s="124"/>
      <c r="BI224" s="124"/>
      <c r="BJ224" s="124"/>
      <c r="BK224" s="124">
        <f t="shared" si="4"/>
        <v>15531</v>
      </c>
      <c r="BL224" s="124"/>
      <c r="BM224" s="124"/>
      <c r="BN224" s="124">
        <f t="shared" si="5"/>
        <v>3920</v>
      </c>
      <c r="BO224" s="124"/>
      <c r="BP224" s="124">
        <f>BP232+BP240</f>
        <v>1600</v>
      </c>
      <c r="BQ224" s="124"/>
      <c r="BR224" s="124"/>
      <c r="BS224" s="124"/>
      <c r="BT224" s="124">
        <f t="shared" si="6"/>
        <v>4400</v>
      </c>
      <c r="BU224" s="124"/>
      <c r="BV224" s="124"/>
      <c r="BW224" s="124"/>
      <c r="BX224" s="124">
        <f>BX232+BX240</f>
        <v>3800</v>
      </c>
      <c r="BY224" s="124"/>
      <c r="BZ224" s="124"/>
      <c r="CA224" s="124">
        <f t="shared" si="1"/>
        <v>110065</v>
      </c>
      <c r="CB224" s="124"/>
      <c r="CC224" s="124"/>
      <c r="CD224" s="124"/>
      <c r="CE224" s="124"/>
      <c r="CF224" s="124"/>
      <c r="CG224" s="124"/>
      <c r="CH224" s="124"/>
    </row>
    <row r="225" spans="1:86" x14ac:dyDescent="0.3">
      <c r="A225" s="1672"/>
      <c r="B225" s="124" t="s">
        <v>1305</v>
      </c>
      <c r="C225" s="124" t="s">
        <v>1303</v>
      </c>
      <c r="D225" s="124">
        <v>27280</v>
      </c>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f>AR233+AR241</f>
        <v>11340</v>
      </c>
      <c r="AS225" s="124"/>
      <c r="AT225" s="124"/>
      <c r="AU225" s="124"/>
      <c r="AV225" s="124"/>
      <c r="AW225" s="124"/>
      <c r="AX225" s="124"/>
      <c r="AY225" s="124"/>
      <c r="AZ225" s="124"/>
      <c r="BA225" s="124"/>
      <c r="BB225" s="124"/>
      <c r="BC225" s="124"/>
      <c r="BD225" s="124">
        <f>BD233+BD241</f>
        <v>100</v>
      </c>
      <c r="BE225" s="124">
        <f>BE233+BE241</f>
        <v>50</v>
      </c>
      <c r="BF225" s="124"/>
      <c r="BG225" s="124">
        <f t="shared" si="3"/>
        <v>1100</v>
      </c>
      <c r="BH225" s="124"/>
      <c r="BI225" s="124"/>
      <c r="BJ225" s="124"/>
      <c r="BK225" s="124">
        <f t="shared" si="4"/>
        <v>0</v>
      </c>
      <c r="BL225" s="124"/>
      <c r="BM225" s="124"/>
      <c r="BN225" s="124">
        <f t="shared" si="5"/>
        <v>1050</v>
      </c>
      <c r="BO225" s="124"/>
      <c r="BP225" s="124"/>
      <c r="BQ225" s="124"/>
      <c r="BR225" s="124"/>
      <c r="BS225" s="124"/>
      <c r="BT225" s="124">
        <f t="shared" si="6"/>
        <v>0</v>
      </c>
      <c r="BU225" s="124"/>
      <c r="BV225" s="124"/>
      <c r="BW225" s="124"/>
      <c r="BX225" s="124"/>
      <c r="BY225" s="124"/>
      <c r="BZ225" s="124"/>
      <c r="CA225" s="124">
        <f t="shared" si="1"/>
        <v>13640</v>
      </c>
      <c r="CB225" s="124"/>
      <c r="CC225" s="124"/>
      <c r="CD225" s="124"/>
      <c r="CE225" s="124"/>
      <c r="CF225" s="124"/>
      <c r="CG225" s="124"/>
      <c r="CH225" s="124"/>
    </row>
    <row r="226" spans="1:86" x14ac:dyDescent="0.3">
      <c r="A226" s="1672"/>
      <c r="B226" s="124"/>
      <c r="C226" s="124" t="s">
        <v>1304</v>
      </c>
      <c r="D226" s="124">
        <v>64316</v>
      </c>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f>BE234+BE242</f>
        <v>800</v>
      </c>
      <c r="BF226" s="124">
        <f>BF234+BF242</f>
        <v>300</v>
      </c>
      <c r="BG226" s="124">
        <f t="shared" si="3"/>
        <v>4550</v>
      </c>
      <c r="BH226" s="124"/>
      <c r="BI226" s="124"/>
      <c r="BJ226" s="124"/>
      <c r="BK226" s="124">
        <f t="shared" si="4"/>
        <v>23758</v>
      </c>
      <c r="BL226" s="124"/>
      <c r="BM226" s="124"/>
      <c r="BN226" s="124">
        <f t="shared" si="5"/>
        <v>2600</v>
      </c>
      <c r="BO226" s="124"/>
      <c r="BP226" s="124">
        <f>BP234+BP242</f>
        <v>10</v>
      </c>
      <c r="BQ226" s="124"/>
      <c r="BR226" s="124"/>
      <c r="BS226" s="124"/>
      <c r="BT226" s="124">
        <f t="shared" si="6"/>
        <v>140</v>
      </c>
      <c r="BU226" s="124"/>
      <c r="BV226" s="124"/>
      <c r="BW226" s="124"/>
      <c r="BX226" s="124"/>
      <c r="BY226" s="124"/>
      <c r="BZ226" s="124"/>
      <c r="CA226" s="124">
        <f t="shared" si="1"/>
        <v>32158</v>
      </c>
      <c r="CB226" s="124"/>
      <c r="CC226" s="124"/>
      <c r="CD226" s="124"/>
      <c r="CE226" s="124"/>
      <c r="CF226" s="124"/>
      <c r="CG226" s="124"/>
      <c r="CH226" s="124"/>
    </row>
    <row r="227" spans="1:86" x14ac:dyDescent="0.3">
      <c r="A227" s="1672"/>
      <c r="B227" s="124" t="s">
        <v>1306</v>
      </c>
      <c r="C227" s="124" t="s">
        <v>1303</v>
      </c>
      <c r="D227" s="124">
        <v>96108</v>
      </c>
      <c r="E227" s="124">
        <f t="shared" ref="E227:G228" si="7">E235+E243</f>
        <v>384</v>
      </c>
      <c r="F227" s="124">
        <f t="shared" si="7"/>
        <v>320</v>
      </c>
      <c r="G227" s="124">
        <f t="shared" si="7"/>
        <v>200</v>
      </c>
      <c r="H227" s="124"/>
      <c r="I227" s="124"/>
      <c r="J227" s="124"/>
      <c r="K227" s="124"/>
      <c r="L227" s="124"/>
      <c r="M227" s="124">
        <f>M235+M243</f>
        <v>940</v>
      </c>
      <c r="N227" s="124">
        <f>N235+N243</f>
        <v>200</v>
      </c>
      <c r="O227" s="124"/>
      <c r="P227" s="124"/>
      <c r="Q227" s="124">
        <f>Q235+Q243</f>
        <v>380</v>
      </c>
      <c r="R227" s="124">
        <f>R235+R243</f>
        <v>940</v>
      </c>
      <c r="S227" s="124">
        <f>S235+S243</f>
        <v>450</v>
      </c>
      <c r="T227" s="124">
        <f>T235+T243</f>
        <v>190</v>
      </c>
      <c r="U227" s="124"/>
      <c r="V227" s="124"/>
      <c r="W227" s="124"/>
      <c r="X227" s="124"/>
      <c r="Y227" s="124"/>
      <c r="Z227" s="124"/>
      <c r="AA227" s="124"/>
      <c r="AB227" s="124"/>
      <c r="AC227" s="124"/>
      <c r="AD227" s="124">
        <f t="shared" ref="AD227:AF228" si="8">AD235+AD243</f>
        <v>0</v>
      </c>
      <c r="AE227" s="124">
        <f t="shared" si="8"/>
        <v>1010</v>
      </c>
      <c r="AF227" s="124">
        <f t="shared" si="8"/>
        <v>100</v>
      </c>
      <c r="AG227" s="124"/>
      <c r="AH227" s="124"/>
      <c r="AI227" s="124"/>
      <c r="AJ227" s="124"/>
      <c r="AK227" s="124"/>
      <c r="AL227" s="124"/>
      <c r="AM227" s="124">
        <f>AM235+AM243</f>
        <v>1050</v>
      </c>
      <c r="AN227" s="124">
        <f>AN235+AN243</f>
        <v>280</v>
      </c>
      <c r="AO227" s="124"/>
      <c r="AP227" s="124"/>
      <c r="AQ227" s="124"/>
      <c r="AR227" s="124">
        <f>AR235+AR243</f>
        <v>28800</v>
      </c>
      <c r="AS227" s="124"/>
      <c r="AT227" s="124"/>
      <c r="AU227" s="124"/>
      <c r="AV227" s="124"/>
      <c r="AW227" s="124"/>
      <c r="AX227" s="124"/>
      <c r="AY227" s="124"/>
      <c r="AZ227" s="124"/>
      <c r="BA227" s="124"/>
      <c r="BB227" s="124"/>
      <c r="BC227" s="124"/>
      <c r="BD227" s="124">
        <f>BD235+BD243</f>
        <v>7500</v>
      </c>
      <c r="BE227" s="124">
        <f>BE235+BE243</f>
        <v>1500</v>
      </c>
      <c r="BF227" s="124"/>
      <c r="BG227" s="124">
        <f t="shared" si="3"/>
        <v>650</v>
      </c>
      <c r="BH227" s="124"/>
      <c r="BI227" s="124"/>
      <c r="BJ227" s="124"/>
      <c r="BK227" s="124">
        <f t="shared" si="4"/>
        <v>0</v>
      </c>
      <c r="BL227" s="124"/>
      <c r="BM227" s="124"/>
      <c r="BN227" s="124">
        <f t="shared" si="5"/>
        <v>2800</v>
      </c>
      <c r="BO227" s="124"/>
      <c r="BP227" s="124"/>
      <c r="BQ227" s="124"/>
      <c r="BR227" s="124"/>
      <c r="BS227" s="124"/>
      <c r="BT227" s="124">
        <f t="shared" si="6"/>
        <v>360</v>
      </c>
      <c r="BU227" s="124"/>
      <c r="BV227" s="124"/>
      <c r="BW227" s="124"/>
      <c r="BX227" s="124"/>
      <c r="BY227" s="124"/>
      <c r="BZ227" s="124"/>
      <c r="CA227" s="124">
        <f t="shared" si="1"/>
        <v>48054</v>
      </c>
      <c r="CB227" s="124"/>
      <c r="CC227" s="124"/>
      <c r="CD227" s="124"/>
      <c r="CE227" s="124"/>
      <c r="CF227" s="124"/>
      <c r="CG227" s="124"/>
      <c r="CH227" s="124"/>
    </row>
    <row r="228" spans="1:86" x14ac:dyDescent="0.3">
      <c r="A228" s="1672"/>
      <c r="B228" s="124"/>
      <c r="C228" s="124" t="s">
        <v>1304</v>
      </c>
      <c r="D228" s="124">
        <v>215776</v>
      </c>
      <c r="E228" s="124">
        <f t="shared" si="7"/>
        <v>13570</v>
      </c>
      <c r="F228" s="124">
        <f t="shared" si="7"/>
        <v>1088</v>
      </c>
      <c r="G228" s="124">
        <f t="shared" si="7"/>
        <v>600</v>
      </c>
      <c r="H228" s="124"/>
      <c r="I228" s="124"/>
      <c r="J228" s="124"/>
      <c r="K228" s="124"/>
      <c r="L228" s="124"/>
      <c r="M228" s="124">
        <f>M236+M244</f>
        <v>2200</v>
      </c>
      <c r="N228" s="124"/>
      <c r="O228" s="124"/>
      <c r="P228" s="124"/>
      <c r="Q228" s="124"/>
      <c r="R228" s="124"/>
      <c r="S228" s="124"/>
      <c r="T228" s="124">
        <f>T236+T244</f>
        <v>1050</v>
      </c>
      <c r="U228" s="124">
        <f>U236+U244</f>
        <v>440</v>
      </c>
      <c r="V228" s="124"/>
      <c r="W228" s="124"/>
      <c r="X228" s="124"/>
      <c r="Y228" s="124"/>
      <c r="Z228" s="124"/>
      <c r="AA228" s="124"/>
      <c r="AB228" s="124"/>
      <c r="AC228" s="124"/>
      <c r="AD228" s="124">
        <f t="shared" si="8"/>
        <v>0</v>
      </c>
      <c r="AE228" s="124">
        <f t="shared" si="8"/>
        <v>2450</v>
      </c>
      <c r="AF228" s="124">
        <f t="shared" si="8"/>
        <v>1000</v>
      </c>
      <c r="AG228" s="124"/>
      <c r="AH228" s="124"/>
      <c r="AI228" s="124"/>
      <c r="AJ228" s="124">
        <f>AJ236+AJ244</f>
        <v>6400</v>
      </c>
      <c r="AK228" s="124"/>
      <c r="AL228" s="124"/>
      <c r="AM228" s="124">
        <f>AM236+AM244</f>
        <v>3800</v>
      </c>
      <c r="AN228" s="124">
        <f>AN236+AN244</f>
        <v>5200</v>
      </c>
      <c r="AO228" s="124"/>
      <c r="AP228" s="124"/>
      <c r="AQ228" s="124"/>
      <c r="AR228" s="124"/>
      <c r="AS228" s="124"/>
      <c r="AT228" s="124"/>
      <c r="AU228" s="124"/>
      <c r="AV228" s="124"/>
      <c r="AW228" s="124"/>
      <c r="AX228" s="124"/>
      <c r="AY228" s="124"/>
      <c r="AZ228" s="124"/>
      <c r="BA228" s="124"/>
      <c r="BB228" s="124"/>
      <c r="BC228" s="124"/>
      <c r="BD228" s="124"/>
      <c r="BE228" s="124">
        <f>BE236+BE244</f>
        <v>750</v>
      </c>
      <c r="BF228" s="124">
        <f>BF236+BF244</f>
        <v>7250</v>
      </c>
      <c r="BG228" s="124">
        <f t="shared" si="3"/>
        <v>6070</v>
      </c>
      <c r="BH228" s="124"/>
      <c r="BI228" s="124"/>
      <c r="BJ228" s="124"/>
      <c r="BK228" s="124">
        <f t="shared" si="4"/>
        <v>41990</v>
      </c>
      <c r="BL228" s="124"/>
      <c r="BM228" s="124"/>
      <c r="BN228" s="124">
        <f t="shared" si="5"/>
        <v>4500</v>
      </c>
      <c r="BO228" s="124"/>
      <c r="BP228" s="124">
        <f>BP236+BP244</f>
        <v>2300</v>
      </c>
      <c r="BQ228" s="124"/>
      <c r="BR228" s="124"/>
      <c r="BS228" s="124"/>
      <c r="BT228" s="124">
        <f t="shared" si="6"/>
        <v>3630</v>
      </c>
      <c r="BU228" s="124"/>
      <c r="BV228" s="124"/>
      <c r="BW228" s="124"/>
      <c r="BX228" s="124">
        <f>BX236+BX244</f>
        <v>3600</v>
      </c>
      <c r="BY228" s="124"/>
      <c r="BZ228" s="124"/>
      <c r="CA228" s="124">
        <f t="shared" si="1"/>
        <v>107888</v>
      </c>
      <c r="CB228" s="124"/>
      <c r="CC228" s="124"/>
      <c r="CD228" s="124"/>
      <c r="CE228" s="124"/>
      <c r="CF228" s="124"/>
      <c r="CG228" s="124"/>
      <c r="CH228" s="124"/>
    </row>
    <row r="229" spans="1:86" x14ac:dyDescent="0.3">
      <c r="A229" s="1672"/>
      <c r="B229" s="124" t="s">
        <v>1307</v>
      </c>
      <c r="C229" s="124" t="s">
        <v>1303</v>
      </c>
      <c r="D229" s="124">
        <v>14960</v>
      </c>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f>AG237+AG245</f>
        <v>7480</v>
      </c>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f t="shared" si="1"/>
        <v>7480</v>
      </c>
      <c r="CB229" s="124"/>
      <c r="CC229" s="124"/>
      <c r="CD229" s="124"/>
      <c r="CE229" s="124"/>
      <c r="CF229" s="124"/>
      <c r="CG229" s="124"/>
      <c r="CH229" s="124"/>
    </row>
    <row r="230" spans="1:86" x14ac:dyDescent="0.3">
      <c r="A230" s="1673"/>
      <c r="B230" s="124"/>
      <c r="C230" s="124" t="s">
        <v>1304</v>
      </c>
      <c r="D230" s="124">
        <v>36284</v>
      </c>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f>AG238+AG246</f>
        <v>18142</v>
      </c>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f t="shared" si="1"/>
        <v>18142</v>
      </c>
      <c r="CB230" s="124"/>
      <c r="CC230" s="124"/>
      <c r="CD230" s="124"/>
      <c r="CE230" s="124"/>
      <c r="CF230" s="124"/>
      <c r="CG230" s="124"/>
      <c r="CH230" s="124"/>
    </row>
    <row r="231" spans="1:86" x14ac:dyDescent="0.3">
      <c r="A231" s="1671" t="s">
        <v>9580</v>
      </c>
      <c r="B231" s="124" t="s">
        <v>1302</v>
      </c>
      <c r="C231" s="124" t="s">
        <v>1303</v>
      </c>
      <c r="D231" s="124">
        <v>181304</v>
      </c>
      <c r="E231" s="124">
        <v>2981</v>
      </c>
      <c r="F231" s="124"/>
      <c r="G231" s="124"/>
      <c r="H231" s="124"/>
      <c r="I231" s="124"/>
      <c r="J231" s="124"/>
      <c r="K231" s="124"/>
      <c r="L231" s="124"/>
      <c r="M231" s="124">
        <v>460</v>
      </c>
      <c r="N231" s="124">
        <v>950</v>
      </c>
      <c r="O231" s="124"/>
      <c r="P231" s="124"/>
      <c r="Q231" s="124">
        <v>2602</v>
      </c>
      <c r="R231" s="124">
        <v>5933</v>
      </c>
      <c r="S231" s="124">
        <v>3510</v>
      </c>
      <c r="T231" s="124">
        <v>100</v>
      </c>
      <c r="U231" s="124"/>
      <c r="V231" s="124"/>
      <c r="W231" s="124"/>
      <c r="X231" s="124"/>
      <c r="Y231" s="124"/>
      <c r="Z231" s="124"/>
      <c r="AA231" s="124"/>
      <c r="AB231" s="124"/>
      <c r="AC231" s="124"/>
      <c r="AD231" s="124">
        <v>13270</v>
      </c>
      <c r="AE231" s="124">
        <v>5643</v>
      </c>
      <c r="AF231" s="124"/>
      <c r="AG231" s="124"/>
      <c r="AH231" s="124"/>
      <c r="AI231" s="124"/>
      <c r="AJ231" s="124"/>
      <c r="AK231" s="124"/>
      <c r="AL231" s="124"/>
      <c r="AM231" s="124">
        <v>6794</v>
      </c>
      <c r="AN231" s="124">
        <v>7606</v>
      </c>
      <c r="AO231" s="124"/>
      <c r="AP231" s="124"/>
      <c r="AQ231" s="124"/>
      <c r="AR231" s="124">
        <v>24304</v>
      </c>
      <c r="AS231" s="124"/>
      <c r="AT231" s="124"/>
      <c r="AU231" s="124"/>
      <c r="AV231" s="124"/>
      <c r="AW231" s="124"/>
      <c r="AX231" s="124"/>
      <c r="AY231" s="124"/>
      <c r="AZ231" s="124"/>
      <c r="BA231" s="124"/>
      <c r="BB231" s="124"/>
      <c r="BC231" s="124"/>
      <c r="BD231" s="124">
        <v>12660</v>
      </c>
      <c r="BE231" s="124"/>
      <c r="BF231" s="124"/>
      <c r="BG231" s="124"/>
      <c r="BH231" s="124"/>
      <c r="BI231" s="124"/>
      <c r="BJ231" s="124"/>
      <c r="BK231" s="124"/>
      <c r="BL231" s="124"/>
      <c r="BM231" s="124"/>
      <c r="BN231" s="124">
        <v>3839</v>
      </c>
      <c r="BO231" s="124"/>
      <c r="BP231" s="124"/>
      <c r="BQ231" s="124"/>
      <c r="BR231" s="124"/>
      <c r="BS231" s="124"/>
      <c r="BT231" s="124"/>
      <c r="BU231" s="124"/>
      <c r="BV231" s="124"/>
      <c r="BW231" s="124"/>
      <c r="BX231" s="124"/>
      <c r="BY231" s="124"/>
      <c r="BZ231" s="124"/>
      <c r="CA231" s="124">
        <f t="shared" si="1"/>
        <v>90652</v>
      </c>
      <c r="CB231" s="124"/>
      <c r="CC231" s="124"/>
      <c r="CD231" s="124"/>
      <c r="CE231" s="124"/>
      <c r="CF231" s="124"/>
      <c r="CG231" s="124"/>
      <c r="CH231" s="124"/>
    </row>
    <row r="232" spans="1:86" x14ac:dyDescent="0.3">
      <c r="A232" s="1672"/>
      <c r="B232" s="124"/>
      <c r="C232" s="124" t="s">
        <v>1304</v>
      </c>
      <c r="D232" s="124">
        <v>172606</v>
      </c>
      <c r="E232" s="124">
        <v>5900</v>
      </c>
      <c r="F232" s="124"/>
      <c r="G232" s="124"/>
      <c r="H232" s="124"/>
      <c r="I232" s="124"/>
      <c r="J232" s="124">
        <v>1464</v>
      </c>
      <c r="K232" s="124"/>
      <c r="L232" s="124"/>
      <c r="M232" s="124">
        <v>2300</v>
      </c>
      <c r="N232" s="124"/>
      <c r="O232" s="124"/>
      <c r="P232" s="124"/>
      <c r="Q232" s="124"/>
      <c r="R232" s="124"/>
      <c r="S232" s="124"/>
      <c r="T232" s="124">
        <v>1020</v>
      </c>
      <c r="U232" s="124">
        <v>2600</v>
      </c>
      <c r="V232" s="124"/>
      <c r="W232" s="124"/>
      <c r="X232" s="124"/>
      <c r="Y232" s="124"/>
      <c r="Z232" s="124"/>
      <c r="AA232" s="124"/>
      <c r="AB232" s="124"/>
      <c r="AC232" s="124"/>
      <c r="AD232" s="124">
        <v>35600</v>
      </c>
      <c r="AE232" s="124">
        <v>3700</v>
      </c>
      <c r="AF232" s="124"/>
      <c r="AG232" s="124"/>
      <c r="AH232" s="124"/>
      <c r="AI232" s="124"/>
      <c r="AJ232" s="124"/>
      <c r="AK232" s="124"/>
      <c r="AL232" s="124"/>
      <c r="AM232" s="124">
        <v>2500</v>
      </c>
      <c r="AN232" s="124">
        <v>2700</v>
      </c>
      <c r="AO232" s="124"/>
      <c r="AP232" s="124"/>
      <c r="AQ232" s="124"/>
      <c r="AR232" s="124"/>
      <c r="AS232" s="124"/>
      <c r="AT232" s="124"/>
      <c r="AU232" s="124"/>
      <c r="AV232" s="124"/>
      <c r="AW232" s="124"/>
      <c r="AX232" s="124"/>
      <c r="AY232" s="124"/>
      <c r="AZ232" s="124"/>
      <c r="BA232" s="124"/>
      <c r="BB232" s="124"/>
      <c r="BC232" s="124"/>
      <c r="BD232" s="124"/>
      <c r="BE232" s="124">
        <v>1600</v>
      </c>
      <c r="BF232" s="124">
        <v>6300</v>
      </c>
      <c r="BG232" s="124">
        <v>1800</v>
      </c>
      <c r="BH232" s="124"/>
      <c r="BI232" s="124"/>
      <c r="BJ232" s="124"/>
      <c r="BK232" s="124">
        <v>7099</v>
      </c>
      <c r="BL232" s="124"/>
      <c r="BM232" s="124"/>
      <c r="BN232" s="124">
        <v>3920</v>
      </c>
      <c r="BO232" s="124"/>
      <c r="BP232" s="124">
        <v>1600</v>
      </c>
      <c r="BQ232" s="124"/>
      <c r="BR232" s="124"/>
      <c r="BS232" s="124"/>
      <c r="BT232" s="124">
        <v>3200</v>
      </c>
      <c r="BU232" s="124"/>
      <c r="BV232" s="124"/>
      <c r="BW232" s="124"/>
      <c r="BX232" s="124">
        <v>3000</v>
      </c>
      <c r="BY232" s="124"/>
      <c r="BZ232" s="124"/>
      <c r="CA232" s="124">
        <f t="shared" si="1"/>
        <v>86303</v>
      </c>
      <c r="CB232" s="124"/>
      <c r="CC232" s="124"/>
      <c r="CD232" s="124"/>
      <c r="CE232" s="124"/>
      <c r="CF232" s="124"/>
      <c r="CG232" s="124"/>
      <c r="CH232" s="124"/>
    </row>
    <row r="233" spans="1:86" x14ac:dyDescent="0.3">
      <c r="A233" s="1672"/>
      <c r="B233" s="124" t="s">
        <v>1305</v>
      </c>
      <c r="C233" s="124" t="s">
        <v>1303</v>
      </c>
      <c r="D233" s="124">
        <v>19500</v>
      </c>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v>7600</v>
      </c>
      <c r="AS233" s="124"/>
      <c r="AT233" s="124"/>
      <c r="AU233" s="124"/>
      <c r="AV233" s="124"/>
      <c r="AW233" s="124"/>
      <c r="AX233" s="124"/>
      <c r="AY233" s="124"/>
      <c r="AZ233" s="124"/>
      <c r="BA233" s="124"/>
      <c r="BB233" s="124"/>
      <c r="BC233" s="124"/>
      <c r="BD233" s="124">
        <v>100</v>
      </c>
      <c r="BE233" s="124"/>
      <c r="BF233" s="124"/>
      <c r="BG233" s="124">
        <v>1000</v>
      </c>
      <c r="BH233" s="124"/>
      <c r="BI233" s="124"/>
      <c r="BJ233" s="124"/>
      <c r="BK233" s="124"/>
      <c r="BL233" s="124"/>
      <c r="BM233" s="124"/>
      <c r="BN233" s="124">
        <v>1050</v>
      </c>
      <c r="BO233" s="124"/>
      <c r="BP233" s="124"/>
      <c r="BQ233" s="124"/>
      <c r="BR233" s="124"/>
      <c r="BS233" s="124"/>
      <c r="BT233" s="124"/>
      <c r="BU233" s="124"/>
      <c r="BV233" s="124"/>
      <c r="BW233" s="124"/>
      <c r="BX233" s="124"/>
      <c r="BY233" s="124"/>
      <c r="BZ233" s="124"/>
      <c r="CA233" s="124">
        <f t="shared" si="1"/>
        <v>9750</v>
      </c>
      <c r="CB233" s="124"/>
      <c r="CC233" s="124"/>
      <c r="CD233" s="124"/>
      <c r="CE233" s="124"/>
      <c r="CF233" s="124"/>
      <c r="CG233" s="124"/>
      <c r="CH233" s="124"/>
    </row>
    <row r="234" spans="1:86" x14ac:dyDescent="0.3">
      <c r="A234" s="1672"/>
      <c r="B234" s="124"/>
      <c r="C234" s="124" t="s">
        <v>1304</v>
      </c>
      <c r="D234" s="124">
        <v>46500</v>
      </c>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v>600</v>
      </c>
      <c r="BF234" s="124">
        <v>200</v>
      </c>
      <c r="BG234" s="124">
        <v>4100</v>
      </c>
      <c r="BH234" s="124"/>
      <c r="BI234" s="124"/>
      <c r="BJ234" s="124"/>
      <c r="BK234" s="124">
        <v>15600</v>
      </c>
      <c r="BL234" s="124"/>
      <c r="BM234" s="124"/>
      <c r="BN234" s="124">
        <v>2600</v>
      </c>
      <c r="BO234" s="124"/>
      <c r="BP234" s="124">
        <v>10</v>
      </c>
      <c r="BQ234" s="124"/>
      <c r="BR234" s="124"/>
      <c r="BS234" s="124"/>
      <c r="BT234" s="124">
        <v>140</v>
      </c>
      <c r="BU234" s="124"/>
      <c r="BV234" s="124"/>
      <c r="BW234" s="124"/>
      <c r="BX234" s="124"/>
      <c r="BY234" s="124"/>
      <c r="BZ234" s="124"/>
      <c r="CA234" s="124">
        <f t="shared" si="1"/>
        <v>23250</v>
      </c>
      <c r="CB234" s="124"/>
      <c r="CC234" s="124"/>
      <c r="CD234" s="124"/>
      <c r="CE234" s="124"/>
      <c r="CF234" s="124"/>
      <c r="CG234" s="124"/>
      <c r="CH234" s="124"/>
    </row>
    <row r="235" spans="1:86" x14ac:dyDescent="0.3">
      <c r="A235" s="1672"/>
      <c r="B235" s="124" t="s">
        <v>1306</v>
      </c>
      <c r="C235" s="124" t="s">
        <v>1303</v>
      </c>
      <c r="D235" s="124">
        <v>72928</v>
      </c>
      <c r="E235" s="124">
        <v>364</v>
      </c>
      <c r="F235" s="124">
        <v>320</v>
      </c>
      <c r="G235" s="124"/>
      <c r="H235" s="124"/>
      <c r="I235" s="124"/>
      <c r="J235" s="124"/>
      <c r="K235" s="124"/>
      <c r="L235" s="124"/>
      <c r="M235" s="124">
        <v>300</v>
      </c>
      <c r="N235" s="124">
        <v>200</v>
      </c>
      <c r="O235" s="124"/>
      <c r="P235" s="124"/>
      <c r="Q235" s="124">
        <v>380</v>
      </c>
      <c r="R235" s="124">
        <v>940</v>
      </c>
      <c r="S235" s="124">
        <v>450</v>
      </c>
      <c r="T235" s="124">
        <v>50</v>
      </c>
      <c r="U235" s="124"/>
      <c r="V235" s="124"/>
      <c r="W235" s="124"/>
      <c r="X235" s="124"/>
      <c r="Y235" s="124"/>
      <c r="Z235" s="124"/>
      <c r="AA235" s="124"/>
      <c r="AB235" s="124"/>
      <c r="AC235" s="124"/>
      <c r="AD235" s="124"/>
      <c r="AE235" s="124">
        <v>1010</v>
      </c>
      <c r="AF235" s="124">
        <v>100</v>
      </c>
      <c r="AG235" s="124"/>
      <c r="AH235" s="124"/>
      <c r="AI235" s="124"/>
      <c r="AJ235" s="124"/>
      <c r="AK235" s="124"/>
      <c r="AL235" s="124"/>
      <c r="AM235" s="124">
        <v>800</v>
      </c>
      <c r="AN235" s="124">
        <v>50</v>
      </c>
      <c r="AO235" s="124"/>
      <c r="AP235" s="124"/>
      <c r="AQ235" s="124"/>
      <c r="AR235" s="124">
        <v>20600</v>
      </c>
      <c r="AS235" s="124"/>
      <c r="AT235" s="124"/>
      <c r="AU235" s="124"/>
      <c r="AV235" s="124"/>
      <c r="AW235" s="124"/>
      <c r="AX235" s="124"/>
      <c r="AY235" s="124"/>
      <c r="AZ235" s="124"/>
      <c r="BA235" s="124"/>
      <c r="BB235" s="124"/>
      <c r="BC235" s="124"/>
      <c r="BD235" s="124">
        <v>7500</v>
      </c>
      <c r="BE235" s="124"/>
      <c r="BF235" s="124"/>
      <c r="BG235" s="124">
        <v>600</v>
      </c>
      <c r="BH235" s="124"/>
      <c r="BI235" s="124"/>
      <c r="BJ235" s="124"/>
      <c r="BK235" s="124"/>
      <c r="BL235" s="124"/>
      <c r="BM235" s="124"/>
      <c r="BN235" s="124">
        <v>2800</v>
      </c>
      <c r="BO235" s="124"/>
      <c r="BP235" s="124"/>
      <c r="BQ235" s="124"/>
      <c r="BR235" s="124"/>
      <c r="BS235" s="124"/>
      <c r="BT235" s="124"/>
      <c r="BU235" s="124"/>
      <c r="BV235" s="124"/>
      <c r="BW235" s="124"/>
      <c r="BX235" s="124"/>
      <c r="BY235" s="124"/>
      <c r="BZ235" s="124"/>
      <c r="CA235" s="124">
        <f t="shared" si="1"/>
        <v>36464</v>
      </c>
      <c r="CB235" s="124"/>
      <c r="CC235" s="124"/>
      <c r="CD235" s="124"/>
      <c r="CE235" s="124"/>
      <c r="CF235" s="124"/>
      <c r="CG235" s="124"/>
      <c r="CH235" s="124"/>
    </row>
    <row r="236" spans="1:86" x14ac:dyDescent="0.3">
      <c r="A236" s="1672"/>
      <c r="B236" s="124"/>
      <c r="C236" s="124" t="s">
        <v>1304</v>
      </c>
      <c r="D236" s="124">
        <v>153560</v>
      </c>
      <c r="E236" s="124">
        <v>8520</v>
      </c>
      <c r="F236" s="124">
        <v>1088</v>
      </c>
      <c r="G236" s="124"/>
      <c r="H236" s="124"/>
      <c r="I236" s="124"/>
      <c r="J236" s="124"/>
      <c r="K236" s="124"/>
      <c r="L236" s="124"/>
      <c r="M236" s="124">
        <v>1650</v>
      </c>
      <c r="N236" s="124"/>
      <c r="O236" s="124"/>
      <c r="P236" s="124"/>
      <c r="Q236" s="124"/>
      <c r="R236" s="124"/>
      <c r="S236" s="124"/>
      <c r="T236" s="124"/>
      <c r="U236" s="124"/>
      <c r="V236" s="124"/>
      <c r="W236" s="124"/>
      <c r="X236" s="124"/>
      <c r="Y236" s="124"/>
      <c r="Z236" s="124"/>
      <c r="AA236" s="124"/>
      <c r="AB236" s="124"/>
      <c r="AC236" s="124"/>
      <c r="AD236" s="124"/>
      <c r="AE236" s="124">
        <v>1250</v>
      </c>
      <c r="AF236" s="124">
        <v>1000</v>
      </c>
      <c r="AG236" s="124"/>
      <c r="AH236" s="124"/>
      <c r="AI236" s="124"/>
      <c r="AJ236" s="124">
        <v>5800</v>
      </c>
      <c r="AK236" s="124"/>
      <c r="AL236" s="124"/>
      <c r="AM236" s="124">
        <v>2400</v>
      </c>
      <c r="AN236" s="124">
        <v>3600</v>
      </c>
      <c r="AO236" s="124"/>
      <c r="AP236" s="124"/>
      <c r="AQ236" s="124"/>
      <c r="AR236" s="124"/>
      <c r="AS236" s="124"/>
      <c r="AT236" s="124"/>
      <c r="AU236" s="124"/>
      <c r="AV236" s="124"/>
      <c r="AW236" s="124"/>
      <c r="AX236" s="124"/>
      <c r="AY236" s="124"/>
      <c r="AZ236" s="124"/>
      <c r="BA236" s="124"/>
      <c r="BB236" s="124"/>
      <c r="BC236" s="124"/>
      <c r="BD236" s="124"/>
      <c r="BE236" s="124">
        <v>200</v>
      </c>
      <c r="BF236" s="124">
        <v>6500</v>
      </c>
      <c r="BG236" s="124">
        <v>1500</v>
      </c>
      <c r="BH236" s="124"/>
      <c r="BI236" s="124"/>
      <c r="BJ236" s="124"/>
      <c r="BK236" s="124">
        <v>30472</v>
      </c>
      <c r="BL236" s="124"/>
      <c r="BM236" s="124"/>
      <c r="BN236" s="124">
        <v>4500</v>
      </c>
      <c r="BO236" s="124"/>
      <c r="BP236" s="124">
        <v>2300</v>
      </c>
      <c r="BQ236" s="124"/>
      <c r="BR236" s="124"/>
      <c r="BS236" s="124"/>
      <c r="BT236" s="124">
        <v>3000</v>
      </c>
      <c r="BU236" s="124"/>
      <c r="BV236" s="124"/>
      <c r="BW236" s="124"/>
      <c r="BX236" s="124">
        <v>3000</v>
      </c>
      <c r="BY236" s="124"/>
      <c r="BZ236" s="124"/>
      <c r="CA236" s="124">
        <f t="shared" si="1"/>
        <v>76780</v>
      </c>
      <c r="CB236" s="124"/>
      <c r="CC236" s="124"/>
      <c r="CD236" s="124"/>
      <c r="CE236" s="124"/>
      <c r="CF236" s="124"/>
      <c r="CG236" s="124"/>
      <c r="CH236" s="124"/>
    </row>
    <row r="237" spans="1:86" x14ac:dyDescent="0.3">
      <c r="A237" s="1672"/>
      <c r="B237" s="124" t="s">
        <v>1307</v>
      </c>
      <c r="C237" s="124" t="s">
        <v>1303</v>
      </c>
      <c r="D237" s="124">
        <v>10680</v>
      </c>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v>5340</v>
      </c>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f t="shared" si="1"/>
        <v>5340</v>
      </c>
      <c r="CB237" s="124"/>
      <c r="CC237" s="124"/>
      <c r="CD237" s="124"/>
      <c r="CE237" s="124"/>
      <c r="CF237" s="124"/>
      <c r="CG237" s="124"/>
      <c r="CH237" s="124"/>
    </row>
    <row r="238" spans="1:86" x14ac:dyDescent="0.3">
      <c r="A238" s="1673"/>
      <c r="B238" s="124"/>
      <c r="C238" s="124" t="s">
        <v>1304</v>
      </c>
      <c r="D238" s="124">
        <v>26100</v>
      </c>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v>13050</v>
      </c>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f t="shared" si="1"/>
        <v>13050</v>
      </c>
      <c r="CB238" s="124"/>
      <c r="CC238" s="124"/>
      <c r="CD238" s="124"/>
      <c r="CE238" s="124"/>
      <c r="CF238" s="124"/>
      <c r="CG238" s="124"/>
      <c r="CH238" s="124"/>
    </row>
    <row r="239" spans="1:86" x14ac:dyDescent="0.3">
      <c r="A239" s="1671" t="s">
        <v>3536</v>
      </c>
      <c r="B239" s="124" t="s">
        <v>1302</v>
      </c>
      <c r="C239" s="124" t="s">
        <v>1303</v>
      </c>
      <c r="D239" s="124">
        <v>51136</v>
      </c>
      <c r="E239" s="124">
        <v>1106</v>
      </c>
      <c r="F239" s="124"/>
      <c r="G239" s="124">
        <v>301</v>
      </c>
      <c r="H239" s="124"/>
      <c r="I239" s="124"/>
      <c r="J239" s="124"/>
      <c r="K239" s="124"/>
      <c r="L239" s="124"/>
      <c r="M239" s="124">
        <v>1150</v>
      </c>
      <c r="N239" s="124"/>
      <c r="O239" s="124"/>
      <c r="P239" s="124"/>
      <c r="Q239" s="124"/>
      <c r="R239" s="124"/>
      <c r="S239" s="124"/>
      <c r="T239" s="124">
        <v>110</v>
      </c>
      <c r="U239" s="124"/>
      <c r="V239" s="124"/>
      <c r="W239" s="124"/>
      <c r="X239" s="124"/>
      <c r="Y239" s="124"/>
      <c r="Z239" s="124"/>
      <c r="AA239" s="124"/>
      <c r="AB239" s="124"/>
      <c r="AC239" s="124"/>
      <c r="AD239" s="124"/>
      <c r="AE239" s="124">
        <v>2586</v>
      </c>
      <c r="AF239" s="124"/>
      <c r="AG239" s="124"/>
      <c r="AH239" s="124"/>
      <c r="AI239" s="124"/>
      <c r="AJ239" s="124"/>
      <c r="AK239" s="124"/>
      <c r="AL239" s="124"/>
      <c r="AM239" s="124">
        <v>2576</v>
      </c>
      <c r="AN239" s="124">
        <v>2839</v>
      </c>
      <c r="AO239" s="124"/>
      <c r="AP239" s="124"/>
      <c r="AQ239" s="124"/>
      <c r="AR239" s="124">
        <v>11193</v>
      </c>
      <c r="AS239" s="124"/>
      <c r="AT239" s="124"/>
      <c r="AU239" s="124"/>
      <c r="AV239" s="124"/>
      <c r="AW239" s="124"/>
      <c r="AX239" s="124"/>
      <c r="AY239" s="124"/>
      <c r="AZ239" s="124"/>
      <c r="BA239" s="124"/>
      <c r="BB239" s="124"/>
      <c r="BC239" s="124"/>
      <c r="BD239" s="124"/>
      <c r="BE239" s="124">
        <v>522</v>
      </c>
      <c r="BF239" s="124"/>
      <c r="BG239" s="124">
        <v>500</v>
      </c>
      <c r="BH239" s="124"/>
      <c r="BI239" s="124"/>
      <c r="BJ239" s="124"/>
      <c r="BK239" s="124"/>
      <c r="BL239" s="124"/>
      <c r="BM239" s="124"/>
      <c r="BN239" s="124"/>
      <c r="BO239" s="124"/>
      <c r="BP239" s="124"/>
      <c r="BQ239" s="124"/>
      <c r="BR239" s="124"/>
      <c r="BS239" s="124"/>
      <c r="BT239" s="124">
        <v>2685</v>
      </c>
      <c r="BU239" s="124"/>
      <c r="BV239" s="124"/>
      <c r="BW239" s="124"/>
      <c r="BX239" s="124"/>
      <c r="BY239" s="124"/>
      <c r="BZ239" s="124"/>
      <c r="CA239" s="124">
        <f t="shared" ref="CA239:CA246" si="9">SUM(E239:BZ239)</f>
        <v>25568</v>
      </c>
      <c r="CB239" s="124"/>
      <c r="CC239" s="124"/>
      <c r="CD239" s="124"/>
      <c r="CE239" s="124"/>
      <c r="CF239" s="124"/>
      <c r="CG239" s="124"/>
      <c r="CH239" s="124"/>
    </row>
    <row r="240" spans="1:86" x14ac:dyDescent="0.3">
      <c r="A240" s="1672"/>
      <c r="B240" s="124"/>
      <c r="C240" s="124" t="s">
        <v>1304</v>
      </c>
      <c r="D240" s="124">
        <v>47524</v>
      </c>
      <c r="E240" s="124">
        <v>3780</v>
      </c>
      <c r="F240" s="124"/>
      <c r="G240" s="124">
        <v>340</v>
      </c>
      <c r="H240" s="124"/>
      <c r="I240" s="124"/>
      <c r="J240" s="124"/>
      <c r="K240" s="124"/>
      <c r="L240" s="124"/>
      <c r="M240" s="124">
        <v>700</v>
      </c>
      <c r="N240" s="124"/>
      <c r="O240" s="124"/>
      <c r="P240" s="124"/>
      <c r="Q240" s="124"/>
      <c r="R240" s="124"/>
      <c r="S240" s="124"/>
      <c r="T240" s="124">
        <v>280</v>
      </c>
      <c r="U240" s="124">
        <v>400</v>
      </c>
      <c r="V240" s="124"/>
      <c r="W240" s="124"/>
      <c r="X240" s="124"/>
      <c r="Y240" s="124"/>
      <c r="Z240" s="124"/>
      <c r="AA240" s="124"/>
      <c r="AB240" s="124"/>
      <c r="AC240" s="124"/>
      <c r="AD240" s="124"/>
      <c r="AE240" s="124">
        <v>1450</v>
      </c>
      <c r="AF240" s="124"/>
      <c r="AG240" s="124"/>
      <c r="AH240" s="124"/>
      <c r="AI240" s="124"/>
      <c r="AJ240" s="124"/>
      <c r="AK240" s="124"/>
      <c r="AL240" s="124"/>
      <c r="AM240" s="124">
        <v>1210</v>
      </c>
      <c r="AN240" s="124">
        <v>1200</v>
      </c>
      <c r="AO240" s="124"/>
      <c r="AP240" s="124"/>
      <c r="AQ240" s="124"/>
      <c r="AR240" s="124"/>
      <c r="AS240" s="124"/>
      <c r="AT240" s="124"/>
      <c r="AU240" s="124"/>
      <c r="AV240" s="124"/>
      <c r="AW240" s="124"/>
      <c r="AX240" s="124"/>
      <c r="AY240" s="124"/>
      <c r="AZ240" s="124"/>
      <c r="BA240" s="124"/>
      <c r="BB240" s="124"/>
      <c r="BC240" s="124"/>
      <c r="BD240" s="124"/>
      <c r="BE240" s="124">
        <v>1220</v>
      </c>
      <c r="BF240" s="124">
        <v>650</v>
      </c>
      <c r="BG240" s="124">
        <v>2100</v>
      </c>
      <c r="BH240" s="124"/>
      <c r="BI240" s="124"/>
      <c r="BJ240" s="124"/>
      <c r="BK240" s="124">
        <v>8432</v>
      </c>
      <c r="BL240" s="124"/>
      <c r="BM240" s="124"/>
      <c r="BN240" s="124"/>
      <c r="BO240" s="124"/>
      <c r="BP240" s="124"/>
      <c r="BQ240" s="124"/>
      <c r="BR240" s="124"/>
      <c r="BS240" s="124"/>
      <c r="BT240" s="124">
        <v>1200</v>
      </c>
      <c r="BU240" s="124"/>
      <c r="BV240" s="124"/>
      <c r="BW240" s="124"/>
      <c r="BX240" s="124">
        <v>800</v>
      </c>
      <c r="BY240" s="124"/>
      <c r="BZ240" s="124"/>
      <c r="CA240" s="124">
        <f t="shared" si="9"/>
        <v>23762</v>
      </c>
      <c r="CB240" s="124"/>
      <c r="CC240" s="124"/>
      <c r="CD240" s="124"/>
      <c r="CE240" s="124"/>
      <c r="CF240" s="124"/>
      <c r="CG240" s="124"/>
      <c r="CH240" s="124"/>
    </row>
    <row r="241" spans="1:86" x14ac:dyDescent="0.3">
      <c r="A241" s="1672"/>
      <c r="B241" s="124" t="s">
        <v>1305</v>
      </c>
      <c r="C241" s="124" t="s">
        <v>1303</v>
      </c>
      <c r="D241" s="124">
        <v>7780</v>
      </c>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v>3740</v>
      </c>
      <c r="AS241" s="124"/>
      <c r="AT241" s="124"/>
      <c r="AU241" s="124"/>
      <c r="AV241" s="124"/>
      <c r="AW241" s="124"/>
      <c r="AX241" s="124"/>
      <c r="AY241" s="124"/>
      <c r="AZ241" s="124"/>
      <c r="BA241" s="124"/>
      <c r="BB241" s="124"/>
      <c r="BC241" s="124"/>
      <c r="BD241" s="124"/>
      <c r="BE241" s="124">
        <v>50</v>
      </c>
      <c r="BF241" s="124"/>
      <c r="BG241" s="124">
        <v>100</v>
      </c>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f t="shared" si="9"/>
        <v>3890</v>
      </c>
      <c r="CB241" s="124"/>
      <c r="CC241" s="124"/>
      <c r="CD241" s="124"/>
      <c r="CE241" s="124"/>
      <c r="CF241" s="124"/>
      <c r="CG241" s="124"/>
      <c r="CH241" s="124"/>
    </row>
    <row r="242" spans="1:86" x14ac:dyDescent="0.3">
      <c r="A242" s="1672"/>
      <c r="B242" s="124"/>
      <c r="C242" s="124" t="s">
        <v>1304</v>
      </c>
      <c r="D242" s="124">
        <v>17816</v>
      </c>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v>200</v>
      </c>
      <c r="BF242" s="124">
        <v>100</v>
      </c>
      <c r="BG242" s="124">
        <v>450</v>
      </c>
      <c r="BH242" s="124"/>
      <c r="BI242" s="124"/>
      <c r="BJ242" s="124"/>
      <c r="BK242" s="124">
        <v>8158</v>
      </c>
      <c r="BL242" s="124"/>
      <c r="BM242" s="124"/>
      <c r="BN242" s="124"/>
      <c r="BO242" s="124"/>
      <c r="BP242" s="124"/>
      <c r="BQ242" s="124"/>
      <c r="BR242" s="124"/>
      <c r="BS242" s="124"/>
      <c r="BT242" s="124"/>
      <c r="BU242" s="124"/>
      <c r="BV242" s="124"/>
      <c r="BW242" s="124"/>
      <c r="BX242" s="124"/>
      <c r="BY242" s="124"/>
      <c r="BZ242" s="124"/>
      <c r="CA242" s="124">
        <f t="shared" si="9"/>
        <v>8908</v>
      </c>
      <c r="CB242" s="124"/>
      <c r="CC242" s="124"/>
      <c r="CD242" s="124"/>
      <c r="CE242" s="124"/>
      <c r="CF242" s="124"/>
      <c r="CG242" s="124"/>
      <c r="CH242" s="124"/>
    </row>
    <row r="243" spans="1:86" x14ac:dyDescent="0.3">
      <c r="A243" s="1672"/>
      <c r="B243" s="124" t="s">
        <v>1306</v>
      </c>
      <c r="C243" s="124" t="s">
        <v>1303</v>
      </c>
      <c r="D243" s="124">
        <v>23180</v>
      </c>
      <c r="E243" s="124">
        <v>20</v>
      </c>
      <c r="F243" s="124"/>
      <c r="G243" s="124">
        <v>200</v>
      </c>
      <c r="H243" s="124"/>
      <c r="I243" s="124"/>
      <c r="J243" s="124"/>
      <c r="K243" s="124"/>
      <c r="L243" s="124"/>
      <c r="M243" s="124">
        <v>640</v>
      </c>
      <c r="N243" s="124"/>
      <c r="O243" s="124"/>
      <c r="P243" s="124"/>
      <c r="Q243" s="124"/>
      <c r="R243" s="124"/>
      <c r="S243" s="124"/>
      <c r="T243" s="124">
        <v>140</v>
      </c>
      <c r="U243" s="124"/>
      <c r="V243" s="124"/>
      <c r="W243" s="124"/>
      <c r="X243" s="124"/>
      <c r="Y243" s="124"/>
      <c r="Z243" s="124"/>
      <c r="AA243" s="124"/>
      <c r="AB243" s="124"/>
      <c r="AC243" s="124"/>
      <c r="AD243" s="124"/>
      <c r="AE243" s="124"/>
      <c r="AF243" s="124"/>
      <c r="AG243" s="124"/>
      <c r="AH243" s="124"/>
      <c r="AI243" s="124"/>
      <c r="AJ243" s="124"/>
      <c r="AK243" s="124"/>
      <c r="AL243" s="124"/>
      <c r="AM243" s="124">
        <v>250</v>
      </c>
      <c r="AN243" s="124">
        <v>230</v>
      </c>
      <c r="AO243" s="124"/>
      <c r="AP243" s="124"/>
      <c r="AQ243" s="124"/>
      <c r="AR243" s="124">
        <v>8200</v>
      </c>
      <c r="AS243" s="124"/>
      <c r="AT243" s="124"/>
      <c r="AU243" s="124"/>
      <c r="AV243" s="124"/>
      <c r="AW243" s="124"/>
      <c r="AX243" s="124"/>
      <c r="AY243" s="124"/>
      <c r="AZ243" s="124"/>
      <c r="BA243" s="124"/>
      <c r="BB243" s="124"/>
      <c r="BC243" s="124"/>
      <c r="BD243" s="124"/>
      <c r="BE243" s="124">
        <v>1500</v>
      </c>
      <c r="BF243" s="124"/>
      <c r="BG243" s="124">
        <v>50</v>
      </c>
      <c r="BH243" s="124"/>
      <c r="BI243" s="124"/>
      <c r="BJ243" s="124"/>
      <c r="BK243" s="124"/>
      <c r="BL243" s="124"/>
      <c r="BM243" s="124"/>
      <c r="BN243" s="124"/>
      <c r="BO243" s="124"/>
      <c r="BP243" s="124"/>
      <c r="BQ243" s="124"/>
      <c r="BR243" s="124"/>
      <c r="BS243" s="124"/>
      <c r="BT243" s="124">
        <v>360</v>
      </c>
      <c r="BU243" s="124"/>
      <c r="BV243" s="124"/>
      <c r="BW243" s="124"/>
      <c r="BX243" s="124"/>
      <c r="BY243" s="124"/>
      <c r="BZ243" s="124"/>
      <c r="CA243" s="124">
        <f t="shared" si="9"/>
        <v>11590</v>
      </c>
      <c r="CB243" s="124"/>
      <c r="CC243" s="124"/>
      <c r="CD243" s="124"/>
      <c r="CE243" s="124"/>
      <c r="CF243" s="124"/>
      <c r="CG243" s="124"/>
      <c r="CH243" s="124"/>
    </row>
    <row r="244" spans="1:86" x14ac:dyDescent="0.3">
      <c r="A244" s="1672"/>
      <c r="B244" s="124"/>
      <c r="C244" s="124" t="s">
        <v>1304</v>
      </c>
      <c r="D244" s="124">
        <v>62216</v>
      </c>
      <c r="E244" s="124">
        <v>5050</v>
      </c>
      <c r="F244" s="124"/>
      <c r="G244" s="124">
        <v>600</v>
      </c>
      <c r="H244" s="124"/>
      <c r="I244" s="124"/>
      <c r="J244" s="124"/>
      <c r="K244" s="124"/>
      <c r="L244" s="124"/>
      <c r="M244" s="124">
        <v>550</v>
      </c>
      <c r="N244" s="124"/>
      <c r="O244" s="124"/>
      <c r="P244" s="124"/>
      <c r="Q244" s="124"/>
      <c r="R244" s="124"/>
      <c r="S244" s="124"/>
      <c r="T244" s="124">
        <v>1050</v>
      </c>
      <c r="U244" s="124">
        <v>440</v>
      </c>
      <c r="V244" s="124"/>
      <c r="W244" s="124"/>
      <c r="X244" s="124"/>
      <c r="Y244" s="124"/>
      <c r="Z244" s="124"/>
      <c r="AA244" s="124"/>
      <c r="AB244" s="124"/>
      <c r="AC244" s="124"/>
      <c r="AD244" s="124"/>
      <c r="AE244" s="124">
        <v>1200</v>
      </c>
      <c r="AF244" s="124"/>
      <c r="AG244" s="124"/>
      <c r="AH244" s="124"/>
      <c r="AI244" s="124"/>
      <c r="AJ244" s="124">
        <v>600</v>
      </c>
      <c r="AK244" s="124"/>
      <c r="AL244" s="124"/>
      <c r="AM244" s="124">
        <v>1400</v>
      </c>
      <c r="AN244" s="124">
        <v>1600</v>
      </c>
      <c r="AO244" s="124"/>
      <c r="AP244" s="124"/>
      <c r="AQ244" s="124"/>
      <c r="AR244" s="124"/>
      <c r="AS244" s="124"/>
      <c r="AT244" s="124"/>
      <c r="AU244" s="124"/>
      <c r="AV244" s="124"/>
      <c r="AW244" s="124"/>
      <c r="AX244" s="124"/>
      <c r="AY244" s="124"/>
      <c r="AZ244" s="124"/>
      <c r="BA244" s="124"/>
      <c r="BB244" s="124"/>
      <c r="BC244" s="124"/>
      <c r="BD244" s="124"/>
      <c r="BE244" s="124">
        <v>550</v>
      </c>
      <c r="BF244" s="124">
        <v>750</v>
      </c>
      <c r="BG244" s="124">
        <v>4570</v>
      </c>
      <c r="BH244" s="124"/>
      <c r="BI244" s="124"/>
      <c r="BJ244" s="124"/>
      <c r="BK244" s="124">
        <v>11518</v>
      </c>
      <c r="BL244" s="124"/>
      <c r="BM244" s="124"/>
      <c r="BN244" s="124"/>
      <c r="BO244" s="124"/>
      <c r="BP244" s="124"/>
      <c r="BQ244" s="124"/>
      <c r="BR244" s="124"/>
      <c r="BS244" s="124"/>
      <c r="BT244" s="124">
        <v>630</v>
      </c>
      <c r="BU244" s="124"/>
      <c r="BV244" s="124"/>
      <c r="BW244" s="124"/>
      <c r="BX244" s="124">
        <v>600</v>
      </c>
      <c r="BY244" s="124"/>
      <c r="BZ244" s="124"/>
      <c r="CA244" s="124">
        <f t="shared" si="9"/>
        <v>31108</v>
      </c>
      <c r="CB244" s="124"/>
      <c r="CC244" s="124"/>
      <c r="CD244" s="124"/>
      <c r="CE244" s="124"/>
      <c r="CF244" s="124"/>
      <c r="CG244" s="124"/>
      <c r="CH244" s="124"/>
    </row>
    <row r="245" spans="1:86" x14ac:dyDescent="0.3">
      <c r="A245" s="1672"/>
      <c r="B245" s="124" t="s">
        <v>1307</v>
      </c>
      <c r="C245" s="124" t="s">
        <v>1303</v>
      </c>
      <c r="D245" s="124">
        <v>4280</v>
      </c>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v>2140</v>
      </c>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f t="shared" si="9"/>
        <v>2140</v>
      </c>
      <c r="CB245" s="124"/>
      <c r="CC245" s="124"/>
      <c r="CD245" s="124"/>
      <c r="CE245" s="124"/>
      <c r="CF245" s="124"/>
      <c r="CG245" s="124"/>
      <c r="CH245" s="124"/>
    </row>
    <row r="246" spans="1:86" x14ac:dyDescent="0.3">
      <c r="A246" s="1673"/>
      <c r="B246" s="124"/>
      <c r="C246" s="124" t="s">
        <v>1304</v>
      </c>
      <c r="D246" s="124">
        <v>10184</v>
      </c>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v>5092</v>
      </c>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f t="shared" si="9"/>
        <v>5092</v>
      </c>
      <c r="CB246" s="124"/>
      <c r="CC246" s="124"/>
      <c r="CD246" s="124"/>
      <c r="CE246" s="124"/>
      <c r="CF246" s="124"/>
      <c r="CG246" s="124"/>
      <c r="CH246" s="124"/>
    </row>
    <row r="247" spans="1:86" x14ac:dyDescent="0.3">
      <c r="A247" s="1671" t="s">
        <v>3547</v>
      </c>
      <c r="B247" s="124" t="s">
        <v>1302</v>
      </c>
      <c r="C247" s="124" t="s">
        <v>1303</v>
      </c>
      <c r="D247" s="124">
        <v>16093</v>
      </c>
      <c r="E247" s="124">
        <v>229</v>
      </c>
      <c r="F247" s="124"/>
      <c r="G247" s="124"/>
      <c r="H247" s="124"/>
      <c r="I247" s="124"/>
      <c r="J247" s="124"/>
      <c r="K247" s="124"/>
      <c r="L247" s="124"/>
      <c r="M247" s="124">
        <v>700</v>
      </c>
      <c r="N247" s="124"/>
      <c r="O247" s="124">
        <v>1562</v>
      </c>
      <c r="P247" s="124"/>
      <c r="Q247" s="124"/>
      <c r="R247" s="124">
        <v>752</v>
      </c>
      <c r="S247" s="124">
        <v>520</v>
      </c>
      <c r="T247" s="124"/>
      <c r="U247" s="124"/>
      <c r="V247" s="124"/>
      <c r="W247" s="124"/>
      <c r="X247" s="124"/>
      <c r="Y247" s="124"/>
      <c r="Z247" s="124"/>
      <c r="AA247" s="124"/>
      <c r="AB247" s="124"/>
      <c r="AC247" s="124"/>
      <c r="AD247" s="124"/>
      <c r="AE247" s="124"/>
      <c r="AF247" s="124"/>
      <c r="AG247" s="124"/>
      <c r="AH247" s="124"/>
      <c r="AI247" s="124"/>
      <c r="AJ247" s="124"/>
      <c r="AK247" s="124"/>
      <c r="AL247" s="124"/>
      <c r="AM247" s="124">
        <v>1500</v>
      </c>
      <c r="AN247" s="124">
        <v>1618</v>
      </c>
      <c r="AO247" s="124"/>
      <c r="AP247" s="124"/>
      <c r="AQ247" s="124"/>
      <c r="AR247" s="124">
        <v>7296</v>
      </c>
      <c r="AS247" s="124"/>
      <c r="AT247" s="124"/>
      <c r="AU247" s="124"/>
      <c r="AV247" s="124"/>
      <c r="AW247" s="124"/>
      <c r="AX247" s="124"/>
      <c r="AY247" s="124"/>
      <c r="AZ247" s="124"/>
      <c r="BA247" s="124"/>
      <c r="BB247" s="124"/>
      <c r="BC247" s="124"/>
      <c r="BD247" s="124">
        <v>916</v>
      </c>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v>1000</v>
      </c>
      <c r="BY247" s="124"/>
      <c r="BZ247" s="124"/>
      <c r="CA247" s="124"/>
      <c r="CB247" s="124"/>
      <c r="CC247" s="124"/>
      <c r="CD247" s="124"/>
      <c r="CE247" s="124"/>
      <c r="CF247" s="124"/>
      <c r="CG247" s="124"/>
      <c r="CH247" s="124"/>
    </row>
    <row r="248" spans="1:86" x14ac:dyDescent="0.3">
      <c r="A248" s="1672"/>
      <c r="B248" s="124"/>
      <c r="C248" s="124" t="s">
        <v>1304</v>
      </c>
      <c r="D248" s="124">
        <v>20097</v>
      </c>
      <c r="E248" s="124">
        <v>2747</v>
      </c>
      <c r="F248" s="124"/>
      <c r="G248" s="124"/>
      <c r="H248" s="124"/>
      <c r="I248" s="124"/>
      <c r="J248" s="124"/>
      <c r="K248" s="124"/>
      <c r="L248" s="124"/>
      <c r="M248" s="124">
        <v>310</v>
      </c>
      <c r="N248" s="124"/>
      <c r="O248" s="124"/>
      <c r="P248" s="124"/>
      <c r="Q248" s="124"/>
      <c r="R248" s="124"/>
      <c r="S248" s="124"/>
      <c r="T248" s="124"/>
      <c r="U248" s="124"/>
      <c r="V248" s="124"/>
      <c r="W248" s="124"/>
      <c r="X248" s="124"/>
      <c r="Y248" s="124"/>
      <c r="Z248" s="124"/>
      <c r="AA248" s="124"/>
      <c r="AB248" s="124"/>
      <c r="AC248" s="124"/>
      <c r="AD248" s="124"/>
      <c r="AE248" s="124">
        <v>2000</v>
      </c>
      <c r="AF248" s="124"/>
      <c r="AG248" s="124"/>
      <c r="AH248" s="124"/>
      <c r="AI248" s="124"/>
      <c r="AJ248" s="124">
        <v>90</v>
      </c>
      <c r="AK248" s="124"/>
      <c r="AL248" s="124"/>
      <c r="AM248" s="124">
        <v>1511</v>
      </c>
      <c r="AN248" s="124">
        <v>2000</v>
      </c>
      <c r="AO248" s="124"/>
      <c r="AP248" s="124"/>
      <c r="AQ248" s="124"/>
      <c r="AR248" s="124"/>
      <c r="AS248" s="124"/>
      <c r="AT248" s="124"/>
      <c r="AU248" s="124"/>
      <c r="AV248" s="124"/>
      <c r="AW248" s="124"/>
      <c r="AX248" s="124"/>
      <c r="AY248" s="124"/>
      <c r="AZ248" s="124"/>
      <c r="BA248" s="124"/>
      <c r="BB248" s="124"/>
      <c r="BC248" s="124"/>
      <c r="BD248" s="124"/>
      <c r="BE248" s="124"/>
      <c r="BF248" s="124">
        <v>1000</v>
      </c>
      <c r="BG248" s="124"/>
      <c r="BH248" s="124"/>
      <c r="BI248" s="124"/>
      <c r="BJ248" s="124"/>
      <c r="BK248" s="124">
        <v>7939</v>
      </c>
      <c r="BL248" s="124"/>
      <c r="BM248" s="124"/>
      <c r="BN248" s="124"/>
      <c r="BO248" s="124"/>
      <c r="BP248" s="124"/>
      <c r="BQ248" s="124"/>
      <c r="BR248" s="124"/>
      <c r="BS248" s="124"/>
      <c r="BT248" s="124">
        <v>2000</v>
      </c>
      <c r="BU248" s="124"/>
      <c r="BV248" s="124"/>
      <c r="BW248" s="124"/>
      <c r="BX248" s="124">
        <v>500</v>
      </c>
      <c r="BY248" s="124"/>
      <c r="BZ248" s="124"/>
      <c r="CA248" s="124"/>
      <c r="CB248" s="124"/>
      <c r="CC248" s="124"/>
      <c r="CD248" s="124"/>
      <c r="CE248" s="124"/>
      <c r="CF248" s="124"/>
      <c r="CG248" s="124"/>
      <c r="CH248" s="124"/>
    </row>
    <row r="249" spans="1:86" x14ac:dyDescent="0.3">
      <c r="A249" s="1672"/>
      <c r="B249" s="124" t="s">
        <v>1305</v>
      </c>
      <c r="C249" s="124" t="s">
        <v>1303</v>
      </c>
      <c r="D249" s="124">
        <v>3781</v>
      </c>
      <c r="E249" s="124">
        <v>3</v>
      </c>
      <c r="F249" s="124"/>
      <c r="G249" s="124"/>
      <c r="H249" s="124"/>
      <c r="I249" s="124"/>
      <c r="J249" s="124"/>
      <c r="K249" s="124"/>
      <c r="L249" s="124"/>
      <c r="M249" s="124"/>
      <c r="N249" s="124"/>
      <c r="O249" s="124">
        <v>20</v>
      </c>
      <c r="P249" s="124">
        <v>3</v>
      </c>
      <c r="Q249" s="124"/>
      <c r="R249" s="124">
        <v>259</v>
      </c>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v>90</v>
      </c>
      <c r="AN249" s="124">
        <v>211</v>
      </c>
      <c r="AO249" s="124"/>
      <c r="AP249" s="124"/>
      <c r="AQ249" s="124"/>
      <c r="AR249" s="124">
        <v>2270</v>
      </c>
      <c r="AS249" s="124"/>
      <c r="AT249" s="124"/>
      <c r="AU249" s="124"/>
      <c r="AV249" s="124"/>
      <c r="AW249" s="124"/>
      <c r="AX249" s="124"/>
      <c r="AY249" s="124"/>
      <c r="AZ249" s="124"/>
      <c r="BA249" s="124"/>
      <c r="BB249" s="124"/>
      <c r="BC249" s="124"/>
      <c r="BD249" s="124">
        <v>925</v>
      </c>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row>
    <row r="250" spans="1:86" x14ac:dyDescent="0.3">
      <c r="A250" s="1672"/>
      <c r="B250" s="124"/>
      <c r="C250" s="124" t="s">
        <v>1304</v>
      </c>
      <c r="D250" s="124">
        <v>8103</v>
      </c>
      <c r="E250" s="124">
        <v>49</v>
      </c>
      <c r="F250" s="124"/>
      <c r="G250" s="124"/>
      <c r="H250" s="124"/>
      <c r="I250" s="124"/>
      <c r="J250" s="124"/>
      <c r="K250" s="124"/>
      <c r="L250" s="124"/>
      <c r="M250" s="124"/>
      <c r="N250" s="124"/>
      <c r="O250" s="124"/>
      <c r="P250" s="124"/>
      <c r="Q250" s="124"/>
      <c r="R250" s="124"/>
      <c r="S250" s="124"/>
      <c r="T250" s="124"/>
      <c r="U250" s="124">
        <v>291</v>
      </c>
      <c r="V250" s="124"/>
      <c r="W250" s="124"/>
      <c r="X250" s="124"/>
      <c r="Y250" s="124"/>
      <c r="Z250" s="124"/>
      <c r="AA250" s="124"/>
      <c r="AB250" s="124"/>
      <c r="AC250" s="124"/>
      <c r="AD250" s="124"/>
      <c r="AE250" s="124">
        <v>1213</v>
      </c>
      <c r="AF250" s="124"/>
      <c r="AG250" s="124"/>
      <c r="AH250" s="124"/>
      <c r="AI250" s="124"/>
      <c r="AJ250" s="124">
        <v>69</v>
      </c>
      <c r="AK250" s="124"/>
      <c r="AL250" s="124"/>
      <c r="AM250" s="124">
        <v>199</v>
      </c>
      <c r="AN250" s="124">
        <v>460</v>
      </c>
      <c r="AO250" s="124"/>
      <c r="AP250" s="124"/>
      <c r="AQ250" s="124"/>
      <c r="AR250" s="124"/>
      <c r="AS250" s="124"/>
      <c r="AT250" s="124"/>
      <c r="AU250" s="124"/>
      <c r="AV250" s="124"/>
      <c r="AW250" s="124"/>
      <c r="AX250" s="124"/>
      <c r="AY250" s="124"/>
      <c r="AZ250" s="124"/>
      <c r="BA250" s="124"/>
      <c r="BB250" s="124"/>
      <c r="BC250" s="124"/>
      <c r="BD250" s="124"/>
      <c r="BE250" s="124"/>
      <c r="BF250" s="124">
        <v>1000</v>
      </c>
      <c r="BG250" s="124">
        <v>886</v>
      </c>
      <c r="BH250" s="124"/>
      <c r="BI250" s="124"/>
      <c r="BJ250" s="124"/>
      <c r="BK250" s="124">
        <v>2750</v>
      </c>
      <c r="BL250" s="124"/>
      <c r="BM250" s="124"/>
      <c r="BN250" s="124"/>
      <c r="BO250" s="124"/>
      <c r="BP250" s="124"/>
      <c r="BQ250" s="124"/>
      <c r="BR250" s="124"/>
      <c r="BS250" s="124"/>
      <c r="BT250" s="124">
        <v>1180</v>
      </c>
      <c r="BU250" s="124"/>
      <c r="BV250" s="124"/>
      <c r="BW250" s="124"/>
      <c r="BX250" s="124">
        <v>6</v>
      </c>
      <c r="BY250" s="124"/>
      <c r="BZ250" s="124"/>
      <c r="CA250" s="124"/>
      <c r="CB250" s="124"/>
      <c r="CC250" s="124"/>
      <c r="CD250" s="124"/>
      <c r="CE250" s="124"/>
      <c r="CF250" s="124"/>
      <c r="CG250" s="124"/>
      <c r="CH250" s="124"/>
    </row>
    <row r="251" spans="1:86" x14ac:dyDescent="0.3">
      <c r="A251" s="1672"/>
      <c r="B251" s="124" t="s">
        <v>1306</v>
      </c>
      <c r="C251" s="124" t="s">
        <v>1303</v>
      </c>
      <c r="D251" s="124">
        <v>28043</v>
      </c>
      <c r="E251" s="124">
        <v>576</v>
      </c>
      <c r="F251" s="124"/>
      <c r="G251" s="124"/>
      <c r="H251" s="124"/>
      <c r="I251" s="124"/>
      <c r="J251" s="124"/>
      <c r="K251" s="124"/>
      <c r="L251" s="124"/>
      <c r="M251" s="124">
        <v>1000</v>
      </c>
      <c r="N251" s="124"/>
      <c r="O251" s="124">
        <v>1325</v>
      </c>
      <c r="P251" s="124"/>
      <c r="Q251" s="124"/>
      <c r="R251" s="124">
        <v>1726</v>
      </c>
      <c r="S251" s="124"/>
      <c r="T251" s="124"/>
      <c r="U251" s="124">
        <v>300</v>
      </c>
      <c r="V251" s="124"/>
      <c r="W251" s="124"/>
      <c r="X251" s="124"/>
      <c r="Y251" s="124"/>
      <c r="Z251" s="124"/>
      <c r="AA251" s="124"/>
      <c r="AB251" s="124"/>
      <c r="AC251" s="124"/>
      <c r="AD251" s="124"/>
      <c r="AE251" s="124"/>
      <c r="AF251" s="124"/>
      <c r="AG251" s="124"/>
      <c r="AH251" s="124"/>
      <c r="AI251" s="124"/>
      <c r="AJ251" s="124"/>
      <c r="AK251" s="124"/>
      <c r="AL251" s="124"/>
      <c r="AM251" s="124">
        <v>1000</v>
      </c>
      <c r="AN251" s="124">
        <v>721</v>
      </c>
      <c r="AO251" s="124"/>
      <c r="AP251" s="124"/>
      <c r="AQ251" s="124"/>
      <c r="AR251" s="124">
        <v>4000</v>
      </c>
      <c r="AS251" s="124"/>
      <c r="AT251" s="124"/>
      <c r="AU251" s="124"/>
      <c r="AV251" s="124"/>
      <c r="AW251" s="124"/>
      <c r="AX251" s="124"/>
      <c r="AY251" s="124"/>
      <c r="AZ251" s="124"/>
      <c r="BA251" s="124"/>
      <c r="BB251" s="124"/>
      <c r="BC251" s="124"/>
      <c r="BD251" s="124">
        <v>1477</v>
      </c>
      <c r="BE251" s="124"/>
      <c r="BF251" s="124">
        <v>3500</v>
      </c>
      <c r="BG251" s="124">
        <v>3000</v>
      </c>
      <c r="BH251" s="124"/>
      <c r="BI251" s="124"/>
      <c r="BJ251" s="124"/>
      <c r="BK251" s="124">
        <v>5245</v>
      </c>
      <c r="BL251" s="124"/>
      <c r="BM251" s="124"/>
      <c r="BN251" s="124">
        <v>1200</v>
      </c>
      <c r="BO251" s="124"/>
      <c r="BP251" s="124"/>
      <c r="BQ251" s="124"/>
      <c r="BR251" s="124"/>
      <c r="BS251" s="124"/>
      <c r="BT251" s="124">
        <v>2473</v>
      </c>
      <c r="BU251" s="124"/>
      <c r="BV251" s="124"/>
      <c r="BW251" s="124"/>
      <c r="BX251" s="124">
        <v>500</v>
      </c>
      <c r="BY251" s="124"/>
      <c r="BZ251" s="124"/>
      <c r="CA251" s="124"/>
      <c r="CB251" s="124"/>
      <c r="CC251" s="124"/>
      <c r="CD251" s="124"/>
      <c r="CE251" s="124"/>
      <c r="CF251" s="124"/>
      <c r="CG251" s="124"/>
      <c r="CH251" s="124"/>
    </row>
    <row r="252" spans="1:86" x14ac:dyDescent="0.3">
      <c r="A252" s="1672"/>
      <c r="B252" s="124"/>
      <c r="C252" s="124" t="s">
        <v>1304</v>
      </c>
      <c r="D252" s="124">
        <v>19722</v>
      </c>
      <c r="E252" s="124">
        <v>5000</v>
      </c>
      <c r="F252" s="124"/>
      <c r="G252" s="124"/>
      <c r="H252" s="124"/>
      <c r="I252" s="124"/>
      <c r="J252" s="124"/>
      <c r="K252" s="124"/>
      <c r="L252" s="124"/>
      <c r="M252" s="124">
        <v>413</v>
      </c>
      <c r="N252" s="124"/>
      <c r="O252" s="124"/>
      <c r="P252" s="124"/>
      <c r="Q252" s="124"/>
      <c r="R252" s="124"/>
      <c r="S252" s="124"/>
      <c r="T252" s="124"/>
      <c r="U252" s="124">
        <v>1800</v>
      </c>
      <c r="V252" s="124"/>
      <c r="W252" s="124"/>
      <c r="X252" s="124"/>
      <c r="Y252" s="124"/>
      <c r="Z252" s="124"/>
      <c r="AA252" s="124"/>
      <c r="AB252" s="124"/>
      <c r="AC252" s="124"/>
      <c r="AD252" s="124"/>
      <c r="AE252" s="124">
        <v>3568</v>
      </c>
      <c r="AF252" s="124"/>
      <c r="AG252" s="124"/>
      <c r="AH252" s="124"/>
      <c r="AI252" s="124"/>
      <c r="AJ252" s="124">
        <v>1038</v>
      </c>
      <c r="AK252" s="124"/>
      <c r="AL252" s="124"/>
      <c r="AM252" s="124">
        <v>603</v>
      </c>
      <c r="AN252" s="124">
        <v>800</v>
      </c>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v>2500</v>
      </c>
      <c r="BO252" s="124"/>
      <c r="BP252" s="124"/>
      <c r="BQ252" s="124"/>
      <c r="BR252" s="124"/>
      <c r="BS252" s="124"/>
      <c r="BT252" s="124">
        <v>2500</v>
      </c>
      <c r="BU252" s="124"/>
      <c r="BV252" s="124"/>
      <c r="BW252" s="124"/>
      <c r="BX252" s="124">
        <v>1500</v>
      </c>
      <c r="BY252" s="124"/>
      <c r="BZ252" s="124"/>
      <c r="CA252" s="124"/>
      <c r="CB252" s="124"/>
      <c r="CC252" s="124"/>
      <c r="CD252" s="124"/>
      <c r="CE252" s="124"/>
      <c r="CF252" s="124"/>
      <c r="CG252" s="124"/>
      <c r="CH252" s="124"/>
    </row>
    <row r="253" spans="1:86" x14ac:dyDescent="0.3">
      <c r="A253" s="1672"/>
      <c r="B253" s="124" t="s">
        <v>1307</v>
      </c>
      <c r="C253" s="124" t="s">
        <v>1303</v>
      </c>
      <c r="D253" s="124">
        <v>2850</v>
      </c>
      <c r="E253" s="124"/>
      <c r="F253" s="124">
        <v>50</v>
      </c>
      <c r="G253" s="124"/>
      <c r="H253" s="124"/>
      <c r="I253" s="124"/>
      <c r="J253" s="124"/>
      <c r="K253" s="124"/>
      <c r="L253" s="124"/>
      <c r="M253" s="124"/>
      <c r="N253" s="124"/>
      <c r="O253" s="124"/>
      <c r="P253" s="124"/>
      <c r="Q253" s="124"/>
      <c r="R253" s="124">
        <v>300</v>
      </c>
      <c r="S253" s="124"/>
      <c r="T253" s="124"/>
      <c r="U253" s="124"/>
      <c r="V253" s="124"/>
      <c r="W253" s="124"/>
      <c r="X253" s="124"/>
      <c r="Y253" s="124"/>
      <c r="Z253" s="124"/>
      <c r="AA253" s="124"/>
      <c r="AB253" s="124"/>
      <c r="AC253" s="124"/>
      <c r="AD253" s="124"/>
      <c r="AE253" s="124">
        <v>100</v>
      </c>
      <c r="AF253" s="124"/>
      <c r="AG253" s="124"/>
      <c r="AH253" s="124"/>
      <c r="AI253" s="124"/>
      <c r="AJ253" s="124"/>
      <c r="AK253" s="124"/>
      <c r="AL253" s="124"/>
      <c r="AM253" s="124"/>
      <c r="AN253" s="124"/>
      <c r="AO253" s="124"/>
      <c r="AP253" s="124"/>
      <c r="AQ253" s="124"/>
      <c r="AR253" s="124">
        <v>1000</v>
      </c>
      <c r="AS253" s="124"/>
      <c r="AT253" s="124"/>
      <c r="AU253" s="124"/>
      <c r="AV253" s="124"/>
      <c r="AW253" s="124"/>
      <c r="AX253" s="124"/>
      <c r="AY253" s="124"/>
      <c r="AZ253" s="124"/>
      <c r="BA253" s="124"/>
      <c r="BB253" s="124"/>
      <c r="BC253" s="124"/>
      <c r="BD253" s="124"/>
      <c r="BE253" s="124"/>
      <c r="BF253" s="124"/>
      <c r="BG253" s="124"/>
      <c r="BH253" s="124"/>
      <c r="BI253" s="124"/>
      <c r="BJ253" s="124"/>
      <c r="BK253" s="124">
        <v>1000</v>
      </c>
      <c r="BL253" s="124"/>
      <c r="BM253" s="124"/>
      <c r="BN253" s="124">
        <v>200</v>
      </c>
      <c r="BO253" s="124"/>
      <c r="BP253" s="124"/>
      <c r="BQ253" s="124"/>
      <c r="BR253" s="124"/>
      <c r="BS253" s="124"/>
      <c r="BT253" s="124">
        <v>200</v>
      </c>
      <c r="BU253" s="124"/>
      <c r="BV253" s="124"/>
      <c r="BW253" s="124"/>
      <c r="BX253" s="124"/>
      <c r="BY253" s="124"/>
      <c r="BZ253" s="124"/>
      <c r="CA253" s="124"/>
      <c r="CB253" s="124"/>
      <c r="CC253" s="124"/>
      <c r="CD253" s="124"/>
      <c r="CE253" s="124"/>
      <c r="CF253" s="124"/>
      <c r="CG253" s="124"/>
      <c r="CH253" s="124"/>
    </row>
    <row r="254" spans="1:86" x14ac:dyDescent="0.3">
      <c r="A254" s="1673"/>
      <c r="B254" s="124"/>
      <c r="C254" s="124" t="s">
        <v>1304</v>
      </c>
      <c r="D254" s="124">
        <v>3319</v>
      </c>
      <c r="E254" s="124">
        <v>100</v>
      </c>
      <c r="F254" s="124">
        <v>50</v>
      </c>
      <c r="G254" s="124"/>
      <c r="H254" s="124"/>
      <c r="I254" s="124"/>
      <c r="J254" s="124"/>
      <c r="K254" s="124"/>
      <c r="L254" s="124"/>
      <c r="M254" s="124"/>
      <c r="N254" s="124"/>
      <c r="O254" s="124"/>
      <c r="P254" s="124"/>
      <c r="Q254" s="124"/>
      <c r="R254" s="124"/>
      <c r="S254" s="124"/>
      <c r="T254" s="124"/>
      <c r="U254" s="124">
        <v>1500</v>
      </c>
      <c r="V254" s="124"/>
      <c r="W254" s="124"/>
      <c r="X254" s="124"/>
      <c r="Y254" s="124"/>
      <c r="Z254" s="124"/>
      <c r="AA254" s="124"/>
      <c r="AB254" s="124"/>
      <c r="AC254" s="124"/>
      <c r="AD254" s="124"/>
      <c r="AE254" s="124">
        <v>800</v>
      </c>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v>400</v>
      </c>
      <c r="BO254" s="124"/>
      <c r="BP254" s="124"/>
      <c r="BQ254" s="124"/>
      <c r="BR254" s="124"/>
      <c r="BS254" s="124"/>
      <c r="BT254" s="124">
        <v>300</v>
      </c>
      <c r="BU254" s="124"/>
      <c r="BV254" s="124"/>
      <c r="BW254" s="124"/>
      <c r="BX254" s="124">
        <v>169</v>
      </c>
      <c r="BY254" s="124"/>
      <c r="BZ254" s="124"/>
      <c r="CA254" s="124"/>
      <c r="CB254" s="124"/>
      <c r="CC254" s="124"/>
      <c r="CD254" s="124"/>
      <c r="CE254" s="124"/>
      <c r="CF254" s="124"/>
      <c r="CG254" s="124"/>
      <c r="CH254" s="124"/>
    </row>
    <row r="255" spans="1:86" x14ac:dyDescent="0.3">
      <c r="A255" s="1671" t="s">
        <v>3818</v>
      </c>
      <c r="B255" s="124" t="s">
        <v>1302</v>
      </c>
      <c r="C255" s="124" t="s">
        <v>1303</v>
      </c>
      <c r="D255" s="124">
        <v>597</v>
      </c>
      <c r="E255" s="124"/>
      <c r="F255" s="124"/>
      <c r="G255" s="124"/>
      <c r="H255" s="124"/>
      <c r="I255" s="124"/>
      <c r="J255" s="124"/>
      <c r="K255" s="124"/>
      <c r="L255" s="124">
        <v>810</v>
      </c>
      <c r="M255" s="124"/>
      <c r="N255" s="124"/>
      <c r="O255" s="124"/>
      <c r="P255" s="124"/>
      <c r="Q255" s="124"/>
      <c r="R255" s="124"/>
      <c r="S255" s="124">
        <v>750</v>
      </c>
      <c r="T255" s="124">
        <v>5</v>
      </c>
      <c r="U255" s="124"/>
      <c r="V255" s="124"/>
      <c r="W255" s="124"/>
      <c r="X255" s="124"/>
      <c r="Y255" s="124"/>
      <c r="Z255" s="124"/>
      <c r="AA255" s="124"/>
      <c r="AB255" s="124"/>
      <c r="AC255" s="124"/>
      <c r="AD255" s="124">
        <v>1955</v>
      </c>
      <c r="AE255" s="124"/>
      <c r="AF255" s="124"/>
      <c r="AG255" s="124"/>
      <c r="AH255" s="124"/>
      <c r="AI255" s="124"/>
      <c r="AJ255" s="124"/>
      <c r="AK255" s="124"/>
      <c r="AL255" s="124">
        <v>2385</v>
      </c>
      <c r="AM255" s="124">
        <v>2385</v>
      </c>
      <c r="AN255" s="124"/>
      <c r="AO255" s="124"/>
      <c r="AP255" s="124"/>
      <c r="AQ255" s="124">
        <v>14185</v>
      </c>
      <c r="AR255" s="124"/>
      <c r="AS255" s="124"/>
      <c r="AT255" s="124"/>
      <c r="AU255" s="124"/>
      <c r="AV255" s="124"/>
      <c r="AW255" s="124"/>
      <c r="AX255" s="124"/>
      <c r="AY255" s="124"/>
      <c r="AZ255" s="124"/>
      <c r="BA255" s="124"/>
      <c r="BB255" s="124"/>
      <c r="BC255" s="124">
        <v>2760</v>
      </c>
      <c r="BD255" s="124"/>
      <c r="BE255" s="124"/>
      <c r="BF255" s="124"/>
      <c r="BG255" s="124"/>
      <c r="BH255" s="124"/>
      <c r="BI255" s="124"/>
      <c r="BJ255" s="124"/>
      <c r="BK255" s="124"/>
      <c r="BL255" s="124"/>
      <c r="BM255" s="124">
        <v>276</v>
      </c>
      <c r="BN255" s="124"/>
      <c r="BO255" s="124"/>
      <c r="BP255" s="124"/>
      <c r="BQ255" s="124"/>
      <c r="BR255" s="124"/>
      <c r="BS255" s="124">
        <v>2430</v>
      </c>
      <c r="BT255" s="124"/>
      <c r="BU255" s="124"/>
      <c r="BV255" s="124"/>
      <c r="BW255" s="124">
        <v>1385</v>
      </c>
      <c r="BX255" s="124"/>
      <c r="BY255" s="124"/>
      <c r="BZ255" s="124"/>
      <c r="CA255" s="124"/>
      <c r="CB255" s="124"/>
      <c r="CC255" s="124"/>
      <c r="CD255" s="124"/>
      <c r="CE255" s="124"/>
      <c r="CF255" s="124"/>
      <c r="CG255" s="124"/>
      <c r="CH255" s="124"/>
    </row>
    <row r="256" spans="1:86" x14ac:dyDescent="0.3">
      <c r="A256" s="1672"/>
      <c r="B256" s="124"/>
      <c r="C256" s="124" t="s">
        <v>1304</v>
      </c>
      <c r="D256" s="124">
        <v>2274</v>
      </c>
      <c r="E256" s="124"/>
      <c r="F256" s="124"/>
      <c r="G256" s="124"/>
      <c r="H256" s="124"/>
      <c r="I256" s="124"/>
      <c r="J256" s="124"/>
      <c r="K256" s="124"/>
      <c r="L256" s="124">
        <v>826</v>
      </c>
      <c r="M256" s="124"/>
      <c r="N256" s="124"/>
      <c r="O256" s="124"/>
      <c r="P256" s="124"/>
      <c r="Q256" s="124"/>
      <c r="R256" s="124"/>
      <c r="S256" s="124">
        <v>861</v>
      </c>
      <c r="T256" s="124">
        <v>200</v>
      </c>
      <c r="U256" s="124"/>
      <c r="V256" s="124"/>
      <c r="W256" s="124"/>
      <c r="X256" s="124"/>
      <c r="Y256" s="124"/>
      <c r="Z256" s="124"/>
      <c r="AA256" s="124"/>
      <c r="AB256" s="124"/>
      <c r="AC256" s="124"/>
      <c r="AD256" s="124">
        <v>310</v>
      </c>
      <c r="AE256" s="124"/>
      <c r="AF256" s="124"/>
      <c r="AG256" s="124"/>
      <c r="AH256" s="124"/>
      <c r="AI256" s="124"/>
      <c r="AJ256" s="124"/>
      <c r="AK256" s="124"/>
      <c r="AL256" s="124">
        <v>650</v>
      </c>
      <c r="AM256" s="124">
        <v>1330</v>
      </c>
      <c r="AN256" s="124"/>
      <c r="AO256" s="124"/>
      <c r="AP256" s="124"/>
      <c r="AQ256" s="124"/>
      <c r="AR256" s="124"/>
      <c r="AS256" s="124"/>
      <c r="AT256" s="124"/>
      <c r="AU256" s="124"/>
      <c r="AV256" s="124"/>
      <c r="AW256" s="124"/>
      <c r="AX256" s="124"/>
      <c r="AY256" s="124"/>
      <c r="AZ256" s="124"/>
      <c r="BA256" s="124"/>
      <c r="BB256" s="124"/>
      <c r="BC256" s="124"/>
      <c r="BD256" s="124"/>
      <c r="BE256" s="124">
        <v>2038</v>
      </c>
      <c r="BF256" s="124"/>
      <c r="BG256" s="124"/>
      <c r="BH256" s="124"/>
      <c r="BI256" s="124"/>
      <c r="BJ256" s="124">
        <v>14338</v>
      </c>
      <c r="BK256" s="124"/>
      <c r="BL256" s="124"/>
      <c r="BM256" s="124">
        <v>38</v>
      </c>
      <c r="BN256" s="124"/>
      <c r="BO256" s="124"/>
      <c r="BP256" s="124"/>
      <c r="BQ256" s="124"/>
      <c r="BR256" s="124"/>
      <c r="BS256" s="124">
        <v>600</v>
      </c>
      <c r="BT256" s="124"/>
      <c r="BU256" s="124"/>
      <c r="BV256" s="124"/>
      <c r="BW256" s="124">
        <v>900</v>
      </c>
      <c r="BX256" s="124"/>
      <c r="BY256" s="124"/>
      <c r="BZ256" s="124"/>
      <c r="CA256" s="124"/>
      <c r="CB256" s="124"/>
      <c r="CC256" s="124"/>
      <c r="CD256" s="124"/>
      <c r="CE256" s="124"/>
      <c r="CF256" s="124"/>
      <c r="CG256" s="124"/>
      <c r="CH256" s="124"/>
    </row>
    <row r="257" spans="1:86" x14ac:dyDescent="0.3">
      <c r="A257" s="1672"/>
      <c r="B257" s="124" t="s">
        <v>1305</v>
      </c>
      <c r="C257" s="124" t="s">
        <v>1303</v>
      </c>
      <c r="D257" s="124">
        <v>4</v>
      </c>
      <c r="E257" s="124"/>
      <c r="F257" s="124"/>
      <c r="G257" s="124"/>
      <c r="H257" s="124"/>
      <c r="I257" s="124"/>
      <c r="J257" s="124"/>
      <c r="K257" s="124"/>
      <c r="L257" s="124"/>
      <c r="M257" s="124"/>
      <c r="N257" s="124"/>
      <c r="O257" s="124"/>
      <c r="P257" s="124"/>
      <c r="Q257" s="124"/>
      <c r="R257" s="124"/>
      <c r="S257" s="124">
        <v>100</v>
      </c>
      <c r="T257" s="124"/>
      <c r="U257" s="124"/>
      <c r="V257" s="124"/>
      <c r="W257" s="124"/>
      <c r="X257" s="124"/>
      <c r="Y257" s="124"/>
      <c r="Z257" s="124"/>
      <c r="AA257" s="124"/>
      <c r="AB257" s="124"/>
      <c r="AC257" s="124"/>
      <c r="AD257" s="124">
        <v>3</v>
      </c>
      <c r="AE257" s="124"/>
      <c r="AF257" s="124"/>
      <c r="AG257" s="124"/>
      <c r="AH257" s="124"/>
      <c r="AI257" s="124"/>
      <c r="AJ257" s="124"/>
      <c r="AK257" s="124"/>
      <c r="AL257" s="124">
        <v>70</v>
      </c>
      <c r="AM257" s="124">
        <v>10</v>
      </c>
      <c r="AN257" s="124"/>
      <c r="AO257" s="124"/>
      <c r="AP257" s="124"/>
      <c r="AQ257" s="124">
        <v>3000</v>
      </c>
      <c r="AR257" s="124"/>
      <c r="AS257" s="124"/>
      <c r="AT257" s="124"/>
      <c r="AU257" s="124"/>
      <c r="AV257" s="124"/>
      <c r="AW257" s="124"/>
      <c r="AX257" s="124"/>
      <c r="AY257" s="124"/>
      <c r="AZ257" s="124"/>
      <c r="BA257" s="124"/>
      <c r="BB257" s="124"/>
      <c r="BC257" s="124">
        <v>500</v>
      </c>
      <c r="BD257" s="124"/>
      <c r="BE257" s="124"/>
      <c r="BF257" s="124"/>
      <c r="BG257" s="124"/>
      <c r="BH257" s="124"/>
      <c r="BI257" s="124"/>
      <c r="BJ257" s="124"/>
      <c r="BK257" s="124"/>
      <c r="BL257" s="124"/>
      <c r="BM257" s="124">
        <v>10</v>
      </c>
      <c r="BN257" s="124"/>
      <c r="BO257" s="124"/>
      <c r="BP257" s="124"/>
      <c r="BQ257" s="124"/>
      <c r="BR257" s="124"/>
      <c r="BS257" s="124">
        <v>50</v>
      </c>
      <c r="BT257" s="124"/>
      <c r="BU257" s="124"/>
      <c r="BV257" s="124"/>
      <c r="BW257" s="124"/>
      <c r="BX257" s="124"/>
      <c r="BY257" s="124"/>
      <c r="BZ257" s="124"/>
      <c r="CA257" s="124"/>
      <c r="CB257" s="124"/>
      <c r="CC257" s="124"/>
      <c r="CD257" s="124"/>
      <c r="CE257" s="124"/>
      <c r="CF257" s="124"/>
      <c r="CG257" s="124"/>
      <c r="CH257" s="124"/>
    </row>
    <row r="258" spans="1:86" x14ac:dyDescent="0.3">
      <c r="A258" s="1672"/>
      <c r="B258" s="124"/>
      <c r="C258" s="124" t="s">
        <v>1304</v>
      </c>
      <c r="D258" s="124">
        <v>126</v>
      </c>
      <c r="E258" s="124"/>
      <c r="F258" s="124"/>
      <c r="G258" s="124"/>
      <c r="H258" s="124"/>
      <c r="I258" s="124"/>
      <c r="J258" s="124"/>
      <c r="K258" s="124"/>
      <c r="L258" s="124"/>
      <c r="M258" s="124"/>
      <c r="N258" s="124"/>
      <c r="O258" s="124"/>
      <c r="P258" s="124"/>
      <c r="Q258" s="124"/>
      <c r="R258" s="124"/>
      <c r="S258" s="124">
        <v>600</v>
      </c>
      <c r="T258" s="124">
        <v>250</v>
      </c>
      <c r="U258" s="124"/>
      <c r="V258" s="124"/>
      <c r="W258" s="124"/>
      <c r="X258" s="124"/>
      <c r="Y258" s="124"/>
      <c r="Z258" s="124"/>
      <c r="AA258" s="124"/>
      <c r="AB258" s="124"/>
      <c r="AC258" s="124"/>
      <c r="AD258" s="124">
        <v>87</v>
      </c>
      <c r="AE258" s="124"/>
      <c r="AF258" s="124"/>
      <c r="AG258" s="124"/>
      <c r="AH258" s="124"/>
      <c r="AI258" s="124"/>
      <c r="AJ258" s="124"/>
      <c r="AK258" s="124"/>
      <c r="AL258" s="124">
        <v>300</v>
      </c>
      <c r="AM258" s="124">
        <v>150</v>
      </c>
      <c r="AN258" s="124"/>
      <c r="AO258" s="124"/>
      <c r="AP258" s="124"/>
      <c r="AQ258" s="124"/>
      <c r="AR258" s="124"/>
      <c r="AS258" s="124"/>
      <c r="AT258" s="124"/>
      <c r="AU258" s="124"/>
      <c r="AV258" s="124"/>
      <c r="AW258" s="124"/>
      <c r="AX258" s="124"/>
      <c r="AY258" s="124"/>
      <c r="AZ258" s="124"/>
      <c r="BA258" s="124"/>
      <c r="BB258" s="124"/>
      <c r="BC258" s="124"/>
      <c r="BD258" s="124"/>
      <c r="BE258" s="124">
        <v>1000</v>
      </c>
      <c r="BF258" s="124"/>
      <c r="BG258" s="124"/>
      <c r="BH258" s="124"/>
      <c r="BI258" s="124"/>
      <c r="BJ258" s="124">
        <v>3750</v>
      </c>
      <c r="BK258" s="124"/>
      <c r="BL258" s="124"/>
      <c r="BM258" s="124">
        <v>70</v>
      </c>
      <c r="BN258" s="124"/>
      <c r="BO258" s="124"/>
      <c r="BP258" s="124"/>
      <c r="BQ258" s="124"/>
      <c r="BR258" s="124"/>
      <c r="BS258" s="124">
        <v>1200</v>
      </c>
      <c r="BT258" s="124"/>
      <c r="BU258" s="124"/>
      <c r="BV258" s="124"/>
      <c r="BW258" s="124">
        <v>5</v>
      </c>
      <c r="BX258" s="124"/>
      <c r="BY258" s="124"/>
      <c r="BZ258" s="124"/>
      <c r="CA258" s="124"/>
      <c r="CB258" s="124"/>
      <c r="CC258" s="124"/>
      <c r="CD258" s="124"/>
      <c r="CE258" s="124"/>
      <c r="CF258" s="124"/>
      <c r="CG258" s="124"/>
      <c r="CH258" s="124"/>
    </row>
    <row r="259" spans="1:86" x14ac:dyDescent="0.3">
      <c r="A259" s="1672"/>
      <c r="B259" s="124" t="s">
        <v>1306</v>
      </c>
      <c r="C259" s="124" t="s">
        <v>1303</v>
      </c>
      <c r="D259" s="124">
        <v>18</v>
      </c>
      <c r="E259" s="124"/>
      <c r="F259" s="124"/>
      <c r="G259" s="124"/>
      <c r="H259" s="124"/>
      <c r="I259" s="124"/>
      <c r="J259" s="124"/>
      <c r="K259" s="124"/>
      <c r="L259" s="124">
        <v>400</v>
      </c>
      <c r="M259" s="124"/>
      <c r="N259" s="124"/>
      <c r="O259" s="124"/>
      <c r="P259" s="124"/>
      <c r="Q259" s="124"/>
      <c r="R259" s="124"/>
      <c r="S259" s="124">
        <v>200</v>
      </c>
      <c r="T259" s="124">
        <v>1</v>
      </c>
      <c r="U259" s="124"/>
      <c r="V259" s="124"/>
      <c r="W259" s="124"/>
      <c r="X259" s="124"/>
      <c r="Y259" s="124"/>
      <c r="Z259" s="124"/>
      <c r="AA259" s="124"/>
      <c r="AB259" s="124"/>
      <c r="AC259" s="124"/>
      <c r="AD259" s="124">
        <v>90</v>
      </c>
      <c r="AE259" s="124"/>
      <c r="AF259" s="124"/>
      <c r="AG259" s="124"/>
      <c r="AH259" s="124"/>
      <c r="AI259" s="124"/>
      <c r="AJ259" s="124"/>
      <c r="AK259" s="124"/>
      <c r="AL259" s="124">
        <v>300</v>
      </c>
      <c r="AM259" s="124">
        <v>600</v>
      </c>
      <c r="AN259" s="124"/>
      <c r="AO259" s="124"/>
      <c r="AP259" s="124"/>
      <c r="AQ259" s="124">
        <v>7416</v>
      </c>
      <c r="AR259" s="124"/>
      <c r="AS259" s="124"/>
      <c r="AT259" s="124"/>
      <c r="AU259" s="124"/>
      <c r="AV259" s="124"/>
      <c r="AW259" s="124"/>
      <c r="AX259" s="124"/>
      <c r="AY259" s="124"/>
      <c r="AZ259" s="124"/>
      <c r="BA259" s="124"/>
      <c r="BB259" s="124"/>
      <c r="BC259" s="124">
        <v>1300</v>
      </c>
      <c r="BD259" s="124"/>
      <c r="BE259" s="124"/>
      <c r="BF259" s="124"/>
      <c r="BG259" s="124"/>
      <c r="BH259" s="124"/>
      <c r="BI259" s="124"/>
      <c r="BJ259" s="124"/>
      <c r="BK259" s="124"/>
      <c r="BL259" s="124"/>
      <c r="BM259" s="124">
        <v>10</v>
      </c>
      <c r="BN259" s="124"/>
      <c r="BO259" s="124"/>
      <c r="BP259" s="124"/>
      <c r="BQ259" s="124"/>
      <c r="BR259" s="124"/>
      <c r="BS259" s="124">
        <v>280</v>
      </c>
      <c r="BT259" s="124"/>
      <c r="BU259" s="124"/>
      <c r="BV259" s="124"/>
      <c r="BW259" s="124">
        <v>35</v>
      </c>
      <c r="BX259" s="124"/>
      <c r="BY259" s="124"/>
      <c r="BZ259" s="124"/>
      <c r="CA259" s="124"/>
      <c r="CB259" s="124"/>
      <c r="CC259" s="124"/>
      <c r="CD259" s="124"/>
      <c r="CE259" s="124"/>
      <c r="CF259" s="124"/>
      <c r="CG259" s="124"/>
      <c r="CH259" s="124"/>
    </row>
    <row r="260" spans="1:86" x14ac:dyDescent="0.3">
      <c r="A260" s="1672"/>
      <c r="B260" s="124"/>
      <c r="C260" s="124" t="s">
        <v>1304</v>
      </c>
      <c r="D260" s="124">
        <v>2000</v>
      </c>
      <c r="E260" s="124"/>
      <c r="F260" s="124"/>
      <c r="G260" s="124"/>
      <c r="H260" s="124"/>
      <c r="I260" s="124"/>
      <c r="J260" s="124"/>
      <c r="K260" s="124"/>
      <c r="L260" s="124">
        <v>700</v>
      </c>
      <c r="M260" s="124"/>
      <c r="N260" s="124"/>
      <c r="O260" s="124"/>
      <c r="P260" s="124"/>
      <c r="Q260" s="124"/>
      <c r="R260" s="124"/>
      <c r="S260" s="124">
        <v>1000</v>
      </c>
      <c r="T260" s="124">
        <v>1000</v>
      </c>
      <c r="U260" s="124"/>
      <c r="V260" s="124"/>
      <c r="W260" s="124"/>
      <c r="X260" s="124"/>
      <c r="Y260" s="124"/>
      <c r="Z260" s="124"/>
      <c r="AA260" s="124"/>
      <c r="AB260" s="124"/>
      <c r="AC260" s="124"/>
      <c r="AD260" s="124">
        <v>550</v>
      </c>
      <c r="AE260" s="124"/>
      <c r="AF260" s="124"/>
      <c r="AG260" s="124"/>
      <c r="AH260" s="124"/>
      <c r="AI260" s="124"/>
      <c r="AJ260" s="124"/>
      <c r="AK260" s="124"/>
      <c r="AL260" s="124">
        <v>700</v>
      </c>
      <c r="AM260" s="124">
        <v>1200</v>
      </c>
      <c r="AN260" s="124"/>
      <c r="AO260" s="124"/>
      <c r="AP260" s="124"/>
      <c r="AQ260" s="124"/>
      <c r="AR260" s="124"/>
      <c r="AS260" s="124"/>
      <c r="AT260" s="124"/>
      <c r="AU260" s="124"/>
      <c r="AV260" s="124"/>
      <c r="AW260" s="124"/>
      <c r="AX260" s="124"/>
      <c r="AY260" s="124"/>
      <c r="AZ260" s="124"/>
      <c r="BA260" s="124"/>
      <c r="BB260" s="124"/>
      <c r="BC260" s="124"/>
      <c r="BD260" s="124"/>
      <c r="BE260" s="124">
        <v>2500</v>
      </c>
      <c r="BF260" s="124"/>
      <c r="BG260" s="124"/>
      <c r="BH260" s="124"/>
      <c r="BI260" s="124"/>
      <c r="BJ260" s="124">
        <v>12000</v>
      </c>
      <c r="BK260" s="124"/>
      <c r="BL260" s="124"/>
      <c r="BM260" s="124">
        <v>100</v>
      </c>
      <c r="BN260" s="124"/>
      <c r="BO260" s="124"/>
      <c r="BP260" s="124"/>
      <c r="BQ260" s="124"/>
      <c r="BR260" s="124"/>
      <c r="BS260" s="124">
        <v>2000</v>
      </c>
      <c r="BT260" s="124"/>
      <c r="BU260" s="124"/>
      <c r="BV260" s="124"/>
      <c r="BW260" s="124">
        <v>3000</v>
      </c>
      <c r="BX260" s="124"/>
      <c r="BY260" s="124"/>
      <c r="BZ260" s="124"/>
      <c r="CA260" s="124"/>
      <c r="CB260" s="124"/>
      <c r="CC260" s="124"/>
      <c r="CD260" s="124"/>
      <c r="CE260" s="124"/>
      <c r="CF260" s="124"/>
      <c r="CG260" s="124"/>
      <c r="CH260" s="124"/>
    </row>
    <row r="261" spans="1:86" x14ac:dyDescent="0.3">
      <c r="A261" s="1672"/>
      <c r="B261" s="124" t="s">
        <v>1307</v>
      </c>
      <c r="C261" s="124" t="s">
        <v>1303</v>
      </c>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v>1950</v>
      </c>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c r="CF261" s="124"/>
      <c r="CG261" s="124"/>
      <c r="CH261" s="124"/>
    </row>
    <row r="262" spans="1:86" x14ac:dyDescent="0.3">
      <c r="A262" s="1673"/>
      <c r="B262" s="124"/>
      <c r="C262" s="124" t="s">
        <v>1304</v>
      </c>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v>4544</v>
      </c>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row>
    <row r="263" spans="1:86" ht="37.5" x14ac:dyDescent="0.3">
      <c r="A263" s="216" t="s">
        <v>3825</v>
      </c>
      <c r="B263" s="124"/>
      <c r="C263" s="124"/>
      <c r="D263" s="124">
        <v>57300</v>
      </c>
      <c r="E263" s="124"/>
      <c r="F263" s="124"/>
      <c r="G263" s="124"/>
      <c r="H263" s="124"/>
      <c r="I263" s="124"/>
      <c r="J263" s="124"/>
      <c r="K263" s="124"/>
      <c r="L263" s="124"/>
      <c r="M263" s="124"/>
      <c r="N263" s="124"/>
      <c r="O263" s="124"/>
      <c r="P263" s="124"/>
      <c r="Q263" s="124"/>
      <c r="R263" s="124"/>
      <c r="S263" s="124"/>
      <c r="T263" s="124"/>
      <c r="U263" s="124"/>
      <c r="V263" s="124">
        <v>57300</v>
      </c>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row>
    <row r="264" spans="1:86" ht="31.5" customHeight="1" x14ac:dyDescent="0.3">
      <c r="A264" s="1671" t="s">
        <v>3839</v>
      </c>
      <c r="B264" s="124" t="s">
        <v>1302</v>
      </c>
      <c r="C264" s="124" t="s">
        <v>1303</v>
      </c>
      <c r="D264" s="124">
        <v>385</v>
      </c>
      <c r="E264" s="124">
        <v>0</v>
      </c>
      <c r="F264" s="124">
        <v>700</v>
      </c>
      <c r="G264" s="124">
        <v>0</v>
      </c>
      <c r="H264" s="124">
        <v>0</v>
      </c>
      <c r="I264" s="124">
        <v>0</v>
      </c>
      <c r="J264" s="124">
        <v>0</v>
      </c>
      <c r="K264" s="124">
        <v>0</v>
      </c>
      <c r="L264" s="124">
        <v>100</v>
      </c>
      <c r="M264" s="124">
        <v>0</v>
      </c>
      <c r="N264" s="124">
        <v>0</v>
      </c>
      <c r="O264" s="124">
        <v>0</v>
      </c>
      <c r="P264" s="124">
        <v>0</v>
      </c>
      <c r="Q264" s="124">
        <v>0</v>
      </c>
      <c r="R264" s="124">
        <v>0</v>
      </c>
      <c r="S264" s="124">
        <v>307</v>
      </c>
      <c r="T264" s="124">
        <v>0</v>
      </c>
      <c r="U264" s="124">
        <v>0</v>
      </c>
      <c r="V264" s="124">
        <v>0</v>
      </c>
      <c r="W264" s="124">
        <v>0</v>
      </c>
      <c r="X264" s="124">
        <v>0</v>
      </c>
      <c r="Y264" s="124">
        <v>0</v>
      </c>
      <c r="Z264" s="124">
        <v>0</v>
      </c>
      <c r="AA264" s="124">
        <v>0</v>
      </c>
      <c r="AB264" s="124">
        <v>0</v>
      </c>
      <c r="AC264" s="124">
        <v>0</v>
      </c>
      <c r="AD264" s="124">
        <v>985</v>
      </c>
      <c r="AE264" s="124">
        <v>0</v>
      </c>
      <c r="AF264" s="124">
        <v>0</v>
      </c>
      <c r="AG264" s="124">
        <v>0</v>
      </c>
      <c r="AH264" s="124">
        <v>0</v>
      </c>
      <c r="AI264" s="124">
        <v>0</v>
      </c>
      <c r="AJ264" s="124">
        <v>0</v>
      </c>
      <c r="AK264" s="124">
        <v>0</v>
      </c>
      <c r="AL264" s="124">
        <v>785</v>
      </c>
      <c r="AM264" s="124">
        <v>530</v>
      </c>
      <c r="AN264" s="124">
        <v>0</v>
      </c>
      <c r="AO264" s="124">
        <v>0</v>
      </c>
      <c r="AP264" s="124">
        <v>0</v>
      </c>
      <c r="AQ264" s="124">
        <v>3050</v>
      </c>
      <c r="AR264" s="124">
        <v>0</v>
      </c>
      <c r="AS264" s="124">
        <v>0</v>
      </c>
      <c r="AT264" s="124">
        <v>0</v>
      </c>
      <c r="AU264" s="124">
        <v>0</v>
      </c>
      <c r="AV264" s="124">
        <v>0</v>
      </c>
      <c r="AW264" s="124">
        <v>0</v>
      </c>
      <c r="AX264" s="124">
        <v>0</v>
      </c>
      <c r="AY264" s="124">
        <v>0</v>
      </c>
      <c r="AZ264" s="124">
        <v>0</v>
      </c>
      <c r="BA264" s="124">
        <v>0</v>
      </c>
      <c r="BB264" s="124">
        <v>0</v>
      </c>
      <c r="BC264" s="124">
        <v>730</v>
      </c>
      <c r="BD264" s="124">
        <v>0</v>
      </c>
      <c r="BE264" s="124">
        <v>0</v>
      </c>
      <c r="BF264" s="124">
        <v>0</v>
      </c>
      <c r="BG264" s="124">
        <v>0</v>
      </c>
      <c r="BH264" s="124">
        <v>0</v>
      </c>
      <c r="BI264" s="124">
        <v>0</v>
      </c>
      <c r="BJ264" s="124">
        <v>0</v>
      </c>
      <c r="BK264" s="124">
        <v>0</v>
      </c>
      <c r="BL264" s="124">
        <v>0</v>
      </c>
      <c r="BM264" s="124">
        <v>1070</v>
      </c>
      <c r="BN264" s="124">
        <v>0</v>
      </c>
      <c r="BO264" s="124">
        <v>530</v>
      </c>
      <c r="BP264" s="124">
        <v>0</v>
      </c>
      <c r="BQ264" s="124">
        <v>200</v>
      </c>
      <c r="BR264" s="124">
        <v>0</v>
      </c>
      <c r="BS264" s="124">
        <v>1880</v>
      </c>
      <c r="BT264" s="124">
        <v>0</v>
      </c>
      <c r="BU264" s="124">
        <v>0</v>
      </c>
      <c r="BV264" s="124">
        <v>0</v>
      </c>
      <c r="BW264" s="124">
        <v>135</v>
      </c>
      <c r="BX264" s="124">
        <v>0</v>
      </c>
      <c r="BY264" s="124">
        <v>0</v>
      </c>
      <c r="BZ264" s="124"/>
      <c r="CA264" s="124"/>
      <c r="CB264" s="124"/>
      <c r="CC264" s="124"/>
      <c r="CD264" s="124"/>
      <c r="CE264" s="124"/>
      <c r="CF264" s="124"/>
      <c r="CG264" s="124"/>
      <c r="CH264" s="124"/>
    </row>
    <row r="265" spans="1:86" x14ac:dyDescent="0.3">
      <c r="A265" s="1672"/>
      <c r="B265" s="124"/>
      <c r="C265" s="124" t="s">
        <v>1304</v>
      </c>
      <c r="D265" s="124">
        <v>3626</v>
      </c>
      <c r="E265" s="124">
        <v>0</v>
      </c>
      <c r="F265" s="124">
        <v>700</v>
      </c>
      <c r="G265" s="124">
        <v>0</v>
      </c>
      <c r="H265" s="124">
        <v>0</v>
      </c>
      <c r="I265" s="124">
        <v>0</v>
      </c>
      <c r="J265" s="124">
        <v>0</v>
      </c>
      <c r="K265" s="124">
        <v>0</v>
      </c>
      <c r="L265" s="124">
        <v>880</v>
      </c>
      <c r="M265" s="124">
        <v>0</v>
      </c>
      <c r="N265" s="124">
        <v>0</v>
      </c>
      <c r="O265" s="124">
        <v>0</v>
      </c>
      <c r="P265" s="124">
        <v>0</v>
      </c>
      <c r="Q265" s="124">
        <v>0</v>
      </c>
      <c r="R265" s="124">
        <v>0</v>
      </c>
      <c r="S265" s="124">
        <v>450</v>
      </c>
      <c r="T265" s="124">
        <v>450</v>
      </c>
      <c r="U265" s="124">
        <v>0</v>
      </c>
      <c r="V265" s="124">
        <v>0</v>
      </c>
      <c r="W265" s="124">
        <v>0</v>
      </c>
      <c r="X265" s="124">
        <v>0</v>
      </c>
      <c r="Y265" s="124">
        <v>0</v>
      </c>
      <c r="Z265" s="124">
        <v>0</v>
      </c>
      <c r="AA265" s="124">
        <v>0</v>
      </c>
      <c r="AB265" s="124">
        <v>0</v>
      </c>
      <c r="AC265" s="124">
        <v>0</v>
      </c>
      <c r="AD265" s="124">
        <v>1320</v>
      </c>
      <c r="AE265" s="124">
        <v>0</v>
      </c>
      <c r="AF265" s="124">
        <v>0</v>
      </c>
      <c r="AG265" s="124">
        <v>0</v>
      </c>
      <c r="AH265" s="124">
        <v>0</v>
      </c>
      <c r="AI265" s="124">
        <v>0</v>
      </c>
      <c r="AJ265" s="124">
        <v>0</v>
      </c>
      <c r="AK265" s="124">
        <v>0</v>
      </c>
      <c r="AL265" s="124">
        <v>5395</v>
      </c>
      <c r="AM265" s="124">
        <v>1040</v>
      </c>
      <c r="AN265" s="124">
        <v>0</v>
      </c>
      <c r="AO265" s="124">
        <v>0</v>
      </c>
      <c r="AP265" s="124">
        <v>0</v>
      </c>
      <c r="AQ265" s="124">
        <v>0</v>
      </c>
      <c r="AR265" s="124">
        <v>0</v>
      </c>
      <c r="AS265" s="124">
        <v>0</v>
      </c>
      <c r="AT265" s="124">
        <v>0</v>
      </c>
      <c r="AU265" s="124">
        <v>0</v>
      </c>
      <c r="AV265" s="124">
        <v>0</v>
      </c>
      <c r="AW265" s="124">
        <v>0</v>
      </c>
      <c r="AX265" s="124">
        <v>0</v>
      </c>
      <c r="AY265" s="124">
        <v>0</v>
      </c>
      <c r="AZ265" s="124">
        <v>0</v>
      </c>
      <c r="BA265" s="124">
        <v>0</v>
      </c>
      <c r="BB265" s="124">
        <v>0</v>
      </c>
      <c r="BC265" s="124">
        <v>0</v>
      </c>
      <c r="BD265" s="124">
        <v>0</v>
      </c>
      <c r="BE265" s="124">
        <v>5760</v>
      </c>
      <c r="BF265" s="124"/>
      <c r="BG265" s="124">
        <v>0</v>
      </c>
      <c r="BH265" s="124">
        <v>0</v>
      </c>
      <c r="BI265" s="124"/>
      <c r="BJ265" s="124">
        <v>31760</v>
      </c>
      <c r="BK265" s="124">
        <v>0</v>
      </c>
      <c r="BL265" s="124">
        <v>0</v>
      </c>
      <c r="BM265" s="124">
        <v>100</v>
      </c>
      <c r="BN265" s="124">
        <v>0</v>
      </c>
      <c r="BO265" s="124">
        <v>3758</v>
      </c>
      <c r="BP265" s="124">
        <v>0</v>
      </c>
      <c r="BQ265" s="124">
        <v>760</v>
      </c>
      <c r="BR265" s="124">
        <v>0</v>
      </c>
      <c r="BS265" s="124">
        <v>3880</v>
      </c>
      <c r="BT265" s="124">
        <v>0</v>
      </c>
      <c r="BU265" s="124">
        <v>0</v>
      </c>
      <c r="BV265" s="124">
        <v>0</v>
      </c>
      <c r="BW265" s="124">
        <v>479</v>
      </c>
      <c r="BX265" s="124">
        <v>0</v>
      </c>
      <c r="BY265" s="124">
        <v>0</v>
      </c>
      <c r="BZ265" s="124"/>
      <c r="CA265" s="124"/>
      <c r="CB265" s="124"/>
      <c r="CC265" s="124"/>
      <c r="CD265" s="124"/>
      <c r="CE265" s="124"/>
      <c r="CF265" s="124"/>
      <c r="CG265" s="124"/>
      <c r="CH265" s="124"/>
    </row>
    <row r="266" spans="1:86" x14ac:dyDescent="0.3">
      <c r="A266" s="1672"/>
      <c r="B266" s="124" t="s">
        <v>1305</v>
      </c>
      <c r="C266" s="124" t="s">
        <v>1303</v>
      </c>
      <c r="D266" s="124">
        <v>0</v>
      </c>
      <c r="E266" s="124">
        <v>0</v>
      </c>
      <c r="F266" s="124">
        <v>20</v>
      </c>
      <c r="G266" s="124">
        <v>0</v>
      </c>
      <c r="H266" s="124">
        <v>0</v>
      </c>
      <c r="I266" s="124">
        <v>0</v>
      </c>
      <c r="J266" s="124">
        <v>0</v>
      </c>
      <c r="K266" s="124">
        <v>0</v>
      </c>
      <c r="L266" s="124">
        <v>0</v>
      </c>
      <c r="M266" s="124">
        <v>0</v>
      </c>
      <c r="N266" s="124">
        <v>0</v>
      </c>
      <c r="O266" s="124">
        <v>0</v>
      </c>
      <c r="P266" s="124">
        <v>0</v>
      </c>
      <c r="Q266" s="124">
        <v>0</v>
      </c>
      <c r="R266" s="124">
        <v>0</v>
      </c>
      <c r="S266" s="124">
        <v>0</v>
      </c>
      <c r="T266" s="124">
        <v>0</v>
      </c>
      <c r="U266" s="124">
        <v>0</v>
      </c>
      <c r="V266" s="124">
        <v>0</v>
      </c>
      <c r="W266" s="124">
        <v>0</v>
      </c>
      <c r="X266" s="124">
        <v>0</v>
      </c>
      <c r="Y266" s="124">
        <v>0</v>
      </c>
      <c r="Z266" s="124">
        <v>0</v>
      </c>
      <c r="AA266" s="124">
        <v>0</v>
      </c>
      <c r="AB266" s="124">
        <v>0</v>
      </c>
      <c r="AC266" s="124">
        <v>0</v>
      </c>
      <c r="AD266" s="124">
        <v>0</v>
      </c>
      <c r="AE266" s="124">
        <v>0</v>
      </c>
      <c r="AF266" s="124">
        <v>0</v>
      </c>
      <c r="AG266" s="124">
        <v>0</v>
      </c>
      <c r="AH266" s="124">
        <v>0</v>
      </c>
      <c r="AI266" s="124">
        <v>0</v>
      </c>
      <c r="AJ266" s="124">
        <v>0</v>
      </c>
      <c r="AK266" s="124">
        <v>0</v>
      </c>
      <c r="AL266" s="124">
        <v>0</v>
      </c>
      <c r="AM266" s="124">
        <v>0</v>
      </c>
      <c r="AN266" s="124">
        <v>0</v>
      </c>
      <c r="AO266" s="124">
        <v>0</v>
      </c>
      <c r="AP266" s="124">
        <v>0</v>
      </c>
      <c r="AQ266" s="124">
        <v>3340</v>
      </c>
      <c r="AR266" s="124">
        <v>0</v>
      </c>
      <c r="AS266" s="124">
        <v>0</v>
      </c>
      <c r="AT266" s="124">
        <v>0</v>
      </c>
      <c r="AU266" s="124">
        <v>0</v>
      </c>
      <c r="AV266" s="124">
        <v>0</v>
      </c>
      <c r="AW266" s="124">
        <v>0</v>
      </c>
      <c r="AX266" s="124">
        <v>0</v>
      </c>
      <c r="AY266" s="124">
        <v>0</v>
      </c>
      <c r="AZ266" s="124">
        <v>0</v>
      </c>
      <c r="BA266" s="124">
        <v>0</v>
      </c>
      <c r="BB266" s="124">
        <v>0</v>
      </c>
      <c r="BC266" s="124">
        <v>200</v>
      </c>
      <c r="BD266" s="124">
        <v>0</v>
      </c>
      <c r="BE266" s="124">
        <v>0</v>
      </c>
      <c r="BF266" s="124">
        <v>0</v>
      </c>
      <c r="BG266" s="124">
        <v>0</v>
      </c>
      <c r="BH266" s="124">
        <v>0</v>
      </c>
      <c r="BI266" s="124">
        <v>0</v>
      </c>
      <c r="BJ266" s="124">
        <v>0</v>
      </c>
      <c r="BK266" s="124">
        <v>0</v>
      </c>
      <c r="BL266" s="124">
        <v>0</v>
      </c>
      <c r="BM266" s="124">
        <v>10</v>
      </c>
      <c r="BN266" s="124">
        <v>0</v>
      </c>
      <c r="BO266" s="124">
        <v>0</v>
      </c>
      <c r="BP266" s="124">
        <v>0</v>
      </c>
      <c r="BQ266" s="124">
        <v>0</v>
      </c>
      <c r="BR266" s="124">
        <v>0</v>
      </c>
      <c r="BS266" s="124">
        <v>10</v>
      </c>
      <c r="BT266" s="124">
        <v>0</v>
      </c>
      <c r="BU266" s="124">
        <v>0</v>
      </c>
      <c r="BV266" s="124">
        <v>0</v>
      </c>
      <c r="BW266" s="124">
        <v>0</v>
      </c>
      <c r="BX266" s="124">
        <v>0</v>
      </c>
      <c r="BY266" s="124">
        <v>0</v>
      </c>
      <c r="BZ266" s="124"/>
      <c r="CA266" s="124"/>
      <c r="CB266" s="124"/>
      <c r="CC266" s="124"/>
      <c r="CD266" s="124"/>
      <c r="CE266" s="124"/>
      <c r="CF266" s="124"/>
      <c r="CG266" s="124"/>
      <c r="CH266" s="124"/>
    </row>
    <row r="267" spans="1:86" x14ac:dyDescent="0.3">
      <c r="A267" s="1672"/>
      <c r="B267" s="124"/>
      <c r="C267" s="124" t="s">
        <v>1304</v>
      </c>
      <c r="D267" s="124">
        <v>0</v>
      </c>
      <c r="E267" s="124">
        <v>0</v>
      </c>
      <c r="F267" s="124">
        <v>3780</v>
      </c>
      <c r="G267" s="124">
        <v>0</v>
      </c>
      <c r="H267" s="124">
        <v>0</v>
      </c>
      <c r="I267" s="124">
        <v>0</v>
      </c>
      <c r="J267" s="124">
        <v>0</v>
      </c>
      <c r="K267" s="124">
        <v>0</v>
      </c>
      <c r="L267" s="124">
        <v>0</v>
      </c>
      <c r="M267" s="124">
        <v>0</v>
      </c>
      <c r="N267" s="124">
        <v>0</v>
      </c>
      <c r="O267" s="124">
        <v>0</v>
      </c>
      <c r="P267" s="124">
        <v>0</v>
      </c>
      <c r="Q267" s="124">
        <v>0</v>
      </c>
      <c r="R267" s="124">
        <v>0</v>
      </c>
      <c r="S267" s="124">
        <v>0</v>
      </c>
      <c r="T267" s="124">
        <v>0</v>
      </c>
      <c r="U267" s="124">
        <v>0</v>
      </c>
      <c r="V267" s="124">
        <v>0</v>
      </c>
      <c r="W267" s="124">
        <v>0</v>
      </c>
      <c r="X267" s="124">
        <v>0</v>
      </c>
      <c r="Y267" s="124">
        <v>0</v>
      </c>
      <c r="Z267" s="124">
        <v>0</v>
      </c>
      <c r="AA267" s="124">
        <v>0</v>
      </c>
      <c r="AB267" s="124">
        <v>0</v>
      </c>
      <c r="AC267" s="124">
        <v>0</v>
      </c>
      <c r="AD267" s="124">
        <v>0</v>
      </c>
      <c r="AE267" s="124">
        <v>0</v>
      </c>
      <c r="AF267" s="124">
        <v>0</v>
      </c>
      <c r="AG267" s="124">
        <v>0</v>
      </c>
      <c r="AH267" s="124">
        <v>0</v>
      </c>
      <c r="AI267" s="124">
        <v>0</v>
      </c>
      <c r="AJ267" s="124">
        <v>0</v>
      </c>
      <c r="AK267" s="124">
        <v>0</v>
      </c>
      <c r="AL267" s="124">
        <v>0</v>
      </c>
      <c r="AM267" s="124">
        <v>0</v>
      </c>
      <c r="AN267" s="124">
        <v>0</v>
      </c>
      <c r="AO267" s="124">
        <v>0</v>
      </c>
      <c r="AP267" s="124">
        <v>0</v>
      </c>
      <c r="AQ267" s="124">
        <v>0</v>
      </c>
      <c r="AR267" s="124">
        <v>0</v>
      </c>
      <c r="AS267" s="124">
        <v>0</v>
      </c>
      <c r="AT267" s="124">
        <v>0</v>
      </c>
      <c r="AU267" s="124">
        <v>0</v>
      </c>
      <c r="AV267" s="124">
        <v>0</v>
      </c>
      <c r="AW267" s="124">
        <v>0</v>
      </c>
      <c r="AX267" s="124">
        <v>0</v>
      </c>
      <c r="AY267" s="124">
        <v>0</v>
      </c>
      <c r="AZ267" s="124">
        <v>0</v>
      </c>
      <c r="BA267" s="124">
        <v>0</v>
      </c>
      <c r="BB267" s="124">
        <v>0</v>
      </c>
      <c r="BC267" s="124">
        <v>0</v>
      </c>
      <c r="BD267" s="124">
        <v>0</v>
      </c>
      <c r="BE267" s="124">
        <v>600</v>
      </c>
      <c r="BF267" s="124">
        <v>0</v>
      </c>
      <c r="BG267" s="124">
        <v>0</v>
      </c>
      <c r="BH267" s="124">
        <v>0</v>
      </c>
      <c r="BI267" s="124">
        <v>0</v>
      </c>
      <c r="BJ267" s="124">
        <v>11954</v>
      </c>
      <c r="BK267" s="124">
        <v>0</v>
      </c>
      <c r="BL267" s="124">
        <v>0</v>
      </c>
      <c r="BM267" s="124">
        <v>15</v>
      </c>
      <c r="BN267" s="124">
        <v>0</v>
      </c>
      <c r="BO267" s="124">
        <v>0</v>
      </c>
      <c r="BP267" s="124">
        <v>0</v>
      </c>
      <c r="BQ267" s="124">
        <v>0</v>
      </c>
      <c r="BR267" s="124">
        <v>0</v>
      </c>
      <c r="BS267" s="124">
        <v>30</v>
      </c>
      <c r="BT267" s="124">
        <v>0</v>
      </c>
      <c r="BU267" s="124">
        <v>0</v>
      </c>
      <c r="BV267" s="124">
        <v>0</v>
      </c>
      <c r="BW267" s="124">
        <v>0</v>
      </c>
      <c r="BX267" s="124">
        <v>0</v>
      </c>
      <c r="BY267" s="124">
        <v>0</v>
      </c>
      <c r="BZ267" s="124"/>
      <c r="CA267" s="124"/>
      <c r="CB267" s="124"/>
      <c r="CC267" s="124"/>
      <c r="CD267" s="124"/>
      <c r="CE267" s="124"/>
      <c r="CF267" s="124"/>
      <c r="CG267" s="124"/>
      <c r="CH267" s="124"/>
    </row>
    <row r="268" spans="1:86" x14ac:dyDescent="0.3">
      <c r="A268" s="1672"/>
      <c r="B268" s="124" t="s">
        <v>1306</v>
      </c>
      <c r="C268" s="124" t="s">
        <v>1303</v>
      </c>
      <c r="D268" s="124">
        <v>100</v>
      </c>
      <c r="E268" s="124">
        <v>0</v>
      </c>
      <c r="F268" s="124">
        <v>150</v>
      </c>
      <c r="G268" s="124">
        <v>0</v>
      </c>
      <c r="H268" s="124">
        <v>0</v>
      </c>
      <c r="I268" s="124">
        <v>0</v>
      </c>
      <c r="J268" s="124">
        <v>0</v>
      </c>
      <c r="K268" s="124">
        <v>0</v>
      </c>
      <c r="L268" s="124">
        <v>20</v>
      </c>
      <c r="M268" s="124">
        <v>0</v>
      </c>
      <c r="N268" s="124">
        <v>0</v>
      </c>
      <c r="O268" s="124">
        <v>0</v>
      </c>
      <c r="P268" s="124">
        <v>0</v>
      </c>
      <c r="Q268" s="124">
        <v>0</v>
      </c>
      <c r="R268" s="124">
        <v>0</v>
      </c>
      <c r="S268" s="124">
        <v>350</v>
      </c>
      <c r="T268" s="124">
        <v>0</v>
      </c>
      <c r="U268" s="124">
        <v>0</v>
      </c>
      <c r="V268" s="124">
        <v>0</v>
      </c>
      <c r="W268" s="124">
        <v>0</v>
      </c>
      <c r="X268" s="124">
        <v>0</v>
      </c>
      <c r="Y268" s="124">
        <v>0</v>
      </c>
      <c r="Z268" s="124">
        <v>0</v>
      </c>
      <c r="AA268" s="124">
        <v>0</v>
      </c>
      <c r="AB268" s="124">
        <v>0</v>
      </c>
      <c r="AC268" s="124">
        <v>0</v>
      </c>
      <c r="AD268" s="124">
        <v>353</v>
      </c>
      <c r="AE268" s="124">
        <v>0</v>
      </c>
      <c r="AF268" s="124">
        <v>0</v>
      </c>
      <c r="AG268" s="124">
        <v>0</v>
      </c>
      <c r="AH268" s="124">
        <v>0</v>
      </c>
      <c r="AI268" s="124">
        <v>13</v>
      </c>
      <c r="AJ268" s="124">
        <v>0</v>
      </c>
      <c r="AK268" s="124">
        <v>0</v>
      </c>
      <c r="AL268" s="124">
        <v>760</v>
      </c>
      <c r="AM268" s="124">
        <v>390</v>
      </c>
      <c r="AN268" s="124">
        <v>0</v>
      </c>
      <c r="AO268" s="124">
        <v>0</v>
      </c>
      <c r="AP268" s="124">
        <v>0</v>
      </c>
      <c r="AQ268" s="124">
        <v>7480</v>
      </c>
      <c r="AR268" s="124">
        <v>0</v>
      </c>
      <c r="AS268" s="124">
        <v>0</v>
      </c>
      <c r="AT268" s="124">
        <v>0</v>
      </c>
      <c r="AU268" s="124">
        <v>0</v>
      </c>
      <c r="AV268" s="124">
        <v>0</v>
      </c>
      <c r="AW268" s="124">
        <v>0</v>
      </c>
      <c r="AX268" s="124">
        <v>0</v>
      </c>
      <c r="AY268" s="124">
        <v>0</v>
      </c>
      <c r="AZ268" s="124">
        <v>0</v>
      </c>
      <c r="BA268" s="124">
        <v>0</v>
      </c>
      <c r="BB268" s="124">
        <v>0</v>
      </c>
      <c r="BC268" s="124">
        <v>3215</v>
      </c>
      <c r="BD268" s="124">
        <v>0</v>
      </c>
      <c r="BE268" s="124">
        <v>0</v>
      </c>
      <c r="BF268" s="124">
        <v>0</v>
      </c>
      <c r="BG268" s="124">
        <v>0</v>
      </c>
      <c r="BH268" s="124">
        <v>0</v>
      </c>
      <c r="BI268" s="124">
        <v>0</v>
      </c>
      <c r="BJ268" s="124">
        <v>0</v>
      </c>
      <c r="BK268" s="124">
        <v>0</v>
      </c>
      <c r="BL268" s="124">
        <v>0</v>
      </c>
      <c r="BM268" s="124">
        <v>520</v>
      </c>
      <c r="BN268" s="124">
        <v>0</v>
      </c>
      <c r="BO268" s="124">
        <v>250</v>
      </c>
      <c r="BP268" s="124">
        <v>0</v>
      </c>
      <c r="BQ268" s="124">
        <v>0</v>
      </c>
      <c r="BR268" s="124">
        <v>0</v>
      </c>
      <c r="BS268" s="124">
        <v>420</v>
      </c>
      <c r="BT268" s="124">
        <v>0</v>
      </c>
      <c r="BU268" s="124">
        <v>0</v>
      </c>
      <c r="BV268" s="124">
        <v>0</v>
      </c>
      <c r="BW268" s="124">
        <v>0</v>
      </c>
      <c r="BX268" s="124">
        <v>0</v>
      </c>
      <c r="BY268" s="124">
        <v>0</v>
      </c>
      <c r="BZ268" s="124"/>
      <c r="CA268" s="124"/>
      <c r="CB268" s="124"/>
      <c r="CC268" s="124"/>
      <c r="CD268" s="124"/>
      <c r="CE268" s="124"/>
      <c r="CF268" s="124"/>
      <c r="CG268" s="124"/>
      <c r="CH268" s="124"/>
    </row>
    <row r="269" spans="1:86" x14ac:dyDescent="0.3">
      <c r="A269" s="1672"/>
      <c r="B269" s="124"/>
      <c r="C269" s="124" t="s">
        <v>1304</v>
      </c>
      <c r="D269" s="124">
        <v>5314</v>
      </c>
      <c r="E269" s="124">
        <v>0</v>
      </c>
      <c r="F269" s="124">
        <v>3160</v>
      </c>
      <c r="G269" s="124">
        <v>0</v>
      </c>
      <c r="H269" s="124">
        <v>0</v>
      </c>
      <c r="I269" s="124">
        <v>0</v>
      </c>
      <c r="J269" s="124">
        <v>0</v>
      </c>
      <c r="K269" s="124">
        <v>0</v>
      </c>
      <c r="L269" s="124">
        <v>1400</v>
      </c>
      <c r="M269" s="124">
        <v>0</v>
      </c>
      <c r="N269" s="124">
        <v>0</v>
      </c>
      <c r="O269" s="124">
        <v>0</v>
      </c>
      <c r="P269" s="124">
        <v>0</v>
      </c>
      <c r="Q269" s="124">
        <v>0</v>
      </c>
      <c r="R269" s="124">
        <v>0</v>
      </c>
      <c r="S269" s="124">
        <v>1070</v>
      </c>
      <c r="T269" s="124">
        <v>240</v>
      </c>
      <c r="U269" s="124">
        <v>0</v>
      </c>
      <c r="V269" s="124">
        <v>0</v>
      </c>
      <c r="W269" s="124">
        <v>0</v>
      </c>
      <c r="X269" s="124">
        <v>0</v>
      </c>
      <c r="Y269" s="124">
        <v>456</v>
      </c>
      <c r="Z269" s="124">
        <v>0</v>
      </c>
      <c r="AA269" s="124">
        <v>0</v>
      </c>
      <c r="AB269" s="124">
        <v>0</v>
      </c>
      <c r="AC269" s="124">
        <v>0</v>
      </c>
      <c r="AD269" s="124">
        <v>1627</v>
      </c>
      <c r="AE269" s="124">
        <v>0</v>
      </c>
      <c r="AF269" s="124">
        <v>0</v>
      </c>
      <c r="AG269" s="124">
        <v>0</v>
      </c>
      <c r="AH269" s="124">
        <v>0</v>
      </c>
      <c r="AI269" s="124">
        <v>1807</v>
      </c>
      <c r="AJ269" s="124">
        <v>0</v>
      </c>
      <c r="AK269" s="124">
        <v>0</v>
      </c>
      <c r="AL269" s="124">
        <v>1270</v>
      </c>
      <c r="AM269" s="124">
        <v>1260</v>
      </c>
      <c r="AN269" s="124">
        <v>0</v>
      </c>
      <c r="AO269" s="124">
        <v>0</v>
      </c>
      <c r="AP269" s="124">
        <v>0</v>
      </c>
      <c r="AQ269" s="124">
        <v>0</v>
      </c>
      <c r="AR269" s="124">
        <v>0</v>
      </c>
      <c r="AS269" s="124">
        <v>0</v>
      </c>
      <c r="AT269" s="124">
        <v>0</v>
      </c>
      <c r="AU269" s="124">
        <v>0</v>
      </c>
      <c r="AV269" s="124">
        <v>0</v>
      </c>
      <c r="AW269" s="124">
        <v>0</v>
      </c>
      <c r="AX269" s="124">
        <v>0</v>
      </c>
      <c r="AY269" s="124">
        <v>0</v>
      </c>
      <c r="AZ269" s="124">
        <v>0</v>
      </c>
      <c r="BA269" s="124">
        <v>0</v>
      </c>
      <c r="BB269" s="124">
        <v>0</v>
      </c>
      <c r="BC269" s="124">
        <v>0</v>
      </c>
      <c r="BD269" s="124">
        <v>0</v>
      </c>
      <c r="BE269" s="124">
        <v>18965</v>
      </c>
      <c r="BF269" s="124">
        <v>0</v>
      </c>
      <c r="BG269" s="124">
        <v>0</v>
      </c>
      <c r="BH269" s="124">
        <v>0</v>
      </c>
      <c r="BI269" s="124">
        <v>0</v>
      </c>
      <c r="BJ269" s="124">
        <v>12294</v>
      </c>
      <c r="BK269" s="124">
        <v>0</v>
      </c>
      <c r="BL269" s="124">
        <v>0</v>
      </c>
      <c r="BM269" s="124">
        <v>2200</v>
      </c>
      <c r="BN269" s="124">
        <v>0</v>
      </c>
      <c r="BO269" s="124">
        <v>770</v>
      </c>
      <c r="BP269" s="124">
        <v>0</v>
      </c>
      <c r="BQ269" s="124">
        <v>312</v>
      </c>
      <c r="BR269" s="124">
        <v>0</v>
      </c>
      <c r="BS269" s="124">
        <v>2060</v>
      </c>
      <c r="BT269" s="124">
        <v>0</v>
      </c>
      <c r="BU269" s="124">
        <v>0</v>
      </c>
      <c r="BV269" s="124">
        <v>0</v>
      </c>
      <c r="BW269" s="124">
        <v>1010</v>
      </c>
      <c r="BX269" s="124">
        <v>0</v>
      </c>
      <c r="BY269" s="124">
        <v>0</v>
      </c>
      <c r="BZ269" s="124"/>
      <c r="CA269" s="124"/>
      <c r="CB269" s="124"/>
      <c r="CC269" s="124"/>
      <c r="CD269" s="124"/>
      <c r="CE269" s="124"/>
      <c r="CF269" s="124"/>
      <c r="CG269" s="124"/>
      <c r="CH269" s="124"/>
    </row>
    <row r="270" spans="1:86" x14ac:dyDescent="0.3">
      <c r="A270" s="1672"/>
      <c r="B270" s="124" t="s">
        <v>1307</v>
      </c>
      <c r="C270" s="124" t="s">
        <v>1303</v>
      </c>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row>
    <row r="271" spans="1:86" x14ac:dyDescent="0.3">
      <c r="A271" s="1673"/>
      <c r="B271" s="124"/>
      <c r="C271" s="124" t="s">
        <v>1304</v>
      </c>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row>
    <row r="272" spans="1:86" ht="18.75" customHeight="1" x14ac:dyDescent="0.3">
      <c r="A272" s="1665" t="s">
        <v>9565</v>
      </c>
      <c r="B272" s="124" t="s">
        <v>1302</v>
      </c>
      <c r="C272" s="124" t="s">
        <v>1303</v>
      </c>
      <c r="D272" s="124">
        <v>470</v>
      </c>
      <c r="E272" s="124">
        <v>240</v>
      </c>
      <c r="F272" s="124"/>
      <c r="G272" s="124">
        <v>240</v>
      </c>
      <c r="H272" s="124">
        <v>120</v>
      </c>
      <c r="I272" s="124"/>
      <c r="J272" s="124"/>
      <c r="K272" s="124"/>
      <c r="L272" s="124"/>
      <c r="M272" s="124">
        <v>1800</v>
      </c>
      <c r="N272" s="124">
        <v>14200</v>
      </c>
      <c r="O272" s="124"/>
      <c r="P272" s="124">
        <v>9200</v>
      </c>
      <c r="Q272" s="124">
        <v>16200</v>
      </c>
      <c r="R272" s="124">
        <v>5660</v>
      </c>
      <c r="S272" s="124">
        <v>240</v>
      </c>
      <c r="T272" s="124"/>
      <c r="U272" s="124"/>
      <c r="V272" s="124"/>
      <c r="W272" s="124"/>
      <c r="X272" s="124"/>
      <c r="Y272" s="124"/>
      <c r="Z272" s="124"/>
      <c r="AA272" s="124"/>
      <c r="AB272" s="124"/>
      <c r="AC272" s="124"/>
      <c r="AD272" s="124"/>
      <c r="AE272" s="124"/>
      <c r="AF272" s="124"/>
      <c r="AG272" s="124"/>
      <c r="AH272" s="124"/>
      <c r="AI272" s="124"/>
      <c r="AJ272" s="124"/>
      <c r="AK272" s="124"/>
      <c r="AL272" s="124">
        <v>15400</v>
      </c>
      <c r="AM272" s="124">
        <v>15200</v>
      </c>
      <c r="AN272" s="124"/>
      <c r="AO272" s="124"/>
      <c r="AP272" s="124"/>
      <c r="AQ272" s="124">
        <v>77500</v>
      </c>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v>8360</v>
      </c>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row>
    <row r="273" spans="1:88" x14ac:dyDescent="0.3">
      <c r="A273" s="1665"/>
      <c r="B273" s="124"/>
      <c r="C273" s="124" t="s">
        <v>1304</v>
      </c>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c r="CF273" s="124"/>
      <c r="CG273" s="124"/>
      <c r="CH273" s="124"/>
    </row>
    <row r="274" spans="1:88" x14ac:dyDescent="0.3">
      <c r="A274" s="1665"/>
      <c r="B274" s="124" t="s">
        <v>1305</v>
      </c>
      <c r="C274" s="124" t="s">
        <v>1303</v>
      </c>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v>11800</v>
      </c>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row>
    <row r="275" spans="1:88" x14ac:dyDescent="0.3">
      <c r="A275" s="1665"/>
      <c r="B275" s="124"/>
      <c r="C275" s="124" t="s">
        <v>1304</v>
      </c>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row>
    <row r="276" spans="1:88" x14ac:dyDescent="0.3">
      <c r="A276" s="1665"/>
      <c r="B276" s="124" t="s">
        <v>1306</v>
      </c>
      <c r="C276" s="124" t="s">
        <v>1303</v>
      </c>
      <c r="D276" s="124">
        <v>860</v>
      </c>
      <c r="E276" s="124">
        <v>1500</v>
      </c>
      <c r="F276" s="124"/>
      <c r="G276" s="124">
        <v>2520</v>
      </c>
      <c r="H276" s="124">
        <v>180</v>
      </c>
      <c r="I276" s="124"/>
      <c r="J276" s="124"/>
      <c r="K276" s="124"/>
      <c r="L276" s="124">
        <v>4020</v>
      </c>
      <c r="M276" s="124">
        <v>1600</v>
      </c>
      <c r="N276" s="124">
        <v>1800</v>
      </c>
      <c r="O276" s="124"/>
      <c r="P276" s="124">
        <v>840</v>
      </c>
      <c r="Q276" s="124">
        <v>1200</v>
      </c>
      <c r="R276" s="124">
        <v>1400</v>
      </c>
      <c r="S276" s="124">
        <v>720</v>
      </c>
      <c r="T276" s="124"/>
      <c r="U276" s="124"/>
      <c r="V276" s="124"/>
      <c r="W276" s="124"/>
      <c r="X276" s="124"/>
      <c r="Y276" s="124"/>
      <c r="Z276" s="124"/>
      <c r="AA276" s="124"/>
      <c r="AB276" s="124"/>
      <c r="AC276" s="124"/>
      <c r="AD276" s="124"/>
      <c r="AE276" s="124"/>
      <c r="AF276" s="124"/>
      <c r="AG276" s="124"/>
      <c r="AH276" s="124"/>
      <c r="AI276" s="124"/>
      <c r="AJ276" s="124"/>
      <c r="AK276" s="124"/>
      <c r="AL276" s="124">
        <v>2880</v>
      </c>
      <c r="AM276" s="124">
        <v>2400</v>
      </c>
      <c r="AN276" s="124"/>
      <c r="AO276" s="124"/>
      <c r="AP276" s="124"/>
      <c r="AQ276" s="124">
        <v>33600</v>
      </c>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v>1320</v>
      </c>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row>
    <row r="277" spans="1:88" x14ac:dyDescent="0.3">
      <c r="A277" s="1665"/>
      <c r="B277" s="124"/>
      <c r="C277" s="124" t="s">
        <v>1304</v>
      </c>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row>
    <row r="278" spans="1:88" x14ac:dyDescent="0.3">
      <c r="A278" s="1665"/>
      <c r="B278" s="124" t="s">
        <v>1307</v>
      </c>
      <c r="C278" s="124" t="s">
        <v>1303</v>
      </c>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row>
    <row r="279" spans="1:88" x14ac:dyDescent="0.3">
      <c r="A279" s="1665"/>
      <c r="B279" s="124"/>
      <c r="C279" s="124" t="s">
        <v>1304</v>
      </c>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row>
    <row r="280" spans="1:88" x14ac:dyDescent="0.3">
      <c r="A280" s="216" t="s">
        <v>4014</v>
      </c>
      <c r="B280" s="124" t="s">
        <v>1306</v>
      </c>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v>1200</v>
      </c>
      <c r="BF280" s="124">
        <v>1300</v>
      </c>
      <c r="BG280" s="124">
        <v>500</v>
      </c>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394"/>
      <c r="CJ280" s="16"/>
    </row>
    <row r="281" spans="1:88" s="11" customFormat="1" ht="15.75" x14ac:dyDescent="0.25">
      <c r="A281" s="314"/>
      <c r="B281" s="62" t="s">
        <v>1302</v>
      </c>
      <c r="C281" s="62" t="s">
        <v>1303</v>
      </c>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row>
    <row r="282" spans="1:88" s="11" customFormat="1" ht="30" x14ac:dyDescent="0.25">
      <c r="A282" s="353" t="s">
        <v>4037</v>
      </c>
      <c r="B282" s="62"/>
      <c r="C282" s="62" t="s">
        <v>1304</v>
      </c>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v>500</v>
      </c>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row>
    <row r="283" spans="1:88" s="11" customFormat="1" ht="15.75" x14ac:dyDescent="0.25">
      <c r="A283" s="353"/>
      <c r="B283" s="62" t="s">
        <v>1305</v>
      </c>
      <c r="C283" s="62" t="s">
        <v>1303</v>
      </c>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row>
    <row r="284" spans="1:88" s="11" customFormat="1" ht="30" x14ac:dyDescent="0.25">
      <c r="A284" s="353" t="s">
        <v>4037</v>
      </c>
      <c r="B284" s="62"/>
      <c r="C284" s="62" t="s">
        <v>1304</v>
      </c>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v>250</v>
      </c>
      <c r="BF284" s="62">
        <v>250</v>
      </c>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row>
    <row r="285" spans="1:88" s="11" customFormat="1" ht="15.75" x14ac:dyDescent="0.25">
      <c r="A285" s="353"/>
      <c r="B285" s="62" t="s">
        <v>1306</v>
      </c>
      <c r="C285" s="62" t="s">
        <v>1303</v>
      </c>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row>
    <row r="286" spans="1:88" s="11" customFormat="1" ht="30" x14ac:dyDescent="0.25">
      <c r="A286" s="353" t="s">
        <v>4037</v>
      </c>
      <c r="B286" s="62"/>
      <c r="C286" s="62" t="s">
        <v>1304</v>
      </c>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v>500</v>
      </c>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row>
    <row r="287" spans="1:88" s="11" customFormat="1" ht="15.75" x14ac:dyDescent="0.25">
      <c r="A287" s="1664" t="s">
        <v>4096</v>
      </c>
      <c r="B287" s="62" t="s">
        <v>1302</v>
      </c>
      <c r="C287" s="62" t="s">
        <v>1303</v>
      </c>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row>
    <row r="288" spans="1:88" s="11" customFormat="1" ht="15.75" x14ac:dyDescent="0.25">
      <c r="A288" s="1664"/>
      <c r="B288" s="62"/>
      <c r="C288" s="62" t="s">
        <v>1304</v>
      </c>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v>1370</v>
      </c>
      <c r="BF288" s="62">
        <v>1716</v>
      </c>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row>
    <row r="289" spans="1:86" s="11" customFormat="1" ht="15.75" x14ac:dyDescent="0.25">
      <c r="A289" s="1664"/>
      <c r="B289" s="62" t="s">
        <v>1305</v>
      </c>
      <c r="C289" s="62" t="s">
        <v>1303</v>
      </c>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row>
    <row r="290" spans="1:86" s="11" customFormat="1" ht="15.75" x14ac:dyDescent="0.25">
      <c r="A290" s="1664"/>
      <c r="B290" s="62"/>
      <c r="C290" s="62" t="s">
        <v>1304</v>
      </c>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v>5589</v>
      </c>
      <c r="BF290" s="62">
        <v>17412</v>
      </c>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row>
    <row r="291" spans="1:86" s="11" customFormat="1" ht="15.75" x14ac:dyDescent="0.25">
      <c r="A291" s="1664"/>
      <c r="B291" s="62" t="s">
        <v>1306</v>
      </c>
      <c r="C291" s="62" t="s">
        <v>1303</v>
      </c>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row>
    <row r="292" spans="1:86" s="11" customFormat="1" ht="15.75" x14ac:dyDescent="0.25">
      <c r="A292" s="1664"/>
      <c r="B292" s="62"/>
      <c r="C292" s="62" t="s">
        <v>1304</v>
      </c>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v>18990</v>
      </c>
      <c r="BF292" s="62">
        <v>2160</v>
      </c>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row>
    <row r="293" spans="1:86" s="11" customFormat="1" ht="15.75" x14ac:dyDescent="0.25">
      <c r="A293" s="1664" t="s">
        <v>4097</v>
      </c>
      <c r="B293" s="62" t="s">
        <v>1302</v>
      </c>
      <c r="C293" s="62" t="s">
        <v>1303</v>
      </c>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row>
    <row r="294" spans="1:86" s="11" customFormat="1" ht="15.75" x14ac:dyDescent="0.25">
      <c r="A294" s="1664"/>
      <c r="B294" s="62"/>
      <c r="C294" s="62" t="s">
        <v>1304</v>
      </c>
      <c r="D294" s="62">
        <v>14510</v>
      </c>
      <c r="E294" s="62"/>
      <c r="F294" s="62"/>
      <c r="G294" s="62">
        <v>250</v>
      </c>
      <c r="H294" s="62"/>
      <c r="I294" s="62"/>
      <c r="J294" s="62"/>
      <c r="K294" s="62"/>
      <c r="L294" s="62">
        <v>290</v>
      </c>
      <c r="M294" s="62"/>
      <c r="N294" s="62"/>
      <c r="O294" s="62"/>
      <c r="P294" s="62"/>
      <c r="Q294" s="62"/>
      <c r="R294" s="62"/>
      <c r="S294" s="62">
        <v>350</v>
      </c>
      <c r="T294" s="62">
        <v>4000</v>
      </c>
      <c r="U294" s="62"/>
      <c r="V294" s="62"/>
      <c r="W294" s="62"/>
      <c r="X294" s="62"/>
      <c r="Y294" s="62">
        <v>260</v>
      </c>
      <c r="Z294" s="62"/>
      <c r="AA294" s="62"/>
      <c r="AB294" s="62"/>
      <c r="AC294" s="62"/>
      <c r="AD294" s="62">
        <v>3760</v>
      </c>
      <c r="AE294" s="62"/>
      <c r="AF294" s="62"/>
      <c r="AG294" s="62"/>
      <c r="AH294" s="62"/>
      <c r="AI294" s="62"/>
      <c r="AJ294" s="62"/>
      <c r="AK294" s="62"/>
      <c r="AL294" s="62">
        <v>4140</v>
      </c>
      <c r="AM294" s="62">
        <v>4500</v>
      </c>
      <c r="AN294" s="62"/>
      <c r="AO294" s="62"/>
      <c r="AP294" s="62"/>
      <c r="AQ294" s="62"/>
      <c r="AR294" s="62"/>
      <c r="AS294" s="62"/>
      <c r="AT294" s="62"/>
      <c r="AU294" s="62"/>
      <c r="AV294" s="62"/>
      <c r="AW294" s="62"/>
      <c r="AX294" s="62">
        <v>1000</v>
      </c>
      <c r="AY294" s="62"/>
      <c r="AZ294" s="62"/>
      <c r="BA294" s="62"/>
      <c r="BB294" s="62"/>
      <c r="BC294" s="62"/>
      <c r="BD294" s="62"/>
      <c r="BE294" s="62"/>
      <c r="BF294" s="62"/>
      <c r="BG294" s="62"/>
      <c r="BH294" s="62"/>
      <c r="BI294" s="62"/>
      <c r="BJ294" s="62">
        <v>41120</v>
      </c>
      <c r="BK294" s="62"/>
      <c r="BL294" s="62"/>
      <c r="BM294" s="62">
        <v>250</v>
      </c>
      <c r="BN294" s="62"/>
      <c r="BO294" s="62">
        <v>1440</v>
      </c>
      <c r="BP294" s="62"/>
      <c r="BQ294" s="62">
        <v>60</v>
      </c>
      <c r="BR294" s="62"/>
      <c r="BS294" s="62">
        <v>4000</v>
      </c>
      <c r="BT294" s="62"/>
      <c r="BU294" s="62"/>
      <c r="BV294" s="62"/>
      <c r="BW294" s="62">
        <v>4000</v>
      </c>
      <c r="BX294" s="62"/>
      <c r="BY294" s="62"/>
      <c r="BZ294" s="62"/>
      <c r="CA294" s="400">
        <f>SUM(D294:BZ294)</f>
        <v>83930</v>
      </c>
      <c r="CB294" s="62"/>
      <c r="CC294" s="62"/>
      <c r="CD294" s="62"/>
      <c r="CE294" s="62"/>
      <c r="CF294" s="62"/>
      <c r="CG294" s="62"/>
      <c r="CH294" s="62"/>
    </row>
    <row r="295" spans="1:86" s="11" customFormat="1" ht="15.75" x14ac:dyDescent="0.25">
      <c r="A295" s="1664"/>
      <c r="B295" s="62" t="s">
        <v>1305</v>
      </c>
      <c r="C295" s="62" t="s">
        <v>1303</v>
      </c>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400"/>
      <c r="CB295" s="62"/>
      <c r="CC295" s="62"/>
      <c r="CD295" s="62"/>
      <c r="CE295" s="62"/>
      <c r="CF295" s="62"/>
      <c r="CG295" s="62"/>
      <c r="CH295" s="62"/>
    </row>
    <row r="296" spans="1:86" s="47" customFormat="1" ht="15.75" x14ac:dyDescent="0.25">
      <c r="A296" s="1664"/>
      <c r="B296" s="400"/>
      <c r="C296" s="400" t="s">
        <v>1304</v>
      </c>
      <c r="D296" s="400"/>
      <c r="E296" s="400"/>
      <c r="F296" s="400"/>
      <c r="G296" s="400"/>
      <c r="H296" s="400"/>
      <c r="I296" s="400"/>
      <c r="J296" s="400"/>
      <c r="K296" s="400"/>
      <c r="L296" s="400">
        <v>5</v>
      </c>
      <c r="M296" s="400"/>
      <c r="N296" s="400"/>
      <c r="O296" s="400"/>
      <c r="P296" s="400"/>
      <c r="Q296" s="400"/>
      <c r="R296" s="400"/>
      <c r="S296" s="400"/>
      <c r="T296" s="400">
        <v>200</v>
      </c>
      <c r="U296" s="400"/>
      <c r="V296" s="400"/>
      <c r="W296" s="400"/>
      <c r="X296" s="400"/>
      <c r="Y296" s="400"/>
      <c r="Z296" s="400"/>
      <c r="AA296" s="400"/>
      <c r="AB296" s="400"/>
      <c r="AC296" s="400"/>
      <c r="AD296" s="400">
        <v>200</v>
      </c>
      <c r="AE296" s="400"/>
      <c r="AF296" s="400"/>
      <c r="AG296" s="400"/>
      <c r="AH296" s="400"/>
      <c r="AI296" s="400">
        <v>2</v>
      </c>
      <c r="AJ296" s="400"/>
      <c r="AK296" s="400"/>
      <c r="AL296" s="400">
        <v>110</v>
      </c>
      <c r="AM296" s="400"/>
      <c r="AN296" s="400"/>
      <c r="AO296" s="400"/>
      <c r="AP296" s="400"/>
      <c r="AQ296" s="400"/>
      <c r="AR296" s="400"/>
      <c r="AS296" s="400"/>
      <c r="AT296" s="400"/>
      <c r="AU296" s="400"/>
      <c r="AV296" s="400"/>
      <c r="AW296" s="400"/>
      <c r="AX296" s="400">
        <v>5</v>
      </c>
      <c r="AY296" s="400"/>
      <c r="AZ296" s="400"/>
      <c r="BA296" s="400"/>
      <c r="BB296" s="400"/>
      <c r="BC296" s="400"/>
      <c r="BD296" s="400"/>
      <c r="BE296" s="400"/>
      <c r="BF296" s="400"/>
      <c r="BG296" s="400"/>
      <c r="BH296" s="400"/>
      <c r="BI296" s="400"/>
      <c r="BJ296" s="400">
        <v>14108</v>
      </c>
      <c r="BK296" s="400"/>
      <c r="BL296" s="400"/>
      <c r="BM296" s="400">
        <v>60</v>
      </c>
      <c r="BN296" s="400"/>
      <c r="BO296" s="400"/>
      <c r="BP296" s="400"/>
      <c r="BQ296" s="400"/>
      <c r="BR296" s="400"/>
      <c r="BS296" s="400">
        <v>500</v>
      </c>
      <c r="BT296" s="400"/>
      <c r="BU296" s="400"/>
      <c r="BV296" s="400"/>
      <c r="BW296" s="400">
        <v>10</v>
      </c>
      <c r="BX296" s="400"/>
      <c r="BY296" s="400"/>
      <c r="BZ296" s="400"/>
      <c r="CA296" s="400">
        <f>SUM(D296:BZ296)</f>
        <v>15200</v>
      </c>
      <c r="CB296" s="400"/>
      <c r="CC296" s="400"/>
      <c r="CD296" s="400"/>
      <c r="CE296" s="400"/>
      <c r="CF296" s="400"/>
      <c r="CG296" s="400"/>
      <c r="CH296" s="400"/>
    </row>
    <row r="297" spans="1:86" s="11" customFormat="1" ht="15.75" x14ac:dyDescent="0.25">
      <c r="A297" s="1664"/>
      <c r="B297" s="62" t="s">
        <v>1306</v>
      </c>
      <c r="C297" s="62" t="s">
        <v>1303</v>
      </c>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400"/>
      <c r="CB297" s="62"/>
      <c r="CC297" s="62"/>
      <c r="CD297" s="62"/>
      <c r="CE297" s="62"/>
      <c r="CF297" s="62"/>
      <c r="CG297" s="62"/>
      <c r="CH297" s="62"/>
    </row>
    <row r="298" spans="1:86" s="47" customFormat="1" ht="15.75" x14ac:dyDescent="0.25">
      <c r="A298" s="1664"/>
      <c r="B298" s="400"/>
      <c r="C298" s="400" t="s">
        <v>1304</v>
      </c>
      <c r="D298" s="400">
        <v>13300</v>
      </c>
      <c r="E298" s="400"/>
      <c r="F298" s="400"/>
      <c r="G298" s="400">
        <v>2000</v>
      </c>
      <c r="H298" s="400"/>
      <c r="I298" s="400"/>
      <c r="J298" s="400"/>
      <c r="K298" s="400"/>
      <c r="L298" s="400">
        <v>1000</v>
      </c>
      <c r="M298" s="400"/>
      <c r="N298" s="400"/>
      <c r="O298" s="400"/>
      <c r="P298" s="400"/>
      <c r="Q298" s="400"/>
      <c r="R298" s="400"/>
      <c r="S298" s="400"/>
      <c r="T298" s="400">
        <v>600</v>
      </c>
      <c r="U298" s="400"/>
      <c r="V298" s="400"/>
      <c r="W298" s="400"/>
      <c r="X298" s="400"/>
      <c r="Y298" s="400">
        <v>1200</v>
      </c>
      <c r="Z298" s="400"/>
      <c r="AA298" s="400"/>
      <c r="AB298" s="400"/>
      <c r="AC298" s="400"/>
      <c r="AD298" s="400">
        <v>2200</v>
      </c>
      <c r="AE298" s="400"/>
      <c r="AF298" s="400"/>
      <c r="AG298" s="400"/>
      <c r="AH298" s="400"/>
      <c r="AI298" s="400">
        <v>900</v>
      </c>
      <c r="AJ298" s="400"/>
      <c r="AK298" s="400"/>
      <c r="AL298" s="400">
        <v>3650</v>
      </c>
      <c r="AM298" s="400"/>
      <c r="AN298" s="400"/>
      <c r="AO298" s="400"/>
      <c r="AP298" s="400"/>
      <c r="AQ298" s="400"/>
      <c r="AR298" s="400"/>
      <c r="AS298" s="400"/>
      <c r="AT298" s="400"/>
      <c r="AU298" s="400"/>
      <c r="AV298" s="400"/>
      <c r="AW298" s="400"/>
      <c r="AX298" s="400">
        <v>2000</v>
      </c>
      <c r="AY298" s="400"/>
      <c r="AZ298" s="400"/>
      <c r="BA298" s="400"/>
      <c r="BB298" s="400"/>
      <c r="BC298" s="400"/>
      <c r="BD298" s="400"/>
      <c r="BE298" s="400"/>
      <c r="BF298" s="400"/>
      <c r="BG298" s="400"/>
      <c r="BH298" s="400"/>
      <c r="BI298" s="400"/>
      <c r="BJ298" s="400">
        <v>24500</v>
      </c>
      <c r="BK298" s="400"/>
      <c r="BL298" s="400"/>
      <c r="BM298" s="400">
        <v>1500</v>
      </c>
      <c r="BN298" s="400"/>
      <c r="BO298" s="400">
        <v>1050</v>
      </c>
      <c r="BP298" s="400"/>
      <c r="BQ298" s="400"/>
      <c r="BR298" s="400"/>
      <c r="BS298" s="400">
        <v>3050</v>
      </c>
      <c r="BT298" s="400"/>
      <c r="BU298" s="400"/>
      <c r="BV298" s="400"/>
      <c r="BW298" s="400">
        <v>3050</v>
      </c>
      <c r="BX298" s="400"/>
      <c r="BY298" s="400"/>
      <c r="BZ298" s="400"/>
      <c r="CA298" s="400">
        <f>SUM(D298:BZ298)</f>
        <v>60000</v>
      </c>
      <c r="CB298" s="400"/>
      <c r="CC298" s="400"/>
      <c r="CD298" s="400"/>
      <c r="CE298" s="400"/>
      <c r="CF298" s="400"/>
      <c r="CG298" s="400"/>
      <c r="CH298" s="400"/>
    </row>
    <row r="299" spans="1:86" s="11" customFormat="1" ht="31.5" x14ac:dyDescent="0.25">
      <c r="A299" s="1664" t="s">
        <v>4108</v>
      </c>
      <c r="B299" s="2" t="s">
        <v>1302</v>
      </c>
      <c r="C299" s="62" t="s">
        <v>1303</v>
      </c>
      <c r="D299" s="62">
        <v>1140</v>
      </c>
      <c r="E299" s="62"/>
      <c r="F299" s="62"/>
      <c r="G299" s="62"/>
      <c r="H299" s="62"/>
      <c r="I299" s="62"/>
      <c r="J299" s="62"/>
      <c r="K299" s="62"/>
      <c r="L299" s="62">
        <v>1027</v>
      </c>
      <c r="M299" s="62"/>
      <c r="N299" s="62"/>
      <c r="O299" s="62"/>
      <c r="P299" s="62"/>
      <c r="Q299" s="62"/>
      <c r="R299" s="62"/>
      <c r="S299" s="62"/>
      <c r="T299" s="62"/>
      <c r="U299" s="62"/>
      <c r="V299" s="62"/>
      <c r="W299" s="62"/>
      <c r="X299" s="62"/>
      <c r="Y299" s="62"/>
      <c r="Z299" s="62"/>
      <c r="AA299" s="62"/>
      <c r="AB299" s="62"/>
      <c r="AC299" s="62"/>
      <c r="AD299" s="62">
        <v>1290</v>
      </c>
      <c r="AE299" s="62"/>
      <c r="AF299" s="62"/>
      <c r="AG299" s="62"/>
      <c r="AH299" s="62"/>
      <c r="AI299" s="62"/>
      <c r="AJ299" s="62"/>
      <c r="AK299" s="62"/>
      <c r="AL299" s="62">
        <v>90</v>
      </c>
      <c r="AM299" s="62">
        <v>90</v>
      </c>
      <c r="AN299" s="62"/>
      <c r="AO299" s="62"/>
      <c r="AP299" s="62"/>
      <c r="AQ299" s="62">
        <v>2790</v>
      </c>
      <c r="AR299" s="62"/>
      <c r="AS299" s="62"/>
      <c r="AT299" s="62"/>
      <c r="AU299" s="62"/>
      <c r="AV299" s="62"/>
      <c r="AW299" s="62"/>
      <c r="AX299" s="62"/>
      <c r="AY299" s="62"/>
      <c r="AZ299" s="62"/>
      <c r="BA299" s="62"/>
      <c r="BB299" s="62"/>
      <c r="BC299" s="62">
        <v>90</v>
      </c>
      <c r="BD299" s="62"/>
      <c r="BE299" s="62"/>
      <c r="BF299" s="62"/>
      <c r="BG299" s="62"/>
      <c r="BH299" s="62"/>
      <c r="BI299" s="62"/>
      <c r="BJ299" s="62"/>
      <c r="BK299" s="62"/>
      <c r="BL299" s="62"/>
      <c r="BM299" s="62">
        <v>90</v>
      </c>
      <c r="BN299" s="62"/>
      <c r="BO299" s="62">
        <v>61</v>
      </c>
      <c r="BP299" s="62"/>
      <c r="BQ299" s="62"/>
      <c r="BR299" s="62"/>
      <c r="BS299" s="62">
        <v>2340</v>
      </c>
      <c r="BT299" s="62"/>
      <c r="BU299" s="62"/>
      <c r="BV299" s="62"/>
      <c r="BW299" s="62">
        <v>90</v>
      </c>
      <c r="BX299" s="62"/>
      <c r="BY299" s="62"/>
      <c r="BZ299" s="62"/>
      <c r="CA299" s="62"/>
      <c r="CB299" s="62"/>
      <c r="CC299" s="62"/>
      <c r="CD299" s="62"/>
      <c r="CE299" s="62"/>
      <c r="CF299" s="62"/>
      <c r="CG299" s="62"/>
      <c r="CH299" s="62"/>
    </row>
    <row r="300" spans="1:86" s="11" customFormat="1" ht="15.75" x14ac:dyDescent="0.25">
      <c r="A300" s="1664"/>
      <c r="B300" s="2"/>
      <c r="C300" s="62" t="s">
        <v>1304</v>
      </c>
      <c r="D300" s="62">
        <v>1927</v>
      </c>
      <c r="E300" s="62"/>
      <c r="F300" s="62"/>
      <c r="G300" s="62"/>
      <c r="H300" s="62"/>
      <c r="I300" s="62"/>
      <c r="J300" s="62"/>
      <c r="K300" s="62"/>
      <c r="L300" s="62">
        <v>650</v>
      </c>
      <c r="M300" s="62"/>
      <c r="N300" s="62"/>
      <c r="O300" s="62"/>
      <c r="P300" s="62"/>
      <c r="Q300" s="62"/>
      <c r="R300" s="62"/>
      <c r="S300" s="62"/>
      <c r="T300" s="62">
        <v>500</v>
      </c>
      <c r="U300" s="62"/>
      <c r="V300" s="62"/>
      <c r="W300" s="62"/>
      <c r="X300" s="62"/>
      <c r="Y300" s="62"/>
      <c r="Z300" s="62"/>
      <c r="AA300" s="62"/>
      <c r="AB300" s="62"/>
      <c r="AC300" s="62"/>
      <c r="AD300" s="62">
        <v>1362</v>
      </c>
      <c r="AE300" s="62"/>
      <c r="AF300" s="62"/>
      <c r="AG300" s="62"/>
      <c r="AH300" s="62"/>
      <c r="AI300" s="62"/>
      <c r="AJ300" s="62"/>
      <c r="AK300" s="62"/>
      <c r="AL300" s="62">
        <v>606</v>
      </c>
      <c r="AM300" s="62">
        <v>1153</v>
      </c>
      <c r="AN300" s="62"/>
      <c r="AO300" s="62"/>
      <c r="AP300" s="62"/>
      <c r="AQ300" s="62"/>
      <c r="AR300" s="62"/>
      <c r="AS300" s="62"/>
      <c r="AT300" s="62"/>
      <c r="AU300" s="62"/>
      <c r="AV300" s="62"/>
      <c r="AW300" s="62"/>
      <c r="AX300" s="62"/>
      <c r="AY300" s="62"/>
      <c r="AZ300" s="62"/>
      <c r="BA300" s="62"/>
      <c r="BB300" s="62"/>
      <c r="BC300" s="62"/>
      <c r="BD300" s="62"/>
      <c r="BE300" s="62">
        <v>2900</v>
      </c>
      <c r="BF300" s="62"/>
      <c r="BG300" s="62"/>
      <c r="BH300" s="62"/>
      <c r="BI300" s="62"/>
      <c r="BJ300" s="62">
        <v>13684</v>
      </c>
      <c r="BK300" s="62"/>
      <c r="BL300" s="62"/>
      <c r="BM300" s="62"/>
      <c r="BN300" s="62"/>
      <c r="BO300" s="62">
        <v>640</v>
      </c>
      <c r="BP300" s="62"/>
      <c r="BQ300" s="62"/>
      <c r="BR300" s="62"/>
      <c r="BS300" s="62">
        <v>960</v>
      </c>
      <c r="BT300" s="62"/>
      <c r="BU300" s="62"/>
      <c r="BV300" s="62"/>
      <c r="BW300" s="62">
        <v>1800</v>
      </c>
      <c r="BX300" s="62"/>
      <c r="BY300" s="62"/>
      <c r="BZ300" s="62"/>
      <c r="CA300" s="62"/>
      <c r="CB300" s="62"/>
      <c r="CC300" s="62"/>
      <c r="CD300" s="62"/>
      <c r="CE300" s="62"/>
      <c r="CF300" s="62"/>
      <c r="CG300" s="62"/>
      <c r="CH300" s="62"/>
    </row>
    <row r="301" spans="1:86" s="11" customFormat="1" ht="15.75" x14ac:dyDescent="0.25">
      <c r="A301" s="1664"/>
      <c r="B301" s="2" t="s">
        <v>1305</v>
      </c>
      <c r="C301" s="62" t="s">
        <v>1303</v>
      </c>
      <c r="D301" s="62">
        <v>20</v>
      </c>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v>5</v>
      </c>
      <c r="AM301" s="62"/>
      <c r="AN301" s="62"/>
      <c r="AO301" s="62"/>
      <c r="AP301" s="62"/>
      <c r="AQ301" s="62">
        <v>3600</v>
      </c>
      <c r="AR301" s="62"/>
      <c r="AS301" s="62"/>
      <c r="AT301" s="62"/>
      <c r="AU301" s="62"/>
      <c r="AV301" s="62"/>
      <c r="AW301" s="62"/>
      <c r="AX301" s="62"/>
      <c r="AY301" s="62"/>
      <c r="AZ301" s="62"/>
      <c r="BA301" s="62"/>
      <c r="BB301" s="62"/>
      <c r="BC301" s="62">
        <v>100</v>
      </c>
      <c r="BD301" s="62"/>
      <c r="BE301" s="62"/>
      <c r="BF301" s="62"/>
      <c r="BG301" s="62"/>
      <c r="BH301" s="62"/>
      <c r="BI301" s="62"/>
      <c r="BJ301" s="62"/>
      <c r="BK301" s="62"/>
      <c r="BL301" s="62"/>
      <c r="BM301" s="62"/>
      <c r="BN301" s="62"/>
      <c r="BO301" s="62"/>
      <c r="BP301" s="62"/>
      <c r="BQ301" s="62"/>
      <c r="BR301" s="62"/>
      <c r="BS301" s="62">
        <v>100</v>
      </c>
      <c r="BT301" s="62"/>
      <c r="BU301" s="62"/>
      <c r="BV301" s="62"/>
      <c r="BW301" s="62"/>
      <c r="BX301" s="62"/>
      <c r="BY301" s="62"/>
      <c r="BZ301" s="62"/>
      <c r="CA301" s="62"/>
      <c r="CB301" s="62"/>
      <c r="CC301" s="62"/>
      <c r="CD301" s="62"/>
      <c r="CE301" s="62"/>
      <c r="CF301" s="62"/>
      <c r="CG301" s="62"/>
      <c r="CH301" s="62"/>
    </row>
    <row r="302" spans="1:86" s="11" customFormat="1" ht="15.75" x14ac:dyDescent="0.25">
      <c r="A302" s="1664"/>
      <c r="B302" s="2"/>
      <c r="C302" s="62" t="s">
        <v>1304</v>
      </c>
      <c r="D302" s="62">
        <v>571</v>
      </c>
      <c r="E302" s="62"/>
      <c r="F302" s="62"/>
      <c r="G302" s="62"/>
      <c r="H302" s="62"/>
      <c r="I302" s="62"/>
      <c r="J302" s="62"/>
      <c r="K302" s="62"/>
      <c r="L302" s="62"/>
      <c r="M302" s="62"/>
      <c r="N302" s="62"/>
      <c r="O302" s="62"/>
      <c r="P302" s="62"/>
      <c r="Q302" s="62"/>
      <c r="R302" s="62"/>
      <c r="S302" s="62"/>
      <c r="T302" s="62">
        <v>156</v>
      </c>
      <c r="U302" s="62"/>
      <c r="V302" s="62"/>
      <c r="W302" s="62"/>
      <c r="X302" s="62"/>
      <c r="Y302" s="62"/>
      <c r="Z302" s="62"/>
      <c r="AA302" s="62"/>
      <c r="AB302" s="62"/>
      <c r="AC302" s="62"/>
      <c r="AD302" s="62"/>
      <c r="AE302" s="62"/>
      <c r="AF302" s="62"/>
      <c r="AG302" s="62"/>
      <c r="AH302" s="62"/>
      <c r="AI302" s="62"/>
      <c r="AJ302" s="62"/>
      <c r="AK302" s="62"/>
      <c r="AL302" s="62">
        <v>35</v>
      </c>
      <c r="AM302" s="62">
        <v>15</v>
      </c>
      <c r="AN302" s="62"/>
      <c r="AO302" s="62"/>
      <c r="AP302" s="62"/>
      <c r="AQ302" s="62"/>
      <c r="AR302" s="62"/>
      <c r="AS302" s="62"/>
      <c r="AT302" s="62"/>
      <c r="AU302" s="62"/>
      <c r="AV302" s="62"/>
      <c r="AW302" s="62"/>
      <c r="AX302" s="62"/>
      <c r="AY302" s="62"/>
      <c r="AZ302" s="62"/>
      <c r="BA302" s="62"/>
      <c r="BB302" s="62"/>
      <c r="BC302" s="62"/>
      <c r="BD302" s="62"/>
      <c r="BE302" s="62">
        <v>1100</v>
      </c>
      <c r="BF302" s="62"/>
      <c r="BG302" s="62"/>
      <c r="BH302" s="62"/>
      <c r="BI302" s="62"/>
      <c r="BJ302" s="62">
        <v>6478</v>
      </c>
      <c r="BK302" s="62"/>
      <c r="BL302" s="62"/>
      <c r="BM302" s="62">
        <v>3</v>
      </c>
      <c r="BN302" s="62"/>
      <c r="BO302" s="62"/>
      <c r="BP302" s="62"/>
      <c r="BQ302" s="62"/>
      <c r="BR302" s="62"/>
      <c r="BS302" s="62">
        <v>500</v>
      </c>
      <c r="BT302" s="62"/>
      <c r="BU302" s="62"/>
      <c r="BV302" s="62"/>
      <c r="BW302" s="62"/>
      <c r="BX302" s="62"/>
      <c r="BY302" s="62"/>
      <c r="BZ302" s="62"/>
      <c r="CA302" s="62"/>
      <c r="CB302" s="62"/>
      <c r="CC302" s="62"/>
      <c r="CD302" s="62"/>
      <c r="CE302" s="62"/>
      <c r="CF302" s="62"/>
      <c r="CG302" s="62"/>
      <c r="CH302" s="62"/>
    </row>
    <row r="303" spans="1:86" s="11" customFormat="1" ht="15.75" x14ac:dyDescent="0.25">
      <c r="A303" s="1664"/>
      <c r="B303" s="2" t="s">
        <v>1306</v>
      </c>
      <c r="C303" s="62" t="s">
        <v>1303</v>
      </c>
      <c r="D303" s="62">
        <v>90</v>
      </c>
      <c r="E303" s="62"/>
      <c r="F303" s="62"/>
      <c r="G303" s="62"/>
      <c r="H303" s="62"/>
      <c r="I303" s="62"/>
      <c r="J303" s="62"/>
      <c r="K303" s="62"/>
      <c r="L303" s="62">
        <v>850</v>
      </c>
      <c r="M303" s="62"/>
      <c r="N303" s="62"/>
      <c r="O303" s="62"/>
      <c r="P303" s="62"/>
      <c r="Q303" s="62"/>
      <c r="R303" s="62"/>
      <c r="S303" s="62"/>
      <c r="T303" s="62"/>
      <c r="U303" s="62"/>
      <c r="V303" s="62"/>
      <c r="W303" s="62"/>
      <c r="X303" s="62"/>
      <c r="Y303" s="62"/>
      <c r="Z303" s="62"/>
      <c r="AA303" s="62"/>
      <c r="AB303" s="62"/>
      <c r="AC303" s="62"/>
      <c r="AD303" s="62">
        <v>355</v>
      </c>
      <c r="AE303" s="62"/>
      <c r="AF303" s="62"/>
      <c r="AG303" s="62"/>
      <c r="AH303" s="62"/>
      <c r="AI303" s="62">
        <v>3</v>
      </c>
      <c r="AJ303" s="62"/>
      <c r="AK303" s="62"/>
      <c r="AL303" s="62">
        <v>220</v>
      </c>
      <c r="AM303" s="62">
        <v>400</v>
      </c>
      <c r="AN303" s="62"/>
      <c r="AO303" s="62"/>
      <c r="AP303" s="62"/>
      <c r="AQ303" s="62">
        <v>5464</v>
      </c>
      <c r="AR303" s="62"/>
      <c r="AS303" s="62"/>
      <c r="AT303" s="62"/>
      <c r="AU303" s="62"/>
      <c r="AV303" s="62"/>
      <c r="AW303" s="62"/>
      <c r="AX303" s="62"/>
      <c r="AY303" s="62"/>
      <c r="AZ303" s="62"/>
      <c r="BA303" s="62"/>
      <c r="BB303" s="62"/>
      <c r="BC303" s="62">
        <v>850</v>
      </c>
      <c r="BD303" s="62"/>
      <c r="BE303" s="62"/>
      <c r="BF303" s="62"/>
      <c r="BG303" s="62"/>
      <c r="BH303" s="62"/>
      <c r="BI303" s="62"/>
      <c r="BJ303" s="62"/>
      <c r="BK303" s="62"/>
      <c r="BL303" s="62"/>
      <c r="BM303" s="62"/>
      <c r="BN303" s="62"/>
      <c r="BO303" s="62">
        <v>135</v>
      </c>
      <c r="BP303" s="62"/>
      <c r="BQ303" s="62"/>
      <c r="BR303" s="62"/>
      <c r="BS303" s="62">
        <v>650</v>
      </c>
      <c r="BT303" s="62"/>
      <c r="BU303" s="62"/>
      <c r="BV303" s="62"/>
      <c r="BW303" s="62">
        <v>24</v>
      </c>
      <c r="BX303" s="62"/>
      <c r="BY303" s="62"/>
      <c r="BZ303" s="62"/>
      <c r="CA303" s="62"/>
      <c r="CB303" s="62"/>
      <c r="CC303" s="62"/>
      <c r="CD303" s="62"/>
      <c r="CE303" s="62"/>
      <c r="CF303" s="62"/>
      <c r="CG303" s="62"/>
      <c r="CH303" s="62"/>
    </row>
    <row r="304" spans="1:86" s="11" customFormat="1" ht="15.75" x14ac:dyDescent="0.25">
      <c r="A304" s="1664"/>
      <c r="B304" s="2"/>
      <c r="C304" s="62" t="s">
        <v>1304</v>
      </c>
      <c r="D304" s="62">
        <v>3600</v>
      </c>
      <c r="E304" s="62"/>
      <c r="F304" s="62"/>
      <c r="G304" s="62"/>
      <c r="H304" s="62"/>
      <c r="I304" s="62"/>
      <c r="J304" s="62"/>
      <c r="K304" s="62"/>
      <c r="L304" s="62">
        <v>600</v>
      </c>
      <c r="M304" s="62"/>
      <c r="N304" s="62"/>
      <c r="O304" s="62"/>
      <c r="P304" s="62"/>
      <c r="Q304" s="62"/>
      <c r="R304" s="62"/>
      <c r="S304" s="62"/>
      <c r="T304" s="62">
        <v>1575</v>
      </c>
      <c r="U304" s="62"/>
      <c r="V304" s="62"/>
      <c r="W304" s="62"/>
      <c r="X304" s="62"/>
      <c r="Y304" s="62"/>
      <c r="Z304" s="62"/>
      <c r="AA304" s="62"/>
      <c r="AB304" s="62"/>
      <c r="AC304" s="62"/>
      <c r="AD304" s="62">
        <v>2475</v>
      </c>
      <c r="AE304" s="62"/>
      <c r="AF304" s="62"/>
      <c r="AG304" s="62"/>
      <c r="AH304" s="62"/>
      <c r="AI304" s="62">
        <v>1500</v>
      </c>
      <c r="AJ304" s="62"/>
      <c r="AK304" s="62"/>
      <c r="AL304" s="62">
        <v>1025</v>
      </c>
      <c r="AM304" s="62">
        <v>2500</v>
      </c>
      <c r="AN304" s="62"/>
      <c r="AO304" s="62"/>
      <c r="AP304" s="62"/>
      <c r="AQ304" s="62"/>
      <c r="AR304" s="62"/>
      <c r="AS304" s="62"/>
      <c r="AT304" s="62"/>
      <c r="AU304" s="62"/>
      <c r="AV304" s="62"/>
      <c r="AW304" s="62"/>
      <c r="AX304" s="62"/>
      <c r="AY304" s="62"/>
      <c r="AZ304" s="62"/>
      <c r="BA304" s="62"/>
      <c r="BB304" s="62"/>
      <c r="BC304" s="62"/>
      <c r="BD304" s="62"/>
      <c r="BE304" s="62">
        <v>4100</v>
      </c>
      <c r="BF304" s="62"/>
      <c r="BG304" s="62"/>
      <c r="BH304" s="62"/>
      <c r="BI304" s="62"/>
      <c r="BJ304" s="62">
        <v>9678</v>
      </c>
      <c r="BK304" s="62"/>
      <c r="BL304" s="62"/>
      <c r="BM304" s="62"/>
      <c r="BN304" s="62"/>
      <c r="BO304" s="62">
        <v>1624</v>
      </c>
      <c r="BP304" s="62"/>
      <c r="BQ304" s="62"/>
      <c r="BR304" s="62"/>
      <c r="BS304" s="62">
        <v>2325</v>
      </c>
      <c r="BT304" s="62"/>
      <c r="BU304" s="62"/>
      <c r="BV304" s="62"/>
      <c r="BW304" s="62">
        <v>1500</v>
      </c>
      <c r="BX304" s="62"/>
      <c r="BY304" s="62"/>
      <c r="BZ304" s="62"/>
      <c r="CA304" s="62"/>
      <c r="CB304" s="62"/>
      <c r="CC304" s="62"/>
      <c r="CD304" s="62"/>
      <c r="CE304" s="62"/>
      <c r="CF304" s="62"/>
      <c r="CG304" s="62"/>
      <c r="CH304" s="62"/>
    </row>
    <row r="305" spans="1:86" s="11" customFormat="1" ht="15.75" x14ac:dyDescent="0.25">
      <c r="A305" s="1664"/>
      <c r="B305" s="2" t="s">
        <v>1307</v>
      </c>
      <c r="C305" s="62" t="s">
        <v>1303</v>
      </c>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row>
    <row r="306" spans="1:86" s="11" customFormat="1" ht="15.75" x14ac:dyDescent="0.25">
      <c r="A306" s="1664"/>
      <c r="B306" s="2"/>
      <c r="C306" s="62" t="s">
        <v>1304</v>
      </c>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v>7302</v>
      </c>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row>
    <row r="307" spans="1:86" s="56" customFormat="1" ht="15.75" customHeight="1" x14ac:dyDescent="0.25">
      <c r="A307" s="1655" t="s">
        <v>4291</v>
      </c>
      <c r="B307" s="62" t="s">
        <v>1302</v>
      </c>
      <c r="C307" s="62" t="s">
        <v>1303</v>
      </c>
      <c r="D307" s="62">
        <v>30000</v>
      </c>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v>7800</v>
      </c>
      <c r="BE307" s="62">
        <v>10800</v>
      </c>
      <c r="BF307" s="62"/>
      <c r="BG307" s="62">
        <v>4500</v>
      </c>
      <c r="BH307" s="62">
        <v>6900</v>
      </c>
      <c r="BI307" s="62"/>
      <c r="BJ307" s="62"/>
      <c r="BK307" s="62"/>
      <c r="BL307" s="62"/>
      <c r="BM307" s="62"/>
      <c r="BN307" s="62"/>
      <c r="BO307" s="62"/>
      <c r="BP307" s="62"/>
      <c r="BQ307" s="62"/>
      <c r="BR307" s="62"/>
      <c r="BS307" s="62"/>
      <c r="BT307" s="62"/>
      <c r="BU307" s="62"/>
      <c r="BV307" s="62"/>
      <c r="BW307" s="62"/>
      <c r="BX307" s="62"/>
      <c r="BY307" s="62"/>
      <c r="BZ307" s="62"/>
      <c r="CA307" s="225">
        <v>30000</v>
      </c>
      <c r="CB307" s="62"/>
      <c r="CC307" s="62"/>
      <c r="CD307" s="62"/>
      <c r="CE307" s="62"/>
      <c r="CF307" s="62"/>
      <c r="CG307" s="62"/>
      <c r="CH307" s="62"/>
    </row>
    <row r="308" spans="1:86" s="56" customFormat="1" ht="15.75" customHeight="1" x14ac:dyDescent="0.25">
      <c r="A308" s="1656"/>
      <c r="B308" s="62"/>
      <c r="C308" s="62" t="s">
        <v>1304</v>
      </c>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225"/>
      <c r="CB308" s="62"/>
      <c r="CC308" s="62"/>
      <c r="CD308" s="62"/>
      <c r="CE308" s="62"/>
      <c r="CF308" s="62"/>
      <c r="CG308" s="62"/>
      <c r="CH308" s="62"/>
    </row>
    <row r="309" spans="1:86" s="56" customFormat="1" ht="15.75" customHeight="1" x14ac:dyDescent="0.25">
      <c r="A309" s="1656"/>
      <c r="B309" s="62" t="s">
        <v>1305</v>
      </c>
      <c r="C309" s="62" t="s">
        <v>1303</v>
      </c>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225"/>
      <c r="CB309" s="62"/>
      <c r="CC309" s="62"/>
      <c r="CD309" s="62"/>
      <c r="CE309" s="62"/>
      <c r="CF309" s="62"/>
      <c r="CG309" s="62"/>
      <c r="CH309" s="62"/>
    </row>
    <row r="310" spans="1:86" s="56" customFormat="1" ht="15.75" customHeight="1" x14ac:dyDescent="0.25">
      <c r="A310" s="1656"/>
      <c r="B310" s="62"/>
      <c r="C310" s="62" t="s">
        <v>1304</v>
      </c>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225"/>
      <c r="CB310" s="62"/>
      <c r="CC310" s="62"/>
      <c r="CD310" s="62"/>
      <c r="CE310" s="62"/>
      <c r="CF310" s="62"/>
      <c r="CG310" s="62"/>
      <c r="CH310" s="62"/>
    </row>
    <row r="311" spans="1:86" s="56" customFormat="1" ht="15.75" customHeight="1" x14ac:dyDescent="0.25">
      <c r="A311" s="1656"/>
      <c r="B311" s="62" t="s">
        <v>1306</v>
      </c>
      <c r="C311" s="62" t="s">
        <v>1303</v>
      </c>
      <c r="D311" s="62">
        <v>22000</v>
      </c>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v>8720</v>
      </c>
      <c r="BE311" s="62">
        <v>7920</v>
      </c>
      <c r="BF311" s="62"/>
      <c r="BG311" s="62">
        <v>300</v>
      </c>
      <c r="BH311" s="62">
        <v>5060</v>
      </c>
      <c r="BI311" s="62"/>
      <c r="BJ311" s="62"/>
      <c r="BK311" s="62"/>
      <c r="BL311" s="62"/>
      <c r="BM311" s="62"/>
      <c r="BN311" s="62"/>
      <c r="BO311" s="62"/>
      <c r="BP311" s="62"/>
      <c r="BQ311" s="62"/>
      <c r="BR311" s="62"/>
      <c r="BS311" s="62"/>
      <c r="BT311" s="62"/>
      <c r="BU311" s="62"/>
      <c r="BV311" s="62"/>
      <c r="BW311" s="62"/>
      <c r="BX311" s="62"/>
      <c r="BY311" s="62"/>
      <c r="BZ311" s="62"/>
      <c r="CA311" s="225">
        <v>22000</v>
      </c>
      <c r="CB311" s="62"/>
      <c r="CC311" s="62"/>
      <c r="CD311" s="62"/>
      <c r="CE311" s="62"/>
      <c r="CF311" s="62"/>
      <c r="CG311" s="62"/>
      <c r="CH311" s="62"/>
    </row>
    <row r="312" spans="1:86" s="56" customFormat="1" ht="15.75" customHeight="1" x14ac:dyDescent="0.25">
      <c r="A312" s="1657"/>
      <c r="B312" s="62"/>
      <c r="C312" s="62" t="s">
        <v>1304</v>
      </c>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row>
    <row r="313" spans="1:86" s="11" customFormat="1" ht="15.75" x14ac:dyDescent="0.25">
      <c r="A313" s="1678" t="s">
        <v>4292</v>
      </c>
      <c r="B313" s="62" t="s">
        <v>1302</v>
      </c>
      <c r="C313" s="62" t="s">
        <v>1303</v>
      </c>
      <c r="D313" s="62">
        <v>49</v>
      </c>
      <c r="E313" s="62"/>
      <c r="F313" s="62">
        <v>337</v>
      </c>
      <c r="G313" s="62"/>
      <c r="H313" s="62"/>
      <c r="I313" s="62"/>
      <c r="J313" s="62"/>
      <c r="K313" s="62"/>
      <c r="L313" s="62">
        <v>334</v>
      </c>
      <c r="M313" s="62"/>
      <c r="N313" s="62"/>
      <c r="O313" s="62"/>
      <c r="P313" s="62"/>
      <c r="Q313" s="62"/>
      <c r="R313" s="62"/>
      <c r="S313" s="62">
        <v>8</v>
      </c>
      <c r="T313" s="62"/>
      <c r="U313" s="62"/>
      <c r="V313" s="62"/>
      <c r="W313" s="62"/>
      <c r="X313" s="62"/>
      <c r="Y313" s="62"/>
      <c r="Z313" s="62"/>
      <c r="AA313" s="62"/>
      <c r="AB313" s="62"/>
      <c r="AC313" s="62"/>
      <c r="AD313" s="62">
        <v>460</v>
      </c>
      <c r="AE313" s="62"/>
      <c r="AF313" s="62"/>
      <c r="AG313" s="62"/>
      <c r="AH313" s="62"/>
      <c r="AI313" s="62"/>
      <c r="AJ313" s="62"/>
      <c r="AK313" s="62"/>
      <c r="AL313" s="62">
        <v>303</v>
      </c>
      <c r="AM313" s="62">
        <v>267</v>
      </c>
      <c r="AN313" s="62"/>
      <c r="AO313" s="62"/>
      <c r="AP313" s="62"/>
      <c r="AQ313" s="62">
        <v>8435</v>
      </c>
      <c r="AR313" s="62"/>
      <c r="AS313" s="62"/>
      <c r="AT313" s="62"/>
      <c r="AU313" s="62"/>
      <c r="AV313" s="62"/>
      <c r="AW313" s="62"/>
      <c r="AX313" s="62"/>
      <c r="AY313" s="62"/>
      <c r="AZ313" s="62"/>
      <c r="BA313" s="62"/>
      <c r="BB313" s="62"/>
      <c r="BC313" s="62"/>
      <c r="BD313" s="62"/>
      <c r="BE313" s="62">
        <v>585</v>
      </c>
      <c r="BF313" s="62">
        <v>91</v>
      </c>
      <c r="BG313" s="62"/>
      <c r="BH313" s="62"/>
      <c r="BI313" s="62"/>
      <c r="BJ313" s="62"/>
      <c r="BK313" s="62"/>
      <c r="BL313" s="62"/>
      <c r="BM313" s="62"/>
      <c r="BN313" s="62"/>
      <c r="BO313" s="62">
        <v>160</v>
      </c>
      <c r="BP313" s="62"/>
      <c r="BQ313" s="62"/>
      <c r="BR313" s="62"/>
      <c r="BS313" s="62">
        <v>363</v>
      </c>
      <c r="BT313" s="62"/>
      <c r="BU313" s="62"/>
      <c r="BV313" s="62"/>
      <c r="BW313" s="62">
        <v>217</v>
      </c>
      <c r="BX313" s="62"/>
      <c r="BY313" s="62"/>
      <c r="BZ313" s="62"/>
      <c r="CA313" s="62"/>
      <c r="CB313" s="62"/>
      <c r="CC313" s="62"/>
      <c r="CD313" s="62"/>
      <c r="CE313" s="62"/>
      <c r="CF313" s="62"/>
      <c r="CG313" s="62"/>
      <c r="CH313" s="62"/>
    </row>
    <row r="314" spans="1:86" s="11" customFormat="1" ht="15.75" x14ac:dyDescent="0.25">
      <c r="A314" s="1679"/>
      <c r="B314" s="62"/>
      <c r="C314" s="62" t="s">
        <v>1304</v>
      </c>
      <c r="D314" s="62">
        <v>2195</v>
      </c>
      <c r="E314" s="62"/>
      <c r="F314" s="62">
        <v>1331</v>
      </c>
      <c r="G314" s="62"/>
      <c r="H314" s="62"/>
      <c r="I314" s="62"/>
      <c r="J314" s="62"/>
      <c r="K314" s="62"/>
      <c r="L314" s="62">
        <v>235</v>
      </c>
      <c r="M314" s="62"/>
      <c r="N314" s="62"/>
      <c r="O314" s="62"/>
      <c r="P314" s="62"/>
      <c r="Q314" s="62"/>
      <c r="R314" s="62"/>
      <c r="S314" s="62">
        <v>280</v>
      </c>
      <c r="T314" s="62">
        <v>327</v>
      </c>
      <c r="U314" s="62"/>
      <c r="V314" s="62"/>
      <c r="W314" s="62"/>
      <c r="X314" s="62"/>
      <c r="Y314" s="62">
        <v>52</v>
      </c>
      <c r="Z314" s="62"/>
      <c r="AA314" s="62"/>
      <c r="AB314" s="62"/>
      <c r="AC314" s="62"/>
      <c r="AD314" s="62">
        <v>1512</v>
      </c>
      <c r="AE314" s="62"/>
      <c r="AF314" s="62"/>
      <c r="AG314" s="62"/>
      <c r="AH314" s="62"/>
      <c r="AI314" s="62"/>
      <c r="AJ314" s="62"/>
      <c r="AK314" s="62"/>
      <c r="AL314" s="62">
        <v>824</v>
      </c>
      <c r="AM314" s="62">
        <v>980</v>
      </c>
      <c r="AN314" s="62"/>
      <c r="AO314" s="62"/>
      <c r="AP314" s="62"/>
      <c r="AQ314" s="62"/>
      <c r="AR314" s="62"/>
      <c r="AS314" s="62"/>
      <c r="AT314" s="62"/>
      <c r="AU314" s="62"/>
      <c r="AV314" s="62"/>
      <c r="AW314" s="62"/>
      <c r="AX314" s="62"/>
      <c r="AY314" s="62"/>
      <c r="AZ314" s="62"/>
      <c r="BA314" s="62"/>
      <c r="BB314" s="62"/>
      <c r="BC314" s="62"/>
      <c r="BD314" s="62">
        <v>468</v>
      </c>
      <c r="BE314" s="62">
        <v>1513</v>
      </c>
      <c r="BF314" s="62">
        <v>708</v>
      </c>
      <c r="BG314" s="62"/>
      <c r="BH314" s="62"/>
      <c r="BI314" s="62"/>
      <c r="BJ314" s="62">
        <v>17060</v>
      </c>
      <c r="BK314" s="62"/>
      <c r="BL314" s="62"/>
      <c r="BM314" s="62"/>
      <c r="BN314" s="62"/>
      <c r="BO314" s="62">
        <v>1127</v>
      </c>
      <c r="BP314" s="62"/>
      <c r="BQ314" s="62"/>
      <c r="BR314" s="62"/>
      <c r="BS314" s="62">
        <v>1466</v>
      </c>
      <c r="BT314" s="62"/>
      <c r="BU314" s="62"/>
      <c r="BV314" s="62"/>
      <c r="BW314" s="62">
        <v>728</v>
      </c>
      <c r="BX314" s="62"/>
      <c r="BY314" s="62"/>
      <c r="BZ314" s="62"/>
      <c r="CA314" s="62"/>
      <c r="CB314" s="62"/>
      <c r="CC314" s="62"/>
      <c r="CD314" s="62"/>
      <c r="CE314" s="62"/>
      <c r="CF314" s="62"/>
      <c r="CG314" s="62"/>
      <c r="CH314" s="62"/>
    </row>
    <row r="315" spans="1:86" s="11" customFormat="1" ht="15.75" x14ac:dyDescent="0.25">
      <c r="A315" s="1679"/>
      <c r="B315" s="62" t="s">
        <v>1305</v>
      </c>
      <c r="C315" s="62" t="s">
        <v>1303</v>
      </c>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v>192</v>
      </c>
      <c r="AM315" s="62">
        <v>77</v>
      </c>
      <c r="AN315" s="62"/>
      <c r="AO315" s="62"/>
      <c r="AP315" s="62"/>
      <c r="AQ315" s="62">
        <v>3163</v>
      </c>
      <c r="AR315" s="62"/>
      <c r="AS315" s="62"/>
      <c r="AT315" s="62"/>
      <c r="AU315" s="62"/>
      <c r="AV315" s="62"/>
      <c r="AW315" s="62"/>
      <c r="AX315" s="62"/>
      <c r="AY315" s="62"/>
      <c r="AZ315" s="62"/>
      <c r="BA315" s="62"/>
      <c r="BB315" s="62"/>
      <c r="BC315" s="62"/>
      <c r="BD315" s="62"/>
      <c r="BE315" s="62">
        <v>419</v>
      </c>
      <c r="BF315" s="62">
        <v>137</v>
      </c>
      <c r="BG315" s="62"/>
      <c r="BH315" s="62"/>
      <c r="BI315" s="62"/>
      <c r="BJ315" s="62"/>
      <c r="BK315" s="62"/>
      <c r="BL315" s="62"/>
      <c r="BM315" s="62"/>
      <c r="BN315" s="62"/>
      <c r="BO315" s="62"/>
      <c r="BP315" s="62"/>
      <c r="BQ315" s="62"/>
      <c r="BR315" s="62"/>
      <c r="BS315" s="62">
        <v>268</v>
      </c>
      <c r="BT315" s="62"/>
      <c r="BU315" s="62"/>
      <c r="BV315" s="62"/>
      <c r="BW315" s="62"/>
      <c r="BX315" s="62"/>
      <c r="BY315" s="62"/>
      <c r="BZ315" s="62"/>
      <c r="CA315" s="62"/>
      <c r="CB315" s="62"/>
      <c r="CC315" s="62"/>
      <c r="CD315" s="62"/>
      <c r="CE315" s="62"/>
      <c r="CF315" s="62"/>
      <c r="CG315" s="62"/>
      <c r="CH315" s="62"/>
    </row>
    <row r="316" spans="1:86" s="11" customFormat="1" ht="15.75" x14ac:dyDescent="0.25">
      <c r="A316" s="1679"/>
      <c r="B316" s="62"/>
      <c r="C316" s="62" t="s">
        <v>1304</v>
      </c>
      <c r="D316" s="62"/>
      <c r="E316" s="62"/>
      <c r="F316" s="62">
        <v>1512</v>
      </c>
      <c r="G316" s="62"/>
      <c r="H316" s="62"/>
      <c r="I316" s="62"/>
      <c r="J316" s="62"/>
      <c r="K316" s="62"/>
      <c r="L316" s="62"/>
      <c r="M316" s="62"/>
      <c r="N316" s="62"/>
      <c r="O316" s="62"/>
      <c r="P316" s="62"/>
      <c r="Q316" s="62"/>
      <c r="R316" s="62"/>
      <c r="S316" s="62"/>
      <c r="T316" s="62">
        <v>158</v>
      </c>
      <c r="U316" s="62"/>
      <c r="V316" s="62"/>
      <c r="W316" s="62"/>
      <c r="X316" s="62"/>
      <c r="Y316" s="62"/>
      <c r="Z316" s="62"/>
      <c r="AA316" s="62"/>
      <c r="AB316" s="62"/>
      <c r="AC316" s="62"/>
      <c r="AD316" s="62"/>
      <c r="AE316" s="62"/>
      <c r="AF316" s="62"/>
      <c r="AG316" s="62"/>
      <c r="AH316" s="62"/>
      <c r="AI316" s="62">
        <v>120</v>
      </c>
      <c r="AJ316" s="62"/>
      <c r="AK316" s="62"/>
      <c r="AL316" s="62">
        <v>437</v>
      </c>
      <c r="AM316" s="62">
        <v>528</v>
      </c>
      <c r="AN316" s="62"/>
      <c r="AO316" s="62"/>
      <c r="AP316" s="62"/>
      <c r="AQ316" s="62"/>
      <c r="AR316" s="62"/>
      <c r="AS316" s="62"/>
      <c r="AT316" s="62"/>
      <c r="AU316" s="62"/>
      <c r="AV316" s="62"/>
      <c r="AW316" s="62"/>
      <c r="AX316" s="62"/>
      <c r="AY316" s="62"/>
      <c r="AZ316" s="62"/>
      <c r="BA316" s="62"/>
      <c r="BB316" s="62"/>
      <c r="BC316" s="62"/>
      <c r="BD316" s="62">
        <v>540</v>
      </c>
      <c r="BE316" s="62">
        <v>1627</v>
      </c>
      <c r="BF316" s="62">
        <v>457</v>
      </c>
      <c r="BG316" s="62"/>
      <c r="BH316" s="62"/>
      <c r="BI316" s="62"/>
      <c r="BJ316" s="62">
        <v>5557</v>
      </c>
      <c r="BK316" s="62"/>
      <c r="BL316" s="62"/>
      <c r="BM316" s="62"/>
      <c r="BN316" s="62"/>
      <c r="BO316" s="62"/>
      <c r="BP316" s="62"/>
      <c r="BQ316" s="62"/>
      <c r="BR316" s="62"/>
      <c r="BS316" s="62">
        <v>1076</v>
      </c>
      <c r="BT316" s="62"/>
      <c r="BU316" s="62"/>
      <c r="BV316" s="62"/>
      <c r="BW316" s="62"/>
      <c r="BX316" s="62"/>
      <c r="BY316" s="62"/>
      <c r="BZ316" s="62"/>
      <c r="CA316" s="62"/>
      <c r="CB316" s="62"/>
      <c r="CC316" s="62"/>
      <c r="CD316" s="62"/>
      <c r="CE316" s="62"/>
      <c r="CF316" s="62"/>
      <c r="CG316" s="62"/>
      <c r="CH316" s="62"/>
    </row>
    <row r="317" spans="1:86" s="11" customFormat="1" ht="15.75" x14ac:dyDescent="0.25">
      <c r="A317" s="1679"/>
      <c r="B317" s="62" t="s">
        <v>1306</v>
      </c>
      <c r="C317" s="62" t="s">
        <v>1303</v>
      </c>
      <c r="D317" s="62">
        <v>20</v>
      </c>
      <c r="E317" s="62"/>
      <c r="F317" s="62"/>
      <c r="G317" s="62"/>
      <c r="H317" s="62"/>
      <c r="I317" s="62"/>
      <c r="J317" s="62"/>
      <c r="K317" s="62"/>
      <c r="L317" s="62">
        <v>125</v>
      </c>
      <c r="M317" s="62"/>
      <c r="N317" s="62"/>
      <c r="O317" s="62"/>
      <c r="P317" s="62"/>
      <c r="Q317" s="62"/>
      <c r="R317" s="62"/>
      <c r="S317" s="62">
        <v>25</v>
      </c>
      <c r="T317" s="62"/>
      <c r="U317" s="62"/>
      <c r="V317" s="62"/>
      <c r="W317" s="62"/>
      <c r="X317" s="62"/>
      <c r="Y317" s="62"/>
      <c r="Z317" s="62"/>
      <c r="AA317" s="62"/>
      <c r="AB317" s="62"/>
      <c r="AC317" s="62"/>
      <c r="AD317" s="62">
        <v>380</v>
      </c>
      <c r="AE317" s="62"/>
      <c r="AF317" s="62"/>
      <c r="AG317" s="62"/>
      <c r="AH317" s="62"/>
      <c r="AI317" s="62"/>
      <c r="AJ317" s="62"/>
      <c r="AK317" s="62"/>
      <c r="AL317" s="62">
        <v>250</v>
      </c>
      <c r="AM317" s="62">
        <v>169</v>
      </c>
      <c r="AN317" s="62"/>
      <c r="AO317" s="62"/>
      <c r="AP317" s="62"/>
      <c r="AQ317" s="62">
        <v>5328</v>
      </c>
      <c r="AR317" s="62"/>
      <c r="AS317" s="62"/>
      <c r="AT317" s="62"/>
      <c r="AU317" s="62"/>
      <c r="AV317" s="62"/>
      <c r="AW317" s="62"/>
      <c r="AX317" s="62"/>
      <c r="AY317" s="62"/>
      <c r="AZ317" s="62"/>
      <c r="BA317" s="62"/>
      <c r="BB317" s="62"/>
      <c r="BC317" s="62"/>
      <c r="BD317" s="62"/>
      <c r="BE317" s="62">
        <v>689</v>
      </c>
      <c r="BF317" s="62">
        <v>329</v>
      </c>
      <c r="BG317" s="62"/>
      <c r="BH317" s="62"/>
      <c r="BI317" s="62"/>
      <c r="BJ317" s="62"/>
      <c r="BK317" s="62"/>
      <c r="BL317" s="62"/>
      <c r="BM317" s="62"/>
      <c r="BN317" s="62"/>
      <c r="BO317" s="62">
        <v>25</v>
      </c>
      <c r="BP317" s="62"/>
      <c r="BQ317" s="62"/>
      <c r="BR317" s="62"/>
      <c r="BS317" s="62">
        <v>218</v>
      </c>
      <c r="BT317" s="62"/>
      <c r="BU317" s="62"/>
      <c r="BV317" s="62"/>
      <c r="BW317" s="62">
        <v>35</v>
      </c>
      <c r="BX317" s="62"/>
      <c r="BY317" s="62"/>
      <c r="BZ317" s="62"/>
      <c r="CA317" s="62"/>
      <c r="CB317" s="62"/>
      <c r="CC317" s="62"/>
      <c r="CD317" s="62"/>
      <c r="CE317" s="62"/>
      <c r="CF317" s="62"/>
      <c r="CG317" s="62"/>
      <c r="CH317" s="62"/>
    </row>
    <row r="318" spans="1:86" s="11" customFormat="1" ht="15.75" x14ac:dyDescent="0.25">
      <c r="A318" s="1679"/>
      <c r="B318" s="62"/>
      <c r="C318" s="62" t="s">
        <v>1304</v>
      </c>
      <c r="D318" s="62">
        <v>3820</v>
      </c>
      <c r="E318" s="62"/>
      <c r="F318" s="62">
        <v>3912</v>
      </c>
      <c r="G318" s="62"/>
      <c r="H318" s="62"/>
      <c r="I318" s="62"/>
      <c r="J318" s="62"/>
      <c r="K318" s="62"/>
      <c r="L318" s="62">
        <v>475</v>
      </c>
      <c r="M318" s="62"/>
      <c r="N318" s="62"/>
      <c r="O318" s="62"/>
      <c r="P318" s="62"/>
      <c r="Q318" s="62"/>
      <c r="R318" s="62"/>
      <c r="S318" s="62">
        <v>465</v>
      </c>
      <c r="T318" s="62">
        <v>1104</v>
      </c>
      <c r="U318" s="62"/>
      <c r="V318" s="62"/>
      <c r="W318" s="62"/>
      <c r="X318" s="62"/>
      <c r="Y318" s="62"/>
      <c r="Z318" s="62"/>
      <c r="AA318" s="62"/>
      <c r="AB318" s="62"/>
      <c r="AC318" s="62"/>
      <c r="AD318" s="62">
        <v>1720</v>
      </c>
      <c r="AE318" s="62"/>
      <c r="AF318" s="62"/>
      <c r="AG318" s="62"/>
      <c r="AH318" s="62"/>
      <c r="AI318" s="62">
        <v>900</v>
      </c>
      <c r="AJ318" s="62"/>
      <c r="AK318" s="62"/>
      <c r="AL318" s="62">
        <v>1775</v>
      </c>
      <c r="AM318" s="62">
        <v>1835</v>
      </c>
      <c r="AN318" s="62"/>
      <c r="AO318" s="62"/>
      <c r="AP318" s="62"/>
      <c r="AQ318" s="62"/>
      <c r="AR318" s="62"/>
      <c r="AS318" s="62"/>
      <c r="AT318" s="62"/>
      <c r="AU318" s="62"/>
      <c r="AV318" s="62"/>
      <c r="AW318" s="62"/>
      <c r="AX318" s="62"/>
      <c r="AY318" s="62"/>
      <c r="AZ318" s="62"/>
      <c r="BA318" s="62"/>
      <c r="BB318" s="62"/>
      <c r="BC318" s="62"/>
      <c r="BD318" s="62">
        <v>756</v>
      </c>
      <c r="BE318" s="62">
        <v>1359</v>
      </c>
      <c r="BF318" s="62">
        <v>727</v>
      </c>
      <c r="BG318" s="62"/>
      <c r="BH318" s="62"/>
      <c r="BI318" s="62"/>
      <c r="BJ318" s="62">
        <v>17685</v>
      </c>
      <c r="BK318" s="62"/>
      <c r="BL318" s="62"/>
      <c r="BM318" s="62"/>
      <c r="BN318" s="62"/>
      <c r="BO318" s="62">
        <v>1535</v>
      </c>
      <c r="BP318" s="62"/>
      <c r="BQ318" s="62"/>
      <c r="BR318" s="62"/>
      <c r="BS318" s="62">
        <v>2986</v>
      </c>
      <c r="BT318" s="62"/>
      <c r="BU318" s="62"/>
      <c r="BV318" s="62"/>
      <c r="BW318" s="62">
        <v>2089</v>
      </c>
      <c r="BX318" s="62"/>
      <c r="BY318" s="62"/>
      <c r="BZ318" s="62"/>
      <c r="CA318" s="62"/>
      <c r="CB318" s="62"/>
      <c r="CC318" s="62"/>
      <c r="CD318" s="62"/>
      <c r="CE318" s="62"/>
      <c r="CF318" s="62"/>
      <c r="CG318" s="62"/>
      <c r="CH318" s="62"/>
    </row>
    <row r="319" spans="1:86" s="11" customFormat="1" ht="15.75" x14ac:dyDescent="0.25">
      <c r="A319" s="1679"/>
      <c r="B319" s="62" t="s">
        <v>1307</v>
      </c>
      <c r="C319" s="62" t="s">
        <v>1303</v>
      </c>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row>
    <row r="320" spans="1:86" s="11" customFormat="1" ht="15.75" x14ac:dyDescent="0.25">
      <c r="A320" s="1680"/>
      <c r="B320" s="62"/>
      <c r="C320" s="62" t="s">
        <v>1304</v>
      </c>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row>
    <row r="321" spans="1:86" x14ac:dyDescent="0.3">
      <c r="A321" s="355" t="s">
        <v>9581</v>
      </c>
      <c r="B321" s="124"/>
      <c r="C321" s="124"/>
      <c r="D321" s="124">
        <v>139</v>
      </c>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v>139</v>
      </c>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row>
    <row r="322" spans="1:86" s="11" customFormat="1" ht="29.25" x14ac:dyDescent="0.25">
      <c r="A322" s="1664" t="s">
        <v>4333</v>
      </c>
      <c r="B322" s="62" t="s">
        <v>1306</v>
      </c>
      <c r="C322" s="62" t="s">
        <v>1303</v>
      </c>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3">
        <v>3600</v>
      </c>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row>
    <row r="323" spans="1:86" s="11" customFormat="1" ht="35.25" x14ac:dyDescent="0.25">
      <c r="A323" s="1664"/>
      <c r="B323" s="62"/>
      <c r="C323" s="62" t="s">
        <v>1304</v>
      </c>
      <c r="D323" s="63">
        <v>35600</v>
      </c>
      <c r="E323" s="62"/>
      <c r="F323" s="62"/>
      <c r="G323" s="62"/>
      <c r="H323" s="63">
        <v>3600</v>
      </c>
      <c r="I323" s="62"/>
      <c r="J323" s="62"/>
      <c r="K323" s="62"/>
      <c r="L323" s="62"/>
      <c r="M323" s="62"/>
      <c r="N323" s="62"/>
      <c r="O323" s="62"/>
      <c r="P323" s="62"/>
      <c r="Q323" s="62"/>
      <c r="R323" s="62"/>
      <c r="S323" s="62"/>
      <c r="T323" s="63">
        <v>3600</v>
      </c>
      <c r="U323" s="62"/>
      <c r="V323" s="62"/>
      <c r="W323" s="62"/>
      <c r="X323" s="62"/>
      <c r="Y323" s="62"/>
      <c r="Z323" s="62"/>
      <c r="AA323" s="62"/>
      <c r="AB323" s="62"/>
      <c r="AC323" s="63">
        <v>5400</v>
      </c>
      <c r="AD323" s="62"/>
      <c r="AE323" s="62"/>
      <c r="AF323" s="62"/>
      <c r="AG323" s="62"/>
      <c r="AH323" s="62"/>
      <c r="AI323" s="63">
        <v>3600</v>
      </c>
      <c r="AJ323" s="62"/>
      <c r="AK323" s="62"/>
      <c r="AL323" s="62"/>
      <c r="AM323" s="63">
        <v>3600</v>
      </c>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3">
        <v>7200</v>
      </c>
      <c r="BK323" s="62"/>
      <c r="BL323" s="62"/>
      <c r="BM323" s="62"/>
      <c r="BN323" s="62"/>
      <c r="BO323" s="63">
        <v>3600</v>
      </c>
      <c r="BP323" s="62"/>
      <c r="BQ323" s="62"/>
      <c r="BR323" s="62"/>
      <c r="BS323" s="62"/>
      <c r="BT323" s="62"/>
      <c r="BU323" s="62"/>
      <c r="BV323" s="62"/>
      <c r="BW323" s="63">
        <v>5400</v>
      </c>
      <c r="BX323" s="62"/>
      <c r="BY323" s="62"/>
      <c r="BZ323" s="62"/>
      <c r="CA323" s="62"/>
      <c r="CB323" s="62"/>
      <c r="CC323" s="62"/>
      <c r="CD323" s="62"/>
      <c r="CE323" s="62"/>
      <c r="CF323" s="62"/>
      <c r="CG323" s="62"/>
      <c r="CH323" s="62"/>
    </row>
    <row r="324" spans="1:86" s="11" customFormat="1" ht="15.75" x14ac:dyDescent="0.25">
      <c r="A324" s="1664" t="s">
        <v>4343</v>
      </c>
      <c r="B324" s="62" t="s">
        <v>1302</v>
      </c>
      <c r="C324" s="62" t="s">
        <v>1303</v>
      </c>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row>
    <row r="325" spans="1:86" s="11" customFormat="1" ht="15.75" x14ac:dyDescent="0.25">
      <c r="A325" s="1664"/>
      <c r="B325" s="62"/>
      <c r="C325" s="62" t="s">
        <v>1304</v>
      </c>
      <c r="D325" s="62">
        <v>540</v>
      </c>
      <c r="E325" s="62"/>
      <c r="F325" s="62"/>
      <c r="G325" s="62">
        <v>240</v>
      </c>
      <c r="H325" s="62"/>
      <c r="I325" s="62"/>
      <c r="J325" s="62"/>
      <c r="K325" s="62"/>
      <c r="L325" s="62">
        <v>1920</v>
      </c>
      <c r="M325" s="62"/>
      <c r="N325" s="62"/>
      <c r="O325" s="62"/>
      <c r="P325" s="62"/>
      <c r="Q325" s="62"/>
      <c r="R325" s="62"/>
      <c r="S325" s="62">
        <v>720</v>
      </c>
      <c r="T325" s="62">
        <v>1740</v>
      </c>
      <c r="U325" s="62"/>
      <c r="V325" s="62"/>
      <c r="W325" s="62"/>
      <c r="X325" s="62"/>
      <c r="Y325" s="62">
        <v>480</v>
      </c>
      <c r="Z325" s="62"/>
      <c r="AA325" s="62"/>
      <c r="AB325" s="62"/>
      <c r="AC325" s="62"/>
      <c r="AD325" s="62">
        <v>1680</v>
      </c>
      <c r="AE325" s="62"/>
      <c r="AF325" s="62"/>
      <c r="AG325" s="62"/>
      <c r="AH325" s="62"/>
      <c r="AI325" s="62"/>
      <c r="AJ325" s="62"/>
      <c r="AK325" s="62"/>
      <c r="AL325" s="62">
        <v>1980</v>
      </c>
      <c r="AM325" s="62">
        <v>2376</v>
      </c>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v>14942</v>
      </c>
      <c r="BK325" s="62"/>
      <c r="BL325" s="62"/>
      <c r="BM325" s="62">
        <v>216</v>
      </c>
      <c r="BN325" s="62"/>
      <c r="BO325" s="62">
        <v>840</v>
      </c>
      <c r="BP325" s="62"/>
      <c r="BQ325" s="62"/>
      <c r="BR325" s="62"/>
      <c r="BS325" s="62">
        <v>1200</v>
      </c>
      <c r="BT325" s="62"/>
      <c r="BU325" s="62"/>
      <c r="BV325" s="62"/>
      <c r="BW325" s="62">
        <v>660</v>
      </c>
      <c r="BX325" s="62"/>
      <c r="BY325" s="62"/>
      <c r="BZ325" s="62"/>
      <c r="CA325" s="62"/>
      <c r="CB325" s="62"/>
      <c r="CC325" s="62"/>
      <c r="CD325" s="62"/>
      <c r="CE325" s="62"/>
      <c r="CF325" s="62"/>
      <c r="CG325" s="62"/>
      <c r="CH325" s="62"/>
    </row>
    <row r="326" spans="1:86" s="11" customFormat="1" ht="15.75" x14ac:dyDescent="0.25">
      <c r="A326" s="1664"/>
      <c r="B326" s="62" t="s">
        <v>1305</v>
      </c>
      <c r="C326" s="62" t="s">
        <v>1303</v>
      </c>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row>
    <row r="327" spans="1:86" s="11" customFormat="1" ht="15.75" x14ac:dyDescent="0.25">
      <c r="A327" s="1664"/>
      <c r="B327" s="62"/>
      <c r="C327" s="62" t="s">
        <v>1304</v>
      </c>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v>9816</v>
      </c>
      <c r="BK327" s="62"/>
      <c r="BL327" s="62"/>
      <c r="BM327" s="62"/>
      <c r="BN327" s="62"/>
      <c r="BO327" s="62">
        <v>8</v>
      </c>
      <c r="BP327" s="62"/>
      <c r="BQ327" s="62"/>
      <c r="BR327" s="62"/>
      <c r="BS327" s="62">
        <v>20</v>
      </c>
      <c r="BT327" s="62"/>
      <c r="BU327" s="62"/>
      <c r="BV327" s="62"/>
      <c r="BW327" s="62"/>
      <c r="BX327" s="62"/>
      <c r="BY327" s="62"/>
      <c r="BZ327" s="62"/>
      <c r="CA327" s="62"/>
      <c r="CB327" s="62"/>
      <c r="CC327" s="62"/>
      <c r="CD327" s="62"/>
      <c r="CE327" s="62"/>
      <c r="CF327" s="62"/>
      <c r="CG327" s="62"/>
      <c r="CH327" s="62"/>
    </row>
    <row r="328" spans="1:86" s="11" customFormat="1" ht="15.75" x14ac:dyDescent="0.25">
      <c r="A328" s="1664"/>
      <c r="B328" s="62" t="s">
        <v>1306</v>
      </c>
      <c r="C328" s="62" t="s">
        <v>1303</v>
      </c>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row>
    <row r="329" spans="1:86" s="11" customFormat="1" ht="15.75" x14ac:dyDescent="0.25">
      <c r="A329" s="1664"/>
      <c r="B329" s="62"/>
      <c r="C329" s="62" t="s">
        <v>1304</v>
      </c>
      <c r="D329" s="62">
        <v>2520</v>
      </c>
      <c r="E329" s="62"/>
      <c r="F329" s="62"/>
      <c r="G329" s="62">
        <v>2640</v>
      </c>
      <c r="H329" s="62"/>
      <c r="I329" s="62"/>
      <c r="J329" s="62"/>
      <c r="K329" s="62"/>
      <c r="L329" s="62">
        <v>1800</v>
      </c>
      <c r="M329" s="62"/>
      <c r="N329" s="62"/>
      <c r="O329" s="62"/>
      <c r="P329" s="62"/>
      <c r="Q329" s="62"/>
      <c r="R329" s="62"/>
      <c r="S329" s="62">
        <v>1200</v>
      </c>
      <c r="T329" s="62">
        <v>540</v>
      </c>
      <c r="U329" s="62"/>
      <c r="V329" s="62"/>
      <c r="W329" s="62"/>
      <c r="X329" s="62"/>
      <c r="Y329" s="62">
        <v>192</v>
      </c>
      <c r="Z329" s="62"/>
      <c r="AA329" s="62"/>
      <c r="AB329" s="62"/>
      <c r="AC329" s="62"/>
      <c r="AD329" s="62">
        <v>2040</v>
      </c>
      <c r="AE329" s="62"/>
      <c r="AF329" s="62"/>
      <c r="AG329" s="62"/>
      <c r="AH329" s="62"/>
      <c r="AI329" s="62">
        <v>7716</v>
      </c>
      <c r="AJ329" s="62"/>
      <c r="AK329" s="62"/>
      <c r="AL329" s="62">
        <v>960</v>
      </c>
      <c r="AM329" s="62">
        <v>2088</v>
      </c>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v>16800</v>
      </c>
      <c r="BK329" s="62"/>
      <c r="BL329" s="62"/>
      <c r="BM329" s="62">
        <v>3720</v>
      </c>
      <c r="BN329" s="62"/>
      <c r="BO329" s="62">
        <v>720</v>
      </c>
      <c r="BP329" s="62"/>
      <c r="BQ329" s="62"/>
      <c r="BR329" s="62"/>
      <c r="BS329" s="62">
        <v>1620</v>
      </c>
      <c r="BT329" s="62"/>
      <c r="BU329" s="62"/>
      <c r="BV329" s="62"/>
      <c r="BW329" s="62">
        <v>1656</v>
      </c>
      <c r="BX329" s="62"/>
      <c r="BY329" s="62"/>
      <c r="BZ329" s="62"/>
      <c r="CA329" s="62"/>
      <c r="CB329" s="62"/>
      <c r="CC329" s="62"/>
      <c r="CD329" s="62"/>
      <c r="CE329" s="62"/>
      <c r="CF329" s="62"/>
      <c r="CG329" s="62"/>
      <c r="CH329" s="62"/>
    </row>
    <row r="330" spans="1:86" x14ac:dyDescent="0.3">
      <c r="A330" s="1681" t="s">
        <v>4462</v>
      </c>
      <c r="B330" s="49" t="s">
        <v>1302</v>
      </c>
      <c r="C330" s="82" t="s">
        <v>1303</v>
      </c>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124"/>
    </row>
    <row r="331" spans="1:86" x14ac:dyDescent="0.3">
      <c r="A331" s="1682"/>
      <c r="B331" s="49"/>
      <c r="C331" s="82" t="s">
        <v>1304</v>
      </c>
      <c r="D331" s="82">
        <v>1721</v>
      </c>
      <c r="E331" s="82"/>
      <c r="F331" s="82"/>
      <c r="G331" s="82"/>
      <c r="H331" s="82"/>
      <c r="I331" s="82"/>
      <c r="J331" s="82"/>
      <c r="K331" s="82"/>
      <c r="L331" s="82">
        <v>370</v>
      </c>
      <c r="M331" s="82"/>
      <c r="N331" s="82"/>
      <c r="O331" s="82"/>
      <c r="P331" s="82"/>
      <c r="Q331" s="82"/>
      <c r="R331" s="82"/>
      <c r="S331" s="82">
        <v>20</v>
      </c>
      <c r="T331" s="82">
        <v>60</v>
      </c>
      <c r="U331" s="82"/>
      <c r="V331" s="82"/>
      <c r="W331" s="82"/>
      <c r="X331" s="82"/>
      <c r="Y331" s="82"/>
      <c r="Z331" s="82"/>
      <c r="AA331" s="82"/>
      <c r="AB331" s="82"/>
      <c r="AC331" s="82"/>
      <c r="AD331" s="82">
        <v>1150</v>
      </c>
      <c r="AE331" s="82"/>
      <c r="AF331" s="82"/>
      <c r="AG331" s="82"/>
      <c r="AH331" s="82"/>
      <c r="AI331" s="82"/>
      <c r="AJ331" s="82">
        <v>650</v>
      </c>
      <c r="AK331" s="82"/>
      <c r="AL331" s="82">
        <v>1550</v>
      </c>
      <c r="AM331" s="82">
        <v>1058</v>
      </c>
      <c r="AN331" s="82"/>
      <c r="AO331" s="82"/>
      <c r="AP331" s="82"/>
      <c r="AQ331" s="82"/>
      <c r="AR331" s="82"/>
      <c r="AS331" s="82"/>
      <c r="AT331" s="82"/>
      <c r="AU331" s="82"/>
      <c r="AV331" s="82"/>
      <c r="AW331" s="82"/>
      <c r="AX331" s="82"/>
      <c r="AY331" s="82"/>
      <c r="AZ331" s="82"/>
      <c r="BA331" s="82"/>
      <c r="BB331" s="82"/>
      <c r="BC331" s="82"/>
      <c r="BD331" s="82"/>
      <c r="BE331" s="82">
        <v>5800</v>
      </c>
      <c r="BF331" s="82">
        <v>1930</v>
      </c>
      <c r="BG331" s="82"/>
      <c r="BH331" s="82"/>
      <c r="BI331" s="82"/>
      <c r="BJ331" s="82">
        <v>18651</v>
      </c>
      <c r="BK331" s="82"/>
      <c r="BL331" s="82"/>
      <c r="BM331" s="82"/>
      <c r="BN331" s="82"/>
      <c r="BO331" s="82">
        <v>320</v>
      </c>
      <c r="BP331" s="82"/>
      <c r="BQ331" s="82"/>
      <c r="BR331" s="82"/>
      <c r="BS331" s="82">
        <v>1190</v>
      </c>
      <c r="BT331" s="82"/>
      <c r="BU331" s="82"/>
      <c r="BV331" s="82"/>
      <c r="BW331" s="82">
        <v>390</v>
      </c>
      <c r="BX331" s="82"/>
      <c r="BY331" s="82"/>
      <c r="BZ331" s="82"/>
      <c r="CA331" s="82"/>
      <c r="CB331" s="82"/>
      <c r="CC331" s="82"/>
      <c r="CD331" s="82"/>
      <c r="CE331" s="82"/>
      <c r="CF331" s="82"/>
      <c r="CG331" s="82"/>
      <c r="CH331" s="124"/>
    </row>
    <row r="332" spans="1:86" x14ac:dyDescent="0.3">
      <c r="A332" s="1682"/>
      <c r="B332" s="49" t="s">
        <v>1305</v>
      </c>
      <c r="C332" s="82" t="s">
        <v>1303</v>
      </c>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124"/>
    </row>
    <row r="333" spans="1:86" x14ac:dyDescent="0.3">
      <c r="A333" s="1682"/>
      <c r="B333" s="49"/>
      <c r="C333" s="82" t="s">
        <v>1304</v>
      </c>
      <c r="D333" s="82"/>
      <c r="E333" s="82"/>
      <c r="F333" s="82"/>
      <c r="G333" s="82"/>
      <c r="H333" s="82"/>
      <c r="I333" s="82"/>
      <c r="J333" s="82"/>
      <c r="K333" s="82"/>
      <c r="L333" s="82"/>
      <c r="M333" s="82"/>
      <c r="N333" s="82"/>
      <c r="O333" s="82"/>
      <c r="P333" s="82"/>
      <c r="Q333" s="82"/>
      <c r="R333" s="82"/>
      <c r="S333" s="82">
        <v>6</v>
      </c>
      <c r="T333" s="82">
        <v>9</v>
      </c>
      <c r="U333" s="82"/>
      <c r="V333" s="82"/>
      <c r="W333" s="82"/>
      <c r="X333" s="82"/>
      <c r="Y333" s="82"/>
      <c r="Z333" s="82"/>
      <c r="AA333" s="82"/>
      <c r="AB333" s="82"/>
      <c r="AC333" s="82"/>
      <c r="AD333" s="82">
        <v>92</v>
      </c>
      <c r="AE333" s="82"/>
      <c r="AF333" s="82"/>
      <c r="AG333" s="82"/>
      <c r="AH333" s="82"/>
      <c r="AI333" s="82"/>
      <c r="AJ333" s="82"/>
      <c r="AK333" s="82"/>
      <c r="AL333" s="82">
        <v>230</v>
      </c>
      <c r="AM333" s="82">
        <v>6</v>
      </c>
      <c r="AN333" s="82"/>
      <c r="AO333" s="82"/>
      <c r="AP333" s="82"/>
      <c r="AQ333" s="82"/>
      <c r="AR333" s="82"/>
      <c r="AS333" s="82"/>
      <c r="AT333" s="82"/>
      <c r="AU333" s="82"/>
      <c r="AV333" s="82"/>
      <c r="AW333" s="82"/>
      <c r="AX333" s="82"/>
      <c r="AY333" s="82"/>
      <c r="AZ333" s="82"/>
      <c r="BA333" s="82"/>
      <c r="BB333" s="82"/>
      <c r="BC333" s="82"/>
      <c r="BD333" s="82"/>
      <c r="BE333" s="82"/>
      <c r="BF333" s="82"/>
      <c r="BG333" s="82"/>
      <c r="BH333" s="82"/>
      <c r="BI333" s="82"/>
      <c r="BJ333" s="82">
        <v>7960</v>
      </c>
      <c r="BK333" s="82"/>
      <c r="BL333" s="82"/>
      <c r="BM333" s="82"/>
      <c r="BN333" s="82"/>
      <c r="BO333" s="82">
        <v>8</v>
      </c>
      <c r="BP333" s="82"/>
      <c r="BQ333" s="82"/>
      <c r="BR333" s="82"/>
      <c r="BS333" s="82">
        <v>211</v>
      </c>
      <c r="BT333" s="82"/>
      <c r="BU333" s="82"/>
      <c r="BV333" s="82"/>
      <c r="BW333" s="82"/>
      <c r="BX333" s="82"/>
      <c r="BY333" s="82"/>
      <c r="BZ333" s="82"/>
      <c r="CA333" s="82"/>
      <c r="CB333" s="82"/>
      <c r="CC333" s="82"/>
      <c r="CD333" s="82"/>
      <c r="CE333" s="82"/>
      <c r="CF333" s="82"/>
      <c r="CG333" s="82"/>
      <c r="CH333" s="124"/>
    </row>
    <row r="334" spans="1:86" x14ac:dyDescent="0.3">
      <c r="A334" s="1682"/>
      <c r="B334" s="49" t="s">
        <v>1306</v>
      </c>
      <c r="C334" s="82" t="s">
        <v>1303</v>
      </c>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124"/>
    </row>
    <row r="335" spans="1:86" x14ac:dyDescent="0.3">
      <c r="A335" s="1682"/>
      <c r="B335" s="49"/>
      <c r="C335" s="82" t="s">
        <v>1304</v>
      </c>
      <c r="D335" s="82">
        <v>8050</v>
      </c>
      <c r="E335" s="82"/>
      <c r="F335" s="82"/>
      <c r="G335" s="82"/>
      <c r="H335" s="82"/>
      <c r="I335" s="82"/>
      <c r="J335" s="82"/>
      <c r="K335" s="82"/>
      <c r="L335" s="82">
        <v>1560</v>
      </c>
      <c r="M335" s="82"/>
      <c r="N335" s="82"/>
      <c r="O335" s="82"/>
      <c r="P335" s="82"/>
      <c r="Q335" s="82"/>
      <c r="R335" s="82"/>
      <c r="S335" s="82">
        <v>60</v>
      </c>
      <c r="T335" s="82">
        <v>450</v>
      </c>
      <c r="U335" s="82"/>
      <c r="V335" s="82"/>
      <c r="W335" s="82"/>
      <c r="X335" s="82"/>
      <c r="Y335" s="82"/>
      <c r="Z335" s="82"/>
      <c r="AA335" s="82"/>
      <c r="AB335" s="82"/>
      <c r="AC335" s="82"/>
      <c r="AD335" s="82">
        <v>2850</v>
      </c>
      <c r="AE335" s="82"/>
      <c r="AF335" s="82"/>
      <c r="AG335" s="82"/>
      <c r="AH335" s="82"/>
      <c r="AI335" s="82">
        <v>1225</v>
      </c>
      <c r="AJ335" s="82"/>
      <c r="AK335" s="82"/>
      <c r="AL335" s="82">
        <v>2380</v>
      </c>
      <c r="AM335" s="82">
        <v>2050</v>
      </c>
      <c r="AN335" s="82"/>
      <c r="AO335" s="82"/>
      <c r="AP335" s="82"/>
      <c r="AQ335" s="82"/>
      <c r="AR335" s="82"/>
      <c r="AS335" s="82"/>
      <c r="AT335" s="82"/>
      <c r="AU335" s="82"/>
      <c r="AV335" s="82"/>
      <c r="AW335" s="82"/>
      <c r="AX335" s="82"/>
      <c r="AY335" s="82"/>
      <c r="AZ335" s="82"/>
      <c r="BA335" s="82"/>
      <c r="BB335" s="82"/>
      <c r="BC335" s="82"/>
      <c r="BD335" s="82"/>
      <c r="BE335" s="82">
        <v>850</v>
      </c>
      <c r="BF335" s="82"/>
      <c r="BG335" s="82"/>
      <c r="BH335" s="82"/>
      <c r="BI335" s="82"/>
      <c r="BJ335" s="82">
        <v>10200</v>
      </c>
      <c r="BK335" s="82"/>
      <c r="BL335" s="82"/>
      <c r="BM335" s="82">
        <v>1025</v>
      </c>
      <c r="BN335" s="82"/>
      <c r="BO335" s="82">
        <v>910</v>
      </c>
      <c r="BP335" s="82"/>
      <c r="BQ335" s="82">
        <v>2140</v>
      </c>
      <c r="BR335" s="82"/>
      <c r="BS335" s="82">
        <v>3690</v>
      </c>
      <c r="BT335" s="82"/>
      <c r="BU335" s="82"/>
      <c r="BV335" s="82"/>
      <c r="BW335" s="82">
        <v>2250</v>
      </c>
      <c r="BX335" s="82"/>
      <c r="BY335" s="82"/>
      <c r="BZ335" s="82"/>
      <c r="CA335" s="82"/>
      <c r="CB335" s="82"/>
      <c r="CC335" s="82"/>
      <c r="CD335" s="82"/>
      <c r="CE335" s="82"/>
      <c r="CF335" s="82"/>
      <c r="CG335" s="82"/>
      <c r="CH335" s="124"/>
    </row>
    <row r="336" spans="1:86" x14ac:dyDescent="0.3">
      <c r="A336" s="1682"/>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row>
    <row r="337" spans="1:86" x14ac:dyDescent="0.3">
      <c r="A337" s="1683"/>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row>
    <row r="338" spans="1:86" s="70" customFormat="1" ht="93.75" x14ac:dyDescent="0.3">
      <c r="A338" s="216" t="s">
        <v>4696</v>
      </c>
      <c r="B338" s="124" t="s">
        <v>1302</v>
      </c>
      <c r="C338" s="124" t="s">
        <v>1303</v>
      </c>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v>31224</v>
      </c>
      <c r="AD338" s="124">
        <v>500</v>
      </c>
      <c r="AE338" s="124"/>
      <c r="AF338" s="124"/>
      <c r="AG338" s="124"/>
      <c r="AH338" s="124"/>
      <c r="AI338" s="124"/>
      <c r="AJ338" s="124"/>
      <c r="AK338" s="124"/>
      <c r="AL338" s="124">
        <v>1000</v>
      </c>
      <c r="AM338" s="124">
        <v>1000</v>
      </c>
      <c r="AN338" s="124"/>
      <c r="AO338" s="124"/>
      <c r="AP338" s="124"/>
      <c r="AQ338" s="124">
        <v>8000</v>
      </c>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row>
    <row r="339" spans="1:86" s="70" customFormat="1" x14ac:dyDescent="0.3">
      <c r="A339" s="216"/>
      <c r="B339" s="124"/>
      <c r="C339" s="124" t="s">
        <v>1304</v>
      </c>
      <c r="D339" s="124">
        <v>15000</v>
      </c>
      <c r="E339" s="124">
        <v>2000</v>
      </c>
      <c r="F339" s="124"/>
      <c r="G339" s="124"/>
      <c r="H339" s="124">
        <v>1400</v>
      </c>
      <c r="I339" s="124"/>
      <c r="J339" s="124"/>
      <c r="K339" s="124"/>
      <c r="L339" s="124"/>
      <c r="M339" s="124"/>
      <c r="N339" s="124"/>
      <c r="O339" s="124"/>
      <c r="P339" s="124"/>
      <c r="Q339" s="124"/>
      <c r="R339" s="124"/>
      <c r="S339" s="124"/>
      <c r="T339" s="124">
        <v>2000</v>
      </c>
      <c r="U339" s="124"/>
      <c r="V339" s="124"/>
      <c r="W339" s="124"/>
      <c r="X339" s="124"/>
      <c r="Y339" s="124"/>
      <c r="Z339" s="124"/>
      <c r="AA339" s="124"/>
      <c r="AB339" s="124"/>
      <c r="AC339" s="124">
        <v>2704</v>
      </c>
      <c r="AD339" s="124">
        <v>200</v>
      </c>
      <c r="AE339" s="124"/>
      <c r="AF339" s="124"/>
      <c r="AG339" s="124"/>
      <c r="AH339" s="124"/>
      <c r="AI339" s="124"/>
      <c r="AJ339" s="124"/>
      <c r="AK339" s="124"/>
      <c r="AL339" s="124">
        <v>1800</v>
      </c>
      <c r="AM339" s="124">
        <v>2500</v>
      </c>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v>13000</v>
      </c>
      <c r="BK339" s="124"/>
      <c r="BL339" s="124"/>
      <c r="BM339" s="124"/>
      <c r="BN339" s="124"/>
      <c r="BO339" s="124">
        <v>500</v>
      </c>
      <c r="BP339" s="124"/>
      <c r="BQ339" s="124"/>
      <c r="BR339" s="124"/>
      <c r="BS339" s="124">
        <v>2500</v>
      </c>
      <c r="BT339" s="124"/>
      <c r="BU339" s="124"/>
      <c r="BV339" s="124"/>
      <c r="BW339" s="124"/>
      <c r="BX339" s="124"/>
      <c r="BY339" s="124"/>
      <c r="BZ339" s="124"/>
      <c r="CA339" s="124"/>
      <c r="CB339" s="124"/>
      <c r="CC339" s="124"/>
      <c r="CD339" s="124"/>
      <c r="CE339" s="124"/>
      <c r="CF339" s="124"/>
      <c r="CG339" s="124"/>
      <c r="CH339" s="124"/>
    </row>
    <row r="340" spans="1:86" s="70" customFormat="1" x14ac:dyDescent="0.3">
      <c r="A340" s="216"/>
      <c r="B340" s="124" t="s">
        <v>1305</v>
      </c>
      <c r="C340" s="124" t="s">
        <v>1303</v>
      </c>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v>3350</v>
      </c>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row>
    <row r="341" spans="1:86" s="70" customFormat="1" x14ac:dyDescent="0.3">
      <c r="A341" s="216"/>
      <c r="B341" s="124"/>
      <c r="C341" s="124" t="s">
        <v>1304</v>
      </c>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v>13271</v>
      </c>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c r="CF341" s="124"/>
      <c r="CG341" s="124"/>
      <c r="CH341" s="124"/>
    </row>
    <row r="342" spans="1:86" s="70" customFormat="1" x14ac:dyDescent="0.3">
      <c r="A342" s="216"/>
      <c r="B342" s="124" t="s">
        <v>1306</v>
      </c>
      <c r="C342" s="124" t="s">
        <v>1303</v>
      </c>
      <c r="D342" s="124">
        <v>75</v>
      </c>
      <c r="E342" s="124"/>
      <c r="F342" s="124"/>
      <c r="G342" s="124"/>
      <c r="H342" s="124"/>
      <c r="I342" s="124"/>
      <c r="J342" s="124"/>
      <c r="K342" s="124"/>
      <c r="L342" s="124"/>
      <c r="M342" s="124"/>
      <c r="N342" s="124">
        <v>500</v>
      </c>
      <c r="O342" s="124"/>
      <c r="P342" s="124"/>
      <c r="Q342" s="124"/>
      <c r="R342" s="124"/>
      <c r="S342" s="124"/>
      <c r="T342" s="124"/>
      <c r="U342" s="124"/>
      <c r="V342" s="124"/>
      <c r="W342" s="124"/>
      <c r="X342" s="124"/>
      <c r="Y342" s="124"/>
      <c r="Z342" s="124"/>
      <c r="AA342" s="124"/>
      <c r="AB342" s="124"/>
      <c r="AC342" s="124"/>
      <c r="AD342" s="124">
        <v>500</v>
      </c>
      <c r="AE342" s="124"/>
      <c r="AF342" s="124"/>
      <c r="AG342" s="124"/>
      <c r="AH342" s="124"/>
      <c r="AI342" s="124"/>
      <c r="AJ342" s="124"/>
      <c r="AK342" s="124"/>
      <c r="AL342" s="124">
        <v>700</v>
      </c>
      <c r="AM342" s="124">
        <v>500</v>
      </c>
      <c r="AN342" s="124"/>
      <c r="AO342" s="124"/>
      <c r="AP342" s="124"/>
      <c r="AQ342" s="124">
        <v>3500</v>
      </c>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v>50</v>
      </c>
      <c r="BX342" s="124"/>
      <c r="BY342" s="124"/>
      <c r="BZ342" s="124"/>
      <c r="CA342" s="124"/>
      <c r="CB342" s="124"/>
      <c r="CC342" s="124"/>
      <c r="CD342" s="124"/>
      <c r="CE342" s="124"/>
      <c r="CF342" s="124"/>
      <c r="CG342" s="124"/>
      <c r="CH342" s="124"/>
    </row>
    <row r="343" spans="1:86" s="70" customFormat="1" x14ac:dyDescent="0.3">
      <c r="A343" s="216"/>
      <c r="B343" s="124"/>
      <c r="C343" s="124" t="s">
        <v>1304</v>
      </c>
      <c r="D343" s="124">
        <v>11000</v>
      </c>
      <c r="E343" s="124">
        <v>950</v>
      </c>
      <c r="F343" s="124"/>
      <c r="G343" s="124"/>
      <c r="H343" s="124">
        <v>950</v>
      </c>
      <c r="I343" s="124"/>
      <c r="J343" s="124"/>
      <c r="K343" s="124"/>
      <c r="L343" s="124"/>
      <c r="M343" s="124"/>
      <c r="N343" s="124"/>
      <c r="O343" s="124"/>
      <c r="P343" s="124"/>
      <c r="Q343" s="124"/>
      <c r="R343" s="124"/>
      <c r="S343" s="124"/>
      <c r="T343" s="124">
        <v>1200</v>
      </c>
      <c r="U343" s="124"/>
      <c r="V343" s="124"/>
      <c r="W343" s="124"/>
      <c r="X343" s="124"/>
      <c r="Y343" s="124"/>
      <c r="Z343" s="124"/>
      <c r="AA343" s="124"/>
      <c r="AB343" s="124"/>
      <c r="AC343" s="124"/>
      <c r="AD343" s="124">
        <v>250</v>
      </c>
      <c r="AE343" s="124"/>
      <c r="AF343" s="124"/>
      <c r="AG343" s="124"/>
      <c r="AH343" s="124"/>
      <c r="AI343" s="124">
        <v>1500</v>
      </c>
      <c r="AJ343" s="124"/>
      <c r="AK343" s="124"/>
      <c r="AL343" s="124">
        <v>1500</v>
      </c>
      <c r="AM343" s="124">
        <v>3000</v>
      </c>
      <c r="AN343" s="124"/>
      <c r="AO343" s="124"/>
      <c r="AP343" s="124"/>
      <c r="AQ343" s="124"/>
      <c r="AR343" s="124"/>
      <c r="AS343" s="124"/>
      <c r="AT343" s="124">
        <v>500</v>
      </c>
      <c r="AU343" s="124"/>
      <c r="AV343" s="124"/>
      <c r="AW343" s="124"/>
      <c r="AX343" s="124"/>
      <c r="AY343" s="124"/>
      <c r="AZ343" s="124"/>
      <c r="BA343" s="124"/>
      <c r="BB343" s="124"/>
      <c r="BC343" s="124"/>
      <c r="BD343" s="124"/>
      <c r="BE343" s="124"/>
      <c r="BF343" s="124"/>
      <c r="BG343" s="124"/>
      <c r="BH343" s="124"/>
      <c r="BI343" s="124"/>
      <c r="BJ343" s="124">
        <v>24000</v>
      </c>
      <c r="BK343" s="124"/>
      <c r="BL343" s="124"/>
      <c r="BM343" s="124"/>
      <c r="BN343" s="124"/>
      <c r="BO343" s="124">
        <v>1000</v>
      </c>
      <c r="BP343" s="124"/>
      <c r="BQ343" s="124"/>
      <c r="BR343" s="124"/>
      <c r="BS343" s="124">
        <v>2800</v>
      </c>
      <c r="BT343" s="124"/>
      <c r="BU343" s="124"/>
      <c r="BV343" s="124"/>
      <c r="BW343" s="124">
        <v>450</v>
      </c>
      <c r="BX343" s="124"/>
      <c r="BY343" s="124"/>
      <c r="BZ343" s="124"/>
      <c r="CA343" s="124"/>
      <c r="CB343" s="124"/>
      <c r="CC343" s="124"/>
      <c r="CD343" s="124"/>
      <c r="CE343" s="124"/>
      <c r="CF343" s="124"/>
      <c r="CG343" s="124"/>
      <c r="CH343" s="124"/>
    </row>
    <row r="344" spans="1:86" s="70" customFormat="1" ht="93.75" x14ac:dyDescent="0.3">
      <c r="A344" s="216" t="s">
        <v>4697</v>
      </c>
      <c r="B344" s="124" t="s">
        <v>1302</v>
      </c>
      <c r="C344" s="124" t="s">
        <v>1303</v>
      </c>
      <c r="D344" s="124"/>
      <c r="E344" s="124"/>
      <c r="F344" s="124"/>
      <c r="G344" s="124"/>
      <c r="H344" s="124"/>
      <c r="I344" s="124"/>
      <c r="J344" s="124"/>
      <c r="K344" s="124"/>
      <c r="L344" s="124">
        <v>500</v>
      </c>
      <c r="M344" s="124"/>
      <c r="N344" s="124">
        <v>500</v>
      </c>
      <c r="O344" s="124"/>
      <c r="P344" s="124">
        <v>200</v>
      </c>
      <c r="Q344" s="124">
        <v>1000</v>
      </c>
      <c r="R344" s="124"/>
      <c r="S344" s="124">
        <v>250</v>
      </c>
      <c r="T344" s="124"/>
      <c r="U344" s="124"/>
      <c r="V344" s="124"/>
      <c r="W344" s="124"/>
      <c r="X344" s="124"/>
      <c r="Y344" s="124"/>
      <c r="Z344" s="124"/>
      <c r="AA344" s="124"/>
      <c r="AB344" s="124"/>
      <c r="AC344" s="124">
        <v>38311</v>
      </c>
      <c r="AD344" s="124"/>
      <c r="AE344" s="124"/>
      <c r="AF344" s="124"/>
      <c r="AG344" s="124"/>
      <c r="AH344" s="124"/>
      <c r="AI344" s="124"/>
      <c r="AJ344" s="124"/>
      <c r="AK344" s="124"/>
      <c r="AL344" s="124">
        <v>250</v>
      </c>
      <c r="AM344" s="124">
        <v>250</v>
      </c>
      <c r="AN344" s="124"/>
      <c r="AO344" s="124"/>
      <c r="AP344" s="124"/>
      <c r="AQ344" s="124">
        <v>6000</v>
      </c>
      <c r="AR344" s="124"/>
      <c r="AS344" s="124"/>
      <c r="AT344" s="124"/>
      <c r="AU344" s="124"/>
      <c r="AV344" s="124"/>
      <c r="AW344" s="124"/>
      <c r="AX344" s="124"/>
      <c r="AY344" s="124"/>
      <c r="AZ344" s="124"/>
      <c r="BA344" s="124"/>
      <c r="BB344" s="124"/>
      <c r="BC344" s="124">
        <v>1500</v>
      </c>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c r="CF344" s="124"/>
      <c r="CG344" s="124"/>
      <c r="CH344" s="124"/>
    </row>
    <row r="345" spans="1:86" s="70" customFormat="1" x14ac:dyDescent="0.3">
      <c r="A345" s="216"/>
      <c r="B345" s="124"/>
      <c r="C345" s="124" t="s">
        <v>1304</v>
      </c>
      <c r="D345" s="124">
        <v>3290</v>
      </c>
      <c r="E345" s="124"/>
      <c r="F345" s="124"/>
      <c r="G345" s="124"/>
      <c r="H345" s="124"/>
      <c r="I345" s="124">
        <v>1464</v>
      </c>
      <c r="J345" s="124"/>
      <c r="K345" s="124"/>
      <c r="L345" s="124">
        <v>1600</v>
      </c>
      <c r="M345" s="124"/>
      <c r="N345" s="124"/>
      <c r="O345" s="124"/>
      <c r="P345" s="124"/>
      <c r="Q345" s="124"/>
      <c r="R345" s="124"/>
      <c r="S345" s="124">
        <v>250</v>
      </c>
      <c r="T345" s="124">
        <v>1500</v>
      </c>
      <c r="U345" s="124"/>
      <c r="V345" s="124"/>
      <c r="W345" s="124"/>
      <c r="X345" s="124"/>
      <c r="Y345" s="124"/>
      <c r="Z345" s="124"/>
      <c r="AA345" s="124"/>
      <c r="AB345" s="124"/>
      <c r="AC345" s="124">
        <v>3101</v>
      </c>
      <c r="AD345" s="124">
        <v>1500</v>
      </c>
      <c r="AE345" s="124"/>
      <c r="AF345" s="124"/>
      <c r="AG345" s="124"/>
      <c r="AH345" s="124"/>
      <c r="AI345" s="124"/>
      <c r="AJ345" s="124"/>
      <c r="AK345" s="124"/>
      <c r="AL345" s="124">
        <v>2500</v>
      </c>
      <c r="AM345" s="124">
        <v>2500</v>
      </c>
      <c r="AN345" s="124"/>
      <c r="AO345" s="124"/>
      <c r="AP345" s="124"/>
      <c r="AQ345" s="124"/>
      <c r="AR345" s="124"/>
      <c r="AS345" s="124"/>
      <c r="AT345" s="124"/>
      <c r="AU345" s="124"/>
      <c r="AV345" s="124"/>
      <c r="AW345" s="124"/>
      <c r="AX345" s="124"/>
      <c r="AY345" s="124"/>
      <c r="AZ345" s="124"/>
      <c r="BA345" s="124"/>
      <c r="BB345" s="124"/>
      <c r="BC345" s="124"/>
      <c r="BD345" s="124"/>
      <c r="BE345" s="124">
        <v>7500</v>
      </c>
      <c r="BF345" s="124"/>
      <c r="BG345" s="124"/>
      <c r="BH345" s="124"/>
      <c r="BI345" s="124"/>
      <c r="BJ345" s="124">
        <v>27000</v>
      </c>
      <c r="BK345" s="124"/>
      <c r="BL345" s="124"/>
      <c r="BM345" s="124"/>
      <c r="BN345" s="124"/>
      <c r="BO345" s="124">
        <v>1000</v>
      </c>
      <c r="BP345" s="124"/>
      <c r="BQ345" s="124"/>
      <c r="BR345" s="124"/>
      <c r="BS345" s="124">
        <v>2000</v>
      </c>
      <c r="BT345" s="124"/>
      <c r="BU345" s="124"/>
      <c r="BV345" s="124"/>
      <c r="BW345" s="124"/>
      <c r="BX345" s="124"/>
      <c r="BY345" s="124"/>
      <c r="BZ345" s="124"/>
      <c r="CA345" s="124"/>
      <c r="CB345" s="124"/>
      <c r="CC345" s="124"/>
      <c r="CD345" s="124"/>
      <c r="CE345" s="124"/>
      <c r="CF345" s="124"/>
      <c r="CG345" s="124"/>
      <c r="CH345" s="124"/>
    </row>
    <row r="346" spans="1:86" s="70" customFormat="1" x14ac:dyDescent="0.3">
      <c r="A346" s="216"/>
      <c r="B346" s="124" t="s">
        <v>1305</v>
      </c>
      <c r="C346" s="124" t="s">
        <v>1303</v>
      </c>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v>6500</v>
      </c>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row>
    <row r="347" spans="1:86" s="70" customFormat="1" x14ac:dyDescent="0.3">
      <c r="A347" s="216"/>
      <c r="B347" s="124"/>
      <c r="C347" s="124" t="s">
        <v>1304</v>
      </c>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v>15368</v>
      </c>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row>
    <row r="348" spans="1:86" s="70" customFormat="1" x14ac:dyDescent="0.3">
      <c r="A348" s="216"/>
      <c r="B348" s="124" t="s">
        <v>1306</v>
      </c>
      <c r="C348" s="124" t="s">
        <v>1303</v>
      </c>
      <c r="D348" s="124">
        <v>200</v>
      </c>
      <c r="E348" s="124"/>
      <c r="F348" s="124"/>
      <c r="G348" s="124"/>
      <c r="H348" s="124"/>
      <c r="I348" s="124"/>
      <c r="J348" s="124"/>
      <c r="K348" s="124"/>
      <c r="L348" s="124"/>
      <c r="M348" s="124"/>
      <c r="N348" s="124"/>
      <c r="O348" s="124"/>
      <c r="P348" s="124"/>
      <c r="Q348" s="124"/>
      <c r="R348" s="124"/>
      <c r="S348" s="124">
        <v>100</v>
      </c>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v>14500</v>
      </c>
      <c r="AR348" s="124"/>
      <c r="AS348" s="124"/>
      <c r="AT348" s="124"/>
      <c r="AU348" s="124"/>
      <c r="AV348" s="124"/>
      <c r="AW348" s="124"/>
      <c r="AX348" s="124"/>
      <c r="AY348" s="124"/>
      <c r="AZ348" s="124"/>
      <c r="BA348" s="124"/>
      <c r="BB348" s="124"/>
      <c r="BC348" s="124">
        <v>1500</v>
      </c>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c r="CF348" s="124"/>
      <c r="CG348" s="124"/>
      <c r="CH348" s="124"/>
    </row>
    <row r="349" spans="1:86" s="70" customFormat="1" x14ac:dyDescent="0.3">
      <c r="A349" s="216"/>
      <c r="B349" s="124"/>
      <c r="C349" s="124" t="s">
        <v>1304</v>
      </c>
      <c r="D349" s="124">
        <v>2400</v>
      </c>
      <c r="E349" s="124"/>
      <c r="F349" s="124"/>
      <c r="G349" s="124"/>
      <c r="H349" s="124"/>
      <c r="I349" s="124"/>
      <c r="J349" s="124"/>
      <c r="K349" s="124"/>
      <c r="L349" s="124">
        <v>900</v>
      </c>
      <c r="M349" s="124">
        <v>600</v>
      </c>
      <c r="N349" s="124">
        <v>800</v>
      </c>
      <c r="O349" s="124"/>
      <c r="P349" s="124">
        <v>250</v>
      </c>
      <c r="Q349" s="124">
        <v>250</v>
      </c>
      <c r="R349" s="124"/>
      <c r="S349" s="124">
        <v>100</v>
      </c>
      <c r="T349" s="124">
        <v>2000</v>
      </c>
      <c r="U349" s="124"/>
      <c r="V349" s="124"/>
      <c r="W349" s="124"/>
      <c r="X349" s="124"/>
      <c r="Y349" s="124"/>
      <c r="Z349" s="124"/>
      <c r="AA349" s="124"/>
      <c r="AB349" s="124"/>
      <c r="AC349" s="124"/>
      <c r="AD349" s="124">
        <v>2000</v>
      </c>
      <c r="AE349" s="124"/>
      <c r="AF349" s="124"/>
      <c r="AG349" s="124"/>
      <c r="AH349" s="124"/>
      <c r="AI349" s="124">
        <v>500</v>
      </c>
      <c r="AJ349" s="124"/>
      <c r="AK349" s="124"/>
      <c r="AL349" s="124">
        <v>1600</v>
      </c>
      <c r="AM349" s="124">
        <v>2000</v>
      </c>
      <c r="AN349" s="124"/>
      <c r="AO349" s="124"/>
      <c r="AP349" s="124"/>
      <c r="AQ349" s="124"/>
      <c r="AR349" s="124"/>
      <c r="AS349" s="124"/>
      <c r="AT349" s="124"/>
      <c r="AU349" s="124"/>
      <c r="AV349" s="124"/>
      <c r="AW349" s="124"/>
      <c r="AX349" s="124"/>
      <c r="AY349" s="124"/>
      <c r="AZ349" s="124"/>
      <c r="BA349" s="124"/>
      <c r="BB349" s="124"/>
      <c r="BC349" s="124"/>
      <c r="BD349" s="124"/>
      <c r="BE349" s="124">
        <v>10500</v>
      </c>
      <c r="BF349" s="124">
        <v>1500</v>
      </c>
      <c r="BG349" s="124"/>
      <c r="BH349" s="124"/>
      <c r="BI349" s="124"/>
      <c r="BJ349" s="124">
        <v>25000</v>
      </c>
      <c r="BK349" s="124"/>
      <c r="BL349" s="124"/>
      <c r="BM349" s="124">
        <v>800</v>
      </c>
      <c r="BN349" s="124"/>
      <c r="BO349" s="124">
        <v>1200</v>
      </c>
      <c r="BP349" s="124"/>
      <c r="BQ349" s="124"/>
      <c r="BR349" s="124"/>
      <c r="BS349" s="124">
        <v>1800</v>
      </c>
      <c r="BT349" s="124"/>
      <c r="BU349" s="124"/>
      <c r="BV349" s="124"/>
      <c r="BW349" s="124">
        <v>1200</v>
      </c>
      <c r="BX349" s="124"/>
      <c r="BY349" s="124"/>
      <c r="BZ349" s="124"/>
      <c r="CA349" s="124"/>
      <c r="CB349" s="124"/>
      <c r="CC349" s="124"/>
      <c r="CD349" s="124"/>
      <c r="CE349" s="124"/>
      <c r="CF349" s="124"/>
      <c r="CG349" s="124"/>
      <c r="CH349" s="124"/>
    </row>
    <row r="350" spans="1:86" s="11" customFormat="1" ht="15.75" x14ac:dyDescent="0.25">
      <c r="A350" s="1658" t="s">
        <v>4699</v>
      </c>
      <c r="B350" s="62" t="s">
        <v>1302</v>
      </c>
      <c r="C350" s="62" t="s">
        <v>1303</v>
      </c>
      <c r="D350" s="62">
        <v>1198</v>
      </c>
      <c r="E350" s="62"/>
      <c r="F350" s="62"/>
      <c r="G350" s="62"/>
      <c r="H350" s="62"/>
      <c r="I350" s="62"/>
      <c r="J350" s="62"/>
      <c r="K350" s="62"/>
      <c r="L350" s="62">
        <v>1789</v>
      </c>
      <c r="M350" s="62"/>
      <c r="N350" s="62"/>
      <c r="O350" s="62"/>
      <c r="P350" s="62"/>
      <c r="Q350" s="62"/>
      <c r="R350" s="62"/>
      <c r="S350" s="62">
        <v>4819</v>
      </c>
      <c r="T350" s="62">
        <v>177</v>
      </c>
      <c r="U350" s="62"/>
      <c r="V350" s="62"/>
      <c r="W350" s="62"/>
      <c r="X350" s="62"/>
      <c r="Y350" s="62"/>
      <c r="Z350" s="62"/>
      <c r="AA350" s="62"/>
      <c r="AB350" s="62"/>
      <c r="AC350" s="62"/>
      <c r="AD350" s="62">
        <v>3641</v>
      </c>
      <c r="AE350" s="62"/>
      <c r="AF350" s="62"/>
      <c r="AG350" s="62"/>
      <c r="AH350" s="62"/>
      <c r="AI350" s="62">
        <v>0</v>
      </c>
      <c r="AJ350" s="62"/>
      <c r="AK350" s="62"/>
      <c r="AL350" s="62">
        <v>4719</v>
      </c>
      <c r="AM350" s="62">
        <v>3120</v>
      </c>
      <c r="AN350" s="62"/>
      <c r="AO350" s="62"/>
      <c r="AP350" s="62"/>
      <c r="AQ350" s="62">
        <v>70128</v>
      </c>
      <c r="AR350" s="62"/>
      <c r="AS350" s="62"/>
      <c r="AT350" s="62"/>
      <c r="AU350" s="62"/>
      <c r="AV350" s="62"/>
      <c r="AW350" s="62"/>
      <c r="AX350" s="62"/>
      <c r="AY350" s="62"/>
      <c r="AZ350" s="62"/>
      <c r="BA350" s="62"/>
      <c r="BB350" s="62"/>
      <c r="BC350" s="62">
        <v>1633</v>
      </c>
      <c r="BD350" s="62"/>
      <c r="BE350" s="62">
        <v>621</v>
      </c>
      <c r="BF350" s="62"/>
      <c r="BG350" s="62"/>
      <c r="BH350" s="62"/>
      <c r="BI350" s="62"/>
      <c r="BJ350" s="62"/>
      <c r="BK350" s="62"/>
      <c r="BL350" s="62"/>
      <c r="BM350" s="62">
        <v>1595</v>
      </c>
      <c r="BN350" s="62"/>
      <c r="BO350" s="62">
        <v>1116</v>
      </c>
      <c r="BP350" s="62"/>
      <c r="BQ350" s="62"/>
      <c r="BR350" s="62"/>
      <c r="BS350" s="62">
        <v>1844</v>
      </c>
      <c r="BT350" s="62"/>
      <c r="BU350" s="62"/>
      <c r="BV350" s="62"/>
      <c r="BW350" s="62"/>
      <c r="BX350" s="62"/>
      <c r="BY350" s="62"/>
      <c r="BZ350" s="62"/>
      <c r="CA350" s="62"/>
      <c r="CB350" s="62"/>
      <c r="CC350" s="62"/>
      <c r="CD350" s="62"/>
      <c r="CE350" s="62"/>
      <c r="CF350" s="62"/>
      <c r="CG350" s="62"/>
      <c r="CH350" s="62"/>
    </row>
    <row r="351" spans="1:86" s="11" customFormat="1" ht="15.75" x14ac:dyDescent="0.25">
      <c r="A351" s="1659"/>
      <c r="B351" s="62"/>
      <c r="C351" s="62" t="s">
        <v>1304</v>
      </c>
      <c r="D351" s="62">
        <v>11139</v>
      </c>
      <c r="E351" s="62"/>
      <c r="F351" s="62"/>
      <c r="G351" s="62"/>
      <c r="H351" s="62"/>
      <c r="I351" s="62"/>
      <c r="J351" s="62"/>
      <c r="K351" s="62"/>
      <c r="L351" s="62">
        <v>2470</v>
      </c>
      <c r="M351" s="62"/>
      <c r="N351" s="62"/>
      <c r="O351" s="62"/>
      <c r="P351" s="62"/>
      <c r="Q351" s="62"/>
      <c r="R351" s="62"/>
      <c r="S351" s="62">
        <v>1877</v>
      </c>
      <c r="T351" s="62">
        <v>1133</v>
      </c>
      <c r="U351" s="62"/>
      <c r="V351" s="62"/>
      <c r="W351" s="62"/>
      <c r="X351" s="62"/>
      <c r="Y351" s="62"/>
      <c r="Z351" s="62"/>
      <c r="AA351" s="62"/>
      <c r="AB351" s="62"/>
      <c r="AC351" s="62"/>
      <c r="AD351" s="62">
        <v>5015</v>
      </c>
      <c r="AE351" s="62"/>
      <c r="AF351" s="62"/>
      <c r="AG351" s="62"/>
      <c r="AH351" s="62"/>
      <c r="AI351" s="62">
        <v>0</v>
      </c>
      <c r="AJ351" s="62"/>
      <c r="AK351" s="62"/>
      <c r="AL351" s="62">
        <v>6594</v>
      </c>
      <c r="AM351" s="62">
        <v>6671</v>
      </c>
      <c r="AN351" s="62"/>
      <c r="AO351" s="62"/>
      <c r="AP351" s="62"/>
      <c r="AQ351" s="62"/>
      <c r="AR351" s="62"/>
      <c r="AS351" s="62"/>
      <c r="AT351" s="62"/>
      <c r="AU351" s="62"/>
      <c r="AV351" s="62"/>
      <c r="AW351" s="62"/>
      <c r="AX351" s="62"/>
      <c r="AY351" s="62"/>
      <c r="AZ351" s="62"/>
      <c r="BA351" s="62"/>
      <c r="BB351" s="62"/>
      <c r="BC351" s="62">
        <v>1924</v>
      </c>
      <c r="BD351" s="62"/>
      <c r="BE351" s="62">
        <v>1609</v>
      </c>
      <c r="BF351" s="62"/>
      <c r="BG351" s="62"/>
      <c r="BH351" s="62"/>
      <c r="BI351" s="62"/>
      <c r="BJ351" s="62">
        <v>25215</v>
      </c>
      <c r="BK351" s="62"/>
      <c r="BL351" s="62"/>
      <c r="BM351" s="62">
        <v>2898</v>
      </c>
      <c r="BN351" s="62"/>
      <c r="BO351" s="62">
        <v>2147</v>
      </c>
      <c r="BP351" s="62"/>
      <c r="BQ351" s="62"/>
      <c r="BR351" s="62"/>
      <c r="BS351" s="62">
        <v>3600</v>
      </c>
      <c r="BT351" s="62"/>
      <c r="BU351" s="62"/>
      <c r="BV351" s="62"/>
      <c r="BW351" s="62"/>
      <c r="BX351" s="62"/>
      <c r="BY351" s="62"/>
      <c r="BZ351" s="62"/>
      <c r="CA351" s="62"/>
      <c r="CB351" s="62"/>
      <c r="CC351" s="62"/>
      <c r="CD351" s="62"/>
      <c r="CE351" s="62"/>
      <c r="CF351" s="62"/>
      <c r="CG351" s="62"/>
      <c r="CH351" s="62"/>
    </row>
    <row r="352" spans="1:86" s="11" customFormat="1" ht="15.75" x14ac:dyDescent="0.25">
      <c r="A352" s="1659"/>
      <c r="B352" s="62" t="s">
        <v>1305</v>
      </c>
      <c r="C352" s="62" t="s">
        <v>1303</v>
      </c>
      <c r="D352" s="62">
        <v>0</v>
      </c>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v>3853</v>
      </c>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row>
    <row r="353" spans="1:86" s="11" customFormat="1" ht="15.75" x14ac:dyDescent="0.25">
      <c r="A353" s="1659"/>
      <c r="B353" s="62"/>
      <c r="C353" s="62" t="s">
        <v>1304</v>
      </c>
      <c r="D353" s="62">
        <v>0</v>
      </c>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v>208</v>
      </c>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v>4118</v>
      </c>
      <c r="BK353" s="62"/>
      <c r="BL353" s="62"/>
      <c r="BM353" s="62"/>
      <c r="BN353" s="62"/>
      <c r="BO353" s="62"/>
      <c r="BP353" s="62"/>
      <c r="BQ353" s="62"/>
      <c r="BR353" s="62"/>
      <c r="BS353" s="62">
        <v>331</v>
      </c>
      <c r="BT353" s="62"/>
      <c r="BU353" s="62"/>
      <c r="BV353" s="62"/>
      <c r="BW353" s="62"/>
      <c r="BX353" s="62"/>
      <c r="BY353" s="62"/>
      <c r="BZ353" s="62"/>
      <c r="CA353" s="62"/>
      <c r="CB353" s="62"/>
      <c r="CC353" s="62"/>
      <c r="CD353" s="62"/>
      <c r="CE353" s="62"/>
      <c r="CF353" s="62"/>
      <c r="CG353" s="62"/>
      <c r="CH353" s="62"/>
    </row>
    <row r="354" spans="1:86" s="11" customFormat="1" ht="15.75" x14ac:dyDescent="0.25">
      <c r="A354" s="1659"/>
      <c r="B354" s="62" t="s">
        <v>1306</v>
      </c>
      <c r="C354" s="62" t="s">
        <v>1303</v>
      </c>
      <c r="D354" s="62">
        <v>97</v>
      </c>
      <c r="E354" s="62"/>
      <c r="F354" s="62"/>
      <c r="G354" s="62"/>
      <c r="H354" s="62"/>
      <c r="I354" s="62"/>
      <c r="J354" s="62"/>
      <c r="K354" s="62"/>
      <c r="L354" s="62">
        <v>1014</v>
      </c>
      <c r="M354" s="62"/>
      <c r="N354" s="62"/>
      <c r="O354" s="62"/>
      <c r="P354" s="62"/>
      <c r="Q354" s="62"/>
      <c r="R354" s="62"/>
      <c r="S354" s="62">
        <v>24</v>
      </c>
      <c r="T354" s="62">
        <v>156</v>
      </c>
      <c r="U354" s="62"/>
      <c r="V354" s="62"/>
      <c r="W354" s="62"/>
      <c r="X354" s="62"/>
      <c r="Y354" s="62"/>
      <c r="Z354" s="62"/>
      <c r="AA354" s="62"/>
      <c r="AB354" s="62"/>
      <c r="AC354" s="62"/>
      <c r="AD354" s="62">
        <v>2211</v>
      </c>
      <c r="AE354" s="62"/>
      <c r="AF354" s="62"/>
      <c r="AG354" s="62"/>
      <c r="AH354" s="62"/>
      <c r="AI354" s="62">
        <v>20</v>
      </c>
      <c r="AJ354" s="62"/>
      <c r="AK354" s="62"/>
      <c r="AL354" s="62">
        <v>2010</v>
      </c>
      <c r="AM354" s="62">
        <v>2421</v>
      </c>
      <c r="AN354" s="62"/>
      <c r="AO354" s="62"/>
      <c r="AP354" s="62"/>
      <c r="AQ354" s="62">
        <v>51570</v>
      </c>
      <c r="AR354" s="62"/>
      <c r="AS354" s="62"/>
      <c r="AT354" s="62"/>
      <c r="AU354" s="62"/>
      <c r="AV354" s="62"/>
      <c r="AW354" s="62"/>
      <c r="AX354" s="62"/>
      <c r="AY354" s="62"/>
      <c r="AZ354" s="62"/>
      <c r="BA354" s="62"/>
      <c r="BB354" s="62"/>
      <c r="BC354" s="62">
        <v>1014</v>
      </c>
      <c r="BD354" s="62"/>
      <c r="BE354" s="62">
        <v>501</v>
      </c>
      <c r="BF354" s="62">
        <v>635</v>
      </c>
      <c r="BG354" s="62"/>
      <c r="BH354" s="62"/>
      <c r="BI354" s="62"/>
      <c r="BJ354" s="62"/>
      <c r="BK354" s="62"/>
      <c r="BL354" s="62"/>
      <c r="BM354" s="62">
        <v>1009</v>
      </c>
      <c r="BN354" s="62"/>
      <c r="BO354" s="62">
        <v>122</v>
      </c>
      <c r="BP354" s="62"/>
      <c r="BQ354" s="62"/>
      <c r="BR354" s="62"/>
      <c r="BS354" s="62">
        <v>1045</v>
      </c>
      <c r="BT354" s="62"/>
      <c r="BU354" s="62"/>
      <c r="BV354" s="62"/>
      <c r="BW354" s="62"/>
      <c r="BX354" s="62"/>
      <c r="BY354" s="62"/>
      <c r="BZ354" s="62"/>
      <c r="CA354" s="62"/>
      <c r="CB354" s="62"/>
      <c r="CC354" s="62"/>
      <c r="CD354" s="62"/>
      <c r="CE354" s="62"/>
      <c r="CF354" s="62"/>
      <c r="CG354" s="62"/>
      <c r="CH354" s="62"/>
    </row>
    <row r="355" spans="1:86" s="11" customFormat="1" ht="15.75" x14ac:dyDescent="0.25">
      <c r="A355" s="1659"/>
      <c r="B355" s="62"/>
      <c r="C355" s="62" t="s">
        <v>1304</v>
      </c>
      <c r="D355" s="62">
        <v>11010</v>
      </c>
      <c r="E355" s="62"/>
      <c r="F355" s="62"/>
      <c r="G355" s="62"/>
      <c r="H355" s="62"/>
      <c r="I355" s="62"/>
      <c r="J355" s="62"/>
      <c r="K355" s="62"/>
      <c r="L355" s="62">
        <v>3356</v>
      </c>
      <c r="M355" s="62"/>
      <c r="N355" s="62"/>
      <c r="O355" s="62"/>
      <c r="P355" s="62"/>
      <c r="Q355" s="62"/>
      <c r="R355" s="62"/>
      <c r="S355" s="62">
        <v>767</v>
      </c>
      <c r="T355" s="62">
        <v>2284</v>
      </c>
      <c r="U355" s="62"/>
      <c r="V355" s="62"/>
      <c r="W355" s="62"/>
      <c r="X355" s="62"/>
      <c r="Y355" s="62"/>
      <c r="Z355" s="62"/>
      <c r="AA355" s="62"/>
      <c r="AB355" s="62"/>
      <c r="AC355" s="62"/>
      <c r="AD355" s="62">
        <v>10526</v>
      </c>
      <c r="AE355" s="62"/>
      <c r="AF355" s="62"/>
      <c r="AG355" s="62"/>
      <c r="AH355" s="62"/>
      <c r="AI355" s="62">
        <v>2025</v>
      </c>
      <c r="AJ355" s="62"/>
      <c r="AK355" s="62"/>
      <c r="AL355" s="62">
        <v>4941</v>
      </c>
      <c r="AM355" s="62">
        <v>8568</v>
      </c>
      <c r="AN355" s="62"/>
      <c r="AO355" s="62"/>
      <c r="AP355" s="62"/>
      <c r="AQ355" s="62"/>
      <c r="AR355" s="62"/>
      <c r="AS355" s="62"/>
      <c r="AT355" s="62"/>
      <c r="AU355" s="62"/>
      <c r="AV355" s="62"/>
      <c r="AW355" s="62"/>
      <c r="AX355" s="62"/>
      <c r="AY355" s="62"/>
      <c r="AZ355" s="62"/>
      <c r="BA355" s="62"/>
      <c r="BB355" s="62"/>
      <c r="BC355" s="62"/>
      <c r="BD355" s="62"/>
      <c r="BE355" s="62">
        <v>3802</v>
      </c>
      <c r="BF355" s="62">
        <v>2461</v>
      </c>
      <c r="BG355" s="62"/>
      <c r="BH355" s="62"/>
      <c r="BI355" s="62"/>
      <c r="BJ355" s="62">
        <v>74356</v>
      </c>
      <c r="BK355" s="62"/>
      <c r="BL355" s="62"/>
      <c r="BM355" s="62">
        <v>4813</v>
      </c>
      <c r="BN355" s="62"/>
      <c r="BO355" s="62">
        <v>729</v>
      </c>
      <c r="BP355" s="62"/>
      <c r="BQ355" s="62"/>
      <c r="BR355" s="62"/>
      <c r="BS355" s="62">
        <v>16834</v>
      </c>
      <c r="BT355" s="62"/>
      <c r="BU355" s="62"/>
      <c r="BV355" s="62"/>
      <c r="BW355" s="62"/>
      <c r="BX355" s="62"/>
      <c r="BY355" s="62"/>
      <c r="BZ355" s="62"/>
      <c r="CA355" s="62"/>
      <c r="CB355" s="62"/>
      <c r="CC355" s="62"/>
      <c r="CD355" s="62"/>
      <c r="CE355" s="62"/>
      <c r="CF355" s="62"/>
      <c r="CG355" s="62"/>
      <c r="CH355" s="62"/>
    </row>
    <row r="356" spans="1:86" s="11" customFormat="1" ht="15.75" x14ac:dyDescent="0.25">
      <c r="A356" s="1659"/>
      <c r="B356" s="62" t="s">
        <v>1307</v>
      </c>
      <c r="C356" s="62" t="s">
        <v>1303</v>
      </c>
      <c r="D356" s="62">
        <v>120</v>
      </c>
      <c r="E356" s="62"/>
      <c r="F356" s="62"/>
      <c r="G356" s="62"/>
      <c r="H356" s="62"/>
      <c r="I356" s="62"/>
      <c r="J356" s="62"/>
      <c r="K356" s="62"/>
      <c r="L356" s="62"/>
      <c r="M356" s="62"/>
      <c r="N356" s="62"/>
      <c r="O356" s="62"/>
      <c r="P356" s="62"/>
      <c r="Q356" s="62"/>
      <c r="R356" s="62"/>
      <c r="S356" s="62">
        <v>1258</v>
      </c>
      <c r="T356" s="62">
        <v>358</v>
      </c>
      <c r="U356" s="62"/>
      <c r="V356" s="62"/>
      <c r="W356" s="62"/>
      <c r="X356" s="62"/>
      <c r="Y356" s="62"/>
      <c r="Z356" s="62"/>
      <c r="AA356" s="62"/>
      <c r="AB356" s="62"/>
      <c r="AC356" s="62"/>
      <c r="AD356" s="62">
        <v>256</v>
      </c>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v>2362</v>
      </c>
      <c r="BN356" s="62"/>
      <c r="BO356" s="62"/>
      <c r="BP356" s="62"/>
      <c r="BQ356" s="62"/>
      <c r="BR356" s="62"/>
      <c r="BS356" s="62"/>
      <c r="BT356" s="62"/>
      <c r="BU356" s="62"/>
      <c r="BV356" s="62"/>
      <c r="BW356" s="62"/>
      <c r="BX356" s="62"/>
      <c r="BY356" s="62"/>
      <c r="BZ356" s="62"/>
      <c r="CA356" s="62"/>
      <c r="CB356" s="62"/>
      <c r="CC356" s="62"/>
      <c r="CD356" s="62"/>
      <c r="CE356" s="62"/>
      <c r="CF356" s="62"/>
      <c r="CG356" s="62"/>
      <c r="CH356" s="62"/>
    </row>
    <row r="357" spans="1:86" s="11" customFormat="1" ht="15.75" x14ac:dyDescent="0.25">
      <c r="A357" s="1660"/>
      <c r="B357" s="62"/>
      <c r="C357" s="62" t="s">
        <v>1304</v>
      </c>
      <c r="D357" s="62">
        <v>351</v>
      </c>
      <c r="E357" s="62"/>
      <c r="F357" s="62"/>
      <c r="G357" s="62"/>
      <c r="H357" s="62"/>
      <c r="I357" s="62"/>
      <c r="J357" s="62"/>
      <c r="K357" s="62"/>
      <c r="L357" s="62"/>
      <c r="M357" s="62"/>
      <c r="N357" s="62"/>
      <c r="O357" s="62"/>
      <c r="P357" s="62"/>
      <c r="Q357" s="62"/>
      <c r="R357" s="62"/>
      <c r="S357" s="62">
        <v>2356</v>
      </c>
      <c r="T357" s="62">
        <v>4457</v>
      </c>
      <c r="U357" s="62"/>
      <c r="V357" s="62"/>
      <c r="W357" s="62"/>
      <c r="X357" s="62"/>
      <c r="Y357" s="62"/>
      <c r="Z357" s="62"/>
      <c r="AA357" s="62"/>
      <c r="AB357" s="62"/>
      <c r="AC357" s="62"/>
      <c r="AD357" s="62">
        <v>625</v>
      </c>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v>2158</v>
      </c>
      <c r="BN357" s="62"/>
      <c r="BO357" s="62"/>
      <c r="BP357" s="62"/>
      <c r="BQ357" s="62"/>
      <c r="BR357" s="62"/>
      <c r="BS357" s="62"/>
      <c r="BT357" s="62"/>
      <c r="BU357" s="62"/>
      <c r="BV357" s="62"/>
      <c r="BW357" s="62"/>
      <c r="BX357" s="62"/>
      <c r="BY357" s="62"/>
      <c r="BZ357" s="62"/>
      <c r="CA357" s="62"/>
      <c r="CB357" s="62"/>
      <c r="CC357" s="62"/>
      <c r="CD357" s="62"/>
      <c r="CE357" s="62"/>
      <c r="CF357" s="62"/>
      <c r="CG357" s="62"/>
      <c r="CH357" s="62"/>
    </row>
    <row r="358" spans="1:86" s="47" customFormat="1" ht="15.75" x14ac:dyDescent="0.25">
      <c r="A358" s="1684" t="s">
        <v>4708</v>
      </c>
      <c r="B358" s="400" t="s">
        <v>1302</v>
      </c>
      <c r="C358" s="400" t="s">
        <v>1303</v>
      </c>
      <c r="D358" s="400">
        <f>2453+3431+1193</f>
        <v>7077</v>
      </c>
      <c r="E358" s="400">
        <v>2015</v>
      </c>
      <c r="F358" s="400"/>
      <c r="G358" s="400">
        <v>2005</v>
      </c>
      <c r="H358" s="400">
        <v>1080</v>
      </c>
      <c r="I358" s="400"/>
      <c r="J358" s="400"/>
      <c r="K358" s="400"/>
      <c r="L358" s="400">
        <v>2040</v>
      </c>
      <c r="M358" s="400">
        <v>1650</v>
      </c>
      <c r="N358" s="400">
        <f>31228+9721</f>
        <v>40949</v>
      </c>
      <c r="O358" s="400"/>
      <c r="P358" s="400">
        <f>2483+3538</f>
        <v>6021</v>
      </c>
      <c r="Q358" s="400">
        <f>31228+5138</f>
        <v>36366</v>
      </c>
      <c r="R358" s="400">
        <v>7393</v>
      </c>
      <c r="S358" s="400"/>
      <c r="T358" s="400"/>
      <c r="U358" s="400"/>
      <c r="V358" s="400"/>
      <c r="W358" s="400"/>
      <c r="X358" s="400"/>
      <c r="Y358" s="400"/>
      <c r="Z358" s="400"/>
      <c r="AA358" s="400"/>
      <c r="AB358" s="400"/>
      <c r="AC358" s="400">
        <f>13642+22238</f>
        <v>35880</v>
      </c>
      <c r="AD358" s="400"/>
      <c r="AE358" s="400"/>
      <c r="AF358" s="400"/>
      <c r="AG358" s="400"/>
      <c r="AH358" s="400"/>
      <c r="AI358" s="400"/>
      <c r="AJ358" s="400"/>
      <c r="AK358" s="400"/>
      <c r="AL358" s="400">
        <f>29428+7466</f>
        <v>36894</v>
      </c>
      <c r="AM358" s="400">
        <f>31228+11585</f>
        <v>42813</v>
      </c>
      <c r="AN358" s="400"/>
      <c r="AO358" s="400"/>
      <c r="AP358" s="400"/>
      <c r="AQ358" s="400">
        <f>65706+22238</f>
        <v>87944</v>
      </c>
      <c r="AR358" s="400"/>
      <c r="AS358" s="400"/>
      <c r="AT358" s="400"/>
      <c r="AU358" s="400"/>
      <c r="AV358" s="400"/>
      <c r="AW358" s="400"/>
      <c r="AX358" s="400"/>
      <c r="AY358" s="400"/>
      <c r="AZ358" s="400"/>
      <c r="BA358" s="400"/>
      <c r="BB358" s="400"/>
      <c r="BC358" s="400"/>
      <c r="BD358" s="400"/>
      <c r="BE358" s="400"/>
      <c r="BF358" s="400"/>
      <c r="BG358" s="400"/>
      <c r="BH358" s="400">
        <v>1311</v>
      </c>
      <c r="BI358" s="400"/>
      <c r="BJ358" s="400"/>
      <c r="BK358" s="400"/>
      <c r="BL358" s="400"/>
      <c r="BM358" s="400">
        <f>29819+7393+1957</f>
        <v>39169</v>
      </c>
      <c r="BN358" s="400"/>
      <c r="BO358" s="400"/>
      <c r="BP358" s="400"/>
      <c r="BQ358" s="400"/>
      <c r="BR358" s="400"/>
      <c r="BS358" s="400"/>
      <c r="BT358" s="400"/>
      <c r="BU358" s="400"/>
      <c r="BV358" s="400"/>
      <c r="BW358" s="400"/>
      <c r="BX358" s="400"/>
      <c r="BY358" s="400"/>
      <c r="BZ358" s="400"/>
      <c r="CA358" s="400"/>
      <c r="CB358" s="400"/>
      <c r="CC358" s="400"/>
      <c r="CD358" s="400"/>
      <c r="CE358" s="400"/>
      <c r="CF358" s="400"/>
      <c r="CG358" s="400"/>
      <c r="CH358" s="400"/>
    </row>
    <row r="359" spans="1:86" s="47" customFormat="1" ht="15.75" x14ac:dyDescent="0.25">
      <c r="A359" s="1684"/>
      <c r="B359" s="400"/>
      <c r="C359" s="400" t="s">
        <v>1304</v>
      </c>
      <c r="D359" s="400"/>
      <c r="E359" s="400"/>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BR359" s="400"/>
      <c r="BS359" s="400"/>
      <c r="BT359" s="400"/>
      <c r="BU359" s="400"/>
      <c r="BV359" s="400"/>
      <c r="BW359" s="400"/>
      <c r="BX359" s="400"/>
      <c r="BY359" s="400"/>
      <c r="BZ359" s="400"/>
      <c r="CA359" s="400"/>
      <c r="CB359" s="400"/>
      <c r="CC359" s="400"/>
      <c r="CD359" s="400"/>
      <c r="CE359" s="400"/>
      <c r="CF359" s="400"/>
      <c r="CG359" s="400"/>
      <c r="CH359" s="400"/>
    </row>
    <row r="360" spans="1:86" s="47" customFormat="1" ht="15.75" x14ac:dyDescent="0.25">
      <c r="A360" s="1684"/>
      <c r="B360" s="400" t="s">
        <v>1305</v>
      </c>
      <c r="C360" s="400" t="s">
        <v>1303</v>
      </c>
      <c r="D360" s="400"/>
      <c r="E360" s="400"/>
      <c r="F360" s="400"/>
      <c r="G360" s="400"/>
      <c r="H360" s="400"/>
      <c r="I360" s="400"/>
      <c r="J360" s="400"/>
      <c r="K360" s="400"/>
      <c r="L360" s="400"/>
      <c r="M360" s="400"/>
      <c r="N360" s="400"/>
      <c r="O360" s="400"/>
      <c r="P360" s="400"/>
      <c r="Q360" s="400"/>
      <c r="R360" s="400"/>
      <c r="S360" s="400"/>
      <c r="T360" s="400"/>
      <c r="U360" s="400"/>
      <c r="V360" s="400"/>
      <c r="W360" s="400"/>
      <c r="X360" s="400"/>
      <c r="Y360" s="400"/>
      <c r="Z360" s="400"/>
      <c r="AA360" s="400"/>
      <c r="AB360" s="400"/>
      <c r="AC360" s="400"/>
      <c r="AD360" s="400"/>
      <c r="AE360" s="400"/>
      <c r="AF360" s="400"/>
      <c r="AG360" s="400"/>
      <c r="AH360" s="400"/>
      <c r="AI360" s="400"/>
      <c r="AJ360" s="400"/>
      <c r="AK360" s="400"/>
      <c r="AL360" s="400"/>
      <c r="AM360" s="400"/>
      <c r="AN360" s="400"/>
      <c r="AO360" s="400"/>
      <c r="AP360" s="400"/>
      <c r="AQ360" s="400">
        <v>13512</v>
      </c>
      <c r="AR360" s="400"/>
      <c r="AS360" s="400"/>
      <c r="AT360" s="400"/>
      <c r="AU360" s="400"/>
      <c r="AV360" s="400"/>
      <c r="AW360" s="400"/>
      <c r="AX360" s="400"/>
      <c r="AY360" s="400"/>
      <c r="AZ360" s="400"/>
      <c r="BA360" s="400"/>
      <c r="BB360" s="400"/>
      <c r="BC360" s="400"/>
      <c r="BD360" s="400"/>
      <c r="BE360" s="400"/>
      <c r="BF360" s="400"/>
      <c r="BG360" s="400"/>
      <c r="BH360" s="400"/>
      <c r="BI360" s="400"/>
      <c r="BJ360" s="400"/>
      <c r="BK360" s="400"/>
      <c r="BL360" s="400"/>
      <c r="BM360" s="400"/>
      <c r="BN360" s="400"/>
      <c r="BO360" s="400"/>
      <c r="BP360" s="400"/>
      <c r="BQ360" s="400"/>
      <c r="BR360" s="400"/>
      <c r="BS360" s="400"/>
      <c r="BT360" s="400"/>
      <c r="BU360" s="400"/>
      <c r="BV360" s="400"/>
      <c r="BW360" s="400"/>
      <c r="BX360" s="400"/>
      <c r="BY360" s="400"/>
      <c r="BZ360" s="400"/>
      <c r="CA360" s="400"/>
      <c r="CB360" s="400"/>
      <c r="CC360" s="400"/>
      <c r="CD360" s="400"/>
      <c r="CE360" s="400"/>
      <c r="CF360" s="400"/>
      <c r="CG360" s="400"/>
      <c r="CH360" s="400"/>
    </row>
    <row r="361" spans="1:86" s="47" customFormat="1" ht="15.75" x14ac:dyDescent="0.25">
      <c r="A361" s="1684"/>
      <c r="B361" s="400"/>
      <c r="C361" s="400" t="s">
        <v>1304</v>
      </c>
      <c r="D361" s="400"/>
      <c r="E361" s="400"/>
      <c r="F361" s="400"/>
      <c r="G361" s="400"/>
      <c r="H361" s="400"/>
      <c r="I361" s="400"/>
      <c r="J361" s="400"/>
      <c r="K361" s="400"/>
      <c r="L361" s="400"/>
      <c r="M361" s="400"/>
      <c r="N361" s="400"/>
      <c r="O361" s="400"/>
      <c r="P361" s="400"/>
      <c r="Q361" s="400"/>
      <c r="R361" s="400"/>
      <c r="S361" s="400"/>
      <c r="T361" s="400"/>
      <c r="U361" s="400"/>
      <c r="V361" s="400"/>
      <c r="W361" s="400"/>
      <c r="X361" s="400"/>
      <c r="Y361" s="400"/>
      <c r="Z361" s="400"/>
      <c r="AA361" s="400"/>
      <c r="AB361" s="400"/>
      <c r="AC361" s="400"/>
      <c r="AD361" s="400"/>
      <c r="AE361" s="400"/>
      <c r="AF361" s="400"/>
      <c r="AG361" s="400"/>
      <c r="AH361" s="400"/>
      <c r="AI361" s="400"/>
      <c r="AJ361" s="400"/>
      <c r="AK361" s="400"/>
      <c r="AL361" s="400"/>
      <c r="AM361" s="400"/>
      <c r="AN361" s="400"/>
      <c r="AO361" s="400"/>
      <c r="AP361" s="400"/>
      <c r="AQ361" s="400"/>
      <c r="AR361" s="400"/>
      <c r="AS361" s="400"/>
      <c r="AT361" s="400"/>
      <c r="AU361" s="400"/>
      <c r="AV361" s="400"/>
      <c r="AW361" s="400"/>
      <c r="AX361" s="400"/>
      <c r="AY361" s="400"/>
      <c r="AZ361" s="400"/>
      <c r="BA361" s="400"/>
      <c r="BB361" s="400"/>
      <c r="BC361" s="400"/>
      <c r="BD361" s="400"/>
      <c r="BE361" s="400"/>
      <c r="BF361" s="400"/>
      <c r="BG361" s="400"/>
      <c r="BH361" s="400"/>
      <c r="BI361" s="400"/>
      <c r="BJ361" s="400"/>
      <c r="BK361" s="400"/>
      <c r="BL361" s="400"/>
      <c r="BM361" s="400"/>
      <c r="BN361" s="400"/>
      <c r="BO361" s="400"/>
      <c r="BP361" s="400"/>
      <c r="BQ361" s="400"/>
      <c r="BR361" s="400"/>
      <c r="BS361" s="400"/>
      <c r="BT361" s="400"/>
      <c r="BU361" s="400"/>
      <c r="BV361" s="400"/>
      <c r="BW361" s="400"/>
      <c r="BX361" s="400"/>
      <c r="BY361" s="400"/>
      <c r="BZ361" s="400"/>
      <c r="CA361" s="400"/>
      <c r="CB361" s="400"/>
      <c r="CC361" s="400"/>
      <c r="CD361" s="400"/>
      <c r="CE361" s="400"/>
      <c r="CF361" s="400"/>
      <c r="CG361" s="400"/>
      <c r="CH361" s="400"/>
    </row>
    <row r="362" spans="1:86" s="47" customFormat="1" ht="15.75" x14ac:dyDescent="0.25">
      <c r="A362" s="1684"/>
      <c r="B362" s="400" t="s">
        <v>1306</v>
      </c>
      <c r="C362" s="400" t="s">
        <v>1303</v>
      </c>
      <c r="D362" s="400">
        <v>1600</v>
      </c>
      <c r="E362" s="400">
        <v>2986</v>
      </c>
      <c r="F362" s="400"/>
      <c r="G362" s="400">
        <v>1518</v>
      </c>
      <c r="H362" s="400">
        <v>850</v>
      </c>
      <c r="I362" s="400"/>
      <c r="J362" s="400"/>
      <c r="K362" s="400"/>
      <c r="L362" s="400">
        <v>2612</v>
      </c>
      <c r="M362" s="400">
        <v>2068</v>
      </c>
      <c r="N362" s="400">
        <v>1544</v>
      </c>
      <c r="O362" s="400"/>
      <c r="P362" s="400">
        <v>540</v>
      </c>
      <c r="Q362" s="400">
        <v>650</v>
      </c>
      <c r="R362" s="400">
        <v>1589</v>
      </c>
      <c r="S362" s="400"/>
      <c r="T362" s="400"/>
      <c r="U362" s="400"/>
      <c r="V362" s="400"/>
      <c r="W362" s="400"/>
      <c r="X362" s="400"/>
      <c r="Y362" s="400"/>
      <c r="Z362" s="400"/>
      <c r="AA362" s="400"/>
      <c r="AB362" s="400"/>
      <c r="AC362" s="400"/>
      <c r="AD362" s="400"/>
      <c r="AE362" s="400"/>
      <c r="AF362" s="400"/>
      <c r="AG362" s="400"/>
      <c r="AH362" s="400"/>
      <c r="AI362" s="400"/>
      <c r="AJ362" s="400"/>
      <c r="AK362" s="400"/>
      <c r="AL362" s="400">
        <v>2096</v>
      </c>
      <c r="AM362" s="400">
        <v>1566</v>
      </c>
      <c r="AN362" s="400"/>
      <c r="AO362" s="400"/>
      <c r="AP362" s="400"/>
      <c r="AQ362" s="400">
        <v>36824</v>
      </c>
      <c r="AR362" s="400"/>
      <c r="AS362" s="400"/>
      <c r="AT362" s="400"/>
      <c r="AU362" s="400"/>
      <c r="AV362" s="400"/>
      <c r="AW362" s="400"/>
      <c r="AX362" s="400"/>
      <c r="AY362" s="400"/>
      <c r="AZ362" s="400"/>
      <c r="BA362" s="400"/>
      <c r="BB362" s="400"/>
      <c r="BC362" s="400"/>
      <c r="BD362" s="400"/>
      <c r="BE362" s="400"/>
      <c r="BF362" s="400"/>
      <c r="BG362" s="400"/>
      <c r="BH362" s="400">
        <v>170</v>
      </c>
      <c r="BI362" s="400"/>
      <c r="BJ362" s="400"/>
      <c r="BK362" s="400"/>
      <c r="BL362" s="400"/>
      <c r="BM362" s="400">
        <v>3625</v>
      </c>
      <c r="BN362" s="400"/>
      <c r="BO362" s="400"/>
      <c r="BP362" s="400"/>
      <c r="BQ362" s="400"/>
      <c r="BR362" s="400"/>
      <c r="BS362" s="400"/>
      <c r="BT362" s="400"/>
      <c r="BU362" s="400"/>
      <c r="BV362" s="400"/>
      <c r="BW362" s="400"/>
      <c r="BX362" s="400"/>
      <c r="BY362" s="400"/>
      <c r="BZ362" s="400"/>
      <c r="CA362" s="400"/>
      <c r="CB362" s="400"/>
      <c r="CC362" s="400"/>
      <c r="CD362" s="400"/>
      <c r="CE362" s="400"/>
      <c r="CF362" s="400"/>
      <c r="CG362" s="400"/>
      <c r="CH362" s="400"/>
    </row>
    <row r="363" spans="1:86" s="47" customFormat="1" ht="15.75" x14ac:dyDescent="0.25">
      <c r="A363" s="1684"/>
      <c r="B363" s="400"/>
      <c r="C363" s="400" t="s">
        <v>1304</v>
      </c>
      <c r="D363" s="400"/>
      <c r="E363" s="400"/>
      <c r="F363" s="400"/>
      <c r="G363" s="400"/>
      <c r="H363" s="400"/>
      <c r="I363" s="400"/>
      <c r="J363" s="400"/>
      <c r="K363" s="400"/>
      <c r="L363" s="400"/>
      <c r="M363" s="400"/>
      <c r="N363" s="400"/>
      <c r="O363" s="400"/>
      <c r="P363" s="400"/>
      <c r="Q363" s="400"/>
      <c r="R363" s="400"/>
      <c r="S363" s="400"/>
      <c r="T363" s="400"/>
      <c r="U363" s="400"/>
      <c r="V363" s="400"/>
      <c r="W363" s="400"/>
      <c r="X363" s="400"/>
      <c r="Y363" s="400"/>
      <c r="Z363" s="400"/>
      <c r="AA363" s="400"/>
      <c r="AB363" s="400"/>
      <c r="AC363" s="400"/>
      <c r="AD363" s="400"/>
      <c r="AE363" s="400"/>
      <c r="AF363" s="400"/>
      <c r="AG363" s="400"/>
      <c r="AH363" s="400"/>
      <c r="AI363" s="400"/>
      <c r="AJ363" s="400"/>
      <c r="AK363" s="400"/>
      <c r="AL363" s="400"/>
      <c r="AM363" s="400"/>
      <c r="AN363" s="400"/>
      <c r="AO363" s="400"/>
      <c r="AP363" s="400"/>
      <c r="AQ363" s="400"/>
      <c r="AR363" s="400"/>
      <c r="AS363" s="400"/>
      <c r="AT363" s="400"/>
      <c r="AU363" s="400"/>
      <c r="AV363" s="400"/>
      <c r="AW363" s="400"/>
      <c r="AX363" s="400"/>
      <c r="AY363" s="400"/>
      <c r="AZ363" s="400"/>
      <c r="BA363" s="400"/>
      <c r="BB363" s="400"/>
      <c r="BC363" s="400"/>
      <c r="BD363" s="400"/>
      <c r="BE363" s="400"/>
      <c r="BF363" s="400"/>
      <c r="BG363" s="400"/>
      <c r="BH363" s="400"/>
      <c r="BI363" s="400"/>
      <c r="BJ363" s="400"/>
      <c r="BK363" s="400"/>
      <c r="BL363" s="400"/>
      <c r="BM363" s="400"/>
      <c r="BN363" s="400"/>
      <c r="BO363" s="400"/>
      <c r="BP363" s="400"/>
      <c r="BQ363" s="400"/>
      <c r="BR363" s="400"/>
      <c r="BS363" s="400"/>
      <c r="BT363" s="400"/>
      <c r="BU363" s="400"/>
      <c r="BV363" s="400"/>
      <c r="BW363" s="400"/>
      <c r="BX363" s="400"/>
      <c r="BY363" s="400"/>
      <c r="BZ363" s="400"/>
      <c r="CA363" s="400"/>
      <c r="CB363" s="400"/>
      <c r="CC363" s="400"/>
      <c r="CD363" s="400"/>
      <c r="CE363" s="400"/>
      <c r="CF363" s="400"/>
      <c r="CG363" s="400"/>
      <c r="CH363" s="400"/>
    </row>
    <row r="364" spans="1:86" s="11" customFormat="1" ht="15.75" x14ac:dyDescent="0.25">
      <c r="A364" s="1664" t="s">
        <v>4343</v>
      </c>
      <c r="B364" s="62" t="s">
        <v>1302</v>
      </c>
      <c r="C364" s="62" t="s">
        <v>1303</v>
      </c>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row>
    <row r="365" spans="1:86" s="11" customFormat="1" ht="15.75" x14ac:dyDescent="0.25">
      <c r="A365" s="1664"/>
      <c r="B365" s="62"/>
      <c r="C365" s="62" t="s">
        <v>1304</v>
      </c>
      <c r="D365" s="62">
        <v>540</v>
      </c>
      <c r="E365" s="62"/>
      <c r="F365" s="62"/>
      <c r="G365" s="62">
        <v>240</v>
      </c>
      <c r="H365" s="62"/>
      <c r="I365" s="62"/>
      <c r="J365" s="62"/>
      <c r="K365" s="62"/>
      <c r="L365" s="62">
        <v>1920</v>
      </c>
      <c r="M365" s="62"/>
      <c r="N365" s="62"/>
      <c r="O365" s="62"/>
      <c r="P365" s="62"/>
      <c r="Q365" s="62"/>
      <c r="R365" s="62"/>
      <c r="S365" s="62">
        <v>720</v>
      </c>
      <c r="T365" s="62">
        <v>1740</v>
      </c>
      <c r="U365" s="62"/>
      <c r="V365" s="62"/>
      <c r="W365" s="62"/>
      <c r="X365" s="62"/>
      <c r="Y365" s="62">
        <v>480</v>
      </c>
      <c r="Z365" s="62"/>
      <c r="AA365" s="62"/>
      <c r="AB365" s="62"/>
      <c r="AC365" s="62"/>
      <c r="AD365" s="62">
        <v>1680</v>
      </c>
      <c r="AE365" s="62"/>
      <c r="AF365" s="62"/>
      <c r="AG365" s="62"/>
      <c r="AH365" s="62"/>
      <c r="AI365" s="62"/>
      <c r="AJ365" s="62"/>
      <c r="AK365" s="62"/>
      <c r="AL365" s="62">
        <v>1980</v>
      </c>
      <c r="AM365" s="62">
        <v>2376</v>
      </c>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v>14942</v>
      </c>
      <c r="BK365" s="62"/>
      <c r="BL365" s="62"/>
      <c r="BM365" s="62">
        <v>216</v>
      </c>
      <c r="BN365" s="62"/>
      <c r="BO365" s="62">
        <v>840</v>
      </c>
      <c r="BP365" s="62"/>
      <c r="BQ365" s="62"/>
      <c r="BR365" s="62"/>
      <c r="BS365" s="62">
        <v>1200</v>
      </c>
      <c r="BT365" s="62"/>
      <c r="BU365" s="62"/>
      <c r="BV365" s="62"/>
      <c r="BW365" s="62">
        <v>660</v>
      </c>
      <c r="BX365" s="62"/>
      <c r="BY365" s="62"/>
      <c r="BZ365" s="62"/>
      <c r="CA365" s="62"/>
      <c r="CB365" s="62"/>
      <c r="CC365" s="62"/>
      <c r="CD365" s="62"/>
      <c r="CE365" s="62"/>
      <c r="CF365" s="62"/>
      <c r="CG365" s="62"/>
      <c r="CH365" s="62"/>
    </row>
    <row r="366" spans="1:86" s="11" customFormat="1" ht="15.75" x14ac:dyDescent="0.25">
      <c r="A366" s="1664"/>
      <c r="B366" s="62" t="s">
        <v>1305</v>
      </c>
      <c r="C366" s="62" t="s">
        <v>1303</v>
      </c>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row>
    <row r="367" spans="1:86" s="11" customFormat="1" ht="15.75" x14ac:dyDescent="0.25">
      <c r="A367" s="1664"/>
      <c r="B367" s="62"/>
      <c r="C367" s="62" t="s">
        <v>1304</v>
      </c>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v>9816</v>
      </c>
      <c r="BK367" s="62"/>
      <c r="BL367" s="62"/>
      <c r="BM367" s="62"/>
      <c r="BN367" s="62"/>
      <c r="BO367" s="62">
        <v>8</v>
      </c>
      <c r="BP367" s="62"/>
      <c r="BQ367" s="62"/>
      <c r="BR367" s="62"/>
      <c r="BS367" s="62">
        <v>20</v>
      </c>
      <c r="BT367" s="62"/>
      <c r="BU367" s="62"/>
      <c r="BV367" s="62"/>
      <c r="BW367" s="62"/>
      <c r="BX367" s="62"/>
      <c r="BY367" s="62"/>
      <c r="BZ367" s="62"/>
      <c r="CA367" s="62"/>
      <c r="CB367" s="62"/>
      <c r="CC367" s="62"/>
      <c r="CD367" s="62"/>
      <c r="CE367" s="62"/>
      <c r="CF367" s="62"/>
      <c r="CG367" s="62"/>
      <c r="CH367" s="62"/>
    </row>
    <row r="368" spans="1:86" s="11" customFormat="1" ht="15.75" x14ac:dyDescent="0.25">
      <c r="A368" s="1664"/>
      <c r="B368" s="62" t="s">
        <v>1306</v>
      </c>
      <c r="C368" s="62" t="s">
        <v>1303</v>
      </c>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row>
    <row r="369" spans="1:86" s="11" customFormat="1" ht="15.75" x14ac:dyDescent="0.25">
      <c r="A369" s="1664"/>
      <c r="B369" s="62"/>
      <c r="C369" s="62" t="s">
        <v>1304</v>
      </c>
      <c r="D369" s="62">
        <v>2520</v>
      </c>
      <c r="E369" s="62"/>
      <c r="F369" s="62"/>
      <c r="G369" s="62">
        <v>2640</v>
      </c>
      <c r="H369" s="62"/>
      <c r="I369" s="62"/>
      <c r="J369" s="62"/>
      <c r="K369" s="62"/>
      <c r="L369" s="62">
        <v>1800</v>
      </c>
      <c r="M369" s="62"/>
      <c r="N369" s="62"/>
      <c r="O369" s="62"/>
      <c r="P369" s="62"/>
      <c r="Q369" s="62"/>
      <c r="R369" s="62"/>
      <c r="S369" s="62">
        <v>1200</v>
      </c>
      <c r="T369" s="62">
        <v>540</v>
      </c>
      <c r="U369" s="62"/>
      <c r="V369" s="62"/>
      <c r="W369" s="62"/>
      <c r="X369" s="62"/>
      <c r="Y369" s="62">
        <v>192</v>
      </c>
      <c r="Z369" s="62"/>
      <c r="AA369" s="62"/>
      <c r="AB369" s="62"/>
      <c r="AC369" s="62"/>
      <c r="AD369" s="62">
        <v>2040</v>
      </c>
      <c r="AE369" s="62"/>
      <c r="AF369" s="62"/>
      <c r="AG369" s="62"/>
      <c r="AH369" s="62"/>
      <c r="AI369" s="62">
        <v>7716</v>
      </c>
      <c r="AJ369" s="62"/>
      <c r="AK369" s="62"/>
      <c r="AL369" s="62">
        <v>960</v>
      </c>
      <c r="AM369" s="62">
        <v>2088</v>
      </c>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v>16800</v>
      </c>
      <c r="BK369" s="62"/>
      <c r="BL369" s="62"/>
      <c r="BM369" s="62">
        <v>3720</v>
      </c>
      <c r="BN369" s="62"/>
      <c r="BO369" s="62">
        <v>720</v>
      </c>
      <c r="BP369" s="62"/>
      <c r="BQ369" s="62"/>
      <c r="BR369" s="62"/>
      <c r="BS369" s="62">
        <v>1620</v>
      </c>
      <c r="BT369" s="62"/>
      <c r="BU369" s="62"/>
      <c r="BV369" s="62"/>
      <c r="BW369" s="62">
        <v>1656</v>
      </c>
      <c r="BX369" s="62"/>
      <c r="BY369" s="62"/>
      <c r="BZ369" s="62"/>
      <c r="CA369" s="62"/>
      <c r="CB369" s="62"/>
      <c r="CC369" s="62"/>
      <c r="CD369" s="62"/>
      <c r="CE369" s="62"/>
      <c r="CF369" s="62"/>
      <c r="CG369" s="62"/>
      <c r="CH369" s="62"/>
    </row>
    <row r="370" spans="1:86" s="11" customFormat="1" ht="15.75" x14ac:dyDescent="0.25">
      <c r="A370" s="1664" t="s">
        <v>4774</v>
      </c>
      <c r="B370" s="62" t="s">
        <v>1302</v>
      </c>
      <c r="C370" s="62" t="s">
        <v>1303</v>
      </c>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v>3020</v>
      </c>
      <c r="AL370" s="62"/>
      <c r="AM370" s="62"/>
      <c r="AN370" s="62"/>
      <c r="AO370" s="62"/>
      <c r="AP370" s="62"/>
      <c r="AQ370" s="62"/>
      <c r="AR370" s="62"/>
      <c r="AS370" s="62"/>
      <c r="AT370" s="62"/>
      <c r="AU370" s="62"/>
      <c r="AV370" s="62"/>
      <c r="AW370" s="62"/>
      <c r="AX370" s="62"/>
      <c r="AY370" s="62"/>
      <c r="AZ370" s="62"/>
      <c r="BA370" s="62"/>
      <c r="BB370" s="62"/>
      <c r="BC370" s="62">
        <v>28980</v>
      </c>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row>
    <row r="371" spans="1:86" s="11" customFormat="1" ht="15.75" x14ac:dyDescent="0.25">
      <c r="A371" s="1664"/>
      <c r="B371" s="62"/>
      <c r="C371" s="62" t="s">
        <v>1304</v>
      </c>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row>
    <row r="372" spans="1:86" s="11" customFormat="1" ht="15.75" x14ac:dyDescent="0.25">
      <c r="A372" s="1664"/>
      <c r="B372" s="62" t="s">
        <v>1305</v>
      </c>
      <c r="C372" s="62" t="s">
        <v>1303</v>
      </c>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v>662</v>
      </c>
      <c r="BD372" s="62">
        <v>661</v>
      </c>
      <c r="BE372" s="62"/>
      <c r="BF372" s="62">
        <v>10312</v>
      </c>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row>
    <row r="373" spans="1:86" s="11" customFormat="1" ht="15.75" x14ac:dyDescent="0.25">
      <c r="A373" s="1664"/>
      <c r="B373" s="62"/>
      <c r="C373" s="62" t="s">
        <v>1304</v>
      </c>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row>
    <row r="374" spans="1:86" s="11" customFormat="1" ht="15.75" x14ac:dyDescent="0.25">
      <c r="A374" s="1664"/>
      <c r="B374" s="62" t="s">
        <v>1306</v>
      </c>
      <c r="C374" s="62" t="s">
        <v>1303</v>
      </c>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v>14702</v>
      </c>
      <c r="AL374" s="62"/>
      <c r="AM374" s="62"/>
      <c r="AN374" s="62"/>
      <c r="AO374" s="62"/>
      <c r="AP374" s="62"/>
      <c r="AQ374" s="62"/>
      <c r="AR374" s="62"/>
      <c r="AS374" s="62"/>
      <c r="AT374" s="62"/>
      <c r="AU374" s="62"/>
      <c r="AV374" s="62"/>
      <c r="AW374" s="62"/>
      <c r="AX374" s="62"/>
      <c r="AY374" s="62"/>
      <c r="AZ374" s="62"/>
      <c r="BA374" s="62"/>
      <c r="BB374" s="62"/>
      <c r="BC374" s="62">
        <v>9518</v>
      </c>
      <c r="BD374" s="62">
        <v>9519</v>
      </c>
      <c r="BE374" s="62"/>
      <c r="BF374" s="62">
        <v>2446</v>
      </c>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row>
    <row r="375" spans="1:86" s="11" customFormat="1" ht="15.75" x14ac:dyDescent="0.25">
      <c r="A375" s="1664"/>
      <c r="B375" s="62"/>
      <c r="C375" s="62" t="s">
        <v>1304</v>
      </c>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row>
    <row r="376" spans="1:86" s="11" customFormat="1" ht="15.75" x14ac:dyDescent="0.25">
      <c r="A376" s="1664"/>
      <c r="B376" s="62" t="s">
        <v>1307</v>
      </c>
      <c r="C376" s="62" t="s">
        <v>1303</v>
      </c>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row>
    <row r="377" spans="1:86" s="11" customFormat="1" ht="15.75" x14ac:dyDescent="0.25">
      <c r="A377" s="1664"/>
      <c r="B377" s="62"/>
      <c r="C377" s="62" t="s">
        <v>1304</v>
      </c>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row>
    <row r="378" spans="1:86" x14ac:dyDescent="0.3">
      <c r="A378" s="1665" t="s">
        <v>4792</v>
      </c>
      <c r="B378" s="62" t="s">
        <v>1302</v>
      </c>
      <c r="C378" s="62" t="s">
        <v>1303</v>
      </c>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v>2659</v>
      </c>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row>
    <row r="379" spans="1:86" x14ac:dyDescent="0.3">
      <c r="A379" s="1665"/>
      <c r="B379" s="62"/>
      <c r="C379" s="62" t="s">
        <v>1304</v>
      </c>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v>1596</v>
      </c>
      <c r="BF379" s="124">
        <v>2741</v>
      </c>
      <c r="BG379" s="124">
        <v>3377</v>
      </c>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c r="CF379" s="124"/>
      <c r="CG379" s="124"/>
      <c r="CH379" s="124"/>
    </row>
    <row r="380" spans="1:86" x14ac:dyDescent="0.3">
      <c r="A380" s="1665"/>
      <c r="B380" s="62" t="s">
        <v>1305</v>
      </c>
      <c r="C380" s="62" t="s">
        <v>1303</v>
      </c>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c r="CF380" s="124"/>
      <c r="CG380" s="124"/>
      <c r="CH380" s="124"/>
    </row>
    <row r="381" spans="1:86" x14ac:dyDescent="0.3">
      <c r="A381" s="1665"/>
      <c r="B381" s="62"/>
      <c r="C381" s="62" t="s">
        <v>1304</v>
      </c>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c r="CF381" s="124"/>
      <c r="CG381" s="124"/>
      <c r="CH381" s="124"/>
    </row>
    <row r="382" spans="1:86" x14ac:dyDescent="0.3">
      <c r="A382" s="1665"/>
      <c r="B382" s="62" t="s">
        <v>1306</v>
      </c>
      <c r="C382" s="62" t="s">
        <v>1303</v>
      </c>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v>950</v>
      </c>
      <c r="AM382" s="124"/>
      <c r="AN382" s="124"/>
      <c r="AO382" s="124"/>
      <c r="AP382" s="124"/>
      <c r="AQ382" s="124"/>
      <c r="AR382" s="124"/>
      <c r="AS382" s="124"/>
      <c r="AT382" s="124"/>
      <c r="AU382" s="124"/>
      <c r="AV382" s="124"/>
      <c r="AW382" s="124"/>
      <c r="AX382" s="124"/>
      <c r="AY382" s="124"/>
      <c r="AZ382" s="124"/>
      <c r="BA382" s="124"/>
      <c r="BB382" s="124"/>
      <c r="BC382" s="124"/>
      <c r="BD382" s="124">
        <v>2353</v>
      </c>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row>
    <row r="383" spans="1:86" x14ac:dyDescent="0.3">
      <c r="A383" s="1665"/>
      <c r="B383" s="62"/>
      <c r="C383" s="62" t="s">
        <v>1304</v>
      </c>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v>906</v>
      </c>
      <c r="BF383" s="124">
        <v>5781</v>
      </c>
      <c r="BG383" s="124">
        <v>4762</v>
      </c>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row>
    <row r="384" spans="1:86" x14ac:dyDescent="0.3">
      <c r="A384" s="1664" t="s">
        <v>5031</v>
      </c>
      <c r="B384" s="62" t="s">
        <v>1302</v>
      </c>
      <c r="C384" s="62" t="s">
        <v>1303</v>
      </c>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124"/>
      <c r="CA384" s="124"/>
      <c r="CB384" s="124"/>
      <c r="CC384" s="124"/>
      <c r="CD384" s="124"/>
      <c r="CE384" s="124"/>
      <c r="CF384" s="124"/>
      <c r="CG384" s="124"/>
      <c r="CH384" s="124"/>
    </row>
    <row r="385" spans="1:86" x14ac:dyDescent="0.3">
      <c r="A385" s="1664"/>
      <c r="B385" s="62"/>
      <c r="C385" s="62" t="s">
        <v>1304</v>
      </c>
      <c r="D385" s="62">
        <v>1340</v>
      </c>
      <c r="E385" s="62"/>
      <c r="F385" s="62"/>
      <c r="G385" s="62"/>
      <c r="H385" s="62"/>
      <c r="I385" s="62"/>
      <c r="J385" s="62"/>
      <c r="K385" s="62"/>
      <c r="L385" s="62">
        <v>1340</v>
      </c>
      <c r="M385" s="62"/>
      <c r="N385" s="62"/>
      <c r="O385" s="62"/>
      <c r="P385" s="62"/>
      <c r="Q385" s="62"/>
      <c r="R385" s="62"/>
      <c r="S385" s="62">
        <v>1340</v>
      </c>
      <c r="T385" s="62">
        <v>1900</v>
      </c>
      <c r="U385" s="62"/>
      <c r="V385" s="62"/>
      <c r="W385" s="62"/>
      <c r="X385" s="62"/>
      <c r="Y385" s="62">
        <v>690</v>
      </c>
      <c r="Z385" s="62"/>
      <c r="AA385" s="62"/>
      <c r="AB385" s="62"/>
      <c r="AC385" s="62"/>
      <c r="AD385" s="62">
        <v>1900</v>
      </c>
      <c r="AE385" s="62"/>
      <c r="AF385" s="62"/>
      <c r="AG385" s="62"/>
      <c r="AH385" s="62"/>
      <c r="AI385" s="62"/>
      <c r="AJ385" s="62"/>
      <c r="AK385" s="62"/>
      <c r="AL385" s="62">
        <v>2600</v>
      </c>
      <c r="AM385" s="62">
        <v>2600</v>
      </c>
      <c r="AN385" s="62"/>
      <c r="AO385" s="62"/>
      <c r="AP385" s="62"/>
      <c r="AQ385" s="62"/>
      <c r="AR385" s="62"/>
      <c r="AS385" s="62"/>
      <c r="AT385" s="62"/>
      <c r="AU385" s="62"/>
      <c r="AV385" s="62"/>
      <c r="AW385" s="62"/>
      <c r="AX385" s="62">
        <v>1300</v>
      </c>
      <c r="AY385" s="62"/>
      <c r="AZ385" s="62"/>
      <c r="BA385" s="62"/>
      <c r="BB385" s="62"/>
      <c r="BC385" s="62"/>
      <c r="BD385" s="62"/>
      <c r="BE385" s="62">
        <v>0</v>
      </c>
      <c r="BF385" s="62"/>
      <c r="BG385" s="62"/>
      <c r="BH385" s="62"/>
      <c r="BI385" s="62"/>
      <c r="BJ385" s="62">
        <v>50369</v>
      </c>
      <c r="BK385" s="62"/>
      <c r="BL385" s="62">
        <v>1350</v>
      </c>
      <c r="BM385" s="62"/>
      <c r="BN385" s="62"/>
      <c r="BO385" s="62">
        <v>2600</v>
      </c>
      <c r="BP385" s="62"/>
      <c r="BQ385" s="62"/>
      <c r="BR385" s="62"/>
      <c r="BS385" s="62">
        <v>2600</v>
      </c>
      <c r="BT385" s="62"/>
      <c r="BU385" s="62"/>
      <c r="BV385" s="62"/>
      <c r="BW385" s="62">
        <v>1900</v>
      </c>
      <c r="BX385" s="62"/>
      <c r="BY385" s="62"/>
      <c r="BZ385" s="124"/>
      <c r="CA385" s="124"/>
      <c r="CB385" s="124"/>
      <c r="CC385" s="124"/>
      <c r="CD385" s="124"/>
      <c r="CE385" s="124"/>
      <c r="CF385" s="124"/>
      <c r="CG385" s="124"/>
      <c r="CH385" s="124"/>
    </row>
    <row r="386" spans="1:86" x14ac:dyDescent="0.3">
      <c r="A386" s="1664"/>
      <c r="B386" s="62" t="s">
        <v>1305</v>
      </c>
      <c r="C386" s="62" t="s">
        <v>1303</v>
      </c>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124"/>
      <c r="CA386" s="124"/>
      <c r="CB386" s="124"/>
      <c r="CC386" s="124"/>
      <c r="CD386" s="124"/>
      <c r="CE386" s="124"/>
      <c r="CF386" s="124"/>
      <c r="CG386" s="124"/>
      <c r="CH386" s="124"/>
    </row>
    <row r="387" spans="1:86" x14ac:dyDescent="0.3">
      <c r="A387" s="1664"/>
      <c r="B387" s="62"/>
      <c r="C387" s="62" t="s">
        <v>1304</v>
      </c>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v>4800</v>
      </c>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v>10509</v>
      </c>
      <c r="BK387" s="62"/>
      <c r="BL387" s="62"/>
      <c r="BM387" s="62"/>
      <c r="BN387" s="62"/>
      <c r="BO387" s="62"/>
      <c r="BP387" s="62"/>
      <c r="BQ387" s="62"/>
      <c r="BR387" s="62"/>
      <c r="BS387" s="62"/>
      <c r="BT387" s="62"/>
      <c r="BU387" s="62"/>
      <c r="BV387" s="62"/>
      <c r="BW387" s="62"/>
      <c r="BX387" s="62"/>
      <c r="BY387" s="62"/>
      <c r="BZ387" s="124"/>
      <c r="CA387" s="124"/>
      <c r="CB387" s="124"/>
      <c r="CC387" s="124"/>
      <c r="CD387" s="124"/>
      <c r="CE387" s="124"/>
      <c r="CF387" s="124"/>
      <c r="CG387" s="124"/>
      <c r="CH387" s="124"/>
    </row>
    <row r="388" spans="1:86" x14ac:dyDescent="0.3">
      <c r="A388" s="1664"/>
      <c r="B388" s="62" t="s">
        <v>1306</v>
      </c>
      <c r="C388" s="62" t="s">
        <v>1303</v>
      </c>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124"/>
      <c r="CA388" s="124"/>
      <c r="CB388" s="124"/>
      <c r="CC388" s="124"/>
      <c r="CD388" s="124"/>
      <c r="CE388" s="124"/>
      <c r="CF388" s="124"/>
      <c r="CG388" s="124"/>
      <c r="CH388" s="124"/>
    </row>
    <row r="389" spans="1:86" x14ac:dyDescent="0.3">
      <c r="A389" s="1664"/>
      <c r="B389" s="62"/>
      <c r="C389" s="62" t="s">
        <v>1304</v>
      </c>
      <c r="D389" s="62">
        <v>1620</v>
      </c>
      <c r="E389" s="62"/>
      <c r="F389" s="62"/>
      <c r="G389" s="62"/>
      <c r="H389" s="62"/>
      <c r="I389" s="62"/>
      <c r="J389" s="62"/>
      <c r="K389" s="62"/>
      <c r="L389" s="62">
        <v>1620</v>
      </c>
      <c r="M389" s="62"/>
      <c r="N389" s="62"/>
      <c r="O389" s="62"/>
      <c r="P389" s="62"/>
      <c r="Q389" s="62"/>
      <c r="R389" s="62"/>
      <c r="S389" s="62">
        <v>1620</v>
      </c>
      <c r="T389" s="62">
        <v>2430</v>
      </c>
      <c r="U389" s="62"/>
      <c r="V389" s="62"/>
      <c r="W389" s="62"/>
      <c r="X389" s="62"/>
      <c r="Y389" s="62">
        <v>810</v>
      </c>
      <c r="Z389" s="62"/>
      <c r="AA389" s="62"/>
      <c r="AB389" s="62"/>
      <c r="AC389" s="62"/>
      <c r="AD389" s="62">
        <v>2430</v>
      </c>
      <c r="AE389" s="62"/>
      <c r="AF389" s="62"/>
      <c r="AG389" s="62"/>
      <c r="AH389" s="62"/>
      <c r="AI389" s="62">
        <v>1620</v>
      </c>
      <c r="AJ389" s="62"/>
      <c r="AK389" s="62"/>
      <c r="AL389" s="62">
        <v>3000</v>
      </c>
      <c r="AM389" s="62">
        <v>3000</v>
      </c>
      <c r="AN389" s="62"/>
      <c r="AO389" s="62"/>
      <c r="AP389" s="62"/>
      <c r="AQ389" s="62"/>
      <c r="AR389" s="62"/>
      <c r="AS389" s="62"/>
      <c r="AT389" s="62"/>
      <c r="AU389" s="62"/>
      <c r="AV389" s="62"/>
      <c r="AW389" s="62"/>
      <c r="AX389" s="62">
        <v>1500</v>
      </c>
      <c r="AY389" s="62"/>
      <c r="AZ389" s="62"/>
      <c r="BA389" s="62"/>
      <c r="BB389" s="62"/>
      <c r="BC389" s="62"/>
      <c r="BD389" s="62"/>
      <c r="BE389" s="62">
        <v>1000</v>
      </c>
      <c r="BF389" s="62"/>
      <c r="BG389" s="62"/>
      <c r="BH389" s="62"/>
      <c r="BI389" s="62"/>
      <c r="BJ389" s="62">
        <v>20400</v>
      </c>
      <c r="BK389" s="62"/>
      <c r="BL389" s="62">
        <v>1620</v>
      </c>
      <c r="BM389" s="62"/>
      <c r="BN389" s="62"/>
      <c r="BO389" s="62">
        <v>3000</v>
      </c>
      <c r="BP389" s="62"/>
      <c r="BQ389" s="62">
        <v>2000</v>
      </c>
      <c r="BR389" s="62"/>
      <c r="BS389" s="62">
        <v>3000</v>
      </c>
      <c r="BT389" s="62"/>
      <c r="BU389" s="62"/>
      <c r="BV389" s="62"/>
      <c r="BW389" s="62">
        <v>2430</v>
      </c>
      <c r="BX389" s="62"/>
      <c r="BY389" s="62"/>
      <c r="BZ389" s="124"/>
      <c r="CA389" s="124"/>
      <c r="CB389" s="124"/>
      <c r="CC389" s="124"/>
      <c r="CD389" s="124"/>
      <c r="CE389" s="124"/>
      <c r="CF389" s="124"/>
      <c r="CG389" s="124"/>
      <c r="CH389" s="124"/>
    </row>
    <row r="390" spans="1:86" x14ac:dyDescent="0.3">
      <c r="A390" s="1664"/>
      <c r="B390" s="62" t="s">
        <v>1307</v>
      </c>
      <c r="C390" s="62" t="s">
        <v>1303</v>
      </c>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124"/>
      <c r="CA390" s="124"/>
      <c r="CB390" s="124"/>
      <c r="CC390" s="124"/>
      <c r="CD390" s="124"/>
      <c r="CE390" s="124"/>
      <c r="CF390" s="124"/>
      <c r="CG390" s="124"/>
      <c r="CH390" s="124"/>
    </row>
    <row r="391" spans="1:86" x14ac:dyDescent="0.3">
      <c r="A391" s="1664"/>
      <c r="B391" s="62"/>
      <c r="C391" s="62" t="s">
        <v>1304</v>
      </c>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124"/>
      <c r="CA391" s="124"/>
      <c r="CB391" s="124"/>
      <c r="CC391" s="124"/>
      <c r="CD391" s="124"/>
      <c r="CE391" s="124"/>
      <c r="CF391" s="124"/>
      <c r="CG391" s="124"/>
      <c r="CH391" s="124"/>
    </row>
    <row r="392" spans="1:86" s="11" customFormat="1" ht="15.75" customHeight="1" x14ac:dyDescent="0.25">
      <c r="A392" s="1664" t="s">
        <v>5033</v>
      </c>
      <c r="B392" s="62" t="s">
        <v>1302</v>
      </c>
      <c r="C392" s="62" t="s">
        <v>1303</v>
      </c>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v>160</v>
      </c>
      <c r="AL392" s="62"/>
      <c r="AM392" s="62"/>
      <c r="AN392" s="62"/>
      <c r="AO392" s="62"/>
      <c r="AP392" s="62"/>
      <c r="AQ392" s="62"/>
      <c r="AR392" s="62"/>
      <c r="AS392" s="62"/>
      <c r="AT392" s="62"/>
      <c r="AU392" s="62"/>
      <c r="AV392" s="62"/>
      <c r="AW392" s="62"/>
      <c r="AX392" s="62"/>
      <c r="AY392" s="62"/>
      <c r="AZ392" s="62"/>
      <c r="BA392" s="62"/>
      <c r="BB392" s="62"/>
      <c r="BC392" s="62">
        <v>4640</v>
      </c>
      <c r="BD392" s="62"/>
      <c r="BE392" s="62"/>
      <c r="BF392" s="62"/>
      <c r="BG392" s="62">
        <v>0</v>
      </c>
      <c r="BH392" s="62"/>
      <c r="BI392" s="62"/>
      <c r="BJ392" s="62"/>
      <c r="BK392" s="62"/>
      <c r="BL392" s="62"/>
      <c r="BM392" s="62"/>
      <c r="BN392" s="62"/>
      <c r="BO392" s="62"/>
      <c r="BP392" s="62"/>
      <c r="BQ392" s="320"/>
      <c r="BR392" s="62"/>
      <c r="BS392" s="62"/>
      <c r="BT392" s="62"/>
      <c r="BU392" s="62"/>
      <c r="BV392" s="320">
        <v>0</v>
      </c>
      <c r="BW392" s="62"/>
      <c r="BX392" s="62"/>
      <c r="BY392" s="62"/>
      <c r="BZ392" s="62"/>
      <c r="CA392" s="62"/>
      <c r="CB392" s="62"/>
      <c r="CC392" s="62"/>
      <c r="CD392" s="62"/>
      <c r="CE392" s="62"/>
      <c r="CF392" s="62"/>
      <c r="CG392" s="62"/>
      <c r="CH392" s="62"/>
    </row>
    <row r="393" spans="1:86" s="11" customFormat="1" ht="15.75" x14ac:dyDescent="0.25">
      <c r="A393" s="1664"/>
      <c r="B393" s="62"/>
      <c r="C393" s="62" t="s">
        <v>1304</v>
      </c>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v>50</v>
      </c>
      <c r="BE393" s="62">
        <v>450</v>
      </c>
      <c r="BF393" s="62"/>
      <c r="BG393" s="62">
        <v>0</v>
      </c>
      <c r="BH393" s="62"/>
      <c r="BI393" s="62"/>
      <c r="BJ393" s="62"/>
      <c r="BK393" s="62"/>
      <c r="BL393" s="62"/>
      <c r="BM393" s="62"/>
      <c r="BN393" s="62"/>
      <c r="BO393" s="62"/>
      <c r="BP393" s="62"/>
      <c r="BQ393" s="320"/>
      <c r="BR393" s="62"/>
      <c r="BS393" s="62"/>
      <c r="BT393" s="62"/>
      <c r="BU393" s="62"/>
      <c r="BV393" s="320">
        <v>0</v>
      </c>
      <c r="BW393" s="62"/>
      <c r="BX393" s="62"/>
      <c r="BY393" s="62"/>
      <c r="BZ393" s="62"/>
      <c r="CA393" s="62"/>
      <c r="CB393" s="62"/>
      <c r="CC393" s="62"/>
      <c r="CD393" s="62"/>
      <c r="CE393" s="62"/>
      <c r="CF393" s="62"/>
      <c r="CG393" s="62"/>
      <c r="CH393" s="62"/>
    </row>
    <row r="394" spans="1:86" s="11" customFormat="1" ht="15.75" x14ac:dyDescent="0.25">
      <c r="A394" s="1664"/>
      <c r="B394" s="62" t="s">
        <v>1305</v>
      </c>
      <c r="C394" s="62" t="s">
        <v>1303</v>
      </c>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v>1350</v>
      </c>
      <c r="BG394" s="62">
        <v>0</v>
      </c>
      <c r="BH394" s="62"/>
      <c r="BI394" s="62"/>
      <c r="BJ394" s="62"/>
      <c r="BK394" s="62"/>
      <c r="BL394" s="62"/>
      <c r="BM394" s="62"/>
      <c r="BN394" s="62"/>
      <c r="BO394" s="62"/>
      <c r="BP394" s="62"/>
      <c r="BQ394" s="320"/>
      <c r="BR394" s="62"/>
      <c r="BS394" s="62"/>
      <c r="BT394" s="62"/>
      <c r="BU394" s="62"/>
      <c r="BV394" s="320">
        <v>0</v>
      </c>
      <c r="BW394" s="62"/>
      <c r="BX394" s="62"/>
      <c r="BY394" s="62"/>
      <c r="BZ394" s="62"/>
      <c r="CA394" s="62"/>
      <c r="CB394" s="62"/>
      <c r="CC394" s="62"/>
      <c r="CD394" s="62"/>
      <c r="CE394" s="62"/>
      <c r="CF394" s="62"/>
      <c r="CG394" s="62"/>
      <c r="CH394" s="62"/>
    </row>
    <row r="395" spans="1:86" s="11" customFormat="1" ht="15.75" x14ac:dyDescent="0.25">
      <c r="A395" s="1664"/>
      <c r="B395" s="62"/>
      <c r="C395" s="62" t="s">
        <v>1304</v>
      </c>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v>450</v>
      </c>
      <c r="BG395" s="62">
        <v>0</v>
      </c>
      <c r="BH395" s="62"/>
      <c r="BI395" s="62"/>
      <c r="BJ395" s="62"/>
      <c r="BK395" s="62"/>
      <c r="BL395" s="62"/>
      <c r="BM395" s="62"/>
      <c r="BN395" s="62"/>
      <c r="BO395" s="62"/>
      <c r="BP395" s="62"/>
      <c r="BQ395" s="320"/>
      <c r="BR395" s="62"/>
      <c r="BS395" s="62"/>
      <c r="BT395" s="62"/>
      <c r="BU395" s="62"/>
      <c r="BV395" s="320">
        <v>0</v>
      </c>
      <c r="BW395" s="62"/>
      <c r="BX395" s="62"/>
      <c r="BY395" s="62"/>
      <c r="BZ395" s="62"/>
      <c r="CA395" s="62"/>
      <c r="CB395" s="62"/>
      <c r="CC395" s="62"/>
      <c r="CD395" s="62"/>
      <c r="CE395" s="62"/>
      <c r="CF395" s="62"/>
      <c r="CG395" s="62"/>
      <c r="CH395" s="62"/>
    </row>
    <row r="396" spans="1:86" s="11" customFormat="1" ht="15.75" x14ac:dyDescent="0.25">
      <c r="A396" s="1664"/>
      <c r="B396" s="62" t="s">
        <v>1306</v>
      </c>
      <c r="C396" s="62" t="s">
        <v>1303</v>
      </c>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v>1000</v>
      </c>
      <c r="AL396" s="62"/>
      <c r="AM396" s="62"/>
      <c r="AN396" s="62"/>
      <c r="AO396" s="62"/>
      <c r="AP396" s="62"/>
      <c r="AQ396" s="62"/>
      <c r="AR396" s="62"/>
      <c r="AS396" s="62"/>
      <c r="AT396" s="62"/>
      <c r="AU396" s="62"/>
      <c r="AV396" s="62"/>
      <c r="AW396" s="62"/>
      <c r="AX396" s="62"/>
      <c r="AY396" s="62"/>
      <c r="AZ396" s="62"/>
      <c r="BA396" s="62"/>
      <c r="BB396" s="62"/>
      <c r="BC396" s="62">
        <v>4980</v>
      </c>
      <c r="BD396" s="62"/>
      <c r="BE396" s="62"/>
      <c r="BF396" s="62">
        <v>340</v>
      </c>
      <c r="BG396" s="62">
        <v>0</v>
      </c>
      <c r="BH396" s="62"/>
      <c r="BI396" s="62"/>
      <c r="BJ396" s="62"/>
      <c r="BK396" s="62"/>
      <c r="BL396" s="62"/>
      <c r="BM396" s="62"/>
      <c r="BN396" s="62"/>
      <c r="BO396" s="62"/>
      <c r="BP396" s="62"/>
      <c r="BQ396" s="320"/>
      <c r="BR396" s="62"/>
      <c r="BS396" s="62"/>
      <c r="BT396" s="62"/>
      <c r="BU396" s="62"/>
      <c r="BV396" s="320">
        <v>0</v>
      </c>
      <c r="BW396" s="62"/>
      <c r="BX396" s="62"/>
      <c r="BY396" s="62"/>
      <c r="BZ396" s="62"/>
      <c r="CA396" s="62"/>
      <c r="CB396" s="62"/>
      <c r="CC396" s="62"/>
      <c r="CD396" s="62"/>
      <c r="CE396" s="62"/>
      <c r="CF396" s="62"/>
      <c r="CG396" s="62"/>
      <c r="CH396" s="62"/>
    </row>
    <row r="397" spans="1:86" s="11" customFormat="1" ht="15.75" x14ac:dyDescent="0.25">
      <c r="A397" s="1664"/>
      <c r="B397" s="62"/>
      <c r="C397" s="62" t="s">
        <v>1304</v>
      </c>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v>480</v>
      </c>
      <c r="BE397" s="62">
        <v>10000</v>
      </c>
      <c r="BF397" s="62">
        <v>4700</v>
      </c>
      <c r="BG397" s="62">
        <v>0</v>
      </c>
      <c r="BH397" s="62"/>
      <c r="BI397" s="62"/>
      <c r="BJ397" s="62"/>
      <c r="BK397" s="62"/>
      <c r="BL397" s="62"/>
      <c r="BM397" s="62"/>
      <c r="BN397" s="62"/>
      <c r="BO397" s="62"/>
      <c r="BP397" s="62"/>
      <c r="BQ397" s="320"/>
      <c r="BR397" s="62"/>
      <c r="BS397" s="62"/>
      <c r="BT397" s="62"/>
      <c r="BU397" s="62"/>
      <c r="BV397" s="320">
        <v>0</v>
      </c>
      <c r="BW397" s="62"/>
      <c r="BX397" s="62"/>
      <c r="BY397" s="62"/>
      <c r="BZ397" s="62"/>
      <c r="CA397" s="62"/>
      <c r="CB397" s="62"/>
      <c r="CC397" s="62"/>
      <c r="CD397" s="62"/>
      <c r="CE397" s="62"/>
      <c r="CF397" s="62"/>
      <c r="CG397" s="62"/>
      <c r="CH397" s="62"/>
    </row>
    <row r="398" spans="1:86" s="11" customFormat="1" ht="15.75" x14ac:dyDescent="0.25">
      <c r="A398" s="314"/>
      <c r="B398" s="62" t="s">
        <v>1307</v>
      </c>
      <c r="C398" s="62" t="s">
        <v>1303</v>
      </c>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320"/>
      <c r="BR398" s="62"/>
      <c r="BS398" s="62"/>
      <c r="BT398" s="62"/>
      <c r="BU398" s="62"/>
      <c r="BV398" s="320"/>
      <c r="BW398" s="62"/>
      <c r="BX398" s="62"/>
      <c r="BY398" s="62"/>
      <c r="BZ398" s="62"/>
      <c r="CA398" s="62"/>
      <c r="CB398" s="62"/>
      <c r="CC398" s="62"/>
      <c r="CD398" s="62"/>
      <c r="CE398" s="62"/>
      <c r="CF398" s="62"/>
      <c r="CG398" s="62"/>
      <c r="CH398" s="62"/>
    </row>
    <row r="399" spans="1:86" s="11" customFormat="1" ht="15.75" x14ac:dyDescent="0.25">
      <c r="A399" s="314"/>
      <c r="B399" s="62"/>
      <c r="C399" s="62" t="s">
        <v>1304</v>
      </c>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320"/>
      <c r="BR399" s="62"/>
      <c r="BS399" s="62"/>
      <c r="BT399" s="62"/>
      <c r="BU399" s="62"/>
      <c r="BV399" s="320"/>
      <c r="BW399" s="62"/>
      <c r="BX399" s="62"/>
      <c r="BY399" s="62"/>
      <c r="BZ399" s="62"/>
      <c r="CA399" s="62"/>
      <c r="CB399" s="62"/>
      <c r="CC399" s="62"/>
      <c r="CD399" s="62"/>
      <c r="CE399" s="62"/>
      <c r="CF399" s="62"/>
      <c r="CG399" s="62"/>
      <c r="CH399" s="62"/>
    </row>
    <row r="400" spans="1:86" s="11" customFormat="1" ht="15.75" x14ac:dyDescent="0.25">
      <c r="A400" s="314"/>
      <c r="B400" s="62" t="s">
        <v>1302</v>
      </c>
      <c r="C400" s="62" t="s">
        <v>1303</v>
      </c>
      <c r="D400" s="271">
        <v>1593</v>
      </c>
      <c r="E400" s="271"/>
      <c r="F400" s="271"/>
      <c r="G400" s="271"/>
      <c r="H400" s="271"/>
      <c r="I400" s="271"/>
      <c r="J400" s="271"/>
      <c r="K400" s="271"/>
      <c r="L400" s="271">
        <v>100</v>
      </c>
      <c r="M400" s="271"/>
      <c r="N400" s="271">
        <v>5000</v>
      </c>
      <c r="O400" s="271"/>
      <c r="P400" s="271">
        <v>10</v>
      </c>
      <c r="Q400" s="271">
        <v>5200</v>
      </c>
      <c r="R400" s="271">
        <v>2200</v>
      </c>
      <c r="S400" s="271">
        <v>160</v>
      </c>
      <c r="T400" s="271"/>
      <c r="U400" s="271"/>
      <c r="V400" s="271"/>
      <c r="W400" s="271"/>
      <c r="X400" s="271"/>
      <c r="Y400" s="271"/>
      <c r="Z400" s="271"/>
      <c r="AA400" s="271"/>
      <c r="AB400" s="271"/>
      <c r="AC400" s="271"/>
      <c r="AD400" s="271"/>
      <c r="AE400" s="271"/>
      <c r="AF400" s="271"/>
      <c r="AG400" s="271"/>
      <c r="AH400" s="271"/>
      <c r="AI400" s="271"/>
      <c r="AJ400" s="271"/>
      <c r="AK400" s="271"/>
      <c r="AL400" s="271">
        <v>4400</v>
      </c>
      <c r="AM400" s="271">
        <v>5400</v>
      </c>
      <c r="AN400" s="271"/>
      <c r="AO400" s="271"/>
      <c r="AP400" s="271"/>
      <c r="AQ400" s="271">
        <v>18000</v>
      </c>
      <c r="AR400" s="271"/>
      <c r="AS400" s="271"/>
      <c r="AT400" s="271"/>
      <c r="AU400" s="271"/>
      <c r="AV400" s="271"/>
      <c r="AW400" s="271"/>
      <c r="AX400" s="271"/>
      <c r="AY400" s="271"/>
      <c r="AZ400" s="271"/>
      <c r="BA400" s="271"/>
      <c r="BB400" s="271"/>
      <c r="BC400" s="271">
        <v>7000</v>
      </c>
      <c r="BD400" s="271"/>
      <c r="BE400" s="271"/>
      <c r="BF400" s="271"/>
      <c r="BG400" s="271"/>
      <c r="BH400" s="271"/>
      <c r="BI400" s="271"/>
      <c r="BJ400" s="271"/>
      <c r="BK400" s="271"/>
      <c r="BL400" s="271"/>
      <c r="BM400" s="271">
        <v>3200</v>
      </c>
      <c r="BN400" s="271"/>
      <c r="BO400" s="271"/>
      <c r="BP400" s="271"/>
      <c r="BQ400" s="271"/>
      <c r="BR400" s="271"/>
      <c r="BS400" s="271"/>
      <c r="BT400" s="271"/>
      <c r="BU400" s="271"/>
      <c r="BV400" s="271"/>
      <c r="BW400" s="271"/>
      <c r="BX400" s="271"/>
      <c r="BY400" s="271"/>
      <c r="BZ400" s="271"/>
      <c r="CA400" s="271"/>
      <c r="CB400" s="271"/>
      <c r="CC400" s="271"/>
      <c r="CD400" s="271"/>
      <c r="CE400" s="271"/>
      <c r="CF400" s="271"/>
      <c r="CG400" s="271"/>
      <c r="CH400" s="62"/>
    </row>
    <row r="401" spans="1:86" s="11" customFormat="1" ht="15.75" x14ac:dyDescent="0.25">
      <c r="A401" s="314"/>
      <c r="B401" s="62"/>
      <c r="C401" s="62" t="s">
        <v>1304</v>
      </c>
      <c r="D401" s="271">
        <v>3036</v>
      </c>
      <c r="E401" s="271"/>
      <c r="F401" s="271">
        <v>2500</v>
      </c>
      <c r="G401" s="271"/>
      <c r="H401" s="271"/>
      <c r="I401" s="271"/>
      <c r="J401" s="271"/>
      <c r="K401" s="271"/>
      <c r="L401" s="271">
        <v>100</v>
      </c>
      <c r="M401" s="271"/>
      <c r="N401" s="271"/>
      <c r="O401" s="271"/>
      <c r="P401" s="271"/>
      <c r="Q401" s="271"/>
      <c r="R401" s="271"/>
      <c r="S401" s="271">
        <v>600</v>
      </c>
      <c r="T401" s="271">
        <v>600</v>
      </c>
      <c r="U401" s="271"/>
      <c r="V401" s="271"/>
      <c r="W401" s="271"/>
      <c r="X401" s="271"/>
      <c r="Y401" s="271"/>
      <c r="Z401" s="271"/>
      <c r="AA401" s="271"/>
      <c r="AB401" s="271"/>
      <c r="AC401" s="271"/>
      <c r="AD401" s="271">
        <v>2200</v>
      </c>
      <c r="AE401" s="271"/>
      <c r="AF401" s="271"/>
      <c r="AG401" s="271"/>
      <c r="AH401" s="271"/>
      <c r="AI401" s="271"/>
      <c r="AJ401" s="271"/>
      <c r="AK401" s="271"/>
      <c r="AL401" s="271">
        <v>1300</v>
      </c>
      <c r="AM401" s="271">
        <v>2600</v>
      </c>
      <c r="AN401" s="271"/>
      <c r="AO401" s="271"/>
      <c r="AP401" s="271"/>
      <c r="AQ401" s="271"/>
      <c r="AR401" s="271"/>
      <c r="AS401" s="271"/>
      <c r="AT401" s="271"/>
      <c r="AU401" s="271"/>
      <c r="AV401" s="271"/>
      <c r="AW401" s="271"/>
      <c r="AX401" s="271"/>
      <c r="AY401" s="271"/>
      <c r="AZ401" s="271"/>
      <c r="BA401" s="271"/>
      <c r="BB401" s="271"/>
      <c r="BC401" s="271"/>
      <c r="BD401" s="271">
        <v>1700</v>
      </c>
      <c r="BE401" s="271">
        <v>300</v>
      </c>
      <c r="BF401" s="271"/>
      <c r="BG401" s="271"/>
      <c r="BH401" s="271"/>
      <c r="BI401" s="271"/>
      <c r="BJ401" s="271">
        <v>25610</v>
      </c>
      <c r="BK401" s="271"/>
      <c r="BL401" s="271"/>
      <c r="BM401" s="271">
        <v>750</v>
      </c>
      <c r="BN401" s="271"/>
      <c r="BO401" s="271">
        <v>800</v>
      </c>
      <c r="BP401" s="271"/>
      <c r="BQ401" s="271"/>
      <c r="BR401" s="271"/>
      <c r="BS401" s="271">
        <v>2500</v>
      </c>
      <c r="BT401" s="271"/>
      <c r="BU401" s="271"/>
      <c r="BV401" s="271"/>
      <c r="BW401" s="271">
        <v>2000</v>
      </c>
      <c r="BX401" s="271"/>
      <c r="BY401" s="271"/>
      <c r="BZ401" s="271"/>
      <c r="CA401" s="271"/>
      <c r="CB401" s="271"/>
      <c r="CC401" s="271"/>
      <c r="CD401" s="271"/>
      <c r="CE401" s="271"/>
      <c r="CF401" s="271"/>
      <c r="CG401" s="271"/>
      <c r="CH401" s="62"/>
    </row>
    <row r="402" spans="1:86" s="11" customFormat="1" ht="15.75" x14ac:dyDescent="0.25">
      <c r="A402" s="314"/>
      <c r="B402" s="62" t="s">
        <v>1305</v>
      </c>
      <c r="C402" s="62" t="s">
        <v>1303</v>
      </c>
      <c r="D402" s="271">
        <v>3</v>
      </c>
      <c r="E402" s="271"/>
      <c r="F402" s="271"/>
      <c r="G402" s="271"/>
      <c r="H402" s="271"/>
      <c r="I402" s="271"/>
      <c r="J402" s="271"/>
      <c r="K402" s="271"/>
      <c r="L402" s="271"/>
      <c r="M402" s="271"/>
      <c r="N402" s="271">
        <v>10</v>
      </c>
      <c r="O402" s="271"/>
      <c r="P402" s="271"/>
      <c r="Q402" s="271">
        <v>150</v>
      </c>
      <c r="R402" s="271"/>
      <c r="S402" s="271">
        <v>1</v>
      </c>
      <c r="T402" s="271"/>
      <c r="U402" s="271"/>
      <c r="V402" s="271"/>
      <c r="W402" s="271"/>
      <c r="X402" s="271"/>
      <c r="Y402" s="271"/>
      <c r="Z402" s="271"/>
      <c r="AA402" s="271"/>
      <c r="AB402" s="271"/>
      <c r="AC402" s="271"/>
      <c r="AD402" s="271"/>
      <c r="AE402" s="271"/>
      <c r="AF402" s="271"/>
      <c r="AG402" s="271"/>
      <c r="AH402" s="271"/>
      <c r="AI402" s="271"/>
      <c r="AJ402" s="271"/>
      <c r="AK402" s="271"/>
      <c r="AL402" s="271">
        <v>50</v>
      </c>
      <c r="AM402" s="271">
        <v>140</v>
      </c>
      <c r="AN402" s="271"/>
      <c r="AO402" s="271"/>
      <c r="AP402" s="271"/>
      <c r="AQ402" s="271">
        <v>7000</v>
      </c>
      <c r="AR402" s="271"/>
      <c r="AS402" s="271"/>
      <c r="AT402" s="271"/>
      <c r="AU402" s="271"/>
      <c r="AV402" s="271"/>
      <c r="AW402" s="271"/>
      <c r="AX402" s="271"/>
      <c r="AY402" s="271"/>
      <c r="AZ402" s="271"/>
      <c r="BA402" s="271"/>
      <c r="BB402" s="271"/>
      <c r="BC402" s="271">
        <v>200</v>
      </c>
      <c r="BD402" s="271"/>
      <c r="BE402" s="271"/>
      <c r="BF402" s="271">
        <v>200</v>
      </c>
      <c r="BG402" s="271"/>
      <c r="BH402" s="271"/>
      <c r="BI402" s="271"/>
      <c r="BJ402" s="271"/>
      <c r="BK402" s="271"/>
      <c r="BL402" s="271"/>
      <c r="BM402" s="271">
        <v>15</v>
      </c>
      <c r="BN402" s="271"/>
      <c r="BO402" s="271"/>
      <c r="BP402" s="271"/>
      <c r="BQ402" s="271"/>
      <c r="BR402" s="271"/>
      <c r="BS402" s="271"/>
      <c r="BT402" s="271"/>
      <c r="BU402" s="271"/>
      <c r="BV402" s="271"/>
      <c r="BW402" s="271"/>
      <c r="BX402" s="271"/>
      <c r="BY402" s="271"/>
      <c r="BZ402" s="271"/>
      <c r="CA402" s="271"/>
      <c r="CB402" s="271"/>
      <c r="CC402" s="271"/>
      <c r="CD402" s="271"/>
      <c r="CE402" s="271"/>
      <c r="CF402" s="271"/>
      <c r="CG402" s="271"/>
      <c r="CH402" s="62"/>
    </row>
    <row r="403" spans="1:86" s="11" customFormat="1" ht="15.75" x14ac:dyDescent="0.25">
      <c r="A403" s="314"/>
      <c r="B403" s="62"/>
      <c r="C403" s="62" t="s">
        <v>1304</v>
      </c>
      <c r="D403" s="271">
        <v>200</v>
      </c>
      <c r="E403" s="271"/>
      <c r="F403" s="271">
        <v>2700</v>
      </c>
      <c r="G403" s="271"/>
      <c r="H403" s="271"/>
      <c r="I403" s="271"/>
      <c r="J403" s="271"/>
      <c r="K403" s="271"/>
      <c r="L403" s="271"/>
      <c r="M403" s="271"/>
      <c r="N403" s="271"/>
      <c r="O403" s="271"/>
      <c r="P403" s="271"/>
      <c r="Q403" s="271"/>
      <c r="R403" s="271"/>
      <c r="S403" s="271">
        <v>5</v>
      </c>
      <c r="T403" s="271">
        <v>65</v>
      </c>
      <c r="U403" s="271"/>
      <c r="V403" s="271"/>
      <c r="W403" s="271"/>
      <c r="X403" s="271"/>
      <c r="Y403" s="271"/>
      <c r="Z403" s="271"/>
      <c r="AA403" s="271"/>
      <c r="AB403" s="271"/>
      <c r="AC403" s="271"/>
      <c r="AD403" s="271">
        <v>160</v>
      </c>
      <c r="AE403" s="271"/>
      <c r="AF403" s="271"/>
      <c r="AG403" s="271"/>
      <c r="AH403" s="271"/>
      <c r="AI403" s="271"/>
      <c r="AJ403" s="271"/>
      <c r="AK403" s="271"/>
      <c r="AL403" s="271">
        <v>100</v>
      </c>
      <c r="AM403" s="271">
        <v>200</v>
      </c>
      <c r="AN403" s="271"/>
      <c r="AO403" s="271"/>
      <c r="AP403" s="271"/>
      <c r="AQ403" s="271"/>
      <c r="AR403" s="271"/>
      <c r="AS403" s="271"/>
      <c r="AT403" s="271"/>
      <c r="AU403" s="271"/>
      <c r="AV403" s="271"/>
      <c r="AW403" s="271"/>
      <c r="AX403" s="271"/>
      <c r="AY403" s="271"/>
      <c r="AZ403" s="271"/>
      <c r="BA403" s="271"/>
      <c r="BB403" s="271"/>
      <c r="BC403" s="271"/>
      <c r="BD403" s="271">
        <v>500</v>
      </c>
      <c r="BE403" s="271">
        <v>100</v>
      </c>
      <c r="BF403" s="271">
        <v>400</v>
      </c>
      <c r="BG403" s="271"/>
      <c r="BH403" s="271"/>
      <c r="BI403" s="271"/>
      <c r="BJ403" s="271">
        <v>9160</v>
      </c>
      <c r="BK403" s="271"/>
      <c r="BL403" s="271"/>
      <c r="BM403" s="271">
        <v>170</v>
      </c>
      <c r="BN403" s="271"/>
      <c r="BO403" s="271">
        <v>100</v>
      </c>
      <c r="BP403" s="271"/>
      <c r="BQ403" s="271"/>
      <c r="BR403" s="271"/>
      <c r="BS403" s="271">
        <v>400</v>
      </c>
      <c r="BT403" s="271"/>
      <c r="BU403" s="271"/>
      <c r="BV403" s="271"/>
      <c r="BW403" s="271">
        <v>50</v>
      </c>
      <c r="BX403" s="271"/>
      <c r="BY403" s="271"/>
      <c r="BZ403" s="271"/>
      <c r="CA403" s="271"/>
      <c r="CB403" s="271"/>
      <c r="CC403" s="271"/>
      <c r="CD403" s="271"/>
      <c r="CE403" s="271"/>
      <c r="CF403" s="271"/>
      <c r="CG403" s="271"/>
      <c r="CH403" s="62"/>
    </row>
    <row r="404" spans="1:86" s="11" customFormat="1" ht="15.75" x14ac:dyDescent="0.25">
      <c r="A404" s="314"/>
      <c r="B404" s="62" t="s">
        <v>1306</v>
      </c>
      <c r="C404" s="62" t="s">
        <v>1303</v>
      </c>
      <c r="D404" s="344">
        <v>100</v>
      </c>
      <c r="E404" s="344"/>
      <c r="F404" s="344"/>
      <c r="G404" s="344"/>
      <c r="H404" s="344"/>
      <c r="I404" s="344"/>
      <c r="J404" s="344"/>
      <c r="K404" s="344"/>
      <c r="L404" s="344">
        <v>200</v>
      </c>
      <c r="M404" s="344"/>
      <c r="N404" s="344">
        <v>1500</v>
      </c>
      <c r="O404" s="344">
        <v>5</v>
      </c>
      <c r="P404" s="344">
        <v>1900</v>
      </c>
      <c r="Q404" s="344">
        <v>1500</v>
      </c>
      <c r="R404" s="344">
        <v>15</v>
      </c>
      <c r="S404" s="344">
        <v>200</v>
      </c>
      <c r="T404" s="344"/>
      <c r="U404" s="344"/>
      <c r="V404" s="344"/>
      <c r="W404" s="344"/>
      <c r="X404" s="344"/>
      <c r="Y404" s="344"/>
      <c r="Z404" s="344"/>
      <c r="AA404" s="344"/>
      <c r="AB404" s="344"/>
      <c r="AC404" s="344"/>
      <c r="AD404" s="344"/>
      <c r="AE404" s="344"/>
      <c r="AF404" s="344"/>
      <c r="AG404" s="344"/>
      <c r="AH404" s="344"/>
      <c r="AI404" s="344"/>
      <c r="AJ404" s="344"/>
      <c r="AK404" s="344"/>
      <c r="AL404" s="344">
        <v>600</v>
      </c>
      <c r="AM404" s="344">
        <v>300</v>
      </c>
      <c r="AN404" s="344"/>
      <c r="AO404" s="344"/>
      <c r="AP404" s="344"/>
      <c r="AQ404" s="344">
        <v>11000</v>
      </c>
      <c r="AR404" s="344"/>
      <c r="AS404" s="344"/>
      <c r="AT404" s="344"/>
      <c r="AU404" s="344"/>
      <c r="AV404" s="344"/>
      <c r="AW404" s="344"/>
      <c r="AX404" s="344"/>
      <c r="AY404" s="344"/>
      <c r="AZ404" s="344"/>
      <c r="BA404" s="344"/>
      <c r="BB404" s="344"/>
      <c r="BC404" s="344">
        <v>1700</v>
      </c>
      <c r="BD404" s="344"/>
      <c r="BE404" s="344"/>
      <c r="BF404" s="344">
        <v>800</v>
      </c>
      <c r="BG404" s="344"/>
      <c r="BH404" s="344"/>
      <c r="BI404" s="344"/>
      <c r="BJ404" s="344"/>
      <c r="BK404" s="344"/>
      <c r="BL404" s="344"/>
      <c r="BM404" s="344">
        <v>100</v>
      </c>
      <c r="BN404" s="344"/>
      <c r="BO404" s="344"/>
      <c r="BP404" s="344"/>
      <c r="BQ404" s="344"/>
      <c r="BR404" s="344"/>
      <c r="BS404" s="344"/>
      <c r="BT404" s="344"/>
      <c r="BU404" s="344"/>
      <c r="BV404" s="344"/>
      <c r="BW404" s="344"/>
      <c r="BX404" s="344"/>
      <c r="BY404" s="344"/>
      <c r="BZ404" s="344"/>
      <c r="CA404" s="344"/>
      <c r="CB404" s="344"/>
      <c r="CC404" s="344"/>
      <c r="CD404" s="344"/>
      <c r="CE404" s="344"/>
      <c r="CF404" s="344"/>
      <c r="CG404" s="344"/>
      <c r="CH404" s="62"/>
    </row>
    <row r="405" spans="1:86" s="11" customFormat="1" ht="15.75" x14ac:dyDescent="0.25">
      <c r="A405" s="314"/>
      <c r="B405" s="62"/>
      <c r="C405" s="62" t="s">
        <v>1304</v>
      </c>
      <c r="D405" s="344">
        <v>2600</v>
      </c>
      <c r="E405" s="344"/>
      <c r="F405" s="344">
        <v>4500</v>
      </c>
      <c r="G405" s="344"/>
      <c r="H405" s="344"/>
      <c r="I405" s="344"/>
      <c r="J405" s="344"/>
      <c r="K405" s="344"/>
      <c r="L405" s="344">
        <v>300</v>
      </c>
      <c r="M405" s="344"/>
      <c r="N405" s="344"/>
      <c r="O405" s="344"/>
      <c r="P405" s="344"/>
      <c r="Q405" s="344"/>
      <c r="R405" s="344"/>
      <c r="S405" s="344">
        <v>200</v>
      </c>
      <c r="T405" s="344">
        <v>1500</v>
      </c>
      <c r="U405" s="344"/>
      <c r="V405" s="344"/>
      <c r="W405" s="344"/>
      <c r="X405" s="344"/>
      <c r="Y405" s="344"/>
      <c r="Z405" s="344"/>
      <c r="AA405" s="344"/>
      <c r="AB405" s="344"/>
      <c r="AC405" s="344"/>
      <c r="AD405" s="344">
        <v>1670</v>
      </c>
      <c r="AE405" s="344"/>
      <c r="AF405" s="344"/>
      <c r="AG405" s="344"/>
      <c r="AH405" s="344"/>
      <c r="AI405" s="344">
        <v>1500</v>
      </c>
      <c r="AJ405" s="344"/>
      <c r="AK405" s="344"/>
      <c r="AL405" s="344">
        <v>1100</v>
      </c>
      <c r="AM405" s="344">
        <v>2000</v>
      </c>
      <c r="AN405" s="344"/>
      <c r="AO405" s="344"/>
      <c r="AP405" s="344"/>
      <c r="AQ405" s="344"/>
      <c r="AR405" s="344"/>
      <c r="AS405" s="344"/>
      <c r="AT405" s="344"/>
      <c r="AU405" s="344"/>
      <c r="AV405" s="344"/>
      <c r="AW405" s="344"/>
      <c r="AX405" s="344"/>
      <c r="AY405" s="344"/>
      <c r="AZ405" s="344"/>
      <c r="BA405" s="344"/>
      <c r="BB405" s="344"/>
      <c r="BC405" s="344"/>
      <c r="BD405" s="344">
        <v>6000</v>
      </c>
      <c r="BE405" s="344">
        <v>1900</v>
      </c>
      <c r="BF405" s="344">
        <v>4000</v>
      </c>
      <c r="BG405" s="344"/>
      <c r="BH405" s="344"/>
      <c r="BI405" s="344"/>
      <c r="BJ405" s="344">
        <v>13720</v>
      </c>
      <c r="BK405" s="344"/>
      <c r="BL405" s="344"/>
      <c r="BM405" s="344">
        <v>2000</v>
      </c>
      <c r="BN405" s="344"/>
      <c r="BO405" s="344">
        <v>800</v>
      </c>
      <c r="BP405" s="344"/>
      <c r="BQ405" s="344"/>
      <c r="BR405" s="344"/>
      <c r="BS405" s="344">
        <v>3000</v>
      </c>
      <c r="BT405" s="344"/>
      <c r="BU405" s="344"/>
      <c r="BV405" s="344"/>
      <c r="BW405" s="344">
        <v>1500</v>
      </c>
      <c r="BX405" s="344"/>
      <c r="BY405" s="344"/>
      <c r="BZ405" s="344"/>
      <c r="CA405" s="344"/>
      <c r="CB405" s="344"/>
      <c r="CC405" s="344"/>
      <c r="CD405" s="344"/>
      <c r="CE405" s="344"/>
      <c r="CF405" s="344"/>
      <c r="CG405" s="344"/>
      <c r="CH405" s="62"/>
    </row>
    <row r="406" spans="1:86" s="11" customFormat="1" ht="15.75" x14ac:dyDescent="0.25">
      <c r="A406" s="314" t="s">
        <v>5322</v>
      </c>
      <c r="B406" s="62" t="s">
        <v>1307</v>
      </c>
      <c r="C406" s="62" t="s">
        <v>1303</v>
      </c>
      <c r="D406" s="344"/>
      <c r="E406" s="344"/>
      <c r="F406" s="344"/>
      <c r="G406" s="344"/>
      <c r="H406" s="344"/>
      <c r="I406" s="344"/>
      <c r="J406" s="344"/>
      <c r="K406" s="344"/>
      <c r="L406" s="344"/>
      <c r="M406" s="344"/>
      <c r="N406" s="344"/>
      <c r="O406" s="344"/>
      <c r="P406" s="344"/>
      <c r="Q406" s="344"/>
      <c r="R406" s="344"/>
      <c r="S406" s="344"/>
      <c r="T406" s="344"/>
      <c r="U406" s="344"/>
      <c r="V406" s="344"/>
      <c r="W406" s="34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c r="AS406" s="344"/>
      <c r="AT406" s="344"/>
      <c r="AU406" s="344"/>
      <c r="AV406" s="344"/>
      <c r="AW406" s="344"/>
      <c r="AX406" s="344"/>
      <c r="AY406" s="344"/>
      <c r="AZ406" s="344"/>
      <c r="BA406" s="344"/>
      <c r="BB406" s="344"/>
      <c r="BC406" s="344"/>
      <c r="BD406" s="344"/>
      <c r="BE406" s="344"/>
      <c r="BF406" s="344"/>
      <c r="BG406" s="344"/>
      <c r="BH406" s="344"/>
      <c r="BI406" s="344"/>
      <c r="BJ406" s="344"/>
      <c r="BK406" s="344"/>
      <c r="BL406" s="344"/>
      <c r="BM406" s="344"/>
      <c r="BN406" s="344"/>
      <c r="BO406" s="344"/>
      <c r="BP406" s="344"/>
      <c r="BQ406" s="344"/>
      <c r="BR406" s="344"/>
      <c r="BS406" s="344"/>
      <c r="BT406" s="344"/>
      <c r="BU406" s="344"/>
      <c r="BV406" s="344"/>
      <c r="BW406" s="344"/>
      <c r="BX406" s="344"/>
      <c r="BY406" s="344"/>
      <c r="BZ406" s="344">
        <v>1500</v>
      </c>
      <c r="CA406" s="344"/>
      <c r="CB406" s="344"/>
      <c r="CC406" s="344"/>
      <c r="CD406" s="344"/>
      <c r="CE406" s="344"/>
      <c r="CF406" s="344"/>
      <c r="CG406" s="344"/>
      <c r="CH406" s="62"/>
    </row>
    <row r="407" spans="1:86" s="11" customFormat="1" ht="15.75" x14ac:dyDescent="0.25">
      <c r="A407" s="314"/>
      <c r="B407" s="62"/>
      <c r="C407" s="62" t="s">
        <v>1304</v>
      </c>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c r="AS407" s="344"/>
      <c r="AT407" s="344"/>
      <c r="AU407" s="344"/>
      <c r="AV407" s="344"/>
      <c r="AW407" s="344"/>
      <c r="AX407" s="344"/>
      <c r="AY407" s="344"/>
      <c r="AZ407" s="344"/>
      <c r="BA407" s="344"/>
      <c r="BB407" s="344"/>
      <c r="BC407" s="344"/>
      <c r="BD407" s="344"/>
      <c r="BE407" s="344"/>
      <c r="BF407" s="344"/>
      <c r="BG407" s="344"/>
      <c r="BH407" s="344"/>
      <c r="BI407" s="344"/>
      <c r="BJ407" s="344"/>
      <c r="BK407" s="344"/>
      <c r="BL407" s="344"/>
      <c r="BM407" s="344"/>
      <c r="BN407" s="344"/>
      <c r="BO407" s="344"/>
      <c r="BP407" s="344"/>
      <c r="BQ407" s="344"/>
      <c r="BR407" s="344"/>
      <c r="BS407" s="344"/>
      <c r="BT407" s="344"/>
      <c r="BU407" s="344"/>
      <c r="BV407" s="344"/>
      <c r="BW407" s="344"/>
      <c r="BX407" s="344"/>
      <c r="BY407" s="344"/>
      <c r="BZ407" s="344">
        <v>10500</v>
      </c>
      <c r="CA407" s="344"/>
      <c r="CB407" s="344"/>
      <c r="CC407" s="344"/>
      <c r="CD407" s="344"/>
      <c r="CE407" s="344"/>
      <c r="CF407" s="344"/>
      <c r="CG407" s="344"/>
      <c r="CH407" s="62"/>
    </row>
    <row r="408" spans="1:86" s="11" customFormat="1" ht="15.75" x14ac:dyDescent="0.25">
      <c r="A408" s="314" t="s">
        <v>5353</v>
      </c>
      <c r="B408" s="62" t="s">
        <v>1302</v>
      </c>
      <c r="C408" s="62" t="s">
        <v>1303</v>
      </c>
      <c r="D408" s="62"/>
      <c r="E408" s="62"/>
      <c r="F408" s="62"/>
      <c r="G408" s="62"/>
      <c r="H408" s="62"/>
      <c r="I408" s="62"/>
      <c r="J408" s="62"/>
      <c r="K408" s="62"/>
      <c r="L408" s="62"/>
      <c r="M408" s="62"/>
      <c r="N408" s="62"/>
      <c r="O408" s="62"/>
      <c r="P408" s="62"/>
      <c r="Q408" s="62">
        <v>5</v>
      </c>
      <c r="R408" s="62"/>
      <c r="S408" s="62"/>
      <c r="T408" s="62"/>
      <c r="U408" s="62"/>
      <c r="V408" s="62"/>
      <c r="W408" s="62"/>
      <c r="X408" s="62"/>
      <c r="Y408" s="62"/>
      <c r="Z408" s="62"/>
      <c r="AA408" s="62"/>
      <c r="AB408" s="62"/>
      <c r="AC408" s="62"/>
      <c r="AD408" s="62"/>
      <c r="AE408" s="62"/>
      <c r="AF408" s="62"/>
      <c r="AG408" s="62"/>
      <c r="AH408" s="62"/>
      <c r="AI408" s="62"/>
      <c r="AJ408" s="62"/>
      <c r="AK408" s="62"/>
      <c r="AL408" s="62">
        <v>1020</v>
      </c>
      <c r="AM408" s="62"/>
      <c r="AN408" s="62"/>
      <c r="AO408" s="62"/>
      <c r="AP408" s="62"/>
      <c r="AQ408" s="62">
        <v>5</v>
      </c>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row>
    <row r="409" spans="1:86" s="11" customFormat="1" ht="15.75" x14ac:dyDescent="0.25">
      <c r="A409" s="314" t="s">
        <v>5353</v>
      </c>
      <c r="B409" s="62"/>
      <c r="C409" s="62" t="s">
        <v>1304</v>
      </c>
      <c r="D409" s="62">
        <v>5</v>
      </c>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v>205</v>
      </c>
      <c r="AE409" s="62">
        <v>5</v>
      </c>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v>5</v>
      </c>
      <c r="BK409" s="62"/>
      <c r="BL409" s="62"/>
      <c r="BM409" s="62">
        <v>5</v>
      </c>
      <c r="BN409" s="62"/>
      <c r="BO409" s="62">
        <v>5</v>
      </c>
      <c r="BP409" s="62"/>
      <c r="BQ409" s="62"/>
      <c r="BR409" s="62"/>
      <c r="BS409" s="62">
        <v>5</v>
      </c>
      <c r="BT409" s="62"/>
      <c r="BU409" s="62"/>
      <c r="BV409" s="62"/>
      <c r="BW409" s="62"/>
      <c r="BX409" s="62"/>
      <c r="BY409" s="62"/>
      <c r="BZ409" s="62"/>
      <c r="CA409" s="62"/>
      <c r="CB409" s="62"/>
      <c r="CC409" s="62"/>
      <c r="CD409" s="62"/>
      <c r="CE409" s="62"/>
      <c r="CF409" s="62"/>
      <c r="CG409" s="62"/>
      <c r="CH409" s="62"/>
    </row>
    <row r="410" spans="1:86" s="11" customFormat="1" ht="15.75" x14ac:dyDescent="0.25">
      <c r="A410" s="314" t="s">
        <v>5353</v>
      </c>
      <c r="B410" s="62" t="s">
        <v>1305</v>
      </c>
      <c r="C410" s="62" t="s">
        <v>1303</v>
      </c>
      <c r="D410" s="62">
        <v>14</v>
      </c>
      <c r="E410" s="62"/>
      <c r="F410" s="62"/>
      <c r="G410" s="62"/>
      <c r="H410" s="62"/>
      <c r="I410" s="62"/>
      <c r="J410" s="62"/>
      <c r="K410" s="62"/>
      <c r="L410" s="62"/>
      <c r="M410" s="62"/>
      <c r="N410" s="62"/>
      <c r="O410" s="62"/>
      <c r="P410" s="62"/>
      <c r="Q410" s="62">
        <v>3819</v>
      </c>
      <c r="R410" s="62"/>
      <c r="S410" s="62"/>
      <c r="T410" s="62"/>
      <c r="U410" s="62"/>
      <c r="V410" s="62"/>
      <c r="W410" s="62"/>
      <c r="X410" s="62"/>
      <c r="Y410" s="62"/>
      <c r="Z410" s="62"/>
      <c r="AA410" s="62"/>
      <c r="AB410" s="62"/>
      <c r="AC410" s="62"/>
      <c r="AD410" s="62"/>
      <c r="AE410" s="62"/>
      <c r="AF410" s="62"/>
      <c r="AG410" s="62"/>
      <c r="AH410" s="62"/>
      <c r="AI410" s="62"/>
      <c r="AJ410" s="62"/>
      <c r="AK410" s="62"/>
      <c r="AL410" s="62">
        <v>6582</v>
      </c>
      <c r="AM410" s="62"/>
      <c r="AN410" s="62"/>
      <c r="AO410" s="62"/>
      <c r="AP410" s="62"/>
      <c r="AQ410" s="62">
        <v>4100</v>
      </c>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row>
    <row r="411" spans="1:86" s="11" customFormat="1" ht="15.75" x14ac:dyDescent="0.25">
      <c r="A411" s="314" t="s">
        <v>5353</v>
      </c>
      <c r="B411" s="62"/>
      <c r="C411" s="62" t="s">
        <v>1304</v>
      </c>
      <c r="D411" s="62">
        <f>1241-14</f>
        <v>1227</v>
      </c>
      <c r="E411" s="62"/>
      <c r="F411" s="62"/>
      <c r="G411" s="62"/>
      <c r="H411" s="62"/>
      <c r="I411" s="62"/>
      <c r="J411" s="62"/>
      <c r="K411" s="62"/>
      <c r="L411" s="62"/>
      <c r="M411" s="62"/>
      <c r="N411" s="62"/>
      <c r="O411" s="62"/>
      <c r="P411" s="62"/>
      <c r="Q411" s="62"/>
      <c r="R411" s="62"/>
      <c r="S411" s="62"/>
      <c r="T411" s="62">
        <v>487</v>
      </c>
      <c r="U411" s="62"/>
      <c r="V411" s="62"/>
      <c r="W411" s="62"/>
      <c r="X411" s="62"/>
      <c r="Y411" s="62"/>
      <c r="Z411" s="62"/>
      <c r="AA411" s="62"/>
      <c r="AB411" s="62"/>
      <c r="AC411" s="62"/>
      <c r="AD411" s="62">
        <v>1914</v>
      </c>
      <c r="AE411" s="62">
        <v>2404</v>
      </c>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v>2740</v>
      </c>
      <c r="BK411" s="62"/>
      <c r="BL411" s="62"/>
      <c r="BM411" s="62">
        <v>1684</v>
      </c>
      <c r="BN411" s="62"/>
      <c r="BO411" s="62">
        <v>2005</v>
      </c>
      <c r="BP411" s="62"/>
      <c r="BQ411" s="62"/>
      <c r="BR411" s="62"/>
      <c r="BS411" s="62">
        <f>6843-3819</f>
        <v>3024</v>
      </c>
      <c r="BT411" s="62"/>
      <c r="BU411" s="62"/>
      <c r="BV411" s="62"/>
      <c r="BW411" s="62"/>
      <c r="BX411" s="62"/>
      <c r="BY411" s="62"/>
      <c r="BZ411" s="62"/>
      <c r="CA411" s="62"/>
      <c r="CB411" s="62"/>
      <c r="CC411" s="62"/>
      <c r="CD411" s="62"/>
      <c r="CE411" s="62"/>
      <c r="CF411" s="62"/>
      <c r="CG411" s="62"/>
      <c r="CH411" s="62"/>
    </row>
    <row r="412" spans="1:86" s="11" customFormat="1" ht="15.75" x14ac:dyDescent="0.25">
      <c r="A412" s="314"/>
      <c r="B412" s="62" t="s">
        <v>1306</v>
      </c>
      <c r="C412" s="62" t="s">
        <v>1303</v>
      </c>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row>
    <row r="413" spans="1:86" s="11" customFormat="1" ht="15.75" x14ac:dyDescent="0.25">
      <c r="A413" s="314"/>
      <c r="B413" s="62"/>
      <c r="C413" s="62" t="s">
        <v>1304</v>
      </c>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row>
    <row r="414" spans="1:86" s="11" customFormat="1" ht="15.75" x14ac:dyDescent="0.25">
      <c r="A414" s="314"/>
      <c r="B414" s="62" t="s">
        <v>1307</v>
      </c>
      <c r="C414" s="62" t="s">
        <v>1303</v>
      </c>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row>
    <row r="415" spans="1:86" s="11" customFormat="1" ht="15.75" x14ac:dyDescent="0.25">
      <c r="A415" s="314"/>
      <c r="B415" s="62"/>
      <c r="C415" s="62" t="s">
        <v>1304</v>
      </c>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row>
    <row r="416" spans="1:86" s="11" customFormat="1" ht="31.5" x14ac:dyDescent="0.25">
      <c r="A416" s="314" t="s">
        <v>5374</v>
      </c>
      <c r="B416" s="62" t="s">
        <v>1302</v>
      </c>
      <c r="C416" s="62" t="s">
        <v>5376</v>
      </c>
      <c r="D416" s="62">
        <v>410</v>
      </c>
      <c r="E416" s="62"/>
      <c r="F416" s="62"/>
      <c r="G416" s="62"/>
      <c r="H416" s="62"/>
      <c r="I416" s="62"/>
      <c r="J416" s="62"/>
      <c r="K416" s="62"/>
      <c r="L416" s="62">
        <v>700</v>
      </c>
      <c r="M416" s="62"/>
      <c r="N416" s="62"/>
      <c r="O416" s="62"/>
      <c r="P416" s="62"/>
      <c r="Q416" s="62"/>
      <c r="R416" s="62"/>
      <c r="S416" s="62"/>
      <c r="T416" s="62"/>
      <c r="U416" s="62"/>
      <c r="V416" s="62"/>
      <c r="W416" s="62"/>
      <c r="X416" s="62"/>
      <c r="Y416" s="62"/>
      <c r="Z416" s="62"/>
      <c r="AA416" s="62"/>
      <c r="AB416" s="62"/>
      <c r="AC416" s="62"/>
      <c r="AD416" s="62">
        <v>1080</v>
      </c>
      <c r="AE416" s="62"/>
      <c r="AF416" s="62"/>
      <c r="AG416" s="62"/>
      <c r="AH416" s="62"/>
      <c r="AI416" s="62"/>
      <c r="AJ416" s="62"/>
      <c r="AK416" s="62"/>
      <c r="AL416" s="62">
        <v>3251</v>
      </c>
      <c r="AM416" s="62">
        <v>3625</v>
      </c>
      <c r="AN416" s="62"/>
      <c r="AO416" s="62"/>
      <c r="AP416" s="62"/>
      <c r="AQ416" s="62">
        <v>13420</v>
      </c>
      <c r="AR416" s="62"/>
      <c r="AS416" s="62"/>
      <c r="AT416" s="62"/>
      <c r="AU416" s="62"/>
      <c r="AV416" s="62"/>
      <c r="AW416" s="62"/>
      <c r="AX416" s="62"/>
      <c r="AY416" s="62"/>
      <c r="AZ416" s="62"/>
      <c r="BA416" s="62"/>
      <c r="BB416" s="62"/>
      <c r="BC416" s="62">
        <v>410</v>
      </c>
      <c r="BD416" s="62"/>
      <c r="BE416" s="62"/>
      <c r="BF416" s="62"/>
      <c r="BG416" s="62"/>
      <c r="BH416" s="62"/>
      <c r="BI416" s="62"/>
      <c r="BJ416" s="62"/>
      <c r="BK416" s="62"/>
      <c r="BL416" s="62"/>
      <c r="BM416" s="62"/>
      <c r="BN416" s="62"/>
      <c r="BO416" s="62"/>
      <c r="BP416" s="62"/>
      <c r="BQ416" s="62"/>
      <c r="BR416" s="62"/>
      <c r="BS416" s="62">
        <v>1010</v>
      </c>
      <c r="BT416" s="62"/>
      <c r="BU416" s="62"/>
      <c r="BV416" s="62"/>
      <c r="BW416" s="62">
        <v>751</v>
      </c>
      <c r="BX416" s="62"/>
      <c r="BY416" s="62"/>
      <c r="BZ416" s="62"/>
      <c r="CA416" s="62"/>
      <c r="CB416" s="62"/>
      <c r="CC416" s="62"/>
      <c r="CD416" s="62"/>
      <c r="CE416" s="62"/>
      <c r="CF416" s="62"/>
      <c r="CG416" s="62"/>
      <c r="CH416" s="62"/>
    </row>
    <row r="417" spans="1:86" s="11" customFormat="1" ht="15.75" x14ac:dyDescent="0.25">
      <c r="A417" s="314"/>
      <c r="B417" s="62"/>
      <c r="C417" s="62" t="s">
        <v>5377</v>
      </c>
      <c r="D417" s="62">
        <v>2011</v>
      </c>
      <c r="E417" s="62"/>
      <c r="F417" s="62"/>
      <c r="G417" s="62"/>
      <c r="H417" s="62"/>
      <c r="I417" s="62"/>
      <c r="J417" s="62"/>
      <c r="K417" s="62"/>
      <c r="L417" s="62">
        <v>300</v>
      </c>
      <c r="M417" s="62"/>
      <c r="N417" s="62"/>
      <c r="O417" s="62"/>
      <c r="P417" s="62"/>
      <c r="Q417" s="62"/>
      <c r="R417" s="62"/>
      <c r="S417" s="62">
        <v>1840</v>
      </c>
      <c r="T417" s="62"/>
      <c r="U417" s="62"/>
      <c r="V417" s="62"/>
      <c r="W417" s="62"/>
      <c r="X417" s="62"/>
      <c r="Y417" s="62"/>
      <c r="Z417" s="62"/>
      <c r="AA417" s="62"/>
      <c r="AB417" s="62"/>
      <c r="AC417" s="62">
        <v>7870</v>
      </c>
      <c r="AD417" s="62">
        <v>2626</v>
      </c>
      <c r="AE417" s="62"/>
      <c r="AF417" s="62"/>
      <c r="AG417" s="62"/>
      <c r="AH417" s="62"/>
      <c r="AI417" s="62">
        <v>420</v>
      </c>
      <c r="AJ417" s="62"/>
      <c r="AK417" s="62"/>
      <c r="AL417" s="62"/>
      <c r="AM417" s="62">
        <v>480</v>
      </c>
      <c r="AN417" s="62"/>
      <c r="AO417" s="62"/>
      <c r="AP417" s="62"/>
      <c r="AQ417" s="62"/>
      <c r="AR417" s="62"/>
      <c r="AS417" s="62"/>
      <c r="AT417" s="62"/>
      <c r="AU417" s="62"/>
      <c r="AV417" s="62"/>
      <c r="AW417" s="62"/>
      <c r="AX417" s="62"/>
      <c r="AY417" s="62"/>
      <c r="AZ417" s="62"/>
      <c r="BA417" s="62"/>
      <c r="BB417" s="62"/>
      <c r="BC417" s="62">
        <v>720</v>
      </c>
      <c r="BD417" s="62"/>
      <c r="BE417" s="62"/>
      <c r="BF417" s="62"/>
      <c r="BG417" s="62"/>
      <c r="BH417" s="62"/>
      <c r="BI417" s="62"/>
      <c r="BJ417" s="62">
        <v>19988</v>
      </c>
      <c r="BK417" s="62"/>
      <c r="BL417" s="62"/>
      <c r="BM417" s="62"/>
      <c r="BN417" s="62"/>
      <c r="BO417" s="62"/>
      <c r="BP417" s="62"/>
      <c r="BQ417" s="62"/>
      <c r="BR417" s="62"/>
      <c r="BS417" s="62">
        <v>2008</v>
      </c>
      <c r="BT417" s="62"/>
      <c r="BU417" s="62"/>
      <c r="BV417" s="62"/>
      <c r="BW417" s="62">
        <v>410</v>
      </c>
      <c r="BX417" s="62"/>
      <c r="BY417" s="62"/>
      <c r="BZ417" s="62"/>
      <c r="CA417" s="62"/>
      <c r="CB417" s="62"/>
      <c r="CC417" s="62"/>
      <c r="CD417" s="62"/>
      <c r="CE417" s="62"/>
      <c r="CF417" s="62"/>
      <c r="CG417" s="62"/>
      <c r="CH417" s="62"/>
    </row>
    <row r="418" spans="1:86" s="11" customFormat="1" ht="15.75" x14ac:dyDescent="0.25">
      <c r="A418" s="314"/>
      <c r="B418" s="62" t="s">
        <v>1305</v>
      </c>
      <c r="C418" s="62" t="s">
        <v>5378</v>
      </c>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v>5200</v>
      </c>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row>
    <row r="419" spans="1:86" s="11" customFormat="1" ht="15.75" x14ac:dyDescent="0.25">
      <c r="A419" s="314"/>
      <c r="B419" s="62"/>
      <c r="C419" s="62" t="s">
        <v>5379</v>
      </c>
      <c r="D419" s="62">
        <v>230</v>
      </c>
      <c r="E419" s="62"/>
      <c r="F419" s="62"/>
      <c r="G419" s="62"/>
      <c r="H419" s="62"/>
      <c r="I419" s="62"/>
      <c r="J419" s="62"/>
      <c r="K419" s="62"/>
      <c r="L419" s="62"/>
      <c r="M419" s="62"/>
      <c r="N419" s="62"/>
      <c r="O419" s="62"/>
      <c r="P419" s="62"/>
      <c r="Q419" s="62"/>
      <c r="R419" s="62"/>
      <c r="S419" s="62">
        <v>20</v>
      </c>
      <c r="T419" s="62"/>
      <c r="U419" s="62"/>
      <c r="V419" s="62"/>
      <c r="W419" s="62"/>
      <c r="X419" s="62"/>
      <c r="Y419" s="62"/>
      <c r="Z419" s="62"/>
      <c r="AA419" s="62"/>
      <c r="AB419" s="62"/>
      <c r="AC419" s="62"/>
      <c r="AD419" s="62">
        <v>150</v>
      </c>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v>10445</v>
      </c>
      <c r="BK419" s="62"/>
      <c r="BL419" s="62"/>
      <c r="BM419" s="62"/>
      <c r="BN419" s="62"/>
      <c r="BO419" s="62"/>
      <c r="BP419" s="62"/>
      <c r="BQ419" s="62"/>
      <c r="BR419" s="62"/>
      <c r="BS419" s="62">
        <v>60</v>
      </c>
      <c r="BT419" s="62"/>
      <c r="BU419" s="62"/>
      <c r="BV419" s="62"/>
      <c r="BW419" s="62"/>
      <c r="BX419" s="62"/>
      <c r="BY419" s="62"/>
      <c r="BZ419" s="62"/>
      <c r="CA419" s="62"/>
      <c r="CB419" s="62"/>
      <c r="CC419" s="62"/>
      <c r="CD419" s="62"/>
      <c r="CE419" s="62"/>
      <c r="CF419" s="62"/>
      <c r="CG419" s="62"/>
      <c r="CH419" s="62"/>
    </row>
    <row r="420" spans="1:86" s="11" customFormat="1" ht="15.75" x14ac:dyDescent="0.25">
      <c r="A420" s="314"/>
      <c r="B420" s="62" t="s">
        <v>1306</v>
      </c>
      <c r="C420" s="62" t="s">
        <v>5380</v>
      </c>
      <c r="D420" s="62">
        <v>70</v>
      </c>
      <c r="E420" s="62"/>
      <c r="F420" s="62"/>
      <c r="G420" s="62"/>
      <c r="H420" s="62"/>
      <c r="I420" s="62"/>
      <c r="J420" s="62"/>
      <c r="K420" s="62"/>
      <c r="L420" s="62">
        <v>510</v>
      </c>
      <c r="M420" s="62"/>
      <c r="N420" s="62">
        <v>1050</v>
      </c>
      <c r="O420" s="62"/>
      <c r="P420" s="62"/>
      <c r="Q420" s="62">
        <v>500</v>
      </c>
      <c r="R420" s="62"/>
      <c r="S420" s="62">
        <v>120</v>
      </c>
      <c r="T420" s="62"/>
      <c r="U420" s="62"/>
      <c r="V420" s="62"/>
      <c r="W420" s="62"/>
      <c r="X420" s="62"/>
      <c r="Y420" s="62"/>
      <c r="Z420" s="62"/>
      <c r="AA420" s="62"/>
      <c r="AB420" s="62"/>
      <c r="AC420" s="62"/>
      <c r="AD420" s="62"/>
      <c r="AE420" s="62"/>
      <c r="AF420" s="62"/>
      <c r="AG420" s="62"/>
      <c r="AH420" s="62"/>
      <c r="AI420" s="62">
        <v>10</v>
      </c>
      <c r="AJ420" s="62"/>
      <c r="AK420" s="62"/>
      <c r="AL420" s="62">
        <v>15</v>
      </c>
      <c r="AM420" s="62">
        <v>190</v>
      </c>
      <c r="AN420" s="62"/>
      <c r="AO420" s="62"/>
      <c r="AP420" s="62"/>
      <c r="AQ420" s="62">
        <v>7225</v>
      </c>
      <c r="AR420" s="62"/>
      <c r="AS420" s="62"/>
      <c r="AT420" s="62"/>
      <c r="AU420" s="62"/>
      <c r="AV420" s="62"/>
      <c r="AW420" s="62"/>
      <c r="AX420" s="62"/>
      <c r="AY420" s="62"/>
      <c r="AZ420" s="62"/>
      <c r="BA420" s="62"/>
      <c r="BB420" s="62"/>
      <c r="BC420" s="62">
        <v>620</v>
      </c>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row>
    <row r="421" spans="1:86" s="11" customFormat="1" ht="15.75" x14ac:dyDescent="0.25">
      <c r="A421" s="314"/>
      <c r="B421" s="62"/>
      <c r="C421" s="62" t="s">
        <v>5381</v>
      </c>
      <c r="D421" s="62">
        <v>2700</v>
      </c>
      <c r="E421" s="62"/>
      <c r="F421" s="62"/>
      <c r="G421" s="62"/>
      <c r="H421" s="62"/>
      <c r="I421" s="62"/>
      <c r="J421" s="62"/>
      <c r="K421" s="62"/>
      <c r="L421" s="62">
        <v>640</v>
      </c>
      <c r="M421" s="62"/>
      <c r="N421" s="62"/>
      <c r="O421" s="62"/>
      <c r="P421" s="62"/>
      <c r="Q421" s="62"/>
      <c r="R421" s="62"/>
      <c r="S421" s="62">
        <v>1080</v>
      </c>
      <c r="T421" s="62"/>
      <c r="U421" s="62"/>
      <c r="V421" s="62"/>
      <c r="W421" s="62"/>
      <c r="X421" s="62"/>
      <c r="Y421" s="62"/>
      <c r="Z421" s="62"/>
      <c r="AA421" s="62"/>
      <c r="AB421" s="62"/>
      <c r="AC421" s="62"/>
      <c r="AD421" s="62">
        <v>2200</v>
      </c>
      <c r="AE421" s="62"/>
      <c r="AF421" s="62"/>
      <c r="AG421" s="62"/>
      <c r="AH421" s="62"/>
      <c r="AI421" s="62">
        <v>2350</v>
      </c>
      <c r="AJ421" s="62"/>
      <c r="AK421" s="62"/>
      <c r="AL421" s="62">
        <v>390</v>
      </c>
      <c r="AM421" s="62">
        <v>1380</v>
      </c>
      <c r="AN421" s="62"/>
      <c r="AO421" s="62"/>
      <c r="AP421" s="62"/>
      <c r="AQ421" s="62"/>
      <c r="AR421" s="62"/>
      <c r="AS421" s="62"/>
      <c r="AT421" s="62"/>
      <c r="AU421" s="62"/>
      <c r="AV421" s="62"/>
      <c r="AW421" s="62"/>
      <c r="AX421" s="62"/>
      <c r="AY421" s="62"/>
      <c r="AZ421" s="62"/>
      <c r="BA421" s="62"/>
      <c r="BB421" s="62"/>
      <c r="BC421" s="62">
        <v>2810</v>
      </c>
      <c r="BD421" s="62"/>
      <c r="BE421" s="62"/>
      <c r="BF421" s="62"/>
      <c r="BG421" s="62"/>
      <c r="BH421" s="62"/>
      <c r="BI421" s="62"/>
      <c r="BJ421" s="62">
        <v>17480</v>
      </c>
      <c r="BK421" s="62"/>
      <c r="BL421" s="62"/>
      <c r="BM421" s="62"/>
      <c r="BN421" s="62"/>
      <c r="BO421" s="62"/>
      <c r="BP421" s="62"/>
      <c r="BQ421" s="62"/>
      <c r="BR421" s="62"/>
      <c r="BS421" s="62">
        <v>1800</v>
      </c>
      <c r="BT421" s="62"/>
      <c r="BU421" s="62"/>
      <c r="BV421" s="62"/>
      <c r="BW421" s="62">
        <v>800</v>
      </c>
      <c r="BX421" s="62"/>
      <c r="BY421" s="62"/>
      <c r="BZ421" s="62"/>
      <c r="CA421" s="62"/>
      <c r="CB421" s="62"/>
      <c r="CC421" s="62"/>
      <c r="CD421" s="62"/>
      <c r="CE421" s="62"/>
      <c r="CF421" s="62"/>
      <c r="CG421" s="62"/>
      <c r="CH421" s="62"/>
    </row>
    <row r="422" spans="1:86" s="11" customFormat="1" ht="15.75" x14ac:dyDescent="0.25">
      <c r="A422" s="314"/>
      <c r="B422" s="62" t="s">
        <v>1307</v>
      </c>
      <c r="C422" s="62" t="s">
        <v>1303</v>
      </c>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row>
    <row r="423" spans="1:86" s="11" customFormat="1" ht="15.75" x14ac:dyDescent="0.25">
      <c r="A423" s="314"/>
      <c r="B423" s="62"/>
      <c r="C423" s="62" t="s">
        <v>5382</v>
      </c>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v>8143</v>
      </c>
      <c r="CA423" s="62"/>
      <c r="CB423" s="62"/>
      <c r="CC423" s="62"/>
      <c r="CD423" s="62"/>
      <c r="CE423" s="62"/>
      <c r="CF423" s="62"/>
      <c r="CG423" s="62"/>
      <c r="CH423" s="62"/>
    </row>
    <row r="424" spans="1:86" s="11" customFormat="1" ht="30" x14ac:dyDescent="0.25">
      <c r="A424" s="353" t="s">
        <v>5395</v>
      </c>
      <c r="B424" s="57" t="s">
        <v>1306</v>
      </c>
      <c r="C424" s="57" t="s">
        <v>1303</v>
      </c>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62"/>
      <c r="CA424" s="62"/>
      <c r="CB424" s="62"/>
      <c r="CC424" s="62"/>
      <c r="CD424" s="62"/>
      <c r="CE424" s="62"/>
      <c r="CF424" s="62"/>
      <c r="CG424" s="62"/>
      <c r="CH424" s="62"/>
    </row>
    <row r="425" spans="1:86" s="11" customFormat="1" ht="15.75" x14ac:dyDescent="0.25">
      <c r="A425" s="353"/>
      <c r="B425" s="57"/>
      <c r="C425" s="57" t="s">
        <v>1304</v>
      </c>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v>6996</v>
      </c>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62"/>
      <c r="CA425" s="62"/>
      <c r="CB425" s="62"/>
      <c r="CC425" s="62"/>
      <c r="CD425" s="62"/>
      <c r="CE425" s="62"/>
      <c r="CF425" s="62"/>
      <c r="CG425" s="62"/>
      <c r="CH425" s="62"/>
    </row>
    <row r="426" spans="1:86" s="11" customFormat="1" ht="15.75" x14ac:dyDescent="0.25">
      <c r="A426" s="314"/>
      <c r="B426" s="62" t="s">
        <v>1302</v>
      </c>
      <c r="C426" s="62" t="s">
        <v>1303</v>
      </c>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v>6900</v>
      </c>
      <c r="AE426" s="62"/>
      <c r="AF426" s="62"/>
      <c r="AG426" s="62"/>
      <c r="AH426" s="62"/>
      <c r="AI426" s="62"/>
      <c r="AJ426" s="62"/>
      <c r="AK426" s="62"/>
      <c r="AL426" s="62">
        <v>8900</v>
      </c>
      <c r="AM426" s="62">
        <v>9100</v>
      </c>
      <c r="AN426" s="62"/>
      <c r="AO426" s="62"/>
      <c r="AP426" s="62"/>
      <c r="AQ426" s="62">
        <v>45000</v>
      </c>
      <c r="AR426" s="62"/>
      <c r="AS426" s="62"/>
      <c r="AT426" s="62"/>
      <c r="AU426" s="62"/>
      <c r="AV426" s="62"/>
      <c r="AW426" s="62"/>
      <c r="AX426" s="62"/>
      <c r="AY426" s="62"/>
      <c r="AZ426" s="62"/>
      <c r="BA426" s="62"/>
      <c r="BB426" s="62"/>
      <c r="BC426" s="62">
        <v>10000</v>
      </c>
      <c r="BD426" s="62"/>
      <c r="BE426" s="62"/>
      <c r="BF426" s="62"/>
      <c r="BG426" s="62"/>
      <c r="BH426" s="62"/>
      <c r="BI426" s="62"/>
      <c r="BJ426" s="62"/>
      <c r="BK426" s="62"/>
      <c r="BL426" s="62"/>
      <c r="BM426" s="62">
        <v>3022</v>
      </c>
      <c r="BN426" s="62"/>
      <c r="BO426" s="62">
        <v>1400</v>
      </c>
      <c r="BP426" s="62"/>
      <c r="BQ426" s="62"/>
      <c r="BR426" s="62"/>
      <c r="BS426" s="62">
        <v>1500</v>
      </c>
      <c r="BT426" s="62"/>
      <c r="BU426" s="62"/>
      <c r="BV426" s="62"/>
      <c r="BW426" s="62">
        <v>2000</v>
      </c>
      <c r="BX426" s="62"/>
      <c r="BY426" s="62"/>
      <c r="BZ426" s="62"/>
      <c r="CA426" s="62"/>
      <c r="CB426" s="62"/>
      <c r="CC426" s="62"/>
      <c r="CD426" s="62"/>
      <c r="CE426" s="62"/>
      <c r="CF426" s="62"/>
      <c r="CG426" s="62"/>
      <c r="CH426" s="62"/>
    </row>
    <row r="427" spans="1:86" s="47" customFormat="1" ht="15.75" x14ac:dyDescent="0.25">
      <c r="A427" s="395"/>
      <c r="B427" s="400"/>
      <c r="C427" s="400" t="s">
        <v>1304</v>
      </c>
      <c r="D427" s="400">
        <v>19000</v>
      </c>
      <c r="E427" s="400">
        <v>70</v>
      </c>
      <c r="F427" s="400"/>
      <c r="G427" s="400"/>
      <c r="H427" s="400"/>
      <c r="I427" s="400"/>
      <c r="J427" s="400"/>
      <c r="K427" s="400"/>
      <c r="L427" s="400">
        <v>4600</v>
      </c>
      <c r="M427" s="400"/>
      <c r="N427" s="400"/>
      <c r="O427" s="400"/>
      <c r="P427" s="400"/>
      <c r="Q427" s="400"/>
      <c r="R427" s="400"/>
      <c r="S427" s="400">
        <v>700</v>
      </c>
      <c r="T427" s="400">
        <v>1100</v>
      </c>
      <c r="U427" s="400"/>
      <c r="V427" s="400"/>
      <c r="W427" s="400"/>
      <c r="X427" s="400"/>
      <c r="Y427" s="400"/>
      <c r="Z427" s="400"/>
      <c r="AA427" s="400"/>
      <c r="AB427" s="400"/>
      <c r="AC427" s="400"/>
      <c r="AD427" s="400">
        <v>2000</v>
      </c>
      <c r="AE427" s="400"/>
      <c r="AF427" s="400"/>
      <c r="AG427" s="400"/>
      <c r="AH427" s="400"/>
      <c r="AI427" s="400"/>
      <c r="AJ427" s="400"/>
      <c r="AK427" s="400"/>
      <c r="AL427" s="400">
        <v>8700</v>
      </c>
      <c r="AM427" s="400">
        <v>5000</v>
      </c>
      <c r="AN427" s="400"/>
      <c r="AO427" s="400"/>
      <c r="AP427" s="400"/>
      <c r="AQ427" s="400"/>
      <c r="AR427" s="400"/>
      <c r="AS427" s="400"/>
      <c r="AT427" s="400"/>
      <c r="AU427" s="400"/>
      <c r="AV427" s="400"/>
      <c r="AW427" s="400"/>
      <c r="AX427" s="400"/>
      <c r="AY427" s="400"/>
      <c r="AZ427" s="400"/>
      <c r="BA427" s="400"/>
      <c r="BB427" s="400"/>
      <c r="BC427" s="400"/>
      <c r="BD427" s="400"/>
      <c r="BE427" s="400"/>
      <c r="BF427" s="400"/>
      <c r="BG427" s="400"/>
      <c r="BH427" s="400"/>
      <c r="BI427" s="400"/>
      <c r="BJ427" s="400">
        <v>40000</v>
      </c>
      <c r="BK427" s="400"/>
      <c r="BL427" s="400"/>
      <c r="BM427" s="400">
        <v>3663</v>
      </c>
      <c r="BN427" s="400"/>
      <c r="BO427" s="400">
        <v>1500</v>
      </c>
      <c r="BP427" s="400"/>
      <c r="BQ427" s="400"/>
      <c r="BR427" s="400"/>
      <c r="BS427" s="400">
        <v>6000</v>
      </c>
      <c r="BT427" s="400"/>
      <c r="BU427" s="400"/>
      <c r="BV427" s="400"/>
      <c r="BW427" s="400">
        <v>3000</v>
      </c>
      <c r="BX427" s="400"/>
      <c r="BY427" s="400"/>
      <c r="BZ427" s="400"/>
      <c r="CA427" s="400"/>
      <c r="CB427" s="400"/>
      <c r="CC427" s="400"/>
      <c r="CD427" s="400"/>
      <c r="CE427" s="400"/>
      <c r="CF427" s="400"/>
      <c r="CG427" s="400"/>
      <c r="CH427" s="400"/>
    </row>
    <row r="428" spans="1:86" s="11" customFormat="1" ht="47.25" x14ac:dyDescent="0.25">
      <c r="A428" s="314" t="s">
        <v>5490</v>
      </c>
      <c r="B428" s="62" t="s">
        <v>1305</v>
      </c>
      <c r="C428" s="62" t="s">
        <v>1303</v>
      </c>
      <c r="D428" s="62">
        <v>20</v>
      </c>
      <c r="E428" s="62">
        <v>1</v>
      </c>
      <c r="F428" s="62"/>
      <c r="G428" s="62"/>
      <c r="H428" s="62"/>
      <c r="I428" s="62"/>
      <c r="J428" s="62"/>
      <c r="K428" s="62"/>
      <c r="L428" s="62">
        <v>1</v>
      </c>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v>1</v>
      </c>
      <c r="AM428" s="62"/>
      <c r="AN428" s="62"/>
      <c r="AO428" s="62"/>
      <c r="AP428" s="62"/>
      <c r="AQ428" s="62">
        <v>8506</v>
      </c>
      <c r="AR428" s="62"/>
      <c r="AS428" s="62"/>
      <c r="AT428" s="62"/>
      <c r="AU428" s="62"/>
      <c r="AV428" s="62"/>
      <c r="AW428" s="62"/>
      <c r="AX428" s="62"/>
      <c r="AY428" s="62"/>
      <c r="AZ428" s="62"/>
      <c r="BA428" s="62"/>
      <c r="BB428" s="62"/>
      <c r="BC428" s="62">
        <v>1</v>
      </c>
      <c r="BD428" s="62"/>
      <c r="BE428" s="62"/>
      <c r="BF428" s="62"/>
      <c r="BG428" s="62"/>
      <c r="BH428" s="62"/>
      <c r="BI428" s="62"/>
      <c r="BJ428" s="62"/>
      <c r="BK428" s="62"/>
      <c r="BL428" s="62"/>
      <c r="BM428" s="62">
        <v>15</v>
      </c>
      <c r="BN428" s="62"/>
      <c r="BO428" s="62"/>
      <c r="BP428" s="62"/>
      <c r="BQ428" s="62"/>
      <c r="BR428" s="62"/>
      <c r="BS428" s="62">
        <v>14</v>
      </c>
      <c r="BT428" s="62"/>
      <c r="BU428" s="62"/>
      <c r="BV428" s="62"/>
      <c r="BW428" s="62"/>
      <c r="BX428" s="62"/>
      <c r="BY428" s="62"/>
      <c r="BZ428" s="62"/>
      <c r="CA428" s="62"/>
      <c r="CB428" s="62"/>
      <c r="CC428" s="62"/>
      <c r="CD428" s="62"/>
      <c r="CE428" s="62"/>
      <c r="CF428" s="62"/>
      <c r="CG428" s="62"/>
      <c r="CH428" s="62"/>
    </row>
    <row r="429" spans="1:86" s="47" customFormat="1" ht="15.75" x14ac:dyDescent="0.25">
      <c r="A429" s="395"/>
      <c r="B429" s="400"/>
      <c r="C429" s="400" t="s">
        <v>1304</v>
      </c>
      <c r="D429" s="400">
        <v>2100</v>
      </c>
      <c r="E429" s="400"/>
      <c r="F429" s="400"/>
      <c r="G429" s="400">
        <v>1</v>
      </c>
      <c r="H429" s="400"/>
      <c r="I429" s="400"/>
      <c r="J429" s="400"/>
      <c r="K429" s="400"/>
      <c r="L429" s="400">
        <v>5</v>
      </c>
      <c r="M429" s="400"/>
      <c r="N429" s="400"/>
      <c r="O429" s="400"/>
      <c r="P429" s="400"/>
      <c r="Q429" s="400"/>
      <c r="R429" s="400"/>
      <c r="S429" s="400">
        <v>50</v>
      </c>
      <c r="T429" s="400">
        <v>15</v>
      </c>
      <c r="U429" s="400"/>
      <c r="V429" s="400"/>
      <c r="W429" s="400"/>
      <c r="X429" s="400"/>
      <c r="Y429" s="400"/>
      <c r="Z429" s="400"/>
      <c r="AA429" s="400"/>
      <c r="AB429" s="400"/>
      <c r="AC429" s="400"/>
      <c r="AD429" s="400">
        <v>20</v>
      </c>
      <c r="AE429" s="400"/>
      <c r="AF429" s="400"/>
      <c r="AG429" s="400"/>
      <c r="AH429" s="400"/>
      <c r="AI429" s="400"/>
      <c r="AJ429" s="400"/>
      <c r="AK429" s="400"/>
      <c r="AL429" s="400">
        <v>4</v>
      </c>
      <c r="AM429" s="400">
        <v>5</v>
      </c>
      <c r="AN429" s="400"/>
      <c r="AO429" s="400"/>
      <c r="AP429" s="400"/>
      <c r="AQ429" s="400"/>
      <c r="AR429" s="400">
        <v>72</v>
      </c>
      <c r="AS429" s="400"/>
      <c r="AT429" s="400"/>
      <c r="AU429" s="400"/>
      <c r="AV429" s="400"/>
      <c r="AW429" s="400"/>
      <c r="AX429" s="400"/>
      <c r="AY429" s="400"/>
      <c r="AZ429" s="400"/>
      <c r="BA429" s="400"/>
      <c r="BB429" s="400"/>
      <c r="BC429" s="400"/>
      <c r="BD429" s="400"/>
      <c r="BE429" s="400"/>
      <c r="BF429" s="400"/>
      <c r="BG429" s="400"/>
      <c r="BH429" s="400"/>
      <c r="BI429" s="400"/>
      <c r="BJ429" s="400">
        <v>22842</v>
      </c>
      <c r="BK429" s="400"/>
      <c r="BL429" s="400"/>
      <c r="BM429" s="400">
        <v>9605</v>
      </c>
      <c r="BN429" s="400"/>
      <c r="BO429" s="400">
        <v>100</v>
      </c>
      <c r="BP429" s="400"/>
      <c r="BQ429" s="400"/>
      <c r="BR429" s="400"/>
      <c r="BS429" s="400">
        <v>2500</v>
      </c>
      <c r="BT429" s="400"/>
      <c r="BU429" s="400"/>
      <c r="BV429" s="400"/>
      <c r="BW429" s="400">
        <v>1</v>
      </c>
      <c r="BX429" s="400"/>
      <c r="BY429" s="400"/>
      <c r="BZ429" s="400"/>
      <c r="CA429" s="400"/>
      <c r="CB429" s="400"/>
      <c r="CC429" s="400"/>
      <c r="CD429" s="400"/>
      <c r="CE429" s="400"/>
      <c r="CF429" s="400"/>
      <c r="CG429" s="400"/>
      <c r="CH429" s="400"/>
    </row>
    <row r="430" spans="1:86" s="47" customFormat="1" ht="15.75" x14ac:dyDescent="0.25">
      <c r="A430" s="395"/>
      <c r="B430" s="400" t="s">
        <v>1306</v>
      </c>
      <c r="C430" s="400" t="s">
        <v>1303</v>
      </c>
      <c r="D430" s="400">
        <v>12000</v>
      </c>
      <c r="E430" s="400">
        <v>1200</v>
      </c>
      <c r="F430" s="400"/>
      <c r="G430" s="400"/>
      <c r="H430" s="400"/>
      <c r="I430" s="400"/>
      <c r="J430" s="400"/>
      <c r="K430" s="400"/>
      <c r="L430" s="400">
        <v>2500</v>
      </c>
      <c r="M430" s="400"/>
      <c r="N430" s="400"/>
      <c r="O430" s="400"/>
      <c r="P430" s="400"/>
      <c r="Q430" s="400"/>
      <c r="R430" s="400"/>
      <c r="S430" s="400">
        <v>1000</v>
      </c>
      <c r="T430" s="400">
        <v>3500</v>
      </c>
      <c r="U430" s="400"/>
      <c r="V430" s="400"/>
      <c r="W430" s="400"/>
      <c r="X430" s="400"/>
      <c r="Y430" s="400"/>
      <c r="Z430" s="400"/>
      <c r="AA430" s="400"/>
      <c r="AB430" s="400"/>
      <c r="AC430" s="400"/>
      <c r="AD430" s="400">
        <v>3500</v>
      </c>
      <c r="AE430" s="400"/>
      <c r="AF430" s="400"/>
      <c r="AG430" s="400"/>
      <c r="AH430" s="400"/>
      <c r="AI430" s="400">
        <v>3000</v>
      </c>
      <c r="AJ430" s="400"/>
      <c r="AK430" s="400"/>
      <c r="AL430" s="400">
        <v>5000</v>
      </c>
      <c r="AM430" s="400">
        <v>2000</v>
      </c>
      <c r="AN430" s="400"/>
      <c r="AO430" s="400"/>
      <c r="AP430" s="400"/>
      <c r="AQ430" s="400"/>
      <c r="AR430" s="400">
        <v>850</v>
      </c>
      <c r="AS430" s="400"/>
      <c r="AT430" s="400"/>
      <c r="AU430" s="400"/>
      <c r="AV430" s="400"/>
      <c r="AW430" s="400"/>
      <c r="AX430" s="400"/>
      <c r="AY430" s="400"/>
      <c r="AZ430" s="400"/>
      <c r="BA430" s="400"/>
      <c r="BB430" s="400"/>
      <c r="BC430" s="400"/>
      <c r="BD430" s="400"/>
      <c r="BE430" s="400">
        <v>3760</v>
      </c>
      <c r="BF430" s="400">
        <v>500</v>
      </c>
      <c r="BG430" s="400"/>
      <c r="BH430" s="400"/>
      <c r="BI430" s="400"/>
      <c r="BJ430" s="400">
        <v>36000</v>
      </c>
      <c r="BK430" s="400"/>
      <c r="BL430" s="400"/>
      <c r="BM430" s="400">
        <v>1500</v>
      </c>
      <c r="BN430" s="400"/>
      <c r="BO430" s="400">
        <v>2000</v>
      </c>
      <c r="BP430" s="400"/>
      <c r="BQ430" s="400"/>
      <c r="BR430" s="400"/>
      <c r="BS430" s="400">
        <v>5000</v>
      </c>
      <c r="BT430" s="400"/>
      <c r="BU430" s="400"/>
      <c r="BV430" s="400"/>
      <c r="BW430" s="400">
        <v>3000</v>
      </c>
      <c r="BX430" s="400"/>
      <c r="BY430" s="400"/>
      <c r="BZ430" s="400"/>
      <c r="CA430" s="400"/>
      <c r="CB430" s="400"/>
      <c r="CC430" s="400"/>
      <c r="CD430" s="400"/>
      <c r="CE430" s="400"/>
      <c r="CF430" s="400"/>
      <c r="CG430" s="400"/>
      <c r="CH430" s="400"/>
    </row>
    <row r="431" spans="1:86" s="47" customFormat="1" ht="15.75" x14ac:dyDescent="0.25">
      <c r="A431" s="395"/>
      <c r="B431" s="400"/>
      <c r="C431" s="400" t="s">
        <v>1304</v>
      </c>
      <c r="D431" s="400">
        <v>240</v>
      </c>
      <c r="E431" s="400"/>
      <c r="F431" s="400"/>
      <c r="G431" s="400"/>
      <c r="H431" s="400"/>
      <c r="I431" s="400"/>
      <c r="J431" s="400"/>
      <c r="K431" s="400"/>
      <c r="L431" s="400">
        <v>400</v>
      </c>
      <c r="M431" s="400"/>
      <c r="N431" s="400"/>
      <c r="O431" s="400"/>
      <c r="P431" s="400"/>
      <c r="Q431" s="400"/>
      <c r="R431" s="400"/>
      <c r="S431" s="400"/>
      <c r="T431" s="400"/>
      <c r="U431" s="400"/>
      <c r="V431" s="400"/>
      <c r="W431" s="400"/>
      <c r="X431" s="400"/>
      <c r="Y431" s="400"/>
      <c r="Z431" s="400"/>
      <c r="AA431" s="400"/>
      <c r="AB431" s="400"/>
      <c r="AC431" s="400"/>
      <c r="AD431" s="400">
        <v>1000</v>
      </c>
      <c r="AE431" s="400"/>
      <c r="AF431" s="400"/>
      <c r="AG431" s="400"/>
      <c r="AH431" s="400"/>
      <c r="AI431" s="400"/>
      <c r="AJ431" s="400"/>
      <c r="AK431" s="400"/>
      <c r="AL431" s="400">
        <v>2000</v>
      </c>
      <c r="AM431" s="400">
        <v>1000</v>
      </c>
      <c r="AN431" s="400"/>
      <c r="AO431" s="400"/>
      <c r="AP431" s="400"/>
      <c r="AQ431" s="400">
        <v>19500</v>
      </c>
      <c r="AR431" s="400"/>
      <c r="AS431" s="400"/>
      <c r="AT431" s="400"/>
      <c r="AU431" s="400"/>
      <c r="AV431" s="400"/>
      <c r="AW431" s="400"/>
      <c r="AX431" s="400"/>
      <c r="AY431" s="400"/>
      <c r="AZ431" s="400"/>
      <c r="BA431" s="400"/>
      <c r="BB431" s="400"/>
      <c r="BC431" s="400">
        <v>2100</v>
      </c>
      <c r="BD431" s="400"/>
      <c r="BE431" s="400"/>
      <c r="BF431" s="400">
        <v>500</v>
      </c>
      <c r="BG431" s="400"/>
      <c r="BH431" s="400"/>
      <c r="BI431" s="400"/>
      <c r="BJ431" s="400"/>
      <c r="BK431" s="400"/>
      <c r="BL431" s="400"/>
      <c r="BM431" s="400">
        <v>20</v>
      </c>
      <c r="BN431" s="400"/>
      <c r="BO431" s="400">
        <v>300</v>
      </c>
      <c r="BP431" s="400"/>
      <c r="BQ431" s="400"/>
      <c r="BR431" s="400"/>
      <c r="BS431" s="400">
        <v>300</v>
      </c>
      <c r="BT431" s="400"/>
      <c r="BU431" s="400"/>
      <c r="BV431" s="400"/>
      <c r="BW431" s="400">
        <v>20</v>
      </c>
      <c r="BX431" s="400"/>
      <c r="BY431" s="400"/>
      <c r="BZ431" s="400"/>
      <c r="CA431" s="400"/>
      <c r="CB431" s="400"/>
      <c r="CC431" s="400"/>
      <c r="CD431" s="400"/>
      <c r="CE431" s="400"/>
      <c r="CF431" s="400"/>
      <c r="CG431" s="400"/>
      <c r="CH431" s="400"/>
    </row>
    <row r="432" spans="1:86" s="11" customFormat="1" ht="15.75" x14ac:dyDescent="0.25">
      <c r="A432" s="314"/>
      <c r="B432" s="62" t="s">
        <v>1307</v>
      </c>
      <c r="C432" s="62" t="s">
        <v>1303</v>
      </c>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row>
    <row r="433" spans="1:86" s="11" customFormat="1" ht="15.75" x14ac:dyDescent="0.25">
      <c r="A433" s="314"/>
      <c r="B433" s="62"/>
      <c r="C433" s="62" t="s">
        <v>1304</v>
      </c>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row>
    <row r="434" spans="1:86" s="11" customFormat="1" ht="31.5" x14ac:dyDescent="0.25">
      <c r="A434" s="1664" t="s">
        <v>5492</v>
      </c>
      <c r="B434" s="2" t="s">
        <v>1302</v>
      </c>
      <c r="C434" s="62" t="s">
        <v>1303</v>
      </c>
      <c r="D434" s="252" t="s">
        <v>1449</v>
      </c>
      <c r="E434" s="252" t="s">
        <v>1449</v>
      </c>
      <c r="F434" s="252" t="s">
        <v>1449</v>
      </c>
      <c r="G434" s="252" t="s">
        <v>1449</v>
      </c>
      <c r="H434" s="252" t="s">
        <v>1449</v>
      </c>
      <c r="I434" s="252" t="s">
        <v>1449</v>
      </c>
      <c r="J434" s="252" t="s">
        <v>1449</v>
      </c>
      <c r="K434" s="252" t="s">
        <v>1449</v>
      </c>
      <c r="L434" s="252" t="s">
        <v>1449</v>
      </c>
      <c r="M434" s="252" t="s">
        <v>1449</v>
      </c>
      <c r="N434" s="252" t="s">
        <v>1449</v>
      </c>
      <c r="O434" s="252" t="s">
        <v>1449</v>
      </c>
      <c r="P434" s="252" t="s">
        <v>1449</v>
      </c>
      <c r="Q434" s="252" t="s">
        <v>1449</v>
      </c>
      <c r="R434" s="252" t="s">
        <v>1449</v>
      </c>
      <c r="S434" s="252" t="s">
        <v>1449</v>
      </c>
      <c r="T434" s="252" t="s">
        <v>1449</v>
      </c>
      <c r="U434" s="252" t="s">
        <v>1449</v>
      </c>
      <c r="V434" s="252" t="s">
        <v>1449</v>
      </c>
      <c r="W434" s="252" t="s">
        <v>1449</v>
      </c>
      <c r="X434" s="252" t="s">
        <v>1449</v>
      </c>
      <c r="Y434" s="252" t="s">
        <v>1449</v>
      </c>
      <c r="Z434" s="252" t="s">
        <v>1449</v>
      </c>
      <c r="AA434" s="252" t="s">
        <v>1449</v>
      </c>
      <c r="AB434" s="252" t="s">
        <v>1449</v>
      </c>
      <c r="AC434" s="252" t="s">
        <v>1449</v>
      </c>
      <c r="AD434" s="252" t="s">
        <v>1449</v>
      </c>
      <c r="AE434" s="252" t="s">
        <v>1449</v>
      </c>
      <c r="AF434" s="252" t="s">
        <v>1449</v>
      </c>
      <c r="AG434" s="252" t="s">
        <v>1449</v>
      </c>
      <c r="AH434" s="252" t="s">
        <v>1449</v>
      </c>
      <c r="AI434" s="252" t="s">
        <v>1449</v>
      </c>
      <c r="AJ434" s="252" t="s">
        <v>1449</v>
      </c>
      <c r="AK434" s="252" t="s">
        <v>1449</v>
      </c>
      <c r="AL434" s="252" t="s">
        <v>1449</v>
      </c>
      <c r="AM434" s="252" t="s">
        <v>1449</v>
      </c>
      <c r="AN434" s="252" t="s">
        <v>1449</v>
      </c>
      <c r="AO434" s="252" t="s">
        <v>1449</v>
      </c>
      <c r="AP434" s="252" t="s">
        <v>1449</v>
      </c>
      <c r="AQ434" s="252" t="s">
        <v>1449</v>
      </c>
      <c r="AR434" s="252" t="s">
        <v>1449</v>
      </c>
      <c r="AS434" s="252" t="s">
        <v>1449</v>
      </c>
      <c r="AT434" s="252" t="s">
        <v>1449</v>
      </c>
      <c r="AU434" s="252" t="s">
        <v>1449</v>
      </c>
      <c r="AV434" s="252" t="s">
        <v>1449</v>
      </c>
      <c r="AW434" s="252" t="s">
        <v>1449</v>
      </c>
      <c r="AX434" s="252" t="s">
        <v>1449</v>
      </c>
      <c r="AY434" s="252" t="s">
        <v>1449</v>
      </c>
      <c r="AZ434" s="252" t="s">
        <v>1449</v>
      </c>
      <c r="BA434" s="252" t="s">
        <v>1449</v>
      </c>
      <c r="BB434" s="252" t="s">
        <v>1449</v>
      </c>
      <c r="BC434" s="252" t="s">
        <v>1449</v>
      </c>
      <c r="BD434" s="252" t="s">
        <v>1449</v>
      </c>
      <c r="BE434" s="320">
        <v>2098</v>
      </c>
      <c r="BF434" s="320">
        <v>609</v>
      </c>
      <c r="BG434" s="252" t="s">
        <v>1449</v>
      </c>
      <c r="BH434" s="252" t="s">
        <v>1449</v>
      </c>
      <c r="BI434" s="252" t="s">
        <v>1449</v>
      </c>
      <c r="BJ434" s="252" t="s">
        <v>1449</v>
      </c>
      <c r="BK434" s="252" t="s">
        <v>1449</v>
      </c>
      <c r="BL434" s="252" t="s">
        <v>1449</v>
      </c>
      <c r="BM434" s="252" t="s">
        <v>1449</v>
      </c>
      <c r="BN434" s="252" t="s">
        <v>1449</v>
      </c>
      <c r="BO434" s="252" t="s">
        <v>1449</v>
      </c>
      <c r="BP434" s="252" t="s">
        <v>1449</v>
      </c>
      <c r="BQ434" s="252" t="s">
        <v>1449</v>
      </c>
      <c r="BR434" s="252" t="s">
        <v>1449</v>
      </c>
      <c r="BS434" s="252" t="s">
        <v>1449</v>
      </c>
      <c r="BT434" s="252" t="s">
        <v>1449</v>
      </c>
      <c r="BU434" s="252" t="s">
        <v>1449</v>
      </c>
      <c r="BV434" s="252" t="s">
        <v>1449</v>
      </c>
      <c r="BW434" s="252" t="s">
        <v>1449</v>
      </c>
      <c r="BX434" s="252" t="s">
        <v>1449</v>
      </c>
      <c r="BY434" s="252" t="s">
        <v>1449</v>
      </c>
      <c r="BZ434" s="62"/>
      <c r="CA434" s="62"/>
      <c r="CB434" s="62"/>
      <c r="CC434" s="62"/>
      <c r="CD434" s="62"/>
      <c r="CE434" s="62"/>
      <c r="CF434" s="62"/>
      <c r="CG434" s="62"/>
      <c r="CH434" s="62"/>
    </row>
    <row r="435" spans="1:86" s="11" customFormat="1" ht="15.75" x14ac:dyDescent="0.25">
      <c r="A435" s="1664"/>
      <c r="B435" s="2"/>
      <c r="C435" s="62" t="s">
        <v>1304</v>
      </c>
      <c r="D435" s="252" t="s">
        <v>1449</v>
      </c>
      <c r="E435" s="252" t="s">
        <v>1449</v>
      </c>
      <c r="F435" s="252" t="s">
        <v>1449</v>
      </c>
      <c r="G435" s="252" t="s">
        <v>1449</v>
      </c>
      <c r="H435" s="252" t="s">
        <v>1449</v>
      </c>
      <c r="I435" s="252" t="s">
        <v>1449</v>
      </c>
      <c r="J435" s="252" t="s">
        <v>1449</v>
      </c>
      <c r="K435" s="252" t="s">
        <v>1449</v>
      </c>
      <c r="L435" s="252" t="s">
        <v>1449</v>
      </c>
      <c r="M435" s="252" t="s">
        <v>1449</v>
      </c>
      <c r="N435" s="252" t="s">
        <v>1449</v>
      </c>
      <c r="O435" s="252" t="s">
        <v>1449</v>
      </c>
      <c r="P435" s="252" t="s">
        <v>1449</v>
      </c>
      <c r="Q435" s="252" t="s">
        <v>1449</v>
      </c>
      <c r="R435" s="252" t="s">
        <v>1449</v>
      </c>
      <c r="S435" s="252" t="s">
        <v>1449</v>
      </c>
      <c r="T435" s="252" t="s">
        <v>1449</v>
      </c>
      <c r="U435" s="252" t="s">
        <v>1449</v>
      </c>
      <c r="V435" s="252" t="s">
        <v>1449</v>
      </c>
      <c r="W435" s="252" t="s">
        <v>1449</v>
      </c>
      <c r="X435" s="252" t="s">
        <v>1449</v>
      </c>
      <c r="Y435" s="252" t="s">
        <v>1449</v>
      </c>
      <c r="Z435" s="252" t="s">
        <v>1449</v>
      </c>
      <c r="AA435" s="252" t="s">
        <v>1449</v>
      </c>
      <c r="AB435" s="252" t="s">
        <v>1449</v>
      </c>
      <c r="AC435" s="252" t="s">
        <v>1449</v>
      </c>
      <c r="AD435" s="252" t="s">
        <v>1449</v>
      </c>
      <c r="AE435" s="252" t="s">
        <v>1449</v>
      </c>
      <c r="AF435" s="252" t="s">
        <v>1449</v>
      </c>
      <c r="AG435" s="252" t="s">
        <v>1449</v>
      </c>
      <c r="AH435" s="252" t="s">
        <v>1449</v>
      </c>
      <c r="AI435" s="252" t="s">
        <v>1449</v>
      </c>
      <c r="AJ435" s="252" t="s">
        <v>1449</v>
      </c>
      <c r="AK435" s="252" t="s">
        <v>1449</v>
      </c>
      <c r="AL435" s="252" t="s">
        <v>1449</v>
      </c>
      <c r="AM435" s="252" t="s">
        <v>1449</v>
      </c>
      <c r="AN435" s="252" t="s">
        <v>1449</v>
      </c>
      <c r="AO435" s="252" t="s">
        <v>1449</v>
      </c>
      <c r="AP435" s="252" t="s">
        <v>1449</v>
      </c>
      <c r="AQ435" s="252" t="s">
        <v>1449</v>
      </c>
      <c r="AR435" s="252" t="s">
        <v>1449</v>
      </c>
      <c r="AS435" s="252" t="s">
        <v>1449</v>
      </c>
      <c r="AT435" s="252" t="s">
        <v>1449</v>
      </c>
      <c r="AU435" s="252" t="s">
        <v>1449</v>
      </c>
      <c r="AV435" s="252" t="s">
        <v>1449</v>
      </c>
      <c r="AW435" s="252" t="s">
        <v>1449</v>
      </c>
      <c r="AX435" s="252" t="s">
        <v>1449</v>
      </c>
      <c r="AY435" s="252" t="s">
        <v>1449</v>
      </c>
      <c r="AZ435" s="252" t="s">
        <v>1449</v>
      </c>
      <c r="BA435" s="252" t="s">
        <v>1449</v>
      </c>
      <c r="BB435" s="252" t="s">
        <v>1449</v>
      </c>
      <c r="BC435" s="252" t="s">
        <v>1449</v>
      </c>
      <c r="BD435" s="252" t="s">
        <v>1449</v>
      </c>
      <c r="BE435" s="320"/>
      <c r="BF435" s="320"/>
      <c r="BG435" s="252" t="s">
        <v>1449</v>
      </c>
      <c r="BH435" s="252" t="s">
        <v>1449</v>
      </c>
      <c r="BI435" s="252" t="s">
        <v>1449</v>
      </c>
      <c r="BJ435" s="252" t="s">
        <v>1449</v>
      </c>
      <c r="BK435" s="252" t="s">
        <v>1449</v>
      </c>
      <c r="BL435" s="252" t="s">
        <v>1449</v>
      </c>
      <c r="BM435" s="252" t="s">
        <v>1449</v>
      </c>
      <c r="BN435" s="252" t="s">
        <v>1449</v>
      </c>
      <c r="BO435" s="252" t="s">
        <v>1449</v>
      </c>
      <c r="BP435" s="252" t="s">
        <v>1449</v>
      </c>
      <c r="BQ435" s="252" t="s">
        <v>1449</v>
      </c>
      <c r="BR435" s="252" t="s">
        <v>1449</v>
      </c>
      <c r="BS435" s="252" t="s">
        <v>1449</v>
      </c>
      <c r="BT435" s="252" t="s">
        <v>1449</v>
      </c>
      <c r="BU435" s="252" t="s">
        <v>1449</v>
      </c>
      <c r="BV435" s="252" t="s">
        <v>1449</v>
      </c>
      <c r="BW435" s="252" t="s">
        <v>1449</v>
      </c>
      <c r="BX435" s="252" t="s">
        <v>1449</v>
      </c>
      <c r="BY435" s="252" t="s">
        <v>1449</v>
      </c>
      <c r="BZ435" s="62"/>
      <c r="CA435" s="62"/>
      <c r="CB435" s="62"/>
      <c r="CC435" s="62"/>
      <c r="CD435" s="62"/>
      <c r="CE435" s="62"/>
      <c r="CF435" s="62"/>
      <c r="CG435" s="62"/>
      <c r="CH435" s="62"/>
    </row>
    <row r="436" spans="1:86" s="11" customFormat="1" ht="15.75" x14ac:dyDescent="0.25">
      <c r="A436" s="1664"/>
      <c r="B436" s="2" t="s">
        <v>1305</v>
      </c>
      <c r="C436" s="62" t="s">
        <v>1303</v>
      </c>
      <c r="D436" s="252" t="s">
        <v>1449</v>
      </c>
      <c r="E436" s="252" t="s">
        <v>1449</v>
      </c>
      <c r="F436" s="252" t="s">
        <v>1449</v>
      </c>
      <c r="G436" s="252" t="s">
        <v>1449</v>
      </c>
      <c r="H436" s="252" t="s">
        <v>1449</v>
      </c>
      <c r="I436" s="252" t="s">
        <v>1449</v>
      </c>
      <c r="J436" s="252" t="s">
        <v>1449</v>
      </c>
      <c r="K436" s="252" t="s">
        <v>1449</v>
      </c>
      <c r="L436" s="252" t="s">
        <v>1449</v>
      </c>
      <c r="M436" s="252" t="s">
        <v>1449</v>
      </c>
      <c r="N436" s="252" t="s">
        <v>1449</v>
      </c>
      <c r="O436" s="252" t="s">
        <v>1449</v>
      </c>
      <c r="P436" s="252" t="s">
        <v>1449</v>
      </c>
      <c r="Q436" s="252" t="s">
        <v>1449</v>
      </c>
      <c r="R436" s="252" t="s">
        <v>1449</v>
      </c>
      <c r="S436" s="252" t="s">
        <v>1449</v>
      </c>
      <c r="T436" s="252" t="s">
        <v>1449</v>
      </c>
      <c r="U436" s="252" t="s">
        <v>1449</v>
      </c>
      <c r="V436" s="252" t="s">
        <v>1449</v>
      </c>
      <c r="W436" s="252" t="s">
        <v>1449</v>
      </c>
      <c r="X436" s="252" t="s">
        <v>1449</v>
      </c>
      <c r="Y436" s="252" t="s">
        <v>1449</v>
      </c>
      <c r="Z436" s="252" t="s">
        <v>1449</v>
      </c>
      <c r="AA436" s="252" t="s">
        <v>1449</v>
      </c>
      <c r="AB436" s="252" t="s">
        <v>1449</v>
      </c>
      <c r="AC436" s="252" t="s">
        <v>1449</v>
      </c>
      <c r="AD436" s="252" t="s">
        <v>1449</v>
      </c>
      <c r="AE436" s="252" t="s">
        <v>1449</v>
      </c>
      <c r="AF436" s="252" t="s">
        <v>1449</v>
      </c>
      <c r="AG436" s="252" t="s">
        <v>1449</v>
      </c>
      <c r="AH436" s="252" t="s">
        <v>1449</v>
      </c>
      <c r="AI436" s="252" t="s">
        <v>1449</v>
      </c>
      <c r="AJ436" s="252" t="s">
        <v>1449</v>
      </c>
      <c r="AK436" s="252" t="s">
        <v>1449</v>
      </c>
      <c r="AL436" s="252" t="s">
        <v>1449</v>
      </c>
      <c r="AM436" s="252" t="s">
        <v>1449</v>
      </c>
      <c r="AN436" s="252" t="s">
        <v>1449</v>
      </c>
      <c r="AO436" s="252" t="s">
        <v>1449</v>
      </c>
      <c r="AP436" s="252" t="s">
        <v>1449</v>
      </c>
      <c r="AQ436" s="252" t="s">
        <v>1449</v>
      </c>
      <c r="AR436" s="252" t="s">
        <v>1449</v>
      </c>
      <c r="AS436" s="252" t="s">
        <v>1449</v>
      </c>
      <c r="AT436" s="252" t="s">
        <v>1449</v>
      </c>
      <c r="AU436" s="252" t="s">
        <v>1449</v>
      </c>
      <c r="AV436" s="252" t="s">
        <v>1449</v>
      </c>
      <c r="AW436" s="252" t="s">
        <v>1449</v>
      </c>
      <c r="AX436" s="252" t="s">
        <v>1449</v>
      </c>
      <c r="AY436" s="252" t="s">
        <v>1449</v>
      </c>
      <c r="AZ436" s="252" t="s">
        <v>1449</v>
      </c>
      <c r="BA436" s="252" t="s">
        <v>1449</v>
      </c>
      <c r="BB436" s="252" t="s">
        <v>1449</v>
      </c>
      <c r="BC436" s="252" t="s">
        <v>1449</v>
      </c>
      <c r="BD436" s="252" t="s">
        <v>1449</v>
      </c>
      <c r="BE436" s="320"/>
      <c r="BF436" s="320"/>
      <c r="BG436" s="252" t="s">
        <v>1449</v>
      </c>
      <c r="BH436" s="252" t="s">
        <v>1449</v>
      </c>
      <c r="BI436" s="252" t="s">
        <v>1449</v>
      </c>
      <c r="BJ436" s="252" t="s">
        <v>1449</v>
      </c>
      <c r="BK436" s="252" t="s">
        <v>1449</v>
      </c>
      <c r="BL436" s="252" t="s">
        <v>1449</v>
      </c>
      <c r="BM436" s="252" t="s">
        <v>1449</v>
      </c>
      <c r="BN436" s="252" t="s">
        <v>1449</v>
      </c>
      <c r="BO436" s="252" t="s">
        <v>1449</v>
      </c>
      <c r="BP436" s="252" t="s">
        <v>1449</v>
      </c>
      <c r="BQ436" s="252" t="s">
        <v>1449</v>
      </c>
      <c r="BR436" s="252" t="s">
        <v>1449</v>
      </c>
      <c r="BS436" s="252" t="s">
        <v>1449</v>
      </c>
      <c r="BT436" s="252" t="s">
        <v>1449</v>
      </c>
      <c r="BU436" s="252" t="s">
        <v>1449</v>
      </c>
      <c r="BV436" s="252" t="s">
        <v>1449</v>
      </c>
      <c r="BW436" s="252" t="s">
        <v>1449</v>
      </c>
      <c r="BX436" s="252" t="s">
        <v>1449</v>
      </c>
      <c r="BY436" s="252" t="s">
        <v>1449</v>
      </c>
      <c r="BZ436" s="62"/>
      <c r="CA436" s="62"/>
      <c r="CB436" s="62"/>
      <c r="CC436" s="62"/>
      <c r="CD436" s="62"/>
      <c r="CE436" s="62"/>
      <c r="CF436" s="62"/>
      <c r="CG436" s="62"/>
      <c r="CH436" s="62"/>
    </row>
    <row r="437" spans="1:86" s="11" customFormat="1" ht="15.75" x14ac:dyDescent="0.25">
      <c r="A437" s="1664"/>
      <c r="B437" s="2"/>
      <c r="C437" s="62" t="s">
        <v>1304</v>
      </c>
      <c r="D437" s="252" t="s">
        <v>1449</v>
      </c>
      <c r="E437" s="252" t="s">
        <v>1449</v>
      </c>
      <c r="F437" s="252" t="s">
        <v>1449</v>
      </c>
      <c r="G437" s="252" t="s">
        <v>1449</v>
      </c>
      <c r="H437" s="252" t="s">
        <v>1449</v>
      </c>
      <c r="I437" s="252" t="s">
        <v>1449</v>
      </c>
      <c r="J437" s="252" t="s">
        <v>1449</v>
      </c>
      <c r="K437" s="252" t="s">
        <v>1449</v>
      </c>
      <c r="L437" s="252" t="s">
        <v>1449</v>
      </c>
      <c r="M437" s="252" t="s">
        <v>1449</v>
      </c>
      <c r="N437" s="252" t="s">
        <v>1449</v>
      </c>
      <c r="O437" s="252" t="s">
        <v>1449</v>
      </c>
      <c r="P437" s="252" t="s">
        <v>1449</v>
      </c>
      <c r="Q437" s="252" t="s">
        <v>1449</v>
      </c>
      <c r="R437" s="252" t="s">
        <v>1449</v>
      </c>
      <c r="S437" s="252" t="s">
        <v>1449</v>
      </c>
      <c r="T437" s="252" t="s">
        <v>1449</v>
      </c>
      <c r="U437" s="252" t="s">
        <v>1449</v>
      </c>
      <c r="V437" s="252" t="s">
        <v>1449</v>
      </c>
      <c r="W437" s="252" t="s">
        <v>1449</v>
      </c>
      <c r="X437" s="252" t="s">
        <v>1449</v>
      </c>
      <c r="Y437" s="252" t="s">
        <v>1449</v>
      </c>
      <c r="Z437" s="252" t="s">
        <v>1449</v>
      </c>
      <c r="AA437" s="252" t="s">
        <v>1449</v>
      </c>
      <c r="AB437" s="252" t="s">
        <v>1449</v>
      </c>
      <c r="AC437" s="252" t="s">
        <v>1449</v>
      </c>
      <c r="AD437" s="252" t="s">
        <v>1449</v>
      </c>
      <c r="AE437" s="252" t="s">
        <v>1449</v>
      </c>
      <c r="AF437" s="252" t="s">
        <v>1449</v>
      </c>
      <c r="AG437" s="252" t="s">
        <v>1449</v>
      </c>
      <c r="AH437" s="252" t="s">
        <v>1449</v>
      </c>
      <c r="AI437" s="252" t="s">
        <v>1449</v>
      </c>
      <c r="AJ437" s="252" t="s">
        <v>1449</v>
      </c>
      <c r="AK437" s="252" t="s">
        <v>1449</v>
      </c>
      <c r="AL437" s="252" t="s">
        <v>1449</v>
      </c>
      <c r="AM437" s="252" t="s">
        <v>1449</v>
      </c>
      <c r="AN437" s="252" t="s">
        <v>1449</v>
      </c>
      <c r="AO437" s="252" t="s">
        <v>1449</v>
      </c>
      <c r="AP437" s="252" t="s">
        <v>1449</v>
      </c>
      <c r="AQ437" s="252" t="s">
        <v>1449</v>
      </c>
      <c r="AR437" s="252" t="s">
        <v>1449</v>
      </c>
      <c r="AS437" s="252" t="s">
        <v>1449</v>
      </c>
      <c r="AT437" s="252" t="s">
        <v>1449</v>
      </c>
      <c r="AU437" s="252" t="s">
        <v>1449</v>
      </c>
      <c r="AV437" s="252" t="s">
        <v>1449</v>
      </c>
      <c r="AW437" s="252" t="s">
        <v>1449</v>
      </c>
      <c r="AX437" s="252" t="s">
        <v>1449</v>
      </c>
      <c r="AY437" s="252" t="s">
        <v>1449</v>
      </c>
      <c r="AZ437" s="252" t="s">
        <v>1449</v>
      </c>
      <c r="BA437" s="252" t="s">
        <v>1449</v>
      </c>
      <c r="BB437" s="252" t="s">
        <v>1449</v>
      </c>
      <c r="BC437" s="252" t="s">
        <v>1449</v>
      </c>
      <c r="BD437" s="252" t="s">
        <v>1449</v>
      </c>
      <c r="BE437" s="320"/>
      <c r="BF437" s="320"/>
      <c r="BG437" s="252"/>
      <c r="BH437" s="252"/>
      <c r="BI437" s="252"/>
      <c r="BJ437" s="252"/>
      <c r="BK437" s="252"/>
      <c r="BL437" s="252"/>
      <c r="BM437" s="252"/>
      <c r="BN437" s="252"/>
      <c r="BO437" s="252"/>
      <c r="BP437" s="252"/>
      <c r="BQ437" s="252"/>
      <c r="BR437" s="252"/>
      <c r="BS437" s="252"/>
      <c r="BT437" s="252"/>
      <c r="BU437" s="252"/>
      <c r="BV437" s="252"/>
      <c r="BW437" s="252"/>
      <c r="BX437" s="252"/>
      <c r="BY437" s="252"/>
      <c r="BZ437" s="62"/>
      <c r="CA437" s="62"/>
      <c r="CB437" s="62"/>
      <c r="CC437" s="62"/>
      <c r="CD437" s="62"/>
      <c r="CE437" s="62"/>
      <c r="CF437" s="62"/>
      <c r="CG437" s="62"/>
      <c r="CH437" s="62"/>
    </row>
    <row r="438" spans="1:86" s="11" customFormat="1" ht="15.75" x14ac:dyDescent="0.25">
      <c r="A438" s="1664"/>
      <c r="B438" s="2" t="s">
        <v>1306</v>
      </c>
      <c r="C438" s="62" t="s">
        <v>1303</v>
      </c>
      <c r="D438" s="252" t="s">
        <v>1449</v>
      </c>
      <c r="E438" s="252" t="s">
        <v>1449</v>
      </c>
      <c r="F438" s="252" t="s">
        <v>1449</v>
      </c>
      <c r="G438" s="252" t="s">
        <v>1449</v>
      </c>
      <c r="H438" s="252" t="s">
        <v>1449</v>
      </c>
      <c r="I438" s="252" t="s">
        <v>1449</v>
      </c>
      <c r="J438" s="252" t="s">
        <v>1449</v>
      </c>
      <c r="K438" s="252" t="s">
        <v>1449</v>
      </c>
      <c r="L438" s="252" t="s">
        <v>1449</v>
      </c>
      <c r="M438" s="252" t="s">
        <v>1449</v>
      </c>
      <c r="N438" s="252" t="s">
        <v>1449</v>
      </c>
      <c r="O438" s="252" t="s">
        <v>1449</v>
      </c>
      <c r="P438" s="252" t="s">
        <v>1449</v>
      </c>
      <c r="Q438" s="252" t="s">
        <v>1449</v>
      </c>
      <c r="R438" s="252" t="s">
        <v>1449</v>
      </c>
      <c r="S438" s="252" t="s">
        <v>1449</v>
      </c>
      <c r="T438" s="252" t="s">
        <v>1449</v>
      </c>
      <c r="U438" s="252" t="s">
        <v>1449</v>
      </c>
      <c r="V438" s="252" t="s">
        <v>1449</v>
      </c>
      <c r="W438" s="252" t="s">
        <v>1449</v>
      </c>
      <c r="X438" s="252" t="s">
        <v>1449</v>
      </c>
      <c r="Y438" s="252" t="s">
        <v>1449</v>
      </c>
      <c r="Z438" s="252" t="s">
        <v>1449</v>
      </c>
      <c r="AA438" s="252" t="s">
        <v>1449</v>
      </c>
      <c r="AB438" s="252" t="s">
        <v>1449</v>
      </c>
      <c r="AC438" s="252" t="s">
        <v>1449</v>
      </c>
      <c r="AD438" s="252" t="s">
        <v>1449</v>
      </c>
      <c r="AE438" s="252" t="s">
        <v>1449</v>
      </c>
      <c r="AF438" s="252" t="s">
        <v>1449</v>
      </c>
      <c r="AG438" s="252" t="s">
        <v>1449</v>
      </c>
      <c r="AH438" s="252" t="s">
        <v>1449</v>
      </c>
      <c r="AI438" s="252" t="s">
        <v>1449</v>
      </c>
      <c r="AJ438" s="252" t="s">
        <v>1449</v>
      </c>
      <c r="AK438" s="252" t="s">
        <v>1449</v>
      </c>
      <c r="AL438" s="252" t="s">
        <v>1449</v>
      </c>
      <c r="AM438" s="252" t="s">
        <v>1449</v>
      </c>
      <c r="AN438" s="252" t="s">
        <v>1449</v>
      </c>
      <c r="AO438" s="252" t="s">
        <v>1449</v>
      </c>
      <c r="AP438" s="252" t="s">
        <v>1449</v>
      </c>
      <c r="AQ438" s="252" t="s">
        <v>1449</v>
      </c>
      <c r="AR438" s="252" t="s">
        <v>1449</v>
      </c>
      <c r="AS438" s="252" t="s">
        <v>1449</v>
      </c>
      <c r="AT438" s="252" t="s">
        <v>1449</v>
      </c>
      <c r="AU438" s="252" t="s">
        <v>1449</v>
      </c>
      <c r="AV438" s="252" t="s">
        <v>1449</v>
      </c>
      <c r="AW438" s="252" t="s">
        <v>1449</v>
      </c>
      <c r="AX438" s="252" t="s">
        <v>1449</v>
      </c>
      <c r="AY438" s="252" t="s">
        <v>1449</v>
      </c>
      <c r="AZ438" s="252" t="s">
        <v>1449</v>
      </c>
      <c r="BA438" s="252" t="s">
        <v>1449</v>
      </c>
      <c r="BB438" s="252" t="s">
        <v>1449</v>
      </c>
      <c r="BC438" s="252" t="s">
        <v>1449</v>
      </c>
      <c r="BD438" s="252" t="s">
        <v>1449</v>
      </c>
      <c r="BE438" s="320"/>
      <c r="BF438" s="320"/>
      <c r="BG438" s="252" t="s">
        <v>1449</v>
      </c>
      <c r="BH438" s="252" t="s">
        <v>1449</v>
      </c>
      <c r="BI438" s="252" t="s">
        <v>1449</v>
      </c>
      <c r="BJ438" s="252" t="s">
        <v>1449</v>
      </c>
      <c r="BK438" s="252" t="s">
        <v>1449</v>
      </c>
      <c r="BL438" s="252" t="s">
        <v>1449</v>
      </c>
      <c r="BM438" s="252" t="s">
        <v>1449</v>
      </c>
      <c r="BN438" s="252" t="s">
        <v>1449</v>
      </c>
      <c r="BO438" s="252" t="s">
        <v>1449</v>
      </c>
      <c r="BP438" s="252" t="s">
        <v>1449</v>
      </c>
      <c r="BQ438" s="252" t="s">
        <v>1449</v>
      </c>
      <c r="BR438" s="252" t="s">
        <v>1449</v>
      </c>
      <c r="BS438" s="252" t="s">
        <v>1449</v>
      </c>
      <c r="BT438" s="252" t="s">
        <v>1449</v>
      </c>
      <c r="BU438" s="252" t="s">
        <v>1449</v>
      </c>
      <c r="BV438" s="252" t="s">
        <v>1449</v>
      </c>
      <c r="BW438" s="252" t="s">
        <v>1449</v>
      </c>
      <c r="BX438" s="252" t="s">
        <v>1449</v>
      </c>
      <c r="BY438" s="252" t="s">
        <v>1449</v>
      </c>
      <c r="BZ438" s="62"/>
      <c r="CA438" s="62"/>
      <c r="CB438" s="62"/>
      <c r="CC438" s="62"/>
      <c r="CD438" s="62"/>
      <c r="CE438" s="62"/>
      <c r="CF438" s="62"/>
      <c r="CG438" s="62"/>
      <c r="CH438" s="62"/>
    </row>
    <row r="439" spans="1:86" s="11" customFormat="1" ht="15.75" x14ac:dyDescent="0.25">
      <c r="A439" s="1664"/>
      <c r="B439" s="2"/>
      <c r="C439" s="62" t="s">
        <v>1304</v>
      </c>
      <c r="D439" s="252" t="s">
        <v>1449</v>
      </c>
      <c r="E439" s="252" t="s">
        <v>1449</v>
      </c>
      <c r="F439" s="252" t="s">
        <v>1449</v>
      </c>
      <c r="G439" s="252" t="s">
        <v>1449</v>
      </c>
      <c r="H439" s="252" t="s">
        <v>1449</v>
      </c>
      <c r="I439" s="252" t="s">
        <v>1449</v>
      </c>
      <c r="J439" s="252" t="s">
        <v>1449</v>
      </c>
      <c r="K439" s="252" t="s">
        <v>1449</v>
      </c>
      <c r="L439" s="252" t="s">
        <v>1449</v>
      </c>
      <c r="M439" s="252" t="s">
        <v>1449</v>
      </c>
      <c r="N439" s="252" t="s">
        <v>1449</v>
      </c>
      <c r="O439" s="252" t="s">
        <v>1449</v>
      </c>
      <c r="P439" s="252" t="s">
        <v>1449</v>
      </c>
      <c r="Q439" s="252" t="s">
        <v>1449</v>
      </c>
      <c r="R439" s="252" t="s">
        <v>1449</v>
      </c>
      <c r="S439" s="252" t="s">
        <v>1449</v>
      </c>
      <c r="T439" s="252" t="s">
        <v>1449</v>
      </c>
      <c r="U439" s="252" t="s">
        <v>1449</v>
      </c>
      <c r="V439" s="252" t="s">
        <v>1449</v>
      </c>
      <c r="W439" s="252" t="s">
        <v>1449</v>
      </c>
      <c r="X439" s="252" t="s">
        <v>1449</v>
      </c>
      <c r="Y439" s="252" t="s">
        <v>1449</v>
      </c>
      <c r="Z439" s="252" t="s">
        <v>1449</v>
      </c>
      <c r="AA439" s="252" t="s">
        <v>1449</v>
      </c>
      <c r="AB439" s="252" t="s">
        <v>1449</v>
      </c>
      <c r="AC439" s="252" t="s">
        <v>1449</v>
      </c>
      <c r="AD439" s="252" t="s">
        <v>1449</v>
      </c>
      <c r="AE439" s="252" t="s">
        <v>1449</v>
      </c>
      <c r="AF439" s="252" t="s">
        <v>1449</v>
      </c>
      <c r="AG439" s="252" t="s">
        <v>1449</v>
      </c>
      <c r="AH439" s="252" t="s">
        <v>1449</v>
      </c>
      <c r="AI439" s="252" t="s">
        <v>1449</v>
      </c>
      <c r="AJ439" s="252" t="s">
        <v>1449</v>
      </c>
      <c r="AK439" s="252" t="s">
        <v>1449</v>
      </c>
      <c r="AL439" s="252" t="s">
        <v>1449</v>
      </c>
      <c r="AM439" s="252" t="s">
        <v>1449</v>
      </c>
      <c r="AN439" s="252" t="s">
        <v>1449</v>
      </c>
      <c r="AO439" s="252" t="s">
        <v>1449</v>
      </c>
      <c r="AP439" s="252" t="s">
        <v>1449</v>
      </c>
      <c r="AQ439" s="252" t="s">
        <v>1449</v>
      </c>
      <c r="AR439" s="252" t="s">
        <v>1449</v>
      </c>
      <c r="AS439" s="252" t="s">
        <v>1449</v>
      </c>
      <c r="AT439" s="252" t="s">
        <v>1449</v>
      </c>
      <c r="AU439" s="252" t="s">
        <v>1449</v>
      </c>
      <c r="AV439" s="252" t="s">
        <v>1449</v>
      </c>
      <c r="AW439" s="252" t="s">
        <v>1449</v>
      </c>
      <c r="AX439" s="252" t="s">
        <v>1449</v>
      </c>
      <c r="AY439" s="252" t="s">
        <v>1449</v>
      </c>
      <c r="AZ439" s="252" t="s">
        <v>1449</v>
      </c>
      <c r="BA439" s="252" t="s">
        <v>1449</v>
      </c>
      <c r="BB439" s="252" t="s">
        <v>1449</v>
      </c>
      <c r="BC439" s="252" t="s">
        <v>1449</v>
      </c>
      <c r="BD439" s="252" t="s">
        <v>1449</v>
      </c>
      <c r="BE439" s="320">
        <v>50020</v>
      </c>
      <c r="BF439" s="320">
        <v>14518</v>
      </c>
      <c r="BG439" s="252" t="s">
        <v>1449</v>
      </c>
      <c r="BH439" s="252" t="s">
        <v>1449</v>
      </c>
      <c r="BI439" s="252" t="s">
        <v>1449</v>
      </c>
      <c r="BJ439" s="252" t="s">
        <v>1449</v>
      </c>
      <c r="BK439" s="252" t="s">
        <v>1449</v>
      </c>
      <c r="BL439" s="252" t="s">
        <v>1449</v>
      </c>
      <c r="BM439" s="252" t="s">
        <v>1449</v>
      </c>
      <c r="BN439" s="252" t="s">
        <v>1449</v>
      </c>
      <c r="BO439" s="252" t="s">
        <v>1449</v>
      </c>
      <c r="BP439" s="252" t="s">
        <v>1449</v>
      </c>
      <c r="BQ439" s="252" t="s">
        <v>1449</v>
      </c>
      <c r="BR439" s="252" t="s">
        <v>1449</v>
      </c>
      <c r="BS439" s="252" t="s">
        <v>1449</v>
      </c>
      <c r="BT439" s="252" t="s">
        <v>1449</v>
      </c>
      <c r="BU439" s="252" t="s">
        <v>1449</v>
      </c>
      <c r="BV439" s="252" t="s">
        <v>1449</v>
      </c>
      <c r="BW439" s="252" t="s">
        <v>1449</v>
      </c>
      <c r="BX439" s="252" t="s">
        <v>1449</v>
      </c>
      <c r="BY439" s="252" t="s">
        <v>1449</v>
      </c>
      <c r="BZ439" s="62"/>
      <c r="CA439" s="62"/>
      <c r="CB439" s="62"/>
      <c r="CC439" s="62"/>
      <c r="CD439" s="62"/>
      <c r="CE439" s="62"/>
      <c r="CF439" s="62"/>
      <c r="CG439" s="62"/>
      <c r="CH439" s="62"/>
    </row>
    <row r="440" spans="1:86" s="11" customFormat="1" ht="15.75" x14ac:dyDescent="0.25">
      <c r="A440" s="1664"/>
      <c r="B440" s="2" t="s">
        <v>1307</v>
      </c>
      <c r="C440" s="62" t="s">
        <v>1303</v>
      </c>
      <c r="D440" s="252" t="s">
        <v>1449</v>
      </c>
      <c r="E440" s="252" t="s">
        <v>1449</v>
      </c>
      <c r="F440" s="252" t="s">
        <v>1449</v>
      </c>
      <c r="G440" s="252" t="s">
        <v>1449</v>
      </c>
      <c r="H440" s="252" t="s">
        <v>1449</v>
      </c>
      <c r="I440" s="252" t="s">
        <v>1449</v>
      </c>
      <c r="J440" s="252" t="s">
        <v>1449</v>
      </c>
      <c r="K440" s="252" t="s">
        <v>1449</v>
      </c>
      <c r="L440" s="252" t="s">
        <v>1449</v>
      </c>
      <c r="M440" s="252" t="s">
        <v>1449</v>
      </c>
      <c r="N440" s="252" t="s">
        <v>1449</v>
      </c>
      <c r="O440" s="252" t="s">
        <v>1449</v>
      </c>
      <c r="P440" s="252" t="s">
        <v>1449</v>
      </c>
      <c r="Q440" s="252" t="s">
        <v>1449</v>
      </c>
      <c r="R440" s="252" t="s">
        <v>1449</v>
      </c>
      <c r="S440" s="252" t="s">
        <v>1449</v>
      </c>
      <c r="T440" s="252" t="s">
        <v>1449</v>
      </c>
      <c r="U440" s="252" t="s">
        <v>1449</v>
      </c>
      <c r="V440" s="252" t="s">
        <v>1449</v>
      </c>
      <c r="W440" s="252" t="s">
        <v>1449</v>
      </c>
      <c r="X440" s="252" t="s">
        <v>1449</v>
      </c>
      <c r="Y440" s="252" t="s">
        <v>1449</v>
      </c>
      <c r="Z440" s="252" t="s">
        <v>1449</v>
      </c>
      <c r="AA440" s="252" t="s">
        <v>1449</v>
      </c>
      <c r="AB440" s="252" t="s">
        <v>1449</v>
      </c>
      <c r="AC440" s="252" t="s">
        <v>1449</v>
      </c>
      <c r="AD440" s="252" t="s">
        <v>1449</v>
      </c>
      <c r="AE440" s="252" t="s">
        <v>1449</v>
      </c>
      <c r="AF440" s="252" t="s">
        <v>1449</v>
      </c>
      <c r="AG440" s="252" t="s">
        <v>1449</v>
      </c>
      <c r="AH440" s="252" t="s">
        <v>1449</v>
      </c>
      <c r="AI440" s="252" t="s">
        <v>1449</v>
      </c>
      <c r="AJ440" s="252" t="s">
        <v>1449</v>
      </c>
      <c r="AK440" s="252" t="s">
        <v>1449</v>
      </c>
      <c r="AL440" s="252" t="s">
        <v>1449</v>
      </c>
      <c r="AM440" s="252" t="s">
        <v>1449</v>
      </c>
      <c r="AN440" s="252" t="s">
        <v>1449</v>
      </c>
      <c r="AO440" s="252" t="s">
        <v>1449</v>
      </c>
      <c r="AP440" s="252" t="s">
        <v>1449</v>
      </c>
      <c r="AQ440" s="252" t="s">
        <v>1449</v>
      </c>
      <c r="AR440" s="252" t="s">
        <v>1449</v>
      </c>
      <c r="AS440" s="252" t="s">
        <v>1449</v>
      </c>
      <c r="AT440" s="252" t="s">
        <v>1449</v>
      </c>
      <c r="AU440" s="252" t="s">
        <v>1449</v>
      </c>
      <c r="AV440" s="252" t="s">
        <v>1449</v>
      </c>
      <c r="AW440" s="252" t="s">
        <v>1449</v>
      </c>
      <c r="AX440" s="252" t="s">
        <v>1449</v>
      </c>
      <c r="AY440" s="252" t="s">
        <v>1449</v>
      </c>
      <c r="AZ440" s="252" t="s">
        <v>1449</v>
      </c>
      <c r="BA440" s="252" t="s">
        <v>1449</v>
      </c>
      <c r="BB440" s="252" t="s">
        <v>1449</v>
      </c>
      <c r="BC440" s="252" t="s">
        <v>1449</v>
      </c>
      <c r="BD440" s="252" t="s">
        <v>1449</v>
      </c>
      <c r="BE440" s="320"/>
      <c r="BF440" s="320"/>
      <c r="BG440" s="252" t="s">
        <v>1449</v>
      </c>
      <c r="BH440" s="252" t="s">
        <v>1449</v>
      </c>
      <c r="BI440" s="252" t="s">
        <v>1449</v>
      </c>
      <c r="BJ440" s="252" t="s">
        <v>1449</v>
      </c>
      <c r="BK440" s="252" t="s">
        <v>1449</v>
      </c>
      <c r="BL440" s="252" t="s">
        <v>1449</v>
      </c>
      <c r="BM440" s="252" t="s">
        <v>1449</v>
      </c>
      <c r="BN440" s="252" t="s">
        <v>1449</v>
      </c>
      <c r="BO440" s="252" t="s">
        <v>1449</v>
      </c>
      <c r="BP440" s="252" t="s">
        <v>1449</v>
      </c>
      <c r="BQ440" s="252" t="s">
        <v>1449</v>
      </c>
      <c r="BR440" s="252" t="s">
        <v>1449</v>
      </c>
      <c r="BS440" s="252" t="s">
        <v>1449</v>
      </c>
      <c r="BT440" s="252" t="s">
        <v>1449</v>
      </c>
      <c r="BU440" s="252" t="s">
        <v>1449</v>
      </c>
      <c r="BV440" s="252" t="s">
        <v>1449</v>
      </c>
      <c r="BW440" s="252" t="s">
        <v>1449</v>
      </c>
      <c r="BX440" s="252" t="s">
        <v>1449</v>
      </c>
      <c r="BY440" s="252" t="s">
        <v>1449</v>
      </c>
      <c r="BZ440" s="62"/>
      <c r="CA440" s="62"/>
      <c r="CB440" s="62"/>
      <c r="CC440" s="62"/>
      <c r="CD440" s="62"/>
      <c r="CE440" s="62"/>
      <c r="CF440" s="62"/>
      <c r="CG440" s="62"/>
      <c r="CH440" s="62"/>
    </row>
    <row r="441" spans="1:86" s="11" customFormat="1" ht="15.75" x14ac:dyDescent="0.25">
      <c r="A441" s="1664"/>
      <c r="B441" s="2"/>
      <c r="C441" s="62" t="s">
        <v>1304</v>
      </c>
      <c r="D441" s="252" t="s">
        <v>1449</v>
      </c>
      <c r="E441" s="252" t="s">
        <v>1449</v>
      </c>
      <c r="F441" s="252" t="s">
        <v>1449</v>
      </c>
      <c r="G441" s="252" t="s">
        <v>1449</v>
      </c>
      <c r="H441" s="252" t="s">
        <v>1449</v>
      </c>
      <c r="I441" s="252" t="s">
        <v>1449</v>
      </c>
      <c r="J441" s="252" t="s">
        <v>1449</v>
      </c>
      <c r="K441" s="252" t="s">
        <v>1449</v>
      </c>
      <c r="L441" s="252" t="s">
        <v>1449</v>
      </c>
      <c r="M441" s="252" t="s">
        <v>1449</v>
      </c>
      <c r="N441" s="252" t="s">
        <v>1449</v>
      </c>
      <c r="O441" s="252" t="s">
        <v>1449</v>
      </c>
      <c r="P441" s="252" t="s">
        <v>1449</v>
      </c>
      <c r="Q441" s="252" t="s">
        <v>1449</v>
      </c>
      <c r="R441" s="252" t="s">
        <v>1449</v>
      </c>
      <c r="S441" s="252" t="s">
        <v>1449</v>
      </c>
      <c r="T441" s="252" t="s">
        <v>1449</v>
      </c>
      <c r="U441" s="252" t="s">
        <v>1449</v>
      </c>
      <c r="V441" s="252" t="s">
        <v>1449</v>
      </c>
      <c r="W441" s="252" t="s">
        <v>1449</v>
      </c>
      <c r="X441" s="252" t="s">
        <v>1449</v>
      </c>
      <c r="Y441" s="252" t="s">
        <v>1449</v>
      </c>
      <c r="Z441" s="252" t="s">
        <v>1449</v>
      </c>
      <c r="AA441" s="252" t="s">
        <v>1449</v>
      </c>
      <c r="AB441" s="252" t="s">
        <v>1449</v>
      </c>
      <c r="AC441" s="252" t="s">
        <v>1449</v>
      </c>
      <c r="AD441" s="252" t="s">
        <v>1449</v>
      </c>
      <c r="AE441" s="252" t="s">
        <v>1449</v>
      </c>
      <c r="AF441" s="252" t="s">
        <v>1449</v>
      </c>
      <c r="AG441" s="252" t="s">
        <v>1449</v>
      </c>
      <c r="AH441" s="252" t="s">
        <v>1449</v>
      </c>
      <c r="AI441" s="252" t="s">
        <v>1449</v>
      </c>
      <c r="AJ441" s="252" t="s">
        <v>1449</v>
      </c>
      <c r="AK441" s="252" t="s">
        <v>1449</v>
      </c>
      <c r="AL441" s="252" t="s">
        <v>1449</v>
      </c>
      <c r="AM441" s="252" t="s">
        <v>1449</v>
      </c>
      <c r="AN441" s="252" t="s">
        <v>1449</v>
      </c>
      <c r="AO441" s="252" t="s">
        <v>1449</v>
      </c>
      <c r="AP441" s="252" t="s">
        <v>1449</v>
      </c>
      <c r="AQ441" s="252" t="s">
        <v>1449</v>
      </c>
      <c r="AR441" s="252" t="s">
        <v>1449</v>
      </c>
      <c r="AS441" s="252" t="s">
        <v>1449</v>
      </c>
      <c r="AT441" s="252" t="s">
        <v>1449</v>
      </c>
      <c r="AU441" s="252" t="s">
        <v>1449</v>
      </c>
      <c r="AV441" s="252" t="s">
        <v>1449</v>
      </c>
      <c r="AW441" s="252" t="s">
        <v>1449</v>
      </c>
      <c r="AX441" s="252" t="s">
        <v>1449</v>
      </c>
      <c r="AY441" s="252" t="s">
        <v>1449</v>
      </c>
      <c r="AZ441" s="252" t="s">
        <v>1449</v>
      </c>
      <c r="BA441" s="252" t="s">
        <v>1449</v>
      </c>
      <c r="BB441" s="252" t="s">
        <v>1449</v>
      </c>
      <c r="BC441" s="252" t="s">
        <v>1449</v>
      </c>
      <c r="BD441" s="252" t="s">
        <v>1449</v>
      </c>
      <c r="BE441" s="320"/>
      <c r="BF441" s="320"/>
      <c r="BG441" s="252" t="s">
        <v>1449</v>
      </c>
      <c r="BH441" s="252" t="s">
        <v>1449</v>
      </c>
      <c r="BI441" s="252" t="s">
        <v>1449</v>
      </c>
      <c r="BJ441" s="252" t="s">
        <v>1449</v>
      </c>
      <c r="BK441" s="252" t="s">
        <v>1449</v>
      </c>
      <c r="BL441" s="252" t="s">
        <v>1449</v>
      </c>
      <c r="BM441" s="252" t="s">
        <v>1449</v>
      </c>
      <c r="BN441" s="252" t="s">
        <v>1449</v>
      </c>
      <c r="BO441" s="252" t="s">
        <v>1449</v>
      </c>
      <c r="BP441" s="252" t="s">
        <v>1449</v>
      </c>
      <c r="BQ441" s="252" t="s">
        <v>1449</v>
      </c>
      <c r="BR441" s="252" t="s">
        <v>1449</v>
      </c>
      <c r="BS441" s="252" t="s">
        <v>1449</v>
      </c>
      <c r="BT441" s="252" t="s">
        <v>1449</v>
      </c>
      <c r="BU441" s="252" t="s">
        <v>1449</v>
      </c>
      <c r="BV441" s="252" t="s">
        <v>1449</v>
      </c>
      <c r="BW441" s="252" t="s">
        <v>1449</v>
      </c>
      <c r="BX441" s="252" t="s">
        <v>1449</v>
      </c>
      <c r="BY441" s="252" t="s">
        <v>1449</v>
      </c>
      <c r="BZ441" s="62"/>
      <c r="CA441" s="62"/>
      <c r="CB441" s="62"/>
      <c r="CC441" s="62"/>
      <c r="CD441" s="62"/>
      <c r="CE441" s="62"/>
      <c r="CF441" s="62"/>
      <c r="CG441" s="62"/>
      <c r="CH441" s="62"/>
    </row>
    <row r="442" spans="1:86" s="11" customFormat="1" ht="15.75" x14ac:dyDescent="0.25">
      <c r="A442" s="1664" t="s">
        <v>5532</v>
      </c>
      <c r="B442" s="62" t="s">
        <v>1302</v>
      </c>
      <c r="C442" s="62" t="s">
        <v>1303</v>
      </c>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row>
    <row r="443" spans="1:86" s="11" customFormat="1" ht="15.75" x14ac:dyDescent="0.25">
      <c r="A443" s="1665"/>
      <c r="B443" s="62"/>
      <c r="C443" s="62" t="s">
        <v>1304</v>
      </c>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row>
    <row r="444" spans="1:86" s="11" customFormat="1" ht="15.75" x14ac:dyDescent="0.25">
      <c r="A444" s="1665"/>
      <c r="B444" s="62" t="s">
        <v>1305</v>
      </c>
      <c r="C444" s="62" t="s">
        <v>1303</v>
      </c>
      <c r="D444" s="62"/>
      <c r="E444" s="62"/>
      <c r="F444" s="62">
        <v>249</v>
      </c>
      <c r="G444" s="62">
        <v>1260</v>
      </c>
      <c r="H444" s="62"/>
      <c r="I444" s="62"/>
      <c r="J444" s="62"/>
      <c r="K444" s="62"/>
      <c r="L444" s="62"/>
      <c r="M444" s="62">
        <v>303</v>
      </c>
      <c r="N444" s="62"/>
      <c r="O444" s="62"/>
      <c r="P444" s="62"/>
      <c r="Q444" s="62"/>
      <c r="R444" s="62">
        <v>249</v>
      </c>
      <c r="S444" s="62"/>
      <c r="T444" s="62">
        <v>282</v>
      </c>
      <c r="U444" s="62"/>
      <c r="V444" s="62"/>
      <c r="W444" s="62"/>
      <c r="X444" s="62"/>
      <c r="Y444" s="62"/>
      <c r="Z444" s="62"/>
      <c r="AA444" s="62"/>
      <c r="AB444" s="62"/>
      <c r="AC444" s="62"/>
      <c r="AD444" s="62"/>
      <c r="AE444" s="62">
        <v>398</v>
      </c>
      <c r="AF444" s="62"/>
      <c r="AG444" s="62"/>
      <c r="AH444" s="62"/>
      <c r="AI444" s="62"/>
      <c r="AJ444" s="62"/>
      <c r="AK444" s="62"/>
      <c r="AL444" s="62"/>
      <c r="AM444" s="62">
        <v>342</v>
      </c>
      <c r="AN444" s="62">
        <v>210</v>
      </c>
      <c r="AO444" s="62"/>
      <c r="AP444" s="62"/>
      <c r="AQ444" s="62"/>
      <c r="AR444" s="62">
        <v>12672</v>
      </c>
      <c r="AS444" s="62"/>
      <c r="AT444" s="62"/>
      <c r="AU444" s="62"/>
      <c r="AV444" s="62"/>
      <c r="AW444" s="62"/>
      <c r="AX444" s="62"/>
      <c r="AY444" s="62"/>
      <c r="AZ444" s="62"/>
      <c r="BA444" s="62"/>
      <c r="BB444" s="62"/>
      <c r="BC444" s="62"/>
      <c r="BD444" s="62">
        <v>480</v>
      </c>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row>
    <row r="445" spans="1:86" s="11" customFormat="1" ht="15.75" x14ac:dyDescent="0.25">
      <c r="A445" s="1665"/>
      <c r="B445" s="62"/>
      <c r="C445" s="62" t="s">
        <v>1304</v>
      </c>
      <c r="D445" s="62"/>
      <c r="E445" s="62">
        <v>996</v>
      </c>
      <c r="F445" s="62">
        <v>747</v>
      </c>
      <c r="G445" s="62"/>
      <c r="H445" s="62"/>
      <c r="I445" s="62"/>
      <c r="J445" s="62"/>
      <c r="K445" s="62"/>
      <c r="L445" s="62"/>
      <c r="M445" s="62">
        <v>909</v>
      </c>
      <c r="N445" s="62"/>
      <c r="O445" s="62"/>
      <c r="P445" s="62"/>
      <c r="Q445" s="62"/>
      <c r="R445" s="62"/>
      <c r="S445" s="62"/>
      <c r="T445" s="62">
        <v>846</v>
      </c>
      <c r="U445" s="62"/>
      <c r="V445" s="62"/>
      <c r="W445" s="62"/>
      <c r="X445" s="62"/>
      <c r="Y445" s="62"/>
      <c r="Z445" s="62"/>
      <c r="AA445" s="62"/>
      <c r="AB445" s="62"/>
      <c r="AC445" s="62"/>
      <c r="AD445" s="62"/>
      <c r="AE445" s="62">
        <v>1044</v>
      </c>
      <c r="AF445" s="62"/>
      <c r="AG445" s="62"/>
      <c r="AH445" s="62"/>
      <c r="AI445" s="62"/>
      <c r="AJ445" s="62">
        <v>673</v>
      </c>
      <c r="AK445" s="62"/>
      <c r="AL445" s="62"/>
      <c r="AM445" s="62">
        <v>1026</v>
      </c>
      <c r="AN445" s="62">
        <v>630</v>
      </c>
      <c r="AO445" s="62"/>
      <c r="AP445" s="62"/>
      <c r="AQ445" s="62"/>
      <c r="AR445" s="62"/>
      <c r="AS445" s="62"/>
      <c r="AT445" s="62"/>
      <c r="AU445" s="62"/>
      <c r="AV445" s="62">
        <v>1380</v>
      </c>
      <c r="AW445" s="62">
        <v>1380</v>
      </c>
      <c r="AX445" s="62"/>
      <c r="AY445" s="62"/>
      <c r="AZ445" s="62"/>
      <c r="BA445" s="62"/>
      <c r="BB445" s="62"/>
      <c r="BC445" s="62"/>
      <c r="BD445" s="62"/>
      <c r="BE445" s="62"/>
      <c r="BF445" s="62">
        <v>480</v>
      </c>
      <c r="BG445" s="62"/>
      <c r="BH445" s="62"/>
      <c r="BI445" s="62"/>
      <c r="BJ445" s="62"/>
      <c r="BK445" s="62">
        <v>18144</v>
      </c>
      <c r="BL445" s="62"/>
      <c r="BM445" s="62"/>
      <c r="BN445" s="62"/>
      <c r="BO445" s="62"/>
      <c r="BP445" s="62"/>
      <c r="BQ445" s="62"/>
      <c r="BR445" s="62"/>
      <c r="BS445" s="62"/>
      <c r="BT445" s="62">
        <v>1248</v>
      </c>
      <c r="BU445" s="62"/>
      <c r="BV445" s="62"/>
      <c r="BW445" s="62"/>
      <c r="BX445" s="62"/>
      <c r="BY445" s="62"/>
      <c r="BZ445" s="62"/>
      <c r="CA445" s="62"/>
      <c r="CB445" s="62"/>
      <c r="CC445" s="62"/>
      <c r="CD445" s="62"/>
      <c r="CE445" s="62"/>
      <c r="CF445" s="62"/>
      <c r="CG445" s="62"/>
      <c r="CH445" s="62"/>
    </row>
    <row r="446" spans="1:86" s="11" customFormat="1" ht="15.75" x14ac:dyDescent="0.25">
      <c r="A446" s="1665"/>
      <c r="B446" s="62" t="s">
        <v>1306</v>
      </c>
      <c r="C446" s="62" t="s">
        <v>1303</v>
      </c>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row>
    <row r="447" spans="1:86" s="11" customFormat="1" ht="15.75" x14ac:dyDescent="0.25">
      <c r="A447" s="1665"/>
      <c r="B447" s="62"/>
      <c r="C447" s="62" t="s">
        <v>1304</v>
      </c>
      <c r="D447" s="62"/>
      <c r="E447" s="62">
        <v>10</v>
      </c>
      <c r="F447" s="62"/>
      <c r="G447" s="62">
        <v>69</v>
      </c>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v>10</v>
      </c>
      <c r="AO447" s="62"/>
      <c r="AP447" s="62"/>
      <c r="AQ447" s="62"/>
      <c r="AR447" s="62"/>
      <c r="AS447" s="62"/>
      <c r="AT447" s="62"/>
      <c r="AU447" s="62"/>
      <c r="AV447" s="62"/>
      <c r="AW447" s="62"/>
      <c r="AX447" s="62"/>
      <c r="AY447" s="62"/>
      <c r="AZ447" s="62"/>
      <c r="BA447" s="62"/>
      <c r="BB447" s="62"/>
      <c r="BC447" s="62"/>
      <c r="BD447" s="62"/>
      <c r="BE447" s="62"/>
      <c r="BF447" s="62">
        <v>20</v>
      </c>
      <c r="BG447" s="62"/>
      <c r="BH447" s="62"/>
      <c r="BI447" s="62"/>
      <c r="BJ447" s="62"/>
      <c r="BK447" s="62">
        <v>6229</v>
      </c>
      <c r="BL447" s="62"/>
      <c r="BM447" s="62"/>
      <c r="BN447" s="62">
        <v>5</v>
      </c>
      <c r="BO447" s="62"/>
      <c r="BP447" s="62"/>
      <c r="BQ447" s="62"/>
      <c r="BR447" s="62"/>
      <c r="BS447" s="62"/>
      <c r="BT447" s="62">
        <v>8</v>
      </c>
      <c r="BU447" s="62"/>
      <c r="BV447" s="62"/>
      <c r="BW447" s="62"/>
      <c r="BX447" s="62"/>
      <c r="BY447" s="62"/>
      <c r="BZ447" s="62"/>
      <c r="CA447" s="62"/>
      <c r="CB447" s="62"/>
      <c r="CC447" s="62"/>
      <c r="CD447" s="62"/>
      <c r="CE447" s="62"/>
      <c r="CF447" s="62"/>
      <c r="CG447" s="62"/>
      <c r="CH447" s="62"/>
    </row>
    <row r="448" spans="1:86" s="11" customFormat="1" ht="15.75" x14ac:dyDescent="0.25">
      <c r="A448" s="1665"/>
      <c r="B448" s="62" t="s">
        <v>1307</v>
      </c>
      <c r="C448" s="2" t="s">
        <v>5658</v>
      </c>
      <c r="D448" s="62"/>
      <c r="E448" s="62">
        <v>120</v>
      </c>
      <c r="F448" s="62"/>
      <c r="G448" s="62"/>
      <c r="H448" s="62"/>
      <c r="I448" s="62"/>
      <c r="J448" s="62"/>
      <c r="K448" s="62"/>
      <c r="L448" s="62"/>
      <c r="M448" s="62">
        <v>105</v>
      </c>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row>
    <row r="449" spans="1:86" s="11" customFormat="1" ht="15.75" x14ac:dyDescent="0.25">
      <c r="A449" s="1665"/>
      <c r="B449" s="62"/>
      <c r="C449" s="2" t="s">
        <v>5659</v>
      </c>
      <c r="D449" s="62"/>
      <c r="E449" s="62">
        <v>1608</v>
      </c>
      <c r="F449" s="62"/>
      <c r="G449" s="62"/>
      <c r="H449" s="62"/>
      <c r="I449" s="62"/>
      <c r="J449" s="62"/>
      <c r="K449" s="62"/>
      <c r="L449" s="62"/>
      <c r="M449" s="62">
        <v>951</v>
      </c>
      <c r="N449" s="62"/>
      <c r="O449" s="62"/>
      <c r="P449" s="62"/>
      <c r="Q449" s="62"/>
      <c r="R449" s="62"/>
      <c r="S449" s="62"/>
      <c r="T449" s="62">
        <v>20</v>
      </c>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v>1296</v>
      </c>
      <c r="BO449" s="62"/>
      <c r="BP449" s="62"/>
      <c r="BQ449" s="62"/>
      <c r="BR449" s="62"/>
      <c r="BS449" s="62"/>
      <c r="BT449" s="62"/>
      <c r="BU449" s="62"/>
      <c r="BV449" s="62"/>
      <c r="BW449" s="62"/>
      <c r="BX449" s="62"/>
      <c r="BY449" s="62"/>
      <c r="BZ449" s="62"/>
      <c r="CA449" s="62"/>
      <c r="CB449" s="62"/>
      <c r="CC449" s="62"/>
      <c r="CD449" s="62"/>
      <c r="CE449" s="62"/>
      <c r="CF449" s="62"/>
      <c r="CG449" s="62"/>
      <c r="CH449" s="62"/>
    </row>
    <row r="450" spans="1:86" s="11" customFormat="1" ht="15.75" x14ac:dyDescent="0.25">
      <c r="A450" s="314"/>
      <c r="B450" s="62" t="s">
        <v>1302</v>
      </c>
      <c r="C450" s="62" t="s">
        <v>1303</v>
      </c>
      <c r="D450" s="62">
        <v>2459</v>
      </c>
      <c r="E450" s="62">
        <v>4</v>
      </c>
      <c r="F450" s="62"/>
      <c r="G450" s="62"/>
      <c r="H450" s="62"/>
      <c r="I450" s="62">
        <v>1451</v>
      </c>
      <c r="J450" s="62"/>
      <c r="K450" s="62"/>
      <c r="L450" s="62">
        <v>2352</v>
      </c>
      <c r="M450" s="62"/>
      <c r="N450" s="62"/>
      <c r="O450" s="62"/>
      <c r="P450" s="62">
        <v>713</v>
      </c>
      <c r="Q450" s="62">
        <v>7964</v>
      </c>
      <c r="R450" s="62">
        <v>4041</v>
      </c>
      <c r="S450" s="62"/>
      <c r="T450" s="62"/>
      <c r="U450" s="62"/>
      <c r="V450" s="62"/>
      <c r="W450" s="62"/>
      <c r="X450" s="62"/>
      <c r="Y450" s="62"/>
      <c r="Z450" s="62"/>
      <c r="AA450" s="62"/>
      <c r="AB450" s="62"/>
      <c r="AC450" s="62"/>
      <c r="AD450" s="62"/>
      <c r="AE450" s="62"/>
      <c r="AF450" s="62"/>
      <c r="AG450" s="62">
        <v>42</v>
      </c>
      <c r="AH450" s="62"/>
      <c r="AI450" s="62"/>
      <c r="AJ450" s="62"/>
      <c r="AK450" s="62"/>
      <c r="AL450" s="62">
        <v>7162</v>
      </c>
      <c r="AM450" s="62">
        <v>4921</v>
      </c>
      <c r="AN450" s="62"/>
      <c r="AO450" s="62"/>
      <c r="AP450" s="62"/>
      <c r="AQ450" s="62">
        <v>101879</v>
      </c>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v>4113</v>
      </c>
      <c r="BN450" s="62"/>
      <c r="BO450" s="62">
        <v>713</v>
      </c>
      <c r="BP450" s="62"/>
      <c r="BQ450" s="62"/>
      <c r="BR450" s="62"/>
      <c r="BS450" s="62">
        <v>7964</v>
      </c>
      <c r="BT450" s="62"/>
      <c r="BU450" s="62"/>
      <c r="BV450" s="62"/>
      <c r="BW450" s="62"/>
      <c r="BX450" s="62"/>
      <c r="BY450" s="62"/>
      <c r="BZ450" s="62"/>
      <c r="CA450" s="62"/>
      <c r="CB450" s="62"/>
      <c r="CC450" s="62"/>
      <c r="CD450" s="62"/>
      <c r="CE450" s="62"/>
      <c r="CF450" s="62"/>
      <c r="CG450" s="62"/>
      <c r="CH450" s="62"/>
    </row>
    <row r="451" spans="1:86" s="11" customFormat="1" ht="26.25" x14ac:dyDescent="0.25">
      <c r="A451" s="346" t="s">
        <v>5750</v>
      </c>
      <c r="B451" s="62"/>
      <c r="C451" s="62" t="s">
        <v>1304</v>
      </c>
      <c r="D451" s="62">
        <v>14206</v>
      </c>
      <c r="E451" s="62"/>
      <c r="F451" s="62"/>
      <c r="G451" s="62"/>
      <c r="H451" s="62">
        <v>1</v>
      </c>
      <c r="I451" s="62"/>
      <c r="J451" s="62"/>
      <c r="K451" s="62"/>
      <c r="L451" s="62">
        <v>1398</v>
      </c>
      <c r="M451" s="62"/>
      <c r="N451" s="62"/>
      <c r="O451" s="62"/>
      <c r="P451" s="62"/>
      <c r="Q451" s="62"/>
      <c r="R451" s="62"/>
      <c r="S451" s="62">
        <v>869</v>
      </c>
      <c r="T451" s="62">
        <v>2864</v>
      </c>
      <c r="U451" s="62"/>
      <c r="V451" s="62"/>
      <c r="W451" s="62"/>
      <c r="X451" s="62"/>
      <c r="Y451" s="62">
        <v>80</v>
      </c>
      <c r="Z451" s="62"/>
      <c r="AA451" s="62"/>
      <c r="AB451" s="62"/>
      <c r="AC451" s="62"/>
      <c r="AD451" s="62">
        <v>3470</v>
      </c>
      <c r="AE451" s="62"/>
      <c r="AF451" s="62"/>
      <c r="AG451" s="62"/>
      <c r="AH451" s="62"/>
      <c r="AI451" s="62"/>
      <c r="AJ451" s="62"/>
      <c r="AK451" s="62"/>
      <c r="AL451" s="62">
        <v>4346</v>
      </c>
      <c r="AM451" s="62">
        <v>12904</v>
      </c>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v>56633</v>
      </c>
      <c r="BK451" s="62"/>
      <c r="BL451" s="62"/>
      <c r="BM451" s="62">
        <v>3951</v>
      </c>
      <c r="BN451" s="62"/>
      <c r="BO451" s="62">
        <v>1425</v>
      </c>
      <c r="BP451" s="62"/>
      <c r="BQ451" s="62"/>
      <c r="BR451" s="62"/>
      <c r="BS451" s="62">
        <v>4183</v>
      </c>
      <c r="BT451" s="62"/>
      <c r="BU451" s="62"/>
      <c r="BV451" s="62"/>
      <c r="BW451" s="62">
        <v>1799</v>
      </c>
      <c r="BX451" s="62"/>
      <c r="BY451" s="62"/>
      <c r="BZ451" s="62"/>
      <c r="CA451" s="62"/>
      <c r="CB451" s="62"/>
      <c r="CC451" s="62"/>
      <c r="CD451" s="62"/>
      <c r="CE451" s="62"/>
      <c r="CF451" s="62"/>
      <c r="CG451" s="62"/>
      <c r="CH451" s="62"/>
    </row>
    <row r="452" spans="1:86" s="11" customFormat="1" ht="15.75" x14ac:dyDescent="0.25">
      <c r="A452" s="314"/>
      <c r="B452" s="62" t="s">
        <v>1305</v>
      </c>
      <c r="C452" s="62" t="s">
        <v>1303</v>
      </c>
      <c r="D452" s="62"/>
      <c r="E452" s="62"/>
      <c r="F452" s="62"/>
      <c r="G452" s="62"/>
      <c r="H452" s="62"/>
      <c r="I452" s="62"/>
      <c r="J452" s="62"/>
      <c r="K452" s="62"/>
      <c r="L452" s="62"/>
      <c r="M452" s="62"/>
      <c r="N452" s="62"/>
      <c r="O452" s="62"/>
      <c r="P452" s="62">
        <v>1</v>
      </c>
      <c r="Q452" s="62">
        <v>469</v>
      </c>
      <c r="R452" s="62">
        <v>1</v>
      </c>
      <c r="S452" s="62"/>
      <c r="T452" s="62"/>
      <c r="U452" s="62"/>
      <c r="V452" s="62"/>
      <c r="W452" s="62"/>
      <c r="X452" s="62"/>
      <c r="Y452" s="62"/>
      <c r="Z452" s="62"/>
      <c r="AA452" s="62"/>
      <c r="AB452" s="62"/>
      <c r="AC452" s="62"/>
      <c r="AD452" s="62"/>
      <c r="AE452" s="62"/>
      <c r="AF452" s="62">
        <v>12758</v>
      </c>
      <c r="AG452" s="62">
        <v>4</v>
      </c>
      <c r="AH452" s="62"/>
      <c r="AI452" s="62">
        <v>7906</v>
      </c>
      <c r="AJ452" s="62"/>
      <c r="AK452" s="62"/>
      <c r="AL452" s="62"/>
      <c r="AM452" s="62">
        <v>6</v>
      </c>
      <c r="AN452" s="62"/>
      <c r="AO452" s="62"/>
      <c r="AP452" s="62"/>
      <c r="AQ452" s="62">
        <v>12758</v>
      </c>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v>142</v>
      </c>
      <c r="BN452" s="62"/>
      <c r="BO452" s="62">
        <v>1</v>
      </c>
      <c r="BP452" s="62"/>
      <c r="BQ452" s="62"/>
      <c r="BR452" s="62"/>
      <c r="BS452" s="62">
        <v>469</v>
      </c>
      <c r="BT452" s="62"/>
      <c r="BU452" s="62"/>
      <c r="BV452" s="62"/>
      <c r="BW452" s="62"/>
      <c r="BX452" s="62"/>
      <c r="BY452" s="62"/>
      <c r="BZ452" s="62"/>
      <c r="CA452" s="62"/>
      <c r="CB452" s="62"/>
      <c r="CC452" s="62"/>
      <c r="CD452" s="62"/>
      <c r="CE452" s="62"/>
      <c r="CF452" s="62"/>
      <c r="CG452" s="62"/>
      <c r="CH452" s="62"/>
    </row>
    <row r="453" spans="1:86" s="11" customFormat="1" ht="15.75" x14ac:dyDescent="0.25">
      <c r="A453" s="314"/>
      <c r="B453" s="62"/>
      <c r="C453" s="62" t="s">
        <v>1304</v>
      </c>
      <c r="D453" s="62"/>
      <c r="E453" s="62"/>
      <c r="F453" s="62"/>
      <c r="G453" s="62"/>
      <c r="H453" s="62"/>
      <c r="I453" s="62"/>
      <c r="J453" s="62"/>
      <c r="K453" s="62"/>
      <c r="L453" s="62"/>
      <c r="M453" s="62"/>
      <c r="N453" s="62"/>
      <c r="O453" s="62"/>
      <c r="P453" s="62"/>
      <c r="Q453" s="62"/>
      <c r="R453" s="62"/>
      <c r="S453" s="62"/>
      <c r="T453" s="62">
        <v>1</v>
      </c>
      <c r="U453" s="62"/>
      <c r="V453" s="62"/>
      <c r="W453" s="62"/>
      <c r="X453" s="62"/>
      <c r="Y453" s="62"/>
      <c r="Z453" s="62"/>
      <c r="AA453" s="62"/>
      <c r="AB453" s="62"/>
      <c r="AC453" s="62"/>
      <c r="AD453" s="62"/>
      <c r="AE453" s="62"/>
      <c r="AF453" s="62">
        <v>42341</v>
      </c>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v>42341</v>
      </c>
      <c r="BK453" s="62"/>
      <c r="BL453" s="62"/>
      <c r="BM453" s="62">
        <v>2700</v>
      </c>
      <c r="BN453" s="62"/>
      <c r="BO453" s="62"/>
      <c r="BP453" s="62"/>
      <c r="BQ453" s="62"/>
      <c r="BR453" s="62"/>
      <c r="BS453" s="62">
        <v>1524</v>
      </c>
      <c r="BT453" s="62"/>
      <c r="BU453" s="62"/>
      <c r="BV453" s="62"/>
      <c r="BW453" s="62">
        <v>14</v>
      </c>
      <c r="BX453" s="62"/>
      <c r="BY453" s="62"/>
      <c r="BZ453" s="62"/>
      <c r="CA453" s="62"/>
      <c r="CB453" s="62"/>
      <c r="CC453" s="62"/>
      <c r="CD453" s="62"/>
      <c r="CE453" s="62"/>
      <c r="CF453" s="62"/>
      <c r="CG453" s="62"/>
      <c r="CH453" s="62"/>
    </row>
    <row r="454" spans="1:86" s="11" customFormat="1" ht="15.75" x14ac:dyDescent="0.25">
      <c r="A454" s="314"/>
      <c r="B454" s="62" t="s">
        <v>1306</v>
      </c>
      <c r="C454" s="62" t="s">
        <v>1303</v>
      </c>
      <c r="D454" s="62">
        <v>110</v>
      </c>
      <c r="E454" s="62">
        <v>1660</v>
      </c>
      <c r="F454" s="62"/>
      <c r="G454" s="62"/>
      <c r="H454" s="62"/>
      <c r="I454" s="62"/>
      <c r="J454" s="62"/>
      <c r="K454" s="62"/>
      <c r="L454" s="62">
        <v>1253</v>
      </c>
      <c r="M454" s="62"/>
      <c r="N454" s="62"/>
      <c r="O454" s="62"/>
      <c r="P454" s="62">
        <v>14</v>
      </c>
      <c r="Q454" s="62">
        <v>1843</v>
      </c>
      <c r="R454" s="62">
        <v>671</v>
      </c>
      <c r="S454" s="62"/>
      <c r="T454" s="62"/>
      <c r="U454" s="62"/>
      <c r="V454" s="62"/>
      <c r="W454" s="62"/>
      <c r="X454" s="62"/>
      <c r="Y454" s="62"/>
      <c r="Z454" s="62"/>
      <c r="AA454" s="62"/>
      <c r="AB454" s="62"/>
      <c r="AC454" s="62"/>
      <c r="AD454" s="62"/>
      <c r="AE454" s="62"/>
      <c r="AF454" s="62"/>
      <c r="AG454" s="62">
        <v>64</v>
      </c>
      <c r="AH454" s="62"/>
      <c r="AI454" s="62"/>
      <c r="AJ454" s="62"/>
      <c r="AK454" s="62"/>
      <c r="AL454" s="62">
        <v>8321</v>
      </c>
      <c r="AM454" s="62">
        <v>6083</v>
      </c>
      <c r="AN454" s="62"/>
      <c r="AO454" s="62"/>
      <c r="AP454" s="62"/>
      <c r="AQ454" s="62">
        <v>35806</v>
      </c>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v>406</v>
      </c>
      <c r="BN454" s="62"/>
      <c r="BO454" s="62">
        <v>14</v>
      </c>
      <c r="BP454" s="62"/>
      <c r="BQ454" s="62">
        <v>1879</v>
      </c>
      <c r="BR454" s="62"/>
      <c r="BS454" s="62">
        <v>1843</v>
      </c>
      <c r="BT454" s="62"/>
      <c r="BU454" s="62"/>
      <c r="BV454" s="62"/>
      <c r="BW454" s="62"/>
      <c r="BX454" s="62"/>
      <c r="BY454" s="62"/>
      <c r="BZ454" s="62"/>
      <c r="CA454" s="62"/>
      <c r="CB454" s="62"/>
      <c r="CC454" s="62"/>
      <c r="CD454" s="62"/>
      <c r="CE454" s="62"/>
      <c r="CF454" s="62"/>
      <c r="CG454" s="62"/>
      <c r="CH454" s="62"/>
    </row>
    <row r="455" spans="1:86" s="11" customFormat="1" ht="15.75" x14ac:dyDescent="0.25">
      <c r="A455" s="314"/>
      <c r="B455" s="62"/>
      <c r="C455" s="62" t="s">
        <v>1304</v>
      </c>
      <c r="D455" s="62">
        <v>10865</v>
      </c>
      <c r="E455" s="62"/>
      <c r="F455" s="62"/>
      <c r="G455" s="62"/>
      <c r="H455" s="62">
        <v>341</v>
      </c>
      <c r="I455" s="62"/>
      <c r="J455" s="62"/>
      <c r="K455" s="62"/>
      <c r="L455" s="62">
        <v>2747</v>
      </c>
      <c r="M455" s="62"/>
      <c r="N455" s="62"/>
      <c r="O455" s="62"/>
      <c r="P455" s="62"/>
      <c r="Q455" s="62"/>
      <c r="R455" s="62"/>
      <c r="S455" s="62">
        <v>689</v>
      </c>
      <c r="T455" s="62">
        <v>4709</v>
      </c>
      <c r="U455" s="62"/>
      <c r="V455" s="62"/>
      <c r="W455" s="62"/>
      <c r="X455" s="62"/>
      <c r="Y455" s="62">
        <v>147</v>
      </c>
      <c r="Z455" s="62"/>
      <c r="AA455" s="62"/>
      <c r="AB455" s="62"/>
      <c r="AC455" s="62"/>
      <c r="AD455" s="62">
        <v>1462</v>
      </c>
      <c r="AE455" s="62"/>
      <c r="AF455" s="62"/>
      <c r="AG455" s="62"/>
      <c r="AH455" s="62"/>
      <c r="AI455" s="62"/>
      <c r="AJ455" s="62"/>
      <c r="AK455" s="62"/>
      <c r="AL455" s="62">
        <v>2078</v>
      </c>
      <c r="AM455" s="62">
        <v>734</v>
      </c>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v>71656</v>
      </c>
      <c r="BK455" s="62"/>
      <c r="BL455" s="62"/>
      <c r="BM455" s="62">
        <v>4843</v>
      </c>
      <c r="BN455" s="62"/>
      <c r="BO455" s="62">
        <v>1131</v>
      </c>
      <c r="BP455" s="62"/>
      <c r="BQ455" s="62"/>
      <c r="BR455" s="62"/>
      <c r="BS455" s="62">
        <v>6368</v>
      </c>
      <c r="BT455" s="62"/>
      <c r="BU455" s="62"/>
      <c r="BV455" s="62"/>
      <c r="BW455" s="62">
        <v>1267</v>
      </c>
      <c r="BX455" s="62"/>
      <c r="BY455" s="62"/>
      <c r="BZ455" s="62"/>
      <c r="CA455" s="62"/>
      <c r="CB455" s="62"/>
      <c r="CC455" s="62"/>
      <c r="CD455" s="62"/>
      <c r="CE455" s="62"/>
      <c r="CF455" s="62"/>
      <c r="CG455" s="62"/>
      <c r="CH455" s="62"/>
    </row>
    <row r="456" spans="1:86" s="11" customFormat="1" ht="15.75" x14ac:dyDescent="0.25">
      <c r="A456" s="314"/>
      <c r="B456" s="62" t="s">
        <v>1307</v>
      </c>
      <c r="C456" s="62" t="s">
        <v>1303</v>
      </c>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row>
    <row r="457" spans="1:86" s="11" customFormat="1" ht="15.75" x14ac:dyDescent="0.25">
      <c r="A457" s="314"/>
      <c r="B457" s="62"/>
      <c r="C457" s="62" t="s">
        <v>1304</v>
      </c>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row>
    <row r="458" spans="1:86" s="11" customFormat="1" ht="15.75" x14ac:dyDescent="0.25">
      <c r="A458" s="314"/>
      <c r="B458" s="62" t="s">
        <v>1302</v>
      </c>
      <c r="C458" s="62" t="s">
        <v>1303</v>
      </c>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v>4460</v>
      </c>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row>
    <row r="459" spans="1:86" s="11" customFormat="1" ht="31.5" x14ac:dyDescent="0.25">
      <c r="A459" s="314" t="s">
        <v>5767</v>
      </c>
      <c r="B459" s="62"/>
      <c r="C459" s="62" t="s">
        <v>1304</v>
      </c>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v>4900</v>
      </c>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row>
    <row r="460" spans="1:86" s="11" customFormat="1" ht="15.75" x14ac:dyDescent="0.25">
      <c r="A460" s="314"/>
      <c r="B460" s="62" t="s">
        <v>1305</v>
      </c>
      <c r="C460" s="62" t="s">
        <v>1303</v>
      </c>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v>5360</v>
      </c>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row>
    <row r="461" spans="1:86" s="11" customFormat="1" ht="15.75" x14ac:dyDescent="0.25">
      <c r="A461" s="314"/>
      <c r="B461" s="62"/>
      <c r="C461" s="62" t="s">
        <v>1304</v>
      </c>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v>13140</v>
      </c>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row>
    <row r="462" spans="1:86" s="11" customFormat="1" ht="15.75" x14ac:dyDescent="0.25">
      <c r="A462" s="314"/>
      <c r="B462" s="62" t="s">
        <v>1306</v>
      </c>
      <c r="C462" s="62" t="s">
        <v>1303</v>
      </c>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v>8600</v>
      </c>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row>
    <row r="463" spans="1:86" s="11" customFormat="1" ht="15.75" x14ac:dyDescent="0.25">
      <c r="A463" s="314"/>
      <c r="B463" s="62"/>
      <c r="C463" s="62" t="s">
        <v>1304</v>
      </c>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v>23900</v>
      </c>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row>
    <row r="464" spans="1:86" s="11" customFormat="1" ht="31.5" customHeight="1" x14ac:dyDescent="0.25">
      <c r="A464" s="1664" t="s">
        <v>5779</v>
      </c>
      <c r="B464" s="62" t="s">
        <v>1302</v>
      </c>
      <c r="C464" s="62" t="s">
        <v>1303</v>
      </c>
      <c r="D464" s="62">
        <v>420</v>
      </c>
      <c r="E464" s="62"/>
      <c r="F464" s="62"/>
      <c r="G464" s="62"/>
      <c r="H464" s="62"/>
      <c r="I464" s="62"/>
      <c r="J464" s="62"/>
      <c r="K464" s="62"/>
      <c r="L464" s="62">
        <v>420</v>
      </c>
      <c r="M464" s="62"/>
      <c r="N464" s="62"/>
      <c r="O464" s="62"/>
      <c r="P464" s="62"/>
      <c r="Q464" s="62"/>
      <c r="R464" s="62"/>
      <c r="S464" s="62"/>
      <c r="T464" s="62"/>
      <c r="U464" s="62"/>
      <c r="V464" s="62"/>
      <c r="W464" s="62"/>
      <c r="X464" s="62"/>
      <c r="Y464" s="62"/>
      <c r="Z464" s="62"/>
      <c r="AA464" s="62"/>
      <c r="AB464" s="62"/>
      <c r="AC464" s="62"/>
      <c r="AD464" s="62">
        <v>544</v>
      </c>
      <c r="AE464" s="62"/>
      <c r="AF464" s="62"/>
      <c r="AG464" s="62"/>
      <c r="AH464" s="62"/>
      <c r="AI464" s="62"/>
      <c r="AJ464" s="62"/>
      <c r="AK464" s="62"/>
      <c r="AL464" s="62">
        <v>450</v>
      </c>
      <c r="AM464" s="62">
        <v>380</v>
      </c>
      <c r="AN464" s="62"/>
      <c r="AO464" s="62"/>
      <c r="AP464" s="62"/>
      <c r="AQ464" s="62">
        <v>19080</v>
      </c>
      <c r="AR464" s="62"/>
      <c r="AS464" s="62"/>
      <c r="AT464" s="62"/>
      <c r="AU464" s="62"/>
      <c r="AV464" s="62"/>
      <c r="AW464" s="62"/>
      <c r="AX464" s="62"/>
      <c r="AY464" s="62"/>
      <c r="AZ464" s="62"/>
      <c r="BA464" s="62"/>
      <c r="BB464" s="62"/>
      <c r="BC464" s="62"/>
      <c r="BD464" s="62"/>
      <c r="BE464" s="62">
        <v>126</v>
      </c>
      <c r="BF464" s="62"/>
      <c r="BG464" s="62"/>
      <c r="BH464" s="62"/>
      <c r="BI464" s="62"/>
      <c r="BJ464" s="62"/>
      <c r="BK464" s="62"/>
      <c r="BL464" s="62"/>
      <c r="BM464" s="62">
        <v>410</v>
      </c>
      <c r="BN464" s="62"/>
      <c r="BO464" s="62"/>
      <c r="BP464" s="62"/>
      <c r="BQ464" s="62">
        <v>400</v>
      </c>
      <c r="BR464" s="62"/>
      <c r="BS464" s="62">
        <v>980</v>
      </c>
      <c r="BT464" s="62"/>
      <c r="BU464" s="62"/>
      <c r="BV464" s="62"/>
      <c r="BW464" s="62"/>
      <c r="BX464" s="62"/>
      <c r="BY464" s="62"/>
      <c r="BZ464" s="62"/>
      <c r="CA464" s="62"/>
      <c r="CB464" s="62"/>
      <c r="CC464" s="62"/>
      <c r="CD464" s="62"/>
      <c r="CE464" s="62"/>
      <c r="CF464" s="62"/>
      <c r="CG464" s="62"/>
      <c r="CH464" s="62"/>
    </row>
    <row r="465" spans="1:86" s="11" customFormat="1" ht="15.75" x14ac:dyDescent="0.25">
      <c r="A465" s="1664"/>
      <c r="B465" s="62"/>
      <c r="C465" s="62" t="s">
        <v>1304</v>
      </c>
      <c r="D465" s="62">
        <v>1416</v>
      </c>
      <c r="E465" s="62"/>
      <c r="F465" s="62"/>
      <c r="G465" s="62"/>
      <c r="H465" s="62"/>
      <c r="I465" s="62"/>
      <c r="J465" s="62"/>
      <c r="K465" s="62"/>
      <c r="L465" s="62">
        <v>1416</v>
      </c>
      <c r="M465" s="62"/>
      <c r="N465" s="62"/>
      <c r="O465" s="62"/>
      <c r="P465" s="62"/>
      <c r="Q465" s="62"/>
      <c r="R465" s="62"/>
      <c r="S465" s="62"/>
      <c r="T465" s="62"/>
      <c r="U465" s="62"/>
      <c r="V465" s="62"/>
      <c r="W465" s="62"/>
      <c r="X465" s="62"/>
      <c r="Y465" s="62"/>
      <c r="Z465" s="62"/>
      <c r="AA465" s="62"/>
      <c r="AB465" s="62"/>
      <c r="AC465" s="62"/>
      <c r="AD465" s="62">
        <v>756</v>
      </c>
      <c r="AE465" s="62"/>
      <c r="AF465" s="62"/>
      <c r="AG465" s="62"/>
      <c r="AH465" s="62"/>
      <c r="AI465" s="62"/>
      <c r="AJ465" s="62"/>
      <c r="AK465" s="62"/>
      <c r="AL465" s="62">
        <v>1380</v>
      </c>
      <c r="AM465" s="62">
        <v>1160</v>
      </c>
      <c r="AN465" s="62"/>
      <c r="AO465" s="62"/>
      <c r="AP465" s="62"/>
      <c r="AQ465" s="62"/>
      <c r="AR465" s="62"/>
      <c r="AS465" s="62"/>
      <c r="AT465" s="62"/>
      <c r="AU465" s="62">
        <v>3306</v>
      </c>
      <c r="AV465" s="62">
        <v>2262</v>
      </c>
      <c r="AW465" s="62"/>
      <c r="AX465" s="62"/>
      <c r="AY465" s="62"/>
      <c r="AZ465" s="62"/>
      <c r="BA465" s="62"/>
      <c r="BB465" s="62"/>
      <c r="BC465" s="62"/>
      <c r="BD465" s="62"/>
      <c r="BE465" s="62">
        <v>300</v>
      </c>
      <c r="BF465" s="62"/>
      <c r="BG465" s="62"/>
      <c r="BH465" s="62"/>
      <c r="BI465" s="62"/>
      <c r="BJ465" s="62">
        <v>8737</v>
      </c>
      <c r="BK465" s="62"/>
      <c r="BL465" s="62"/>
      <c r="BM465" s="62">
        <v>1426</v>
      </c>
      <c r="BN465" s="62"/>
      <c r="BO465" s="62"/>
      <c r="BP465" s="62"/>
      <c r="BQ465" s="62">
        <v>2300</v>
      </c>
      <c r="BR465" s="62"/>
      <c r="BS465" s="62">
        <v>1300</v>
      </c>
      <c r="BT465" s="62"/>
      <c r="BU465" s="62"/>
      <c r="BV465" s="62"/>
      <c r="BW465" s="62"/>
      <c r="BX465" s="62"/>
      <c r="BY465" s="62"/>
      <c r="BZ465" s="62"/>
      <c r="CA465" s="62"/>
      <c r="CB465" s="62"/>
      <c r="CC465" s="62"/>
      <c r="CD465" s="62"/>
      <c r="CE465" s="62"/>
      <c r="CF465" s="62"/>
      <c r="CG465" s="62"/>
      <c r="CH465" s="62"/>
    </row>
    <row r="466" spans="1:86" s="11" customFormat="1" ht="15.75" x14ac:dyDescent="0.25">
      <c r="A466" s="1664"/>
      <c r="B466" s="62" t="s">
        <v>1305</v>
      </c>
      <c r="C466" s="62" t="s">
        <v>1303</v>
      </c>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v>3000</v>
      </c>
      <c r="AR466" s="62"/>
      <c r="AS466" s="62"/>
      <c r="AT466" s="62"/>
      <c r="AU466" s="62"/>
      <c r="AV466" s="62"/>
      <c r="AW466" s="62"/>
      <c r="AX466" s="62"/>
      <c r="AY466" s="62"/>
      <c r="AZ466" s="62"/>
      <c r="BA466" s="62"/>
      <c r="BB466" s="62"/>
      <c r="BC466" s="62"/>
      <c r="BD466" s="62"/>
      <c r="BE466" s="62">
        <v>0</v>
      </c>
      <c r="BF466" s="62"/>
      <c r="BG466" s="62"/>
      <c r="BH466" s="62"/>
      <c r="BI466" s="62"/>
      <c r="BJ466" s="62"/>
      <c r="BK466" s="62"/>
      <c r="BL466" s="62"/>
      <c r="BM466" s="62">
        <v>20</v>
      </c>
      <c r="BN466" s="62"/>
      <c r="BO466" s="62"/>
      <c r="BP466" s="62"/>
      <c r="BQ466" s="62"/>
      <c r="BR466" s="62"/>
      <c r="BS466" s="62">
        <v>20</v>
      </c>
      <c r="BT466" s="62"/>
      <c r="BU466" s="62"/>
      <c r="BV466" s="62"/>
      <c r="BW466" s="62"/>
      <c r="BX466" s="62"/>
      <c r="BY466" s="62"/>
      <c r="BZ466" s="62"/>
      <c r="CA466" s="62"/>
      <c r="CB466" s="62"/>
      <c r="CC466" s="62"/>
      <c r="CD466" s="62"/>
      <c r="CE466" s="62"/>
      <c r="CF466" s="62"/>
      <c r="CG466" s="62"/>
      <c r="CH466" s="62"/>
    </row>
    <row r="467" spans="1:86" s="11" customFormat="1" ht="15.75" x14ac:dyDescent="0.25">
      <c r="A467" s="1664"/>
      <c r="B467" s="62"/>
      <c r="C467" s="62" t="s">
        <v>1304</v>
      </c>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v>20</v>
      </c>
      <c r="BF467" s="62"/>
      <c r="BG467" s="62"/>
      <c r="BH467" s="62"/>
      <c r="BI467" s="62"/>
      <c r="BJ467" s="62">
        <v>7865</v>
      </c>
      <c r="BK467" s="62"/>
      <c r="BL467" s="62"/>
      <c r="BM467" s="62">
        <v>280</v>
      </c>
      <c r="BN467" s="62"/>
      <c r="BO467" s="62"/>
      <c r="BP467" s="62"/>
      <c r="BQ467" s="62"/>
      <c r="BR467" s="62"/>
      <c r="BS467" s="62">
        <v>280</v>
      </c>
      <c r="BT467" s="62"/>
      <c r="BU467" s="62"/>
      <c r="BV467" s="62"/>
      <c r="BW467" s="62"/>
      <c r="BX467" s="62"/>
      <c r="BY467" s="62"/>
      <c r="BZ467" s="62"/>
      <c r="CA467" s="62"/>
      <c r="CB467" s="62"/>
      <c r="CC467" s="62"/>
      <c r="CD467" s="62"/>
      <c r="CE467" s="62"/>
      <c r="CF467" s="62"/>
      <c r="CG467" s="62"/>
      <c r="CH467" s="62"/>
    </row>
    <row r="468" spans="1:86" s="11" customFormat="1" ht="15.75" x14ac:dyDescent="0.25">
      <c r="A468" s="314"/>
      <c r="B468" s="62" t="s">
        <v>1306</v>
      </c>
      <c r="C468" s="62" t="s">
        <v>1303</v>
      </c>
      <c r="D468" s="62">
        <v>330</v>
      </c>
      <c r="E468" s="62"/>
      <c r="F468" s="62"/>
      <c r="G468" s="62"/>
      <c r="H468" s="62"/>
      <c r="I468" s="62"/>
      <c r="J468" s="62"/>
      <c r="K468" s="62"/>
      <c r="L468" s="62">
        <v>80</v>
      </c>
      <c r="M468" s="62"/>
      <c r="N468" s="62"/>
      <c r="O468" s="62"/>
      <c r="P468" s="62"/>
      <c r="Q468" s="62"/>
      <c r="R468" s="62"/>
      <c r="S468" s="62"/>
      <c r="T468" s="62"/>
      <c r="U468" s="62"/>
      <c r="V468" s="62"/>
      <c r="W468" s="62"/>
      <c r="X468" s="62"/>
      <c r="Y468" s="62"/>
      <c r="Z468" s="62"/>
      <c r="AA468" s="62"/>
      <c r="AB468" s="62"/>
      <c r="AC468" s="62"/>
      <c r="AD468" s="62">
        <v>230</v>
      </c>
      <c r="AE468" s="62"/>
      <c r="AF468" s="62"/>
      <c r="AG468" s="62"/>
      <c r="AH468" s="62"/>
      <c r="AI468" s="62"/>
      <c r="AJ468" s="62"/>
      <c r="AK468" s="62"/>
      <c r="AL468" s="62">
        <v>126</v>
      </c>
      <c r="AM468" s="62">
        <v>80</v>
      </c>
      <c r="AN468" s="62"/>
      <c r="AO468" s="62"/>
      <c r="AP468" s="62"/>
      <c r="AQ468" s="62">
        <v>10800</v>
      </c>
      <c r="AR468" s="62"/>
      <c r="AS468" s="62"/>
      <c r="AT468" s="62"/>
      <c r="AU468" s="62"/>
      <c r="AV468" s="62"/>
      <c r="AW468" s="62"/>
      <c r="AX468" s="62"/>
      <c r="AY468" s="62"/>
      <c r="AZ468" s="62"/>
      <c r="BA468" s="62"/>
      <c r="BB468" s="62"/>
      <c r="BC468" s="62"/>
      <c r="BD468" s="62"/>
      <c r="BE468" s="62">
        <v>386</v>
      </c>
      <c r="BF468" s="62">
        <v>140</v>
      </c>
      <c r="BG468" s="62"/>
      <c r="BH468" s="62"/>
      <c r="BI468" s="62"/>
      <c r="BJ468" s="62"/>
      <c r="BK468" s="62"/>
      <c r="BL468" s="62"/>
      <c r="BM468" s="62">
        <v>40</v>
      </c>
      <c r="BN468" s="62"/>
      <c r="BO468" s="62"/>
      <c r="BP468" s="62"/>
      <c r="BQ468" s="62"/>
      <c r="BR468" s="62"/>
      <c r="BS468" s="62">
        <v>400</v>
      </c>
      <c r="BT468" s="62"/>
      <c r="BU468" s="62"/>
      <c r="BV468" s="62"/>
      <c r="BW468" s="62"/>
      <c r="BX468" s="62"/>
      <c r="BY468" s="62"/>
      <c r="BZ468" s="62"/>
      <c r="CA468" s="62"/>
      <c r="CB468" s="62"/>
      <c r="CC468" s="62"/>
      <c r="CD468" s="62"/>
      <c r="CE468" s="62"/>
      <c r="CF468" s="62"/>
      <c r="CG468" s="62"/>
      <c r="CH468" s="62"/>
    </row>
    <row r="469" spans="1:86" s="11" customFormat="1" ht="15.75" x14ac:dyDescent="0.25">
      <c r="A469" s="314"/>
      <c r="B469" s="62"/>
      <c r="C469" s="62" t="s">
        <v>1304</v>
      </c>
      <c r="D469" s="62">
        <v>390</v>
      </c>
      <c r="E469" s="62"/>
      <c r="F469" s="62"/>
      <c r="G469" s="62"/>
      <c r="H469" s="62"/>
      <c r="I469" s="62"/>
      <c r="J469" s="62"/>
      <c r="K469" s="62"/>
      <c r="L469" s="62">
        <v>280</v>
      </c>
      <c r="M469" s="62"/>
      <c r="N469" s="62"/>
      <c r="O469" s="62"/>
      <c r="P469" s="62"/>
      <c r="Q469" s="62"/>
      <c r="R469" s="62"/>
      <c r="S469" s="62"/>
      <c r="T469" s="62"/>
      <c r="U469" s="62"/>
      <c r="V469" s="62"/>
      <c r="W469" s="62"/>
      <c r="X469" s="62"/>
      <c r="Y469" s="62"/>
      <c r="Z469" s="62"/>
      <c r="AA469" s="62"/>
      <c r="AB469" s="62"/>
      <c r="AC469" s="62"/>
      <c r="AD469" s="62">
        <v>870</v>
      </c>
      <c r="AE469" s="62"/>
      <c r="AF469" s="62"/>
      <c r="AG469" s="62"/>
      <c r="AH469" s="62"/>
      <c r="AI469" s="62"/>
      <c r="AJ469" s="62"/>
      <c r="AK469" s="62"/>
      <c r="AL469" s="62">
        <v>804</v>
      </c>
      <c r="AM469" s="62">
        <v>340</v>
      </c>
      <c r="AN469" s="62"/>
      <c r="AO469" s="62"/>
      <c r="AP469" s="62"/>
      <c r="AQ469" s="62"/>
      <c r="AR469" s="62"/>
      <c r="AS469" s="62"/>
      <c r="AT469" s="62"/>
      <c r="AU469" s="62">
        <v>1209</v>
      </c>
      <c r="AV469" s="62">
        <v>63</v>
      </c>
      <c r="AW469" s="62"/>
      <c r="AX469" s="62"/>
      <c r="AY469" s="62"/>
      <c r="AZ469" s="62"/>
      <c r="BA469" s="62"/>
      <c r="BB469" s="62"/>
      <c r="BC469" s="62"/>
      <c r="BD469" s="62"/>
      <c r="BE469" s="62">
        <v>7246</v>
      </c>
      <c r="BF469" s="62">
        <v>1400</v>
      </c>
      <c r="BG469" s="62"/>
      <c r="BH469" s="62"/>
      <c r="BI469" s="62"/>
      <c r="BJ469" s="62">
        <v>15307</v>
      </c>
      <c r="BK469" s="62"/>
      <c r="BL469" s="62"/>
      <c r="BM469" s="62">
        <v>320</v>
      </c>
      <c r="BN469" s="62"/>
      <c r="BO469" s="62"/>
      <c r="BP469" s="62"/>
      <c r="BQ469" s="62">
        <v>450</v>
      </c>
      <c r="BR469" s="62"/>
      <c r="BS469" s="62">
        <v>900</v>
      </c>
      <c r="BT469" s="62"/>
      <c r="BU469" s="62"/>
      <c r="BV469" s="62"/>
      <c r="BW469" s="62"/>
      <c r="BX469" s="62"/>
      <c r="BY469" s="62"/>
      <c r="BZ469" s="62"/>
      <c r="CA469" s="62"/>
      <c r="CB469" s="62"/>
      <c r="CC469" s="62"/>
      <c r="CD469" s="62"/>
      <c r="CE469" s="62"/>
      <c r="CF469" s="62"/>
      <c r="CG469" s="62"/>
      <c r="CH469" s="62"/>
    </row>
    <row r="470" spans="1:86" s="11" customFormat="1" ht="15.75" x14ac:dyDescent="0.25">
      <c r="A470" s="314"/>
      <c r="B470" s="62" t="s">
        <v>1307</v>
      </c>
      <c r="C470" s="62" t="s">
        <v>1303</v>
      </c>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row>
    <row r="471" spans="1:86" s="11" customFormat="1" ht="15.75" x14ac:dyDescent="0.25">
      <c r="A471" s="314"/>
      <c r="B471" s="62"/>
      <c r="C471" s="62" t="s">
        <v>1304</v>
      </c>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row>
    <row r="472" spans="1:86" s="100" customFormat="1" x14ac:dyDescent="0.3">
      <c r="A472" s="216" t="s">
        <v>5801</v>
      </c>
      <c r="B472" s="124" t="s">
        <v>1305</v>
      </c>
      <c r="C472" s="124" t="s">
        <v>1303</v>
      </c>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row>
    <row r="473" spans="1:86" s="100" customFormat="1" x14ac:dyDescent="0.3">
      <c r="A473" s="216"/>
      <c r="B473" s="124"/>
      <c r="C473" s="124" t="s">
        <v>1304</v>
      </c>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v>500</v>
      </c>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row>
    <row r="474" spans="1:86" s="100" customFormat="1" x14ac:dyDescent="0.3">
      <c r="A474" s="216" t="s">
        <v>5801</v>
      </c>
      <c r="B474" s="124" t="s">
        <v>1306</v>
      </c>
      <c r="C474" s="124" t="s">
        <v>1303</v>
      </c>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c r="BY474" s="124"/>
      <c r="BZ474" s="124"/>
      <c r="CA474" s="124"/>
      <c r="CB474" s="124"/>
      <c r="CC474" s="124"/>
      <c r="CD474" s="124"/>
      <c r="CE474" s="124"/>
      <c r="CF474" s="124"/>
      <c r="CG474" s="124"/>
      <c r="CH474" s="124"/>
    </row>
    <row r="475" spans="1:86" s="100" customFormat="1" x14ac:dyDescent="0.3">
      <c r="A475" s="216"/>
      <c r="B475" s="124"/>
      <c r="C475" s="124" t="s">
        <v>1304</v>
      </c>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v>2500</v>
      </c>
      <c r="BF475" s="124"/>
      <c r="BG475" s="124"/>
      <c r="BH475" s="124"/>
      <c r="BI475" s="124"/>
      <c r="BJ475" s="124"/>
      <c r="BK475" s="124"/>
      <c r="BL475" s="124"/>
      <c r="BM475" s="124"/>
      <c r="BN475" s="124"/>
      <c r="BO475" s="124"/>
      <c r="BP475" s="124"/>
      <c r="BQ475" s="124"/>
      <c r="BR475" s="124"/>
      <c r="BS475" s="124"/>
      <c r="BT475" s="124"/>
      <c r="BU475" s="124"/>
      <c r="BV475" s="124"/>
      <c r="BW475" s="124"/>
      <c r="BX475" s="124"/>
      <c r="BY475" s="124"/>
      <c r="BZ475" s="124"/>
      <c r="CA475" s="124"/>
      <c r="CB475" s="124"/>
      <c r="CC475" s="124"/>
      <c r="CD475" s="124"/>
      <c r="CE475" s="124"/>
      <c r="CF475" s="124"/>
      <c r="CG475" s="124"/>
      <c r="CH475" s="124"/>
    </row>
    <row r="476" spans="1:86" s="100" customFormat="1" x14ac:dyDescent="0.3">
      <c r="A476" s="216"/>
      <c r="B476" s="124" t="s">
        <v>1302</v>
      </c>
      <c r="C476" s="124" t="s">
        <v>1303</v>
      </c>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row>
    <row r="477" spans="1:86" s="100" customFormat="1" x14ac:dyDescent="0.3">
      <c r="A477" s="216"/>
      <c r="B477" s="124"/>
      <c r="C477" s="124" t="s">
        <v>1304</v>
      </c>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c r="BY477" s="124"/>
      <c r="BZ477" s="124"/>
      <c r="CA477" s="124"/>
      <c r="CB477" s="124"/>
      <c r="CC477" s="124"/>
      <c r="CD477" s="124"/>
      <c r="CE477" s="124"/>
      <c r="CF477" s="124"/>
      <c r="CG477" s="124"/>
      <c r="CH477" s="124"/>
    </row>
    <row r="478" spans="1:86" s="100" customFormat="1" x14ac:dyDescent="0.3">
      <c r="A478" s="216"/>
      <c r="B478" s="124" t="s">
        <v>1305</v>
      </c>
      <c r="C478" s="124" t="s">
        <v>1303</v>
      </c>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c r="CF478" s="124"/>
      <c r="CG478" s="124"/>
      <c r="CH478" s="124"/>
    </row>
    <row r="479" spans="1:86" s="100" customFormat="1" x14ac:dyDescent="0.3">
      <c r="A479" s="216"/>
      <c r="B479" s="124"/>
      <c r="C479" s="124" t="s">
        <v>1304</v>
      </c>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c r="CF479" s="124"/>
      <c r="CG479" s="124"/>
      <c r="CH479" s="124"/>
    </row>
    <row r="480" spans="1:86" s="100" customFormat="1" x14ac:dyDescent="0.3">
      <c r="A480" s="216" t="s">
        <v>5809</v>
      </c>
      <c r="B480" s="124" t="s">
        <v>1306</v>
      </c>
      <c r="C480" s="124" t="s">
        <v>1303</v>
      </c>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row>
    <row r="481" spans="1:86" s="100" customFormat="1" x14ac:dyDescent="0.3">
      <c r="A481" s="216"/>
      <c r="B481" s="124"/>
      <c r="C481" s="124" t="s">
        <v>1304</v>
      </c>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v>3000</v>
      </c>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row>
    <row r="482" spans="1:86" s="11" customFormat="1" ht="15.75" x14ac:dyDescent="0.25">
      <c r="A482" s="314"/>
      <c r="B482" s="62" t="s">
        <v>1302</v>
      </c>
      <c r="C482" s="62" t="s">
        <v>1303</v>
      </c>
      <c r="D482" s="62">
        <v>1120</v>
      </c>
      <c r="E482" s="62"/>
      <c r="F482" s="62"/>
      <c r="G482" s="62"/>
      <c r="H482" s="62"/>
      <c r="I482" s="62"/>
      <c r="J482" s="62"/>
      <c r="K482" s="62"/>
      <c r="L482" s="62">
        <v>525</v>
      </c>
      <c r="M482" s="62"/>
      <c r="N482" s="62">
        <v>2968</v>
      </c>
      <c r="O482" s="62"/>
      <c r="P482" s="62"/>
      <c r="Q482" s="62"/>
      <c r="R482" s="62"/>
      <c r="S482" s="62">
        <v>25</v>
      </c>
      <c r="T482" s="62"/>
      <c r="U482" s="62"/>
      <c r="V482" s="62"/>
      <c r="W482" s="62"/>
      <c r="X482" s="62"/>
      <c r="Y482" s="62"/>
      <c r="Z482" s="62"/>
      <c r="AA482" s="62"/>
      <c r="AB482" s="62"/>
      <c r="AC482" s="62"/>
      <c r="AD482" s="62"/>
      <c r="AE482" s="62"/>
      <c r="AF482" s="62"/>
      <c r="AG482" s="62"/>
      <c r="AH482" s="62"/>
      <c r="AI482" s="62"/>
      <c r="AJ482" s="62"/>
      <c r="AK482" s="62"/>
      <c r="AL482" s="62">
        <v>2655</v>
      </c>
      <c r="AM482" s="62">
        <v>3265</v>
      </c>
      <c r="AN482" s="62"/>
      <c r="AO482" s="62"/>
      <c r="AP482" s="62"/>
      <c r="AQ482" s="62">
        <v>19673</v>
      </c>
      <c r="AR482" s="62"/>
      <c r="AS482" s="62"/>
      <c r="AT482" s="62"/>
      <c r="AU482" s="62"/>
      <c r="AV482" s="62"/>
      <c r="AW482" s="62"/>
      <c r="AX482" s="62"/>
      <c r="AY482" s="62"/>
      <c r="AZ482" s="62"/>
      <c r="BA482" s="62"/>
      <c r="BB482" s="62"/>
      <c r="BC482" s="62">
        <v>6357</v>
      </c>
      <c r="BD482" s="62"/>
      <c r="BE482" s="62"/>
      <c r="BF482" s="62"/>
      <c r="BG482" s="62"/>
      <c r="BH482" s="62"/>
      <c r="BI482" s="62"/>
      <c r="BJ482" s="62"/>
      <c r="BK482" s="62"/>
      <c r="BL482" s="62"/>
      <c r="BM482" s="62">
        <v>2245</v>
      </c>
      <c r="BN482" s="62"/>
      <c r="BO482" s="62"/>
      <c r="BP482" s="62"/>
      <c r="BQ482" s="62"/>
      <c r="BR482" s="62"/>
      <c r="BS482" s="62">
        <v>3374</v>
      </c>
      <c r="BT482" s="62"/>
      <c r="BU482" s="62"/>
      <c r="BV482" s="62"/>
      <c r="BW482" s="62">
        <v>1647</v>
      </c>
      <c r="BX482" s="62"/>
      <c r="BY482" s="62"/>
      <c r="BZ482" s="62"/>
      <c r="CA482" s="62"/>
      <c r="CB482" s="62"/>
      <c r="CC482" s="62"/>
      <c r="CD482" s="62"/>
      <c r="CE482" s="62"/>
      <c r="CF482" s="62"/>
      <c r="CG482" s="62"/>
      <c r="CH482" s="62"/>
    </row>
    <row r="483" spans="1:86" s="11" customFormat="1" ht="31.5" x14ac:dyDescent="0.25">
      <c r="A483" s="314" t="s">
        <v>6019</v>
      </c>
      <c r="B483" s="62"/>
      <c r="C483" s="62" t="s">
        <v>1304</v>
      </c>
      <c r="D483" s="62">
        <v>2433</v>
      </c>
      <c r="E483" s="62"/>
      <c r="F483" s="62"/>
      <c r="G483" s="62"/>
      <c r="H483" s="62"/>
      <c r="I483" s="62"/>
      <c r="J483" s="62"/>
      <c r="K483" s="62"/>
      <c r="L483" s="62">
        <v>495</v>
      </c>
      <c r="M483" s="62"/>
      <c r="N483" s="62"/>
      <c r="O483" s="62"/>
      <c r="P483" s="62"/>
      <c r="Q483" s="62"/>
      <c r="R483" s="62"/>
      <c r="S483" s="62">
        <v>1340</v>
      </c>
      <c r="T483" s="62">
        <v>1251</v>
      </c>
      <c r="U483" s="62"/>
      <c r="V483" s="62"/>
      <c r="W483" s="62"/>
      <c r="X483" s="62"/>
      <c r="Y483" s="62"/>
      <c r="Z483" s="62"/>
      <c r="AA483" s="62"/>
      <c r="AB483" s="62"/>
      <c r="AC483" s="62"/>
      <c r="AD483" s="62">
        <v>677</v>
      </c>
      <c r="AE483" s="62"/>
      <c r="AF483" s="62"/>
      <c r="AG483" s="62"/>
      <c r="AH483" s="62"/>
      <c r="AI483" s="62"/>
      <c r="AJ483" s="62"/>
      <c r="AK483" s="62"/>
      <c r="AL483" s="62">
        <v>2235</v>
      </c>
      <c r="AM483" s="62">
        <v>4154</v>
      </c>
      <c r="AN483" s="62"/>
      <c r="AO483" s="62"/>
      <c r="AP483" s="62"/>
      <c r="AQ483" s="62"/>
      <c r="AR483" s="62"/>
      <c r="AS483" s="62"/>
      <c r="AT483" s="62"/>
      <c r="AU483" s="62"/>
      <c r="AV483" s="62"/>
      <c r="AW483" s="62"/>
      <c r="AX483" s="62"/>
      <c r="AY483" s="62"/>
      <c r="AZ483" s="62"/>
      <c r="BA483" s="62"/>
      <c r="BB483" s="62"/>
      <c r="BC483" s="62"/>
      <c r="BD483" s="62">
        <v>1677</v>
      </c>
      <c r="BE483" s="62">
        <v>670</v>
      </c>
      <c r="BF483" s="62"/>
      <c r="BG483" s="62"/>
      <c r="BH483" s="62"/>
      <c r="BI483" s="62"/>
      <c r="BJ483" s="62">
        <v>21072</v>
      </c>
      <c r="BK483" s="62"/>
      <c r="BL483" s="62"/>
      <c r="BM483" s="62"/>
      <c r="BN483" s="62"/>
      <c r="BO483" s="62"/>
      <c r="BP483" s="62"/>
      <c r="BQ483" s="62"/>
      <c r="BR483" s="62"/>
      <c r="BS483" s="62">
        <v>2911</v>
      </c>
      <c r="BT483" s="62"/>
      <c r="BU483" s="62"/>
      <c r="BV483" s="62"/>
      <c r="BW483" s="62">
        <v>2799</v>
      </c>
      <c r="BX483" s="62"/>
      <c r="BY483" s="62"/>
      <c r="BZ483" s="62"/>
      <c r="CA483" s="62"/>
      <c r="CB483" s="62"/>
      <c r="CC483" s="62"/>
      <c r="CD483" s="62"/>
      <c r="CE483" s="62"/>
      <c r="CF483" s="62"/>
      <c r="CG483" s="62"/>
      <c r="CH483" s="62"/>
    </row>
    <row r="484" spans="1:86" s="11" customFormat="1" ht="15.75" x14ac:dyDescent="0.25">
      <c r="A484" s="314"/>
      <c r="B484" s="62" t="s">
        <v>1305</v>
      </c>
      <c r="C484" s="62" t="s">
        <v>1303</v>
      </c>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v>1771</v>
      </c>
      <c r="AR484" s="62"/>
      <c r="AS484" s="62"/>
      <c r="AT484" s="62"/>
      <c r="AU484" s="62"/>
      <c r="AV484" s="62"/>
      <c r="AW484" s="62"/>
      <c r="AX484" s="62"/>
      <c r="AY484" s="62"/>
      <c r="AZ484" s="62"/>
      <c r="BA484" s="62"/>
      <c r="BB484" s="62"/>
      <c r="BC484" s="62">
        <v>200</v>
      </c>
      <c r="BD484" s="62"/>
      <c r="BE484" s="62"/>
      <c r="BF484" s="62">
        <v>228</v>
      </c>
      <c r="BG484" s="62"/>
      <c r="BH484" s="62"/>
      <c r="BI484" s="62"/>
      <c r="BJ484" s="62"/>
      <c r="BK484" s="62"/>
      <c r="BL484" s="62"/>
      <c r="BM484" s="62">
        <v>50</v>
      </c>
      <c r="BN484" s="62"/>
      <c r="BO484" s="62"/>
      <c r="BP484" s="62"/>
      <c r="BQ484" s="62"/>
      <c r="BR484" s="62"/>
      <c r="BS484" s="62">
        <v>54</v>
      </c>
      <c r="BT484" s="62"/>
      <c r="BU484" s="62"/>
      <c r="BV484" s="62"/>
      <c r="BW484" s="62"/>
      <c r="BX484" s="62"/>
      <c r="BY484" s="62"/>
      <c r="BZ484" s="62"/>
      <c r="CA484" s="62"/>
      <c r="CB484" s="62"/>
      <c r="CC484" s="62"/>
      <c r="CD484" s="62"/>
      <c r="CE484" s="62"/>
      <c r="CF484" s="62"/>
      <c r="CG484" s="62"/>
      <c r="CH484" s="62"/>
    </row>
    <row r="485" spans="1:86" s="11" customFormat="1" ht="15.75" x14ac:dyDescent="0.25">
      <c r="A485" s="314"/>
      <c r="B485" s="62"/>
      <c r="C485" s="62" t="s">
        <v>1304</v>
      </c>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v>12</v>
      </c>
      <c r="AE485" s="62"/>
      <c r="AF485" s="62"/>
      <c r="AG485" s="62"/>
      <c r="AH485" s="62"/>
      <c r="AI485" s="62"/>
      <c r="AJ485" s="62"/>
      <c r="AK485" s="62"/>
      <c r="AL485" s="62"/>
      <c r="AM485" s="62">
        <v>12</v>
      </c>
      <c r="AN485" s="62"/>
      <c r="AO485" s="62"/>
      <c r="AP485" s="62"/>
      <c r="AQ485" s="62"/>
      <c r="AR485" s="62"/>
      <c r="AS485" s="62"/>
      <c r="AT485" s="62"/>
      <c r="AU485" s="62"/>
      <c r="AV485" s="62"/>
      <c r="AW485" s="62"/>
      <c r="AX485" s="62"/>
      <c r="AY485" s="62"/>
      <c r="AZ485" s="62"/>
      <c r="BA485" s="62"/>
      <c r="BB485" s="62"/>
      <c r="BC485" s="62"/>
      <c r="BD485" s="62">
        <v>300</v>
      </c>
      <c r="BE485" s="62">
        <v>32</v>
      </c>
      <c r="BF485" s="62"/>
      <c r="BG485" s="62"/>
      <c r="BH485" s="62"/>
      <c r="BI485" s="62"/>
      <c r="BJ485" s="62">
        <v>15687</v>
      </c>
      <c r="BK485" s="62"/>
      <c r="BL485" s="62"/>
      <c r="BM485" s="62">
        <v>178</v>
      </c>
      <c r="BN485" s="62"/>
      <c r="BO485" s="62"/>
      <c r="BP485" s="62"/>
      <c r="BQ485" s="62"/>
      <c r="BR485" s="62"/>
      <c r="BS485" s="62">
        <v>286</v>
      </c>
      <c r="BT485" s="62"/>
      <c r="BU485" s="62"/>
      <c r="BV485" s="62"/>
      <c r="BW485" s="62"/>
      <c r="BX485" s="62"/>
      <c r="BY485" s="62"/>
      <c r="BZ485" s="62"/>
      <c r="CA485" s="62"/>
      <c r="CB485" s="62"/>
      <c r="CC485" s="62"/>
      <c r="CD485" s="62"/>
      <c r="CE485" s="62"/>
      <c r="CF485" s="62"/>
      <c r="CG485" s="62"/>
      <c r="CH485" s="62"/>
    </row>
    <row r="486" spans="1:86" s="11" customFormat="1" ht="15.75" x14ac:dyDescent="0.25">
      <c r="A486" s="314"/>
      <c r="B486" s="62" t="s">
        <v>1306</v>
      </c>
      <c r="C486" s="62" t="s">
        <v>1303</v>
      </c>
      <c r="D486" s="62">
        <v>10</v>
      </c>
      <c r="E486" s="62"/>
      <c r="F486" s="62"/>
      <c r="G486" s="62"/>
      <c r="H486" s="62"/>
      <c r="I486" s="62"/>
      <c r="J486" s="62"/>
      <c r="K486" s="62"/>
      <c r="L486" s="62">
        <v>205</v>
      </c>
      <c r="M486" s="62"/>
      <c r="N486" s="62">
        <v>238</v>
      </c>
      <c r="O486" s="62"/>
      <c r="P486" s="62"/>
      <c r="Q486" s="62"/>
      <c r="R486" s="62"/>
      <c r="S486" s="62">
        <v>41</v>
      </c>
      <c r="T486" s="62"/>
      <c r="U486" s="62"/>
      <c r="V486" s="62"/>
      <c r="W486" s="62"/>
      <c r="X486" s="62"/>
      <c r="Y486" s="62"/>
      <c r="Z486" s="62"/>
      <c r="AA486" s="62"/>
      <c r="AB486" s="62"/>
      <c r="AC486" s="62"/>
      <c r="AD486" s="62"/>
      <c r="AE486" s="62"/>
      <c r="AF486" s="62"/>
      <c r="AG486" s="62"/>
      <c r="AH486" s="62"/>
      <c r="AI486" s="62"/>
      <c r="AJ486" s="62"/>
      <c r="AK486" s="62"/>
      <c r="AL486" s="62">
        <v>396</v>
      </c>
      <c r="AM486" s="62">
        <v>167</v>
      </c>
      <c r="AN486" s="62"/>
      <c r="AO486" s="62"/>
      <c r="AP486" s="62"/>
      <c r="AQ486" s="62">
        <v>9226</v>
      </c>
      <c r="AR486" s="62"/>
      <c r="AS486" s="62"/>
      <c r="AT486" s="62"/>
      <c r="AU486" s="62"/>
      <c r="AV486" s="62"/>
      <c r="AW486" s="62"/>
      <c r="AX486" s="62"/>
      <c r="AY486" s="62"/>
      <c r="AZ486" s="62"/>
      <c r="BA486" s="62"/>
      <c r="BB486" s="62"/>
      <c r="BC486" s="62">
        <v>2805</v>
      </c>
      <c r="BD486" s="62"/>
      <c r="BE486" s="62"/>
      <c r="BF486" s="62">
        <v>200</v>
      </c>
      <c r="BG486" s="62"/>
      <c r="BH486" s="62"/>
      <c r="BI486" s="62"/>
      <c r="BJ486" s="62"/>
      <c r="BK486" s="62"/>
      <c r="BL486" s="62"/>
      <c r="BM486" s="62">
        <v>465</v>
      </c>
      <c r="BN486" s="62"/>
      <c r="BO486" s="62"/>
      <c r="BP486" s="62"/>
      <c r="BQ486" s="62"/>
      <c r="BR486" s="62"/>
      <c r="BS486" s="62">
        <v>96</v>
      </c>
      <c r="BT486" s="62"/>
      <c r="BU486" s="62"/>
      <c r="BV486" s="62"/>
      <c r="BW486" s="62"/>
      <c r="BX486" s="62"/>
      <c r="BY486" s="62"/>
      <c r="BZ486" s="62"/>
      <c r="CA486" s="62"/>
      <c r="CB486" s="62"/>
      <c r="CC486" s="62"/>
      <c r="CD486" s="62"/>
      <c r="CE486" s="62"/>
      <c r="CF486" s="62"/>
      <c r="CG486" s="62"/>
      <c r="CH486" s="62"/>
    </row>
    <row r="487" spans="1:86" s="11" customFormat="1" ht="15.75" x14ac:dyDescent="0.25">
      <c r="A487" s="314"/>
      <c r="B487" s="62"/>
      <c r="C487" s="62" t="s">
        <v>1304</v>
      </c>
      <c r="D487" s="62">
        <v>1988</v>
      </c>
      <c r="E487" s="62"/>
      <c r="F487" s="62"/>
      <c r="G487" s="62"/>
      <c r="H487" s="62"/>
      <c r="I487" s="62"/>
      <c r="J487" s="62"/>
      <c r="K487" s="62"/>
      <c r="L487" s="62">
        <v>1003</v>
      </c>
      <c r="M487" s="62"/>
      <c r="N487" s="62"/>
      <c r="O487" s="62"/>
      <c r="P487" s="62"/>
      <c r="Q487" s="62"/>
      <c r="R487" s="62"/>
      <c r="S487" s="62">
        <v>1055</v>
      </c>
      <c r="T487" s="62">
        <v>1019</v>
      </c>
      <c r="U487" s="62"/>
      <c r="V487" s="62"/>
      <c r="W487" s="62"/>
      <c r="X487" s="62"/>
      <c r="Y487" s="62"/>
      <c r="Z487" s="62"/>
      <c r="AA487" s="62"/>
      <c r="AB487" s="62"/>
      <c r="AC487" s="62"/>
      <c r="AD487" s="62">
        <v>1780</v>
      </c>
      <c r="AE487" s="62"/>
      <c r="AF487" s="62"/>
      <c r="AG487" s="62"/>
      <c r="AH487" s="62"/>
      <c r="AI487" s="62">
        <v>630</v>
      </c>
      <c r="AJ487" s="62"/>
      <c r="AK487" s="62"/>
      <c r="AL487" s="62">
        <v>884</v>
      </c>
      <c r="AM487" s="62">
        <v>1093</v>
      </c>
      <c r="AN487" s="62"/>
      <c r="AO487" s="62"/>
      <c r="AP487" s="62"/>
      <c r="AQ487" s="62"/>
      <c r="AR487" s="62"/>
      <c r="AS487" s="62"/>
      <c r="AT487" s="62"/>
      <c r="AU487" s="62"/>
      <c r="AV487" s="62"/>
      <c r="AW487" s="62"/>
      <c r="AX487" s="62"/>
      <c r="AY487" s="62"/>
      <c r="AZ487" s="62"/>
      <c r="BA487" s="62"/>
      <c r="BB487" s="62"/>
      <c r="BC487" s="62"/>
      <c r="BD487" s="62">
        <v>4374</v>
      </c>
      <c r="BE487" s="62">
        <v>1700</v>
      </c>
      <c r="BF487" s="62"/>
      <c r="BG487" s="62"/>
      <c r="BH487" s="62"/>
      <c r="BI487" s="62"/>
      <c r="BJ487" s="62">
        <v>22960</v>
      </c>
      <c r="BK487" s="62"/>
      <c r="BL487" s="62"/>
      <c r="BM487" s="62">
        <v>1224</v>
      </c>
      <c r="BN487" s="62"/>
      <c r="BO487" s="62"/>
      <c r="BP487" s="62"/>
      <c r="BQ487" s="62"/>
      <c r="BR487" s="62"/>
      <c r="BS487" s="62">
        <v>2784</v>
      </c>
      <c r="BT487" s="62"/>
      <c r="BU487" s="62"/>
      <c r="BV487" s="62"/>
      <c r="BW487" s="62">
        <v>1750</v>
      </c>
      <c r="BX487" s="62"/>
      <c r="BY487" s="62"/>
      <c r="BZ487" s="62"/>
      <c r="CA487" s="62"/>
      <c r="CB487" s="62"/>
      <c r="CC487" s="62"/>
      <c r="CD487" s="62"/>
      <c r="CE487" s="62"/>
      <c r="CF487" s="62"/>
      <c r="CG487" s="62"/>
      <c r="CH487" s="62"/>
    </row>
    <row r="488" spans="1:86" s="11" customFormat="1" ht="15.75" x14ac:dyDescent="0.25">
      <c r="A488" s="314"/>
      <c r="B488" s="62" t="s">
        <v>1307</v>
      </c>
      <c r="C488" s="62" t="s">
        <v>1303</v>
      </c>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v>1800</v>
      </c>
      <c r="CA488" s="62"/>
      <c r="CB488" s="62"/>
      <c r="CC488" s="62"/>
      <c r="CD488" s="62"/>
      <c r="CE488" s="62"/>
      <c r="CF488" s="62"/>
      <c r="CG488" s="62"/>
      <c r="CH488" s="62"/>
    </row>
    <row r="489" spans="1:86" s="11" customFormat="1" ht="15.75" x14ac:dyDescent="0.25">
      <c r="A489" s="314"/>
      <c r="B489" s="62"/>
      <c r="C489" s="62" t="s">
        <v>1304</v>
      </c>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v>8183</v>
      </c>
      <c r="CA489" s="62"/>
      <c r="CB489" s="62"/>
      <c r="CC489" s="62"/>
      <c r="CD489" s="62"/>
      <c r="CE489" s="62"/>
      <c r="CF489" s="62"/>
      <c r="CG489" s="62"/>
      <c r="CH489" s="62"/>
    </row>
    <row r="490" spans="1:86" x14ac:dyDescent="0.3">
      <c r="A490" s="216" t="s">
        <v>6028</v>
      </c>
      <c r="B490" s="62" t="s">
        <v>1306</v>
      </c>
      <c r="C490" s="62" t="s">
        <v>1304</v>
      </c>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v>2500</v>
      </c>
      <c r="BG490" s="124">
        <v>1000</v>
      </c>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c r="CF490" s="124"/>
      <c r="CG490" s="124"/>
      <c r="CH490" s="124"/>
    </row>
    <row r="491" spans="1:86" s="11" customFormat="1" ht="15.75" x14ac:dyDescent="0.25">
      <c r="A491" s="314"/>
      <c r="B491" s="62" t="s">
        <v>1302</v>
      </c>
      <c r="C491" s="62" t="s">
        <v>1303</v>
      </c>
      <c r="D491" s="62">
        <v>36</v>
      </c>
      <c r="E491" s="62"/>
      <c r="F491" s="62"/>
      <c r="G491" s="62"/>
      <c r="H491" s="62"/>
      <c r="I491" s="62"/>
      <c r="J491" s="62"/>
      <c r="K491" s="62"/>
      <c r="L491" s="62">
        <v>754</v>
      </c>
      <c r="M491" s="62"/>
      <c r="N491" s="62"/>
      <c r="O491" s="62"/>
      <c r="P491" s="62"/>
      <c r="Q491" s="62"/>
      <c r="R491" s="62"/>
      <c r="S491" s="62"/>
      <c r="T491" s="62"/>
      <c r="U491" s="62"/>
      <c r="V491" s="62"/>
      <c r="W491" s="62"/>
      <c r="X491" s="62"/>
      <c r="Y491" s="62"/>
      <c r="Z491" s="62"/>
      <c r="AA491" s="62"/>
      <c r="AB491" s="62"/>
      <c r="AC491" s="62"/>
      <c r="AD491" s="62">
        <v>385</v>
      </c>
      <c r="AE491" s="62"/>
      <c r="AF491" s="62"/>
      <c r="AG491" s="62"/>
      <c r="AH491" s="62"/>
      <c r="AI491" s="62"/>
      <c r="AJ491" s="62"/>
      <c r="AK491" s="62"/>
      <c r="AL491" s="62">
        <v>305</v>
      </c>
      <c r="AM491" s="62">
        <v>200</v>
      </c>
      <c r="AN491" s="62"/>
      <c r="AO491" s="62"/>
      <c r="AP491" s="62"/>
      <c r="AQ491" s="62">
        <v>1695</v>
      </c>
      <c r="AR491" s="62"/>
      <c r="AS491" s="62"/>
      <c r="AT491" s="62"/>
      <c r="AU491" s="62"/>
      <c r="AV491" s="62"/>
      <c r="AW491" s="62"/>
      <c r="AX491" s="62"/>
      <c r="AY491" s="62"/>
      <c r="AZ491" s="62"/>
      <c r="BA491" s="62"/>
      <c r="BB491" s="62"/>
      <c r="BC491" s="62">
        <v>320</v>
      </c>
      <c r="BD491" s="62"/>
      <c r="BE491" s="62"/>
      <c r="BF491" s="62"/>
      <c r="BG491" s="62"/>
      <c r="BH491" s="62"/>
      <c r="BI491" s="62"/>
      <c r="BJ491" s="62"/>
      <c r="BK491" s="62"/>
      <c r="BL491" s="62"/>
      <c r="BM491" s="62">
        <v>108</v>
      </c>
      <c r="BN491" s="62"/>
      <c r="BO491" s="62"/>
      <c r="BP491" s="62"/>
      <c r="BQ491" s="62"/>
      <c r="BR491" s="62"/>
      <c r="BS491" s="62">
        <v>300</v>
      </c>
      <c r="BT491" s="62"/>
      <c r="BU491" s="62"/>
      <c r="BV491" s="62"/>
      <c r="BW491" s="62"/>
      <c r="BX491" s="62"/>
      <c r="BY491" s="62"/>
      <c r="BZ491" s="62"/>
      <c r="CA491" s="62"/>
      <c r="CB491" s="62"/>
      <c r="CC491" s="62"/>
      <c r="CD491" s="62"/>
      <c r="CE491" s="62"/>
      <c r="CF491" s="62"/>
      <c r="CG491" s="62"/>
      <c r="CH491" s="62"/>
    </row>
    <row r="492" spans="1:86" s="11" customFormat="1" ht="31.5" x14ac:dyDescent="0.25">
      <c r="A492" s="314" t="s">
        <v>6030</v>
      </c>
      <c r="B492" s="62"/>
      <c r="C492" s="62" t="s">
        <v>1304</v>
      </c>
      <c r="D492" s="62">
        <v>3406</v>
      </c>
      <c r="E492" s="62"/>
      <c r="F492" s="62"/>
      <c r="G492" s="62"/>
      <c r="H492" s="62"/>
      <c r="I492" s="62"/>
      <c r="J492" s="62"/>
      <c r="K492" s="62"/>
      <c r="L492" s="62">
        <v>1150</v>
      </c>
      <c r="M492" s="62"/>
      <c r="N492" s="62"/>
      <c r="O492" s="62"/>
      <c r="P492" s="62"/>
      <c r="Q492" s="62"/>
      <c r="R492" s="62"/>
      <c r="S492" s="62">
        <v>1450</v>
      </c>
      <c r="T492" s="62">
        <v>300</v>
      </c>
      <c r="U492" s="62"/>
      <c r="V492" s="62"/>
      <c r="W492" s="62"/>
      <c r="X492" s="62"/>
      <c r="Y492" s="62"/>
      <c r="Z492" s="62"/>
      <c r="AA492" s="62"/>
      <c r="AB492" s="62"/>
      <c r="AC492" s="62"/>
      <c r="AD492" s="62">
        <v>600</v>
      </c>
      <c r="AE492" s="62"/>
      <c r="AF492" s="62"/>
      <c r="AG492" s="62"/>
      <c r="AH492" s="62"/>
      <c r="AI492" s="62"/>
      <c r="AJ492" s="62"/>
      <c r="AK492" s="62"/>
      <c r="AL492" s="62">
        <v>400</v>
      </c>
      <c r="AM492" s="62">
        <v>350</v>
      </c>
      <c r="AN492" s="62"/>
      <c r="AO492" s="62"/>
      <c r="AP492" s="62"/>
      <c r="AQ492" s="62"/>
      <c r="AR492" s="62"/>
      <c r="AS492" s="62"/>
      <c r="AT492" s="62"/>
      <c r="AU492" s="62"/>
      <c r="AV492" s="62"/>
      <c r="AW492" s="62"/>
      <c r="AX492" s="62"/>
      <c r="AY492" s="62"/>
      <c r="AZ492" s="62"/>
      <c r="BA492" s="62"/>
      <c r="BB492" s="62"/>
      <c r="BC492" s="62"/>
      <c r="BD492" s="62">
        <v>1200</v>
      </c>
      <c r="BE492" s="62"/>
      <c r="BF492" s="62"/>
      <c r="BG492" s="62"/>
      <c r="BH492" s="62"/>
      <c r="BI492" s="62"/>
      <c r="BJ492" s="62">
        <v>2384</v>
      </c>
      <c r="BK492" s="62"/>
      <c r="BL492" s="62"/>
      <c r="BM492" s="62">
        <v>884</v>
      </c>
      <c r="BN492" s="62"/>
      <c r="BO492" s="62"/>
      <c r="BP492" s="62"/>
      <c r="BQ492" s="62"/>
      <c r="BR492" s="62"/>
      <c r="BS492" s="62">
        <v>500</v>
      </c>
      <c r="BT492" s="62"/>
      <c r="BU492" s="62"/>
      <c r="BV492" s="62"/>
      <c r="BW492" s="62"/>
      <c r="BX492" s="62"/>
      <c r="BY492" s="62"/>
      <c r="BZ492" s="62"/>
      <c r="CA492" s="62"/>
      <c r="CB492" s="62"/>
      <c r="CC492" s="62"/>
      <c r="CD492" s="62"/>
      <c r="CE492" s="62"/>
      <c r="CF492" s="62"/>
      <c r="CG492" s="62"/>
      <c r="CH492" s="62"/>
    </row>
    <row r="493" spans="1:86" s="11" customFormat="1" ht="15.75" x14ac:dyDescent="0.25">
      <c r="A493" s="314"/>
      <c r="B493" s="62" t="s">
        <v>1305</v>
      </c>
      <c r="C493" s="62" t="s">
        <v>1303</v>
      </c>
      <c r="D493" s="62">
        <v>5</v>
      </c>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v>1</v>
      </c>
      <c r="AE493" s="62"/>
      <c r="AF493" s="62"/>
      <c r="AG493" s="62"/>
      <c r="AH493" s="62"/>
      <c r="AI493" s="62"/>
      <c r="AJ493" s="62"/>
      <c r="AK493" s="62"/>
      <c r="AL493" s="62">
        <v>5</v>
      </c>
      <c r="AM493" s="62">
        <v>5</v>
      </c>
      <c r="AN493" s="62"/>
      <c r="AO493" s="62"/>
      <c r="AP493" s="62"/>
      <c r="AQ493" s="62">
        <v>4042</v>
      </c>
      <c r="AR493" s="62"/>
      <c r="AS493" s="62"/>
      <c r="AT493" s="62"/>
      <c r="AU493" s="62"/>
      <c r="AV493" s="62"/>
      <c r="AW493" s="62"/>
      <c r="AX493" s="62"/>
      <c r="AY493" s="62"/>
      <c r="AZ493" s="62"/>
      <c r="BA493" s="62"/>
      <c r="BB493" s="62"/>
      <c r="BC493" s="62">
        <v>5</v>
      </c>
      <c r="BD493" s="62"/>
      <c r="BE493" s="62"/>
      <c r="BF493" s="62"/>
      <c r="BG493" s="62"/>
      <c r="BH493" s="62"/>
      <c r="BI493" s="62"/>
      <c r="BJ493" s="62"/>
      <c r="BK493" s="62"/>
      <c r="BL493" s="62"/>
      <c r="BM493" s="62">
        <v>5</v>
      </c>
      <c r="BN493" s="62"/>
      <c r="BO493" s="62">
        <v>1</v>
      </c>
      <c r="BP493" s="62"/>
      <c r="BQ493" s="62"/>
      <c r="BR493" s="62"/>
      <c r="BS493" s="62">
        <v>5</v>
      </c>
      <c r="BT493" s="62"/>
      <c r="BU493" s="62"/>
      <c r="BV493" s="62"/>
      <c r="BW493" s="62"/>
      <c r="BX493" s="62"/>
      <c r="BY493" s="62"/>
      <c r="BZ493" s="62"/>
      <c r="CA493" s="62"/>
      <c r="CB493" s="62"/>
      <c r="CC493" s="62"/>
      <c r="CD493" s="62"/>
      <c r="CE493" s="62"/>
      <c r="CF493" s="62"/>
      <c r="CG493" s="62"/>
      <c r="CH493" s="62"/>
    </row>
    <row r="494" spans="1:86" s="11" customFormat="1" ht="15.75" x14ac:dyDescent="0.25">
      <c r="A494" s="314"/>
      <c r="B494" s="62"/>
      <c r="C494" s="62" t="s">
        <v>1304</v>
      </c>
      <c r="D494" s="62">
        <v>205</v>
      </c>
      <c r="E494" s="62"/>
      <c r="F494" s="62"/>
      <c r="G494" s="62"/>
      <c r="H494" s="62"/>
      <c r="I494" s="62"/>
      <c r="J494" s="62"/>
      <c r="K494" s="62"/>
      <c r="L494" s="62"/>
      <c r="M494" s="62"/>
      <c r="N494" s="62"/>
      <c r="O494" s="62"/>
      <c r="P494" s="62"/>
      <c r="Q494" s="62"/>
      <c r="R494" s="62"/>
      <c r="S494" s="62">
        <v>3</v>
      </c>
      <c r="T494" s="62"/>
      <c r="U494" s="62"/>
      <c r="V494" s="62"/>
      <c r="W494" s="62"/>
      <c r="X494" s="62"/>
      <c r="Y494" s="62"/>
      <c r="Z494" s="62"/>
      <c r="AA494" s="62"/>
      <c r="AB494" s="62"/>
      <c r="AC494" s="62"/>
      <c r="AD494" s="62">
        <v>194</v>
      </c>
      <c r="AE494" s="62"/>
      <c r="AF494" s="62"/>
      <c r="AG494" s="62"/>
      <c r="AH494" s="62"/>
      <c r="AI494" s="62">
        <v>9</v>
      </c>
      <c r="AJ494" s="62"/>
      <c r="AK494" s="62"/>
      <c r="AL494" s="62">
        <v>287</v>
      </c>
      <c r="AM494" s="62">
        <v>300</v>
      </c>
      <c r="AN494" s="62"/>
      <c r="AO494" s="62"/>
      <c r="AP494" s="62"/>
      <c r="AQ494" s="62"/>
      <c r="AR494" s="62"/>
      <c r="AS494" s="62"/>
      <c r="AT494" s="62"/>
      <c r="AU494" s="62"/>
      <c r="AV494" s="62"/>
      <c r="AW494" s="62"/>
      <c r="AX494" s="62"/>
      <c r="AY494" s="62"/>
      <c r="AZ494" s="62"/>
      <c r="BA494" s="62"/>
      <c r="BB494" s="62"/>
      <c r="BC494" s="62"/>
      <c r="BD494" s="62">
        <v>170</v>
      </c>
      <c r="BE494" s="62"/>
      <c r="BF494" s="62"/>
      <c r="BG494" s="62"/>
      <c r="BH494" s="62"/>
      <c r="BI494" s="62"/>
      <c r="BJ494" s="62">
        <v>4861</v>
      </c>
      <c r="BK494" s="62"/>
      <c r="BL494" s="62"/>
      <c r="BM494" s="62">
        <v>175</v>
      </c>
      <c r="BN494" s="62"/>
      <c r="BO494" s="62"/>
      <c r="BP494" s="62"/>
      <c r="BQ494" s="62"/>
      <c r="BR494" s="62"/>
      <c r="BS494" s="62">
        <v>238</v>
      </c>
      <c r="BT494" s="62"/>
      <c r="BU494" s="62"/>
      <c r="BV494" s="62"/>
      <c r="BW494" s="62"/>
      <c r="BX494" s="62"/>
      <c r="BY494" s="62"/>
      <c r="BZ494" s="62"/>
      <c r="CA494" s="62"/>
      <c r="CB494" s="62"/>
      <c r="CC494" s="62"/>
      <c r="CD494" s="62"/>
      <c r="CE494" s="62"/>
      <c r="CF494" s="62"/>
      <c r="CG494" s="62"/>
      <c r="CH494" s="62"/>
    </row>
    <row r="495" spans="1:86" s="11" customFormat="1" ht="15.75" x14ac:dyDescent="0.25">
      <c r="A495" s="314"/>
      <c r="B495" s="62" t="s">
        <v>1306</v>
      </c>
      <c r="C495" s="62" t="s">
        <v>1303</v>
      </c>
      <c r="D495" s="62">
        <v>36</v>
      </c>
      <c r="E495" s="62"/>
      <c r="F495" s="62"/>
      <c r="G495" s="62"/>
      <c r="H495" s="62"/>
      <c r="I495" s="62"/>
      <c r="J495" s="62"/>
      <c r="K495" s="62"/>
      <c r="L495" s="62">
        <v>346</v>
      </c>
      <c r="M495" s="62"/>
      <c r="N495" s="62"/>
      <c r="O495" s="62"/>
      <c r="P495" s="62"/>
      <c r="Q495" s="62"/>
      <c r="R495" s="62"/>
      <c r="S495" s="62">
        <v>29</v>
      </c>
      <c r="T495" s="62"/>
      <c r="U495" s="62"/>
      <c r="V495" s="62"/>
      <c r="W495" s="62"/>
      <c r="X495" s="62"/>
      <c r="Y495" s="62"/>
      <c r="Z495" s="62"/>
      <c r="AA495" s="62"/>
      <c r="AB495" s="62"/>
      <c r="AC495" s="62"/>
      <c r="AD495" s="62">
        <v>200</v>
      </c>
      <c r="AE495" s="62"/>
      <c r="AF495" s="62"/>
      <c r="AG495" s="62"/>
      <c r="AH495" s="62"/>
      <c r="AI495" s="62"/>
      <c r="AJ495" s="62"/>
      <c r="AK495" s="62"/>
      <c r="AL495" s="62">
        <v>219</v>
      </c>
      <c r="AM495" s="62">
        <v>216</v>
      </c>
      <c r="AN495" s="62"/>
      <c r="AO495" s="62"/>
      <c r="AP495" s="62"/>
      <c r="AQ495" s="62">
        <v>6939</v>
      </c>
      <c r="AR495" s="62"/>
      <c r="AS495" s="62"/>
      <c r="AT495" s="62"/>
      <c r="AU495" s="62"/>
      <c r="AV495" s="62"/>
      <c r="AW495" s="62"/>
      <c r="AX495" s="62"/>
      <c r="AY495" s="62"/>
      <c r="AZ495" s="62"/>
      <c r="BA495" s="62"/>
      <c r="BB495" s="62"/>
      <c r="BC495" s="62">
        <v>320</v>
      </c>
      <c r="BD495" s="62">
        <v>1743</v>
      </c>
      <c r="BE495" s="62"/>
      <c r="BF495" s="62"/>
      <c r="BG495" s="62"/>
      <c r="BH495" s="62"/>
      <c r="BI495" s="62"/>
      <c r="BJ495" s="62"/>
      <c r="BK495" s="62"/>
      <c r="BL495" s="62"/>
      <c r="BM495" s="62">
        <v>48</v>
      </c>
      <c r="BN495" s="62"/>
      <c r="BO495" s="62"/>
      <c r="BP495" s="62"/>
      <c r="BQ495" s="62"/>
      <c r="BR495" s="62"/>
      <c r="BS495" s="62">
        <v>87</v>
      </c>
      <c r="BT495" s="62"/>
      <c r="BU495" s="62"/>
      <c r="BV495" s="62"/>
      <c r="BW495" s="62"/>
      <c r="BX495" s="62"/>
      <c r="BY495" s="62"/>
      <c r="BZ495" s="62"/>
      <c r="CA495" s="62"/>
      <c r="CB495" s="62"/>
      <c r="CC495" s="62"/>
      <c r="CD495" s="62"/>
      <c r="CE495" s="62"/>
      <c r="CF495" s="62"/>
      <c r="CG495" s="62"/>
      <c r="CH495" s="62"/>
    </row>
    <row r="496" spans="1:86" s="11" customFormat="1" ht="15.75" x14ac:dyDescent="0.25">
      <c r="A496" s="314"/>
      <c r="B496" s="62"/>
      <c r="C496" s="62" t="s">
        <v>1304</v>
      </c>
      <c r="D496" s="62">
        <v>2146</v>
      </c>
      <c r="E496" s="62"/>
      <c r="F496" s="62"/>
      <c r="G496" s="62"/>
      <c r="H496" s="62"/>
      <c r="I496" s="62"/>
      <c r="J496" s="62"/>
      <c r="K496" s="62"/>
      <c r="L496" s="62">
        <v>948</v>
      </c>
      <c r="M496" s="62"/>
      <c r="N496" s="62"/>
      <c r="O496" s="62"/>
      <c r="P496" s="62"/>
      <c r="Q496" s="62"/>
      <c r="R496" s="62"/>
      <c r="S496" s="62">
        <v>812</v>
      </c>
      <c r="T496" s="62">
        <v>1361</v>
      </c>
      <c r="U496" s="62"/>
      <c r="V496" s="62"/>
      <c r="W496" s="62"/>
      <c r="X496" s="62"/>
      <c r="Y496" s="62"/>
      <c r="Z496" s="62"/>
      <c r="AA496" s="62"/>
      <c r="AB496" s="62"/>
      <c r="AC496" s="62"/>
      <c r="AD496" s="62">
        <v>1820</v>
      </c>
      <c r="AE496" s="62"/>
      <c r="AF496" s="62"/>
      <c r="AG496" s="62"/>
      <c r="AH496" s="62"/>
      <c r="AI496" s="62">
        <v>360</v>
      </c>
      <c r="AJ496" s="62"/>
      <c r="AK496" s="62"/>
      <c r="AL496" s="62">
        <v>1582</v>
      </c>
      <c r="AM496" s="62">
        <v>1337</v>
      </c>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v>10791</v>
      </c>
      <c r="BK496" s="62"/>
      <c r="BL496" s="62"/>
      <c r="BM496" s="62">
        <v>778</v>
      </c>
      <c r="BN496" s="62"/>
      <c r="BO496" s="62">
        <v>44</v>
      </c>
      <c r="BP496" s="62"/>
      <c r="BQ496" s="62"/>
      <c r="BR496" s="62"/>
      <c r="BS496" s="62">
        <v>1606</v>
      </c>
      <c r="BT496" s="62"/>
      <c r="BU496" s="62"/>
      <c r="BV496" s="62"/>
      <c r="BW496" s="62"/>
      <c r="BX496" s="62"/>
      <c r="BY496" s="62"/>
      <c r="BZ496" s="62"/>
      <c r="CA496" s="62"/>
      <c r="CB496" s="62"/>
      <c r="CC496" s="62"/>
      <c r="CD496" s="62"/>
      <c r="CE496" s="62"/>
      <c r="CF496" s="62"/>
      <c r="CG496" s="62"/>
      <c r="CH496" s="62"/>
    </row>
    <row r="497" spans="1:86" s="11" customFormat="1" ht="15.75" x14ac:dyDescent="0.25">
      <c r="A497" s="314"/>
      <c r="B497" s="62" t="s">
        <v>1307</v>
      </c>
      <c r="C497" s="62" t="s">
        <v>1303</v>
      </c>
      <c r="D497" s="62">
        <v>3658</v>
      </c>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row>
    <row r="498" spans="1:86" s="11" customFormat="1" ht="15.75" x14ac:dyDescent="0.25">
      <c r="A498" s="314"/>
      <c r="B498" s="62"/>
      <c r="C498" s="62" t="s">
        <v>1304</v>
      </c>
      <c r="D498" s="62">
        <v>2254</v>
      </c>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row>
    <row r="499" spans="1:86" s="118" customFormat="1" ht="14.25" customHeight="1" x14ac:dyDescent="0.25">
      <c r="A499" s="354" t="s">
        <v>6075</v>
      </c>
      <c r="B499" s="401" t="s">
        <v>1302</v>
      </c>
      <c r="C499" s="401" t="s">
        <v>1303</v>
      </c>
      <c r="D499" s="402">
        <v>247</v>
      </c>
      <c r="E499" s="401">
        <v>232</v>
      </c>
      <c r="F499" s="401">
        <v>388</v>
      </c>
      <c r="G499" s="401"/>
      <c r="H499" s="401"/>
      <c r="I499" s="401"/>
      <c r="J499" s="401"/>
      <c r="K499" s="401"/>
      <c r="L499" s="401">
        <v>198</v>
      </c>
      <c r="M499" s="401"/>
      <c r="N499" s="401"/>
      <c r="O499" s="401"/>
      <c r="P499" s="401">
        <v>1142</v>
      </c>
      <c r="Q499" s="401">
        <v>4781</v>
      </c>
      <c r="R499" s="401">
        <v>592</v>
      </c>
      <c r="S499" s="401"/>
      <c r="T499" s="401"/>
      <c r="U499" s="401"/>
      <c r="V499" s="401"/>
      <c r="W499" s="401"/>
      <c r="X499" s="401"/>
      <c r="Y499" s="401"/>
      <c r="Z499" s="401"/>
      <c r="AA499" s="401"/>
      <c r="AB499" s="401"/>
      <c r="AC499" s="401"/>
      <c r="AD499" s="401"/>
      <c r="AE499" s="401"/>
      <c r="AF499" s="401"/>
      <c r="AG499" s="401"/>
      <c r="AH499" s="401"/>
      <c r="AI499" s="401"/>
      <c r="AJ499" s="401"/>
      <c r="AK499" s="401"/>
      <c r="AL499" s="401"/>
      <c r="AM499" s="401"/>
      <c r="AN499" s="401"/>
      <c r="AO499" s="401"/>
      <c r="AP499" s="401"/>
      <c r="AQ499" s="401">
        <v>1662</v>
      </c>
      <c r="AR499" s="401">
        <v>55405</v>
      </c>
      <c r="AS499" s="401"/>
      <c r="AT499" s="401"/>
      <c r="AU499" s="401"/>
      <c r="AV499" s="401"/>
      <c r="AW499" s="401"/>
      <c r="AX499" s="401"/>
      <c r="AY499" s="401"/>
      <c r="AZ499" s="401"/>
      <c r="BA499" s="401"/>
      <c r="BB499" s="401"/>
      <c r="BC499" s="401"/>
      <c r="BD499" s="401">
        <v>1045</v>
      </c>
      <c r="BE499" s="401"/>
      <c r="BF499" s="401"/>
      <c r="BG499" s="401"/>
      <c r="BH499" s="401"/>
      <c r="BI499" s="401"/>
      <c r="BJ499" s="401"/>
      <c r="BK499" s="401"/>
      <c r="BL499" s="401"/>
      <c r="BM499" s="401"/>
      <c r="BN499" s="401"/>
      <c r="BO499" s="401"/>
      <c r="BP499" s="401"/>
      <c r="BQ499" s="401"/>
      <c r="BR499" s="401"/>
      <c r="BS499" s="401"/>
      <c r="BT499" s="401"/>
      <c r="BU499" s="401"/>
      <c r="BV499" s="401"/>
      <c r="BW499" s="401"/>
      <c r="BX499" s="401"/>
      <c r="BY499" s="401"/>
      <c r="BZ499" s="401"/>
      <c r="CA499" s="401"/>
      <c r="CB499" s="401"/>
      <c r="CC499" s="401"/>
      <c r="CD499" s="401"/>
      <c r="CE499" s="401"/>
      <c r="CF499" s="401"/>
      <c r="CG499" s="401"/>
      <c r="CH499" s="401"/>
    </row>
    <row r="500" spans="1:86" s="118" customFormat="1" ht="14.25" customHeight="1" x14ac:dyDescent="0.25">
      <c r="A500" s="354"/>
      <c r="B500" s="401"/>
      <c r="C500" s="401" t="s">
        <v>1304</v>
      </c>
      <c r="D500" s="402">
        <v>8380</v>
      </c>
      <c r="E500" s="401"/>
      <c r="F500" s="401">
        <v>2771</v>
      </c>
      <c r="G500" s="401"/>
      <c r="H500" s="401"/>
      <c r="I500" s="401">
        <v>1464</v>
      </c>
      <c r="J500" s="401"/>
      <c r="K500" s="401"/>
      <c r="L500" s="401">
        <v>882</v>
      </c>
      <c r="M500" s="401"/>
      <c r="N500" s="401"/>
      <c r="O500" s="401"/>
      <c r="P500" s="401"/>
      <c r="Q500" s="401"/>
      <c r="R500" s="401"/>
      <c r="S500" s="401">
        <v>2536</v>
      </c>
      <c r="T500" s="401">
        <v>525</v>
      </c>
      <c r="U500" s="401"/>
      <c r="V500" s="401"/>
      <c r="W500" s="401"/>
      <c r="X500" s="401"/>
      <c r="Y500" s="401">
        <v>39</v>
      </c>
      <c r="Z500" s="401"/>
      <c r="AA500" s="401"/>
      <c r="AB500" s="401"/>
      <c r="AC500" s="401"/>
      <c r="AD500" s="401">
        <v>10623</v>
      </c>
      <c r="AE500" s="401"/>
      <c r="AF500" s="401"/>
      <c r="AG500" s="401"/>
      <c r="AH500" s="401"/>
      <c r="AI500" s="401"/>
      <c r="AJ500" s="401"/>
      <c r="AK500" s="401"/>
      <c r="AL500" s="401">
        <v>6579</v>
      </c>
      <c r="AM500" s="401">
        <v>12152</v>
      </c>
      <c r="AN500" s="401"/>
      <c r="AO500" s="401"/>
      <c r="AP500" s="401"/>
      <c r="AQ500" s="401"/>
      <c r="AR500" s="401"/>
      <c r="AS500" s="401"/>
      <c r="AT500" s="401"/>
      <c r="AU500" s="401"/>
      <c r="AV500" s="401"/>
      <c r="AW500" s="401"/>
      <c r="AX500" s="401"/>
      <c r="AY500" s="401"/>
      <c r="AZ500" s="401"/>
      <c r="BA500" s="401"/>
      <c r="BB500" s="401"/>
      <c r="BC500" s="401"/>
      <c r="BD500" s="401"/>
      <c r="BE500" s="401">
        <v>81</v>
      </c>
      <c r="BF500" s="401">
        <v>348</v>
      </c>
      <c r="BG500" s="401">
        <v>8</v>
      </c>
      <c r="BH500" s="401"/>
      <c r="BI500" s="401"/>
      <c r="BJ500" s="401"/>
      <c r="BK500" s="401">
        <v>23153</v>
      </c>
      <c r="BL500" s="401"/>
      <c r="BM500" s="401"/>
      <c r="BN500" s="401">
        <v>7325</v>
      </c>
      <c r="BO500" s="401"/>
      <c r="BP500" s="401">
        <v>2793</v>
      </c>
      <c r="BQ500" s="401"/>
      <c r="BR500" s="401"/>
      <c r="BS500" s="401"/>
      <c r="BT500" s="401">
        <v>3736</v>
      </c>
      <c r="BU500" s="401"/>
      <c r="BV500" s="401"/>
      <c r="BW500" s="401"/>
      <c r="BX500" s="401">
        <v>596</v>
      </c>
      <c r="BY500" s="401"/>
      <c r="BZ500" s="401"/>
      <c r="CA500" s="401"/>
      <c r="CB500" s="401">
        <v>37719</v>
      </c>
      <c r="CC500" s="401">
        <v>32</v>
      </c>
      <c r="CD500" s="401"/>
      <c r="CE500" s="401"/>
      <c r="CF500" s="401"/>
      <c r="CG500" s="401"/>
      <c r="CH500" s="401"/>
    </row>
    <row r="501" spans="1:86" s="118" customFormat="1" ht="14.25" customHeight="1" x14ac:dyDescent="0.25">
      <c r="A501" s="354"/>
      <c r="B501" s="401" t="s">
        <v>1305</v>
      </c>
      <c r="C501" s="401" t="s">
        <v>1303</v>
      </c>
      <c r="D501" s="402">
        <v>45</v>
      </c>
      <c r="E501" s="401">
        <v>2</v>
      </c>
      <c r="F501" s="401">
        <v>10</v>
      </c>
      <c r="G501" s="401"/>
      <c r="H501" s="401"/>
      <c r="I501" s="401"/>
      <c r="J501" s="401"/>
      <c r="K501" s="401"/>
      <c r="L501" s="401">
        <v>35</v>
      </c>
      <c r="M501" s="401"/>
      <c r="N501" s="401"/>
      <c r="O501" s="401"/>
      <c r="P501" s="401"/>
      <c r="Q501" s="401"/>
      <c r="R501" s="401"/>
      <c r="S501" s="401"/>
      <c r="T501" s="401"/>
      <c r="U501" s="401"/>
      <c r="V501" s="401"/>
      <c r="W501" s="401"/>
      <c r="X501" s="401"/>
      <c r="Y501" s="401"/>
      <c r="Z501" s="401"/>
      <c r="AA501" s="401"/>
      <c r="AB501" s="401"/>
      <c r="AC501" s="401"/>
      <c r="AD501" s="401"/>
      <c r="AE501" s="401"/>
      <c r="AF501" s="401"/>
      <c r="AG501" s="401"/>
      <c r="AH501" s="401"/>
      <c r="AI501" s="401"/>
      <c r="AJ501" s="401"/>
      <c r="AK501" s="401"/>
      <c r="AL501" s="401">
        <v>58</v>
      </c>
      <c r="AM501" s="401">
        <v>198</v>
      </c>
      <c r="AN501" s="401"/>
      <c r="AO501" s="401"/>
      <c r="AP501" s="401"/>
      <c r="AQ501" s="401">
        <v>8215</v>
      </c>
      <c r="AR501" s="401"/>
      <c r="AS501" s="401"/>
      <c r="AT501" s="401"/>
      <c r="AU501" s="401"/>
      <c r="AV501" s="401"/>
      <c r="AW501" s="401"/>
      <c r="AX501" s="401"/>
      <c r="AY501" s="401"/>
      <c r="AZ501" s="401"/>
      <c r="BA501" s="401"/>
      <c r="BB501" s="401"/>
      <c r="BC501" s="401"/>
      <c r="BD501" s="401">
        <v>281</v>
      </c>
      <c r="BE501" s="401"/>
      <c r="BF501" s="401"/>
      <c r="BG501" s="401"/>
      <c r="BH501" s="401"/>
      <c r="BI501" s="401"/>
      <c r="BJ501" s="401"/>
      <c r="BK501" s="401"/>
      <c r="BL501" s="401"/>
      <c r="BM501" s="401"/>
      <c r="BN501" s="401">
        <v>2059</v>
      </c>
      <c r="BO501" s="401"/>
      <c r="BP501" s="401">
        <v>17</v>
      </c>
      <c r="BQ501" s="401"/>
      <c r="BR501" s="401"/>
      <c r="BS501" s="401"/>
      <c r="BT501" s="401">
        <v>295</v>
      </c>
      <c r="BU501" s="401"/>
      <c r="BV501" s="401"/>
      <c r="BW501" s="401"/>
      <c r="BX501" s="401"/>
      <c r="BY501" s="401"/>
      <c r="BZ501" s="401"/>
      <c r="CA501" s="401"/>
      <c r="CB501" s="401"/>
      <c r="CC501" s="401"/>
      <c r="CD501" s="401">
        <v>11</v>
      </c>
      <c r="CE501" s="401"/>
      <c r="CF501" s="401"/>
      <c r="CG501" s="401"/>
      <c r="CH501" s="401"/>
    </row>
    <row r="502" spans="1:86" s="118" customFormat="1" ht="14.25" customHeight="1" x14ac:dyDescent="0.25">
      <c r="A502" s="354"/>
      <c r="B502" s="401"/>
      <c r="C502" s="401" t="s">
        <v>1304</v>
      </c>
      <c r="D502" s="402">
        <v>1128</v>
      </c>
      <c r="E502" s="401"/>
      <c r="F502" s="401">
        <v>1136</v>
      </c>
      <c r="G502" s="401">
        <v>12</v>
      </c>
      <c r="H502" s="401"/>
      <c r="I502" s="401"/>
      <c r="J502" s="401"/>
      <c r="K502" s="401"/>
      <c r="L502" s="401">
        <v>982</v>
      </c>
      <c r="M502" s="401"/>
      <c r="N502" s="401"/>
      <c r="O502" s="401"/>
      <c r="P502" s="401"/>
      <c r="Q502" s="401"/>
      <c r="R502" s="401"/>
      <c r="S502" s="401">
        <v>245</v>
      </c>
      <c r="T502" s="401"/>
      <c r="U502" s="401"/>
      <c r="V502" s="401"/>
      <c r="W502" s="401"/>
      <c r="X502" s="401"/>
      <c r="Y502" s="401"/>
      <c r="Z502" s="401"/>
      <c r="AA502" s="401"/>
      <c r="AB502" s="401"/>
      <c r="AC502" s="401"/>
      <c r="AD502" s="401">
        <v>300</v>
      </c>
      <c r="AE502" s="401"/>
      <c r="AF502" s="401"/>
      <c r="AG502" s="401"/>
      <c r="AH502" s="401"/>
      <c r="AI502" s="401">
        <v>15</v>
      </c>
      <c r="AJ502" s="401"/>
      <c r="AK502" s="401"/>
      <c r="AL502" s="401">
        <v>622</v>
      </c>
      <c r="AM502" s="401">
        <v>634</v>
      </c>
      <c r="AN502" s="401"/>
      <c r="AO502" s="401"/>
      <c r="AP502" s="401"/>
      <c r="AQ502" s="401"/>
      <c r="AR502" s="401"/>
      <c r="AS502" s="401"/>
      <c r="AT502" s="401"/>
      <c r="AU502" s="401"/>
      <c r="AV502" s="401"/>
      <c r="AW502" s="401"/>
      <c r="AX502" s="401"/>
      <c r="AY502" s="401"/>
      <c r="AZ502" s="401"/>
      <c r="BA502" s="401"/>
      <c r="BB502" s="401"/>
      <c r="BC502" s="401"/>
      <c r="BD502" s="401"/>
      <c r="BE502" s="401">
        <v>487</v>
      </c>
      <c r="BF502" s="401">
        <v>305</v>
      </c>
      <c r="BG502" s="401">
        <v>162</v>
      </c>
      <c r="BH502" s="401"/>
      <c r="BI502" s="401"/>
      <c r="BJ502" s="401"/>
      <c r="BK502" s="401">
        <v>23683</v>
      </c>
      <c r="BL502" s="401"/>
      <c r="BM502" s="401"/>
      <c r="BN502" s="401">
        <v>8148</v>
      </c>
      <c r="BO502" s="401"/>
      <c r="BP502" s="401">
        <v>430</v>
      </c>
      <c r="BQ502" s="401"/>
      <c r="BR502" s="401"/>
      <c r="BS502" s="401"/>
      <c r="BT502" s="401">
        <v>1539</v>
      </c>
      <c r="BU502" s="401"/>
      <c r="BV502" s="401"/>
      <c r="BW502" s="401"/>
      <c r="BX502" s="401">
        <v>10</v>
      </c>
      <c r="BY502" s="401"/>
      <c r="BZ502" s="401"/>
      <c r="CA502" s="401"/>
      <c r="CB502" s="401"/>
      <c r="CC502" s="401"/>
      <c r="CD502" s="401">
        <v>920</v>
      </c>
      <c r="CE502" s="401"/>
      <c r="CF502" s="401"/>
      <c r="CG502" s="401"/>
      <c r="CH502" s="401"/>
    </row>
    <row r="503" spans="1:86" s="118" customFormat="1" ht="14.25" customHeight="1" x14ac:dyDescent="0.25">
      <c r="A503" s="354"/>
      <c r="B503" s="401" t="s">
        <v>1306</v>
      </c>
      <c r="C503" s="401" t="s">
        <v>1303</v>
      </c>
      <c r="D503" s="402">
        <v>228</v>
      </c>
      <c r="E503" s="401">
        <v>220</v>
      </c>
      <c r="F503" s="401">
        <v>780</v>
      </c>
      <c r="G503" s="401"/>
      <c r="H503" s="401"/>
      <c r="I503" s="401"/>
      <c r="J503" s="401"/>
      <c r="K503" s="401"/>
      <c r="L503" s="401">
        <v>1138</v>
      </c>
      <c r="M503" s="401"/>
      <c r="N503" s="401"/>
      <c r="O503" s="401"/>
      <c r="P503" s="401"/>
      <c r="Q503" s="401"/>
      <c r="R503" s="401"/>
      <c r="S503" s="401"/>
      <c r="T503" s="401"/>
      <c r="U503" s="401"/>
      <c r="V503" s="401"/>
      <c r="W503" s="401"/>
      <c r="X503" s="401"/>
      <c r="Y503" s="401"/>
      <c r="Z503" s="401"/>
      <c r="AA503" s="401"/>
      <c r="AB503" s="401"/>
      <c r="AC503" s="401"/>
      <c r="AD503" s="401">
        <v>1501</v>
      </c>
      <c r="AE503" s="401"/>
      <c r="AF503" s="401"/>
      <c r="AG503" s="401"/>
      <c r="AH503" s="401"/>
      <c r="AI503" s="401"/>
      <c r="AJ503" s="401"/>
      <c r="AK503" s="401"/>
      <c r="AL503" s="401">
        <v>770</v>
      </c>
      <c r="AM503" s="401">
        <v>1248</v>
      </c>
      <c r="AN503" s="401"/>
      <c r="AO503" s="401"/>
      <c r="AP503" s="401"/>
      <c r="AQ503" s="401">
        <v>25026</v>
      </c>
      <c r="AR503" s="401"/>
      <c r="AS503" s="401"/>
      <c r="AT503" s="401"/>
      <c r="AU503" s="401"/>
      <c r="AV503" s="401"/>
      <c r="AW503" s="401"/>
      <c r="AX503" s="401"/>
      <c r="AY503" s="401"/>
      <c r="AZ503" s="401"/>
      <c r="BA503" s="401"/>
      <c r="BB503" s="401"/>
      <c r="BC503" s="401"/>
      <c r="BD503" s="401">
        <v>3334</v>
      </c>
      <c r="BE503" s="401"/>
      <c r="BF503" s="401"/>
      <c r="BG503" s="401"/>
      <c r="BH503" s="401"/>
      <c r="BI503" s="401"/>
      <c r="BJ503" s="401"/>
      <c r="BK503" s="401"/>
      <c r="BL503" s="401"/>
      <c r="BM503" s="401"/>
      <c r="BN503" s="401">
        <v>780</v>
      </c>
      <c r="BO503" s="401"/>
      <c r="BP503" s="401">
        <v>125</v>
      </c>
      <c r="BQ503" s="401"/>
      <c r="BR503" s="401"/>
      <c r="BS503" s="401"/>
      <c r="BT503" s="401">
        <v>677</v>
      </c>
      <c r="BU503" s="401"/>
      <c r="BV503" s="401"/>
      <c r="BW503" s="401"/>
      <c r="BX503" s="401"/>
      <c r="BY503" s="401"/>
      <c r="BZ503" s="401"/>
      <c r="CA503" s="401"/>
      <c r="CB503" s="401"/>
      <c r="CC503" s="401"/>
      <c r="CD503" s="401"/>
      <c r="CE503" s="401"/>
      <c r="CF503" s="401"/>
      <c r="CG503" s="401"/>
      <c r="CH503" s="401"/>
    </row>
    <row r="504" spans="1:86" s="118" customFormat="1" ht="14.25" customHeight="1" x14ac:dyDescent="0.25">
      <c r="A504" s="354"/>
      <c r="B504" s="401"/>
      <c r="C504" s="401" t="s">
        <v>1304</v>
      </c>
      <c r="D504" s="402">
        <v>11846</v>
      </c>
      <c r="E504" s="401"/>
      <c r="F504" s="401">
        <v>3820</v>
      </c>
      <c r="G504" s="401">
        <v>277</v>
      </c>
      <c r="H504" s="401"/>
      <c r="I504" s="401"/>
      <c r="J504" s="401"/>
      <c r="K504" s="401"/>
      <c r="L504" s="401">
        <v>3056</v>
      </c>
      <c r="M504" s="401"/>
      <c r="N504" s="401"/>
      <c r="O504" s="401"/>
      <c r="P504" s="401"/>
      <c r="Q504" s="401"/>
      <c r="R504" s="401"/>
      <c r="S504" s="401">
        <v>1863</v>
      </c>
      <c r="T504" s="401">
        <v>61</v>
      </c>
      <c r="U504" s="401"/>
      <c r="V504" s="401"/>
      <c r="W504" s="401"/>
      <c r="X504" s="401"/>
      <c r="Y504" s="401"/>
      <c r="Z504" s="401"/>
      <c r="AA504" s="401"/>
      <c r="AB504" s="401"/>
      <c r="AC504" s="401"/>
      <c r="AD504" s="401">
        <v>5729</v>
      </c>
      <c r="AE504" s="401"/>
      <c r="AF504" s="401"/>
      <c r="AG504" s="401"/>
      <c r="AH504" s="401"/>
      <c r="AI504" s="401">
        <v>2659</v>
      </c>
      <c r="AJ504" s="401"/>
      <c r="AK504" s="401"/>
      <c r="AL504" s="401">
        <v>5681</v>
      </c>
      <c r="AM504" s="401">
        <v>12101</v>
      </c>
      <c r="AN504" s="401"/>
      <c r="AO504" s="401"/>
      <c r="AP504" s="401"/>
      <c r="AQ504" s="401"/>
      <c r="AR504" s="401"/>
      <c r="AS504" s="401"/>
      <c r="AT504" s="401"/>
      <c r="AU504" s="401"/>
      <c r="AV504" s="401"/>
      <c r="AW504" s="401"/>
      <c r="AX504" s="401"/>
      <c r="AY504" s="401"/>
      <c r="AZ504" s="401"/>
      <c r="BA504" s="401"/>
      <c r="BB504" s="401"/>
      <c r="BC504" s="401"/>
      <c r="BD504" s="401"/>
      <c r="BE504" s="401">
        <v>4799</v>
      </c>
      <c r="BF504" s="401">
        <v>2317</v>
      </c>
      <c r="BG504" s="401">
        <v>3587</v>
      </c>
      <c r="BH504" s="401"/>
      <c r="BI504" s="401"/>
      <c r="BJ504" s="401"/>
      <c r="BK504" s="401">
        <v>53350</v>
      </c>
      <c r="BL504" s="401"/>
      <c r="BM504" s="401"/>
      <c r="BN504" s="401">
        <v>2903</v>
      </c>
      <c r="BO504" s="401"/>
      <c r="BP504" s="401">
        <v>2301</v>
      </c>
      <c r="BQ504" s="401"/>
      <c r="BR504" s="401"/>
      <c r="BS504" s="401"/>
      <c r="BT504" s="401">
        <v>7903</v>
      </c>
      <c r="BU504" s="401"/>
      <c r="BV504" s="401"/>
      <c r="BW504" s="401"/>
      <c r="BX504" s="401">
        <v>4256</v>
      </c>
      <c r="BY504" s="401"/>
      <c r="BZ504" s="401"/>
      <c r="CA504" s="401"/>
      <c r="CB504" s="401"/>
      <c r="CC504" s="401"/>
      <c r="CD504" s="401"/>
      <c r="CE504" s="401"/>
      <c r="CF504" s="401"/>
      <c r="CG504" s="401"/>
      <c r="CH504" s="401"/>
    </row>
    <row r="505" spans="1:86" s="118" customFormat="1" ht="14.25" customHeight="1" x14ac:dyDescent="0.25">
      <c r="A505" s="354"/>
      <c r="B505" s="401" t="s">
        <v>1307</v>
      </c>
      <c r="C505" s="401" t="s">
        <v>1303</v>
      </c>
      <c r="D505" s="402"/>
      <c r="E505" s="401"/>
      <c r="F505" s="401"/>
      <c r="G505" s="401"/>
      <c r="H505" s="401"/>
      <c r="I505" s="401"/>
      <c r="J505" s="401"/>
      <c r="K505" s="401"/>
      <c r="L505" s="401"/>
      <c r="M505" s="401"/>
      <c r="N505" s="401"/>
      <c r="O505" s="401"/>
      <c r="P505" s="401"/>
      <c r="Q505" s="401"/>
      <c r="R505" s="401"/>
      <c r="S505" s="401"/>
      <c r="T505" s="401"/>
      <c r="U505" s="401"/>
      <c r="V505" s="401"/>
      <c r="W505" s="401"/>
      <c r="X505" s="401"/>
      <c r="Y505" s="401"/>
      <c r="Z505" s="401"/>
      <c r="AA505" s="401"/>
      <c r="AB505" s="401"/>
      <c r="AC505" s="401"/>
      <c r="AD505" s="401"/>
      <c r="AE505" s="401"/>
      <c r="AF505" s="401"/>
      <c r="AG505" s="401"/>
      <c r="AH505" s="401"/>
      <c r="AI505" s="401"/>
      <c r="AJ505" s="401"/>
      <c r="AK505" s="401"/>
      <c r="AL505" s="401"/>
      <c r="AM505" s="401"/>
      <c r="AN505" s="401"/>
      <c r="AO505" s="401"/>
      <c r="AP505" s="401"/>
      <c r="AQ505" s="401"/>
      <c r="AR505" s="401"/>
      <c r="AS505" s="401"/>
      <c r="AT505" s="401"/>
      <c r="AU505" s="401"/>
      <c r="AV505" s="401"/>
      <c r="AW505" s="401"/>
      <c r="AX505" s="401"/>
      <c r="AY505" s="401"/>
      <c r="AZ505" s="401"/>
      <c r="BA505" s="401"/>
      <c r="BB505" s="401"/>
      <c r="BC505" s="401"/>
      <c r="BD505" s="401"/>
      <c r="BE505" s="401"/>
      <c r="BF505" s="401"/>
      <c r="BG505" s="401"/>
      <c r="BH505" s="401"/>
      <c r="BI505" s="401"/>
      <c r="BJ505" s="401"/>
      <c r="BK505" s="401"/>
      <c r="BL505" s="401"/>
      <c r="BM505" s="401"/>
      <c r="BN505" s="401"/>
      <c r="BO505" s="401"/>
      <c r="BP505" s="401"/>
      <c r="BQ505" s="401"/>
      <c r="BR505" s="401"/>
      <c r="BS505" s="401"/>
      <c r="BT505" s="401"/>
      <c r="BU505" s="401"/>
      <c r="BV505" s="401"/>
      <c r="BW505" s="401"/>
      <c r="BX505" s="401"/>
      <c r="BY505" s="401"/>
      <c r="BZ505" s="401"/>
      <c r="CA505" s="401"/>
      <c r="CB505" s="401"/>
      <c r="CC505" s="401"/>
      <c r="CD505" s="401"/>
      <c r="CE505" s="401">
        <v>4876</v>
      </c>
      <c r="CF505" s="401"/>
      <c r="CG505" s="401"/>
      <c r="CH505" s="401"/>
    </row>
    <row r="506" spans="1:86" s="118" customFormat="1" ht="14.25" customHeight="1" x14ac:dyDescent="0.25">
      <c r="A506" s="354"/>
      <c r="B506" s="401"/>
      <c r="C506" s="401" t="s">
        <v>1304</v>
      </c>
      <c r="D506" s="402"/>
      <c r="E506" s="401"/>
      <c r="F506" s="401"/>
      <c r="G506" s="401"/>
      <c r="H506" s="401"/>
      <c r="I506" s="401"/>
      <c r="J506" s="401"/>
      <c r="K506" s="401"/>
      <c r="L506" s="401"/>
      <c r="M506" s="401"/>
      <c r="N506" s="401"/>
      <c r="O506" s="401"/>
      <c r="P506" s="401"/>
      <c r="Q506" s="401"/>
      <c r="R506" s="401"/>
      <c r="S506" s="401"/>
      <c r="T506" s="401"/>
      <c r="U506" s="401"/>
      <c r="V506" s="401"/>
      <c r="W506" s="401"/>
      <c r="X506" s="401"/>
      <c r="Y506" s="401"/>
      <c r="Z506" s="401"/>
      <c r="AA506" s="401"/>
      <c r="AB506" s="401"/>
      <c r="AC506" s="401"/>
      <c r="AD506" s="401"/>
      <c r="AE506" s="401"/>
      <c r="AF506" s="401"/>
      <c r="AG506" s="401"/>
      <c r="AH506" s="401"/>
      <c r="AI506" s="401"/>
      <c r="AJ506" s="401"/>
      <c r="AK506" s="401"/>
      <c r="AL506" s="401"/>
      <c r="AM506" s="401"/>
      <c r="AN506" s="401"/>
      <c r="AO506" s="401"/>
      <c r="AP506" s="401"/>
      <c r="AQ506" s="401"/>
      <c r="AR506" s="401"/>
      <c r="AS506" s="401"/>
      <c r="AT506" s="401"/>
      <c r="AU506" s="401"/>
      <c r="AV506" s="401"/>
      <c r="AW506" s="401"/>
      <c r="AX506" s="401"/>
      <c r="AY506" s="401"/>
      <c r="AZ506" s="401"/>
      <c r="BA506" s="401"/>
      <c r="BB506" s="401"/>
      <c r="BC506" s="401"/>
      <c r="BD506" s="401"/>
      <c r="BE506" s="401"/>
      <c r="BF506" s="401"/>
      <c r="BG506" s="401"/>
      <c r="BH506" s="401"/>
      <c r="BI506" s="401"/>
      <c r="BJ506" s="401"/>
      <c r="BK506" s="401"/>
      <c r="BL506" s="401"/>
      <c r="BM506" s="401"/>
      <c r="BN506" s="401"/>
      <c r="BO506" s="401"/>
      <c r="BP506" s="401"/>
      <c r="BQ506" s="401"/>
      <c r="BR506" s="401"/>
      <c r="BS506" s="401"/>
      <c r="BT506" s="401"/>
      <c r="BU506" s="401"/>
      <c r="BV506" s="401"/>
      <c r="BW506" s="401"/>
      <c r="BX506" s="401"/>
      <c r="BY506" s="401"/>
      <c r="BZ506" s="401"/>
      <c r="CA506" s="401"/>
      <c r="CB506" s="401"/>
      <c r="CC506" s="401"/>
      <c r="CD506" s="401"/>
      <c r="CE506" s="401">
        <v>24092</v>
      </c>
      <c r="CF506" s="401"/>
      <c r="CG506" s="401"/>
      <c r="CH506" s="401"/>
    </row>
    <row r="507" spans="1:86" s="11" customFormat="1" ht="31.5" x14ac:dyDescent="0.25">
      <c r="A507" s="314" t="s">
        <v>6276</v>
      </c>
      <c r="B507" s="62" t="s">
        <v>1302</v>
      </c>
      <c r="C507" s="62" t="s">
        <v>1303</v>
      </c>
      <c r="D507" s="62">
        <v>6830</v>
      </c>
      <c r="E507" s="62"/>
      <c r="F507" s="62"/>
      <c r="G507" s="62"/>
      <c r="H507" s="62"/>
      <c r="I507" s="62"/>
      <c r="J507" s="62"/>
      <c r="K507" s="62"/>
      <c r="L507" s="62">
        <v>1420</v>
      </c>
      <c r="M507" s="62">
        <v>720</v>
      </c>
      <c r="N507" s="62">
        <v>18090</v>
      </c>
      <c r="O507" s="62"/>
      <c r="P507" s="62">
        <v>6680</v>
      </c>
      <c r="Q507" s="62">
        <v>12620</v>
      </c>
      <c r="R507" s="62">
        <v>6130</v>
      </c>
      <c r="S507" s="62"/>
      <c r="T507" s="62"/>
      <c r="U507" s="62"/>
      <c r="V507" s="62"/>
      <c r="W507" s="62"/>
      <c r="X507" s="62"/>
      <c r="Y507" s="62"/>
      <c r="Z507" s="62"/>
      <c r="AA507" s="62"/>
      <c r="AB507" s="62"/>
      <c r="AC507" s="62"/>
      <c r="AD507" s="62"/>
      <c r="AE507" s="62"/>
      <c r="AF507" s="62"/>
      <c r="AG507" s="62"/>
      <c r="AH507" s="62"/>
      <c r="AI507" s="62"/>
      <c r="AJ507" s="62"/>
      <c r="AK507" s="62"/>
      <c r="AL507" s="62">
        <v>14900</v>
      </c>
      <c r="AM507" s="62">
        <v>19900</v>
      </c>
      <c r="AN507" s="62"/>
      <c r="AO507" s="62"/>
      <c r="AP507" s="62"/>
      <c r="AQ507" s="62">
        <v>111050</v>
      </c>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v>11820</v>
      </c>
      <c r="BN507" s="62"/>
      <c r="BO507" s="62"/>
      <c r="BP507" s="62"/>
      <c r="BQ507" s="62"/>
      <c r="BR507" s="62"/>
      <c r="BS507" s="62"/>
      <c r="BT507" s="62"/>
      <c r="BU507" s="62"/>
      <c r="BV507" s="62"/>
      <c r="BW507" s="62"/>
      <c r="BX507" s="62"/>
      <c r="BY507" s="62"/>
      <c r="BZ507" s="62">
        <v>10680</v>
      </c>
      <c r="CA507" s="62"/>
      <c r="CB507" s="62"/>
      <c r="CC507" s="62"/>
      <c r="CD507" s="62"/>
      <c r="CE507" s="62"/>
      <c r="CF507" s="62"/>
      <c r="CG507" s="62"/>
      <c r="CH507" s="62"/>
    </row>
    <row r="508" spans="1:86" s="11" customFormat="1" ht="15.75" x14ac:dyDescent="0.25">
      <c r="A508" s="314"/>
      <c r="B508" s="62"/>
      <c r="C508" s="62" t="s">
        <v>1304</v>
      </c>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row>
    <row r="509" spans="1:86" s="11" customFormat="1" ht="15.75" x14ac:dyDescent="0.25">
      <c r="A509" s="314"/>
      <c r="B509" s="62" t="s">
        <v>1305</v>
      </c>
      <c r="C509" s="62" t="s">
        <v>1303</v>
      </c>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v>12063</v>
      </c>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row>
    <row r="510" spans="1:86" s="11" customFormat="1" ht="15.75" x14ac:dyDescent="0.25">
      <c r="A510" s="314"/>
      <c r="B510" s="62"/>
      <c r="C510" s="62" t="s">
        <v>1304</v>
      </c>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row>
    <row r="511" spans="1:86" s="11" customFormat="1" ht="15.75" x14ac:dyDescent="0.25">
      <c r="A511" s="314"/>
      <c r="B511" s="62" t="s">
        <v>1306</v>
      </c>
      <c r="C511" s="62" t="s">
        <v>1303</v>
      </c>
      <c r="D511" s="62">
        <v>2930</v>
      </c>
      <c r="E511" s="62">
        <v>1175</v>
      </c>
      <c r="F511" s="62"/>
      <c r="G511" s="62">
        <v>3065</v>
      </c>
      <c r="H511" s="62"/>
      <c r="I511" s="62"/>
      <c r="J511" s="62"/>
      <c r="K511" s="62"/>
      <c r="L511" s="62">
        <v>3470</v>
      </c>
      <c r="M511" s="62">
        <v>3430</v>
      </c>
      <c r="N511" s="62">
        <v>5310</v>
      </c>
      <c r="O511" s="62"/>
      <c r="P511" s="62">
        <v>1440</v>
      </c>
      <c r="Q511" s="62">
        <v>1220</v>
      </c>
      <c r="R511" s="62">
        <v>1450</v>
      </c>
      <c r="S511" s="62"/>
      <c r="T511" s="62"/>
      <c r="U511" s="62"/>
      <c r="V511" s="62"/>
      <c r="W511" s="62"/>
      <c r="X511" s="62"/>
      <c r="Y511" s="62"/>
      <c r="Z511" s="62"/>
      <c r="AA511" s="62"/>
      <c r="AB511" s="62"/>
      <c r="AC511" s="62"/>
      <c r="AD511" s="62"/>
      <c r="AE511" s="62"/>
      <c r="AF511" s="62"/>
      <c r="AG511" s="62"/>
      <c r="AH511" s="62"/>
      <c r="AI511" s="62"/>
      <c r="AJ511" s="62"/>
      <c r="AK511" s="62"/>
      <c r="AL511" s="62">
        <v>1510</v>
      </c>
      <c r="AM511" s="62">
        <v>1950</v>
      </c>
      <c r="AN511" s="62"/>
      <c r="AO511" s="62"/>
      <c r="AP511" s="62"/>
      <c r="AQ511" s="62">
        <v>44840</v>
      </c>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v>1720</v>
      </c>
      <c r="BN511" s="62"/>
      <c r="BO511" s="62"/>
      <c r="BP511" s="62"/>
      <c r="BQ511" s="62"/>
      <c r="BR511" s="62"/>
      <c r="BS511" s="62"/>
      <c r="BT511" s="62"/>
      <c r="BU511" s="62"/>
      <c r="BV511" s="62"/>
      <c r="BW511" s="62"/>
      <c r="BX511" s="62"/>
      <c r="BY511" s="62"/>
      <c r="BZ511" s="62"/>
      <c r="CA511" s="62"/>
      <c r="CB511" s="62"/>
      <c r="CC511" s="62"/>
      <c r="CD511" s="62"/>
      <c r="CE511" s="62"/>
      <c r="CF511" s="62"/>
      <c r="CG511" s="62"/>
      <c r="CH511" s="62"/>
    </row>
    <row r="512" spans="1:86" s="11" customFormat="1" ht="15.75" x14ac:dyDescent="0.25">
      <c r="A512" s="314"/>
      <c r="B512" s="62"/>
      <c r="C512" s="62" t="s">
        <v>1304</v>
      </c>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row>
    <row r="513" spans="1:86" s="11" customFormat="1" ht="15.75" x14ac:dyDescent="0.25">
      <c r="A513" s="314"/>
      <c r="B513" s="62" t="s">
        <v>1307</v>
      </c>
      <c r="C513" s="62" t="s">
        <v>1303</v>
      </c>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row>
    <row r="514" spans="1:86" s="11" customFormat="1" ht="15.75" x14ac:dyDescent="0.25">
      <c r="A514" s="314"/>
      <c r="B514" s="62"/>
      <c r="C514" s="62" t="s">
        <v>1304</v>
      </c>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row>
    <row r="515" spans="1:86" s="11" customFormat="1" ht="15.75" x14ac:dyDescent="0.25">
      <c r="A515" s="314"/>
      <c r="B515" s="62" t="s">
        <v>1302</v>
      </c>
      <c r="C515" s="62" t="s">
        <v>1303</v>
      </c>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row>
    <row r="516" spans="1:86" s="11" customFormat="1" ht="15.75" x14ac:dyDescent="0.25">
      <c r="A516" s="314"/>
      <c r="B516" s="62"/>
      <c r="C516" s="62" t="s">
        <v>1304</v>
      </c>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row>
    <row r="517" spans="1:86" s="11" customFormat="1" ht="15.75" x14ac:dyDescent="0.25">
      <c r="A517" s="314"/>
      <c r="B517" s="62" t="s">
        <v>1305</v>
      </c>
      <c r="C517" s="62" t="s">
        <v>1303</v>
      </c>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row>
    <row r="518" spans="1:86" s="11" customFormat="1" ht="15.75" x14ac:dyDescent="0.25">
      <c r="A518" s="314" t="s">
        <v>6278</v>
      </c>
      <c r="B518" s="62"/>
      <c r="C518" s="62" t="s">
        <v>1304</v>
      </c>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row>
    <row r="519" spans="1:86" s="11" customFormat="1" ht="15.75" x14ac:dyDescent="0.25">
      <c r="A519" s="314"/>
      <c r="B519" s="62" t="s">
        <v>1306</v>
      </c>
      <c r="C519" s="62" t="s">
        <v>1303</v>
      </c>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t="s">
        <v>1449</v>
      </c>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row>
    <row r="520" spans="1:86" s="11" customFormat="1" ht="15.75" x14ac:dyDescent="0.25">
      <c r="A520" s="314"/>
      <c r="B520" s="62"/>
      <c r="C520" s="62" t="s">
        <v>1304</v>
      </c>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v>1200</v>
      </c>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row>
    <row r="521" spans="1:86" s="11" customFormat="1" ht="15.75" x14ac:dyDescent="0.25">
      <c r="A521" s="314" t="s">
        <v>6367</v>
      </c>
      <c r="B521" s="62" t="s">
        <v>1302</v>
      </c>
      <c r="C521" s="62" t="s">
        <v>1303</v>
      </c>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row>
    <row r="522" spans="1:86" s="46" customFormat="1" ht="15.75" x14ac:dyDescent="0.25">
      <c r="A522" s="321"/>
      <c r="B522" s="320"/>
      <c r="C522" s="320" t="s">
        <v>1304</v>
      </c>
      <c r="D522" s="320">
        <v>18242</v>
      </c>
      <c r="E522" s="320"/>
      <c r="F522" s="320"/>
      <c r="G522" s="320">
        <v>144</v>
      </c>
      <c r="H522" s="320"/>
      <c r="I522" s="320">
        <v>1464</v>
      </c>
      <c r="J522" s="320"/>
      <c r="K522" s="320"/>
      <c r="L522" s="320">
        <v>1500</v>
      </c>
      <c r="M522" s="320"/>
      <c r="N522" s="320"/>
      <c r="O522" s="320"/>
      <c r="P522" s="320"/>
      <c r="Q522" s="320"/>
      <c r="R522" s="320"/>
      <c r="S522" s="320">
        <v>620</v>
      </c>
      <c r="T522" s="320">
        <v>6000</v>
      </c>
      <c r="U522" s="320"/>
      <c r="V522" s="320"/>
      <c r="W522" s="320"/>
      <c r="X522" s="320"/>
      <c r="Y522" s="320"/>
      <c r="Z522" s="320"/>
      <c r="AA522" s="320"/>
      <c r="AB522" s="320"/>
      <c r="AC522" s="320"/>
      <c r="AD522" s="320">
        <v>9632</v>
      </c>
      <c r="AE522" s="320"/>
      <c r="AF522" s="320"/>
      <c r="AG522" s="320"/>
      <c r="AH522" s="320"/>
      <c r="AI522" s="320"/>
      <c r="AJ522" s="320"/>
      <c r="AK522" s="320"/>
      <c r="AL522" s="320">
        <v>1448</v>
      </c>
      <c r="AM522" s="320">
        <v>6140</v>
      </c>
      <c r="AN522" s="320"/>
      <c r="AO522" s="320"/>
      <c r="AP522" s="320"/>
      <c r="AQ522" s="320"/>
      <c r="AR522" s="320"/>
      <c r="AS522" s="320"/>
      <c r="AT522" s="320">
        <v>860</v>
      </c>
      <c r="AU522" s="320"/>
      <c r="AV522" s="320"/>
      <c r="AW522" s="320"/>
      <c r="AX522" s="320">
        <v>144</v>
      </c>
      <c r="AY522" s="320"/>
      <c r="AZ522" s="320"/>
      <c r="BA522" s="320"/>
      <c r="BB522" s="320"/>
      <c r="BC522" s="320"/>
      <c r="BD522" s="320"/>
      <c r="BE522" s="320"/>
      <c r="BF522" s="320"/>
      <c r="BG522" s="320"/>
      <c r="BH522" s="320">
        <v>3255</v>
      </c>
      <c r="BI522" s="320"/>
      <c r="BJ522" s="320">
        <v>15600</v>
      </c>
      <c r="BK522" s="320"/>
      <c r="BL522" s="320"/>
      <c r="BM522" s="320">
        <v>2200</v>
      </c>
      <c r="BN522" s="320"/>
      <c r="BO522" s="320">
        <v>1800</v>
      </c>
      <c r="BP522" s="320"/>
      <c r="BQ522" s="320"/>
      <c r="BR522" s="320"/>
      <c r="BS522" s="320">
        <v>2700</v>
      </c>
      <c r="BT522" s="320"/>
      <c r="BU522" s="320"/>
      <c r="BV522" s="320"/>
      <c r="BW522" s="320">
        <v>8716</v>
      </c>
      <c r="BX522" s="320"/>
      <c r="BY522" s="320"/>
      <c r="BZ522" s="320"/>
      <c r="CA522" s="320"/>
      <c r="CB522" s="320"/>
      <c r="CC522" s="320"/>
      <c r="CD522" s="320"/>
      <c r="CE522" s="320"/>
      <c r="CF522" s="320"/>
      <c r="CG522" s="320"/>
      <c r="CH522" s="320"/>
    </row>
    <row r="523" spans="1:86" s="11" customFormat="1" ht="15.75" x14ac:dyDescent="0.25">
      <c r="A523" s="314"/>
      <c r="B523" s="62" t="s">
        <v>1305</v>
      </c>
      <c r="C523" s="62" t="s">
        <v>1303</v>
      </c>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row>
    <row r="524" spans="1:86" s="46" customFormat="1" ht="15.75" x14ac:dyDescent="0.25">
      <c r="A524" s="321"/>
      <c r="B524" s="320"/>
      <c r="C524" s="320" t="s">
        <v>1304</v>
      </c>
      <c r="D524" s="320"/>
      <c r="E524" s="320"/>
      <c r="F524" s="320"/>
      <c r="G524" s="320"/>
      <c r="H524" s="320"/>
      <c r="I524" s="320"/>
      <c r="J524" s="320"/>
      <c r="K524" s="320"/>
      <c r="L524" s="320"/>
      <c r="M524" s="320"/>
      <c r="N524" s="320"/>
      <c r="O524" s="320"/>
      <c r="P524" s="320"/>
      <c r="Q524" s="320"/>
      <c r="R524" s="320"/>
      <c r="S524" s="320"/>
      <c r="T524" s="320">
        <v>500</v>
      </c>
      <c r="U524" s="320"/>
      <c r="V524" s="320"/>
      <c r="W524" s="320"/>
      <c r="X524" s="320"/>
      <c r="Y524" s="320"/>
      <c r="Z524" s="320"/>
      <c r="AA524" s="320"/>
      <c r="AB524" s="320"/>
      <c r="AC524" s="320"/>
      <c r="AD524" s="320">
        <v>200</v>
      </c>
      <c r="AE524" s="320"/>
      <c r="AF524" s="320"/>
      <c r="AG524" s="320"/>
      <c r="AH524" s="320"/>
      <c r="AI524" s="320"/>
      <c r="AJ524" s="320"/>
      <c r="AK524" s="320"/>
      <c r="AL524" s="320">
        <v>250</v>
      </c>
      <c r="AM524" s="320"/>
      <c r="AN524" s="320"/>
      <c r="AO524" s="320"/>
      <c r="AP524" s="320"/>
      <c r="AQ524" s="320"/>
      <c r="AR524" s="320"/>
      <c r="AS524" s="320"/>
      <c r="AT524" s="320"/>
      <c r="AU524" s="320"/>
      <c r="AV524" s="320"/>
      <c r="AW524" s="320"/>
      <c r="AX524" s="320"/>
      <c r="AY524" s="320"/>
      <c r="AZ524" s="320"/>
      <c r="BA524" s="320"/>
      <c r="BB524" s="320"/>
      <c r="BC524" s="320"/>
      <c r="BD524" s="320"/>
      <c r="BE524" s="320"/>
      <c r="BF524" s="320"/>
      <c r="BG524" s="320"/>
      <c r="BH524" s="320"/>
      <c r="BI524" s="320"/>
      <c r="BJ524" s="320">
        <v>16500</v>
      </c>
      <c r="BK524" s="320"/>
      <c r="BL524" s="320"/>
      <c r="BM524" s="320">
        <v>27000</v>
      </c>
      <c r="BN524" s="320"/>
      <c r="BO524" s="320"/>
      <c r="BP524" s="320"/>
      <c r="BQ524" s="320"/>
      <c r="BR524" s="320"/>
      <c r="BS524" s="320">
        <v>750</v>
      </c>
      <c r="BT524" s="320"/>
      <c r="BU524" s="320"/>
      <c r="BV524" s="320"/>
      <c r="BW524" s="320"/>
      <c r="BX524" s="320"/>
      <c r="BY524" s="320"/>
      <c r="BZ524" s="320"/>
      <c r="CA524" s="320"/>
      <c r="CB524" s="320"/>
      <c r="CC524" s="320"/>
      <c r="CD524" s="320"/>
      <c r="CE524" s="320"/>
      <c r="CF524" s="320"/>
      <c r="CG524" s="320"/>
      <c r="CH524" s="320"/>
    </row>
    <row r="525" spans="1:86" s="11" customFormat="1" ht="15.75" x14ac:dyDescent="0.25">
      <c r="A525" s="314"/>
      <c r="B525" s="62" t="s">
        <v>1306</v>
      </c>
      <c r="C525" s="62" t="s">
        <v>1303</v>
      </c>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row>
    <row r="526" spans="1:86" s="46" customFormat="1" ht="15.75" x14ac:dyDescent="0.25">
      <c r="A526" s="321"/>
      <c r="B526" s="320"/>
      <c r="C526" s="320" t="s">
        <v>1304</v>
      </c>
      <c r="D526" s="320">
        <v>14000</v>
      </c>
      <c r="E526" s="320"/>
      <c r="F526" s="320"/>
      <c r="G526" s="320">
        <v>800</v>
      </c>
      <c r="H526" s="320">
        <v>150</v>
      </c>
      <c r="I526" s="320"/>
      <c r="J526" s="320"/>
      <c r="K526" s="320"/>
      <c r="L526" s="320">
        <v>2100</v>
      </c>
      <c r="M526" s="320"/>
      <c r="N526" s="320"/>
      <c r="O526" s="320"/>
      <c r="P526" s="320"/>
      <c r="Q526" s="320"/>
      <c r="R526" s="320"/>
      <c r="S526" s="320">
        <v>500</v>
      </c>
      <c r="T526" s="320">
        <v>2100</v>
      </c>
      <c r="U526" s="320"/>
      <c r="V526" s="320"/>
      <c r="W526" s="320"/>
      <c r="X526" s="320"/>
      <c r="Y526" s="320">
        <v>2000</v>
      </c>
      <c r="Z526" s="320"/>
      <c r="AA526" s="320"/>
      <c r="AB526" s="320"/>
      <c r="AC526" s="320"/>
      <c r="AD526" s="320">
        <v>2500</v>
      </c>
      <c r="AE526" s="320"/>
      <c r="AF526" s="320"/>
      <c r="AG526" s="320"/>
      <c r="AH526" s="320"/>
      <c r="AI526" s="320">
        <v>2700</v>
      </c>
      <c r="AJ526" s="320"/>
      <c r="AK526" s="320"/>
      <c r="AL526" s="320">
        <v>2000</v>
      </c>
      <c r="AM526" s="320">
        <v>3100</v>
      </c>
      <c r="AN526" s="320"/>
      <c r="AO526" s="320"/>
      <c r="AP526" s="320"/>
      <c r="AQ526" s="320"/>
      <c r="AR526" s="320"/>
      <c r="AS526" s="320"/>
      <c r="AT526" s="320">
        <v>125</v>
      </c>
      <c r="AU526" s="320"/>
      <c r="AV526" s="320"/>
      <c r="AW526" s="320"/>
      <c r="AX526" s="320">
        <v>750</v>
      </c>
      <c r="AY526" s="320"/>
      <c r="AZ526" s="320"/>
      <c r="BA526" s="320"/>
      <c r="BB526" s="320"/>
      <c r="BC526" s="320"/>
      <c r="BD526" s="320"/>
      <c r="BE526" s="320"/>
      <c r="BF526" s="320"/>
      <c r="BG526" s="320"/>
      <c r="BH526" s="320"/>
      <c r="BI526" s="320"/>
      <c r="BJ526" s="320">
        <v>30000</v>
      </c>
      <c r="BK526" s="320"/>
      <c r="BL526" s="320"/>
      <c r="BM526" s="320">
        <v>10500</v>
      </c>
      <c r="BN526" s="320"/>
      <c r="BO526" s="320">
        <v>1200</v>
      </c>
      <c r="BP526" s="320"/>
      <c r="BQ526" s="320">
        <v>2580</v>
      </c>
      <c r="BR526" s="320"/>
      <c r="BS526" s="320">
        <v>3200</v>
      </c>
      <c r="BT526" s="320"/>
      <c r="BU526" s="320"/>
      <c r="BV526" s="320"/>
      <c r="BW526" s="320">
        <v>3100</v>
      </c>
      <c r="BX526" s="320"/>
      <c r="BY526" s="320"/>
      <c r="BZ526" s="320"/>
      <c r="CA526" s="320"/>
      <c r="CB526" s="320"/>
      <c r="CC526" s="320"/>
      <c r="CD526" s="320"/>
      <c r="CE526" s="320"/>
      <c r="CF526" s="320"/>
      <c r="CG526" s="320"/>
      <c r="CH526" s="320"/>
    </row>
    <row r="527" spans="1:86" s="11" customFormat="1" ht="15.75" x14ac:dyDescent="0.25">
      <c r="A527" s="314"/>
      <c r="B527" s="62" t="s">
        <v>1307</v>
      </c>
      <c r="C527" s="62" t="s">
        <v>1303</v>
      </c>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row>
    <row r="528" spans="1:86" s="11" customFormat="1" ht="15.75" x14ac:dyDescent="0.25">
      <c r="A528" s="314"/>
      <c r="B528" s="62"/>
      <c r="C528" s="62" t="s">
        <v>1304</v>
      </c>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row>
    <row r="529" spans="1:86" s="128" customFormat="1" ht="37.5" x14ac:dyDescent="0.3">
      <c r="A529" s="310" t="s">
        <v>6376</v>
      </c>
      <c r="B529" s="308" t="s">
        <v>1302</v>
      </c>
      <c r="C529" s="308" t="s">
        <v>1303</v>
      </c>
      <c r="D529" s="308"/>
      <c r="E529" s="308"/>
      <c r="F529" s="308"/>
      <c r="G529" s="308"/>
      <c r="H529" s="308"/>
      <c r="I529" s="308"/>
      <c r="J529" s="308"/>
      <c r="K529" s="308"/>
      <c r="L529" s="308">
        <v>9470</v>
      </c>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c r="AJ529" s="308"/>
      <c r="AK529" s="308"/>
      <c r="AL529" s="308"/>
      <c r="AM529" s="308"/>
      <c r="AN529" s="308"/>
      <c r="AO529" s="308"/>
      <c r="AP529" s="308"/>
      <c r="AQ529" s="308"/>
      <c r="AR529" s="308"/>
      <c r="AS529" s="308"/>
      <c r="AT529" s="308"/>
      <c r="AU529" s="308"/>
      <c r="AV529" s="308"/>
      <c r="AW529" s="308"/>
      <c r="AX529" s="308"/>
      <c r="AY529" s="308"/>
      <c r="AZ529" s="308"/>
      <c r="BA529" s="308"/>
      <c r="BB529" s="308"/>
      <c r="BC529" s="308"/>
      <c r="BD529" s="308"/>
      <c r="BE529" s="308"/>
      <c r="BF529" s="308"/>
      <c r="BG529" s="308"/>
      <c r="BH529" s="308"/>
      <c r="BI529" s="308"/>
      <c r="BJ529" s="308"/>
      <c r="BK529" s="308"/>
      <c r="BL529" s="308"/>
      <c r="BM529" s="308"/>
      <c r="BN529" s="308"/>
      <c r="BO529" s="308"/>
      <c r="BP529" s="308"/>
      <c r="BQ529" s="308"/>
      <c r="BR529" s="308"/>
      <c r="BS529" s="308"/>
      <c r="BT529" s="308"/>
      <c r="BU529" s="308"/>
      <c r="BV529" s="308"/>
      <c r="BW529" s="308"/>
      <c r="BX529" s="308"/>
      <c r="BY529" s="308"/>
      <c r="BZ529" s="308"/>
      <c r="CA529" s="308"/>
      <c r="CB529" s="308"/>
      <c r="CC529" s="308"/>
      <c r="CD529" s="308"/>
      <c r="CE529" s="308"/>
      <c r="CF529" s="308"/>
      <c r="CG529" s="308"/>
      <c r="CH529" s="308"/>
    </row>
    <row r="530" spans="1:86" s="128" customFormat="1" x14ac:dyDescent="0.3">
      <c r="A530" s="310"/>
      <c r="B530" s="308"/>
      <c r="C530" s="308" t="s">
        <v>1304</v>
      </c>
      <c r="D530" s="308"/>
      <c r="E530" s="308"/>
      <c r="F530" s="308"/>
      <c r="G530" s="308"/>
      <c r="H530" s="308"/>
      <c r="I530" s="308"/>
      <c r="J530" s="308"/>
      <c r="K530" s="308"/>
      <c r="L530" s="308">
        <v>2487</v>
      </c>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c r="AJ530" s="308"/>
      <c r="AK530" s="308"/>
      <c r="AL530" s="308"/>
      <c r="AM530" s="308"/>
      <c r="AN530" s="308"/>
      <c r="AO530" s="308"/>
      <c r="AP530" s="308"/>
      <c r="AQ530" s="308"/>
      <c r="AR530" s="308"/>
      <c r="AS530" s="308"/>
      <c r="AT530" s="308"/>
      <c r="AU530" s="308"/>
      <c r="AV530" s="308"/>
      <c r="AW530" s="308"/>
      <c r="AX530" s="308"/>
      <c r="AY530" s="308"/>
      <c r="AZ530" s="308"/>
      <c r="BA530" s="308"/>
      <c r="BB530" s="308"/>
      <c r="BC530" s="308"/>
      <c r="BD530" s="308"/>
      <c r="BE530" s="308"/>
      <c r="BF530" s="308"/>
      <c r="BG530" s="308"/>
      <c r="BH530" s="308"/>
      <c r="BI530" s="308"/>
      <c r="BJ530" s="308"/>
      <c r="BK530" s="308"/>
      <c r="BL530" s="308"/>
      <c r="BM530" s="308"/>
      <c r="BN530" s="308"/>
      <c r="BO530" s="308"/>
      <c r="BP530" s="308"/>
      <c r="BQ530" s="308"/>
      <c r="BR530" s="308"/>
      <c r="BS530" s="308"/>
      <c r="BT530" s="308"/>
      <c r="BU530" s="308"/>
      <c r="BV530" s="308"/>
      <c r="BW530" s="308"/>
      <c r="BX530" s="308"/>
      <c r="BY530" s="308"/>
      <c r="BZ530" s="308"/>
      <c r="CA530" s="308"/>
      <c r="CB530" s="308"/>
      <c r="CC530" s="308"/>
      <c r="CD530" s="308"/>
      <c r="CE530" s="308"/>
      <c r="CF530" s="308"/>
      <c r="CG530" s="308"/>
      <c r="CH530" s="308"/>
    </row>
    <row r="531" spans="1:86" s="128" customFormat="1" x14ac:dyDescent="0.3">
      <c r="A531" s="310"/>
      <c r="B531" s="308" t="s">
        <v>1305</v>
      </c>
      <c r="C531" s="308" t="s">
        <v>1303</v>
      </c>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c r="AJ531" s="308"/>
      <c r="AK531" s="308"/>
      <c r="AL531" s="308"/>
      <c r="AM531" s="308"/>
      <c r="AN531" s="308"/>
      <c r="AO531" s="308"/>
      <c r="AP531" s="308"/>
      <c r="AQ531" s="308"/>
      <c r="AR531" s="308"/>
      <c r="AS531" s="308"/>
      <c r="AT531" s="308"/>
      <c r="AU531" s="308"/>
      <c r="AV531" s="308"/>
      <c r="AW531" s="308"/>
      <c r="AX531" s="308"/>
      <c r="AY531" s="308"/>
      <c r="AZ531" s="308"/>
      <c r="BA531" s="308"/>
      <c r="BB531" s="308"/>
      <c r="BC531" s="308"/>
      <c r="BD531" s="308"/>
      <c r="BE531" s="308"/>
      <c r="BF531" s="308"/>
      <c r="BG531" s="308"/>
      <c r="BH531" s="308"/>
      <c r="BI531" s="308"/>
      <c r="BJ531" s="308"/>
      <c r="BK531" s="308"/>
      <c r="BL531" s="308"/>
      <c r="BM531" s="308"/>
      <c r="BN531" s="308"/>
      <c r="BO531" s="308"/>
      <c r="BP531" s="308"/>
      <c r="BQ531" s="308"/>
      <c r="BR531" s="308"/>
      <c r="BS531" s="308"/>
      <c r="BT531" s="308"/>
      <c r="BU531" s="308"/>
      <c r="BV531" s="308"/>
      <c r="BW531" s="308"/>
      <c r="BX531" s="308"/>
      <c r="BY531" s="308"/>
      <c r="BZ531" s="308"/>
      <c r="CA531" s="308"/>
      <c r="CB531" s="308"/>
      <c r="CC531" s="308"/>
      <c r="CD531" s="308"/>
      <c r="CE531" s="308"/>
      <c r="CF531" s="308"/>
      <c r="CG531" s="308"/>
      <c r="CH531" s="308"/>
    </row>
    <row r="532" spans="1:86" s="128" customFormat="1" x14ac:dyDescent="0.3">
      <c r="A532" s="310"/>
      <c r="B532" s="308"/>
      <c r="C532" s="308" t="s">
        <v>1304</v>
      </c>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c r="AJ532" s="308"/>
      <c r="AK532" s="308"/>
      <c r="AL532" s="308"/>
      <c r="AM532" s="308"/>
      <c r="AN532" s="308"/>
      <c r="AO532" s="308"/>
      <c r="AP532" s="308"/>
      <c r="AQ532" s="308"/>
      <c r="AR532" s="308"/>
      <c r="AS532" s="308"/>
      <c r="AT532" s="308"/>
      <c r="AU532" s="308"/>
      <c r="AV532" s="308"/>
      <c r="AW532" s="308"/>
      <c r="AX532" s="308"/>
      <c r="AY532" s="308"/>
      <c r="AZ532" s="308"/>
      <c r="BA532" s="308"/>
      <c r="BB532" s="308"/>
      <c r="BC532" s="308"/>
      <c r="BD532" s="308"/>
      <c r="BE532" s="308"/>
      <c r="BF532" s="308"/>
      <c r="BG532" s="308"/>
      <c r="BH532" s="308"/>
      <c r="BI532" s="308"/>
      <c r="BJ532" s="308"/>
      <c r="BK532" s="308"/>
      <c r="BL532" s="308"/>
      <c r="BM532" s="308"/>
      <c r="BN532" s="308"/>
      <c r="BO532" s="308"/>
      <c r="BP532" s="308"/>
      <c r="BQ532" s="308"/>
      <c r="BR532" s="308"/>
      <c r="BS532" s="308"/>
      <c r="BT532" s="308"/>
      <c r="BU532" s="308"/>
      <c r="BV532" s="308"/>
      <c r="BW532" s="308"/>
      <c r="BX532" s="308"/>
      <c r="BY532" s="308"/>
      <c r="BZ532" s="308"/>
      <c r="CA532" s="308"/>
      <c r="CB532" s="308"/>
      <c r="CC532" s="308"/>
      <c r="CD532" s="308"/>
      <c r="CE532" s="308"/>
      <c r="CF532" s="308"/>
      <c r="CG532" s="308"/>
      <c r="CH532" s="308"/>
    </row>
    <row r="533" spans="1:86" s="128" customFormat="1" x14ac:dyDescent="0.3">
      <c r="A533" s="310"/>
      <c r="B533" s="308" t="s">
        <v>1306</v>
      </c>
      <c r="C533" s="308" t="s">
        <v>1303</v>
      </c>
      <c r="D533" s="308"/>
      <c r="E533" s="308"/>
      <c r="F533" s="308"/>
      <c r="G533" s="308"/>
      <c r="H533" s="308"/>
      <c r="I533" s="308"/>
      <c r="J533" s="308"/>
      <c r="K533" s="308"/>
      <c r="L533" s="308">
        <v>3228</v>
      </c>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c r="AJ533" s="308"/>
      <c r="AK533" s="308"/>
      <c r="AL533" s="308"/>
      <c r="AM533" s="308"/>
      <c r="AN533" s="308"/>
      <c r="AO533" s="308"/>
      <c r="AP533" s="308"/>
      <c r="AQ533" s="308"/>
      <c r="AR533" s="308"/>
      <c r="AS533" s="308"/>
      <c r="AT533" s="308"/>
      <c r="AU533" s="308"/>
      <c r="AV533" s="308"/>
      <c r="AW533" s="308"/>
      <c r="AX533" s="308"/>
      <c r="AY533" s="308"/>
      <c r="AZ533" s="308"/>
      <c r="BA533" s="308"/>
      <c r="BB533" s="308"/>
      <c r="BC533" s="308"/>
      <c r="BD533" s="308"/>
      <c r="BE533" s="308"/>
      <c r="BF533" s="308"/>
      <c r="BG533" s="308"/>
      <c r="BH533" s="308"/>
      <c r="BI533" s="308"/>
      <c r="BJ533" s="308"/>
      <c r="BK533" s="308"/>
      <c r="BL533" s="308"/>
      <c r="BM533" s="308"/>
      <c r="BN533" s="308"/>
      <c r="BO533" s="308"/>
      <c r="BP533" s="308"/>
      <c r="BQ533" s="308"/>
      <c r="BR533" s="308"/>
      <c r="BS533" s="308"/>
      <c r="BT533" s="308"/>
      <c r="BU533" s="308"/>
      <c r="BV533" s="308"/>
      <c r="BW533" s="308"/>
      <c r="BX533" s="308"/>
      <c r="BY533" s="308"/>
      <c r="BZ533" s="308"/>
      <c r="CA533" s="308"/>
      <c r="CB533" s="308"/>
      <c r="CC533" s="308"/>
      <c r="CD533" s="308"/>
      <c r="CE533" s="308"/>
      <c r="CF533" s="308"/>
      <c r="CG533" s="308"/>
      <c r="CH533" s="308"/>
    </row>
    <row r="534" spans="1:86" s="128" customFormat="1" x14ac:dyDescent="0.3">
      <c r="A534" s="310"/>
      <c r="B534" s="308"/>
      <c r="C534" s="308" t="s">
        <v>1304</v>
      </c>
      <c r="D534" s="308"/>
      <c r="E534" s="308"/>
      <c r="F534" s="308"/>
      <c r="G534" s="308"/>
      <c r="H534" s="308"/>
      <c r="I534" s="308"/>
      <c r="J534" s="308"/>
      <c r="K534" s="308"/>
      <c r="L534" s="308">
        <v>6403</v>
      </c>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c r="AJ534" s="308"/>
      <c r="AK534" s="308"/>
      <c r="AL534" s="308"/>
      <c r="AM534" s="308"/>
      <c r="AN534" s="308"/>
      <c r="AO534" s="308"/>
      <c r="AP534" s="308"/>
      <c r="AQ534" s="308"/>
      <c r="AR534" s="308"/>
      <c r="AS534" s="308"/>
      <c r="AT534" s="308"/>
      <c r="AU534" s="308"/>
      <c r="AV534" s="308"/>
      <c r="AW534" s="308"/>
      <c r="AX534" s="308"/>
      <c r="AY534" s="308"/>
      <c r="AZ534" s="308"/>
      <c r="BA534" s="308"/>
      <c r="BB534" s="308"/>
      <c r="BC534" s="308"/>
      <c r="BD534" s="308"/>
      <c r="BE534" s="308"/>
      <c r="BF534" s="308"/>
      <c r="BG534" s="308"/>
      <c r="BH534" s="308"/>
      <c r="BI534" s="308"/>
      <c r="BJ534" s="308"/>
      <c r="BK534" s="308"/>
      <c r="BL534" s="308"/>
      <c r="BM534" s="308"/>
      <c r="BN534" s="308"/>
      <c r="BO534" s="308"/>
      <c r="BP534" s="308"/>
      <c r="BQ534" s="308"/>
      <c r="BR534" s="308"/>
      <c r="BS534" s="308"/>
      <c r="BT534" s="308"/>
      <c r="BU534" s="308"/>
      <c r="BV534" s="308"/>
      <c r="BW534" s="308"/>
      <c r="BX534" s="308"/>
      <c r="BY534" s="308"/>
      <c r="BZ534" s="308"/>
      <c r="CA534" s="308"/>
      <c r="CB534" s="308"/>
      <c r="CC534" s="308"/>
      <c r="CD534" s="308"/>
      <c r="CE534" s="308"/>
      <c r="CF534" s="308"/>
      <c r="CG534" s="308"/>
      <c r="CH534" s="308"/>
    </row>
    <row r="535" spans="1:86" s="11" customFormat="1" ht="31.5" x14ac:dyDescent="0.25">
      <c r="A535" s="314" t="s">
        <v>6427</v>
      </c>
      <c r="B535" s="62" t="s">
        <v>1302</v>
      </c>
      <c r="C535" s="62" t="s">
        <v>1303</v>
      </c>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v>1707</v>
      </c>
      <c r="AS535" s="62"/>
      <c r="AT535" s="62"/>
      <c r="AU535" s="62"/>
      <c r="AV535" s="62"/>
      <c r="AW535" s="62"/>
      <c r="AX535" s="62"/>
      <c r="AY535" s="62"/>
      <c r="AZ535" s="62"/>
      <c r="BA535" s="62"/>
      <c r="BB535" s="62">
        <v>1138</v>
      </c>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row>
    <row r="536" spans="1:86" s="11" customFormat="1" ht="15.75" x14ac:dyDescent="0.25">
      <c r="A536" s="314"/>
      <c r="B536" s="62"/>
      <c r="C536" s="62" t="s">
        <v>1304</v>
      </c>
      <c r="D536" s="62"/>
      <c r="E536" s="62">
        <v>95</v>
      </c>
      <c r="F536" s="62"/>
      <c r="G536" s="62"/>
      <c r="H536" s="62"/>
      <c r="I536" s="62"/>
      <c r="J536" s="62">
        <v>1464</v>
      </c>
      <c r="K536" s="62"/>
      <c r="L536" s="62"/>
      <c r="M536" s="62">
        <v>372</v>
      </c>
      <c r="N536" s="62"/>
      <c r="O536" s="62"/>
      <c r="P536" s="62"/>
      <c r="Q536" s="62"/>
      <c r="R536" s="62"/>
      <c r="S536" s="62"/>
      <c r="T536" s="62"/>
      <c r="U536" s="62"/>
      <c r="V536" s="62"/>
      <c r="W536" s="62"/>
      <c r="X536" s="62"/>
      <c r="Y536" s="62"/>
      <c r="Z536" s="62"/>
      <c r="AA536" s="62"/>
      <c r="AB536" s="62"/>
      <c r="AC536" s="62"/>
      <c r="AD536" s="62"/>
      <c r="AE536" s="62">
        <v>1323</v>
      </c>
      <c r="AF536" s="62"/>
      <c r="AG536" s="62"/>
      <c r="AH536" s="62"/>
      <c r="AI536" s="62"/>
      <c r="AJ536" s="62"/>
      <c r="AK536" s="62"/>
      <c r="AL536" s="62"/>
      <c r="AM536" s="62">
        <v>1158</v>
      </c>
      <c r="AN536" s="62">
        <v>3917</v>
      </c>
      <c r="AO536" s="62"/>
      <c r="AP536" s="62"/>
      <c r="AQ536" s="62"/>
      <c r="AR536" s="62"/>
      <c r="AS536" s="62"/>
      <c r="AT536" s="62"/>
      <c r="AU536" s="62"/>
      <c r="AV536" s="62"/>
      <c r="AW536" s="62"/>
      <c r="AX536" s="62"/>
      <c r="AY536" s="62"/>
      <c r="AZ536" s="62"/>
      <c r="BA536" s="62"/>
      <c r="BB536" s="62">
        <v>5792</v>
      </c>
      <c r="BC536" s="62"/>
      <c r="BD536" s="62"/>
      <c r="BE536" s="62"/>
      <c r="BF536" s="62"/>
      <c r="BG536" s="62"/>
      <c r="BH536" s="62"/>
      <c r="BI536" s="62"/>
      <c r="BJ536" s="62"/>
      <c r="BK536" s="62">
        <v>17830</v>
      </c>
      <c r="BL536" s="62"/>
      <c r="BM536" s="62"/>
      <c r="BN536" s="62"/>
      <c r="BO536" s="62"/>
      <c r="BP536" s="62"/>
      <c r="BQ536" s="62"/>
      <c r="BR536" s="62"/>
      <c r="BS536" s="62"/>
      <c r="BT536" s="62">
        <v>1158</v>
      </c>
      <c r="BU536" s="62"/>
      <c r="BV536" s="62"/>
      <c r="BW536" s="62"/>
      <c r="BX536" s="62"/>
      <c r="BY536" s="62"/>
      <c r="BZ536" s="62"/>
      <c r="CA536" s="62"/>
      <c r="CB536" s="62"/>
      <c r="CC536" s="62"/>
      <c r="CD536" s="62"/>
      <c r="CE536" s="62"/>
      <c r="CF536" s="62"/>
      <c r="CG536" s="62"/>
      <c r="CH536" s="62"/>
    </row>
    <row r="537" spans="1:86" s="11" customFormat="1" ht="15.75" x14ac:dyDescent="0.25">
      <c r="A537" s="314"/>
      <c r="B537" s="62" t="s">
        <v>1305</v>
      </c>
      <c r="C537" s="62" t="s">
        <v>1303</v>
      </c>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v>1077</v>
      </c>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row>
    <row r="538" spans="1:86" s="11" customFormat="1" ht="15.75" x14ac:dyDescent="0.25">
      <c r="A538" s="314"/>
      <c r="B538" s="62"/>
      <c r="C538" s="62" t="s">
        <v>1304</v>
      </c>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v>31</v>
      </c>
      <c r="AN538" s="62">
        <v>12605</v>
      </c>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v>3705</v>
      </c>
      <c r="BL538" s="62"/>
      <c r="BM538" s="62"/>
      <c r="BN538" s="62">
        <v>26209</v>
      </c>
      <c r="BO538" s="62"/>
      <c r="BP538" s="62"/>
      <c r="BQ538" s="62"/>
      <c r="BR538" s="62"/>
      <c r="BS538" s="62"/>
      <c r="BT538" s="62"/>
      <c r="BU538" s="62"/>
      <c r="BV538" s="62"/>
      <c r="BW538" s="62"/>
      <c r="BX538" s="62"/>
      <c r="BY538" s="62"/>
      <c r="BZ538" s="62"/>
      <c r="CA538" s="62"/>
      <c r="CB538" s="62"/>
      <c r="CC538" s="62"/>
      <c r="CD538" s="62"/>
      <c r="CE538" s="62"/>
      <c r="CF538" s="62"/>
      <c r="CG538" s="62"/>
      <c r="CH538" s="62"/>
    </row>
    <row r="539" spans="1:86" s="11" customFormat="1" ht="15.75" x14ac:dyDescent="0.25">
      <c r="A539" s="314"/>
      <c r="B539" s="62" t="s">
        <v>1306</v>
      </c>
      <c r="C539" s="62" t="s">
        <v>1303</v>
      </c>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row>
    <row r="540" spans="1:86" s="11" customFormat="1" ht="15.75" x14ac:dyDescent="0.25">
      <c r="A540" s="314"/>
      <c r="B540" s="62"/>
      <c r="C540" s="62" t="s">
        <v>1304</v>
      </c>
      <c r="D540" s="62"/>
      <c r="E540" s="62">
        <v>539</v>
      </c>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v>1561</v>
      </c>
      <c r="AF540" s="62"/>
      <c r="AG540" s="62"/>
      <c r="AH540" s="62"/>
      <c r="AI540" s="62"/>
      <c r="AJ540" s="62"/>
      <c r="AK540" s="62"/>
      <c r="AL540" s="62"/>
      <c r="AM540" s="62">
        <v>1049</v>
      </c>
      <c r="AN540" s="62">
        <v>1149</v>
      </c>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v>5113</v>
      </c>
      <c r="BL540" s="62"/>
      <c r="BM540" s="62"/>
      <c r="BN540" s="62">
        <v>6382</v>
      </c>
      <c r="BO540" s="62"/>
      <c r="BP540" s="62"/>
      <c r="BQ540" s="62"/>
      <c r="BR540" s="62"/>
      <c r="BS540" s="62"/>
      <c r="BT540" s="62">
        <v>1149</v>
      </c>
      <c r="BU540" s="62"/>
      <c r="BV540" s="62"/>
      <c r="BW540" s="62"/>
      <c r="BX540" s="62">
        <v>524</v>
      </c>
      <c r="BY540" s="62"/>
      <c r="BZ540" s="62"/>
      <c r="CA540" s="62"/>
      <c r="CB540" s="62"/>
      <c r="CC540" s="62"/>
      <c r="CD540" s="62"/>
      <c r="CE540" s="62"/>
      <c r="CF540" s="62"/>
      <c r="CG540" s="62"/>
      <c r="CH540" s="62"/>
    </row>
    <row r="541" spans="1:86" s="11" customFormat="1" ht="15.75" x14ac:dyDescent="0.25">
      <c r="A541" s="314"/>
      <c r="B541" s="62" t="s">
        <v>1302</v>
      </c>
      <c r="C541" s="62" t="s">
        <v>6630</v>
      </c>
      <c r="D541" s="62">
        <v>1139</v>
      </c>
      <c r="E541" s="62"/>
      <c r="F541" s="62"/>
      <c r="G541" s="62"/>
      <c r="H541" s="62"/>
      <c r="I541" s="62"/>
      <c r="J541" s="62"/>
      <c r="K541" s="62"/>
      <c r="L541" s="62">
        <v>716</v>
      </c>
      <c r="M541" s="62"/>
      <c r="N541" s="62">
        <v>2529</v>
      </c>
      <c r="O541" s="62"/>
      <c r="P541" s="62">
        <v>987</v>
      </c>
      <c r="Q541" s="62">
        <v>2785</v>
      </c>
      <c r="R541" s="62">
        <v>1455</v>
      </c>
      <c r="S541" s="62">
        <v>6</v>
      </c>
      <c r="T541" s="62"/>
      <c r="U541" s="62"/>
      <c r="V541" s="62"/>
      <c r="W541" s="62"/>
      <c r="X541" s="62"/>
      <c r="Y541" s="62"/>
      <c r="Z541" s="62"/>
      <c r="AA541" s="62"/>
      <c r="AB541" s="62"/>
      <c r="AC541" s="62"/>
      <c r="AD541" s="62"/>
      <c r="AE541" s="62"/>
      <c r="AF541" s="62"/>
      <c r="AG541" s="62"/>
      <c r="AH541" s="62"/>
      <c r="AI541" s="62"/>
      <c r="AJ541" s="62"/>
      <c r="AK541" s="62"/>
      <c r="AL541" s="62">
        <v>2404</v>
      </c>
      <c r="AM541" s="62">
        <v>2616</v>
      </c>
      <c r="AN541" s="62"/>
      <c r="AO541" s="62"/>
      <c r="AP541" s="62"/>
      <c r="AQ541" s="62">
        <v>7676</v>
      </c>
      <c r="AR541" s="62"/>
      <c r="AS541" s="62"/>
      <c r="AT541" s="62"/>
      <c r="AU541" s="62"/>
      <c r="AV541" s="62"/>
      <c r="AW541" s="62"/>
      <c r="AX541" s="62"/>
      <c r="AY541" s="62"/>
      <c r="AZ541" s="62"/>
      <c r="BA541" s="62">
        <v>123</v>
      </c>
      <c r="BB541" s="62"/>
      <c r="BC541" s="62">
        <v>3872</v>
      </c>
      <c r="BD541" s="62"/>
      <c r="BE541" s="62"/>
      <c r="BF541" s="62"/>
      <c r="BG541" s="62"/>
      <c r="BH541" s="62"/>
      <c r="BI541" s="62"/>
      <c r="BJ541" s="62"/>
      <c r="BK541" s="62"/>
      <c r="BL541" s="62"/>
      <c r="BM541" s="62">
        <v>2016</v>
      </c>
      <c r="BN541" s="62"/>
      <c r="BO541" s="62"/>
      <c r="BP541" s="62"/>
      <c r="BQ541" s="62"/>
      <c r="BR541" s="62"/>
      <c r="BS541" s="62"/>
      <c r="BT541" s="62"/>
      <c r="BU541" s="62"/>
      <c r="BV541" s="62"/>
      <c r="BW541" s="62"/>
      <c r="BX541" s="62"/>
      <c r="BY541" s="62"/>
      <c r="BZ541" s="62"/>
      <c r="CA541" s="400"/>
      <c r="CB541" s="62"/>
      <c r="CC541" s="62"/>
      <c r="CD541" s="62"/>
      <c r="CE541" s="62"/>
      <c r="CF541" s="62"/>
      <c r="CG541" s="62"/>
      <c r="CH541" s="62"/>
    </row>
    <row r="542" spans="1:86" s="11" customFormat="1" ht="15.75" x14ac:dyDescent="0.25">
      <c r="A542" s="314"/>
      <c r="B542" s="62"/>
      <c r="C542" s="62" t="s">
        <v>6631</v>
      </c>
      <c r="D542" s="62">
        <v>3711</v>
      </c>
      <c r="E542" s="62"/>
      <c r="F542" s="62"/>
      <c r="G542" s="62"/>
      <c r="H542" s="62"/>
      <c r="I542" s="62"/>
      <c r="J542" s="62"/>
      <c r="K542" s="62"/>
      <c r="L542" s="62">
        <v>1187</v>
      </c>
      <c r="M542" s="62"/>
      <c r="N542" s="62"/>
      <c r="O542" s="62"/>
      <c r="P542" s="62"/>
      <c r="Q542" s="62"/>
      <c r="R542" s="62"/>
      <c r="S542" s="62">
        <v>952</v>
      </c>
      <c r="T542" s="62">
        <v>43</v>
      </c>
      <c r="U542" s="62"/>
      <c r="V542" s="62"/>
      <c r="W542" s="62"/>
      <c r="X542" s="62"/>
      <c r="Y542" s="62"/>
      <c r="Z542" s="62"/>
      <c r="AA542" s="62"/>
      <c r="AB542" s="62"/>
      <c r="AC542" s="62"/>
      <c r="AD542" s="62">
        <v>3398</v>
      </c>
      <c r="AE542" s="62"/>
      <c r="AF542" s="62"/>
      <c r="AG542" s="62"/>
      <c r="AH542" s="62"/>
      <c r="AI542" s="62"/>
      <c r="AJ542" s="62"/>
      <c r="AK542" s="62"/>
      <c r="AL542" s="62">
        <v>671</v>
      </c>
      <c r="AM542" s="62">
        <v>1186</v>
      </c>
      <c r="AN542" s="62"/>
      <c r="AO542" s="62"/>
      <c r="AP542" s="62"/>
      <c r="AQ542" s="62"/>
      <c r="AR542" s="62"/>
      <c r="AS542" s="62"/>
      <c r="AT542" s="62"/>
      <c r="AU542" s="62"/>
      <c r="AV542" s="62"/>
      <c r="AW542" s="62"/>
      <c r="AX542" s="62"/>
      <c r="AY542" s="62"/>
      <c r="AZ542" s="62"/>
      <c r="BA542" s="62">
        <v>877</v>
      </c>
      <c r="BB542" s="62"/>
      <c r="BC542" s="62"/>
      <c r="BD542" s="62"/>
      <c r="BE542" s="62">
        <v>6339</v>
      </c>
      <c r="BF542" s="62"/>
      <c r="BG542" s="62"/>
      <c r="BH542" s="62"/>
      <c r="BI542" s="62"/>
      <c r="BJ542" s="62">
        <v>16397</v>
      </c>
      <c r="BK542" s="62"/>
      <c r="BL542" s="62"/>
      <c r="BM542" s="62">
        <v>1422</v>
      </c>
      <c r="BN542" s="62"/>
      <c r="BO542" s="62">
        <v>1167</v>
      </c>
      <c r="BP542" s="62"/>
      <c r="BQ542" s="62"/>
      <c r="BR542" s="62"/>
      <c r="BS542" s="62">
        <v>1890</v>
      </c>
      <c r="BT542" s="62"/>
      <c r="BU542" s="62"/>
      <c r="BV542" s="62"/>
      <c r="BW542" s="62">
        <v>365</v>
      </c>
      <c r="BX542" s="62"/>
      <c r="BY542" s="62"/>
      <c r="BZ542" s="62"/>
      <c r="CA542" s="400"/>
      <c r="CB542" s="62"/>
      <c r="CC542" s="62"/>
      <c r="CD542" s="62"/>
      <c r="CE542" s="62"/>
      <c r="CF542" s="62"/>
      <c r="CG542" s="62"/>
      <c r="CH542" s="62"/>
    </row>
    <row r="543" spans="1:86" s="11" customFormat="1" ht="31.5" x14ac:dyDescent="0.25">
      <c r="A543" s="314" t="s">
        <v>6440</v>
      </c>
      <c r="B543" s="62" t="s">
        <v>1305</v>
      </c>
      <c r="C543" s="62" t="s">
        <v>6632</v>
      </c>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v>4008</v>
      </c>
      <c r="AR543" s="62"/>
      <c r="AS543" s="62"/>
      <c r="AT543" s="62"/>
      <c r="AU543" s="62"/>
      <c r="AV543" s="62"/>
      <c r="AW543" s="62"/>
      <c r="AX543" s="62"/>
      <c r="AY543" s="62"/>
      <c r="AZ543" s="62"/>
      <c r="BA543" s="62"/>
      <c r="BB543" s="62"/>
      <c r="BC543" s="62">
        <v>70</v>
      </c>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row>
    <row r="544" spans="1:86" s="11" customFormat="1" ht="15.75" x14ac:dyDescent="0.25">
      <c r="A544" s="314"/>
      <c r="B544" s="62"/>
      <c r="C544" s="62" t="s">
        <v>6633</v>
      </c>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v>244</v>
      </c>
      <c r="BF544" s="62"/>
      <c r="BG544" s="62"/>
      <c r="BH544" s="62"/>
      <c r="BI544" s="62"/>
      <c r="BJ544" s="62">
        <v>8210</v>
      </c>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row>
    <row r="545" spans="1:86" s="11" customFormat="1" ht="15.75" x14ac:dyDescent="0.25">
      <c r="A545" s="314"/>
      <c r="B545" s="62" t="s">
        <v>1306</v>
      </c>
      <c r="C545" s="62" t="s">
        <v>6634</v>
      </c>
      <c r="D545" s="62">
        <v>3</v>
      </c>
      <c r="E545" s="62"/>
      <c r="F545" s="62"/>
      <c r="G545" s="62"/>
      <c r="H545" s="62"/>
      <c r="I545" s="62"/>
      <c r="J545" s="62"/>
      <c r="K545" s="62"/>
      <c r="L545" s="62">
        <v>140</v>
      </c>
      <c r="M545" s="62"/>
      <c r="N545" s="62">
        <v>80</v>
      </c>
      <c r="O545" s="62"/>
      <c r="P545" s="62">
        <v>130</v>
      </c>
      <c r="Q545" s="62">
        <v>120</v>
      </c>
      <c r="R545" s="62">
        <v>460</v>
      </c>
      <c r="S545" s="62"/>
      <c r="T545" s="62"/>
      <c r="U545" s="62"/>
      <c r="V545" s="62"/>
      <c r="W545" s="62"/>
      <c r="X545" s="62"/>
      <c r="Y545" s="62"/>
      <c r="Z545" s="62"/>
      <c r="AA545" s="62"/>
      <c r="AB545" s="62"/>
      <c r="AC545" s="62"/>
      <c r="AD545" s="62"/>
      <c r="AE545" s="62"/>
      <c r="AF545" s="62"/>
      <c r="AG545" s="62"/>
      <c r="AH545" s="62"/>
      <c r="AI545" s="62"/>
      <c r="AJ545" s="62"/>
      <c r="AK545" s="62"/>
      <c r="AL545" s="62">
        <v>360</v>
      </c>
      <c r="AM545" s="62">
        <v>220</v>
      </c>
      <c r="AN545" s="62"/>
      <c r="AO545" s="62"/>
      <c r="AP545" s="62"/>
      <c r="AQ545" s="62">
        <v>8000</v>
      </c>
      <c r="AR545" s="62"/>
      <c r="AS545" s="62"/>
      <c r="AT545" s="62"/>
      <c r="AU545" s="62"/>
      <c r="AV545" s="62"/>
      <c r="AW545" s="62"/>
      <c r="AX545" s="62"/>
      <c r="AY545" s="62"/>
      <c r="AZ545" s="62"/>
      <c r="BA545" s="62"/>
      <c r="BB545" s="62"/>
      <c r="BC545" s="62">
        <v>1673</v>
      </c>
      <c r="BD545" s="62"/>
      <c r="BE545" s="62"/>
      <c r="BF545" s="62"/>
      <c r="BG545" s="62"/>
      <c r="BH545" s="62"/>
      <c r="BI545" s="62"/>
      <c r="BJ545" s="62"/>
      <c r="BK545" s="62"/>
      <c r="BL545" s="62"/>
      <c r="BM545" s="62">
        <v>100</v>
      </c>
      <c r="BN545" s="62"/>
      <c r="BO545" s="62"/>
      <c r="BP545" s="62"/>
      <c r="BQ545" s="62"/>
      <c r="BR545" s="62"/>
      <c r="BS545" s="62"/>
      <c r="BT545" s="62"/>
      <c r="BU545" s="62"/>
      <c r="BV545" s="62"/>
      <c r="BW545" s="62"/>
      <c r="BX545" s="62"/>
      <c r="BY545" s="62"/>
      <c r="BZ545" s="62"/>
      <c r="CA545" s="62"/>
      <c r="CB545" s="62"/>
      <c r="CC545" s="62"/>
      <c r="CD545" s="62"/>
      <c r="CE545" s="62"/>
      <c r="CF545" s="62"/>
      <c r="CG545" s="62"/>
      <c r="CH545" s="62"/>
    </row>
    <row r="546" spans="1:86" s="11" customFormat="1" ht="15.75" x14ac:dyDescent="0.25">
      <c r="A546" s="314"/>
      <c r="B546" s="62"/>
      <c r="C546" s="62" t="s">
        <v>6635</v>
      </c>
      <c r="D546" s="62">
        <v>740</v>
      </c>
      <c r="E546" s="62"/>
      <c r="F546" s="62"/>
      <c r="G546" s="62"/>
      <c r="H546" s="62"/>
      <c r="I546" s="62"/>
      <c r="J546" s="62"/>
      <c r="K546" s="62"/>
      <c r="L546" s="62">
        <v>200</v>
      </c>
      <c r="M546" s="62"/>
      <c r="N546" s="62"/>
      <c r="O546" s="62"/>
      <c r="P546" s="62"/>
      <c r="Q546" s="62"/>
      <c r="R546" s="62"/>
      <c r="S546" s="62">
        <v>300</v>
      </c>
      <c r="T546" s="62">
        <v>419</v>
      </c>
      <c r="U546" s="62"/>
      <c r="V546" s="62"/>
      <c r="W546" s="62"/>
      <c r="X546" s="62"/>
      <c r="Y546" s="62"/>
      <c r="Z546" s="62"/>
      <c r="AA546" s="62"/>
      <c r="AB546" s="62"/>
      <c r="AC546" s="62"/>
      <c r="AD546" s="62">
        <v>732</v>
      </c>
      <c r="AE546" s="62"/>
      <c r="AF546" s="62"/>
      <c r="AG546" s="62"/>
      <c r="AH546" s="62"/>
      <c r="AI546" s="62">
        <v>830</v>
      </c>
      <c r="AJ546" s="62"/>
      <c r="AK546" s="62"/>
      <c r="AL546" s="62">
        <v>1046</v>
      </c>
      <c r="AM546" s="62">
        <v>1200</v>
      </c>
      <c r="AN546" s="62"/>
      <c r="AO546" s="62"/>
      <c r="AP546" s="62"/>
      <c r="AQ546" s="62"/>
      <c r="AR546" s="62"/>
      <c r="AS546" s="62"/>
      <c r="AT546" s="62"/>
      <c r="AU546" s="62"/>
      <c r="AV546" s="62"/>
      <c r="AW546" s="62"/>
      <c r="AX546" s="62"/>
      <c r="AY546" s="62"/>
      <c r="AZ546" s="62"/>
      <c r="BA546" s="62"/>
      <c r="BB546" s="62"/>
      <c r="BC546" s="62"/>
      <c r="BD546" s="62"/>
      <c r="BE546" s="62">
        <v>3326</v>
      </c>
      <c r="BF546" s="62">
        <v>2674</v>
      </c>
      <c r="BG546" s="62"/>
      <c r="BH546" s="62"/>
      <c r="BI546" s="62"/>
      <c r="BJ546" s="62">
        <v>11819</v>
      </c>
      <c r="BK546" s="62"/>
      <c r="BL546" s="62"/>
      <c r="BM546" s="62">
        <v>600</v>
      </c>
      <c r="BN546" s="62"/>
      <c r="BO546" s="62">
        <v>1700</v>
      </c>
      <c r="BP546" s="62"/>
      <c r="BQ546" s="62"/>
      <c r="BR546" s="62"/>
      <c r="BS546" s="62">
        <v>1466</v>
      </c>
      <c r="BT546" s="62"/>
      <c r="BU546" s="62"/>
      <c r="BV546" s="62"/>
      <c r="BW546" s="62">
        <v>1400</v>
      </c>
      <c r="BX546" s="62"/>
      <c r="BY546" s="62"/>
      <c r="BZ546" s="62"/>
      <c r="CA546" s="62"/>
      <c r="CB546" s="62"/>
      <c r="CC546" s="62"/>
      <c r="CD546" s="62"/>
      <c r="CE546" s="62"/>
      <c r="CF546" s="62"/>
      <c r="CG546" s="62"/>
      <c r="CH546" s="62"/>
    </row>
    <row r="547" spans="1:86" s="11" customFormat="1" ht="15.75" x14ac:dyDescent="0.25">
      <c r="A547" s="314"/>
      <c r="B547" s="62" t="s">
        <v>1302</v>
      </c>
      <c r="C547" s="62" t="s">
        <v>1303</v>
      </c>
      <c r="D547" s="62"/>
      <c r="E547" s="62"/>
      <c r="F547" s="62"/>
      <c r="G547" s="62"/>
      <c r="H547" s="62"/>
      <c r="I547" s="62"/>
      <c r="J547" s="62"/>
      <c r="K547" s="62"/>
      <c r="L547" s="62"/>
      <c r="M547" s="62">
        <v>17640</v>
      </c>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row>
    <row r="548" spans="1:86" s="11" customFormat="1" ht="15.75" x14ac:dyDescent="0.25">
      <c r="A548" s="314" t="s">
        <v>6648</v>
      </c>
      <c r="B548" s="62"/>
      <c r="C548" s="62" t="s">
        <v>1304</v>
      </c>
      <c r="D548" s="62"/>
      <c r="E548" s="62"/>
      <c r="F548" s="62"/>
      <c r="G548" s="62"/>
      <c r="H548" s="62"/>
      <c r="I548" s="62"/>
      <c r="J548" s="62"/>
      <c r="K548" s="62"/>
      <c r="L548" s="62"/>
      <c r="M548" s="62"/>
      <c r="N548" s="62"/>
      <c r="O548" s="62"/>
      <c r="P548" s="62"/>
      <c r="Q548" s="62"/>
      <c r="R548" s="62"/>
      <c r="S548" s="62"/>
      <c r="T548" s="62">
        <v>57360</v>
      </c>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v>6000</v>
      </c>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row>
    <row r="549" spans="1:86" s="11" customFormat="1" ht="15.75" x14ac:dyDescent="0.25">
      <c r="A549" s="314"/>
      <c r="B549" s="62" t="s">
        <v>1305</v>
      </c>
      <c r="C549" s="62" t="s">
        <v>1303</v>
      </c>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row>
    <row r="550" spans="1:86" s="11" customFormat="1" ht="15.75" x14ac:dyDescent="0.25">
      <c r="A550" s="314"/>
      <c r="B550" s="62"/>
      <c r="C550" s="62" t="s">
        <v>1304</v>
      </c>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row>
    <row r="551" spans="1:86" s="11" customFormat="1" ht="15.75" x14ac:dyDescent="0.25">
      <c r="A551" s="314"/>
      <c r="B551" s="62" t="s">
        <v>1306</v>
      </c>
      <c r="C551" s="62" t="s">
        <v>1303</v>
      </c>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row>
    <row r="552" spans="1:86" s="11" customFormat="1" ht="15.75" x14ac:dyDescent="0.25">
      <c r="A552" s="314"/>
      <c r="B552" s="62"/>
      <c r="C552" s="62" t="s">
        <v>1304</v>
      </c>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row>
    <row r="553" spans="1:86" s="11" customFormat="1" ht="15.75" x14ac:dyDescent="0.25">
      <c r="A553" s="314" t="s">
        <v>6701</v>
      </c>
      <c r="B553" s="62" t="s">
        <v>1302</v>
      </c>
      <c r="C553" s="62" t="s">
        <v>1303</v>
      </c>
      <c r="D553" s="57">
        <v>1565</v>
      </c>
      <c r="E553" s="57"/>
      <c r="F553" s="57">
        <v>921</v>
      </c>
      <c r="G553" s="57"/>
      <c r="H553" s="57"/>
      <c r="I553" s="57"/>
      <c r="J553" s="57"/>
      <c r="K553" s="57"/>
      <c r="L553" s="57">
        <v>1442</v>
      </c>
      <c r="M553" s="57"/>
      <c r="N553" s="57">
        <v>4948</v>
      </c>
      <c r="O553" s="57"/>
      <c r="P553" s="57">
        <v>1273</v>
      </c>
      <c r="Q553" s="57">
        <v>5230</v>
      </c>
      <c r="R553" s="57">
        <v>2072</v>
      </c>
      <c r="S553" s="57">
        <v>95</v>
      </c>
      <c r="T553" s="57"/>
      <c r="U553" s="57"/>
      <c r="V553" s="57"/>
      <c r="W553" s="57"/>
      <c r="X553" s="57"/>
      <c r="Y553" s="57"/>
      <c r="Z553" s="57"/>
      <c r="AA553" s="57"/>
      <c r="AB553" s="57"/>
      <c r="AC553" s="57"/>
      <c r="AD553" s="57"/>
      <c r="AE553" s="57"/>
      <c r="AF553" s="57"/>
      <c r="AG553" s="57"/>
      <c r="AH553" s="57"/>
      <c r="AI553" s="57"/>
      <c r="AJ553" s="57"/>
      <c r="AK553" s="57"/>
      <c r="AL553" s="57">
        <v>4528</v>
      </c>
      <c r="AM553" s="57">
        <v>6134</v>
      </c>
      <c r="AN553" s="57"/>
      <c r="AO553" s="57"/>
      <c r="AP553" s="403">
        <v>6696</v>
      </c>
      <c r="AQ553" s="57">
        <v>33863</v>
      </c>
      <c r="AR553" s="57"/>
      <c r="AS553" s="57"/>
      <c r="AT553" s="57"/>
      <c r="AU553" s="403">
        <v>809</v>
      </c>
      <c r="AV553" s="403">
        <v>75</v>
      </c>
      <c r="AW553" s="57"/>
      <c r="AX553" s="57"/>
      <c r="AY553" s="57"/>
      <c r="AZ553" s="57"/>
      <c r="BA553" s="57"/>
      <c r="BB553" s="57"/>
      <c r="BC553" s="57">
        <v>5424</v>
      </c>
      <c r="BD553" s="57"/>
      <c r="BE553" s="57"/>
      <c r="BF553" s="57"/>
      <c r="BG553" s="57"/>
      <c r="BH553" s="57"/>
      <c r="BI553" s="57"/>
      <c r="BJ553" s="57"/>
      <c r="BK553" s="57"/>
      <c r="BL553" s="57"/>
      <c r="BM553" s="57">
        <v>2297</v>
      </c>
      <c r="BN553" s="57"/>
      <c r="BO553" s="57"/>
      <c r="BP553" s="403">
        <v>3465</v>
      </c>
      <c r="BQ553" s="57"/>
      <c r="BR553" s="57"/>
      <c r="BS553" s="57"/>
      <c r="BT553" s="57"/>
      <c r="BU553" s="57"/>
      <c r="BV553" s="57"/>
      <c r="BW553" s="57"/>
      <c r="BX553" s="57"/>
      <c r="BY553" s="57"/>
      <c r="BZ553" s="62"/>
      <c r="CA553" s="62"/>
      <c r="CB553" s="62"/>
      <c r="CC553" s="62"/>
      <c r="CD553" s="62"/>
      <c r="CE553" s="62"/>
      <c r="CF553" s="62"/>
      <c r="CG553" s="62"/>
      <c r="CH553" s="62"/>
    </row>
    <row r="554" spans="1:86" s="11" customFormat="1" ht="15.75" x14ac:dyDescent="0.25">
      <c r="A554" s="314" t="s">
        <v>6702</v>
      </c>
      <c r="B554" s="62"/>
      <c r="C554" s="62" t="s">
        <v>1304</v>
      </c>
      <c r="D554" s="57">
        <v>4064</v>
      </c>
      <c r="E554" s="57"/>
      <c r="F554" s="57">
        <v>2297</v>
      </c>
      <c r="G554" s="57"/>
      <c r="H554" s="57"/>
      <c r="I554" s="57">
        <v>1439</v>
      </c>
      <c r="J554" s="57"/>
      <c r="K554" s="57"/>
      <c r="L554" s="57">
        <v>2082</v>
      </c>
      <c r="M554" s="57"/>
      <c r="N554" s="57"/>
      <c r="O554" s="57"/>
      <c r="P554" s="57"/>
      <c r="Q554" s="57"/>
      <c r="R554" s="57"/>
      <c r="S554" s="57">
        <v>201</v>
      </c>
      <c r="T554" s="57">
        <v>439</v>
      </c>
      <c r="U554" s="57"/>
      <c r="V554" s="57"/>
      <c r="W554" s="57"/>
      <c r="X554" s="57"/>
      <c r="Y554" s="57">
        <v>44</v>
      </c>
      <c r="Z554" s="57"/>
      <c r="AA554" s="57"/>
      <c r="AB554" s="57"/>
      <c r="AC554" s="57"/>
      <c r="AD554" s="57">
        <v>848</v>
      </c>
      <c r="AE554" s="57"/>
      <c r="AF554" s="57"/>
      <c r="AG554" s="57"/>
      <c r="AH554" s="57"/>
      <c r="AI554" s="57">
        <v>845</v>
      </c>
      <c r="AJ554" s="57"/>
      <c r="AK554" s="57"/>
      <c r="AL554" s="57">
        <v>252</v>
      </c>
      <c r="AM554" s="57">
        <v>1470</v>
      </c>
      <c r="AN554" s="57"/>
      <c r="AO554" s="57"/>
      <c r="AP554" s="403"/>
      <c r="AQ554" s="57"/>
      <c r="AR554" s="57"/>
      <c r="AS554" s="57"/>
      <c r="AT554" s="57"/>
      <c r="AU554" s="403">
        <v>4129</v>
      </c>
      <c r="AV554" s="403">
        <v>7183</v>
      </c>
      <c r="AW554" s="57"/>
      <c r="AX554" s="57"/>
      <c r="AY554" s="57"/>
      <c r="AZ554" s="57"/>
      <c r="BA554" s="57"/>
      <c r="BB554" s="57"/>
      <c r="BC554" s="57"/>
      <c r="BD554" s="57">
        <v>213</v>
      </c>
      <c r="BE554" s="57">
        <v>467</v>
      </c>
      <c r="BF554" s="57"/>
      <c r="BG554" s="57"/>
      <c r="BH554" s="57"/>
      <c r="BI554" s="57"/>
      <c r="BJ554" s="57">
        <v>49946</v>
      </c>
      <c r="BK554" s="57"/>
      <c r="BL554" s="57"/>
      <c r="BM554" s="57">
        <v>177</v>
      </c>
      <c r="BN554" s="57"/>
      <c r="BO554" s="57">
        <v>107</v>
      </c>
      <c r="BP554" s="403">
        <v>2160</v>
      </c>
      <c r="BQ554" s="57"/>
      <c r="BR554" s="57"/>
      <c r="BS554" s="57">
        <v>71</v>
      </c>
      <c r="BT554" s="57"/>
      <c r="BU554" s="57"/>
      <c r="BV554" s="57"/>
      <c r="BW554" s="57">
        <v>355</v>
      </c>
      <c r="BX554" s="57"/>
      <c r="BY554" s="57"/>
      <c r="BZ554" s="62"/>
      <c r="CA554" s="62"/>
      <c r="CB554" s="62"/>
      <c r="CC554" s="62"/>
      <c r="CD554" s="62"/>
      <c r="CE554" s="62"/>
      <c r="CF554" s="62"/>
      <c r="CG554" s="62"/>
      <c r="CH554" s="62"/>
    </row>
    <row r="555" spans="1:86" s="11" customFormat="1" ht="15.75" x14ac:dyDescent="0.25">
      <c r="A555" s="314"/>
      <c r="B555" s="62" t="s">
        <v>1305</v>
      </c>
      <c r="C555" s="62" t="s">
        <v>1303</v>
      </c>
      <c r="D555" s="57">
        <v>15</v>
      </c>
      <c r="E555" s="57"/>
      <c r="F555" s="57">
        <v>73</v>
      </c>
      <c r="G555" s="57"/>
      <c r="H555" s="57"/>
      <c r="I555" s="57"/>
      <c r="J555" s="57"/>
      <c r="K555" s="57"/>
      <c r="L555" s="57">
        <v>0</v>
      </c>
      <c r="M555" s="57"/>
      <c r="N555" s="57"/>
      <c r="O555" s="57"/>
      <c r="P555" s="57"/>
      <c r="Q555" s="57">
        <v>142</v>
      </c>
      <c r="R555" s="57"/>
      <c r="S555" s="57"/>
      <c r="T555" s="57"/>
      <c r="U555" s="57"/>
      <c r="V555" s="57"/>
      <c r="W555" s="57"/>
      <c r="X555" s="57"/>
      <c r="Y555" s="57"/>
      <c r="Z555" s="57"/>
      <c r="AA555" s="57"/>
      <c r="AB555" s="57"/>
      <c r="AC555" s="57"/>
      <c r="AD555" s="57"/>
      <c r="AE555" s="57"/>
      <c r="AF555" s="57"/>
      <c r="AG555" s="57"/>
      <c r="AH555" s="57"/>
      <c r="AI555" s="57"/>
      <c r="AJ555" s="57"/>
      <c r="AK555" s="57"/>
      <c r="AL555" s="57">
        <v>287</v>
      </c>
      <c r="AM555" s="57">
        <v>169</v>
      </c>
      <c r="AN555" s="57"/>
      <c r="AO555" s="57"/>
      <c r="AP555" s="403"/>
      <c r="AQ555" s="57">
        <v>12321</v>
      </c>
      <c r="AR555" s="57"/>
      <c r="AS555" s="57"/>
      <c r="AT555" s="57"/>
      <c r="AU555" s="403"/>
      <c r="AV555" s="403"/>
      <c r="AW555" s="57"/>
      <c r="AX555" s="57"/>
      <c r="AY555" s="57"/>
      <c r="AZ555" s="57"/>
      <c r="BA555" s="57"/>
      <c r="BB555" s="57"/>
      <c r="BC555" s="57">
        <v>5</v>
      </c>
      <c r="BD555" s="57"/>
      <c r="BE555" s="57"/>
      <c r="BF555" s="57"/>
      <c r="BG555" s="57"/>
      <c r="BH555" s="57"/>
      <c r="BI555" s="57"/>
      <c r="BJ555" s="57"/>
      <c r="BK555" s="57"/>
      <c r="BL555" s="57"/>
      <c r="BM555" s="57"/>
      <c r="BN555" s="57"/>
      <c r="BO555" s="57"/>
      <c r="BP555" s="403"/>
      <c r="BQ555" s="57"/>
      <c r="BR555" s="57"/>
      <c r="BS555" s="57"/>
      <c r="BT555" s="57"/>
      <c r="BU555" s="57"/>
      <c r="BV555" s="57"/>
      <c r="BW555" s="57"/>
      <c r="BX555" s="57"/>
      <c r="BY555" s="57"/>
      <c r="BZ555" s="62"/>
      <c r="CA555" s="62"/>
      <c r="CB555" s="62"/>
      <c r="CC555" s="62"/>
      <c r="CD555" s="62"/>
      <c r="CE555" s="62"/>
      <c r="CF555" s="62"/>
      <c r="CG555" s="62"/>
      <c r="CH555" s="62"/>
    </row>
    <row r="556" spans="1:86" s="11" customFormat="1" ht="15.75" x14ac:dyDescent="0.25">
      <c r="A556" s="314"/>
      <c r="B556" s="62"/>
      <c r="C556" s="62" t="s">
        <v>1304</v>
      </c>
      <c r="D556" s="57">
        <v>1533</v>
      </c>
      <c r="E556" s="57"/>
      <c r="F556" s="57">
        <v>681</v>
      </c>
      <c r="G556" s="57"/>
      <c r="H556" s="57"/>
      <c r="I556" s="57"/>
      <c r="J556" s="57"/>
      <c r="K556" s="57"/>
      <c r="L556" s="57">
        <v>97</v>
      </c>
      <c r="M556" s="57"/>
      <c r="N556" s="57"/>
      <c r="O556" s="57"/>
      <c r="P556" s="57"/>
      <c r="Q556" s="57"/>
      <c r="R556" s="57"/>
      <c r="S556" s="57">
        <v>6</v>
      </c>
      <c r="T556" s="57">
        <v>66</v>
      </c>
      <c r="U556" s="57"/>
      <c r="V556" s="57"/>
      <c r="W556" s="57"/>
      <c r="X556" s="57"/>
      <c r="Y556" s="57">
        <v>78</v>
      </c>
      <c r="Z556" s="57"/>
      <c r="AA556" s="57"/>
      <c r="AB556" s="57"/>
      <c r="AC556" s="57"/>
      <c r="AD556" s="57">
        <v>158</v>
      </c>
      <c r="AE556" s="57"/>
      <c r="AF556" s="57">
        <v>2079</v>
      </c>
      <c r="AG556" s="57"/>
      <c r="AH556" s="57"/>
      <c r="AI556" s="57">
        <v>127</v>
      </c>
      <c r="AJ556" s="57"/>
      <c r="AK556" s="57"/>
      <c r="AL556" s="57">
        <v>382</v>
      </c>
      <c r="AM556" s="57">
        <v>608</v>
      </c>
      <c r="AN556" s="57"/>
      <c r="AO556" s="57"/>
      <c r="AP556" s="403"/>
      <c r="AQ556" s="57"/>
      <c r="AR556" s="57"/>
      <c r="AS556" s="57"/>
      <c r="AT556" s="57"/>
      <c r="AU556" s="403"/>
      <c r="AV556" s="403"/>
      <c r="AW556" s="57"/>
      <c r="AX556" s="57"/>
      <c r="AY556" s="57"/>
      <c r="AZ556" s="57"/>
      <c r="BA556" s="57"/>
      <c r="BB556" s="57"/>
      <c r="BC556" s="57"/>
      <c r="BD556" s="57">
        <v>24</v>
      </c>
      <c r="BE556" s="57">
        <v>4</v>
      </c>
      <c r="BF556" s="57"/>
      <c r="BG556" s="57"/>
      <c r="BH556" s="57"/>
      <c r="BI556" s="57"/>
      <c r="BJ556" s="57">
        <v>9790</v>
      </c>
      <c r="BK556" s="57"/>
      <c r="BL556" s="57"/>
      <c r="BM556" s="57">
        <v>841</v>
      </c>
      <c r="BN556" s="57"/>
      <c r="BO556" s="57">
        <v>240</v>
      </c>
      <c r="BP556" s="403"/>
      <c r="BQ556" s="57"/>
      <c r="BR556" s="57"/>
      <c r="BS556" s="57">
        <v>3095</v>
      </c>
      <c r="BT556" s="57"/>
      <c r="BU556" s="57"/>
      <c r="BV556" s="57"/>
      <c r="BW556" s="57"/>
      <c r="BX556" s="57"/>
      <c r="BY556" s="57"/>
      <c r="BZ556" s="62"/>
      <c r="CA556" s="62"/>
      <c r="CB556" s="62"/>
      <c r="CC556" s="62"/>
      <c r="CD556" s="62"/>
      <c r="CE556" s="62"/>
      <c r="CF556" s="62"/>
      <c r="CG556" s="62"/>
      <c r="CH556" s="62"/>
    </row>
    <row r="557" spans="1:86" s="11" customFormat="1" ht="15.75" x14ac:dyDescent="0.25">
      <c r="A557" s="314"/>
      <c r="B557" s="62" t="s">
        <v>1306</v>
      </c>
      <c r="C557" s="62" t="s">
        <v>1303</v>
      </c>
      <c r="D557" s="57">
        <v>71</v>
      </c>
      <c r="E557" s="57"/>
      <c r="F557" s="57">
        <v>416</v>
      </c>
      <c r="G557" s="57"/>
      <c r="H557" s="57"/>
      <c r="I557" s="57"/>
      <c r="J557" s="57"/>
      <c r="K557" s="57"/>
      <c r="L557" s="57">
        <v>320</v>
      </c>
      <c r="M557" s="57"/>
      <c r="N557" s="57">
        <v>1103</v>
      </c>
      <c r="O557" s="57"/>
      <c r="P557" s="57"/>
      <c r="Q557" s="57">
        <v>1571</v>
      </c>
      <c r="R557" s="57"/>
      <c r="S557" s="57">
        <v>250</v>
      </c>
      <c r="T557" s="57"/>
      <c r="U557" s="57"/>
      <c r="V557" s="57"/>
      <c r="W557" s="57"/>
      <c r="X557" s="57"/>
      <c r="Y557" s="57"/>
      <c r="Z557" s="57"/>
      <c r="AA557" s="57"/>
      <c r="AB557" s="57"/>
      <c r="AC557" s="57"/>
      <c r="AD557" s="57"/>
      <c r="AE557" s="57"/>
      <c r="AF557" s="57"/>
      <c r="AG557" s="57"/>
      <c r="AH557" s="57"/>
      <c r="AI557" s="57"/>
      <c r="AJ557" s="57"/>
      <c r="AK557" s="57"/>
      <c r="AL557" s="57">
        <v>1344</v>
      </c>
      <c r="AM557" s="57">
        <v>1839</v>
      </c>
      <c r="AN557" s="57"/>
      <c r="AO557" s="57"/>
      <c r="AP557" s="403"/>
      <c r="AQ557" s="57">
        <v>31916</v>
      </c>
      <c r="AR557" s="57"/>
      <c r="AS557" s="57"/>
      <c r="AT557" s="57"/>
      <c r="AU557" s="403">
        <v>162</v>
      </c>
      <c r="AV557" s="403">
        <v>6</v>
      </c>
      <c r="AW557" s="57"/>
      <c r="AX557" s="57"/>
      <c r="AY557" s="57"/>
      <c r="AZ557" s="57"/>
      <c r="BA557" s="57"/>
      <c r="BB557" s="57"/>
      <c r="BC557" s="57">
        <v>1496</v>
      </c>
      <c r="BD557" s="57"/>
      <c r="BE557" s="57"/>
      <c r="BF557" s="57"/>
      <c r="BG557" s="57"/>
      <c r="BH557" s="57"/>
      <c r="BI557" s="57"/>
      <c r="BJ557" s="57"/>
      <c r="BK557" s="57"/>
      <c r="BL557" s="57"/>
      <c r="BM557" s="57"/>
      <c r="BN557" s="57"/>
      <c r="BO557" s="57"/>
      <c r="BP557" s="403">
        <v>153</v>
      </c>
      <c r="BQ557" s="57"/>
      <c r="BR557" s="57"/>
      <c r="BS557" s="57"/>
      <c r="BT557" s="57"/>
      <c r="BU557" s="57"/>
      <c r="BV557" s="57"/>
      <c r="BW557" s="57"/>
      <c r="BX557" s="57"/>
      <c r="BY557" s="57"/>
      <c r="BZ557" s="62"/>
      <c r="CA557" s="62"/>
      <c r="CB557" s="62"/>
      <c r="CC557" s="62"/>
      <c r="CD557" s="62"/>
      <c r="CE557" s="62"/>
      <c r="CF557" s="62"/>
      <c r="CG557" s="62"/>
      <c r="CH557" s="62"/>
    </row>
    <row r="558" spans="1:86" s="11" customFormat="1" ht="15.75" x14ac:dyDescent="0.25">
      <c r="A558" s="314"/>
      <c r="B558" s="62"/>
      <c r="C558" s="62" t="s">
        <v>1304</v>
      </c>
      <c r="D558" s="57">
        <v>7827</v>
      </c>
      <c r="E558" s="57"/>
      <c r="F558" s="57">
        <v>1504</v>
      </c>
      <c r="G558" s="57"/>
      <c r="H558" s="57"/>
      <c r="I558" s="57"/>
      <c r="J558" s="57"/>
      <c r="K558" s="57"/>
      <c r="L558" s="57">
        <v>1804</v>
      </c>
      <c r="M558" s="57"/>
      <c r="N558" s="57"/>
      <c r="O558" s="57"/>
      <c r="P558" s="57"/>
      <c r="Q558" s="57"/>
      <c r="R558" s="57"/>
      <c r="S558" s="57">
        <v>671</v>
      </c>
      <c r="T558" s="57">
        <v>280</v>
      </c>
      <c r="U558" s="57"/>
      <c r="V558" s="57"/>
      <c r="W558" s="57"/>
      <c r="X558" s="57"/>
      <c r="Y558" s="57">
        <v>700</v>
      </c>
      <c r="Z558" s="57"/>
      <c r="AA558" s="57"/>
      <c r="AB558" s="57"/>
      <c r="AC558" s="57"/>
      <c r="AD558" s="57">
        <v>1425</v>
      </c>
      <c r="AE558" s="57"/>
      <c r="AF558" s="57"/>
      <c r="AG558" s="57"/>
      <c r="AH558" s="57"/>
      <c r="AI558" s="57">
        <v>1288</v>
      </c>
      <c r="AJ558" s="57"/>
      <c r="AK558" s="57"/>
      <c r="AL558" s="57">
        <v>1336</v>
      </c>
      <c r="AM558" s="57">
        <v>2044</v>
      </c>
      <c r="AN558" s="57"/>
      <c r="AO558" s="57"/>
      <c r="AP558" s="403"/>
      <c r="AQ558" s="57"/>
      <c r="AR558" s="57"/>
      <c r="AS558" s="57"/>
      <c r="AT558" s="57"/>
      <c r="AU558" s="403">
        <v>1644</v>
      </c>
      <c r="AV558" s="403">
        <v>1375</v>
      </c>
      <c r="AW558" s="57"/>
      <c r="AX558" s="57"/>
      <c r="AY558" s="57"/>
      <c r="AZ558" s="57"/>
      <c r="BA558" s="57"/>
      <c r="BB558" s="57"/>
      <c r="BC558" s="57"/>
      <c r="BD558" s="57">
        <v>1033</v>
      </c>
      <c r="BE558" s="57">
        <v>3704</v>
      </c>
      <c r="BF558" s="57"/>
      <c r="BG558" s="57"/>
      <c r="BH558" s="57"/>
      <c r="BI558" s="57"/>
      <c r="BJ558" s="57">
        <v>33931</v>
      </c>
      <c r="BK558" s="57"/>
      <c r="BL558" s="57"/>
      <c r="BM558" s="57">
        <v>3637</v>
      </c>
      <c r="BN558" s="57"/>
      <c r="BO558" s="57">
        <v>1789</v>
      </c>
      <c r="BP558" s="403">
        <v>785</v>
      </c>
      <c r="BQ558" s="57"/>
      <c r="BR558" s="57"/>
      <c r="BS558" s="57">
        <v>3298</v>
      </c>
      <c r="BT558" s="57"/>
      <c r="BU558" s="57"/>
      <c r="BV558" s="57"/>
      <c r="BW558" s="57">
        <v>767</v>
      </c>
      <c r="BX558" s="57"/>
      <c r="BY558" s="57"/>
      <c r="BZ558" s="62"/>
      <c r="CA558" s="62"/>
      <c r="CB558" s="62"/>
      <c r="CC558" s="62"/>
      <c r="CD558" s="62"/>
      <c r="CE558" s="62"/>
      <c r="CF558" s="62"/>
      <c r="CG558" s="62"/>
      <c r="CH558" s="62"/>
    </row>
    <row r="559" spans="1:86" s="11" customFormat="1" ht="15.75" x14ac:dyDescent="0.25">
      <c r="A559" s="314"/>
      <c r="B559" s="62" t="s">
        <v>1307</v>
      </c>
      <c r="C559" s="62" t="s">
        <v>1303</v>
      </c>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row>
    <row r="560" spans="1:86" s="11" customFormat="1" ht="15.75" x14ac:dyDescent="0.25">
      <c r="A560" s="314"/>
      <c r="B560" s="62"/>
      <c r="C560" s="62" t="s">
        <v>1304</v>
      </c>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row>
    <row r="561" spans="1:86" s="11" customFormat="1" ht="31.5" x14ac:dyDescent="0.25">
      <c r="A561" s="314" t="s">
        <v>6703</v>
      </c>
      <c r="B561" s="62" t="s">
        <v>1302</v>
      </c>
      <c r="C561" s="62" t="s">
        <v>1303</v>
      </c>
      <c r="D561" s="62">
        <f>SUM(E561:BZ561)</f>
        <v>73250</v>
      </c>
      <c r="E561" s="62">
        <v>650</v>
      </c>
      <c r="F561" s="62"/>
      <c r="G561" s="62">
        <v>3200</v>
      </c>
      <c r="H561" s="62"/>
      <c r="I561" s="62"/>
      <c r="J561" s="62"/>
      <c r="K561" s="62"/>
      <c r="L561" s="62"/>
      <c r="M561" s="62">
        <v>1000</v>
      </c>
      <c r="N561" s="62"/>
      <c r="O561" s="62"/>
      <c r="P561" s="62"/>
      <c r="Q561" s="62"/>
      <c r="R561" s="62">
        <v>2000</v>
      </c>
      <c r="S561" s="62"/>
      <c r="T561" s="62">
        <v>400</v>
      </c>
      <c r="U561" s="62"/>
      <c r="V561" s="62"/>
      <c r="W561" s="62"/>
      <c r="X561" s="62"/>
      <c r="Y561" s="62"/>
      <c r="Z561" s="62"/>
      <c r="AA561" s="62"/>
      <c r="AB561" s="62"/>
      <c r="AC561" s="62"/>
      <c r="AD561" s="62"/>
      <c r="AE561" s="62">
        <v>3300</v>
      </c>
      <c r="AF561" s="62"/>
      <c r="AG561" s="62"/>
      <c r="AH561" s="62"/>
      <c r="AI561" s="62"/>
      <c r="AJ561" s="62"/>
      <c r="AK561" s="62"/>
      <c r="AL561" s="62"/>
      <c r="AM561" s="62">
        <v>2400</v>
      </c>
      <c r="AN561" s="62">
        <v>2000</v>
      </c>
      <c r="AO561" s="62"/>
      <c r="AP561" s="62"/>
      <c r="AQ561" s="62"/>
      <c r="AR561" s="62">
        <v>50000</v>
      </c>
      <c r="AS561" s="62"/>
      <c r="AT561" s="62"/>
      <c r="AU561" s="62"/>
      <c r="AV561" s="62"/>
      <c r="AW561" s="62"/>
      <c r="AX561" s="62"/>
      <c r="AY561" s="62"/>
      <c r="AZ561" s="62"/>
      <c r="BA561" s="62"/>
      <c r="BB561" s="62"/>
      <c r="BC561" s="62"/>
      <c r="BD561" s="62">
        <v>7000</v>
      </c>
      <c r="BE561" s="62"/>
      <c r="BF561" s="62"/>
      <c r="BG561" s="62"/>
      <c r="BH561" s="62"/>
      <c r="BI561" s="62"/>
      <c r="BJ561" s="62"/>
      <c r="BK561" s="62"/>
      <c r="BL561" s="62"/>
      <c r="BM561" s="62"/>
      <c r="BN561" s="62">
        <v>1000</v>
      </c>
      <c r="BO561" s="62"/>
      <c r="BP561" s="62"/>
      <c r="BQ561" s="62"/>
      <c r="BR561" s="62"/>
      <c r="BS561" s="62"/>
      <c r="BT561" s="62"/>
      <c r="BU561" s="62"/>
      <c r="BV561" s="62"/>
      <c r="BW561" s="62"/>
      <c r="BX561" s="62">
        <v>300</v>
      </c>
      <c r="BY561" s="62"/>
      <c r="BZ561" s="62"/>
      <c r="CA561" s="62"/>
      <c r="CB561" s="62"/>
      <c r="CC561" s="62"/>
      <c r="CD561" s="62"/>
      <c r="CE561" s="62"/>
      <c r="CF561" s="62"/>
      <c r="CG561" s="62"/>
      <c r="CH561" s="62"/>
    </row>
    <row r="562" spans="1:86" s="11" customFormat="1" ht="15.75" x14ac:dyDescent="0.25">
      <c r="A562" s="314"/>
      <c r="B562" s="62"/>
      <c r="C562" s="62" t="s">
        <v>1304</v>
      </c>
      <c r="D562" s="62">
        <f t="shared" ref="D562:D567" si="10">SUM(E562:BZ562)</f>
        <v>64100</v>
      </c>
      <c r="E562" s="62">
        <v>2000</v>
      </c>
      <c r="F562" s="62"/>
      <c r="G562" s="62">
        <v>10000</v>
      </c>
      <c r="H562" s="62"/>
      <c r="I562" s="62"/>
      <c r="J562" s="62"/>
      <c r="K562" s="62"/>
      <c r="L562" s="62"/>
      <c r="M562" s="62">
        <v>2000</v>
      </c>
      <c r="N562" s="62"/>
      <c r="O562" s="62"/>
      <c r="P562" s="62"/>
      <c r="Q562" s="62"/>
      <c r="R562" s="62"/>
      <c r="S562" s="62"/>
      <c r="T562" s="62">
        <v>700</v>
      </c>
      <c r="U562" s="62">
        <v>500</v>
      </c>
      <c r="V562" s="62"/>
      <c r="W562" s="62"/>
      <c r="X562" s="62"/>
      <c r="Y562" s="62"/>
      <c r="Z562" s="62"/>
      <c r="AA562" s="62"/>
      <c r="AB562" s="62"/>
      <c r="AC562" s="62"/>
      <c r="AD562" s="62"/>
      <c r="AE562" s="62">
        <v>1600</v>
      </c>
      <c r="AF562" s="62"/>
      <c r="AG562" s="62"/>
      <c r="AH562" s="62"/>
      <c r="AI562" s="62"/>
      <c r="AJ562" s="62"/>
      <c r="AK562" s="62"/>
      <c r="AL562" s="62"/>
      <c r="AM562" s="62">
        <v>3000</v>
      </c>
      <c r="AN562" s="62">
        <v>3000</v>
      </c>
      <c r="AO562" s="62"/>
      <c r="AP562" s="62"/>
      <c r="AQ562" s="62"/>
      <c r="AR562" s="62"/>
      <c r="AS562" s="62"/>
      <c r="AT562" s="62"/>
      <c r="AU562" s="62"/>
      <c r="AV562" s="62"/>
      <c r="AW562" s="62"/>
      <c r="AX562" s="62"/>
      <c r="AY562" s="62"/>
      <c r="AZ562" s="62"/>
      <c r="BA562" s="62"/>
      <c r="BB562" s="62"/>
      <c r="BC562" s="62"/>
      <c r="BD562" s="62"/>
      <c r="BE562" s="62">
        <v>2000</v>
      </c>
      <c r="BF562" s="62">
        <v>1500</v>
      </c>
      <c r="BG562" s="62"/>
      <c r="BH562" s="62"/>
      <c r="BI562" s="62"/>
      <c r="BJ562" s="62"/>
      <c r="BK562" s="62">
        <v>35000</v>
      </c>
      <c r="BL562" s="62"/>
      <c r="BM562" s="62"/>
      <c r="BN562" s="62">
        <v>1000</v>
      </c>
      <c r="BO562" s="62"/>
      <c r="BP562" s="62"/>
      <c r="BQ562" s="62"/>
      <c r="BR562" s="62"/>
      <c r="BS562" s="62"/>
      <c r="BT562" s="62"/>
      <c r="BU562" s="62"/>
      <c r="BV562" s="62"/>
      <c r="BW562" s="62"/>
      <c r="BX562" s="62">
        <v>1800</v>
      </c>
      <c r="BY562" s="62"/>
      <c r="BZ562" s="62"/>
      <c r="CA562" s="62"/>
      <c r="CB562" s="62"/>
      <c r="CC562" s="62"/>
      <c r="CD562" s="62"/>
      <c r="CE562" s="62"/>
      <c r="CF562" s="62"/>
      <c r="CG562" s="62"/>
      <c r="CH562" s="62"/>
    </row>
    <row r="563" spans="1:86" s="11" customFormat="1" ht="15.75" x14ac:dyDescent="0.25">
      <c r="A563" s="314"/>
      <c r="B563" s="62" t="s">
        <v>1305</v>
      </c>
      <c r="C563" s="62" t="s">
        <v>1303</v>
      </c>
      <c r="D563" s="62">
        <f t="shared" si="10"/>
        <v>13520</v>
      </c>
      <c r="E563" s="62">
        <v>15</v>
      </c>
      <c r="F563" s="62"/>
      <c r="G563" s="62">
        <v>600</v>
      </c>
      <c r="H563" s="62"/>
      <c r="I563" s="62"/>
      <c r="J563" s="62"/>
      <c r="K563" s="62"/>
      <c r="L563" s="62"/>
      <c r="M563" s="62"/>
      <c r="N563" s="62"/>
      <c r="O563" s="62"/>
      <c r="P563" s="62"/>
      <c r="Q563" s="62"/>
      <c r="R563" s="62">
        <v>770</v>
      </c>
      <c r="S563" s="62"/>
      <c r="T563" s="62"/>
      <c r="U563" s="62"/>
      <c r="V563" s="62"/>
      <c r="W563" s="62"/>
      <c r="X563" s="62"/>
      <c r="Y563" s="62"/>
      <c r="Z563" s="62"/>
      <c r="AA563" s="62"/>
      <c r="AB563" s="62"/>
      <c r="AC563" s="62"/>
      <c r="AD563" s="62"/>
      <c r="AE563" s="62"/>
      <c r="AF563" s="62"/>
      <c r="AG563" s="62"/>
      <c r="AH563" s="62"/>
      <c r="AI563" s="62"/>
      <c r="AJ563" s="62"/>
      <c r="AK563" s="62"/>
      <c r="AL563" s="62"/>
      <c r="AM563" s="62"/>
      <c r="AN563" s="62">
        <v>10</v>
      </c>
      <c r="AO563" s="62"/>
      <c r="AP563" s="62"/>
      <c r="AQ563" s="62"/>
      <c r="AR563" s="62">
        <v>10000</v>
      </c>
      <c r="AS563" s="62"/>
      <c r="AT563" s="62"/>
      <c r="AU563" s="62"/>
      <c r="AV563" s="62"/>
      <c r="AW563" s="62"/>
      <c r="AX563" s="62"/>
      <c r="AY563" s="62"/>
      <c r="AZ563" s="62"/>
      <c r="BA563" s="62"/>
      <c r="BB563" s="62"/>
      <c r="BC563" s="62"/>
      <c r="BD563" s="62">
        <v>300</v>
      </c>
      <c r="BE563" s="62">
        <v>500</v>
      </c>
      <c r="BF563" s="62">
        <v>250</v>
      </c>
      <c r="BG563" s="62">
        <v>250</v>
      </c>
      <c r="BH563" s="62"/>
      <c r="BI563" s="62"/>
      <c r="BJ563" s="62"/>
      <c r="BK563" s="62"/>
      <c r="BL563" s="62"/>
      <c r="BM563" s="62"/>
      <c r="BN563" s="62">
        <v>825</v>
      </c>
      <c r="BO563" s="62"/>
      <c r="BP563" s="62"/>
      <c r="BQ563" s="62"/>
      <c r="BR563" s="62"/>
      <c r="BS563" s="62"/>
      <c r="BT563" s="62"/>
      <c r="BU563" s="62"/>
      <c r="BV563" s="62"/>
      <c r="BW563" s="62"/>
      <c r="BX563" s="62"/>
      <c r="BY563" s="62"/>
      <c r="BZ563" s="62"/>
      <c r="CA563" s="62"/>
      <c r="CB563" s="62"/>
      <c r="CC563" s="62"/>
      <c r="CD563" s="62"/>
      <c r="CE563" s="62"/>
      <c r="CF563" s="62"/>
      <c r="CG563" s="62"/>
      <c r="CH563" s="62"/>
    </row>
    <row r="564" spans="1:86" s="11" customFormat="1" ht="15.75" x14ac:dyDescent="0.25">
      <c r="A564" s="314"/>
      <c r="B564" s="62"/>
      <c r="C564" s="62" t="s">
        <v>1304</v>
      </c>
      <c r="D564" s="62">
        <f t="shared" si="10"/>
        <v>17820</v>
      </c>
      <c r="E564" s="62">
        <v>500</v>
      </c>
      <c r="F564" s="62"/>
      <c r="G564" s="62">
        <v>3000</v>
      </c>
      <c r="H564" s="62"/>
      <c r="I564" s="62"/>
      <c r="J564" s="62"/>
      <c r="K564" s="62"/>
      <c r="L564" s="62"/>
      <c r="M564" s="62"/>
      <c r="N564" s="62"/>
      <c r="O564" s="62"/>
      <c r="P564" s="62"/>
      <c r="Q564" s="62"/>
      <c r="R564" s="62"/>
      <c r="S564" s="62"/>
      <c r="T564" s="62"/>
      <c r="U564" s="62">
        <v>25</v>
      </c>
      <c r="V564" s="62"/>
      <c r="W564" s="62"/>
      <c r="X564" s="62"/>
      <c r="Y564" s="62"/>
      <c r="Z564" s="62"/>
      <c r="AA564" s="62"/>
      <c r="AB564" s="62"/>
      <c r="AC564" s="62"/>
      <c r="AD564" s="62"/>
      <c r="AE564" s="62">
        <v>80</v>
      </c>
      <c r="AF564" s="62"/>
      <c r="AG564" s="62"/>
      <c r="AH564" s="62"/>
      <c r="AI564" s="62"/>
      <c r="AJ564" s="62"/>
      <c r="AK564" s="62"/>
      <c r="AL564" s="62"/>
      <c r="AM564" s="62"/>
      <c r="AN564" s="62">
        <v>15</v>
      </c>
      <c r="AO564" s="62"/>
      <c r="AP564" s="62"/>
      <c r="AQ564" s="62"/>
      <c r="AR564" s="62"/>
      <c r="AS564" s="62"/>
      <c r="AT564" s="62"/>
      <c r="AU564" s="62"/>
      <c r="AV564" s="62"/>
      <c r="AW564" s="62"/>
      <c r="AX564" s="62"/>
      <c r="AY564" s="62"/>
      <c r="AZ564" s="62"/>
      <c r="BA564" s="62"/>
      <c r="BB564" s="62"/>
      <c r="BC564" s="62"/>
      <c r="BD564" s="62"/>
      <c r="BE564" s="62">
        <v>1200</v>
      </c>
      <c r="BF564" s="62">
        <v>500</v>
      </c>
      <c r="BG564" s="62">
        <v>400</v>
      </c>
      <c r="BH564" s="62"/>
      <c r="BI564" s="62"/>
      <c r="BJ564" s="62"/>
      <c r="BK564" s="62">
        <v>10500</v>
      </c>
      <c r="BL564" s="62"/>
      <c r="BM564" s="62"/>
      <c r="BN564" s="62">
        <v>1000</v>
      </c>
      <c r="BO564" s="62"/>
      <c r="BP564" s="62"/>
      <c r="BQ564" s="62"/>
      <c r="BR564" s="62"/>
      <c r="BS564" s="62"/>
      <c r="BT564" s="62">
        <v>600</v>
      </c>
      <c r="BU564" s="62"/>
      <c r="BV564" s="62"/>
      <c r="BW564" s="62"/>
      <c r="BX564" s="62"/>
      <c r="BY564" s="62"/>
      <c r="BZ564" s="62"/>
      <c r="CA564" s="62"/>
      <c r="CB564" s="62"/>
      <c r="CC564" s="62"/>
      <c r="CD564" s="62"/>
      <c r="CE564" s="62"/>
      <c r="CF564" s="62"/>
      <c r="CG564" s="62"/>
      <c r="CH564" s="62"/>
    </row>
    <row r="565" spans="1:86" s="11" customFormat="1" ht="15.75" x14ac:dyDescent="0.25">
      <c r="A565" s="314"/>
      <c r="B565" s="62" t="s">
        <v>1306</v>
      </c>
      <c r="C565" s="62" t="s">
        <v>1303</v>
      </c>
      <c r="D565" s="62">
        <f t="shared" si="10"/>
        <v>12320</v>
      </c>
      <c r="E565" s="62">
        <v>60</v>
      </c>
      <c r="F565" s="62"/>
      <c r="G565" s="62">
        <v>1800</v>
      </c>
      <c r="H565" s="62"/>
      <c r="I565" s="62"/>
      <c r="J565" s="62"/>
      <c r="K565" s="62"/>
      <c r="L565" s="62"/>
      <c r="M565" s="62">
        <v>1800</v>
      </c>
      <c r="N565" s="62"/>
      <c r="O565" s="62"/>
      <c r="P565" s="62"/>
      <c r="Q565" s="62"/>
      <c r="R565" s="62">
        <v>1800</v>
      </c>
      <c r="S565" s="62"/>
      <c r="T565" s="62">
        <v>60</v>
      </c>
      <c r="U565" s="62"/>
      <c r="V565" s="62"/>
      <c r="W565" s="62"/>
      <c r="X565" s="62"/>
      <c r="Y565" s="62"/>
      <c r="Z565" s="62"/>
      <c r="AA565" s="62"/>
      <c r="AB565" s="62"/>
      <c r="AC565" s="62"/>
      <c r="AD565" s="62"/>
      <c r="AE565" s="62">
        <v>600</v>
      </c>
      <c r="AF565" s="62"/>
      <c r="AG565" s="62"/>
      <c r="AH565" s="62"/>
      <c r="AI565" s="62"/>
      <c r="AJ565" s="62"/>
      <c r="AK565" s="62"/>
      <c r="AL565" s="62"/>
      <c r="AM565" s="62">
        <v>550</v>
      </c>
      <c r="AN565" s="62">
        <v>400</v>
      </c>
      <c r="AO565" s="62"/>
      <c r="AP565" s="62"/>
      <c r="AQ565" s="62"/>
      <c r="AR565" s="62"/>
      <c r="AS565" s="62"/>
      <c r="AT565" s="62"/>
      <c r="AU565" s="62"/>
      <c r="AV565" s="62"/>
      <c r="AW565" s="62"/>
      <c r="AX565" s="62"/>
      <c r="AY565" s="62"/>
      <c r="AZ565" s="62"/>
      <c r="BA565" s="62"/>
      <c r="BB565" s="62"/>
      <c r="BC565" s="62"/>
      <c r="BD565" s="62">
        <v>4700</v>
      </c>
      <c r="BE565" s="62"/>
      <c r="BF565" s="62"/>
      <c r="BG565" s="62">
        <v>200</v>
      </c>
      <c r="BH565" s="62"/>
      <c r="BI565" s="62"/>
      <c r="BJ565" s="62"/>
      <c r="BK565" s="62"/>
      <c r="BL565" s="62"/>
      <c r="BM565" s="62"/>
      <c r="BN565" s="62">
        <v>300</v>
      </c>
      <c r="BO565" s="62"/>
      <c r="BP565" s="62"/>
      <c r="BQ565" s="62"/>
      <c r="BR565" s="62"/>
      <c r="BS565" s="62"/>
      <c r="BT565" s="62"/>
      <c r="BU565" s="62"/>
      <c r="BV565" s="62"/>
      <c r="BW565" s="62"/>
      <c r="BX565" s="62">
        <v>50</v>
      </c>
      <c r="BY565" s="62"/>
      <c r="BZ565" s="62"/>
      <c r="CA565" s="62"/>
      <c r="CB565" s="62"/>
      <c r="CC565" s="62"/>
      <c r="CD565" s="62"/>
      <c r="CE565" s="62"/>
      <c r="CF565" s="62"/>
      <c r="CG565" s="62"/>
      <c r="CH565" s="62"/>
    </row>
    <row r="566" spans="1:86" s="11" customFormat="1" ht="15.75" x14ac:dyDescent="0.25">
      <c r="A566" s="314"/>
      <c r="B566" s="62"/>
      <c r="C566" s="62" t="s">
        <v>1304</v>
      </c>
      <c r="D566" s="62">
        <f t="shared" si="10"/>
        <v>103700</v>
      </c>
      <c r="E566" s="62">
        <v>18500</v>
      </c>
      <c r="F566" s="62"/>
      <c r="G566" s="62">
        <v>14000</v>
      </c>
      <c r="H566" s="62"/>
      <c r="I566" s="62"/>
      <c r="J566" s="62"/>
      <c r="K566" s="62"/>
      <c r="L566" s="62"/>
      <c r="M566" s="62">
        <v>1700</v>
      </c>
      <c r="N566" s="62"/>
      <c r="O566" s="62"/>
      <c r="P566" s="62"/>
      <c r="Q566" s="62"/>
      <c r="R566" s="62"/>
      <c r="S566" s="62"/>
      <c r="T566" s="62">
        <v>1200</v>
      </c>
      <c r="U566" s="62">
        <v>3100</v>
      </c>
      <c r="V566" s="62"/>
      <c r="W566" s="62"/>
      <c r="X566" s="62"/>
      <c r="Y566" s="62"/>
      <c r="Z566" s="62"/>
      <c r="AA566" s="62"/>
      <c r="AB566" s="62"/>
      <c r="AC566" s="62"/>
      <c r="AD566" s="62"/>
      <c r="AE566" s="62">
        <v>2700</v>
      </c>
      <c r="AF566" s="62"/>
      <c r="AG566" s="62"/>
      <c r="AH566" s="62"/>
      <c r="AI566" s="62"/>
      <c r="AJ566" s="62">
        <v>1900</v>
      </c>
      <c r="AK566" s="62"/>
      <c r="AL566" s="62"/>
      <c r="AM566" s="62">
        <v>1000</v>
      </c>
      <c r="AN566" s="62">
        <v>2300</v>
      </c>
      <c r="AO566" s="62"/>
      <c r="AP566" s="62"/>
      <c r="AQ566" s="62"/>
      <c r="AR566" s="62">
        <v>12000</v>
      </c>
      <c r="AS566" s="62"/>
      <c r="AT566" s="62"/>
      <c r="AU566" s="62"/>
      <c r="AV566" s="62"/>
      <c r="AW566" s="62"/>
      <c r="AX566" s="62"/>
      <c r="AY566" s="62"/>
      <c r="AZ566" s="62"/>
      <c r="BA566" s="62"/>
      <c r="BB566" s="62"/>
      <c r="BC566" s="62"/>
      <c r="BD566" s="62"/>
      <c r="BE566" s="62">
        <v>4500</v>
      </c>
      <c r="BF566" s="62">
        <v>4700</v>
      </c>
      <c r="BG566" s="62">
        <v>800</v>
      </c>
      <c r="BH566" s="62"/>
      <c r="BI566" s="62"/>
      <c r="BJ566" s="62"/>
      <c r="BK566" s="62">
        <v>27500</v>
      </c>
      <c r="BL566" s="62"/>
      <c r="BM566" s="62"/>
      <c r="BN566" s="62">
        <v>1800</v>
      </c>
      <c r="BO566" s="62"/>
      <c r="BP566" s="62"/>
      <c r="BQ566" s="62"/>
      <c r="BR566" s="62"/>
      <c r="BS566" s="62"/>
      <c r="BT566" s="62">
        <v>2800</v>
      </c>
      <c r="BU566" s="62"/>
      <c r="BV566" s="62"/>
      <c r="BW566" s="62"/>
      <c r="BX566" s="62">
        <v>3200</v>
      </c>
      <c r="BY566" s="62"/>
      <c r="BZ566" s="62"/>
      <c r="CA566" s="62"/>
      <c r="CB566" s="62"/>
      <c r="CC566" s="62"/>
      <c r="CD566" s="62"/>
      <c r="CE566" s="62"/>
      <c r="CF566" s="62"/>
      <c r="CG566" s="62"/>
      <c r="CH566" s="62"/>
    </row>
    <row r="567" spans="1:86" s="11" customFormat="1" ht="15.75" x14ac:dyDescent="0.25">
      <c r="A567" s="314"/>
      <c r="B567" s="62" t="s">
        <v>1307</v>
      </c>
      <c r="C567" s="62" t="s">
        <v>1303</v>
      </c>
      <c r="D567" s="62">
        <f t="shared" si="10"/>
        <v>0</v>
      </c>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row>
    <row r="568" spans="1:86" s="11" customFormat="1" ht="15.75" x14ac:dyDescent="0.25">
      <c r="A568" s="314"/>
      <c r="B568" s="62"/>
      <c r="C568" s="62" t="s">
        <v>1304</v>
      </c>
      <c r="D568" s="62">
        <v>16128</v>
      </c>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row>
    <row r="569" spans="1:86" s="11" customFormat="1" ht="47.25" x14ac:dyDescent="0.25">
      <c r="A569" s="314" t="s">
        <v>6711</v>
      </c>
      <c r="B569" s="62" t="s">
        <v>1302</v>
      </c>
      <c r="C569" s="62" t="s">
        <v>1303</v>
      </c>
      <c r="D569" s="62">
        <v>2350</v>
      </c>
      <c r="E569" s="62">
        <v>480</v>
      </c>
      <c r="F569" s="62"/>
      <c r="G569" s="62"/>
      <c r="H569" s="62"/>
      <c r="I569" s="62"/>
      <c r="J569" s="62"/>
      <c r="K569" s="62"/>
      <c r="L569" s="62">
        <v>1100</v>
      </c>
      <c r="M569" s="62"/>
      <c r="N569" s="62"/>
      <c r="O569" s="62"/>
      <c r="P569" s="62"/>
      <c r="Q569" s="62"/>
      <c r="R569" s="62"/>
      <c r="S569" s="62"/>
      <c r="T569" s="62">
        <v>2500</v>
      </c>
      <c r="U569" s="62"/>
      <c r="V569" s="62"/>
      <c r="W569" s="62"/>
      <c r="X569" s="62"/>
      <c r="Y569" s="62"/>
      <c r="Z569" s="62"/>
      <c r="AA569" s="62"/>
      <c r="AB569" s="62"/>
      <c r="AC569" s="62"/>
      <c r="AD569" s="62">
        <v>17877</v>
      </c>
      <c r="AE569" s="62"/>
      <c r="AF569" s="62"/>
      <c r="AG569" s="62"/>
      <c r="AH569" s="62"/>
      <c r="AI569" s="62"/>
      <c r="AJ569" s="62">
        <v>10301</v>
      </c>
      <c r="AK569" s="62"/>
      <c r="AL569" s="62">
        <v>5315</v>
      </c>
      <c r="AM569" s="62">
        <v>15965</v>
      </c>
      <c r="AN569" s="62"/>
      <c r="AO569" s="62"/>
      <c r="AP569" s="62"/>
      <c r="AQ569" s="62">
        <v>86844</v>
      </c>
      <c r="AR569" s="62"/>
      <c r="AS569" s="62"/>
      <c r="AT569" s="62"/>
      <c r="AU569" s="62"/>
      <c r="AV569" s="62"/>
      <c r="AW569" s="62"/>
      <c r="AX569" s="62"/>
      <c r="AY569" s="62"/>
      <c r="AZ569" s="62"/>
      <c r="BA569" s="62"/>
      <c r="BB569" s="62"/>
      <c r="BC569" s="62">
        <v>30000</v>
      </c>
      <c r="BD569" s="62"/>
      <c r="BE569" s="62"/>
      <c r="BF569" s="62"/>
      <c r="BG569" s="62"/>
      <c r="BH569" s="62"/>
      <c r="BI569" s="62"/>
      <c r="BJ569" s="62"/>
      <c r="BK569" s="62"/>
      <c r="BL569" s="62"/>
      <c r="BM569" s="62">
        <v>10000</v>
      </c>
      <c r="BN569" s="62"/>
      <c r="BO569" s="62">
        <v>5100</v>
      </c>
      <c r="BP569" s="62"/>
      <c r="BQ569" s="62"/>
      <c r="BR569" s="62"/>
      <c r="BS569" s="62">
        <v>16938</v>
      </c>
      <c r="BT569" s="62"/>
      <c r="BU569" s="62"/>
      <c r="BV569" s="62"/>
      <c r="BW569" s="62">
        <v>3792</v>
      </c>
      <c r="BX569" s="62"/>
      <c r="BY569" s="62"/>
      <c r="BZ569" s="62"/>
      <c r="CA569" s="62"/>
      <c r="CB569" s="62"/>
      <c r="CC569" s="62"/>
      <c r="CD569" s="62"/>
      <c r="CE569" s="62"/>
      <c r="CF569" s="62"/>
      <c r="CG569" s="62"/>
      <c r="CH569" s="62"/>
    </row>
    <row r="570" spans="1:86" s="11" customFormat="1" ht="15.75" x14ac:dyDescent="0.25">
      <c r="A570" s="314"/>
      <c r="B570" s="62"/>
      <c r="C570" s="62" t="s">
        <v>1304</v>
      </c>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row>
    <row r="571" spans="1:86" s="11" customFormat="1" ht="15.75" x14ac:dyDescent="0.25">
      <c r="A571" s="314"/>
      <c r="B571" s="62" t="s">
        <v>1305</v>
      </c>
      <c r="C571" s="62" t="s">
        <v>1303</v>
      </c>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v>18160</v>
      </c>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v>8596</v>
      </c>
      <c r="BN571" s="62"/>
      <c r="BO571" s="62"/>
      <c r="BP571" s="62"/>
      <c r="BQ571" s="62"/>
      <c r="BR571" s="62"/>
      <c r="BS571" s="62"/>
      <c r="BT571" s="62"/>
      <c r="BU571" s="62"/>
      <c r="BV571" s="62"/>
      <c r="BW571" s="62"/>
      <c r="BX571" s="62"/>
      <c r="BY571" s="62"/>
      <c r="BZ571" s="62"/>
      <c r="CA571" s="62"/>
      <c r="CB571" s="62"/>
      <c r="CC571" s="62"/>
      <c r="CD571" s="62"/>
      <c r="CE571" s="62"/>
      <c r="CF571" s="62"/>
      <c r="CG571" s="62"/>
      <c r="CH571" s="62"/>
    </row>
    <row r="572" spans="1:86" s="11" customFormat="1" ht="15.75" x14ac:dyDescent="0.25">
      <c r="A572" s="314"/>
      <c r="B572" s="62"/>
      <c r="C572" s="62" t="s">
        <v>1304</v>
      </c>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row>
    <row r="573" spans="1:86" s="11" customFormat="1" ht="15.75" x14ac:dyDescent="0.25">
      <c r="A573" s="314"/>
      <c r="B573" s="62" t="s">
        <v>1306</v>
      </c>
      <c r="C573" s="62" t="s">
        <v>1303</v>
      </c>
      <c r="D573" s="62">
        <v>1000</v>
      </c>
      <c r="E573" s="62">
        <v>1400</v>
      </c>
      <c r="F573" s="62"/>
      <c r="G573" s="62">
        <v>1000</v>
      </c>
      <c r="H573" s="62"/>
      <c r="I573" s="62"/>
      <c r="J573" s="62"/>
      <c r="K573" s="62"/>
      <c r="L573" s="62">
        <v>50</v>
      </c>
      <c r="M573" s="62"/>
      <c r="N573" s="62"/>
      <c r="O573" s="62"/>
      <c r="P573" s="62"/>
      <c r="Q573" s="62"/>
      <c r="R573" s="62"/>
      <c r="S573" s="62"/>
      <c r="T573" s="62">
        <v>1100</v>
      </c>
      <c r="U573" s="62"/>
      <c r="V573" s="62"/>
      <c r="W573" s="62"/>
      <c r="X573" s="62"/>
      <c r="Y573" s="62">
        <v>100</v>
      </c>
      <c r="Z573" s="62"/>
      <c r="AA573" s="62"/>
      <c r="AB573" s="62"/>
      <c r="AC573" s="62"/>
      <c r="AD573" s="62">
        <v>2200</v>
      </c>
      <c r="AE573" s="62"/>
      <c r="AF573" s="62"/>
      <c r="AG573" s="62"/>
      <c r="AH573" s="62"/>
      <c r="AI573" s="62"/>
      <c r="AJ573" s="62"/>
      <c r="AK573" s="62"/>
      <c r="AL573" s="62">
        <v>1000</v>
      </c>
      <c r="AM573" s="62">
        <v>1100</v>
      </c>
      <c r="AN573" s="62"/>
      <c r="AO573" s="62"/>
      <c r="AP573" s="62"/>
      <c r="AQ573" s="62">
        <v>58500</v>
      </c>
      <c r="AR573" s="62"/>
      <c r="AS573" s="62"/>
      <c r="AT573" s="62"/>
      <c r="AU573" s="62"/>
      <c r="AV573" s="62"/>
      <c r="AW573" s="62"/>
      <c r="AX573" s="62"/>
      <c r="AY573" s="62"/>
      <c r="AZ573" s="62"/>
      <c r="BA573" s="62"/>
      <c r="BB573" s="62"/>
      <c r="BC573" s="62">
        <v>13000</v>
      </c>
      <c r="BD573" s="62"/>
      <c r="BE573" s="62"/>
      <c r="BF573" s="62"/>
      <c r="BG573" s="62"/>
      <c r="BH573" s="62"/>
      <c r="BI573" s="62"/>
      <c r="BJ573" s="62"/>
      <c r="BK573" s="62"/>
      <c r="BL573" s="62"/>
      <c r="BM573" s="62">
        <v>2000</v>
      </c>
      <c r="BN573" s="62"/>
      <c r="BO573" s="62">
        <v>700</v>
      </c>
      <c r="BP573" s="62"/>
      <c r="BQ573" s="62"/>
      <c r="BR573" s="62"/>
      <c r="BS573" s="62">
        <v>1400</v>
      </c>
      <c r="BT573" s="62"/>
      <c r="BU573" s="62"/>
      <c r="BV573" s="62"/>
      <c r="BW573" s="62">
        <v>1100</v>
      </c>
      <c r="BX573" s="62"/>
      <c r="BY573" s="62"/>
      <c r="BZ573" s="62"/>
      <c r="CA573" s="62"/>
      <c r="CB573" s="62"/>
      <c r="CC573" s="62"/>
      <c r="CD573" s="62"/>
      <c r="CE573" s="62"/>
      <c r="CF573" s="62"/>
      <c r="CG573" s="62"/>
      <c r="CH573" s="62"/>
    </row>
    <row r="574" spans="1:86" s="11" customFormat="1" ht="15.75" x14ac:dyDescent="0.25">
      <c r="A574" s="314"/>
      <c r="B574" s="62"/>
      <c r="C574" s="62" t="s">
        <v>1304</v>
      </c>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row>
    <row r="575" spans="1:86" s="11" customFormat="1" ht="15.75" x14ac:dyDescent="0.25">
      <c r="A575" s="314"/>
      <c r="B575" s="62" t="s">
        <v>1302</v>
      </c>
      <c r="C575" s="62" t="s">
        <v>1303</v>
      </c>
      <c r="D575" s="62">
        <v>572</v>
      </c>
      <c r="E575" s="62"/>
      <c r="F575" s="62"/>
      <c r="G575" s="62"/>
      <c r="H575" s="62"/>
      <c r="I575" s="62"/>
      <c r="J575" s="62"/>
      <c r="K575" s="62"/>
      <c r="L575" s="62">
        <v>574</v>
      </c>
      <c r="M575" s="62"/>
      <c r="N575" s="62">
        <v>1816</v>
      </c>
      <c r="O575" s="62"/>
      <c r="P575" s="62"/>
      <c r="Q575" s="62">
        <v>1192</v>
      </c>
      <c r="R575" s="62">
        <v>720</v>
      </c>
      <c r="S575" s="62">
        <v>125</v>
      </c>
      <c r="T575" s="62"/>
      <c r="U575" s="62"/>
      <c r="V575" s="62"/>
      <c r="W575" s="62"/>
      <c r="X575" s="62"/>
      <c r="Y575" s="62"/>
      <c r="Z575" s="62"/>
      <c r="AA575" s="62"/>
      <c r="AB575" s="62"/>
      <c r="AC575" s="62"/>
      <c r="AD575" s="62">
        <v>130</v>
      </c>
      <c r="AE575" s="62"/>
      <c r="AF575" s="62"/>
      <c r="AG575" s="62"/>
      <c r="AH575" s="62"/>
      <c r="AI575" s="62"/>
      <c r="AJ575" s="62"/>
      <c r="AK575" s="62"/>
      <c r="AL575" s="62">
        <v>1423</v>
      </c>
      <c r="AM575" s="62">
        <v>1956</v>
      </c>
      <c r="AN575" s="62"/>
      <c r="AO575" s="62"/>
      <c r="AP575" s="62"/>
      <c r="AQ575" s="62">
        <v>8413</v>
      </c>
      <c r="AR575" s="62"/>
      <c r="AS575" s="62"/>
      <c r="AT575" s="62"/>
      <c r="AU575" s="62"/>
      <c r="AV575" s="62"/>
      <c r="AW575" s="62"/>
      <c r="AX575" s="62"/>
      <c r="AY575" s="62"/>
      <c r="AZ575" s="62"/>
      <c r="BA575" s="62"/>
      <c r="BB575" s="62"/>
      <c r="BC575" s="62">
        <v>2999</v>
      </c>
      <c r="BD575" s="62"/>
      <c r="BE575" s="62"/>
      <c r="BF575" s="62"/>
      <c r="BG575" s="62"/>
      <c r="BH575" s="62"/>
      <c r="BI575" s="62"/>
      <c r="BJ575" s="62"/>
      <c r="BK575" s="62"/>
      <c r="BL575" s="62"/>
      <c r="BM575" s="62">
        <v>1295</v>
      </c>
      <c r="BN575" s="62"/>
      <c r="BO575" s="62">
        <v>207</v>
      </c>
      <c r="BP575" s="62"/>
      <c r="BQ575" s="62"/>
      <c r="BR575" s="62"/>
      <c r="BS575" s="62">
        <v>209</v>
      </c>
      <c r="BT575" s="62"/>
      <c r="BU575" s="62"/>
      <c r="BV575" s="62"/>
      <c r="BW575" s="62"/>
      <c r="BX575" s="62"/>
      <c r="BY575" s="62"/>
      <c r="BZ575" s="62"/>
      <c r="CA575" s="62"/>
      <c r="CB575" s="62"/>
      <c r="CC575" s="62"/>
      <c r="CD575" s="62"/>
      <c r="CE575" s="62"/>
      <c r="CF575" s="62"/>
      <c r="CG575" s="62"/>
      <c r="CH575" s="62"/>
    </row>
    <row r="576" spans="1:86" s="11" customFormat="1" ht="31.5" x14ac:dyDescent="0.25">
      <c r="A576" s="314" t="s">
        <v>6713</v>
      </c>
      <c r="B576" s="62"/>
      <c r="C576" s="62" t="s">
        <v>1304</v>
      </c>
      <c r="D576" s="62">
        <v>1972</v>
      </c>
      <c r="E576" s="62"/>
      <c r="F576" s="62"/>
      <c r="G576" s="62"/>
      <c r="H576" s="62"/>
      <c r="I576" s="62"/>
      <c r="J576" s="62"/>
      <c r="K576" s="62"/>
      <c r="L576" s="62">
        <v>810</v>
      </c>
      <c r="M576" s="62"/>
      <c r="N576" s="62"/>
      <c r="O576" s="62"/>
      <c r="P576" s="62"/>
      <c r="Q576" s="62"/>
      <c r="R576" s="62"/>
      <c r="S576" s="62">
        <v>223</v>
      </c>
      <c r="T576" s="62"/>
      <c r="U576" s="62"/>
      <c r="V576" s="62"/>
      <c r="W576" s="62"/>
      <c r="X576" s="62"/>
      <c r="Y576" s="62"/>
      <c r="Z576" s="62"/>
      <c r="AA576" s="62"/>
      <c r="AB576" s="62"/>
      <c r="AC576" s="62"/>
      <c r="AD576" s="62">
        <v>203</v>
      </c>
      <c r="AE576" s="62"/>
      <c r="AF576" s="62"/>
      <c r="AG576" s="62"/>
      <c r="AH576" s="62"/>
      <c r="AI576" s="62"/>
      <c r="AJ576" s="62"/>
      <c r="AK576" s="62"/>
      <c r="AL576" s="62">
        <v>166</v>
      </c>
      <c r="AM576" s="62">
        <v>333</v>
      </c>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v>9846</v>
      </c>
      <c r="BK576" s="62"/>
      <c r="BL576" s="62"/>
      <c r="BM576" s="62">
        <v>505</v>
      </c>
      <c r="BN576" s="62"/>
      <c r="BO576" s="62"/>
      <c r="BP576" s="62"/>
      <c r="BQ576" s="62">
        <v>176</v>
      </c>
      <c r="BR576" s="62"/>
      <c r="BS576" s="62">
        <v>124</v>
      </c>
      <c r="BT576" s="62"/>
      <c r="BU576" s="62"/>
      <c r="BV576" s="62"/>
      <c r="BW576" s="62"/>
      <c r="BX576" s="62"/>
      <c r="BY576" s="62"/>
      <c r="BZ576" s="62"/>
      <c r="CA576" s="62"/>
      <c r="CB576" s="62"/>
      <c r="CC576" s="62"/>
      <c r="CD576" s="62"/>
      <c r="CE576" s="62"/>
      <c r="CF576" s="62"/>
      <c r="CG576" s="62"/>
      <c r="CH576" s="62"/>
    </row>
    <row r="577" spans="1:86" s="11" customFormat="1" ht="15.75" x14ac:dyDescent="0.25">
      <c r="A577" s="314"/>
      <c r="B577" s="62" t="s">
        <v>1305</v>
      </c>
      <c r="C577" s="62" t="s">
        <v>1303</v>
      </c>
      <c r="D577" s="62">
        <v>0</v>
      </c>
      <c r="E577" s="62"/>
      <c r="F577" s="62"/>
      <c r="G577" s="62"/>
      <c r="H577" s="62"/>
      <c r="I577" s="62"/>
      <c r="J577" s="62"/>
      <c r="K577" s="62"/>
      <c r="L577" s="62">
        <v>0</v>
      </c>
      <c r="M577" s="62"/>
      <c r="N577" s="62"/>
      <c r="O577" s="62"/>
      <c r="P577" s="62"/>
      <c r="Q577" s="62"/>
      <c r="R577" s="62"/>
      <c r="S577" s="62"/>
      <c r="T577" s="62"/>
      <c r="U577" s="62"/>
      <c r="V577" s="62"/>
      <c r="W577" s="62"/>
      <c r="X577" s="62"/>
      <c r="Y577" s="62"/>
      <c r="Z577" s="62"/>
      <c r="AA577" s="62"/>
      <c r="AB577" s="62"/>
      <c r="AC577" s="62"/>
      <c r="AD577" s="62">
        <v>0</v>
      </c>
      <c r="AE577" s="62"/>
      <c r="AF577" s="62"/>
      <c r="AG577" s="62"/>
      <c r="AH577" s="62"/>
      <c r="AI577" s="62"/>
      <c r="AJ577" s="62"/>
      <c r="AK577" s="62"/>
      <c r="AL577" s="62">
        <v>0</v>
      </c>
      <c r="AM577" s="62"/>
      <c r="AN577" s="62"/>
      <c r="AO577" s="62"/>
      <c r="AP577" s="62"/>
      <c r="AQ577" s="62">
        <v>1304</v>
      </c>
      <c r="AR577" s="62"/>
      <c r="AS577" s="62"/>
      <c r="AT577" s="62"/>
      <c r="AU577" s="62"/>
      <c r="AV577" s="62"/>
      <c r="AW577" s="62"/>
      <c r="AX577" s="62"/>
      <c r="AY577" s="62"/>
      <c r="AZ577" s="62"/>
      <c r="BA577" s="62"/>
      <c r="BB577" s="62"/>
      <c r="BC577" s="62"/>
      <c r="BD577" s="62">
        <v>236</v>
      </c>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row>
    <row r="578" spans="1:86" s="11" customFormat="1" ht="15.75" x14ac:dyDescent="0.25">
      <c r="A578" s="314"/>
      <c r="B578" s="62"/>
      <c r="C578" s="62" t="s">
        <v>1304</v>
      </c>
      <c r="D578" s="62">
        <v>0</v>
      </c>
      <c r="E578" s="62"/>
      <c r="F578" s="62"/>
      <c r="G578" s="62"/>
      <c r="H578" s="62"/>
      <c r="I578" s="62"/>
      <c r="J578" s="62"/>
      <c r="K578" s="62"/>
      <c r="L578" s="62">
        <v>0</v>
      </c>
      <c r="M578" s="62"/>
      <c r="N578" s="62"/>
      <c r="O578" s="62"/>
      <c r="P578" s="62"/>
      <c r="Q578" s="62"/>
      <c r="R578" s="62"/>
      <c r="S578" s="62"/>
      <c r="T578" s="62"/>
      <c r="U578" s="62"/>
      <c r="V578" s="62"/>
      <c r="W578" s="62"/>
      <c r="X578" s="62"/>
      <c r="Y578" s="62"/>
      <c r="Z578" s="62"/>
      <c r="AA578" s="62"/>
      <c r="AB578" s="62"/>
      <c r="AC578" s="62"/>
      <c r="AD578" s="62">
        <v>0</v>
      </c>
      <c r="AE578" s="62"/>
      <c r="AF578" s="62"/>
      <c r="AG578" s="62"/>
      <c r="AH578" s="62"/>
      <c r="AI578" s="62"/>
      <c r="AJ578" s="62"/>
      <c r="AK578" s="62"/>
      <c r="AL578" s="62">
        <v>0</v>
      </c>
      <c r="AM578" s="62"/>
      <c r="AN578" s="62"/>
      <c r="AO578" s="62"/>
      <c r="AP578" s="62"/>
      <c r="AQ578" s="62"/>
      <c r="AR578" s="62"/>
      <c r="AS578" s="62"/>
      <c r="AT578" s="62"/>
      <c r="AU578" s="62"/>
      <c r="AV578" s="62"/>
      <c r="AW578" s="62"/>
      <c r="AX578" s="62"/>
      <c r="AY578" s="62"/>
      <c r="AZ578" s="62"/>
      <c r="BA578" s="62"/>
      <c r="BB578" s="62"/>
      <c r="BC578" s="62"/>
      <c r="BD578" s="62">
        <v>854</v>
      </c>
      <c r="BE578" s="62"/>
      <c r="BF578" s="62"/>
      <c r="BG578" s="62"/>
      <c r="BH578" s="62"/>
      <c r="BI578" s="62"/>
      <c r="BJ578" s="62">
        <v>5642</v>
      </c>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row>
    <row r="579" spans="1:86" s="11" customFormat="1" ht="15.75" x14ac:dyDescent="0.25">
      <c r="A579" s="314"/>
      <c r="B579" s="62" t="s">
        <v>1306</v>
      </c>
      <c r="C579" s="62" t="s">
        <v>1303</v>
      </c>
      <c r="D579" s="62">
        <v>30</v>
      </c>
      <c r="E579" s="62"/>
      <c r="F579" s="62"/>
      <c r="G579" s="62"/>
      <c r="H579" s="62"/>
      <c r="I579" s="62"/>
      <c r="J579" s="62"/>
      <c r="K579" s="62"/>
      <c r="L579" s="62">
        <v>110</v>
      </c>
      <c r="M579" s="62"/>
      <c r="N579" s="62"/>
      <c r="O579" s="62"/>
      <c r="P579" s="62"/>
      <c r="Q579" s="62"/>
      <c r="R579" s="62"/>
      <c r="S579" s="62">
        <v>95</v>
      </c>
      <c r="T579" s="62"/>
      <c r="U579" s="62"/>
      <c r="V579" s="62"/>
      <c r="W579" s="62"/>
      <c r="X579" s="62"/>
      <c r="Y579" s="62"/>
      <c r="Z579" s="62"/>
      <c r="AA579" s="62"/>
      <c r="AB579" s="62"/>
      <c r="AC579" s="62"/>
      <c r="AD579" s="62">
        <v>434</v>
      </c>
      <c r="AE579" s="62"/>
      <c r="AF579" s="62"/>
      <c r="AG579" s="62"/>
      <c r="AH579" s="62"/>
      <c r="AI579" s="62">
        <v>15</v>
      </c>
      <c r="AJ579" s="62"/>
      <c r="AK579" s="62"/>
      <c r="AL579" s="62">
        <v>305</v>
      </c>
      <c r="AM579" s="62">
        <v>386</v>
      </c>
      <c r="AN579" s="62"/>
      <c r="AO579" s="62"/>
      <c r="AP579" s="62"/>
      <c r="AQ579" s="62">
        <v>5048</v>
      </c>
      <c r="AR579" s="62"/>
      <c r="AS579" s="62"/>
      <c r="AT579" s="62"/>
      <c r="AU579" s="62"/>
      <c r="AV579" s="62"/>
      <c r="AW579" s="62"/>
      <c r="AX579" s="62"/>
      <c r="AY579" s="62"/>
      <c r="AZ579" s="62"/>
      <c r="BA579" s="62"/>
      <c r="BB579" s="62"/>
      <c r="BC579" s="62"/>
      <c r="BD579" s="62">
        <v>860</v>
      </c>
      <c r="BE579" s="62"/>
      <c r="BF579" s="62"/>
      <c r="BG579" s="62"/>
      <c r="BH579" s="62"/>
      <c r="BI579" s="62"/>
      <c r="BJ579" s="62"/>
      <c r="BK579" s="62"/>
      <c r="BL579" s="62"/>
      <c r="BM579" s="62">
        <v>235</v>
      </c>
      <c r="BN579" s="62"/>
      <c r="BO579" s="62"/>
      <c r="BP579" s="62"/>
      <c r="BQ579" s="62">
        <v>101</v>
      </c>
      <c r="BR579" s="62"/>
      <c r="BS579" s="62">
        <v>513</v>
      </c>
      <c r="BT579" s="62"/>
      <c r="BU579" s="62"/>
      <c r="BV579" s="62"/>
      <c r="BW579" s="62"/>
      <c r="BX579" s="62"/>
      <c r="BY579" s="62"/>
      <c r="BZ579" s="62"/>
      <c r="CA579" s="62"/>
      <c r="CB579" s="62"/>
      <c r="CC579" s="62"/>
      <c r="CD579" s="62"/>
      <c r="CE579" s="62"/>
      <c r="CF579" s="62"/>
      <c r="CG579" s="62"/>
      <c r="CH579" s="62"/>
    </row>
    <row r="580" spans="1:86" s="11" customFormat="1" ht="15.75" x14ac:dyDescent="0.25">
      <c r="A580" s="314"/>
      <c r="B580" s="62"/>
      <c r="C580" s="62" t="s">
        <v>1304</v>
      </c>
      <c r="D580" s="62">
        <v>710</v>
      </c>
      <c r="E580" s="62"/>
      <c r="F580" s="62"/>
      <c r="G580" s="62"/>
      <c r="H580" s="62"/>
      <c r="I580" s="62"/>
      <c r="J580" s="62"/>
      <c r="K580" s="62"/>
      <c r="L580" s="62">
        <v>630</v>
      </c>
      <c r="M580" s="62"/>
      <c r="N580" s="62"/>
      <c r="O580" s="62"/>
      <c r="P580" s="62"/>
      <c r="Q580" s="62"/>
      <c r="R580" s="62"/>
      <c r="S580" s="62">
        <v>220</v>
      </c>
      <c r="T580" s="62"/>
      <c r="U580" s="62"/>
      <c r="V580" s="62"/>
      <c r="W580" s="62"/>
      <c r="X580" s="62"/>
      <c r="Y580" s="62"/>
      <c r="Z580" s="62"/>
      <c r="AA580" s="62"/>
      <c r="AB580" s="62"/>
      <c r="AC580" s="62"/>
      <c r="AD580" s="62">
        <v>648</v>
      </c>
      <c r="AE580" s="62"/>
      <c r="AF580" s="62"/>
      <c r="AG580" s="62"/>
      <c r="AH580" s="62"/>
      <c r="AI580" s="62">
        <v>1129</v>
      </c>
      <c r="AJ580" s="62"/>
      <c r="AK580" s="62"/>
      <c r="AL580" s="62">
        <v>457</v>
      </c>
      <c r="AM580" s="62">
        <v>901</v>
      </c>
      <c r="AN580" s="62"/>
      <c r="AO580" s="62"/>
      <c r="AP580" s="62"/>
      <c r="AQ580" s="62"/>
      <c r="AR580" s="62"/>
      <c r="AS580" s="62"/>
      <c r="AT580" s="62"/>
      <c r="AU580" s="62"/>
      <c r="AV580" s="62"/>
      <c r="AW580" s="62"/>
      <c r="AX580" s="62"/>
      <c r="AY580" s="62"/>
      <c r="AZ580" s="62"/>
      <c r="BA580" s="62"/>
      <c r="BB580" s="62"/>
      <c r="BC580" s="62"/>
      <c r="BD580" s="62">
        <v>1290</v>
      </c>
      <c r="BE580" s="62"/>
      <c r="BF580" s="62"/>
      <c r="BG580" s="62"/>
      <c r="BH580" s="62"/>
      <c r="BI580" s="62"/>
      <c r="BJ580" s="62">
        <v>8922</v>
      </c>
      <c r="BK580" s="62"/>
      <c r="BL580" s="62"/>
      <c r="BM580" s="62">
        <v>458</v>
      </c>
      <c r="BN580" s="62"/>
      <c r="BO580" s="62"/>
      <c r="BP580" s="62"/>
      <c r="BQ580" s="62">
        <v>241</v>
      </c>
      <c r="BR580" s="62"/>
      <c r="BS580" s="62">
        <v>768</v>
      </c>
      <c r="BT580" s="62"/>
      <c r="BU580" s="62"/>
      <c r="BV580" s="62"/>
      <c r="BW580" s="62">
        <v>334</v>
      </c>
      <c r="BX580" s="62"/>
      <c r="BY580" s="62"/>
      <c r="BZ580" s="62"/>
      <c r="CA580" s="62"/>
      <c r="CB580" s="62"/>
      <c r="CC580" s="62"/>
      <c r="CD580" s="62"/>
      <c r="CE580" s="62"/>
      <c r="CF580" s="62"/>
      <c r="CG580" s="62"/>
      <c r="CH580" s="62"/>
    </row>
    <row r="581" spans="1:86" s="11" customFormat="1" ht="15.75" x14ac:dyDescent="0.25">
      <c r="A581" s="314"/>
      <c r="B581" s="62" t="s">
        <v>1307</v>
      </c>
      <c r="C581" s="62" t="s">
        <v>1303</v>
      </c>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v>700</v>
      </c>
      <c r="CA581" s="62"/>
      <c r="CB581" s="62"/>
      <c r="CC581" s="62"/>
      <c r="CD581" s="62"/>
      <c r="CE581" s="62"/>
      <c r="CF581" s="62"/>
      <c r="CG581" s="62"/>
      <c r="CH581" s="62"/>
    </row>
    <row r="582" spans="1:86" s="11" customFormat="1" ht="15.75" x14ac:dyDescent="0.25">
      <c r="A582" s="314"/>
      <c r="B582" s="62"/>
      <c r="C582" s="62" t="s">
        <v>1304</v>
      </c>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v>3565</v>
      </c>
      <c r="CA582" s="62"/>
      <c r="CB582" s="62"/>
      <c r="CC582" s="62"/>
      <c r="CD582" s="62"/>
      <c r="CE582" s="62"/>
      <c r="CF582" s="62"/>
      <c r="CG582" s="62"/>
      <c r="CH582" s="62"/>
    </row>
    <row r="583" spans="1:86" s="11" customFormat="1" ht="31.5" x14ac:dyDescent="0.25">
      <c r="A583" s="314" t="s">
        <v>6399</v>
      </c>
      <c r="B583" s="62" t="s">
        <v>1302</v>
      </c>
      <c r="C583" s="62" t="s">
        <v>1303</v>
      </c>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row>
    <row r="584" spans="1:86" s="11" customFormat="1" ht="15.75" x14ac:dyDescent="0.25">
      <c r="A584" s="314"/>
      <c r="B584" s="62"/>
      <c r="C584" s="62" t="s">
        <v>1304</v>
      </c>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row>
    <row r="585" spans="1:86" s="11" customFormat="1" ht="15.75" x14ac:dyDescent="0.25">
      <c r="A585" s="314"/>
      <c r="B585" s="62" t="s">
        <v>1305</v>
      </c>
      <c r="C585" s="62" t="s">
        <v>1303</v>
      </c>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row>
    <row r="586" spans="1:86" s="11" customFormat="1" ht="15.75" x14ac:dyDescent="0.25">
      <c r="A586" s="314"/>
      <c r="B586" s="62"/>
      <c r="C586" s="62" t="s">
        <v>1304</v>
      </c>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row>
    <row r="587" spans="1:86" s="47" customFormat="1" ht="15.75" x14ac:dyDescent="0.25">
      <c r="A587" s="395"/>
      <c r="B587" s="400" t="s">
        <v>1306</v>
      </c>
      <c r="C587" s="400" t="s">
        <v>1303</v>
      </c>
      <c r="D587" s="400"/>
      <c r="E587" s="400"/>
      <c r="F587" s="400"/>
      <c r="G587" s="400"/>
      <c r="H587" s="400"/>
      <c r="I587" s="400"/>
      <c r="J587" s="400"/>
      <c r="K587" s="400"/>
      <c r="L587" s="400"/>
      <c r="M587" s="400"/>
      <c r="N587" s="400"/>
      <c r="O587" s="400"/>
      <c r="P587" s="400"/>
      <c r="Q587" s="400"/>
      <c r="R587" s="400"/>
      <c r="S587" s="400"/>
      <c r="T587" s="400"/>
      <c r="U587" s="400"/>
      <c r="V587" s="400"/>
      <c r="W587" s="400"/>
      <c r="X587" s="400"/>
      <c r="Y587" s="400"/>
      <c r="Z587" s="400"/>
      <c r="AA587" s="400"/>
      <c r="AB587" s="400"/>
      <c r="AC587" s="400"/>
      <c r="AD587" s="400"/>
      <c r="AE587" s="400"/>
      <c r="AF587" s="400"/>
      <c r="AG587" s="400"/>
      <c r="AH587" s="400"/>
      <c r="AI587" s="400"/>
      <c r="AJ587" s="400"/>
      <c r="AK587" s="400"/>
      <c r="AL587" s="400"/>
      <c r="AM587" s="400">
        <v>200</v>
      </c>
      <c r="AN587" s="400"/>
      <c r="AO587" s="400"/>
      <c r="AP587" s="400"/>
      <c r="AQ587" s="400"/>
      <c r="AR587" s="400"/>
      <c r="AS587" s="400"/>
      <c r="AT587" s="400"/>
      <c r="AU587" s="400"/>
      <c r="AV587" s="400"/>
      <c r="AW587" s="400"/>
      <c r="AX587" s="400"/>
      <c r="AY587" s="400"/>
      <c r="AZ587" s="400"/>
      <c r="BA587" s="400"/>
      <c r="BB587" s="400"/>
      <c r="BC587" s="400"/>
      <c r="BD587" s="400"/>
      <c r="BE587" s="400"/>
      <c r="BF587" s="400"/>
      <c r="BG587" s="400"/>
      <c r="BH587" s="400"/>
      <c r="BI587" s="400"/>
      <c r="BJ587" s="400"/>
      <c r="BK587" s="400"/>
      <c r="BL587" s="400"/>
      <c r="BM587" s="400"/>
      <c r="BN587" s="400"/>
      <c r="BO587" s="400"/>
      <c r="BP587" s="400"/>
      <c r="BQ587" s="400"/>
      <c r="BR587" s="400"/>
      <c r="BS587" s="400"/>
      <c r="BT587" s="400"/>
      <c r="BU587" s="400"/>
      <c r="BV587" s="400"/>
      <c r="BW587" s="400"/>
      <c r="BX587" s="400"/>
      <c r="BY587" s="400"/>
      <c r="BZ587" s="400"/>
      <c r="CA587" s="400"/>
      <c r="CB587" s="400"/>
      <c r="CC587" s="400"/>
      <c r="CD587" s="400"/>
      <c r="CE587" s="400"/>
      <c r="CF587" s="400"/>
      <c r="CG587" s="400"/>
      <c r="CH587" s="400"/>
    </row>
    <row r="588" spans="1:86" s="47" customFormat="1" ht="15.75" x14ac:dyDescent="0.25">
      <c r="A588" s="395"/>
      <c r="B588" s="400"/>
      <c r="C588" s="400" t="s">
        <v>1304</v>
      </c>
      <c r="D588" s="400"/>
      <c r="E588" s="400"/>
      <c r="F588" s="400"/>
      <c r="G588" s="400"/>
      <c r="H588" s="400"/>
      <c r="I588" s="400"/>
      <c r="J588" s="400"/>
      <c r="K588" s="400"/>
      <c r="L588" s="400"/>
      <c r="M588" s="400"/>
      <c r="N588" s="400"/>
      <c r="O588" s="400"/>
      <c r="P588" s="400"/>
      <c r="Q588" s="400"/>
      <c r="R588" s="400"/>
      <c r="S588" s="400"/>
      <c r="T588" s="400"/>
      <c r="U588" s="400"/>
      <c r="V588" s="400"/>
      <c r="W588" s="400"/>
      <c r="X588" s="400"/>
      <c r="Y588" s="400"/>
      <c r="Z588" s="400"/>
      <c r="AA588" s="400"/>
      <c r="AB588" s="400"/>
      <c r="AC588" s="400"/>
      <c r="AD588" s="400"/>
      <c r="AE588" s="400"/>
      <c r="AF588" s="400"/>
      <c r="AG588" s="400"/>
      <c r="AH588" s="400"/>
      <c r="AI588" s="400"/>
      <c r="AJ588" s="400"/>
      <c r="AK588" s="400"/>
      <c r="AL588" s="400"/>
      <c r="AM588" s="400">
        <v>1206</v>
      </c>
      <c r="AN588" s="400"/>
      <c r="AO588" s="400"/>
      <c r="AP588" s="400"/>
      <c r="AQ588" s="400"/>
      <c r="AR588" s="400"/>
      <c r="AS588" s="400"/>
      <c r="AT588" s="400"/>
      <c r="AU588" s="400"/>
      <c r="AV588" s="400"/>
      <c r="AW588" s="400"/>
      <c r="AX588" s="400"/>
      <c r="AY588" s="400"/>
      <c r="AZ588" s="400"/>
      <c r="BA588" s="400"/>
      <c r="BB588" s="400"/>
      <c r="BC588" s="400"/>
      <c r="BD588" s="400"/>
      <c r="BE588" s="400"/>
      <c r="BF588" s="400"/>
      <c r="BG588" s="400"/>
      <c r="BH588" s="400"/>
      <c r="BI588" s="400"/>
      <c r="BJ588" s="400"/>
      <c r="BK588" s="400"/>
      <c r="BL588" s="400"/>
      <c r="BM588" s="400"/>
      <c r="BN588" s="400"/>
      <c r="BO588" s="400"/>
      <c r="BP588" s="400"/>
      <c r="BQ588" s="400"/>
      <c r="BR588" s="400"/>
      <c r="BS588" s="400"/>
      <c r="BT588" s="400"/>
      <c r="BU588" s="400"/>
      <c r="BV588" s="400"/>
      <c r="BW588" s="400"/>
      <c r="BX588" s="400"/>
      <c r="BY588" s="400"/>
      <c r="BZ588" s="400"/>
      <c r="CA588" s="400"/>
      <c r="CB588" s="400"/>
      <c r="CC588" s="400"/>
      <c r="CD588" s="400"/>
      <c r="CE588" s="400"/>
      <c r="CF588" s="400"/>
      <c r="CG588" s="400"/>
      <c r="CH588" s="400"/>
    </row>
    <row r="589" spans="1:86" s="11" customFormat="1" ht="15.75" x14ac:dyDescent="0.25">
      <c r="A589" s="314"/>
      <c r="B589" s="62" t="s">
        <v>1302</v>
      </c>
      <c r="C589" s="62" t="s">
        <v>1303</v>
      </c>
      <c r="D589" s="404">
        <v>822</v>
      </c>
      <c r="E589" s="62"/>
      <c r="F589" s="404">
        <v>1786</v>
      </c>
      <c r="G589" s="404"/>
      <c r="H589" s="404"/>
      <c r="I589" s="404"/>
      <c r="J589" s="404"/>
      <c r="K589" s="404"/>
      <c r="L589" s="404">
        <v>3208</v>
      </c>
      <c r="M589" s="404"/>
      <c r="N589" s="404"/>
      <c r="O589" s="404"/>
      <c r="P589" s="404"/>
      <c r="Q589" s="404"/>
      <c r="R589" s="404"/>
      <c r="S589" s="404">
        <v>2223</v>
      </c>
      <c r="T589" s="404">
        <v>0</v>
      </c>
      <c r="U589" s="404"/>
      <c r="V589" s="404"/>
      <c r="W589" s="404"/>
      <c r="X589" s="404"/>
      <c r="Y589" s="404"/>
      <c r="Z589" s="404"/>
      <c r="AA589" s="404"/>
      <c r="AB589" s="404"/>
      <c r="AC589" s="404"/>
      <c r="AD589" s="404">
        <v>3416</v>
      </c>
      <c r="AE589" s="404"/>
      <c r="AF589" s="404"/>
      <c r="AG589" s="404"/>
      <c r="AH589" s="404"/>
      <c r="AI589" s="404">
        <v>0</v>
      </c>
      <c r="AJ589" s="404"/>
      <c r="AK589" s="404"/>
      <c r="AL589" s="404">
        <v>4080</v>
      </c>
      <c r="AM589" s="404">
        <v>5099</v>
      </c>
      <c r="AN589" s="404"/>
      <c r="AO589" s="404"/>
      <c r="AP589" s="404"/>
      <c r="AQ589" s="404">
        <v>11815</v>
      </c>
      <c r="AR589" s="404"/>
      <c r="AS589" s="404">
        <v>258</v>
      </c>
      <c r="AT589" s="404"/>
      <c r="AU589" s="404">
        <v>0</v>
      </c>
      <c r="AV589" s="404">
        <v>0</v>
      </c>
      <c r="AW589" s="404"/>
      <c r="AX589" s="404"/>
      <c r="AY589" s="404"/>
      <c r="AZ589" s="404"/>
      <c r="BA589" s="404"/>
      <c r="BB589" s="404"/>
      <c r="BC589" s="404">
        <v>3258</v>
      </c>
      <c r="BD589" s="404">
        <v>46</v>
      </c>
      <c r="BE589" s="404">
        <v>194</v>
      </c>
      <c r="BF589" s="404">
        <v>0</v>
      </c>
      <c r="BG589" s="404"/>
      <c r="BH589" s="404"/>
      <c r="BI589" s="404"/>
      <c r="BJ589" s="404">
        <v>0</v>
      </c>
      <c r="BK589" s="404"/>
      <c r="BL589" s="404"/>
      <c r="BM589" s="404">
        <v>2903</v>
      </c>
      <c r="BN589" s="404"/>
      <c r="BO589" s="404"/>
      <c r="BP589" s="404">
        <v>0</v>
      </c>
      <c r="BQ589" s="404"/>
      <c r="BR589" s="404"/>
      <c r="BS589" s="404">
        <v>5075</v>
      </c>
      <c r="BT589" s="404"/>
      <c r="BU589" s="404"/>
      <c r="BV589" s="404"/>
      <c r="BW589" s="404">
        <v>1053</v>
      </c>
      <c r="BX589" s="404"/>
      <c r="BY589" s="404"/>
      <c r="BZ589" s="62"/>
      <c r="CA589" s="62"/>
      <c r="CB589" s="62"/>
      <c r="CC589" s="62"/>
      <c r="CD589" s="62"/>
      <c r="CE589" s="62"/>
      <c r="CF589" s="62"/>
      <c r="CG589" s="62"/>
      <c r="CH589" s="62"/>
    </row>
    <row r="590" spans="1:86" s="11" customFormat="1" ht="31.5" x14ac:dyDescent="0.25">
      <c r="A590" s="314" t="s">
        <v>6729</v>
      </c>
      <c r="B590" s="62"/>
      <c r="C590" s="62" t="s">
        <v>1304</v>
      </c>
      <c r="D590" s="305">
        <v>2400</v>
      </c>
      <c r="E590" s="62"/>
      <c r="F590" s="404">
        <v>1049</v>
      </c>
      <c r="G590" s="404"/>
      <c r="H590" s="404"/>
      <c r="I590" s="404"/>
      <c r="J590" s="404"/>
      <c r="K590" s="404"/>
      <c r="L590" s="404">
        <v>1799</v>
      </c>
      <c r="M590" s="404"/>
      <c r="N590" s="404"/>
      <c r="O590" s="404"/>
      <c r="P590" s="404"/>
      <c r="Q590" s="404"/>
      <c r="R590" s="404"/>
      <c r="S590" s="404">
        <v>1683</v>
      </c>
      <c r="T590" s="404">
        <v>0</v>
      </c>
      <c r="U590" s="404"/>
      <c r="V590" s="404"/>
      <c r="W590" s="404"/>
      <c r="X590" s="404"/>
      <c r="Y590" s="404"/>
      <c r="Z590" s="404"/>
      <c r="AA590" s="404"/>
      <c r="AB590" s="404"/>
      <c r="AC590" s="404"/>
      <c r="AD590" s="404">
        <v>383</v>
      </c>
      <c r="AE590" s="404"/>
      <c r="AF590" s="404"/>
      <c r="AG590" s="404"/>
      <c r="AH590" s="404"/>
      <c r="AI590" s="404">
        <v>0</v>
      </c>
      <c r="AJ590" s="404"/>
      <c r="AK590" s="404"/>
      <c r="AL590" s="404">
        <v>2428</v>
      </c>
      <c r="AM590" s="404">
        <v>1567</v>
      </c>
      <c r="AN590" s="404"/>
      <c r="AO590" s="404"/>
      <c r="AP590" s="404"/>
      <c r="AQ590" s="404">
        <v>0</v>
      </c>
      <c r="AR590" s="404"/>
      <c r="AS590" s="404">
        <v>865</v>
      </c>
      <c r="AT590" s="404"/>
      <c r="AU590" s="404">
        <v>9272</v>
      </c>
      <c r="AV590" s="404">
        <v>6274</v>
      </c>
      <c r="AW590" s="404"/>
      <c r="AX590" s="404"/>
      <c r="AY590" s="404"/>
      <c r="AZ590" s="404"/>
      <c r="BA590" s="404"/>
      <c r="BB590" s="404"/>
      <c r="BC590" s="404"/>
      <c r="BD590" s="404">
        <v>240</v>
      </c>
      <c r="BE590" s="404">
        <v>905</v>
      </c>
      <c r="BF590" s="404">
        <v>0</v>
      </c>
      <c r="BG590" s="404"/>
      <c r="BH590" s="404"/>
      <c r="BI590" s="404"/>
      <c r="BJ590" s="404">
        <v>3382</v>
      </c>
      <c r="BK590" s="404"/>
      <c r="BL590" s="404"/>
      <c r="BM590" s="404">
        <v>0</v>
      </c>
      <c r="BN590" s="404"/>
      <c r="BO590" s="404"/>
      <c r="BP590" s="404">
        <v>5337</v>
      </c>
      <c r="BQ590" s="404"/>
      <c r="BR590" s="404"/>
      <c r="BS590" s="404">
        <v>1563</v>
      </c>
      <c r="BT590" s="404"/>
      <c r="BU590" s="404"/>
      <c r="BV590" s="404"/>
      <c r="BW590" s="404">
        <v>0</v>
      </c>
      <c r="BX590" s="404"/>
      <c r="BY590" s="404"/>
      <c r="BZ590" s="62"/>
      <c r="CA590" s="62"/>
      <c r="CB590" s="62"/>
      <c r="CC590" s="62"/>
      <c r="CD590" s="62"/>
      <c r="CE590" s="62"/>
      <c r="CF590" s="62"/>
      <c r="CG590" s="62"/>
      <c r="CH590" s="62"/>
    </row>
    <row r="591" spans="1:86" s="11" customFormat="1" ht="15.75" x14ac:dyDescent="0.25">
      <c r="A591" s="314"/>
      <c r="B591" s="62" t="s">
        <v>1305</v>
      </c>
      <c r="C591" s="62" t="s">
        <v>1303</v>
      </c>
      <c r="D591" s="404"/>
      <c r="E591" s="62"/>
      <c r="F591" s="404">
        <v>278</v>
      </c>
      <c r="G591" s="404"/>
      <c r="H591" s="404"/>
      <c r="I591" s="404"/>
      <c r="J591" s="404"/>
      <c r="K591" s="404"/>
      <c r="L591" s="404">
        <v>23</v>
      </c>
      <c r="M591" s="404"/>
      <c r="N591" s="404"/>
      <c r="O591" s="404"/>
      <c r="P591" s="404"/>
      <c r="Q591" s="404"/>
      <c r="R591" s="404"/>
      <c r="S591" s="404">
        <v>175</v>
      </c>
      <c r="T591" s="404"/>
      <c r="U591" s="404"/>
      <c r="V591" s="404"/>
      <c r="W591" s="404"/>
      <c r="X591" s="404"/>
      <c r="Y591" s="404"/>
      <c r="Z591" s="404"/>
      <c r="AA591" s="404"/>
      <c r="AB591" s="404"/>
      <c r="AC591" s="404"/>
      <c r="AD591" s="404">
        <v>1</v>
      </c>
      <c r="AE591" s="404"/>
      <c r="AF591" s="404"/>
      <c r="AG591" s="404"/>
      <c r="AH591" s="404"/>
      <c r="AI591" s="404">
        <v>0</v>
      </c>
      <c r="AJ591" s="404"/>
      <c r="AK591" s="404"/>
      <c r="AL591" s="404">
        <v>295</v>
      </c>
      <c r="AM591" s="404">
        <v>17</v>
      </c>
      <c r="AN591" s="404"/>
      <c r="AO591" s="404"/>
      <c r="AP591" s="404"/>
      <c r="AQ591" s="404">
        <v>2807</v>
      </c>
      <c r="AR591" s="404"/>
      <c r="AS591" s="404"/>
      <c r="AT591" s="404"/>
      <c r="AU591" s="404"/>
      <c r="AV591" s="404"/>
      <c r="AW591" s="404"/>
      <c r="AX591" s="404"/>
      <c r="AY591" s="404"/>
      <c r="AZ591" s="404"/>
      <c r="BA591" s="404"/>
      <c r="BB591" s="404"/>
      <c r="BC591" s="404">
        <v>383</v>
      </c>
      <c r="BD591" s="404">
        <v>210</v>
      </c>
      <c r="BE591" s="404"/>
      <c r="BF591" s="404">
        <v>38</v>
      </c>
      <c r="BG591" s="404"/>
      <c r="BH591" s="404"/>
      <c r="BI591" s="404"/>
      <c r="BJ591" s="404"/>
      <c r="BK591" s="404"/>
      <c r="BL591" s="404"/>
      <c r="BM591" s="404"/>
      <c r="BN591" s="404"/>
      <c r="BO591" s="404"/>
      <c r="BP591" s="404"/>
      <c r="BQ591" s="404"/>
      <c r="BR591" s="404"/>
      <c r="BS591" s="404">
        <v>515</v>
      </c>
      <c r="BT591" s="404"/>
      <c r="BU591" s="404"/>
      <c r="BV591" s="404"/>
      <c r="BW591" s="404"/>
      <c r="BX591" s="404"/>
      <c r="BY591" s="404"/>
      <c r="BZ591" s="62"/>
      <c r="CA591" s="62"/>
      <c r="CB591" s="62"/>
      <c r="CC591" s="62"/>
      <c r="CD591" s="62"/>
      <c r="CE591" s="62"/>
      <c r="CF591" s="62"/>
      <c r="CG591" s="62"/>
      <c r="CH591" s="62"/>
    </row>
    <row r="592" spans="1:86" s="11" customFormat="1" ht="15.75" x14ac:dyDescent="0.25">
      <c r="A592" s="314"/>
      <c r="B592" s="62"/>
      <c r="C592" s="62" t="s">
        <v>1304</v>
      </c>
      <c r="D592" s="404">
        <v>754</v>
      </c>
      <c r="E592" s="62"/>
      <c r="F592" s="404">
        <v>837</v>
      </c>
      <c r="G592" s="404"/>
      <c r="H592" s="404"/>
      <c r="I592" s="404"/>
      <c r="J592" s="404"/>
      <c r="K592" s="404"/>
      <c r="L592" s="404">
        <v>57</v>
      </c>
      <c r="M592" s="404"/>
      <c r="N592" s="404"/>
      <c r="O592" s="404"/>
      <c r="P592" s="404"/>
      <c r="Q592" s="404"/>
      <c r="R592" s="404"/>
      <c r="S592" s="404">
        <v>358</v>
      </c>
      <c r="T592" s="404"/>
      <c r="U592" s="404"/>
      <c r="V592" s="404"/>
      <c r="W592" s="404"/>
      <c r="X592" s="404"/>
      <c r="Y592" s="404"/>
      <c r="Z592" s="404"/>
      <c r="AA592" s="404"/>
      <c r="AB592" s="404"/>
      <c r="AC592" s="404"/>
      <c r="AD592" s="404">
        <v>52</v>
      </c>
      <c r="AE592" s="404"/>
      <c r="AF592" s="404"/>
      <c r="AG592" s="404"/>
      <c r="AH592" s="404"/>
      <c r="AI592" s="404">
        <v>91</v>
      </c>
      <c r="AJ592" s="404"/>
      <c r="AK592" s="404"/>
      <c r="AL592" s="404">
        <v>1176</v>
      </c>
      <c r="AM592" s="404">
        <v>297</v>
      </c>
      <c r="AN592" s="404"/>
      <c r="AO592" s="404"/>
      <c r="AP592" s="404"/>
      <c r="AQ592" s="404"/>
      <c r="AR592" s="404"/>
      <c r="AS592" s="404"/>
      <c r="AT592" s="404"/>
      <c r="AU592" s="404"/>
      <c r="AV592" s="404"/>
      <c r="AW592" s="404"/>
      <c r="AX592" s="404"/>
      <c r="AY592" s="404"/>
      <c r="AZ592" s="404"/>
      <c r="BA592" s="404"/>
      <c r="BB592" s="404"/>
      <c r="BC592" s="404"/>
      <c r="BD592" s="404">
        <v>630</v>
      </c>
      <c r="BE592" s="404">
        <v>1566</v>
      </c>
      <c r="BF592" s="404">
        <v>351</v>
      </c>
      <c r="BG592" s="404"/>
      <c r="BH592" s="404"/>
      <c r="BI592" s="404"/>
      <c r="BJ592" s="404">
        <v>4066</v>
      </c>
      <c r="BK592" s="404"/>
      <c r="BL592" s="404"/>
      <c r="BM592" s="404"/>
      <c r="BN592" s="404"/>
      <c r="BO592" s="404"/>
      <c r="BP592" s="404"/>
      <c r="BQ592" s="404"/>
      <c r="BR592" s="404"/>
      <c r="BS592" s="404">
        <v>1398</v>
      </c>
      <c r="BT592" s="404"/>
      <c r="BU592" s="404"/>
      <c r="BV592" s="404"/>
      <c r="BW592" s="404"/>
      <c r="BX592" s="404"/>
      <c r="BY592" s="404"/>
      <c r="BZ592" s="62"/>
      <c r="CA592" s="62"/>
      <c r="CB592" s="62"/>
      <c r="CC592" s="62"/>
      <c r="CD592" s="62"/>
      <c r="CE592" s="62"/>
      <c r="CF592" s="62"/>
      <c r="CG592" s="62"/>
      <c r="CH592" s="62"/>
    </row>
    <row r="593" spans="1:86" s="11" customFormat="1" ht="15.75" x14ac:dyDescent="0.25">
      <c r="A593" s="314"/>
      <c r="B593" s="62" t="s">
        <v>1306</v>
      </c>
      <c r="C593" s="62" t="s">
        <v>1303</v>
      </c>
      <c r="D593" s="404">
        <v>155</v>
      </c>
      <c r="E593" s="62"/>
      <c r="F593" s="404">
        <v>3240</v>
      </c>
      <c r="G593" s="404"/>
      <c r="H593" s="404"/>
      <c r="I593" s="404"/>
      <c r="J593" s="404"/>
      <c r="K593" s="404"/>
      <c r="L593" s="404">
        <v>1533</v>
      </c>
      <c r="M593" s="404"/>
      <c r="N593" s="404"/>
      <c r="O593" s="404"/>
      <c r="P593" s="404"/>
      <c r="Q593" s="404"/>
      <c r="R593" s="404"/>
      <c r="S593" s="404">
        <v>137</v>
      </c>
      <c r="T593" s="404">
        <v>0</v>
      </c>
      <c r="U593" s="404"/>
      <c r="V593" s="404"/>
      <c r="W593" s="404"/>
      <c r="X593" s="404"/>
      <c r="Y593" s="404"/>
      <c r="Z593" s="404"/>
      <c r="AA593" s="404"/>
      <c r="AB593" s="404"/>
      <c r="AC593" s="404"/>
      <c r="AD593" s="404">
        <v>563</v>
      </c>
      <c r="AE593" s="404"/>
      <c r="AF593" s="404"/>
      <c r="AG593" s="404"/>
      <c r="AH593" s="404"/>
      <c r="AI593" s="404">
        <v>5</v>
      </c>
      <c r="AJ593" s="404"/>
      <c r="AK593" s="404"/>
      <c r="AL593" s="404">
        <v>1391</v>
      </c>
      <c r="AM593" s="404">
        <v>573</v>
      </c>
      <c r="AN593" s="404"/>
      <c r="AO593" s="404"/>
      <c r="AP593" s="404"/>
      <c r="AQ593" s="404">
        <v>28198</v>
      </c>
      <c r="AR593" s="404"/>
      <c r="AS593" s="404">
        <v>0</v>
      </c>
      <c r="AT593" s="404"/>
      <c r="AU593" s="404">
        <v>44</v>
      </c>
      <c r="AV593" s="404">
        <v>0</v>
      </c>
      <c r="AW593" s="404"/>
      <c r="AX593" s="404"/>
      <c r="AY593" s="404"/>
      <c r="AZ593" s="404"/>
      <c r="BA593" s="404"/>
      <c r="BB593" s="404"/>
      <c r="BC593" s="404">
        <v>1700</v>
      </c>
      <c r="BD593" s="404">
        <v>45</v>
      </c>
      <c r="BE593" s="404">
        <v>505</v>
      </c>
      <c r="BF593" s="404">
        <v>0</v>
      </c>
      <c r="BG593" s="404"/>
      <c r="BH593" s="404"/>
      <c r="BI593" s="404"/>
      <c r="BJ593" s="404">
        <v>0</v>
      </c>
      <c r="BK593" s="404"/>
      <c r="BL593" s="404"/>
      <c r="BM593" s="404">
        <v>9</v>
      </c>
      <c r="BN593" s="404"/>
      <c r="BO593" s="404"/>
      <c r="BP593" s="404">
        <v>20</v>
      </c>
      <c r="BQ593" s="404"/>
      <c r="BR593" s="404"/>
      <c r="BS593" s="404">
        <v>940</v>
      </c>
      <c r="BT593" s="404"/>
      <c r="BU593" s="404"/>
      <c r="BV593" s="404"/>
      <c r="BW593" s="404">
        <v>6</v>
      </c>
      <c r="BX593" s="404"/>
      <c r="BY593" s="404"/>
      <c r="BZ593" s="62"/>
      <c r="CA593" s="62"/>
      <c r="CB593" s="62"/>
      <c r="CC593" s="62"/>
      <c r="CD593" s="62"/>
      <c r="CE593" s="62"/>
      <c r="CF593" s="62"/>
      <c r="CG593" s="62"/>
      <c r="CH593" s="62"/>
    </row>
    <row r="594" spans="1:86" s="11" customFormat="1" ht="15.75" x14ac:dyDescent="0.25">
      <c r="A594" s="314"/>
      <c r="B594" s="62"/>
      <c r="C594" s="62" t="s">
        <v>1304</v>
      </c>
      <c r="D594" s="404">
        <v>7581</v>
      </c>
      <c r="E594" s="62"/>
      <c r="F594" s="404">
        <v>6826</v>
      </c>
      <c r="G594" s="404"/>
      <c r="H594" s="404"/>
      <c r="I594" s="404"/>
      <c r="J594" s="404"/>
      <c r="K594" s="404"/>
      <c r="L594" s="404">
        <v>2332</v>
      </c>
      <c r="M594" s="404"/>
      <c r="N594" s="404"/>
      <c r="O594" s="404"/>
      <c r="P594" s="404"/>
      <c r="Q594" s="404"/>
      <c r="R594" s="404"/>
      <c r="S594" s="404">
        <v>1539</v>
      </c>
      <c r="T594" s="404">
        <v>1916</v>
      </c>
      <c r="U594" s="404"/>
      <c r="V594" s="404"/>
      <c r="W594" s="404"/>
      <c r="X594" s="404"/>
      <c r="Y594" s="404"/>
      <c r="Z594" s="404"/>
      <c r="AA594" s="404"/>
      <c r="AB594" s="404"/>
      <c r="AC594" s="404"/>
      <c r="AD594" s="404">
        <v>1095</v>
      </c>
      <c r="AE594" s="404"/>
      <c r="AF594" s="404"/>
      <c r="AG594" s="404"/>
      <c r="AH594" s="404"/>
      <c r="AI594" s="404">
        <v>1250</v>
      </c>
      <c r="AJ594" s="404"/>
      <c r="AK594" s="404"/>
      <c r="AL594" s="404">
        <v>3862</v>
      </c>
      <c r="AM594" s="404">
        <v>3482</v>
      </c>
      <c r="AN594" s="404"/>
      <c r="AO594" s="404"/>
      <c r="AP594" s="404"/>
      <c r="AQ594" s="404">
        <v>0</v>
      </c>
      <c r="AR594" s="404"/>
      <c r="AS594" s="404">
        <v>0</v>
      </c>
      <c r="AT594" s="404"/>
      <c r="AU594" s="404">
        <v>1957</v>
      </c>
      <c r="AV594" s="404">
        <v>70</v>
      </c>
      <c r="AW594" s="404"/>
      <c r="AX594" s="404"/>
      <c r="AY594" s="404"/>
      <c r="AZ594" s="404"/>
      <c r="BA594" s="404"/>
      <c r="BB594" s="404"/>
      <c r="BC594" s="404"/>
      <c r="BD594" s="404">
        <v>238</v>
      </c>
      <c r="BE594" s="404">
        <v>2790</v>
      </c>
      <c r="BF594" s="404">
        <v>2195</v>
      </c>
      <c r="BG594" s="404"/>
      <c r="BH594" s="404"/>
      <c r="BI594" s="404"/>
      <c r="BJ594" s="404">
        <v>42486</v>
      </c>
      <c r="BK594" s="404"/>
      <c r="BL594" s="404"/>
      <c r="BM594" s="404">
        <v>9</v>
      </c>
      <c r="BN594" s="404"/>
      <c r="BO594" s="404"/>
      <c r="BP594" s="404">
        <v>742</v>
      </c>
      <c r="BQ594" s="404"/>
      <c r="BR594" s="404"/>
      <c r="BS594" s="404">
        <v>5100</v>
      </c>
      <c r="BT594" s="404"/>
      <c r="BU594" s="404"/>
      <c r="BV594" s="404"/>
      <c r="BW594" s="404">
        <v>740</v>
      </c>
      <c r="BX594" s="404"/>
      <c r="BY594" s="404"/>
      <c r="BZ594" s="62"/>
      <c r="CA594" s="62"/>
      <c r="CB594" s="62"/>
      <c r="CC594" s="62"/>
      <c r="CD594" s="62"/>
      <c r="CE594" s="62"/>
      <c r="CF594" s="62"/>
      <c r="CG594" s="62"/>
      <c r="CH594" s="62"/>
    </row>
    <row r="595" spans="1:86" s="11" customFormat="1" ht="15.75" x14ac:dyDescent="0.25">
      <c r="A595" s="314"/>
      <c r="B595" s="62" t="s">
        <v>1307</v>
      </c>
      <c r="C595" s="62" t="s">
        <v>1303</v>
      </c>
      <c r="D595" s="404"/>
      <c r="E595" s="62"/>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v>1927</v>
      </c>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v>95</v>
      </c>
      <c r="BN595" s="404"/>
      <c r="BO595" s="404"/>
      <c r="BP595" s="404"/>
      <c r="BQ595" s="404"/>
      <c r="BR595" s="404"/>
      <c r="BS595" s="404"/>
      <c r="BT595" s="404"/>
      <c r="BU595" s="404"/>
      <c r="BV595" s="404"/>
      <c r="BW595" s="404"/>
      <c r="BX595" s="404"/>
      <c r="BY595" s="404"/>
      <c r="BZ595" s="62"/>
      <c r="CA595" s="62"/>
      <c r="CB595" s="62"/>
      <c r="CC595" s="62"/>
      <c r="CD595" s="62"/>
      <c r="CE595" s="62"/>
      <c r="CF595" s="62"/>
      <c r="CG595" s="62"/>
      <c r="CH595" s="62"/>
    </row>
    <row r="596" spans="1:86" s="11" customFormat="1" ht="15.75" x14ac:dyDescent="0.25">
      <c r="A596" s="314"/>
      <c r="B596" s="62"/>
      <c r="C596" s="62" t="s">
        <v>1304</v>
      </c>
      <c r="D596" s="404">
        <v>10</v>
      </c>
      <c r="E596" s="62"/>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v>7601</v>
      </c>
      <c r="BK596" s="404"/>
      <c r="BL596" s="404"/>
      <c r="BM596" s="404">
        <v>339</v>
      </c>
      <c r="BN596" s="404"/>
      <c r="BO596" s="404"/>
      <c r="BP596" s="404"/>
      <c r="BQ596" s="404"/>
      <c r="BR596" s="404"/>
      <c r="BS596" s="404"/>
      <c r="BT596" s="404"/>
      <c r="BU596" s="404"/>
      <c r="BV596" s="404"/>
      <c r="BW596" s="404"/>
      <c r="BX596" s="404"/>
      <c r="BY596" s="404"/>
      <c r="BZ596" s="62"/>
      <c r="CA596" s="62"/>
      <c r="CB596" s="62"/>
      <c r="CC596" s="62"/>
      <c r="CD596" s="62"/>
      <c r="CE596" s="62"/>
      <c r="CF596" s="62"/>
      <c r="CG596" s="62"/>
      <c r="CH596" s="62"/>
    </row>
    <row r="597" spans="1:86" s="11" customFormat="1" ht="31.5" x14ac:dyDescent="0.25">
      <c r="A597" s="314" t="s">
        <v>6934</v>
      </c>
      <c r="B597" s="62" t="s">
        <v>1302</v>
      </c>
      <c r="C597" s="62" t="s">
        <v>1303</v>
      </c>
      <c r="D597" s="62">
        <v>3438</v>
      </c>
      <c r="E597" s="62"/>
      <c r="F597" s="62"/>
      <c r="G597" s="62"/>
      <c r="H597" s="62"/>
      <c r="I597" s="62"/>
      <c r="J597" s="62"/>
      <c r="K597" s="62"/>
      <c r="L597" s="62">
        <v>3810</v>
      </c>
      <c r="M597" s="62">
        <v>1000</v>
      </c>
      <c r="N597" s="62">
        <v>9389</v>
      </c>
      <c r="O597" s="62"/>
      <c r="P597" s="62">
        <v>2764</v>
      </c>
      <c r="Q597" s="62">
        <v>6974</v>
      </c>
      <c r="R597" s="62">
        <v>4391</v>
      </c>
      <c r="S597" s="62"/>
      <c r="T597" s="62"/>
      <c r="U597" s="62"/>
      <c r="V597" s="62"/>
      <c r="W597" s="62"/>
      <c r="X597" s="62"/>
      <c r="Y597" s="62"/>
      <c r="Z597" s="62"/>
      <c r="AA597" s="62"/>
      <c r="AB597" s="62"/>
      <c r="AC597" s="62"/>
      <c r="AD597" s="62"/>
      <c r="AE597" s="62"/>
      <c r="AF597" s="62"/>
      <c r="AG597" s="62"/>
      <c r="AH597" s="62"/>
      <c r="AI597" s="62"/>
      <c r="AJ597" s="62"/>
      <c r="AK597" s="62"/>
      <c r="AL597" s="62">
        <v>7366</v>
      </c>
      <c r="AM597" s="62">
        <v>10329</v>
      </c>
      <c r="AN597" s="62"/>
      <c r="AO597" s="62"/>
      <c r="AP597" s="62"/>
      <c r="AQ597" s="62">
        <v>35239</v>
      </c>
      <c r="AR597" s="62"/>
      <c r="AS597" s="62"/>
      <c r="AT597" s="62"/>
      <c r="AU597" s="62"/>
      <c r="AV597" s="62"/>
      <c r="AW597" s="62"/>
      <c r="AX597" s="62"/>
      <c r="AY597" s="62"/>
      <c r="AZ597" s="62"/>
      <c r="BA597" s="62"/>
      <c r="BB597" s="62"/>
      <c r="BC597" s="62">
        <v>4123</v>
      </c>
      <c r="BD597" s="62"/>
      <c r="BE597" s="62"/>
      <c r="BF597" s="62"/>
      <c r="BG597" s="62"/>
      <c r="BH597" s="62"/>
      <c r="BI597" s="62"/>
      <c r="BJ597" s="62"/>
      <c r="BK597" s="62"/>
      <c r="BL597" s="62"/>
      <c r="BM597" s="62">
        <v>6134</v>
      </c>
      <c r="BN597" s="62"/>
      <c r="BO597" s="62"/>
      <c r="BP597" s="62"/>
      <c r="BQ597" s="62"/>
      <c r="BR597" s="62"/>
      <c r="BS597" s="62"/>
      <c r="BT597" s="62"/>
      <c r="BU597" s="62"/>
      <c r="BV597" s="62"/>
      <c r="BW597" s="62"/>
      <c r="BX597" s="62"/>
      <c r="BY597" s="62"/>
      <c r="BZ597" s="62"/>
      <c r="CA597" s="62"/>
      <c r="CB597" s="62"/>
      <c r="CC597" s="62"/>
      <c r="CD597" s="62"/>
      <c r="CE597" s="62"/>
      <c r="CF597" s="62"/>
      <c r="CG597" s="62"/>
      <c r="CH597" s="62"/>
    </row>
    <row r="598" spans="1:86" s="11" customFormat="1" ht="15.75" x14ac:dyDescent="0.25">
      <c r="A598" s="314"/>
      <c r="B598" s="62"/>
      <c r="C598" s="62" t="s">
        <v>1304</v>
      </c>
      <c r="D598" s="62">
        <v>9300</v>
      </c>
      <c r="E598" s="62">
        <v>300</v>
      </c>
      <c r="F598" s="62"/>
      <c r="G598" s="62">
        <v>212</v>
      </c>
      <c r="H598" s="62"/>
      <c r="I598" s="62">
        <v>1464</v>
      </c>
      <c r="J598" s="62"/>
      <c r="K598" s="62"/>
      <c r="L598" s="62">
        <v>1700</v>
      </c>
      <c r="M598" s="62"/>
      <c r="N598" s="62"/>
      <c r="O598" s="62"/>
      <c r="P598" s="62"/>
      <c r="Q598" s="62"/>
      <c r="R598" s="62"/>
      <c r="S598" s="62">
        <v>800</v>
      </c>
      <c r="T598" s="62">
        <v>2500</v>
      </c>
      <c r="U598" s="62"/>
      <c r="V598" s="62"/>
      <c r="W598" s="62"/>
      <c r="X598" s="62"/>
      <c r="Y598" s="62"/>
      <c r="Z598" s="62"/>
      <c r="AA598" s="62"/>
      <c r="AB598" s="62"/>
      <c r="AC598" s="62"/>
      <c r="AD598" s="62">
        <v>2700</v>
      </c>
      <c r="AE598" s="62"/>
      <c r="AF598" s="62"/>
      <c r="AG598" s="62"/>
      <c r="AH598" s="62"/>
      <c r="AI598" s="62">
        <v>1500</v>
      </c>
      <c r="AJ598" s="62"/>
      <c r="AK598" s="62"/>
      <c r="AL598" s="62">
        <v>2700</v>
      </c>
      <c r="AM598" s="62">
        <v>4050</v>
      </c>
      <c r="AN598" s="62"/>
      <c r="AO598" s="62"/>
      <c r="AP598" s="62"/>
      <c r="AQ598" s="62"/>
      <c r="AR598" s="62"/>
      <c r="AS598" s="62"/>
      <c r="AT598" s="62"/>
      <c r="AU598" s="62"/>
      <c r="AV598" s="62"/>
      <c r="AW598" s="62"/>
      <c r="AX598" s="62"/>
      <c r="AY598" s="62"/>
      <c r="AZ598" s="62"/>
      <c r="BA598" s="62"/>
      <c r="BB598" s="62"/>
      <c r="BC598" s="62"/>
      <c r="BD598" s="62">
        <v>16255</v>
      </c>
      <c r="BE598" s="62">
        <v>7000</v>
      </c>
      <c r="BF598" s="62"/>
      <c r="BG598" s="62"/>
      <c r="BH598" s="62"/>
      <c r="BI598" s="62"/>
      <c r="BJ598" s="62">
        <v>57350</v>
      </c>
      <c r="BK598" s="62"/>
      <c r="BL598" s="62"/>
      <c r="BM598" s="62"/>
      <c r="BN598" s="62"/>
      <c r="BO598" s="62">
        <v>2550</v>
      </c>
      <c r="BP598" s="62"/>
      <c r="BQ598" s="62"/>
      <c r="BR598" s="62"/>
      <c r="BS598" s="62">
        <v>3200</v>
      </c>
      <c r="BT598" s="62"/>
      <c r="BU598" s="62"/>
      <c r="BV598" s="62"/>
      <c r="BW598" s="62">
        <v>2500</v>
      </c>
      <c r="BX598" s="62"/>
      <c r="BY598" s="62"/>
      <c r="BZ598" s="62"/>
      <c r="CA598" s="62"/>
      <c r="CB598" s="62"/>
      <c r="CC598" s="62"/>
      <c r="CD598" s="62"/>
      <c r="CE598" s="62"/>
      <c r="CF598" s="62"/>
      <c r="CG598" s="62"/>
      <c r="CH598" s="62"/>
    </row>
    <row r="599" spans="1:86" s="11" customFormat="1" ht="15.75" x14ac:dyDescent="0.25">
      <c r="A599" s="314"/>
      <c r="B599" s="62" t="s">
        <v>1305</v>
      </c>
      <c r="C599" s="62" t="s">
        <v>1303</v>
      </c>
      <c r="D599" s="62">
        <v>20</v>
      </c>
      <c r="E599" s="62"/>
      <c r="F599" s="62"/>
      <c r="G599" s="62"/>
      <c r="H599" s="62"/>
      <c r="I599" s="62"/>
      <c r="J599" s="62"/>
      <c r="K599" s="62"/>
      <c r="L599" s="62"/>
      <c r="M599" s="62"/>
      <c r="N599" s="62"/>
      <c r="O599" s="62"/>
      <c r="P599" s="62"/>
      <c r="Q599" s="62">
        <v>300</v>
      </c>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v>11400</v>
      </c>
      <c r="AR599" s="62"/>
      <c r="AS599" s="62"/>
      <c r="AT599" s="62"/>
      <c r="AU599" s="62"/>
      <c r="AV599" s="62"/>
      <c r="AW599" s="62"/>
      <c r="AX599" s="62"/>
      <c r="AY599" s="62"/>
      <c r="AZ599" s="62"/>
      <c r="BA599" s="62"/>
      <c r="BB599" s="62"/>
      <c r="BC599" s="62">
        <v>1166</v>
      </c>
      <c r="BD599" s="62"/>
      <c r="BE599" s="62"/>
      <c r="BF599" s="62"/>
      <c r="BG599" s="62"/>
      <c r="BH599" s="62"/>
      <c r="BI599" s="62"/>
      <c r="BJ599" s="62"/>
      <c r="BK599" s="62"/>
      <c r="BL599" s="62"/>
      <c r="BM599" s="62">
        <v>200</v>
      </c>
      <c r="BN599" s="62"/>
      <c r="BO599" s="62"/>
      <c r="BP599" s="62"/>
      <c r="BQ599" s="62"/>
      <c r="BR599" s="62"/>
      <c r="BS599" s="62"/>
      <c r="BT599" s="62"/>
      <c r="BU599" s="62"/>
      <c r="BV599" s="62"/>
      <c r="BW599" s="62"/>
      <c r="BX599" s="62"/>
      <c r="BY599" s="62"/>
      <c r="BZ599" s="62"/>
      <c r="CA599" s="62"/>
      <c r="CB599" s="62"/>
      <c r="CC599" s="62"/>
      <c r="CD599" s="62"/>
      <c r="CE599" s="62"/>
      <c r="CF599" s="62"/>
      <c r="CG599" s="62"/>
      <c r="CH599" s="62"/>
    </row>
    <row r="600" spans="1:86" s="11" customFormat="1" ht="15.75" x14ac:dyDescent="0.25">
      <c r="A600" s="314"/>
      <c r="B600" s="62"/>
      <c r="C600" s="62" t="s">
        <v>1304</v>
      </c>
      <c r="D600" s="62">
        <v>1700</v>
      </c>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v>2400</v>
      </c>
      <c r="BE600" s="62">
        <v>867</v>
      </c>
      <c r="BF600" s="62">
        <v>1067</v>
      </c>
      <c r="BG600" s="62"/>
      <c r="BH600" s="62"/>
      <c r="BI600" s="62"/>
      <c r="BJ600" s="62">
        <v>25242</v>
      </c>
      <c r="BK600" s="62"/>
      <c r="BL600" s="62"/>
      <c r="BM600" s="62">
        <v>1200</v>
      </c>
      <c r="BN600" s="62"/>
      <c r="BO600" s="62">
        <v>60</v>
      </c>
      <c r="BP600" s="62"/>
      <c r="BQ600" s="62"/>
      <c r="BR600" s="62"/>
      <c r="BS600" s="62">
        <v>750</v>
      </c>
      <c r="BT600" s="62"/>
      <c r="BU600" s="62"/>
      <c r="BV600" s="62"/>
      <c r="BW600" s="62"/>
      <c r="BX600" s="62"/>
      <c r="BY600" s="62"/>
      <c r="BZ600" s="62"/>
      <c r="CA600" s="62"/>
      <c r="CB600" s="62"/>
      <c r="CC600" s="62"/>
      <c r="CD600" s="62"/>
      <c r="CE600" s="62"/>
      <c r="CF600" s="62"/>
      <c r="CG600" s="62"/>
      <c r="CH600" s="62"/>
    </row>
    <row r="601" spans="1:86" s="11" customFormat="1" ht="15.75" x14ac:dyDescent="0.25">
      <c r="A601" s="314"/>
      <c r="B601" s="62" t="s">
        <v>1306</v>
      </c>
      <c r="C601" s="62" t="s">
        <v>1303</v>
      </c>
      <c r="D601" s="62">
        <v>150</v>
      </c>
      <c r="E601" s="62"/>
      <c r="F601" s="62"/>
      <c r="G601" s="62"/>
      <c r="H601" s="62"/>
      <c r="I601" s="62"/>
      <c r="J601" s="62"/>
      <c r="K601" s="62"/>
      <c r="L601" s="62">
        <v>800</v>
      </c>
      <c r="M601" s="62">
        <v>850</v>
      </c>
      <c r="N601" s="62">
        <v>1500</v>
      </c>
      <c r="O601" s="62"/>
      <c r="P601" s="62">
        <v>50</v>
      </c>
      <c r="Q601" s="62">
        <v>1500</v>
      </c>
      <c r="R601" s="62">
        <v>70</v>
      </c>
      <c r="S601" s="62"/>
      <c r="T601" s="62"/>
      <c r="U601" s="62"/>
      <c r="V601" s="62"/>
      <c r="W601" s="62"/>
      <c r="X601" s="62"/>
      <c r="Y601" s="62"/>
      <c r="Z601" s="62"/>
      <c r="AA601" s="62"/>
      <c r="AB601" s="62"/>
      <c r="AC601" s="62"/>
      <c r="AD601" s="62"/>
      <c r="AE601" s="62"/>
      <c r="AF601" s="62"/>
      <c r="AG601" s="62"/>
      <c r="AH601" s="62"/>
      <c r="AI601" s="62"/>
      <c r="AJ601" s="62"/>
      <c r="AK601" s="62"/>
      <c r="AL601" s="62">
        <v>200</v>
      </c>
      <c r="AM601" s="62">
        <v>1500</v>
      </c>
      <c r="AN601" s="62"/>
      <c r="AO601" s="62"/>
      <c r="AP601" s="62"/>
      <c r="AQ601" s="62">
        <v>32160</v>
      </c>
      <c r="AR601" s="62"/>
      <c r="AS601" s="62"/>
      <c r="AT601" s="62"/>
      <c r="AU601" s="62"/>
      <c r="AV601" s="62"/>
      <c r="AW601" s="62"/>
      <c r="AX601" s="62"/>
      <c r="AY601" s="62"/>
      <c r="AZ601" s="62"/>
      <c r="BA601" s="62"/>
      <c r="BB601" s="62"/>
      <c r="BC601" s="62">
        <v>3850</v>
      </c>
      <c r="BD601" s="62"/>
      <c r="BE601" s="62"/>
      <c r="BF601" s="62"/>
      <c r="BG601" s="62"/>
      <c r="BH601" s="62"/>
      <c r="BI601" s="62"/>
      <c r="BJ601" s="62"/>
      <c r="BK601" s="62"/>
      <c r="BL601" s="62"/>
      <c r="BM601" s="62">
        <v>550</v>
      </c>
      <c r="BN601" s="62"/>
      <c r="BO601" s="62"/>
      <c r="BP601" s="62"/>
      <c r="BQ601" s="62"/>
      <c r="BR601" s="62"/>
      <c r="BS601" s="62"/>
      <c r="BT601" s="62"/>
      <c r="BU601" s="62"/>
      <c r="BV601" s="62"/>
      <c r="BW601" s="62"/>
      <c r="BX601" s="62"/>
      <c r="BY601" s="62"/>
      <c r="BZ601" s="62"/>
      <c r="CA601" s="62"/>
      <c r="CB601" s="62"/>
      <c r="CC601" s="62"/>
      <c r="CD601" s="62"/>
      <c r="CE601" s="62"/>
      <c r="CF601" s="62"/>
      <c r="CG601" s="62"/>
      <c r="CH601" s="62"/>
    </row>
    <row r="602" spans="1:86" s="11" customFormat="1" ht="15.75" x14ac:dyDescent="0.25">
      <c r="A602" s="314"/>
      <c r="B602" s="62"/>
      <c r="C602" s="62" t="s">
        <v>1304</v>
      </c>
      <c r="D602" s="62">
        <v>3680</v>
      </c>
      <c r="E602" s="62">
        <v>470</v>
      </c>
      <c r="F602" s="62"/>
      <c r="G602" s="62">
        <v>420</v>
      </c>
      <c r="H602" s="62"/>
      <c r="I602" s="62"/>
      <c r="J602" s="62"/>
      <c r="K602" s="62"/>
      <c r="L602" s="62">
        <v>800</v>
      </c>
      <c r="M602" s="62"/>
      <c r="N602" s="62"/>
      <c r="O602" s="62"/>
      <c r="P602" s="62"/>
      <c r="Q602" s="62"/>
      <c r="R602" s="62"/>
      <c r="S602" s="62">
        <v>400</v>
      </c>
      <c r="T602" s="62">
        <v>3300</v>
      </c>
      <c r="U602" s="62"/>
      <c r="V602" s="62"/>
      <c r="W602" s="62"/>
      <c r="X602" s="62"/>
      <c r="Y602" s="62"/>
      <c r="Z602" s="62"/>
      <c r="AA602" s="62"/>
      <c r="AB602" s="62"/>
      <c r="AC602" s="62"/>
      <c r="AD602" s="62">
        <v>3000</v>
      </c>
      <c r="AE602" s="62">
        <v>2000</v>
      </c>
      <c r="AF602" s="62"/>
      <c r="AG602" s="62"/>
      <c r="AH602" s="62"/>
      <c r="AI602" s="62">
        <v>3500</v>
      </c>
      <c r="AJ602" s="62"/>
      <c r="AK602" s="62"/>
      <c r="AL602" s="62">
        <v>2500</v>
      </c>
      <c r="AM602" s="62">
        <v>4000</v>
      </c>
      <c r="AN602" s="62"/>
      <c r="AO602" s="62"/>
      <c r="AP602" s="62"/>
      <c r="AQ602" s="62"/>
      <c r="AR602" s="62"/>
      <c r="AS602" s="62"/>
      <c r="AT602" s="62"/>
      <c r="AU602" s="62"/>
      <c r="AV602" s="62"/>
      <c r="AW602" s="62"/>
      <c r="AX602" s="62"/>
      <c r="AY602" s="62"/>
      <c r="AZ602" s="62"/>
      <c r="BA602" s="62"/>
      <c r="BB602" s="62"/>
      <c r="BC602" s="62"/>
      <c r="BD602" s="2">
        <v>12037</v>
      </c>
      <c r="BE602" s="62">
        <v>2050</v>
      </c>
      <c r="BF602" s="62">
        <v>2600</v>
      </c>
      <c r="BG602" s="62"/>
      <c r="BH602" s="62"/>
      <c r="BI602" s="62"/>
      <c r="BJ602" s="62">
        <v>49939</v>
      </c>
      <c r="BK602" s="62"/>
      <c r="BL602" s="62"/>
      <c r="BM602" s="62">
        <v>2150</v>
      </c>
      <c r="BN602" s="62"/>
      <c r="BO602" s="62">
        <v>2500</v>
      </c>
      <c r="BP602" s="62"/>
      <c r="BQ602" s="62"/>
      <c r="BR602" s="62"/>
      <c r="BS602" s="62">
        <v>4800</v>
      </c>
      <c r="BT602" s="62"/>
      <c r="BU602" s="62"/>
      <c r="BV602" s="62"/>
      <c r="BW602" s="62">
        <v>3000</v>
      </c>
      <c r="BX602" s="62"/>
      <c r="BY602" s="62"/>
      <c r="BZ602" s="62"/>
      <c r="CA602" s="62"/>
      <c r="CB602" s="62"/>
      <c r="CC602" s="62"/>
      <c r="CD602" s="62"/>
      <c r="CE602" s="62"/>
      <c r="CF602" s="62"/>
      <c r="CG602" s="62"/>
      <c r="CH602" s="62"/>
    </row>
    <row r="603" spans="1:86" s="11" customFormat="1" ht="15.75" x14ac:dyDescent="0.25">
      <c r="A603" s="314"/>
      <c r="B603" s="62" t="s">
        <v>1307</v>
      </c>
      <c r="C603" s="62" t="s">
        <v>1303</v>
      </c>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row>
    <row r="604" spans="1:86" s="11" customFormat="1" ht="15.75" x14ac:dyDescent="0.25">
      <c r="A604" s="314"/>
      <c r="B604" s="62"/>
      <c r="C604" s="62" t="s">
        <v>1304</v>
      </c>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v>25142</v>
      </c>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row>
    <row r="605" spans="1:86" s="11" customFormat="1" ht="31.5" x14ac:dyDescent="0.25">
      <c r="A605" s="314" t="s">
        <v>6979</v>
      </c>
      <c r="B605" s="62" t="s">
        <v>1302</v>
      </c>
      <c r="C605" s="62" t="s">
        <v>1303</v>
      </c>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row>
    <row r="606" spans="1:86" s="11" customFormat="1" ht="15.75" x14ac:dyDescent="0.25">
      <c r="A606" s="314"/>
      <c r="B606" s="62"/>
      <c r="C606" s="62" t="s">
        <v>1304</v>
      </c>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row>
    <row r="607" spans="1:86" s="11" customFormat="1" ht="15.75" x14ac:dyDescent="0.25">
      <c r="A607" s="345"/>
      <c r="B607" s="62" t="s">
        <v>1305</v>
      </c>
      <c r="C607" s="62" t="s">
        <v>1303</v>
      </c>
      <c r="D607" s="62"/>
      <c r="E607" s="62"/>
      <c r="F607" s="62"/>
      <c r="G607" s="62"/>
      <c r="H607" s="62"/>
      <c r="I607" s="62"/>
      <c r="J607" s="62"/>
      <c r="K607" s="62"/>
      <c r="L607" s="62"/>
      <c r="M607" s="62"/>
      <c r="N607" s="62"/>
      <c r="O607" s="62"/>
      <c r="P607" s="62"/>
      <c r="Q607" s="62"/>
      <c r="R607" s="62"/>
      <c r="S607" s="62">
        <v>2760</v>
      </c>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row>
    <row r="608" spans="1:86" s="11" customFormat="1" ht="15.75" x14ac:dyDescent="0.25">
      <c r="A608" s="314"/>
      <c r="B608" s="62"/>
      <c r="C608" s="62" t="s">
        <v>1304</v>
      </c>
      <c r="D608" s="62"/>
      <c r="E608" s="62"/>
      <c r="F608" s="62"/>
      <c r="G608" s="62"/>
      <c r="H608" s="62"/>
      <c r="I608" s="62"/>
      <c r="J608" s="62"/>
      <c r="K608" s="62"/>
      <c r="L608" s="62"/>
      <c r="M608" s="62"/>
      <c r="N608" s="62"/>
      <c r="O608" s="62"/>
      <c r="P608" s="62"/>
      <c r="Q608" s="62"/>
      <c r="R608" s="62"/>
      <c r="S608" s="62">
        <v>2256</v>
      </c>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row>
    <row r="609" spans="1:86" s="11" customFormat="1" ht="15.75" x14ac:dyDescent="0.25">
      <c r="A609" s="314"/>
      <c r="B609" s="62" t="s">
        <v>1306</v>
      </c>
      <c r="C609" s="62" t="s">
        <v>1303</v>
      </c>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row>
    <row r="610" spans="1:86" s="11" customFormat="1" ht="15.75" x14ac:dyDescent="0.25">
      <c r="A610" s="314"/>
      <c r="B610" s="62"/>
      <c r="C610" s="62" t="s">
        <v>1304</v>
      </c>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row>
    <row r="611" spans="1:86" x14ac:dyDescent="0.3">
      <c r="A611" s="216" t="s">
        <v>6398</v>
      </c>
      <c r="B611" s="62" t="s">
        <v>1306</v>
      </c>
      <c r="C611" s="62" t="s">
        <v>1304</v>
      </c>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v>3780</v>
      </c>
      <c r="AK611" s="124"/>
      <c r="AL611" s="124"/>
      <c r="AM611" s="124"/>
      <c r="AN611" s="124"/>
      <c r="AO611" s="124"/>
      <c r="AP611" s="124"/>
      <c r="AQ611" s="124"/>
      <c r="AR611" s="124"/>
      <c r="AS611" s="124"/>
      <c r="AT611" s="124"/>
      <c r="AU611" s="124"/>
      <c r="AV611" s="124"/>
      <c r="AW611" s="124"/>
      <c r="AX611" s="124">
        <v>700</v>
      </c>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c r="BY611" s="124"/>
      <c r="BZ611" s="124"/>
      <c r="CA611" s="124"/>
      <c r="CB611" s="124"/>
      <c r="CC611" s="124"/>
      <c r="CD611" s="124"/>
      <c r="CE611" s="124"/>
      <c r="CF611" s="124"/>
      <c r="CG611" s="124"/>
      <c r="CH611" s="124"/>
    </row>
    <row r="612" spans="1:86" s="11" customFormat="1" ht="15.75" x14ac:dyDescent="0.25">
      <c r="A612" s="314" t="s">
        <v>7008</v>
      </c>
      <c r="B612" s="62" t="s">
        <v>1302</v>
      </c>
      <c r="C612" s="62" t="s">
        <v>1303</v>
      </c>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row>
    <row r="613" spans="1:86" s="11" customFormat="1" ht="15.75" x14ac:dyDescent="0.25">
      <c r="A613" s="314"/>
      <c r="B613" s="62"/>
      <c r="C613" s="62" t="s">
        <v>1304</v>
      </c>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v>30</v>
      </c>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row>
    <row r="614" spans="1:86" s="11" customFormat="1" ht="15.75" x14ac:dyDescent="0.25">
      <c r="A614" s="314"/>
      <c r="B614" s="62" t="s">
        <v>1305</v>
      </c>
      <c r="C614" s="62" t="s">
        <v>1303</v>
      </c>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row>
    <row r="615" spans="1:86" s="11" customFormat="1" ht="15.75" x14ac:dyDescent="0.25">
      <c r="A615" s="314"/>
      <c r="B615" s="62"/>
      <c r="C615" s="62" t="s">
        <v>1304</v>
      </c>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v>43</v>
      </c>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row>
    <row r="616" spans="1:86" s="11" customFormat="1" ht="15.75" x14ac:dyDescent="0.25">
      <c r="A616" s="314"/>
      <c r="B616" s="62" t="s">
        <v>1306</v>
      </c>
      <c r="C616" s="62" t="s">
        <v>1303</v>
      </c>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row>
    <row r="617" spans="1:86" s="11" customFormat="1" ht="15.75" x14ac:dyDescent="0.25">
      <c r="A617" s="314"/>
      <c r="B617" s="62"/>
      <c r="C617" s="62" t="s">
        <v>1304</v>
      </c>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v>1651</v>
      </c>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row>
    <row r="618" spans="1:86" s="11" customFormat="1" ht="31.5" x14ac:dyDescent="0.25">
      <c r="A618" s="314" t="s">
        <v>7027</v>
      </c>
      <c r="B618" s="62" t="s">
        <v>1302</v>
      </c>
      <c r="C618" s="62" t="s">
        <v>1303</v>
      </c>
      <c r="D618" s="62">
        <v>780</v>
      </c>
      <c r="E618" s="62"/>
      <c r="F618" s="62">
        <v>0</v>
      </c>
      <c r="G618" s="62"/>
      <c r="H618" s="62"/>
      <c r="I618" s="62"/>
      <c r="J618" s="62"/>
      <c r="K618" s="62"/>
      <c r="L618" s="62">
        <v>1650</v>
      </c>
      <c r="M618" s="62"/>
      <c r="N618" s="62">
        <v>2886</v>
      </c>
      <c r="O618" s="62"/>
      <c r="P618" s="62">
        <v>783</v>
      </c>
      <c r="Q618" s="62">
        <v>1843</v>
      </c>
      <c r="R618" s="62">
        <v>1011</v>
      </c>
      <c r="S618" s="62">
        <v>373</v>
      </c>
      <c r="T618" s="62"/>
      <c r="U618" s="62"/>
      <c r="V618" s="62"/>
      <c r="W618" s="62"/>
      <c r="X618" s="62"/>
      <c r="Y618" s="62"/>
      <c r="Z618" s="62"/>
      <c r="AA618" s="62"/>
      <c r="AB618" s="62"/>
      <c r="AC618" s="62"/>
      <c r="AD618" s="62">
        <v>0</v>
      </c>
      <c r="AE618" s="62"/>
      <c r="AF618" s="62"/>
      <c r="AG618" s="62"/>
      <c r="AH618" s="62"/>
      <c r="AI618" s="62"/>
      <c r="AJ618" s="62"/>
      <c r="AK618" s="62"/>
      <c r="AL618" s="62">
        <v>1876</v>
      </c>
      <c r="AM618" s="62">
        <v>2314</v>
      </c>
      <c r="AN618" s="62"/>
      <c r="AO618" s="62"/>
      <c r="AP618" s="62"/>
      <c r="AQ618" s="62">
        <v>11776</v>
      </c>
      <c r="AR618" s="62"/>
      <c r="AS618" s="62"/>
      <c r="AT618" s="62"/>
      <c r="AU618" s="62">
        <v>2001</v>
      </c>
      <c r="AV618" s="62">
        <v>0</v>
      </c>
      <c r="AW618" s="62"/>
      <c r="AX618" s="62"/>
      <c r="AY618" s="62"/>
      <c r="AZ618" s="62"/>
      <c r="BA618" s="62"/>
      <c r="BB618" s="62"/>
      <c r="BC618" s="62"/>
      <c r="BD618" s="62"/>
      <c r="BE618" s="62">
        <v>4859</v>
      </c>
      <c r="BF618" s="62"/>
      <c r="BG618" s="62"/>
      <c r="BH618" s="62"/>
      <c r="BI618" s="62"/>
      <c r="BJ618" s="62">
        <v>0</v>
      </c>
      <c r="BK618" s="62"/>
      <c r="BL618" s="62"/>
      <c r="BM618" s="62">
        <v>1673</v>
      </c>
      <c r="BN618" s="62"/>
      <c r="BO618" s="62"/>
      <c r="BP618" s="62">
        <v>667</v>
      </c>
      <c r="BQ618" s="62"/>
      <c r="BR618" s="62"/>
      <c r="BS618" s="62">
        <v>0</v>
      </c>
      <c r="BT618" s="62"/>
      <c r="BU618" s="62"/>
      <c r="BV618" s="62"/>
      <c r="BW618" s="62"/>
      <c r="BX618" s="62"/>
      <c r="BY618" s="62"/>
      <c r="BZ618" s="62"/>
      <c r="CA618" s="62"/>
      <c r="CB618" s="62"/>
      <c r="CC618" s="62"/>
      <c r="CD618" s="62"/>
      <c r="CE618" s="62"/>
      <c r="CF618" s="62"/>
      <c r="CG618" s="62"/>
      <c r="CH618" s="62"/>
    </row>
    <row r="619" spans="1:86" s="11" customFormat="1" ht="15.75" x14ac:dyDescent="0.25">
      <c r="A619" s="314"/>
      <c r="B619" s="62"/>
      <c r="C619" s="62" t="s">
        <v>1304</v>
      </c>
      <c r="D619" s="62">
        <v>4310</v>
      </c>
      <c r="E619" s="62"/>
      <c r="F619" s="62">
        <v>250</v>
      </c>
      <c r="G619" s="62"/>
      <c r="H619" s="62"/>
      <c r="I619" s="62"/>
      <c r="J619" s="62"/>
      <c r="K619" s="62"/>
      <c r="L619" s="62">
        <v>840</v>
      </c>
      <c r="M619" s="62"/>
      <c r="N619" s="62">
        <v>0</v>
      </c>
      <c r="O619" s="62"/>
      <c r="P619" s="62">
        <v>0</v>
      </c>
      <c r="Q619" s="62">
        <v>0</v>
      </c>
      <c r="R619" s="62">
        <v>0</v>
      </c>
      <c r="S619" s="62">
        <v>730</v>
      </c>
      <c r="T619" s="62"/>
      <c r="U619" s="62"/>
      <c r="V619" s="62"/>
      <c r="W619" s="62"/>
      <c r="X619" s="62"/>
      <c r="Y619" s="62"/>
      <c r="Z619" s="62"/>
      <c r="AA619" s="62"/>
      <c r="AB619" s="62"/>
      <c r="AC619" s="62"/>
      <c r="AD619" s="62">
        <v>1700</v>
      </c>
      <c r="AE619" s="62"/>
      <c r="AF619" s="62"/>
      <c r="AG619" s="62"/>
      <c r="AH619" s="62"/>
      <c r="AI619" s="62"/>
      <c r="AJ619" s="62"/>
      <c r="AK619" s="62"/>
      <c r="AL619" s="62">
        <v>1500</v>
      </c>
      <c r="AM619" s="62">
        <v>1428</v>
      </c>
      <c r="AN619" s="62"/>
      <c r="AO619" s="62"/>
      <c r="AP619" s="62"/>
      <c r="AQ619" s="62">
        <v>0</v>
      </c>
      <c r="AR619" s="62"/>
      <c r="AS619" s="62"/>
      <c r="AT619" s="62"/>
      <c r="AU619" s="62">
        <v>2113</v>
      </c>
      <c r="AV619" s="62">
        <v>3286</v>
      </c>
      <c r="AW619" s="62"/>
      <c r="AX619" s="62"/>
      <c r="AY619" s="62"/>
      <c r="AZ619" s="62"/>
      <c r="BA619" s="62"/>
      <c r="BB619" s="62"/>
      <c r="BC619" s="62"/>
      <c r="BD619" s="62"/>
      <c r="BE619" s="62">
        <v>1250</v>
      </c>
      <c r="BF619" s="62"/>
      <c r="BG619" s="62"/>
      <c r="BH619" s="62"/>
      <c r="BI619" s="62"/>
      <c r="BJ619" s="62">
        <v>1300</v>
      </c>
      <c r="BK619" s="62"/>
      <c r="BL619" s="62"/>
      <c r="BM619" s="62">
        <v>0</v>
      </c>
      <c r="BN619" s="62"/>
      <c r="BO619" s="62"/>
      <c r="BP619" s="62">
        <v>2333</v>
      </c>
      <c r="BQ619" s="62"/>
      <c r="BR619" s="62"/>
      <c r="BS619" s="62">
        <v>1400</v>
      </c>
      <c r="BT619" s="62"/>
      <c r="BU619" s="62"/>
      <c r="BV619" s="62"/>
      <c r="BW619" s="62"/>
      <c r="BX619" s="62"/>
      <c r="BY619" s="62"/>
      <c r="BZ619" s="62"/>
      <c r="CA619" s="62"/>
      <c r="CB619" s="62"/>
      <c r="CC619" s="62"/>
      <c r="CD619" s="62"/>
      <c r="CE619" s="62"/>
      <c r="CF619" s="62"/>
      <c r="CG619" s="62"/>
      <c r="CH619" s="62"/>
    </row>
    <row r="620" spans="1:86" s="11" customFormat="1" ht="15.75" x14ac:dyDescent="0.25">
      <c r="A620" s="314"/>
      <c r="B620" s="62" t="s">
        <v>1305</v>
      </c>
      <c r="C620" s="62" t="s">
        <v>1303</v>
      </c>
      <c r="D620" s="62">
        <v>3</v>
      </c>
      <c r="E620" s="62"/>
      <c r="F620" s="62">
        <v>0</v>
      </c>
      <c r="G620" s="62"/>
      <c r="H620" s="62"/>
      <c r="I620" s="62"/>
      <c r="J620" s="62"/>
      <c r="K620" s="62"/>
      <c r="L620" s="62">
        <v>0</v>
      </c>
      <c r="M620" s="62"/>
      <c r="N620" s="62">
        <v>25</v>
      </c>
      <c r="O620" s="62"/>
      <c r="P620" s="62">
        <v>0</v>
      </c>
      <c r="Q620" s="62">
        <v>10</v>
      </c>
      <c r="R620" s="62">
        <v>0</v>
      </c>
      <c r="S620" s="62">
        <v>40</v>
      </c>
      <c r="T620" s="62"/>
      <c r="U620" s="62"/>
      <c r="V620" s="62"/>
      <c r="W620" s="62"/>
      <c r="X620" s="62"/>
      <c r="Y620" s="62"/>
      <c r="Z620" s="62"/>
      <c r="AA620" s="62"/>
      <c r="AB620" s="62"/>
      <c r="AC620" s="62"/>
      <c r="AD620" s="62"/>
      <c r="AE620" s="62"/>
      <c r="AF620" s="62"/>
      <c r="AG620" s="62"/>
      <c r="AH620" s="62"/>
      <c r="AI620" s="62"/>
      <c r="AJ620" s="62"/>
      <c r="AK620" s="62"/>
      <c r="AL620" s="62">
        <v>10</v>
      </c>
      <c r="AM620" s="62">
        <v>0</v>
      </c>
      <c r="AN620" s="62"/>
      <c r="AO620" s="62"/>
      <c r="AP620" s="62"/>
      <c r="AQ620" s="62">
        <v>3086</v>
      </c>
      <c r="AR620" s="62"/>
      <c r="AS620" s="62"/>
      <c r="AT620" s="62"/>
      <c r="AU620" s="62">
        <v>0</v>
      </c>
      <c r="AV620" s="62">
        <v>0</v>
      </c>
      <c r="AW620" s="62"/>
      <c r="AX620" s="62"/>
      <c r="AY620" s="62"/>
      <c r="AZ620" s="62"/>
      <c r="BA620" s="62"/>
      <c r="BB620" s="62"/>
      <c r="BC620" s="62"/>
      <c r="BD620" s="62"/>
      <c r="BE620" s="62">
        <v>200</v>
      </c>
      <c r="BF620" s="62"/>
      <c r="BG620" s="62"/>
      <c r="BH620" s="62"/>
      <c r="BI620" s="62"/>
      <c r="BJ620" s="62"/>
      <c r="BK620" s="62"/>
      <c r="BL620" s="62"/>
      <c r="BM620" s="62">
        <v>3</v>
      </c>
      <c r="BN620" s="62"/>
      <c r="BO620" s="62"/>
      <c r="BP620" s="62">
        <v>0</v>
      </c>
      <c r="BQ620" s="62"/>
      <c r="BR620" s="62"/>
      <c r="BS620" s="62"/>
      <c r="BT620" s="62"/>
      <c r="BU620" s="62"/>
      <c r="BV620" s="62"/>
      <c r="BW620" s="62"/>
      <c r="BX620" s="62"/>
      <c r="BY620" s="62"/>
      <c r="BZ620" s="62"/>
      <c r="CA620" s="62"/>
      <c r="CB620" s="62"/>
      <c r="CC620" s="62"/>
      <c r="CD620" s="62"/>
      <c r="CE620" s="62"/>
      <c r="CF620" s="62"/>
      <c r="CG620" s="62"/>
      <c r="CH620" s="62"/>
    </row>
    <row r="621" spans="1:86" s="11" customFormat="1" ht="15.75" x14ac:dyDescent="0.25">
      <c r="A621" s="314"/>
      <c r="B621" s="62"/>
      <c r="C621" s="62" t="s">
        <v>1304</v>
      </c>
      <c r="D621" s="62">
        <v>20</v>
      </c>
      <c r="E621" s="62"/>
      <c r="F621" s="62">
        <v>3500</v>
      </c>
      <c r="G621" s="62"/>
      <c r="H621" s="62"/>
      <c r="I621" s="62"/>
      <c r="J621" s="62"/>
      <c r="K621" s="62"/>
      <c r="L621" s="62">
        <v>0</v>
      </c>
      <c r="M621" s="62"/>
      <c r="N621" s="62">
        <v>0</v>
      </c>
      <c r="O621" s="62"/>
      <c r="P621" s="62">
        <v>0</v>
      </c>
      <c r="Q621" s="62">
        <v>0</v>
      </c>
      <c r="R621" s="62">
        <v>0</v>
      </c>
      <c r="S621" s="62">
        <v>40</v>
      </c>
      <c r="T621" s="62"/>
      <c r="U621" s="62"/>
      <c r="V621" s="62"/>
      <c r="W621" s="62"/>
      <c r="X621" s="62"/>
      <c r="Y621" s="62"/>
      <c r="Z621" s="62"/>
      <c r="AA621" s="62"/>
      <c r="AB621" s="62"/>
      <c r="AC621" s="62"/>
      <c r="AD621" s="62">
        <v>20</v>
      </c>
      <c r="AE621" s="62"/>
      <c r="AF621" s="62"/>
      <c r="AG621" s="62"/>
      <c r="AH621" s="62"/>
      <c r="AI621" s="62"/>
      <c r="AJ621" s="62"/>
      <c r="AK621" s="62"/>
      <c r="AL621" s="62">
        <v>25</v>
      </c>
      <c r="AM621" s="62">
        <v>15</v>
      </c>
      <c r="AN621" s="62"/>
      <c r="AO621" s="62"/>
      <c r="AP621" s="62"/>
      <c r="AQ621" s="62">
        <v>0</v>
      </c>
      <c r="AR621" s="62"/>
      <c r="AS621" s="62"/>
      <c r="AT621" s="62"/>
      <c r="AU621" s="62">
        <v>0</v>
      </c>
      <c r="AV621" s="62">
        <v>0</v>
      </c>
      <c r="AW621" s="62"/>
      <c r="AX621" s="62"/>
      <c r="AY621" s="62"/>
      <c r="AZ621" s="62"/>
      <c r="BA621" s="62"/>
      <c r="BB621" s="62"/>
      <c r="BC621" s="62"/>
      <c r="BD621" s="62"/>
      <c r="BE621" s="62">
        <v>165</v>
      </c>
      <c r="BF621" s="62"/>
      <c r="BG621" s="62"/>
      <c r="BH621" s="62"/>
      <c r="BI621" s="62"/>
      <c r="BJ621" s="62">
        <v>6000</v>
      </c>
      <c r="BK621" s="62"/>
      <c r="BL621" s="62"/>
      <c r="BM621" s="62">
        <v>3</v>
      </c>
      <c r="BN621" s="62"/>
      <c r="BO621" s="62"/>
      <c r="BP621" s="62">
        <v>0</v>
      </c>
      <c r="BQ621" s="62"/>
      <c r="BR621" s="62"/>
      <c r="BS621" s="62">
        <v>35</v>
      </c>
      <c r="BT621" s="62"/>
      <c r="BU621" s="62"/>
      <c r="BV621" s="62"/>
      <c r="BW621" s="62"/>
      <c r="BX621" s="62"/>
      <c r="BY621" s="62"/>
      <c r="BZ621" s="62"/>
      <c r="CA621" s="62"/>
      <c r="CB621" s="62"/>
      <c r="CC621" s="62"/>
      <c r="CD621" s="62"/>
      <c r="CE621" s="62"/>
      <c r="CF621" s="62"/>
      <c r="CG621" s="62"/>
      <c r="CH621" s="62"/>
    </row>
    <row r="622" spans="1:86" s="11" customFormat="1" ht="15.75" x14ac:dyDescent="0.25">
      <c r="A622" s="314"/>
      <c r="B622" s="62" t="s">
        <v>1306</v>
      </c>
      <c r="C622" s="62" t="s">
        <v>1303</v>
      </c>
      <c r="D622" s="62">
        <v>22</v>
      </c>
      <c r="E622" s="62"/>
      <c r="F622" s="62">
        <v>0</v>
      </c>
      <c r="G622" s="62"/>
      <c r="H622" s="62"/>
      <c r="I622" s="62"/>
      <c r="J622" s="62"/>
      <c r="K622" s="62"/>
      <c r="L622" s="62">
        <v>400</v>
      </c>
      <c r="M622" s="62"/>
      <c r="N622" s="62">
        <v>80</v>
      </c>
      <c r="O622" s="62"/>
      <c r="P622" s="62">
        <v>30</v>
      </c>
      <c r="Q622" s="62">
        <v>150</v>
      </c>
      <c r="R622" s="62">
        <v>0</v>
      </c>
      <c r="S622" s="62">
        <v>125</v>
      </c>
      <c r="T622" s="62"/>
      <c r="U622" s="62"/>
      <c r="V622" s="62"/>
      <c r="W622" s="62"/>
      <c r="X622" s="62"/>
      <c r="Y622" s="62"/>
      <c r="Z622" s="62"/>
      <c r="AA622" s="62"/>
      <c r="AB622" s="62"/>
      <c r="AC622" s="62"/>
      <c r="AD622" s="62">
        <v>0</v>
      </c>
      <c r="AE622" s="62"/>
      <c r="AF622" s="62"/>
      <c r="AG622" s="62"/>
      <c r="AH622" s="62"/>
      <c r="AI622" s="62"/>
      <c r="AJ622" s="62"/>
      <c r="AK622" s="62"/>
      <c r="AL622" s="62">
        <v>200</v>
      </c>
      <c r="AM622" s="62">
        <v>40</v>
      </c>
      <c r="AN622" s="62"/>
      <c r="AO622" s="62"/>
      <c r="AP622" s="62"/>
      <c r="AQ622" s="62">
        <v>5280</v>
      </c>
      <c r="AR622" s="62"/>
      <c r="AS622" s="62"/>
      <c r="AT622" s="62"/>
      <c r="AU622" s="62">
        <v>335</v>
      </c>
      <c r="AV622" s="62">
        <v>0</v>
      </c>
      <c r="AW622" s="62"/>
      <c r="AX622" s="62"/>
      <c r="AY622" s="62"/>
      <c r="AZ622" s="62"/>
      <c r="BA622" s="62"/>
      <c r="BB622" s="62"/>
      <c r="BC622" s="62"/>
      <c r="BD622" s="62"/>
      <c r="BE622" s="62">
        <v>1006</v>
      </c>
      <c r="BF622" s="62"/>
      <c r="BG622" s="62"/>
      <c r="BH622" s="62"/>
      <c r="BI622" s="62"/>
      <c r="BJ622" s="62">
        <v>0</v>
      </c>
      <c r="BK622" s="62"/>
      <c r="BL622" s="62"/>
      <c r="BM622" s="62">
        <v>10</v>
      </c>
      <c r="BN622" s="62"/>
      <c r="BO622" s="62"/>
      <c r="BP622" s="62">
        <v>111</v>
      </c>
      <c r="BQ622" s="62"/>
      <c r="BR622" s="62"/>
      <c r="BS622" s="62">
        <v>0</v>
      </c>
      <c r="BT622" s="62"/>
      <c r="BU622" s="62"/>
      <c r="BV622" s="62"/>
      <c r="BW622" s="62"/>
      <c r="BX622" s="62"/>
      <c r="BY622" s="62"/>
      <c r="BZ622" s="62"/>
      <c r="CA622" s="62"/>
      <c r="CB622" s="62"/>
      <c r="CC622" s="62"/>
      <c r="CD622" s="62"/>
      <c r="CE622" s="62"/>
      <c r="CF622" s="62"/>
      <c r="CG622" s="62"/>
      <c r="CH622" s="62"/>
    </row>
    <row r="623" spans="1:86" s="11" customFormat="1" ht="15.75" x14ac:dyDescent="0.25">
      <c r="A623" s="314"/>
      <c r="B623" s="62"/>
      <c r="C623" s="62" t="s">
        <v>1304</v>
      </c>
      <c r="D623" s="62">
        <v>2230</v>
      </c>
      <c r="E623" s="62"/>
      <c r="F623" s="62">
        <v>5220</v>
      </c>
      <c r="G623" s="62"/>
      <c r="H623" s="62"/>
      <c r="I623" s="62"/>
      <c r="J623" s="62"/>
      <c r="K623" s="62"/>
      <c r="L623" s="62">
        <v>980</v>
      </c>
      <c r="M623" s="62"/>
      <c r="N623" s="62">
        <v>0</v>
      </c>
      <c r="O623" s="62"/>
      <c r="P623" s="62">
        <v>0</v>
      </c>
      <c r="Q623" s="62">
        <v>0</v>
      </c>
      <c r="R623" s="62">
        <v>0</v>
      </c>
      <c r="S623" s="62">
        <v>230</v>
      </c>
      <c r="T623" s="62"/>
      <c r="U623" s="62"/>
      <c r="V623" s="62"/>
      <c r="W623" s="62"/>
      <c r="X623" s="62"/>
      <c r="Y623" s="62"/>
      <c r="Z623" s="62"/>
      <c r="AA623" s="62"/>
      <c r="AB623" s="62"/>
      <c r="AC623" s="62"/>
      <c r="AD623" s="62">
        <v>748</v>
      </c>
      <c r="AE623" s="62"/>
      <c r="AF623" s="62"/>
      <c r="AG623" s="62"/>
      <c r="AH623" s="62"/>
      <c r="AI623" s="62"/>
      <c r="AJ623" s="62"/>
      <c r="AK623" s="62"/>
      <c r="AL623" s="62">
        <v>2404</v>
      </c>
      <c r="AM623" s="62">
        <v>1004</v>
      </c>
      <c r="AN623" s="62"/>
      <c r="AO623" s="62"/>
      <c r="AP623" s="62"/>
      <c r="AQ623" s="62"/>
      <c r="AR623" s="62"/>
      <c r="AS623" s="62"/>
      <c r="AT623" s="62"/>
      <c r="AU623" s="62">
        <v>1170</v>
      </c>
      <c r="AV623" s="62">
        <v>88</v>
      </c>
      <c r="AW623" s="62"/>
      <c r="AX623" s="62"/>
      <c r="AY623" s="62"/>
      <c r="AZ623" s="62"/>
      <c r="BA623" s="62"/>
      <c r="BB623" s="62"/>
      <c r="BC623" s="62"/>
      <c r="BD623" s="62"/>
      <c r="BE623" s="62">
        <v>3300</v>
      </c>
      <c r="BF623" s="62">
        <v>1200</v>
      </c>
      <c r="BG623" s="62"/>
      <c r="BH623" s="62"/>
      <c r="BI623" s="62"/>
      <c r="BJ623" s="62">
        <v>12050</v>
      </c>
      <c r="BK623" s="62"/>
      <c r="BL623" s="62"/>
      <c r="BM623" s="62">
        <v>19</v>
      </c>
      <c r="BN623" s="62"/>
      <c r="BO623" s="62"/>
      <c r="BP623" s="62">
        <v>389</v>
      </c>
      <c r="BQ623" s="62"/>
      <c r="BR623" s="62"/>
      <c r="BS623" s="62">
        <v>2454</v>
      </c>
      <c r="BT623" s="62"/>
      <c r="BU623" s="62"/>
      <c r="BV623" s="62"/>
      <c r="BW623" s="62"/>
      <c r="BX623" s="62"/>
      <c r="BY623" s="62"/>
      <c r="BZ623" s="62"/>
      <c r="CA623" s="62"/>
      <c r="CB623" s="62"/>
      <c r="CC623" s="62"/>
      <c r="CD623" s="62"/>
      <c r="CE623" s="62"/>
      <c r="CF623" s="62"/>
      <c r="CG623" s="62"/>
      <c r="CH623" s="62"/>
    </row>
    <row r="624" spans="1:86" s="11" customFormat="1" ht="15.75" x14ac:dyDescent="0.25">
      <c r="A624" s="314"/>
      <c r="B624" s="62" t="s">
        <v>1307</v>
      </c>
      <c r="C624" s="62" t="s">
        <v>1303</v>
      </c>
      <c r="D624" s="62">
        <v>852</v>
      </c>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row>
    <row r="625" spans="1:86" s="11" customFormat="1" ht="15.75" x14ac:dyDescent="0.25">
      <c r="A625" s="314"/>
      <c r="B625" s="62"/>
      <c r="C625" s="62" t="s">
        <v>1304</v>
      </c>
      <c r="D625" s="62">
        <v>2785</v>
      </c>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row>
    <row r="626" spans="1:86" s="11" customFormat="1" ht="31.5" x14ac:dyDescent="0.25">
      <c r="A626" s="314" t="s">
        <v>7126</v>
      </c>
      <c r="B626" s="62" t="s">
        <v>1302</v>
      </c>
      <c r="C626" s="62" t="s">
        <v>7128</v>
      </c>
      <c r="D626" s="344">
        <v>105</v>
      </c>
      <c r="E626" s="344">
        <v>142</v>
      </c>
      <c r="F626" s="344"/>
      <c r="G626" s="344">
        <v>30</v>
      </c>
      <c r="H626" s="344">
        <v>10</v>
      </c>
      <c r="I626" s="344"/>
      <c r="J626" s="344"/>
      <c r="K626" s="344"/>
      <c r="L626" s="344">
        <v>20</v>
      </c>
      <c r="M626" s="344"/>
      <c r="N626" s="344"/>
      <c r="O626" s="344"/>
      <c r="P626" s="344"/>
      <c r="Q626" s="344"/>
      <c r="R626" s="344"/>
      <c r="S626" s="344"/>
      <c r="T626" s="344">
        <v>20</v>
      </c>
      <c r="U626" s="344"/>
      <c r="V626" s="344"/>
      <c r="W626" s="344"/>
      <c r="X626" s="344"/>
      <c r="Y626" s="344">
        <v>10</v>
      </c>
      <c r="Z626" s="344"/>
      <c r="AA626" s="344"/>
      <c r="AB626" s="344"/>
      <c r="AC626" s="344"/>
      <c r="AD626" s="344">
        <v>450</v>
      </c>
      <c r="AE626" s="344">
        <v>36</v>
      </c>
      <c r="AF626" s="344"/>
      <c r="AG626" s="344">
        <v>58</v>
      </c>
      <c r="AH626" s="344"/>
      <c r="AI626" s="344"/>
      <c r="AJ626" s="344"/>
      <c r="AK626" s="344"/>
      <c r="AL626" s="344">
        <v>132</v>
      </c>
      <c r="AM626" s="344">
        <v>260</v>
      </c>
      <c r="AN626" s="344"/>
      <c r="AO626" s="344"/>
      <c r="AP626" s="344"/>
      <c r="AQ626" s="344">
        <v>610</v>
      </c>
      <c r="AR626" s="344"/>
      <c r="AS626" s="344"/>
      <c r="AT626" s="344">
        <v>20</v>
      </c>
      <c r="AU626" s="344"/>
      <c r="AV626" s="344"/>
      <c r="AW626" s="344"/>
      <c r="AX626" s="344">
        <v>54</v>
      </c>
      <c r="AY626" s="344"/>
      <c r="AZ626" s="344"/>
      <c r="BA626" s="344"/>
      <c r="BB626" s="344">
        <v>10</v>
      </c>
      <c r="BC626" s="344"/>
      <c r="BD626" s="344"/>
      <c r="BE626" s="344"/>
      <c r="BF626" s="344"/>
      <c r="BG626" s="344"/>
      <c r="BH626" s="344">
        <v>34</v>
      </c>
      <c r="BI626" s="344"/>
      <c r="BJ626" s="344" t="s">
        <v>7129</v>
      </c>
      <c r="BK626" s="344"/>
      <c r="BL626" s="344">
        <v>10</v>
      </c>
      <c r="BM626" s="344">
        <v>150</v>
      </c>
      <c r="BN626" s="344"/>
      <c r="BO626" s="344">
        <v>120</v>
      </c>
      <c r="BP626" s="344"/>
      <c r="BQ626" s="344"/>
      <c r="BR626" s="344"/>
      <c r="BS626" s="344">
        <v>45</v>
      </c>
      <c r="BT626" s="344"/>
      <c r="BU626" s="344"/>
      <c r="BV626" s="344"/>
      <c r="BW626" s="344">
        <v>110</v>
      </c>
      <c r="BX626" s="344"/>
      <c r="BY626" s="344"/>
      <c r="BZ626" s="344"/>
      <c r="CA626" s="344"/>
      <c r="CB626" s="344"/>
      <c r="CC626" s="344"/>
      <c r="CD626" s="344"/>
      <c r="CE626" s="344"/>
      <c r="CF626" s="344"/>
      <c r="CG626" s="344"/>
      <c r="CH626" s="62"/>
    </row>
    <row r="627" spans="1:86" s="11" customFormat="1" ht="15.75" x14ac:dyDescent="0.25">
      <c r="A627" s="314"/>
      <c r="B627" s="62"/>
      <c r="C627" s="62" t="s">
        <v>1304</v>
      </c>
      <c r="D627" s="344">
        <v>15645</v>
      </c>
      <c r="E627" s="344">
        <v>5158</v>
      </c>
      <c r="F627" s="344"/>
      <c r="G627" s="344">
        <v>8970</v>
      </c>
      <c r="H627" s="344">
        <v>8990</v>
      </c>
      <c r="I627" s="344"/>
      <c r="J627" s="344"/>
      <c r="K627" s="344"/>
      <c r="L627" s="344">
        <v>1900</v>
      </c>
      <c r="M627" s="344"/>
      <c r="N627" s="344"/>
      <c r="O627" s="344"/>
      <c r="P627" s="344"/>
      <c r="Q627" s="344"/>
      <c r="R627" s="344"/>
      <c r="S627" s="344"/>
      <c r="T627" s="344">
        <v>8980</v>
      </c>
      <c r="U627" s="344"/>
      <c r="V627" s="344"/>
      <c r="W627" s="344"/>
      <c r="X627" s="344"/>
      <c r="Y627" s="344">
        <v>6990</v>
      </c>
      <c r="Z627" s="344"/>
      <c r="AA627" s="344"/>
      <c r="AB627" s="344"/>
      <c r="AC627" s="344"/>
      <c r="AD627" s="344">
        <v>37050</v>
      </c>
      <c r="AE627" s="344">
        <v>3964</v>
      </c>
      <c r="AF627" s="344"/>
      <c r="AG627" s="344">
        <v>5942</v>
      </c>
      <c r="AH627" s="344"/>
      <c r="AI627" s="344"/>
      <c r="AJ627" s="344"/>
      <c r="AK627" s="344"/>
      <c r="AL627" s="344">
        <v>11018</v>
      </c>
      <c r="AM627" s="344">
        <v>11590</v>
      </c>
      <c r="AN627" s="344"/>
      <c r="AO627" s="344"/>
      <c r="AP627" s="344"/>
      <c r="AQ627" s="344"/>
      <c r="AR627" s="344"/>
      <c r="AS627" s="344"/>
      <c r="AT627" s="344">
        <v>8980</v>
      </c>
      <c r="AU627" s="344"/>
      <c r="AV627" s="344"/>
      <c r="AW627" s="344"/>
      <c r="AX627" s="344">
        <v>8946</v>
      </c>
      <c r="AY627" s="344"/>
      <c r="AZ627" s="344"/>
      <c r="BA627" s="344"/>
      <c r="BB627" s="344">
        <v>5590</v>
      </c>
      <c r="BC627" s="344"/>
      <c r="BD627" s="344">
        <v>3000</v>
      </c>
      <c r="BE627" s="344"/>
      <c r="BF627" s="344"/>
      <c r="BG627" s="344"/>
      <c r="BH627" s="344">
        <v>6966</v>
      </c>
      <c r="BI627" s="344"/>
      <c r="BJ627" s="344" t="s">
        <v>7130</v>
      </c>
      <c r="BK627" s="344"/>
      <c r="BL627" s="344">
        <v>846</v>
      </c>
      <c r="BM627" s="344">
        <v>10350</v>
      </c>
      <c r="BN627" s="344"/>
      <c r="BO627" s="344">
        <v>10380</v>
      </c>
      <c r="BP627" s="344"/>
      <c r="BQ627" s="344"/>
      <c r="BR627" s="344"/>
      <c r="BS627" s="344">
        <v>8549</v>
      </c>
      <c r="BT627" s="344"/>
      <c r="BU627" s="344"/>
      <c r="BV627" s="344"/>
      <c r="BW627" s="344">
        <v>13390</v>
      </c>
      <c r="BX627" s="344"/>
      <c r="BY627" s="344"/>
      <c r="BZ627" s="344"/>
      <c r="CA627" s="344"/>
      <c r="CB627" s="344"/>
      <c r="CC627" s="344"/>
      <c r="CD627" s="344"/>
      <c r="CE627" s="344"/>
      <c r="CF627" s="344"/>
      <c r="CG627" s="344"/>
      <c r="CH627" s="62"/>
    </row>
    <row r="628" spans="1:86" s="11" customFormat="1" ht="31.5" x14ac:dyDescent="0.25">
      <c r="A628" s="314" t="s">
        <v>7222</v>
      </c>
      <c r="B628" s="62" t="s">
        <v>1302</v>
      </c>
      <c r="C628" s="62" t="s">
        <v>1303</v>
      </c>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row>
    <row r="629" spans="1:86" s="11" customFormat="1" ht="15.75" x14ac:dyDescent="0.25">
      <c r="A629" s="314"/>
      <c r="B629" s="62"/>
      <c r="C629" s="62" t="s">
        <v>1304</v>
      </c>
      <c r="D629" s="62">
        <v>9620</v>
      </c>
      <c r="E629" s="62"/>
      <c r="F629" s="62"/>
      <c r="G629" s="62"/>
      <c r="H629" s="62"/>
      <c r="I629" s="62">
        <v>1100</v>
      </c>
      <c r="J629" s="62"/>
      <c r="K629" s="62"/>
      <c r="L629" s="62"/>
      <c r="M629" s="62"/>
      <c r="N629" s="62"/>
      <c r="O629" s="62"/>
      <c r="P629" s="62"/>
      <c r="Q629" s="62"/>
      <c r="R629" s="62"/>
      <c r="S629" s="62">
        <v>178</v>
      </c>
      <c r="T629" s="62">
        <v>1544</v>
      </c>
      <c r="U629" s="62"/>
      <c r="V629" s="62"/>
      <c r="W629" s="62"/>
      <c r="X629" s="62"/>
      <c r="Y629" s="62">
        <v>4</v>
      </c>
      <c r="Z629" s="62"/>
      <c r="AA629" s="62"/>
      <c r="AB629" s="62"/>
      <c r="AC629" s="62"/>
      <c r="AD629" s="62">
        <v>4136</v>
      </c>
      <c r="AE629" s="62"/>
      <c r="AF629" s="62"/>
      <c r="AG629" s="62"/>
      <c r="AH629" s="62"/>
      <c r="AI629" s="62"/>
      <c r="AJ629" s="62"/>
      <c r="AK629" s="62"/>
      <c r="AL629" s="62">
        <v>2385</v>
      </c>
      <c r="AM629" s="62">
        <v>2995</v>
      </c>
      <c r="AN629" s="62"/>
      <c r="AO629" s="62"/>
      <c r="AP629" s="62"/>
      <c r="AQ629" s="62"/>
      <c r="AR629" s="62"/>
      <c r="AS629" s="62"/>
      <c r="AT629" s="62"/>
      <c r="AU629" s="62"/>
      <c r="AV629" s="62"/>
      <c r="AW629" s="62"/>
      <c r="AX629" s="62">
        <v>80</v>
      </c>
      <c r="AY629" s="62"/>
      <c r="AZ629" s="62"/>
      <c r="BA629" s="62"/>
      <c r="BB629" s="62"/>
      <c r="BC629" s="62"/>
      <c r="BD629" s="62"/>
      <c r="BE629" s="62">
        <v>2600</v>
      </c>
      <c r="BF629" s="62"/>
      <c r="BG629" s="62"/>
      <c r="BH629" s="62"/>
      <c r="BI629" s="62"/>
      <c r="BJ629" s="62">
        <v>23696</v>
      </c>
      <c r="BK629" s="62"/>
      <c r="BL629" s="62"/>
      <c r="BM629" s="62">
        <v>700</v>
      </c>
      <c r="BN629" s="62"/>
      <c r="BO629" s="62">
        <v>731</v>
      </c>
      <c r="BP629" s="62"/>
      <c r="BQ629" s="62"/>
      <c r="BR629" s="62"/>
      <c r="BS629" s="62">
        <v>3062</v>
      </c>
      <c r="BT629" s="62"/>
      <c r="BU629" s="62"/>
      <c r="BV629" s="62"/>
      <c r="BW629" s="62">
        <v>1420</v>
      </c>
      <c r="BX629" s="62"/>
      <c r="BY629" s="62"/>
      <c r="BZ629" s="62"/>
      <c r="CA629" s="62"/>
      <c r="CB629" s="62"/>
      <c r="CC629" s="62"/>
      <c r="CD629" s="62"/>
      <c r="CE629" s="62"/>
      <c r="CF629" s="62"/>
      <c r="CG629" s="62"/>
      <c r="CH629" s="62"/>
    </row>
    <row r="630" spans="1:86" s="11" customFormat="1" ht="15.75" x14ac:dyDescent="0.25">
      <c r="A630" s="314"/>
      <c r="B630" s="62" t="s">
        <v>1305</v>
      </c>
      <c r="C630" s="62" t="s">
        <v>1303</v>
      </c>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row>
    <row r="631" spans="1:86" s="11" customFormat="1" ht="15.75" x14ac:dyDescent="0.25">
      <c r="A631" s="314"/>
      <c r="B631" s="62"/>
      <c r="C631" s="62" t="s">
        <v>1304</v>
      </c>
      <c r="D631" s="62">
        <v>1500</v>
      </c>
      <c r="E631" s="62"/>
      <c r="F631" s="62"/>
      <c r="G631" s="62"/>
      <c r="H631" s="62"/>
      <c r="I631" s="62"/>
      <c r="J631" s="62"/>
      <c r="K631" s="62"/>
      <c r="L631" s="62"/>
      <c r="M631" s="62"/>
      <c r="N631" s="62"/>
      <c r="O631" s="62"/>
      <c r="P631" s="62"/>
      <c r="Q631" s="62"/>
      <c r="R631" s="62"/>
      <c r="S631" s="62"/>
      <c r="T631" s="62">
        <v>500</v>
      </c>
      <c r="U631" s="62"/>
      <c r="V631" s="62"/>
      <c r="W631" s="62"/>
      <c r="X631" s="62"/>
      <c r="Y631" s="62"/>
      <c r="Z631" s="62"/>
      <c r="AA631" s="62"/>
      <c r="AB631" s="62"/>
      <c r="AC631" s="62"/>
      <c r="AD631" s="62">
        <v>1500</v>
      </c>
      <c r="AE631" s="62"/>
      <c r="AF631" s="62"/>
      <c r="AG631" s="62"/>
      <c r="AH631" s="62"/>
      <c r="AI631" s="62">
        <v>2</v>
      </c>
      <c r="AJ631" s="62"/>
      <c r="AK631" s="62"/>
      <c r="AL631" s="62">
        <v>15</v>
      </c>
      <c r="AM631" s="62">
        <v>48</v>
      </c>
      <c r="AN631" s="62"/>
      <c r="AO631" s="62"/>
      <c r="AP631" s="62"/>
      <c r="AQ631" s="62"/>
      <c r="AR631" s="62"/>
      <c r="AS631" s="62"/>
      <c r="AT631" s="62"/>
      <c r="AU631" s="62"/>
      <c r="AV631" s="62"/>
      <c r="AW631" s="62"/>
      <c r="AX631" s="62"/>
      <c r="AY631" s="62"/>
      <c r="AZ631" s="62"/>
      <c r="BA631" s="62"/>
      <c r="BB631" s="62"/>
      <c r="BC631" s="62"/>
      <c r="BD631" s="62"/>
      <c r="BE631" s="62">
        <v>540</v>
      </c>
      <c r="BF631" s="62"/>
      <c r="BG631" s="62"/>
      <c r="BH631" s="62"/>
      <c r="BI631" s="62"/>
      <c r="BJ631" s="62">
        <v>8900</v>
      </c>
      <c r="BK631" s="62"/>
      <c r="BL631" s="62"/>
      <c r="BM631" s="62">
        <v>2000</v>
      </c>
      <c r="BN631" s="62"/>
      <c r="BO631" s="62"/>
      <c r="BP631" s="62"/>
      <c r="BQ631" s="62"/>
      <c r="BR631" s="62"/>
      <c r="BS631" s="62">
        <v>1700</v>
      </c>
      <c r="BT631" s="62"/>
      <c r="BU631" s="62"/>
      <c r="BV631" s="62"/>
      <c r="BW631" s="62"/>
      <c r="BX631" s="62"/>
      <c r="BY631" s="62"/>
      <c r="BZ631" s="62"/>
      <c r="CA631" s="62"/>
      <c r="CB631" s="62"/>
      <c r="CC631" s="62"/>
      <c r="CD631" s="62"/>
      <c r="CE631" s="62"/>
      <c r="CF631" s="62"/>
      <c r="CG631" s="62"/>
      <c r="CH631" s="62"/>
    </row>
    <row r="632" spans="1:86" s="11" customFormat="1" ht="15.75" x14ac:dyDescent="0.25">
      <c r="A632" s="314"/>
      <c r="B632" s="62" t="s">
        <v>1306</v>
      </c>
      <c r="C632" s="62" t="s">
        <v>1303</v>
      </c>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row>
    <row r="633" spans="1:86" s="11" customFormat="1" ht="15.75" x14ac:dyDescent="0.25">
      <c r="A633" s="314"/>
      <c r="B633" s="62"/>
      <c r="C633" s="62" t="s">
        <v>1304</v>
      </c>
      <c r="D633" s="62">
        <v>6789</v>
      </c>
      <c r="E633" s="62">
        <v>1255</v>
      </c>
      <c r="F633" s="62"/>
      <c r="G633" s="62"/>
      <c r="H633" s="62"/>
      <c r="I633" s="62"/>
      <c r="J633" s="62"/>
      <c r="K633" s="62"/>
      <c r="L633" s="62"/>
      <c r="M633" s="62"/>
      <c r="N633" s="62"/>
      <c r="O633" s="62"/>
      <c r="P633" s="62"/>
      <c r="Q633" s="62"/>
      <c r="R633" s="62"/>
      <c r="S633" s="62">
        <v>770</v>
      </c>
      <c r="T633" s="62">
        <v>1850</v>
      </c>
      <c r="U633" s="62"/>
      <c r="V633" s="62"/>
      <c r="W633" s="62"/>
      <c r="X633" s="62"/>
      <c r="Y633" s="62">
        <v>188</v>
      </c>
      <c r="Z633" s="62"/>
      <c r="AA633" s="62"/>
      <c r="AB633" s="62"/>
      <c r="AC633" s="62"/>
      <c r="AD633" s="62">
        <v>5601</v>
      </c>
      <c r="AE633" s="62"/>
      <c r="AF633" s="62"/>
      <c r="AG633" s="62"/>
      <c r="AH633" s="62"/>
      <c r="AI633" s="62">
        <v>1801</v>
      </c>
      <c r="AJ633" s="62"/>
      <c r="AK633" s="62"/>
      <c r="AL633" s="62">
        <v>2403</v>
      </c>
      <c r="AM633" s="62">
        <v>4504</v>
      </c>
      <c r="AN633" s="62"/>
      <c r="AO633" s="62"/>
      <c r="AP633" s="62"/>
      <c r="AQ633" s="62"/>
      <c r="AR633" s="62"/>
      <c r="AS633" s="62"/>
      <c r="AT633" s="62"/>
      <c r="AU633" s="62"/>
      <c r="AV633" s="62"/>
      <c r="AW633" s="62"/>
      <c r="AX633" s="62">
        <v>205</v>
      </c>
      <c r="AY633" s="62"/>
      <c r="AZ633" s="62"/>
      <c r="BA633" s="62"/>
      <c r="BB633" s="62"/>
      <c r="BC633" s="62"/>
      <c r="BD633" s="62"/>
      <c r="BE633" s="62">
        <v>9759</v>
      </c>
      <c r="BF633" s="62"/>
      <c r="BG633" s="62"/>
      <c r="BH633" s="62"/>
      <c r="BI633" s="62"/>
      <c r="BJ633" s="62">
        <v>36068</v>
      </c>
      <c r="BK633" s="62"/>
      <c r="BL633" s="62"/>
      <c r="BM633" s="62">
        <v>1200</v>
      </c>
      <c r="BN633" s="62"/>
      <c r="BO633" s="62">
        <v>1509</v>
      </c>
      <c r="BP633" s="62"/>
      <c r="BQ633" s="62"/>
      <c r="BR633" s="62"/>
      <c r="BS633" s="62">
        <v>5118</v>
      </c>
      <c r="BT633" s="62"/>
      <c r="BU633" s="62"/>
      <c r="BV633" s="62"/>
      <c r="BW633" s="62">
        <v>2263</v>
      </c>
      <c r="BX633" s="62"/>
      <c r="BY633" s="62"/>
      <c r="BZ633" s="62"/>
      <c r="CA633" s="62"/>
      <c r="CB633" s="62"/>
      <c r="CC633" s="62"/>
      <c r="CD633" s="62"/>
      <c r="CE633" s="62"/>
      <c r="CF633" s="62"/>
      <c r="CG633" s="62"/>
      <c r="CH633" s="62"/>
    </row>
    <row r="634" spans="1:86" s="11" customFormat="1" ht="37.5" x14ac:dyDescent="0.3">
      <c r="A634" s="216" t="s">
        <v>7255</v>
      </c>
      <c r="B634" s="62" t="s">
        <v>1305</v>
      </c>
      <c r="C634" s="62" t="s">
        <v>1304</v>
      </c>
      <c r="D634" s="62">
        <v>200</v>
      </c>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v>200</v>
      </c>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row>
    <row r="635" spans="1:86" ht="37.5" x14ac:dyDescent="0.3">
      <c r="A635" s="216" t="s">
        <v>7255</v>
      </c>
      <c r="B635" s="62" t="s">
        <v>1306</v>
      </c>
      <c r="C635" s="62" t="s">
        <v>1304</v>
      </c>
      <c r="D635" s="124">
        <v>3300</v>
      </c>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v>3300</v>
      </c>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row>
    <row r="636" spans="1:86" x14ac:dyDescent="0.3">
      <c r="A636" s="216" t="s">
        <v>7257</v>
      </c>
      <c r="B636" s="62" t="s">
        <v>1302</v>
      </c>
      <c r="C636" s="62" t="s">
        <v>1303</v>
      </c>
      <c r="D636" s="124">
        <v>500</v>
      </c>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v>500</v>
      </c>
      <c r="BG636" s="124"/>
      <c r="BH636" s="124"/>
      <c r="BI636" s="124"/>
      <c r="BJ636" s="124"/>
      <c r="BK636" s="124"/>
      <c r="BL636" s="124"/>
      <c r="BM636" s="124"/>
      <c r="BN636" s="124"/>
      <c r="BO636" s="124"/>
      <c r="BP636" s="124"/>
      <c r="BQ636" s="124"/>
      <c r="BR636" s="124"/>
      <c r="BS636" s="124"/>
      <c r="BT636" s="124"/>
      <c r="BU636" s="124"/>
      <c r="BV636" s="124"/>
      <c r="BW636" s="124"/>
      <c r="BX636" s="124"/>
      <c r="BY636" s="124"/>
      <c r="BZ636" s="124"/>
      <c r="CA636" s="124"/>
      <c r="CB636" s="124"/>
      <c r="CC636" s="124"/>
      <c r="CD636" s="124"/>
      <c r="CE636" s="124"/>
      <c r="CF636" s="124"/>
      <c r="CG636" s="124"/>
      <c r="CH636" s="124"/>
    </row>
    <row r="637" spans="1:86" x14ac:dyDescent="0.3">
      <c r="A637" s="216"/>
      <c r="B637" s="62"/>
      <c r="C637" s="62" t="s">
        <v>1304</v>
      </c>
      <c r="D637" s="124">
        <v>500</v>
      </c>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v>500</v>
      </c>
      <c r="BG637" s="124"/>
      <c r="BH637" s="124"/>
      <c r="BI637" s="124"/>
      <c r="BJ637" s="124"/>
      <c r="BK637" s="124"/>
      <c r="BL637" s="124"/>
      <c r="BM637" s="124"/>
      <c r="BN637" s="124"/>
      <c r="BO637" s="124"/>
      <c r="BP637" s="124"/>
      <c r="BQ637" s="124"/>
      <c r="BR637" s="124"/>
      <c r="BS637" s="124"/>
      <c r="BT637" s="124"/>
      <c r="BU637" s="124"/>
      <c r="BV637" s="124"/>
      <c r="BW637" s="124"/>
      <c r="BX637" s="124"/>
      <c r="BY637" s="124"/>
      <c r="BZ637" s="124"/>
      <c r="CA637" s="124"/>
      <c r="CB637" s="124"/>
      <c r="CC637" s="124"/>
      <c r="CD637" s="124"/>
      <c r="CE637" s="124"/>
      <c r="CF637" s="124"/>
      <c r="CG637" s="124"/>
      <c r="CH637" s="124"/>
    </row>
    <row r="638" spans="1:86" x14ac:dyDescent="0.3">
      <c r="A638" s="216"/>
      <c r="B638" s="62" t="s">
        <v>1305</v>
      </c>
      <c r="C638" s="62" t="s">
        <v>1303</v>
      </c>
      <c r="D638" s="124">
        <v>1000</v>
      </c>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v>500</v>
      </c>
      <c r="BG638" s="124">
        <v>500</v>
      </c>
      <c r="BH638" s="124"/>
      <c r="BI638" s="124"/>
      <c r="BJ638" s="124"/>
      <c r="BK638" s="124"/>
      <c r="BL638" s="124"/>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row>
    <row r="639" spans="1:86" x14ac:dyDescent="0.3">
      <c r="A639" s="216"/>
      <c r="B639" s="62"/>
      <c r="C639" s="62" t="s">
        <v>1304</v>
      </c>
      <c r="D639" s="124">
        <v>3000</v>
      </c>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v>2000</v>
      </c>
      <c r="BG639" s="124">
        <v>1000</v>
      </c>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c r="CF639" s="124"/>
      <c r="CG639" s="124"/>
      <c r="CH639" s="124"/>
    </row>
    <row r="640" spans="1:86" x14ac:dyDescent="0.3">
      <c r="A640" s="216"/>
      <c r="B640" s="62" t="s">
        <v>1306</v>
      </c>
      <c r="C640" s="62" t="s">
        <v>1303</v>
      </c>
      <c r="D640" s="124">
        <v>1000</v>
      </c>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v>1000</v>
      </c>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row>
    <row r="641" spans="1:86" x14ac:dyDescent="0.3">
      <c r="A641" s="216"/>
      <c r="B641" s="62"/>
      <c r="C641" s="62" t="s">
        <v>1304</v>
      </c>
      <c r="D641" s="124">
        <v>6000</v>
      </c>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v>6000</v>
      </c>
      <c r="BG641" s="124"/>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c r="CF641" s="124"/>
      <c r="CG641" s="124"/>
      <c r="CH641" s="124"/>
    </row>
    <row r="642" spans="1:86" ht="37.5" x14ac:dyDescent="0.3">
      <c r="A642" s="216" t="s">
        <v>7259</v>
      </c>
      <c r="B642" s="62" t="s">
        <v>1302</v>
      </c>
      <c r="C642" s="62" t="s">
        <v>1303</v>
      </c>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row>
    <row r="643" spans="1:86" x14ac:dyDescent="0.3">
      <c r="A643" s="216"/>
      <c r="B643" s="62"/>
      <c r="C643" s="62" t="s">
        <v>1304</v>
      </c>
      <c r="D643" s="124">
        <v>500</v>
      </c>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v>500</v>
      </c>
      <c r="BG643" s="124"/>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c r="CF643" s="124"/>
      <c r="CG643" s="124"/>
      <c r="CH643" s="124"/>
    </row>
    <row r="644" spans="1:86" x14ac:dyDescent="0.3">
      <c r="A644" s="216"/>
      <c r="B644" s="62" t="s">
        <v>1305</v>
      </c>
      <c r="C644" s="62" t="s">
        <v>1303</v>
      </c>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c r="BY644" s="124"/>
      <c r="BZ644" s="124"/>
      <c r="CA644" s="124"/>
      <c r="CB644" s="124"/>
      <c r="CC644" s="124"/>
      <c r="CD644" s="124"/>
      <c r="CE644" s="124"/>
      <c r="CF644" s="124"/>
      <c r="CG644" s="124"/>
      <c r="CH644" s="124"/>
    </row>
    <row r="645" spans="1:86" x14ac:dyDescent="0.3">
      <c r="A645" s="216"/>
      <c r="B645" s="62"/>
      <c r="C645" s="62" t="s">
        <v>1304</v>
      </c>
      <c r="D645" s="124">
        <v>3000</v>
      </c>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v>2000</v>
      </c>
      <c r="BG645" s="124">
        <v>1000</v>
      </c>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c r="CF645" s="124"/>
      <c r="CG645" s="124"/>
      <c r="CH645" s="124"/>
    </row>
    <row r="646" spans="1:86" x14ac:dyDescent="0.3">
      <c r="A646" s="216"/>
      <c r="B646" s="62" t="s">
        <v>1306</v>
      </c>
      <c r="C646" s="62" t="s">
        <v>1303</v>
      </c>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row>
    <row r="647" spans="1:86" x14ac:dyDescent="0.3">
      <c r="A647" s="216"/>
      <c r="B647" s="62"/>
      <c r="C647" s="62" t="s">
        <v>1304</v>
      </c>
      <c r="D647" s="124">
        <v>6000</v>
      </c>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v>4000</v>
      </c>
      <c r="BG647" s="124">
        <v>2000</v>
      </c>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c r="CF647" s="124"/>
      <c r="CG647" s="124"/>
      <c r="CH647" s="124"/>
    </row>
    <row r="648" spans="1:86" s="56" customFormat="1" ht="20.25" customHeight="1" x14ac:dyDescent="0.25">
      <c r="A648" s="1685" t="s">
        <v>7594</v>
      </c>
      <c r="B648" s="62" t="s">
        <v>1302</v>
      </c>
      <c r="C648" s="62" t="s">
        <v>1303</v>
      </c>
      <c r="D648" s="62">
        <v>900</v>
      </c>
      <c r="E648" s="62"/>
      <c r="F648" s="62"/>
      <c r="G648" s="62"/>
      <c r="H648" s="62"/>
      <c r="I648" s="62"/>
      <c r="J648" s="62"/>
      <c r="K648" s="62"/>
      <c r="L648" s="62">
        <v>800</v>
      </c>
      <c r="M648" s="62"/>
      <c r="N648" s="62"/>
      <c r="O648" s="62"/>
      <c r="P648" s="62"/>
      <c r="Q648" s="62"/>
      <c r="R648" s="62"/>
      <c r="S648" s="62"/>
      <c r="T648" s="62"/>
      <c r="U648" s="62"/>
      <c r="V648" s="62"/>
      <c r="W648" s="62"/>
      <c r="X648" s="62"/>
      <c r="Y648" s="62">
        <v>8</v>
      </c>
      <c r="Z648" s="62"/>
      <c r="AA648" s="62"/>
      <c r="AB648" s="62"/>
      <c r="AC648" s="62"/>
      <c r="AD648" s="62">
        <v>100</v>
      </c>
      <c r="AE648" s="62"/>
      <c r="AF648" s="62"/>
      <c r="AG648" s="62"/>
      <c r="AH648" s="62"/>
      <c r="AI648" s="62"/>
      <c r="AJ648" s="62"/>
      <c r="AK648" s="62"/>
      <c r="AL648" s="62">
        <v>1800</v>
      </c>
      <c r="AM648" s="62"/>
      <c r="AN648" s="62"/>
      <c r="AO648" s="62"/>
      <c r="AP648" s="62"/>
      <c r="AQ648" s="62">
        <v>9730</v>
      </c>
      <c r="AR648" s="62"/>
      <c r="AS648" s="62"/>
      <c r="AT648" s="62"/>
      <c r="AU648" s="62">
        <v>400</v>
      </c>
      <c r="AV648" s="62">
        <v>25</v>
      </c>
      <c r="AW648" s="62"/>
      <c r="AX648" s="62"/>
      <c r="AY648" s="62"/>
      <c r="AZ648" s="62"/>
      <c r="BA648" s="62"/>
      <c r="BB648" s="62"/>
      <c r="BC648" s="62">
        <v>334</v>
      </c>
      <c r="BD648" s="62"/>
      <c r="BE648" s="62"/>
      <c r="BF648" s="62"/>
      <c r="BG648" s="62"/>
      <c r="BH648" s="62"/>
      <c r="BI648" s="62"/>
      <c r="BJ648" s="62"/>
      <c r="BK648" s="62"/>
      <c r="BL648" s="62"/>
      <c r="BM648" s="62"/>
      <c r="BN648" s="62"/>
      <c r="BO648" s="62"/>
      <c r="BP648" s="62">
        <v>78</v>
      </c>
      <c r="BQ648" s="62"/>
      <c r="BR648" s="62"/>
      <c r="BS648" s="62">
        <v>1830</v>
      </c>
      <c r="BT648" s="62"/>
      <c r="BU648" s="62"/>
      <c r="BV648" s="62"/>
      <c r="BW648" s="62">
        <v>1100</v>
      </c>
      <c r="BX648" s="62"/>
      <c r="BY648" s="62"/>
      <c r="BZ648" s="62"/>
      <c r="CA648" s="62"/>
      <c r="CB648" s="62"/>
      <c r="CC648" s="62"/>
      <c r="CD648" s="62"/>
      <c r="CE648" s="62"/>
      <c r="CF648" s="62"/>
      <c r="CG648" s="62"/>
      <c r="CH648" s="62"/>
    </row>
    <row r="649" spans="1:86" s="56" customFormat="1" ht="15.75" customHeight="1" x14ac:dyDescent="0.25">
      <c r="A649" s="1685"/>
      <c r="B649" s="62"/>
      <c r="C649" s="62" t="s">
        <v>1304</v>
      </c>
      <c r="D649" s="62">
        <v>300</v>
      </c>
      <c r="E649" s="62"/>
      <c r="F649" s="62"/>
      <c r="G649" s="62"/>
      <c r="H649" s="62"/>
      <c r="I649" s="62"/>
      <c r="J649" s="62"/>
      <c r="K649" s="62"/>
      <c r="L649" s="62">
        <v>640</v>
      </c>
      <c r="M649" s="62"/>
      <c r="N649" s="62"/>
      <c r="O649" s="62"/>
      <c r="P649" s="62"/>
      <c r="Q649" s="62"/>
      <c r="R649" s="62"/>
      <c r="S649" s="62"/>
      <c r="T649" s="62"/>
      <c r="U649" s="62"/>
      <c r="V649" s="62"/>
      <c r="W649" s="62"/>
      <c r="X649" s="62"/>
      <c r="Y649" s="62">
        <v>8</v>
      </c>
      <c r="Z649" s="62"/>
      <c r="AA649" s="62"/>
      <c r="AB649" s="62"/>
      <c r="AC649" s="62"/>
      <c r="AD649" s="62">
        <v>400</v>
      </c>
      <c r="AE649" s="62"/>
      <c r="AF649" s="62"/>
      <c r="AG649" s="62"/>
      <c r="AH649" s="62"/>
      <c r="AI649" s="62"/>
      <c r="AJ649" s="62"/>
      <c r="AK649" s="62"/>
      <c r="AL649" s="62">
        <v>1100</v>
      </c>
      <c r="AM649" s="62"/>
      <c r="AN649" s="62"/>
      <c r="AO649" s="62"/>
      <c r="AP649" s="62"/>
      <c r="AQ649" s="62"/>
      <c r="AR649" s="62"/>
      <c r="AS649" s="62"/>
      <c r="AT649" s="62"/>
      <c r="AU649" s="62">
        <v>5622</v>
      </c>
      <c r="AV649" s="62">
        <v>6554</v>
      </c>
      <c r="AW649" s="62"/>
      <c r="AX649" s="62"/>
      <c r="AY649" s="62"/>
      <c r="AZ649" s="62"/>
      <c r="BA649" s="62"/>
      <c r="BB649" s="62"/>
      <c r="BC649" s="62"/>
      <c r="BD649" s="62"/>
      <c r="BE649" s="62">
        <v>2334</v>
      </c>
      <c r="BF649" s="62">
        <v>2332</v>
      </c>
      <c r="BG649" s="62"/>
      <c r="BH649" s="62"/>
      <c r="BI649" s="62"/>
      <c r="BJ649" s="62">
        <v>6930</v>
      </c>
      <c r="BK649" s="62"/>
      <c r="BL649" s="62"/>
      <c r="BM649" s="62">
        <v>1947</v>
      </c>
      <c r="BN649" s="62"/>
      <c r="BO649" s="62"/>
      <c r="BP649" s="62">
        <v>4015</v>
      </c>
      <c r="BQ649" s="62"/>
      <c r="BR649" s="62"/>
      <c r="BS649" s="62">
        <v>2368</v>
      </c>
      <c r="BT649" s="62"/>
      <c r="BU649" s="62"/>
      <c r="BV649" s="62"/>
      <c r="BW649" s="62">
        <v>500</v>
      </c>
      <c r="BX649" s="62"/>
      <c r="BY649" s="62"/>
      <c r="BZ649" s="62"/>
      <c r="CA649" s="62"/>
      <c r="CB649" s="62"/>
      <c r="CC649" s="62"/>
      <c r="CD649" s="62"/>
      <c r="CE649" s="62"/>
      <c r="CF649" s="62"/>
      <c r="CG649" s="62"/>
      <c r="CH649" s="62"/>
    </row>
    <row r="650" spans="1:86" s="56" customFormat="1" ht="15.75" x14ac:dyDescent="0.25">
      <c r="A650" s="1685"/>
      <c r="B650" s="62" t="s">
        <v>1305</v>
      </c>
      <c r="C650" s="62" t="s">
        <v>1303</v>
      </c>
      <c r="D650" s="62"/>
      <c r="E650" s="62"/>
      <c r="F650" s="62"/>
      <c r="G650" s="62"/>
      <c r="H650" s="62"/>
      <c r="I650" s="62"/>
      <c r="J650" s="62"/>
      <c r="K650" s="62"/>
      <c r="L650" s="62"/>
      <c r="M650" s="62"/>
      <c r="N650" s="62"/>
      <c r="O650" s="62"/>
      <c r="P650" s="62"/>
      <c r="Q650" s="62"/>
      <c r="R650" s="62"/>
      <c r="S650" s="62"/>
      <c r="T650" s="62"/>
      <c r="U650" s="62"/>
      <c r="V650" s="62"/>
      <c r="W650" s="62"/>
      <c r="X650" s="62"/>
      <c r="Y650" s="62">
        <v>8</v>
      </c>
      <c r="Z650" s="62"/>
      <c r="AA650" s="62"/>
      <c r="AB650" s="62"/>
      <c r="AC650" s="62"/>
      <c r="AD650" s="62">
        <v>6</v>
      </c>
      <c r="AE650" s="62"/>
      <c r="AF650" s="62"/>
      <c r="AG650" s="62"/>
      <c r="AH650" s="62"/>
      <c r="AI650" s="62"/>
      <c r="AJ650" s="62"/>
      <c r="AK650" s="62"/>
      <c r="AL650" s="62">
        <v>65</v>
      </c>
      <c r="AM650" s="62"/>
      <c r="AN650" s="62"/>
      <c r="AO650" s="62"/>
      <c r="AP650" s="62"/>
      <c r="AQ650" s="62">
        <v>4550</v>
      </c>
      <c r="AR650" s="62"/>
      <c r="AS650" s="62"/>
      <c r="AT650" s="62"/>
      <c r="AU650" s="62"/>
      <c r="AV650" s="62"/>
      <c r="AW650" s="62"/>
      <c r="AX650" s="62"/>
      <c r="AY650" s="62"/>
      <c r="AZ650" s="62"/>
      <c r="BA650" s="62"/>
      <c r="BB650" s="62"/>
      <c r="BC650" s="62">
        <v>102</v>
      </c>
      <c r="BD650" s="62"/>
      <c r="BE650" s="62"/>
      <c r="BF650" s="62"/>
      <c r="BG650" s="62"/>
      <c r="BH650" s="62"/>
      <c r="BI650" s="62"/>
      <c r="BJ650" s="62"/>
      <c r="BK650" s="62"/>
      <c r="BL650" s="62"/>
      <c r="BM650" s="62"/>
      <c r="BN650" s="62"/>
      <c r="BO650" s="62"/>
      <c r="BP650" s="62"/>
      <c r="BQ650" s="62"/>
      <c r="BR650" s="62"/>
      <c r="BS650" s="62">
        <v>68</v>
      </c>
      <c r="BT650" s="62"/>
      <c r="BU650" s="62"/>
      <c r="BV650" s="62"/>
      <c r="BW650" s="62"/>
      <c r="BX650" s="62"/>
      <c r="BY650" s="62"/>
      <c r="BZ650" s="62"/>
      <c r="CA650" s="62"/>
      <c r="CB650" s="62"/>
      <c r="CC650" s="62"/>
      <c r="CD650" s="62"/>
      <c r="CE650" s="62"/>
      <c r="CF650" s="62"/>
      <c r="CG650" s="62"/>
      <c r="CH650" s="62"/>
    </row>
    <row r="651" spans="1:86" s="56" customFormat="1" ht="15.75" x14ac:dyDescent="0.25">
      <c r="A651" s="1685"/>
      <c r="B651" s="62"/>
      <c r="C651" s="62" t="s">
        <v>1304</v>
      </c>
      <c r="D651" s="62"/>
      <c r="E651" s="62"/>
      <c r="F651" s="62"/>
      <c r="G651" s="62"/>
      <c r="H651" s="62"/>
      <c r="I651" s="62"/>
      <c r="J651" s="62"/>
      <c r="K651" s="62"/>
      <c r="L651" s="62"/>
      <c r="M651" s="62"/>
      <c r="N651" s="62"/>
      <c r="O651" s="62"/>
      <c r="P651" s="62"/>
      <c r="Q651" s="62"/>
      <c r="R651" s="62"/>
      <c r="S651" s="62"/>
      <c r="T651" s="62"/>
      <c r="U651" s="62"/>
      <c r="V651" s="62"/>
      <c r="W651" s="62"/>
      <c r="X651" s="62"/>
      <c r="Y651" s="62">
        <v>8</v>
      </c>
      <c r="Z651" s="62"/>
      <c r="AA651" s="62"/>
      <c r="AB651" s="62"/>
      <c r="AC651" s="62"/>
      <c r="AD651" s="62">
        <v>394</v>
      </c>
      <c r="AE651" s="62"/>
      <c r="AF651" s="62"/>
      <c r="AG651" s="62"/>
      <c r="AH651" s="62"/>
      <c r="AI651" s="62"/>
      <c r="AJ651" s="62"/>
      <c r="AK651" s="62"/>
      <c r="AL651" s="62">
        <v>187</v>
      </c>
      <c r="AM651" s="62"/>
      <c r="AN651" s="62"/>
      <c r="AO651" s="62"/>
      <c r="AP651" s="62"/>
      <c r="AQ651" s="62"/>
      <c r="AR651" s="62"/>
      <c r="AS651" s="62"/>
      <c r="AT651" s="62"/>
      <c r="AU651" s="62"/>
      <c r="AV651" s="62"/>
      <c r="AW651" s="62"/>
      <c r="AX651" s="62"/>
      <c r="AY651" s="62"/>
      <c r="AZ651" s="62"/>
      <c r="BA651" s="62"/>
      <c r="BB651" s="62"/>
      <c r="BC651" s="62"/>
      <c r="BD651" s="62"/>
      <c r="BE651" s="62">
        <v>714</v>
      </c>
      <c r="BF651" s="62">
        <v>714</v>
      </c>
      <c r="BG651" s="62"/>
      <c r="BH651" s="62"/>
      <c r="BI651" s="62"/>
      <c r="BJ651" s="62">
        <v>7150</v>
      </c>
      <c r="BK651" s="62"/>
      <c r="BL651" s="62"/>
      <c r="BM651" s="62"/>
      <c r="BN651" s="62"/>
      <c r="BO651" s="62"/>
      <c r="BP651" s="62"/>
      <c r="BQ651" s="62"/>
      <c r="BR651" s="62"/>
      <c r="BS651" s="62">
        <v>1060</v>
      </c>
      <c r="BT651" s="62"/>
      <c r="BU651" s="62"/>
      <c r="BV651" s="62"/>
      <c r="BW651" s="62"/>
      <c r="BX651" s="62"/>
      <c r="BY651" s="62"/>
      <c r="BZ651" s="62"/>
      <c r="CA651" s="62"/>
      <c r="CB651" s="62"/>
      <c r="CC651" s="62"/>
      <c r="CD651" s="62"/>
      <c r="CE651" s="62"/>
      <c r="CF651" s="62"/>
      <c r="CG651" s="62"/>
      <c r="CH651" s="62"/>
    </row>
    <row r="652" spans="1:86" s="56" customFormat="1" ht="15.75" x14ac:dyDescent="0.25">
      <c r="A652" s="1685"/>
      <c r="B652" s="62" t="s">
        <v>1306</v>
      </c>
      <c r="C652" s="62" t="s">
        <v>1303</v>
      </c>
      <c r="D652" s="62">
        <v>50</v>
      </c>
      <c r="E652" s="62"/>
      <c r="F652" s="62"/>
      <c r="G652" s="62"/>
      <c r="H652" s="62"/>
      <c r="I652" s="62"/>
      <c r="J652" s="62"/>
      <c r="K652" s="62"/>
      <c r="L652" s="62">
        <v>490</v>
      </c>
      <c r="M652" s="62"/>
      <c r="N652" s="62"/>
      <c r="O652" s="62"/>
      <c r="P652" s="62"/>
      <c r="Q652" s="62"/>
      <c r="R652" s="62"/>
      <c r="S652" s="62"/>
      <c r="T652" s="62"/>
      <c r="U652" s="62"/>
      <c r="V652" s="62"/>
      <c r="W652" s="62"/>
      <c r="X652" s="62"/>
      <c r="Y652" s="62">
        <v>8</v>
      </c>
      <c r="Z652" s="62"/>
      <c r="AA652" s="62"/>
      <c r="AB652" s="62"/>
      <c r="AC652" s="62"/>
      <c r="AD652" s="62">
        <v>157</v>
      </c>
      <c r="AE652" s="62"/>
      <c r="AF652" s="62"/>
      <c r="AG652" s="62"/>
      <c r="AH652" s="62"/>
      <c r="AI652" s="62"/>
      <c r="AJ652" s="62"/>
      <c r="AK652" s="62"/>
      <c r="AL652" s="62">
        <v>618</v>
      </c>
      <c r="AM652" s="62"/>
      <c r="AN652" s="62"/>
      <c r="AO652" s="62"/>
      <c r="AP652" s="62"/>
      <c r="AQ652" s="62">
        <v>10339</v>
      </c>
      <c r="AR652" s="62"/>
      <c r="AS652" s="62"/>
      <c r="AT652" s="62"/>
      <c r="AU652" s="62">
        <v>700</v>
      </c>
      <c r="AV652" s="62"/>
      <c r="AW652" s="62"/>
      <c r="AX652" s="62"/>
      <c r="AY652" s="62"/>
      <c r="AZ652" s="62"/>
      <c r="BA652" s="62"/>
      <c r="BB652" s="62"/>
      <c r="BC652" s="62">
        <v>1005</v>
      </c>
      <c r="BD652" s="62"/>
      <c r="BE652" s="62"/>
      <c r="BF652" s="62"/>
      <c r="BG652" s="62"/>
      <c r="BH652" s="62"/>
      <c r="BI652" s="62"/>
      <c r="BJ652" s="62"/>
      <c r="BK652" s="62"/>
      <c r="BL652" s="62"/>
      <c r="BM652" s="62"/>
      <c r="BN652" s="62"/>
      <c r="BO652" s="62"/>
      <c r="BP652" s="62"/>
      <c r="BQ652" s="62"/>
      <c r="BR652" s="62"/>
      <c r="BS652" s="62">
        <v>210</v>
      </c>
      <c r="BT652" s="62"/>
      <c r="BU652" s="62"/>
      <c r="BV652" s="62"/>
      <c r="BW652" s="62">
        <v>255</v>
      </c>
      <c r="BX652" s="62"/>
      <c r="BY652" s="62"/>
      <c r="BZ652" s="62"/>
      <c r="CA652" s="62"/>
      <c r="CB652" s="62"/>
      <c r="CC652" s="62"/>
      <c r="CD652" s="62"/>
      <c r="CE652" s="62"/>
      <c r="CF652" s="62"/>
      <c r="CG652" s="62"/>
      <c r="CH652" s="62"/>
    </row>
    <row r="653" spans="1:86" s="56" customFormat="1" ht="15.75" x14ac:dyDescent="0.25">
      <c r="A653" s="1685"/>
      <c r="B653" s="62"/>
      <c r="C653" s="62" t="s">
        <v>1304</v>
      </c>
      <c r="D653" s="62">
        <v>1250</v>
      </c>
      <c r="E653" s="62"/>
      <c r="F653" s="62"/>
      <c r="G653" s="62"/>
      <c r="H653" s="62"/>
      <c r="I653" s="62"/>
      <c r="J653" s="62"/>
      <c r="K653" s="62"/>
      <c r="L653" s="62">
        <v>610</v>
      </c>
      <c r="M653" s="62"/>
      <c r="N653" s="62"/>
      <c r="O653" s="62"/>
      <c r="P653" s="62"/>
      <c r="Q653" s="62"/>
      <c r="R653" s="62"/>
      <c r="S653" s="62"/>
      <c r="T653" s="62"/>
      <c r="U653" s="62"/>
      <c r="V653" s="62"/>
      <c r="W653" s="62"/>
      <c r="X653" s="62"/>
      <c r="Y653" s="62">
        <v>8</v>
      </c>
      <c r="Z653" s="62"/>
      <c r="AA653" s="62"/>
      <c r="AB653" s="62"/>
      <c r="AC653" s="62"/>
      <c r="AD653" s="62">
        <v>1116</v>
      </c>
      <c r="AE653" s="62"/>
      <c r="AF653" s="62"/>
      <c r="AG653" s="62"/>
      <c r="AH653" s="62"/>
      <c r="AI653" s="62">
        <v>700</v>
      </c>
      <c r="AJ653" s="62"/>
      <c r="AK653" s="62"/>
      <c r="AL653" s="62">
        <v>942</v>
      </c>
      <c r="AM653" s="62"/>
      <c r="AN653" s="62"/>
      <c r="AO653" s="62"/>
      <c r="AP653" s="62"/>
      <c r="AQ653" s="62"/>
      <c r="AR653" s="62"/>
      <c r="AS653" s="62"/>
      <c r="AT653" s="62"/>
      <c r="AU653" s="62">
        <v>856</v>
      </c>
      <c r="AV653" s="62">
        <v>50</v>
      </c>
      <c r="AW653" s="62"/>
      <c r="AX653" s="62"/>
      <c r="AY653" s="62"/>
      <c r="AZ653" s="62"/>
      <c r="BA653" s="62"/>
      <c r="BB653" s="62"/>
      <c r="BC653" s="62"/>
      <c r="BD653" s="62"/>
      <c r="BE653" s="62">
        <v>7036</v>
      </c>
      <c r="BF653" s="62">
        <v>7035</v>
      </c>
      <c r="BG653" s="62"/>
      <c r="BH653" s="62"/>
      <c r="BI653" s="62"/>
      <c r="BJ653" s="62">
        <v>16247</v>
      </c>
      <c r="BK653" s="62"/>
      <c r="BL653" s="62"/>
      <c r="BM653" s="62"/>
      <c r="BN653" s="62"/>
      <c r="BO653" s="62"/>
      <c r="BP653" s="62">
        <v>562</v>
      </c>
      <c r="BQ653" s="62"/>
      <c r="BR653" s="62"/>
      <c r="BS653" s="62">
        <v>2290</v>
      </c>
      <c r="BT653" s="62"/>
      <c r="BU653" s="62"/>
      <c r="BV653" s="62"/>
      <c r="BW653" s="62">
        <v>445</v>
      </c>
      <c r="BX653" s="62"/>
      <c r="BY653" s="62"/>
      <c r="BZ653" s="62"/>
      <c r="CA653" s="62"/>
      <c r="CB653" s="62"/>
      <c r="CC653" s="62"/>
      <c r="CD653" s="62"/>
      <c r="CE653" s="62"/>
      <c r="CF653" s="62"/>
      <c r="CG653" s="62"/>
      <c r="CH653" s="62"/>
    </row>
    <row r="654" spans="1:86" s="56" customFormat="1" ht="15.75" x14ac:dyDescent="0.25">
      <c r="A654" s="1685"/>
      <c r="B654" s="62" t="s">
        <v>1307</v>
      </c>
      <c r="C654" s="62" t="s">
        <v>1303</v>
      </c>
      <c r="D654" s="62"/>
      <c r="E654" s="62"/>
      <c r="F654" s="62"/>
      <c r="G654" s="62"/>
      <c r="H654" s="62"/>
      <c r="I654" s="62"/>
      <c r="J654" s="62"/>
      <c r="K654" s="62"/>
      <c r="L654" s="62"/>
      <c r="M654" s="62"/>
      <c r="N654" s="62"/>
      <c r="O654" s="62"/>
      <c r="P654" s="62"/>
      <c r="Q654" s="62"/>
      <c r="R654" s="62"/>
      <c r="S654" s="62"/>
      <c r="T654" s="62"/>
      <c r="U654" s="62"/>
      <c r="V654" s="62"/>
      <c r="W654" s="62"/>
      <c r="X654" s="62"/>
      <c r="Y654" s="62">
        <v>8</v>
      </c>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row>
    <row r="655" spans="1:86" s="56" customFormat="1" ht="13.5" customHeight="1" x14ac:dyDescent="0.25">
      <c r="A655" s="1685"/>
      <c r="B655" s="62"/>
      <c r="C655" s="62" t="s">
        <v>1304</v>
      </c>
      <c r="D655" s="62"/>
      <c r="E655" s="62"/>
      <c r="F655" s="62"/>
      <c r="G655" s="62"/>
      <c r="H655" s="62"/>
      <c r="I655" s="62"/>
      <c r="J655" s="62"/>
      <c r="K655" s="62"/>
      <c r="L655" s="62"/>
      <c r="M655" s="62"/>
      <c r="N655" s="62"/>
      <c r="O655" s="62"/>
      <c r="P655" s="62"/>
      <c r="Q655" s="62"/>
      <c r="R655" s="62"/>
      <c r="S655" s="62"/>
      <c r="T655" s="62"/>
      <c r="U655" s="62"/>
      <c r="V655" s="62"/>
      <c r="W655" s="62"/>
      <c r="X655" s="62"/>
      <c r="Y655" s="62">
        <v>6</v>
      </c>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row>
    <row r="656" spans="1:86" s="11" customFormat="1" ht="31.5" x14ac:dyDescent="0.25">
      <c r="A656" s="314" t="s">
        <v>7465</v>
      </c>
      <c r="B656" s="62" t="s">
        <v>1302</v>
      </c>
      <c r="C656" s="62" t="s">
        <v>7466</v>
      </c>
      <c r="D656" s="62">
        <v>464</v>
      </c>
      <c r="E656" s="62"/>
      <c r="F656" s="62"/>
      <c r="G656" s="62"/>
      <c r="H656" s="62"/>
      <c r="I656" s="62"/>
      <c r="J656" s="62"/>
      <c r="K656" s="62"/>
      <c r="L656" s="62">
        <v>420</v>
      </c>
      <c r="M656" s="62"/>
      <c r="N656" s="62"/>
      <c r="O656" s="62"/>
      <c r="P656" s="62"/>
      <c r="Q656" s="62"/>
      <c r="R656" s="62"/>
      <c r="S656" s="62">
        <v>1400</v>
      </c>
      <c r="T656" s="62">
        <v>155</v>
      </c>
      <c r="U656" s="62"/>
      <c r="V656" s="62"/>
      <c r="W656" s="62"/>
      <c r="X656" s="62"/>
      <c r="Y656" s="62"/>
      <c r="Z656" s="62"/>
      <c r="AA656" s="62"/>
      <c r="AB656" s="62"/>
      <c r="AC656" s="62"/>
      <c r="AD656" s="62">
        <v>1925</v>
      </c>
      <c r="AE656" s="62"/>
      <c r="AF656" s="62"/>
      <c r="AG656" s="62"/>
      <c r="AH656" s="62"/>
      <c r="AI656" s="62">
        <v>115</v>
      </c>
      <c r="AJ656" s="62"/>
      <c r="AK656" s="62"/>
      <c r="AL656" s="62">
        <v>1845</v>
      </c>
      <c r="AM656" s="62">
        <v>2082</v>
      </c>
      <c r="AN656" s="62"/>
      <c r="AO656" s="62"/>
      <c r="AP656" s="62"/>
      <c r="AQ656" s="62">
        <v>10532</v>
      </c>
      <c r="AR656" s="62"/>
      <c r="AS656" s="62"/>
      <c r="AT656" s="62"/>
      <c r="AU656" s="62"/>
      <c r="AV656" s="62"/>
      <c r="AW656" s="62"/>
      <c r="AX656" s="62"/>
      <c r="AY656" s="62"/>
      <c r="AZ656" s="62"/>
      <c r="BA656" s="62"/>
      <c r="BB656" s="62"/>
      <c r="BC656" s="62">
        <v>2586</v>
      </c>
      <c r="BD656" s="62"/>
      <c r="BE656" s="62"/>
      <c r="BF656" s="62"/>
      <c r="BG656" s="62"/>
      <c r="BH656" s="62"/>
      <c r="BI656" s="62"/>
      <c r="BJ656" s="62"/>
      <c r="BK656" s="62"/>
      <c r="BL656" s="62"/>
      <c r="BM656" s="62">
        <v>1132</v>
      </c>
      <c r="BN656" s="62"/>
      <c r="BO656" s="62">
        <v>590</v>
      </c>
      <c r="BP656" s="62"/>
      <c r="BQ656" s="62"/>
      <c r="BR656" s="62"/>
      <c r="BS656" s="62">
        <v>668</v>
      </c>
      <c r="BT656" s="62"/>
      <c r="BU656" s="62"/>
      <c r="BV656" s="62"/>
      <c r="BW656" s="62">
        <v>1072</v>
      </c>
      <c r="BX656" s="62"/>
      <c r="BY656" s="62"/>
      <c r="BZ656" s="62"/>
      <c r="CA656" s="62"/>
      <c r="CB656" s="62"/>
      <c r="CC656" s="62"/>
      <c r="CD656" s="62"/>
      <c r="CE656" s="62"/>
      <c r="CF656" s="62"/>
      <c r="CG656" s="62"/>
      <c r="CH656" s="62"/>
    </row>
    <row r="657" spans="1:87" s="11" customFormat="1" ht="15.75" x14ac:dyDescent="0.25">
      <c r="A657" s="314"/>
      <c r="B657" s="62"/>
      <c r="C657" s="62" t="s">
        <v>7467</v>
      </c>
      <c r="D657" s="62">
        <v>2170</v>
      </c>
      <c r="E657" s="62"/>
      <c r="F657" s="62"/>
      <c r="G657" s="62"/>
      <c r="H657" s="62"/>
      <c r="I657" s="62">
        <v>1427</v>
      </c>
      <c r="J657" s="62"/>
      <c r="K657" s="62"/>
      <c r="L657" s="62">
        <v>1575</v>
      </c>
      <c r="M657" s="62"/>
      <c r="N657" s="62"/>
      <c r="O657" s="62"/>
      <c r="P657" s="62"/>
      <c r="Q657" s="62"/>
      <c r="R657" s="62"/>
      <c r="S657" s="62">
        <v>1382</v>
      </c>
      <c r="T657" s="62">
        <v>1120</v>
      </c>
      <c r="U657" s="62"/>
      <c r="V657" s="62"/>
      <c r="W657" s="62"/>
      <c r="X657" s="62"/>
      <c r="Y657" s="62">
        <v>14</v>
      </c>
      <c r="Z657" s="62"/>
      <c r="AA657" s="62"/>
      <c r="AB657" s="62"/>
      <c r="AC657" s="62"/>
      <c r="AD657" s="62">
        <v>3609</v>
      </c>
      <c r="AE657" s="62"/>
      <c r="AF657" s="62"/>
      <c r="AG657" s="62"/>
      <c r="AH657" s="62"/>
      <c r="AI657" s="62">
        <v>728</v>
      </c>
      <c r="AJ657" s="62"/>
      <c r="AK657" s="62"/>
      <c r="AL657" s="62">
        <v>2005</v>
      </c>
      <c r="AM657" s="62">
        <v>2594</v>
      </c>
      <c r="AN657" s="62"/>
      <c r="AO657" s="62"/>
      <c r="AP657" s="62"/>
      <c r="AQ657" s="62"/>
      <c r="AR657" s="62"/>
      <c r="AS657" s="62"/>
      <c r="AT657" s="62"/>
      <c r="AU657" s="62"/>
      <c r="AV657" s="62"/>
      <c r="AW657" s="62"/>
      <c r="AX657" s="62"/>
      <c r="AY657" s="62"/>
      <c r="AZ657" s="62"/>
      <c r="BA657" s="62"/>
      <c r="BB657" s="62"/>
      <c r="BC657" s="62"/>
      <c r="BD657" s="62">
        <v>1080</v>
      </c>
      <c r="BE657" s="62"/>
      <c r="BF657" s="62">
        <v>580</v>
      </c>
      <c r="BG657" s="62"/>
      <c r="BH657" s="62"/>
      <c r="BI657" s="62"/>
      <c r="BJ657" s="62">
        <v>9734</v>
      </c>
      <c r="BK657" s="62"/>
      <c r="BL657" s="62"/>
      <c r="BM657" s="62">
        <v>3263</v>
      </c>
      <c r="BN657" s="62"/>
      <c r="BO657" s="62">
        <v>434</v>
      </c>
      <c r="BP657" s="62"/>
      <c r="BQ657" s="62"/>
      <c r="BR657" s="62"/>
      <c r="BS657" s="62">
        <v>1786</v>
      </c>
      <c r="BT657" s="62"/>
      <c r="BU657" s="62"/>
      <c r="BV657" s="62"/>
      <c r="BW657" s="62">
        <v>1138</v>
      </c>
      <c r="BX657" s="62"/>
      <c r="BY657" s="62"/>
      <c r="BZ657" s="62"/>
      <c r="CA657" s="62"/>
      <c r="CB657" s="62"/>
      <c r="CC657" s="62"/>
      <c r="CD657" s="62"/>
      <c r="CE657" s="62"/>
      <c r="CF657" s="62"/>
      <c r="CG657" s="62"/>
      <c r="CH657" s="62"/>
    </row>
    <row r="658" spans="1:87" s="11" customFormat="1" ht="15.75" x14ac:dyDescent="0.25">
      <c r="A658" s="314"/>
      <c r="B658" s="62" t="s">
        <v>1305</v>
      </c>
      <c r="C658" s="62" t="s">
        <v>7468</v>
      </c>
      <c r="D658" s="62"/>
      <c r="E658" s="62"/>
      <c r="F658" s="62"/>
      <c r="G658" s="62"/>
      <c r="H658" s="62"/>
      <c r="I658" s="62"/>
      <c r="J658" s="62"/>
      <c r="K658" s="62"/>
      <c r="L658" s="62"/>
      <c r="M658" s="62"/>
      <c r="N658" s="62"/>
      <c r="O658" s="62"/>
      <c r="P658" s="62"/>
      <c r="Q658" s="62"/>
      <c r="R658" s="62"/>
      <c r="S658" s="62">
        <v>1</v>
      </c>
      <c r="T658" s="62"/>
      <c r="U658" s="62"/>
      <c r="V658" s="62"/>
      <c r="W658" s="62"/>
      <c r="X658" s="62"/>
      <c r="Y658" s="62"/>
      <c r="Z658" s="62"/>
      <c r="AA658" s="62"/>
      <c r="AB658" s="62"/>
      <c r="AC658" s="62"/>
      <c r="AD658" s="62">
        <v>10</v>
      </c>
      <c r="AE658" s="62"/>
      <c r="AF658" s="62"/>
      <c r="AG658" s="62"/>
      <c r="AH658" s="62"/>
      <c r="AI658" s="62"/>
      <c r="AJ658" s="62"/>
      <c r="AK658" s="62"/>
      <c r="AL658" s="62">
        <v>1</v>
      </c>
      <c r="AM658" s="62">
        <v>1</v>
      </c>
      <c r="AN658" s="62"/>
      <c r="AO658" s="62"/>
      <c r="AP658" s="62"/>
      <c r="AQ658" s="62">
        <v>2438</v>
      </c>
      <c r="AR658" s="62"/>
      <c r="AS658" s="62"/>
      <c r="AT658" s="62"/>
      <c r="AU658" s="62"/>
      <c r="AV658" s="62"/>
      <c r="AW658" s="62"/>
      <c r="AX658" s="62"/>
      <c r="AY658" s="62"/>
      <c r="AZ658" s="62"/>
      <c r="BA658" s="62"/>
      <c r="BB658" s="62"/>
      <c r="BC658" s="62">
        <v>750</v>
      </c>
      <c r="BD658" s="62"/>
      <c r="BE658" s="62"/>
      <c r="BF658" s="62"/>
      <c r="BG658" s="62"/>
      <c r="BH658" s="62"/>
      <c r="BI658" s="62"/>
      <c r="BJ658" s="62"/>
      <c r="BK658" s="62"/>
      <c r="BL658" s="62"/>
      <c r="BM658" s="62">
        <v>3</v>
      </c>
      <c r="BN658" s="62"/>
      <c r="BO658" s="62">
        <v>3</v>
      </c>
      <c r="BP658" s="62"/>
      <c r="BQ658" s="62"/>
      <c r="BR658" s="62"/>
      <c r="BS658" s="62">
        <v>51</v>
      </c>
      <c r="BT658" s="62"/>
      <c r="BU658" s="62"/>
      <c r="BV658" s="62"/>
      <c r="BW658" s="62"/>
      <c r="BX658" s="62"/>
      <c r="BY658" s="62"/>
      <c r="BZ658" s="62"/>
      <c r="CA658" s="62"/>
      <c r="CB658" s="62"/>
      <c r="CC658" s="62"/>
      <c r="CD658" s="62"/>
      <c r="CE658" s="62"/>
      <c r="CF658" s="62"/>
      <c r="CG658" s="62"/>
      <c r="CH658" s="62"/>
    </row>
    <row r="659" spans="1:87" s="11" customFormat="1" ht="15.75" x14ac:dyDescent="0.25">
      <c r="A659" s="314"/>
      <c r="B659" s="62"/>
      <c r="C659" s="62" t="s">
        <v>7469</v>
      </c>
      <c r="D659" s="62"/>
      <c r="E659" s="62"/>
      <c r="F659" s="62"/>
      <c r="G659" s="62"/>
      <c r="H659" s="62"/>
      <c r="I659" s="62"/>
      <c r="J659" s="62"/>
      <c r="K659" s="62"/>
      <c r="L659" s="62"/>
      <c r="M659" s="62"/>
      <c r="N659" s="62"/>
      <c r="O659" s="62"/>
      <c r="P659" s="62"/>
      <c r="Q659" s="62"/>
      <c r="R659" s="62"/>
      <c r="S659" s="62">
        <v>4</v>
      </c>
      <c r="T659" s="62">
        <v>1</v>
      </c>
      <c r="U659" s="62"/>
      <c r="V659" s="62"/>
      <c r="W659" s="62"/>
      <c r="X659" s="62"/>
      <c r="Y659" s="62"/>
      <c r="Z659" s="62"/>
      <c r="AA659" s="62"/>
      <c r="AB659" s="62"/>
      <c r="AC659" s="62"/>
      <c r="AD659" s="62">
        <v>18</v>
      </c>
      <c r="AE659" s="62"/>
      <c r="AF659" s="62"/>
      <c r="AG659" s="62"/>
      <c r="AH659" s="62"/>
      <c r="AI659" s="62">
        <v>1</v>
      </c>
      <c r="AJ659" s="62"/>
      <c r="AK659" s="62"/>
      <c r="AL659" s="62">
        <v>1</v>
      </c>
      <c r="AM659" s="62"/>
      <c r="AN659" s="62"/>
      <c r="AO659" s="62"/>
      <c r="AP659" s="62"/>
      <c r="AQ659" s="62"/>
      <c r="AR659" s="62"/>
      <c r="AS659" s="62"/>
      <c r="AT659" s="62"/>
      <c r="AU659" s="62"/>
      <c r="AV659" s="62"/>
      <c r="AW659" s="62"/>
      <c r="AX659" s="62"/>
      <c r="AY659" s="62"/>
      <c r="AZ659" s="62"/>
      <c r="BA659" s="62"/>
      <c r="BB659" s="62"/>
      <c r="BC659" s="62"/>
      <c r="BD659" s="62">
        <v>3575</v>
      </c>
      <c r="BE659" s="62"/>
      <c r="BF659" s="62"/>
      <c r="BG659" s="62"/>
      <c r="BH659" s="62"/>
      <c r="BI659" s="62"/>
      <c r="BJ659" s="62">
        <v>7242</v>
      </c>
      <c r="BK659" s="62"/>
      <c r="BL659" s="62"/>
      <c r="BM659" s="62">
        <v>26</v>
      </c>
      <c r="BN659" s="62"/>
      <c r="BO659" s="62">
        <v>23</v>
      </c>
      <c r="BP659" s="62"/>
      <c r="BQ659" s="62"/>
      <c r="BR659" s="62"/>
      <c r="BS659" s="62">
        <v>570</v>
      </c>
      <c r="BT659" s="62"/>
      <c r="BU659" s="62"/>
      <c r="BV659" s="62"/>
      <c r="BW659" s="62">
        <v>1</v>
      </c>
      <c r="BX659" s="62"/>
      <c r="BY659" s="62"/>
      <c r="BZ659" s="62"/>
      <c r="CA659" s="62"/>
      <c r="CB659" s="62"/>
      <c r="CC659" s="62"/>
      <c r="CD659" s="62"/>
      <c r="CE659" s="62"/>
      <c r="CF659" s="62"/>
      <c r="CG659" s="62"/>
      <c r="CH659" s="62"/>
    </row>
    <row r="660" spans="1:87" s="11" customFormat="1" ht="15.75" x14ac:dyDescent="0.25">
      <c r="A660" s="314"/>
      <c r="B660" s="62" t="s">
        <v>1306</v>
      </c>
      <c r="C660" s="62" t="s">
        <v>7470</v>
      </c>
      <c r="D660" s="62">
        <v>45</v>
      </c>
      <c r="E660" s="62"/>
      <c r="F660" s="62"/>
      <c r="G660" s="62"/>
      <c r="H660" s="62"/>
      <c r="I660" s="62"/>
      <c r="J660" s="62"/>
      <c r="K660" s="62"/>
      <c r="L660" s="62">
        <v>140</v>
      </c>
      <c r="M660" s="62"/>
      <c r="N660" s="62"/>
      <c r="O660" s="62"/>
      <c r="P660" s="62"/>
      <c r="Q660" s="62"/>
      <c r="R660" s="62"/>
      <c r="S660" s="62">
        <v>10</v>
      </c>
      <c r="T660" s="62"/>
      <c r="U660" s="62"/>
      <c r="V660" s="62"/>
      <c r="W660" s="62"/>
      <c r="X660" s="62"/>
      <c r="Y660" s="62"/>
      <c r="Z660" s="62"/>
      <c r="AA660" s="62"/>
      <c r="AB660" s="62"/>
      <c r="AC660" s="62"/>
      <c r="AD660" s="62">
        <v>220</v>
      </c>
      <c r="AE660" s="62"/>
      <c r="AF660" s="62"/>
      <c r="AG660" s="62"/>
      <c r="AH660" s="62"/>
      <c r="AI660" s="62">
        <v>1</v>
      </c>
      <c r="AJ660" s="62"/>
      <c r="AK660" s="62"/>
      <c r="AL660" s="62">
        <v>380</v>
      </c>
      <c r="AM660" s="62">
        <v>100</v>
      </c>
      <c r="AN660" s="62"/>
      <c r="AO660" s="62"/>
      <c r="AP660" s="62"/>
      <c r="AQ660" s="62">
        <v>7500</v>
      </c>
      <c r="AR660" s="62"/>
      <c r="AS660" s="62"/>
      <c r="AT660" s="62"/>
      <c r="AU660" s="62"/>
      <c r="AV660" s="62"/>
      <c r="AW660" s="62"/>
      <c r="AX660" s="62"/>
      <c r="AY660" s="62"/>
      <c r="AZ660" s="62"/>
      <c r="BA660" s="62"/>
      <c r="BB660" s="62"/>
      <c r="BC660" s="62">
        <v>900</v>
      </c>
      <c r="BD660" s="62"/>
      <c r="BE660" s="62"/>
      <c r="BF660" s="62"/>
      <c r="BG660" s="62"/>
      <c r="BH660" s="62"/>
      <c r="BI660" s="62"/>
      <c r="BJ660" s="62"/>
      <c r="BK660" s="62"/>
      <c r="BL660" s="62"/>
      <c r="BM660" s="62">
        <v>10</v>
      </c>
      <c r="BN660" s="62"/>
      <c r="BO660" s="62">
        <v>50</v>
      </c>
      <c r="BP660" s="62"/>
      <c r="BQ660" s="62">
        <v>66</v>
      </c>
      <c r="BR660" s="62"/>
      <c r="BS660" s="62">
        <v>50</v>
      </c>
      <c r="BT660" s="62"/>
      <c r="BU660" s="62"/>
      <c r="BV660" s="62"/>
      <c r="BW660" s="62">
        <v>10</v>
      </c>
      <c r="BX660" s="62"/>
      <c r="BY660" s="62"/>
      <c r="BZ660" s="62"/>
      <c r="CA660" s="62"/>
      <c r="CB660" s="62"/>
      <c r="CC660" s="62"/>
      <c r="CD660" s="62"/>
      <c r="CE660" s="62"/>
      <c r="CF660" s="62"/>
      <c r="CG660" s="62"/>
      <c r="CH660" s="62"/>
    </row>
    <row r="661" spans="1:87" s="11" customFormat="1" ht="15.75" x14ac:dyDescent="0.25">
      <c r="A661" s="314"/>
      <c r="B661" s="62"/>
      <c r="C661" s="62" t="s">
        <v>7471</v>
      </c>
      <c r="D661" s="62">
        <v>2750</v>
      </c>
      <c r="E661" s="62"/>
      <c r="F661" s="62"/>
      <c r="G661" s="62"/>
      <c r="H661" s="62"/>
      <c r="I661" s="62"/>
      <c r="J661" s="62"/>
      <c r="K661" s="62"/>
      <c r="L661" s="62">
        <v>750</v>
      </c>
      <c r="M661" s="62"/>
      <c r="N661" s="62"/>
      <c r="O661" s="62"/>
      <c r="P661" s="62"/>
      <c r="Q661" s="62"/>
      <c r="R661" s="62"/>
      <c r="S661" s="62">
        <v>165</v>
      </c>
      <c r="T661" s="62">
        <v>750</v>
      </c>
      <c r="U661" s="62"/>
      <c r="V661" s="62"/>
      <c r="W661" s="62"/>
      <c r="X661" s="62"/>
      <c r="Y661" s="62"/>
      <c r="Z661" s="62"/>
      <c r="AA661" s="62"/>
      <c r="AB661" s="62"/>
      <c r="AC661" s="62"/>
      <c r="AD661" s="62">
        <v>1830</v>
      </c>
      <c r="AE661" s="62"/>
      <c r="AF661" s="62"/>
      <c r="AG661" s="62"/>
      <c r="AH661" s="62"/>
      <c r="AI661" s="62">
        <v>870</v>
      </c>
      <c r="AJ661" s="62"/>
      <c r="AK661" s="62"/>
      <c r="AL661" s="62">
        <v>1320</v>
      </c>
      <c r="AM661" s="62">
        <v>375</v>
      </c>
      <c r="AN661" s="62"/>
      <c r="AO661" s="62"/>
      <c r="AP661" s="62"/>
      <c r="AQ661" s="62"/>
      <c r="AR661" s="62"/>
      <c r="AS661" s="62"/>
      <c r="AT661" s="62"/>
      <c r="AU661" s="62"/>
      <c r="AV661" s="62"/>
      <c r="AW661" s="62"/>
      <c r="AX661" s="62"/>
      <c r="AY661" s="62"/>
      <c r="AZ661" s="62"/>
      <c r="BA661" s="62"/>
      <c r="BB661" s="62"/>
      <c r="BC661" s="62"/>
      <c r="BD661" s="62">
        <v>3800</v>
      </c>
      <c r="BE661" s="62"/>
      <c r="BF661" s="62"/>
      <c r="BG661" s="62"/>
      <c r="BH661" s="62"/>
      <c r="BI661" s="62"/>
      <c r="BJ661" s="62">
        <v>14100</v>
      </c>
      <c r="BK661" s="62"/>
      <c r="BL661" s="62"/>
      <c r="BM661" s="62">
        <v>700</v>
      </c>
      <c r="BN661" s="62"/>
      <c r="BO661" s="62">
        <v>950</v>
      </c>
      <c r="BP661" s="62"/>
      <c r="BQ661" s="62">
        <v>215</v>
      </c>
      <c r="BR661" s="62"/>
      <c r="BS661" s="62">
        <v>1270</v>
      </c>
      <c r="BT661" s="62"/>
      <c r="BU661" s="62"/>
      <c r="BV661" s="62"/>
      <c r="BW661" s="62">
        <v>1100</v>
      </c>
      <c r="BX661" s="62"/>
      <c r="BY661" s="62"/>
      <c r="BZ661" s="62"/>
      <c r="CA661" s="62"/>
      <c r="CB661" s="62"/>
      <c r="CC661" s="62"/>
      <c r="CD661" s="62"/>
      <c r="CE661" s="62"/>
      <c r="CF661" s="62"/>
      <c r="CG661" s="62"/>
      <c r="CH661" s="62"/>
    </row>
    <row r="662" spans="1:87" s="11" customFormat="1" ht="15.75" x14ac:dyDescent="0.25">
      <c r="A662" s="314"/>
      <c r="B662" s="62" t="s">
        <v>1307</v>
      </c>
      <c r="C662" s="62" t="s">
        <v>7472</v>
      </c>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v>1380</v>
      </c>
      <c r="CA662" s="62"/>
      <c r="CB662" s="62"/>
      <c r="CC662" s="62"/>
      <c r="CD662" s="62"/>
      <c r="CE662" s="62"/>
      <c r="CF662" s="62"/>
      <c r="CG662" s="62"/>
      <c r="CH662" s="62"/>
    </row>
    <row r="663" spans="1:87" s="11" customFormat="1" ht="15.75" x14ac:dyDescent="0.25">
      <c r="A663" s="314"/>
      <c r="B663" s="62"/>
      <c r="C663" s="62" t="s">
        <v>7473</v>
      </c>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v>5570</v>
      </c>
      <c r="CA663" s="62"/>
      <c r="CB663" s="62"/>
      <c r="CC663" s="62"/>
      <c r="CD663" s="62"/>
      <c r="CE663" s="62"/>
      <c r="CF663" s="62"/>
      <c r="CG663" s="62"/>
      <c r="CH663" s="62"/>
    </row>
    <row r="664" spans="1:87" s="1" customFormat="1" ht="15.75" x14ac:dyDescent="0.25">
      <c r="A664" s="314"/>
      <c r="B664" s="62" t="s">
        <v>1302</v>
      </c>
      <c r="C664" s="62" t="s">
        <v>1303</v>
      </c>
      <c r="D664" s="62">
        <v>400</v>
      </c>
      <c r="E664" s="62"/>
      <c r="F664" s="62">
        <v>0</v>
      </c>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v>400</v>
      </c>
      <c r="AE664" s="62"/>
      <c r="AF664" s="62"/>
      <c r="AG664" s="62"/>
      <c r="AH664" s="62"/>
      <c r="AI664" s="62"/>
      <c r="AJ664" s="62"/>
      <c r="AK664" s="62"/>
      <c r="AL664" s="62">
        <v>200</v>
      </c>
      <c r="AM664" s="62">
        <v>600</v>
      </c>
      <c r="AN664" s="62"/>
      <c r="AO664" s="62"/>
      <c r="AP664" s="62"/>
      <c r="AQ664" s="62">
        <v>4200</v>
      </c>
      <c r="AR664" s="62"/>
      <c r="AS664" s="62"/>
      <c r="AT664" s="62"/>
      <c r="AU664" s="62"/>
      <c r="AV664" s="62"/>
      <c r="AW664" s="62"/>
      <c r="AX664" s="62"/>
      <c r="AY664" s="62"/>
      <c r="AZ664" s="62"/>
      <c r="BA664" s="62"/>
      <c r="BB664" s="62"/>
      <c r="BC664" s="62">
        <v>120</v>
      </c>
      <c r="BD664" s="62"/>
      <c r="BE664" s="62"/>
      <c r="BF664" s="62"/>
      <c r="BG664" s="62"/>
      <c r="BH664" s="62"/>
      <c r="BI664" s="62"/>
      <c r="BJ664" s="62"/>
      <c r="BK664" s="62"/>
      <c r="BL664" s="62"/>
      <c r="BM664" s="62"/>
      <c r="BN664" s="62"/>
      <c r="BO664" s="62"/>
      <c r="BP664" s="62"/>
      <c r="BQ664" s="62"/>
      <c r="BR664" s="62"/>
      <c r="BS664" s="62">
        <v>500</v>
      </c>
      <c r="BT664" s="62"/>
      <c r="BU664" s="62"/>
      <c r="BV664" s="62"/>
      <c r="BW664" s="62">
        <v>300</v>
      </c>
      <c r="BX664" s="62"/>
      <c r="BY664" s="62"/>
      <c r="BZ664" s="62"/>
      <c r="CA664" s="62"/>
      <c r="CB664" s="62"/>
      <c r="CC664" s="62"/>
      <c r="CD664" s="62"/>
      <c r="CE664" s="62"/>
      <c r="CF664" s="62"/>
      <c r="CG664" s="62"/>
      <c r="CH664" s="62"/>
      <c r="CI664" s="388"/>
    </row>
    <row r="665" spans="1:87" s="1" customFormat="1" ht="31.5" x14ac:dyDescent="0.25">
      <c r="A665" s="314" t="s">
        <v>7485</v>
      </c>
      <c r="B665" s="62"/>
      <c r="C665" s="62" t="s">
        <v>1304</v>
      </c>
      <c r="D665" s="62">
        <v>2000</v>
      </c>
      <c r="E665" s="62"/>
      <c r="F665" s="62">
        <v>1560</v>
      </c>
      <c r="G665" s="62"/>
      <c r="H665" s="62"/>
      <c r="I665" s="62"/>
      <c r="J665" s="62"/>
      <c r="K665" s="62"/>
      <c r="L665" s="62"/>
      <c r="M665" s="62"/>
      <c r="N665" s="62"/>
      <c r="O665" s="62"/>
      <c r="P665" s="62"/>
      <c r="Q665" s="62"/>
      <c r="R665" s="62"/>
      <c r="S665" s="62"/>
      <c r="T665" s="62">
        <v>600</v>
      </c>
      <c r="U665" s="62"/>
      <c r="V665" s="62"/>
      <c r="W665" s="62"/>
      <c r="X665" s="62"/>
      <c r="Y665" s="62"/>
      <c r="Z665" s="62"/>
      <c r="AA665" s="62"/>
      <c r="AB665" s="62"/>
      <c r="AC665" s="62"/>
      <c r="AD665" s="62">
        <v>2000</v>
      </c>
      <c r="AE665" s="62"/>
      <c r="AF665" s="62"/>
      <c r="AG665" s="62"/>
      <c r="AH665" s="62"/>
      <c r="AI665" s="62"/>
      <c r="AJ665" s="62"/>
      <c r="AK665" s="62"/>
      <c r="AL665" s="62">
        <v>760</v>
      </c>
      <c r="AM665" s="62">
        <v>1800</v>
      </c>
      <c r="AN665" s="62"/>
      <c r="AO665" s="62"/>
      <c r="AP665" s="62"/>
      <c r="AQ665" s="62"/>
      <c r="AR665" s="62"/>
      <c r="AS665" s="62"/>
      <c r="AT665" s="62"/>
      <c r="AU665" s="62"/>
      <c r="AV665" s="62"/>
      <c r="AW665" s="62"/>
      <c r="AX665" s="62"/>
      <c r="AY665" s="62"/>
      <c r="AZ665" s="62"/>
      <c r="BA665" s="62"/>
      <c r="BB665" s="62"/>
      <c r="BC665" s="62"/>
      <c r="BD665" s="62">
        <v>133</v>
      </c>
      <c r="BE665" s="62">
        <v>133</v>
      </c>
      <c r="BF665" s="62">
        <v>134</v>
      </c>
      <c r="BG665" s="62"/>
      <c r="BH665" s="62"/>
      <c r="BI665" s="62"/>
      <c r="BJ665" s="62">
        <v>5834</v>
      </c>
      <c r="BK665" s="62"/>
      <c r="BL665" s="62"/>
      <c r="BM665" s="62"/>
      <c r="BN665" s="62"/>
      <c r="BO665" s="62"/>
      <c r="BP665" s="62"/>
      <c r="BQ665" s="62"/>
      <c r="BR665" s="62"/>
      <c r="BS665" s="62">
        <v>1900</v>
      </c>
      <c r="BT665" s="62"/>
      <c r="BU665" s="62"/>
      <c r="BV665" s="62"/>
      <c r="BW665" s="62">
        <v>780</v>
      </c>
      <c r="BX665" s="62"/>
      <c r="BY665" s="62"/>
      <c r="BZ665" s="62"/>
      <c r="CA665" s="62"/>
      <c r="CB665" s="62"/>
      <c r="CC665" s="62"/>
      <c r="CD665" s="62"/>
      <c r="CE665" s="62"/>
      <c r="CF665" s="62"/>
      <c r="CG665" s="62"/>
      <c r="CH665" s="62"/>
      <c r="CI665" s="388"/>
    </row>
    <row r="666" spans="1:87" s="1" customFormat="1" ht="15.75" x14ac:dyDescent="0.25">
      <c r="A666" s="314"/>
      <c r="B666" s="62" t="s">
        <v>1305</v>
      </c>
      <c r="C666" s="62" t="s">
        <v>1303</v>
      </c>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v>15</v>
      </c>
      <c r="AN666" s="62"/>
      <c r="AO666" s="62"/>
      <c r="AP666" s="62"/>
      <c r="AQ666" s="62">
        <v>3244</v>
      </c>
      <c r="AR666" s="62"/>
      <c r="AS666" s="62"/>
      <c r="AT666" s="62"/>
      <c r="AU666" s="62"/>
      <c r="AV666" s="62"/>
      <c r="AW666" s="62"/>
      <c r="AX666" s="62"/>
      <c r="AY666" s="62"/>
      <c r="AZ666" s="62"/>
      <c r="BA666" s="62"/>
      <c r="BB666" s="62"/>
      <c r="BC666" s="62">
        <v>441</v>
      </c>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388"/>
    </row>
    <row r="667" spans="1:87" s="1" customFormat="1" ht="15.75" x14ac:dyDescent="0.25">
      <c r="A667" s="314"/>
      <c r="B667" s="62"/>
      <c r="C667" s="62" t="s">
        <v>1304</v>
      </c>
      <c r="D667" s="62"/>
      <c r="E667" s="62"/>
      <c r="F667" s="62">
        <v>498</v>
      </c>
      <c r="G667" s="62"/>
      <c r="H667" s="62"/>
      <c r="I667" s="62"/>
      <c r="J667" s="62"/>
      <c r="K667" s="62"/>
      <c r="L667" s="62"/>
      <c r="M667" s="62"/>
      <c r="N667" s="62"/>
      <c r="O667" s="62"/>
      <c r="P667" s="62"/>
      <c r="Q667" s="62"/>
      <c r="R667" s="62"/>
      <c r="S667" s="62"/>
      <c r="T667" s="62">
        <v>74</v>
      </c>
      <c r="U667" s="62"/>
      <c r="V667" s="62"/>
      <c r="W667" s="62"/>
      <c r="X667" s="62"/>
      <c r="Y667" s="62"/>
      <c r="Z667" s="62"/>
      <c r="AA667" s="62"/>
      <c r="AB667" s="62"/>
      <c r="AC667" s="62"/>
      <c r="AD667" s="62"/>
      <c r="AE667" s="62"/>
      <c r="AF667" s="62"/>
      <c r="AG667" s="62"/>
      <c r="AH667" s="62"/>
      <c r="AI667" s="62"/>
      <c r="AJ667" s="62"/>
      <c r="AK667" s="62"/>
      <c r="AL667" s="62"/>
      <c r="AM667" s="62">
        <v>294</v>
      </c>
      <c r="AN667" s="62"/>
      <c r="AO667" s="62"/>
      <c r="AP667" s="62"/>
      <c r="AQ667" s="62"/>
      <c r="AR667" s="62"/>
      <c r="AS667" s="62"/>
      <c r="AT667" s="62"/>
      <c r="AU667" s="62"/>
      <c r="AV667" s="62"/>
      <c r="AW667" s="62"/>
      <c r="AX667" s="62"/>
      <c r="AY667" s="62"/>
      <c r="AZ667" s="62"/>
      <c r="BA667" s="62"/>
      <c r="BB667" s="62"/>
      <c r="BC667" s="62"/>
      <c r="BD667" s="62">
        <v>567</v>
      </c>
      <c r="BE667" s="62">
        <v>567</v>
      </c>
      <c r="BF667" s="62">
        <v>566</v>
      </c>
      <c r="BG667" s="62"/>
      <c r="BH667" s="62"/>
      <c r="BI667" s="62"/>
      <c r="BJ667" s="62">
        <v>6622</v>
      </c>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388"/>
    </row>
    <row r="668" spans="1:87" s="1" customFormat="1" ht="15.75" x14ac:dyDescent="0.25">
      <c r="A668" s="314"/>
      <c r="B668" s="62" t="s">
        <v>1306</v>
      </c>
      <c r="C668" s="62" t="s">
        <v>1303</v>
      </c>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v>4</v>
      </c>
      <c r="AE668" s="62"/>
      <c r="AF668" s="62"/>
      <c r="AG668" s="62"/>
      <c r="AH668" s="62"/>
      <c r="AI668" s="62">
        <v>3</v>
      </c>
      <c r="AJ668" s="62"/>
      <c r="AK668" s="62"/>
      <c r="AL668" s="62">
        <v>303</v>
      </c>
      <c r="AM668" s="62">
        <v>132</v>
      </c>
      <c r="AN668" s="62"/>
      <c r="AO668" s="62"/>
      <c r="AP668" s="62"/>
      <c r="AQ668" s="62"/>
      <c r="AR668" s="62"/>
      <c r="AS668" s="62"/>
      <c r="AT668" s="62"/>
      <c r="AU668" s="62"/>
      <c r="AV668" s="62"/>
      <c r="AW668" s="62"/>
      <c r="AX668" s="62"/>
      <c r="AY668" s="62"/>
      <c r="AZ668" s="62"/>
      <c r="BA668" s="62"/>
      <c r="BB668" s="62"/>
      <c r="BC668" s="62">
        <v>1346</v>
      </c>
      <c r="BD668" s="62"/>
      <c r="BE668" s="62"/>
      <c r="BF668" s="62"/>
      <c r="BG668" s="62"/>
      <c r="BH668" s="62"/>
      <c r="BI668" s="62"/>
      <c r="BJ668" s="62"/>
      <c r="BK668" s="62"/>
      <c r="BL668" s="62"/>
      <c r="BM668" s="62"/>
      <c r="BN668" s="62"/>
      <c r="BO668" s="62"/>
      <c r="BP668" s="62"/>
      <c r="BQ668" s="62"/>
      <c r="BR668" s="62"/>
      <c r="BS668" s="62">
        <v>267</v>
      </c>
      <c r="BT668" s="62"/>
      <c r="BU668" s="62"/>
      <c r="BV668" s="62"/>
      <c r="BW668" s="62"/>
      <c r="BX668" s="62"/>
      <c r="BY668" s="62"/>
      <c r="BZ668" s="62"/>
      <c r="CA668" s="62"/>
      <c r="CB668" s="62"/>
      <c r="CC668" s="62"/>
      <c r="CD668" s="62"/>
      <c r="CE668" s="62"/>
      <c r="CF668" s="62"/>
      <c r="CG668" s="62"/>
      <c r="CH668" s="62"/>
      <c r="CI668" s="388"/>
    </row>
    <row r="669" spans="1:87" s="1" customFormat="1" ht="15.75" x14ac:dyDescent="0.25">
      <c r="A669" s="314"/>
      <c r="B669" s="62"/>
      <c r="C669" s="62" t="s">
        <v>1304</v>
      </c>
      <c r="D669" s="62"/>
      <c r="E669" s="62"/>
      <c r="F669" s="62">
        <v>653</v>
      </c>
      <c r="G669" s="62"/>
      <c r="H669" s="62"/>
      <c r="I669" s="62"/>
      <c r="J669" s="62"/>
      <c r="K669" s="62"/>
      <c r="L669" s="62"/>
      <c r="M669" s="62"/>
      <c r="N669" s="62"/>
      <c r="O669" s="62"/>
      <c r="P669" s="62"/>
      <c r="Q669" s="62"/>
      <c r="R669" s="62"/>
      <c r="S669" s="62"/>
      <c r="T669" s="62">
        <v>337</v>
      </c>
      <c r="U669" s="62"/>
      <c r="V669" s="62"/>
      <c r="W669" s="62"/>
      <c r="X669" s="62"/>
      <c r="Y669" s="62"/>
      <c r="Z669" s="62"/>
      <c r="AA669" s="62"/>
      <c r="AB669" s="62"/>
      <c r="AC669" s="62"/>
      <c r="AD669" s="62">
        <v>2430</v>
      </c>
      <c r="AE669" s="62"/>
      <c r="AF669" s="62"/>
      <c r="AG669" s="62"/>
      <c r="AH669" s="62"/>
      <c r="AI669" s="62">
        <v>726</v>
      </c>
      <c r="AJ669" s="62"/>
      <c r="AK669" s="62"/>
      <c r="AL669" s="62">
        <v>1423</v>
      </c>
      <c r="AM669" s="62">
        <v>2948</v>
      </c>
      <c r="AN669" s="62"/>
      <c r="AO669" s="62"/>
      <c r="AP669" s="62"/>
      <c r="AQ669" s="62">
        <v>4928</v>
      </c>
      <c r="AR669" s="62"/>
      <c r="AS669" s="62"/>
      <c r="AT669" s="62"/>
      <c r="AU669" s="62"/>
      <c r="AV669" s="62"/>
      <c r="AW669" s="62"/>
      <c r="AX669" s="62"/>
      <c r="AY669" s="62"/>
      <c r="AZ669" s="62"/>
      <c r="BA669" s="62"/>
      <c r="BB669" s="62"/>
      <c r="BC669" s="62"/>
      <c r="BD669" s="62">
        <v>1900</v>
      </c>
      <c r="BE669" s="62">
        <v>1899</v>
      </c>
      <c r="BF669" s="62">
        <v>1899</v>
      </c>
      <c r="BG669" s="62"/>
      <c r="BH669" s="62"/>
      <c r="BI669" s="62"/>
      <c r="BJ669" s="62">
        <v>15535</v>
      </c>
      <c r="BK669" s="62"/>
      <c r="BL669" s="62"/>
      <c r="BM669" s="62"/>
      <c r="BN669" s="62"/>
      <c r="BO669" s="62"/>
      <c r="BP669" s="62"/>
      <c r="BQ669" s="62"/>
      <c r="BR669" s="62"/>
      <c r="BS669" s="62">
        <v>3448</v>
      </c>
      <c r="BT669" s="62"/>
      <c r="BU669" s="62"/>
      <c r="BV669" s="62"/>
      <c r="BW669" s="62">
        <v>1472</v>
      </c>
      <c r="BX669" s="62"/>
      <c r="BY669" s="62"/>
      <c r="BZ669" s="62"/>
      <c r="CA669" s="62"/>
      <c r="CB669" s="62"/>
      <c r="CC669" s="62"/>
      <c r="CD669" s="62"/>
      <c r="CE669" s="62"/>
      <c r="CF669" s="62"/>
      <c r="CG669" s="62"/>
      <c r="CH669" s="62"/>
      <c r="CI669" s="388"/>
    </row>
    <row r="670" spans="1:87" s="1" customFormat="1" ht="15.75" x14ac:dyDescent="0.25">
      <c r="A670" s="314"/>
      <c r="B670" s="62" t="s">
        <v>1307</v>
      </c>
      <c r="C670" s="62" t="s">
        <v>1303</v>
      </c>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v>2359</v>
      </c>
      <c r="AR670" s="62"/>
      <c r="AS670" s="62"/>
      <c r="AT670" s="62"/>
      <c r="AU670" s="62"/>
      <c r="AV670" s="62"/>
      <c r="AW670" s="62"/>
      <c r="AX670" s="62"/>
      <c r="AY670" s="62"/>
      <c r="AZ670" s="62"/>
      <c r="BA670" s="62"/>
      <c r="BB670" s="62"/>
      <c r="BC670" s="62"/>
      <c r="BD670" s="62"/>
      <c r="BE670" s="62"/>
      <c r="BF670" s="62"/>
      <c r="BG670" s="62"/>
      <c r="BH670" s="62"/>
      <c r="BI670" s="62"/>
      <c r="BJ670" s="62">
        <v>0</v>
      </c>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388"/>
    </row>
    <row r="671" spans="1:87" s="1" customFormat="1" ht="15.75" x14ac:dyDescent="0.25">
      <c r="A671" s="314"/>
      <c r="B671" s="62"/>
      <c r="C671" s="62" t="s">
        <v>1304</v>
      </c>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v>4717</v>
      </c>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388"/>
    </row>
    <row r="672" spans="1:87" s="171" customFormat="1" ht="15.75" x14ac:dyDescent="0.25">
      <c r="A672" s="1664" t="s">
        <v>7499</v>
      </c>
      <c r="B672" s="320" t="s">
        <v>1302</v>
      </c>
      <c r="C672" s="320" t="s">
        <v>1303</v>
      </c>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c r="AA672" s="320"/>
      <c r="AB672" s="320"/>
      <c r="AC672" s="320"/>
      <c r="AD672" s="320"/>
      <c r="AE672" s="320"/>
      <c r="AF672" s="320"/>
      <c r="AG672" s="320"/>
      <c r="AH672" s="320"/>
      <c r="AI672" s="320"/>
      <c r="AJ672" s="320"/>
      <c r="AK672" s="320"/>
      <c r="AL672" s="320"/>
      <c r="AM672" s="320"/>
      <c r="AN672" s="320"/>
      <c r="AO672" s="320"/>
      <c r="AP672" s="320"/>
      <c r="AQ672" s="320"/>
      <c r="AR672" s="320"/>
      <c r="AS672" s="320"/>
      <c r="AT672" s="320"/>
      <c r="AU672" s="320"/>
      <c r="AV672" s="320"/>
      <c r="AW672" s="320"/>
      <c r="AX672" s="320"/>
      <c r="AY672" s="320"/>
      <c r="AZ672" s="320"/>
      <c r="BA672" s="320"/>
      <c r="BB672" s="320"/>
      <c r="BC672" s="320"/>
      <c r="BD672" s="320"/>
      <c r="BE672" s="320"/>
      <c r="BF672" s="320"/>
      <c r="BG672" s="320"/>
      <c r="BH672" s="320"/>
      <c r="BI672" s="320"/>
      <c r="BJ672" s="320"/>
      <c r="BK672" s="320"/>
      <c r="BL672" s="320"/>
      <c r="BM672" s="320"/>
      <c r="BN672" s="320"/>
      <c r="BO672" s="320"/>
      <c r="BP672" s="320"/>
      <c r="BQ672" s="320"/>
      <c r="BR672" s="320"/>
      <c r="BS672" s="320"/>
      <c r="BT672" s="320"/>
      <c r="BU672" s="320"/>
      <c r="BV672" s="320"/>
      <c r="BW672" s="320"/>
      <c r="BX672" s="320"/>
      <c r="BY672" s="320"/>
      <c r="BZ672" s="320"/>
      <c r="CA672" s="320"/>
      <c r="CB672" s="320"/>
      <c r="CC672" s="320"/>
      <c r="CD672" s="320"/>
      <c r="CE672" s="320"/>
      <c r="CF672" s="320"/>
      <c r="CG672" s="320"/>
      <c r="CH672" s="320"/>
    </row>
    <row r="673" spans="1:86" s="171" customFormat="1" ht="15.75" x14ac:dyDescent="0.25">
      <c r="A673" s="1664"/>
      <c r="B673" s="320"/>
      <c r="C673" s="320" t="s">
        <v>1304</v>
      </c>
      <c r="D673" s="320">
        <v>950</v>
      </c>
      <c r="E673" s="320"/>
      <c r="F673" s="320"/>
      <c r="G673" s="320"/>
      <c r="H673" s="320"/>
      <c r="I673" s="320"/>
      <c r="J673" s="320"/>
      <c r="K673" s="320"/>
      <c r="L673" s="320">
        <v>1225</v>
      </c>
      <c r="M673" s="320"/>
      <c r="N673" s="320"/>
      <c r="O673" s="320"/>
      <c r="P673" s="320"/>
      <c r="Q673" s="320"/>
      <c r="R673" s="320"/>
      <c r="S673" s="320"/>
      <c r="T673" s="320">
        <v>700</v>
      </c>
      <c r="U673" s="320"/>
      <c r="V673" s="320"/>
      <c r="W673" s="320"/>
      <c r="X673" s="320"/>
      <c r="Y673" s="320">
        <v>285</v>
      </c>
      <c r="Z673" s="320"/>
      <c r="AA673" s="320"/>
      <c r="AB673" s="320"/>
      <c r="AC673" s="320"/>
      <c r="AD673" s="320">
        <v>1610</v>
      </c>
      <c r="AE673" s="320"/>
      <c r="AF673" s="320"/>
      <c r="AG673" s="320"/>
      <c r="AH673" s="320"/>
      <c r="AI673" s="320"/>
      <c r="AJ673" s="320"/>
      <c r="AK673" s="320"/>
      <c r="AL673" s="320">
        <v>1260</v>
      </c>
      <c r="AM673" s="320">
        <v>4650</v>
      </c>
      <c r="AN673" s="320"/>
      <c r="AO673" s="320"/>
      <c r="AP673" s="320"/>
      <c r="AQ673" s="320"/>
      <c r="AR673" s="320"/>
      <c r="AS673" s="320"/>
      <c r="AT673" s="320"/>
      <c r="AU673" s="320"/>
      <c r="AV673" s="320"/>
      <c r="AW673" s="320"/>
      <c r="AX673" s="320"/>
      <c r="AY673" s="320"/>
      <c r="AZ673" s="320"/>
      <c r="BA673" s="320"/>
      <c r="BB673" s="320">
        <v>2900</v>
      </c>
      <c r="BC673" s="320"/>
      <c r="BD673" s="320"/>
      <c r="BE673" s="320">
        <v>3600</v>
      </c>
      <c r="BF673" s="320"/>
      <c r="BG673" s="320"/>
      <c r="BH673" s="320"/>
      <c r="BI673" s="320"/>
      <c r="BJ673" s="320">
        <v>7815</v>
      </c>
      <c r="BK673" s="320"/>
      <c r="BL673" s="320"/>
      <c r="BM673" s="320"/>
      <c r="BN673" s="320"/>
      <c r="BO673" s="320">
        <v>1870</v>
      </c>
      <c r="BP673" s="320"/>
      <c r="BQ673" s="320"/>
      <c r="BR673" s="320"/>
      <c r="BS673" s="320">
        <v>3035</v>
      </c>
      <c r="BT673" s="320"/>
      <c r="BU673" s="320"/>
      <c r="BV673" s="320"/>
      <c r="BW673" s="320"/>
      <c r="BX673" s="320"/>
      <c r="BY673" s="320"/>
      <c r="BZ673" s="320"/>
      <c r="CA673" s="320"/>
      <c r="CB673" s="320"/>
      <c r="CC673" s="320"/>
      <c r="CD673" s="320"/>
      <c r="CE673" s="320"/>
      <c r="CF673" s="320"/>
      <c r="CG673" s="320"/>
      <c r="CH673" s="320"/>
    </row>
    <row r="674" spans="1:86" s="171" customFormat="1" ht="15.75" x14ac:dyDescent="0.25">
      <c r="A674" s="1664"/>
      <c r="B674" s="320" t="s">
        <v>1305</v>
      </c>
      <c r="C674" s="320" t="s">
        <v>1303</v>
      </c>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c r="AA674" s="320"/>
      <c r="AB674" s="320"/>
      <c r="AC674" s="320"/>
      <c r="AD674" s="320"/>
      <c r="AE674" s="320"/>
      <c r="AF674" s="320"/>
      <c r="AG674" s="320"/>
      <c r="AH674" s="320"/>
      <c r="AI674" s="320"/>
      <c r="AJ674" s="320"/>
      <c r="AK674" s="320"/>
      <c r="AL674" s="320"/>
      <c r="AM674" s="320"/>
      <c r="AN674" s="320"/>
      <c r="AO674" s="320"/>
      <c r="AP674" s="320"/>
      <c r="AQ674" s="320"/>
      <c r="AR674" s="320"/>
      <c r="AS674" s="320"/>
      <c r="AT674" s="320"/>
      <c r="AU674" s="320"/>
      <c r="AV674" s="320"/>
      <c r="AW674" s="320"/>
      <c r="AX674" s="320"/>
      <c r="AY674" s="320"/>
      <c r="AZ674" s="320"/>
      <c r="BA674" s="320"/>
      <c r="BB674" s="320"/>
      <c r="BC674" s="320"/>
      <c r="BD674" s="320"/>
      <c r="BE674" s="320"/>
      <c r="BF674" s="320"/>
      <c r="BG674" s="320"/>
      <c r="BH674" s="320"/>
      <c r="BI674" s="320"/>
      <c r="BJ674" s="320"/>
      <c r="BK674" s="320"/>
      <c r="BL674" s="320"/>
      <c r="BM674" s="320"/>
      <c r="BN674" s="320"/>
      <c r="BO674" s="320"/>
      <c r="BP674" s="320"/>
      <c r="BQ674" s="320"/>
      <c r="BR674" s="320"/>
      <c r="BS674" s="320"/>
      <c r="BT674" s="320"/>
      <c r="BU674" s="320"/>
      <c r="BV674" s="320"/>
      <c r="BW674" s="320"/>
      <c r="BX674" s="320"/>
      <c r="BY674" s="320"/>
      <c r="BZ674" s="320"/>
      <c r="CA674" s="320"/>
      <c r="CB674" s="320"/>
      <c r="CC674" s="320"/>
      <c r="CD674" s="320"/>
      <c r="CE674" s="320"/>
      <c r="CF674" s="320"/>
      <c r="CG674" s="320"/>
      <c r="CH674" s="320"/>
    </row>
    <row r="675" spans="1:86" s="171" customFormat="1" ht="15.75" x14ac:dyDescent="0.25">
      <c r="A675" s="1664"/>
      <c r="B675" s="320"/>
      <c r="C675" s="320" t="s">
        <v>1304</v>
      </c>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c r="AD675" s="320"/>
      <c r="AE675" s="320"/>
      <c r="AF675" s="320"/>
      <c r="AG675" s="320"/>
      <c r="AH675" s="320"/>
      <c r="AI675" s="320"/>
      <c r="AJ675" s="320"/>
      <c r="AK675" s="320"/>
      <c r="AL675" s="320"/>
      <c r="AM675" s="320"/>
      <c r="AN675" s="320"/>
      <c r="AO675" s="320"/>
      <c r="AP675" s="320"/>
      <c r="AQ675" s="320"/>
      <c r="AR675" s="320"/>
      <c r="AS675" s="320"/>
      <c r="AT675" s="320"/>
      <c r="AU675" s="320"/>
      <c r="AV675" s="320"/>
      <c r="AW675" s="320"/>
      <c r="AX675" s="320"/>
      <c r="AY675" s="320"/>
      <c r="AZ675" s="320"/>
      <c r="BA675" s="320"/>
      <c r="BB675" s="320"/>
      <c r="BC675" s="320"/>
      <c r="BD675" s="320"/>
      <c r="BE675" s="320"/>
      <c r="BF675" s="320"/>
      <c r="BG675" s="320"/>
      <c r="BH675" s="320"/>
      <c r="BI675" s="320"/>
      <c r="BJ675" s="320">
        <v>775</v>
      </c>
      <c r="BK675" s="320"/>
      <c r="BL675" s="320"/>
      <c r="BM675" s="320"/>
      <c r="BN675" s="320"/>
      <c r="BO675" s="320"/>
      <c r="BP675" s="320"/>
      <c r="BQ675" s="320"/>
      <c r="BR675" s="320"/>
      <c r="BS675" s="320">
        <v>4225</v>
      </c>
      <c r="BT675" s="320"/>
      <c r="BU675" s="320"/>
      <c r="BV675" s="320"/>
      <c r="BW675" s="320"/>
      <c r="BX675" s="320"/>
      <c r="BY675" s="320"/>
      <c r="BZ675" s="320"/>
      <c r="CA675" s="320"/>
      <c r="CB675" s="320"/>
      <c r="CC675" s="320"/>
      <c r="CD675" s="320"/>
      <c r="CE675" s="320"/>
      <c r="CF675" s="320"/>
      <c r="CG675" s="320"/>
      <c r="CH675" s="320"/>
    </row>
    <row r="676" spans="1:86" s="171" customFormat="1" ht="15.75" x14ac:dyDescent="0.25">
      <c r="A676" s="1664"/>
      <c r="B676" s="320" t="s">
        <v>1306</v>
      </c>
      <c r="C676" s="320" t="s">
        <v>1303</v>
      </c>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c r="AD676" s="320"/>
      <c r="AE676" s="320"/>
      <c r="AF676" s="320"/>
      <c r="AG676" s="320"/>
      <c r="AH676" s="320"/>
      <c r="AI676" s="320"/>
      <c r="AJ676" s="320"/>
      <c r="AK676" s="320"/>
      <c r="AL676" s="320"/>
      <c r="AM676" s="320"/>
      <c r="AN676" s="320"/>
      <c r="AO676" s="320"/>
      <c r="AP676" s="320"/>
      <c r="AQ676" s="320"/>
      <c r="AR676" s="320"/>
      <c r="AS676" s="320"/>
      <c r="AT676" s="320"/>
      <c r="AU676" s="320"/>
      <c r="AV676" s="320"/>
      <c r="AW676" s="320"/>
      <c r="AX676" s="320"/>
      <c r="AY676" s="320"/>
      <c r="AZ676" s="320"/>
      <c r="BA676" s="320"/>
      <c r="BB676" s="320"/>
      <c r="BC676" s="320"/>
      <c r="BD676" s="320"/>
      <c r="BE676" s="320"/>
      <c r="BF676" s="320"/>
      <c r="BG676" s="320"/>
      <c r="BH676" s="320"/>
      <c r="BI676" s="320"/>
      <c r="BJ676" s="320"/>
      <c r="BK676" s="320"/>
      <c r="BL676" s="320"/>
      <c r="BM676" s="320"/>
      <c r="BN676" s="320"/>
      <c r="BO676" s="320"/>
      <c r="BP676" s="320"/>
      <c r="BQ676" s="320"/>
      <c r="BR676" s="320"/>
      <c r="BS676" s="320"/>
      <c r="BT676" s="320"/>
      <c r="BU676" s="320"/>
      <c r="BV676" s="320"/>
      <c r="BW676" s="320"/>
      <c r="BX676" s="320"/>
      <c r="BY676" s="320"/>
      <c r="BZ676" s="320"/>
      <c r="CA676" s="320"/>
      <c r="CB676" s="320"/>
      <c r="CC676" s="320"/>
      <c r="CD676" s="320"/>
      <c r="CE676" s="320"/>
      <c r="CF676" s="320"/>
      <c r="CG676" s="320"/>
      <c r="CH676" s="320"/>
    </row>
    <row r="677" spans="1:86" s="171" customFormat="1" ht="15.75" x14ac:dyDescent="0.25">
      <c r="A677" s="1664"/>
      <c r="B677" s="320"/>
      <c r="C677" s="320" t="s">
        <v>1304</v>
      </c>
      <c r="D677" s="320">
        <v>1530</v>
      </c>
      <c r="E677" s="320"/>
      <c r="F677" s="320"/>
      <c r="G677" s="320"/>
      <c r="H677" s="320"/>
      <c r="I677" s="320"/>
      <c r="J677" s="320"/>
      <c r="K677" s="320"/>
      <c r="L677" s="320">
        <v>140</v>
      </c>
      <c r="M677" s="320"/>
      <c r="N677" s="320"/>
      <c r="O677" s="320"/>
      <c r="P677" s="320"/>
      <c r="Q677" s="320"/>
      <c r="R677" s="320"/>
      <c r="S677" s="320"/>
      <c r="T677" s="320">
        <v>355</v>
      </c>
      <c r="U677" s="320"/>
      <c r="V677" s="320"/>
      <c r="W677" s="320"/>
      <c r="X677" s="320"/>
      <c r="Y677" s="320">
        <v>135</v>
      </c>
      <c r="Z677" s="320"/>
      <c r="AA677" s="320"/>
      <c r="AB677" s="320"/>
      <c r="AC677" s="320"/>
      <c r="AD677" s="320">
        <v>530</v>
      </c>
      <c r="AE677" s="320"/>
      <c r="AF677" s="320"/>
      <c r="AG677" s="320"/>
      <c r="AH677" s="320"/>
      <c r="AI677" s="320"/>
      <c r="AJ677" s="320"/>
      <c r="AK677" s="320"/>
      <c r="AL677" s="320">
        <v>485</v>
      </c>
      <c r="AM677" s="320">
        <v>1230</v>
      </c>
      <c r="AN677" s="320"/>
      <c r="AO677" s="320"/>
      <c r="AP677" s="320"/>
      <c r="AQ677" s="320"/>
      <c r="AR677" s="320"/>
      <c r="AS677" s="320"/>
      <c r="AT677" s="320"/>
      <c r="AU677" s="320"/>
      <c r="AV677" s="320"/>
      <c r="AW677" s="320"/>
      <c r="AX677" s="320"/>
      <c r="AY677" s="320"/>
      <c r="AZ677" s="320"/>
      <c r="BA677" s="320"/>
      <c r="BB677" s="320">
        <v>385</v>
      </c>
      <c r="BC677" s="320"/>
      <c r="BD677" s="320"/>
      <c r="BE677" s="320">
        <v>5520</v>
      </c>
      <c r="BF677" s="320">
        <v>480</v>
      </c>
      <c r="BG677" s="320"/>
      <c r="BH677" s="320"/>
      <c r="BI677" s="320"/>
      <c r="BJ677" s="320">
        <v>4800</v>
      </c>
      <c r="BK677" s="320"/>
      <c r="BL677" s="320"/>
      <c r="BM677" s="320"/>
      <c r="BN677" s="320"/>
      <c r="BO677" s="320">
        <v>1320</v>
      </c>
      <c r="BP677" s="320"/>
      <c r="BQ677" s="320"/>
      <c r="BR677" s="320"/>
      <c r="BS677" s="320">
        <v>890</v>
      </c>
      <c r="BT677" s="320"/>
      <c r="BU677" s="320"/>
      <c r="BV677" s="320"/>
      <c r="BW677" s="320"/>
      <c r="BX677" s="320"/>
      <c r="BY677" s="320"/>
      <c r="BZ677" s="320"/>
      <c r="CA677" s="320"/>
      <c r="CB677" s="320"/>
      <c r="CC677" s="320"/>
      <c r="CD677" s="320"/>
      <c r="CE677" s="320"/>
      <c r="CF677" s="320"/>
      <c r="CG677" s="320"/>
      <c r="CH677" s="320"/>
    </row>
    <row r="678" spans="1:86" s="56" customFormat="1" ht="15.75" x14ac:dyDescent="0.25">
      <c r="A678" s="1664"/>
      <c r="B678" s="62" t="s">
        <v>1307</v>
      </c>
      <c r="C678" s="62" t="s">
        <v>1303</v>
      </c>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row>
    <row r="679" spans="1:86" s="56" customFormat="1" ht="15.75" x14ac:dyDescent="0.25">
      <c r="A679" s="1664"/>
      <c r="B679" s="62"/>
      <c r="C679" s="62" t="s">
        <v>1304</v>
      </c>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row>
    <row r="680" spans="1:86" s="11" customFormat="1" ht="15.75" customHeight="1" x14ac:dyDescent="0.25">
      <c r="A680" s="1664" t="s">
        <v>7577</v>
      </c>
      <c r="B680" s="62" t="s">
        <v>1302</v>
      </c>
      <c r="C680" s="62" t="s">
        <v>1303</v>
      </c>
      <c r="D680" s="62">
        <v>555</v>
      </c>
      <c r="E680" s="62"/>
      <c r="F680" s="62"/>
      <c r="G680" s="62"/>
      <c r="H680" s="62"/>
      <c r="I680" s="62"/>
      <c r="J680" s="62"/>
      <c r="K680" s="62"/>
      <c r="L680" s="62">
        <v>1800</v>
      </c>
      <c r="M680" s="62"/>
      <c r="N680" s="62"/>
      <c r="O680" s="62"/>
      <c r="P680" s="62"/>
      <c r="Q680" s="62"/>
      <c r="R680" s="62"/>
      <c r="S680" s="62">
        <v>1200</v>
      </c>
      <c r="T680" s="62"/>
      <c r="U680" s="62"/>
      <c r="V680" s="62"/>
      <c r="W680" s="62"/>
      <c r="X680" s="62"/>
      <c r="Y680" s="62"/>
      <c r="Z680" s="62"/>
      <c r="AA680" s="62"/>
      <c r="AB680" s="62"/>
      <c r="AC680" s="62"/>
      <c r="AD680" s="62">
        <v>2417</v>
      </c>
      <c r="AE680" s="62"/>
      <c r="AF680" s="62"/>
      <c r="AG680" s="62"/>
      <c r="AH680" s="62"/>
      <c r="AI680" s="62"/>
      <c r="AJ680" s="62"/>
      <c r="AK680" s="62"/>
      <c r="AL680" s="62"/>
      <c r="AM680" s="62">
        <v>2178</v>
      </c>
      <c r="AN680" s="62"/>
      <c r="AO680" s="62"/>
      <c r="AP680" s="62"/>
      <c r="AQ680" s="62">
        <v>8416</v>
      </c>
      <c r="AR680" s="62"/>
      <c r="AS680" s="62"/>
      <c r="AT680" s="62"/>
      <c r="AU680" s="62"/>
      <c r="AV680" s="62"/>
      <c r="AW680" s="62"/>
      <c r="AX680" s="62"/>
      <c r="AY680" s="62"/>
      <c r="AZ680" s="62"/>
      <c r="BA680" s="62"/>
      <c r="BB680" s="62"/>
      <c r="BC680" s="62"/>
      <c r="BD680" s="62"/>
      <c r="BE680" s="62">
        <v>2200</v>
      </c>
      <c r="BF680" s="62"/>
      <c r="BG680" s="62"/>
      <c r="BH680" s="62"/>
      <c r="BI680" s="62"/>
      <c r="BJ680" s="62"/>
      <c r="BK680" s="62"/>
      <c r="BL680" s="62"/>
      <c r="BM680" s="62"/>
      <c r="BN680" s="62"/>
      <c r="BO680" s="62"/>
      <c r="BP680" s="62"/>
      <c r="BQ680" s="62"/>
      <c r="BR680" s="62"/>
      <c r="BS680" s="62">
        <v>6435</v>
      </c>
      <c r="BT680" s="62"/>
      <c r="BU680" s="62"/>
      <c r="BV680" s="62"/>
      <c r="BW680" s="62"/>
      <c r="BX680" s="62"/>
      <c r="BY680" s="62"/>
      <c r="BZ680" s="62"/>
      <c r="CA680" s="62"/>
      <c r="CB680" s="62"/>
      <c r="CC680" s="62"/>
      <c r="CD680" s="62"/>
      <c r="CE680" s="62"/>
      <c r="CF680" s="62"/>
      <c r="CG680" s="62"/>
      <c r="CH680" s="62"/>
    </row>
    <row r="681" spans="1:86" s="11" customFormat="1" ht="15.75" customHeight="1" x14ac:dyDescent="0.25">
      <c r="A681" s="1665"/>
      <c r="B681" s="62"/>
      <c r="C681" s="62" t="s">
        <v>1304</v>
      </c>
      <c r="D681" s="62">
        <v>2110</v>
      </c>
      <c r="E681" s="62"/>
      <c r="F681" s="62"/>
      <c r="G681" s="62"/>
      <c r="H681" s="62"/>
      <c r="I681" s="62"/>
      <c r="J681" s="62"/>
      <c r="K681" s="62"/>
      <c r="L681" s="62">
        <v>400</v>
      </c>
      <c r="M681" s="62"/>
      <c r="N681" s="62"/>
      <c r="O681" s="62"/>
      <c r="P681" s="62"/>
      <c r="Q681" s="62"/>
      <c r="R681" s="62"/>
      <c r="S681" s="62">
        <v>990</v>
      </c>
      <c r="T681" s="62">
        <v>1245</v>
      </c>
      <c r="U681" s="62"/>
      <c r="V681" s="62"/>
      <c r="W681" s="62"/>
      <c r="X681" s="62"/>
      <c r="Y681" s="62"/>
      <c r="Z681" s="62"/>
      <c r="AA681" s="62"/>
      <c r="AB681" s="62"/>
      <c r="AC681" s="62"/>
      <c r="AD681" s="62">
        <v>121</v>
      </c>
      <c r="AE681" s="62"/>
      <c r="AF681" s="62"/>
      <c r="AG681" s="62"/>
      <c r="AH681" s="62"/>
      <c r="AI681" s="62"/>
      <c r="AJ681" s="62"/>
      <c r="AK681" s="62"/>
      <c r="AL681" s="62"/>
      <c r="AM681" s="62">
        <v>867</v>
      </c>
      <c r="AN681" s="62"/>
      <c r="AO681" s="62"/>
      <c r="AP681" s="62"/>
      <c r="AQ681" s="62"/>
      <c r="AR681" s="62"/>
      <c r="AS681" s="62"/>
      <c r="AT681" s="62"/>
      <c r="AU681" s="62"/>
      <c r="AV681" s="62"/>
      <c r="AW681" s="62"/>
      <c r="AX681" s="62"/>
      <c r="AY681" s="62"/>
      <c r="AZ681" s="62"/>
      <c r="BA681" s="62"/>
      <c r="BB681" s="62"/>
      <c r="BC681" s="62"/>
      <c r="BD681" s="62"/>
      <c r="BE681" s="62">
        <v>9200</v>
      </c>
      <c r="BF681" s="62"/>
      <c r="BG681" s="62"/>
      <c r="BH681" s="62"/>
      <c r="BI681" s="62"/>
      <c r="BJ681" s="62">
        <v>9242</v>
      </c>
      <c r="BK681" s="62"/>
      <c r="BL681" s="62"/>
      <c r="BM681" s="62"/>
      <c r="BN681" s="62"/>
      <c r="BO681" s="62"/>
      <c r="BP681" s="62"/>
      <c r="BQ681" s="62"/>
      <c r="BR681" s="62"/>
      <c r="BS681" s="62">
        <v>2931</v>
      </c>
      <c r="BT681" s="62"/>
      <c r="BU681" s="62"/>
      <c r="BV681" s="62"/>
      <c r="BW681" s="62"/>
      <c r="BX681" s="62"/>
      <c r="BY681" s="62"/>
      <c r="BZ681" s="62"/>
      <c r="CA681" s="62"/>
      <c r="CB681" s="62"/>
      <c r="CC681" s="62"/>
      <c r="CD681" s="62"/>
      <c r="CE681" s="62"/>
      <c r="CF681" s="62"/>
      <c r="CG681" s="62"/>
      <c r="CH681" s="62"/>
    </row>
    <row r="682" spans="1:86" s="11" customFormat="1" ht="15.75" customHeight="1" x14ac:dyDescent="0.25">
      <c r="A682" s="1665"/>
      <c r="B682" s="62" t="s">
        <v>1305</v>
      </c>
      <c r="C682" s="62" t="s">
        <v>1303</v>
      </c>
      <c r="D682" s="62"/>
      <c r="E682" s="62"/>
      <c r="F682" s="62"/>
      <c r="G682" s="62"/>
      <c r="H682" s="62"/>
      <c r="I682" s="62"/>
      <c r="J682" s="62"/>
      <c r="K682" s="62"/>
      <c r="L682" s="62">
        <v>13</v>
      </c>
      <c r="M682" s="62"/>
      <c r="N682" s="62"/>
      <c r="O682" s="62"/>
      <c r="P682" s="62"/>
      <c r="Q682" s="62"/>
      <c r="R682" s="62"/>
      <c r="S682" s="62">
        <v>125</v>
      </c>
      <c r="T682" s="62"/>
      <c r="U682" s="62"/>
      <c r="V682" s="62"/>
      <c r="W682" s="62"/>
      <c r="X682" s="62"/>
      <c r="Y682" s="62"/>
      <c r="Z682" s="62"/>
      <c r="AA682" s="62"/>
      <c r="AB682" s="62"/>
      <c r="AC682" s="62"/>
      <c r="AD682" s="62">
        <v>24</v>
      </c>
      <c r="AE682" s="62"/>
      <c r="AF682" s="62"/>
      <c r="AG682" s="62"/>
      <c r="AH682" s="62"/>
      <c r="AI682" s="62">
        <v>1</v>
      </c>
      <c r="AJ682" s="62"/>
      <c r="AK682" s="62"/>
      <c r="AL682" s="62"/>
      <c r="AM682" s="62">
        <v>36</v>
      </c>
      <c r="AN682" s="62"/>
      <c r="AO682" s="62"/>
      <c r="AP682" s="62"/>
      <c r="AQ682" s="62">
        <v>3822</v>
      </c>
      <c r="AR682" s="62"/>
      <c r="AS682" s="62"/>
      <c r="AT682" s="62"/>
      <c r="AU682" s="62"/>
      <c r="AV682" s="62"/>
      <c r="AW682" s="62"/>
      <c r="AX682" s="62"/>
      <c r="AY682" s="62"/>
      <c r="AZ682" s="62"/>
      <c r="BA682" s="62"/>
      <c r="BB682" s="62"/>
      <c r="BC682" s="62"/>
      <c r="BD682" s="62"/>
      <c r="BE682" s="62">
        <v>12</v>
      </c>
      <c r="BF682" s="62"/>
      <c r="BG682" s="62"/>
      <c r="BH682" s="62"/>
      <c r="BI682" s="62"/>
      <c r="BJ682" s="62"/>
      <c r="BK682" s="62"/>
      <c r="BL682" s="62"/>
      <c r="BM682" s="62"/>
      <c r="BN682" s="62"/>
      <c r="BO682" s="62"/>
      <c r="BP682" s="62"/>
      <c r="BQ682" s="62"/>
      <c r="BR682" s="62"/>
      <c r="BS682" s="62">
        <v>495</v>
      </c>
      <c r="BT682" s="62"/>
      <c r="BU682" s="62"/>
      <c r="BV682" s="62"/>
      <c r="BW682" s="62"/>
      <c r="BX682" s="62"/>
      <c r="BY682" s="62"/>
      <c r="BZ682" s="62"/>
      <c r="CA682" s="62"/>
      <c r="CB682" s="62"/>
      <c r="CC682" s="62"/>
      <c r="CD682" s="62"/>
      <c r="CE682" s="62"/>
      <c r="CF682" s="62"/>
      <c r="CG682" s="62"/>
      <c r="CH682" s="62"/>
    </row>
    <row r="683" spans="1:86" s="11" customFormat="1" ht="15.75" customHeight="1" x14ac:dyDescent="0.25">
      <c r="A683" s="1665"/>
      <c r="B683" s="62"/>
      <c r="C683" s="62" t="s">
        <v>1304</v>
      </c>
      <c r="D683" s="62">
        <v>22</v>
      </c>
      <c r="E683" s="62"/>
      <c r="F683" s="62"/>
      <c r="G683" s="62"/>
      <c r="H683" s="62"/>
      <c r="I683" s="62"/>
      <c r="J683" s="62"/>
      <c r="K683" s="62"/>
      <c r="L683" s="62">
        <v>32</v>
      </c>
      <c r="M683" s="62"/>
      <c r="N683" s="62"/>
      <c r="O683" s="62"/>
      <c r="P683" s="62"/>
      <c r="Q683" s="62"/>
      <c r="R683" s="62"/>
      <c r="S683" s="62">
        <v>21</v>
      </c>
      <c r="T683" s="62">
        <v>40</v>
      </c>
      <c r="U683" s="62"/>
      <c r="V683" s="62"/>
      <c r="W683" s="62"/>
      <c r="X683" s="62"/>
      <c r="Y683" s="62"/>
      <c r="Z683" s="62"/>
      <c r="AA683" s="62"/>
      <c r="AB683" s="62"/>
      <c r="AC683" s="62"/>
      <c r="AD683" s="62">
        <v>1167</v>
      </c>
      <c r="AE683" s="62"/>
      <c r="AF683" s="62"/>
      <c r="AG683" s="62"/>
      <c r="AH683" s="62"/>
      <c r="AI683" s="62">
        <v>167</v>
      </c>
      <c r="AJ683" s="62"/>
      <c r="AK683" s="62"/>
      <c r="AL683" s="62">
        <v>1</v>
      </c>
      <c r="AM683" s="62">
        <v>430</v>
      </c>
      <c r="AN683" s="62"/>
      <c r="AO683" s="62"/>
      <c r="AP683" s="62"/>
      <c r="AQ683" s="62"/>
      <c r="AR683" s="62"/>
      <c r="AS683" s="62"/>
      <c r="AT683" s="62"/>
      <c r="AU683" s="62"/>
      <c r="AV683" s="62"/>
      <c r="AW683" s="62"/>
      <c r="AX683" s="62"/>
      <c r="AY683" s="62"/>
      <c r="AZ683" s="62"/>
      <c r="BA683" s="62"/>
      <c r="BB683" s="62"/>
      <c r="BC683" s="62"/>
      <c r="BD683" s="62"/>
      <c r="BE683" s="62">
        <v>40</v>
      </c>
      <c r="BF683" s="62"/>
      <c r="BG683" s="62"/>
      <c r="BH683" s="62"/>
      <c r="BI683" s="62"/>
      <c r="BJ683" s="62">
        <v>4116</v>
      </c>
      <c r="BK683" s="62"/>
      <c r="BL683" s="62"/>
      <c r="BM683" s="62"/>
      <c r="BN683" s="62"/>
      <c r="BO683" s="62"/>
      <c r="BP683" s="62"/>
      <c r="BQ683" s="62"/>
      <c r="BR683" s="62"/>
      <c r="BS683" s="62">
        <v>2289</v>
      </c>
      <c r="BT683" s="62"/>
      <c r="BU683" s="62"/>
      <c r="BV683" s="62"/>
      <c r="BW683" s="62"/>
      <c r="BX683" s="62"/>
      <c r="BY683" s="62"/>
      <c r="BZ683" s="62"/>
      <c r="CA683" s="62"/>
      <c r="CB683" s="62"/>
      <c r="CC683" s="62"/>
      <c r="CD683" s="62"/>
      <c r="CE683" s="62"/>
      <c r="CF683" s="62"/>
      <c r="CG683" s="62"/>
      <c r="CH683" s="62"/>
    </row>
    <row r="684" spans="1:86" s="11" customFormat="1" ht="15.75" customHeight="1" x14ac:dyDescent="0.25">
      <c r="A684" s="1665"/>
      <c r="B684" s="62" t="s">
        <v>1306</v>
      </c>
      <c r="C684" s="62" t="s">
        <v>1303</v>
      </c>
      <c r="D684" s="62">
        <v>120</v>
      </c>
      <c r="E684" s="62"/>
      <c r="F684" s="62"/>
      <c r="G684" s="62"/>
      <c r="H684" s="62"/>
      <c r="I684" s="62"/>
      <c r="J684" s="62"/>
      <c r="K684" s="62"/>
      <c r="L684" s="62">
        <v>1600</v>
      </c>
      <c r="M684" s="62"/>
      <c r="N684" s="62"/>
      <c r="O684" s="62"/>
      <c r="P684" s="62"/>
      <c r="Q684" s="62"/>
      <c r="R684" s="62"/>
      <c r="S684" s="62">
        <v>1200</v>
      </c>
      <c r="T684" s="62"/>
      <c r="U684" s="62"/>
      <c r="V684" s="62"/>
      <c r="W684" s="62"/>
      <c r="X684" s="62"/>
      <c r="Y684" s="62"/>
      <c r="Z684" s="62"/>
      <c r="AA684" s="62"/>
      <c r="AB684" s="62"/>
      <c r="AC684" s="62"/>
      <c r="AD684" s="62">
        <v>120</v>
      </c>
      <c r="AE684" s="62"/>
      <c r="AF684" s="62"/>
      <c r="AG684" s="62"/>
      <c r="AH684" s="62"/>
      <c r="AI684" s="62"/>
      <c r="AJ684" s="62"/>
      <c r="AK684" s="62"/>
      <c r="AL684" s="62"/>
      <c r="AM684" s="62">
        <v>120</v>
      </c>
      <c r="AN684" s="62"/>
      <c r="AO684" s="62"/>
      <c r="AP684" s="62"/>
      <c r="AQ684" s="62">
        <v>8400</v>
      </c>
      <c r="AR684" s="62"/>
      <c r="AS684" s="62"/>
      <c r="AT684" s="62"/>
      <c r="AU684" s="62"/>
      <c r="AV684" s="62"/>
      <c r="AW684" s="62"/>
      <c r="AX684" s="62"/>
      <c r="AY684" s="62"/>
      <c r="AZ684" s="62"/>
      <c r="BA684" s="62"/>
      <c r="BB684" s="62"/>
      <c r="BC684" s="62"/>
      <c r="BD684" s="62"/>
      <c r="BE684" s="62">
        <v>600</v>
      </c>
      <c r="BF684" s="62"/>
      <c r="BG684" s="62"/>
      <c r="BH684" s="62"/>
      <c r="BI684" s="62"/>
      <c r="BJ684" s="62"/>
      <c r="BK684" s="62"/>
      <c r="BL684" s="62"/>
      <c r="BM684" s="62"/>
      <c r="BN684" s="62"/>
      <c r="BO684" s="62"/>
      <c r="BP684" s="62"/>
      <c r="BQ684" s="62"/>
      <c r="BR684" s="62"/>
      <c r="BS684" s="62">
        <v>420</v>
      </c>
      <c r="BT684" s="62"/>
      <c r="BU684" s="62"/>
      <c r="BV684" s="62"/>
      <c r="BW684" s="62"/>
      <c r="BX684" s="62"/>
      <c r="BY684" s="62"/>
      <c r="BZ684" s="62"/>
      <c r="CA684" s="62"/>
      <c r="CB684" s="62"/>
      <c r="CC684" s="62"/>
      <c r="CD684" s="62"/>
      <c r="CE684" s="62"/>
      <c r="CF684" s="62"/>
      <c r="CG684" s="62"/>
      <c r="CH684" s="62"/>
    </row>
    <row r="685" spans="1:86" s="11" customFormat="1" ht="15.75" customHeight="1" x14ac:dyDescent="0.25">
      <c r="A685" s="1665"/>
      <c r="B685" s="62"/>
      <c r="C685" s="62" t="s">
        <v>1304</v>
      </c>
      <c r="D685" s="62">
        <v>4800</v>
      </c>
      <c r="E685" s="62"/>
      <c r="F685" s="62"/>
      <c r="G685" s="62"/>
      <c r="H685" s="62"/>
      <c r="I685" s="62"/>
      <c r="J685" s="62"/>
      <c r="K685" s="62"/>
      <c r="L685" s="62">
        <v>2400</v>
      </c>
      <c r="M685" s="62"/>
      <c r="N685" s="62"/>
      <c r="O685" s="62"/>
      <c r="P685" s="62"/>
      <c r="Q685" s="62"/>
      <c r="R685" s="62"/>
      <c r="S685" s="62">
        <v>1200</v>
      </c>
      <c r="T685" s="62">
        <v>480</v>
      </c>
      <c r="U685" s="62"/>
      <c r="V685" s="62"/>
      <c r="W685" s="62"/>
      <c r="X685" s="62"/>
      <c r="Y685" s="62"/>
      <c r="Z685" s="62"/>
      <c r="AA685" s="62"/>
      <c r="AB685" s="62"/>
      <c r="AC685" s="62"/>
      <c r="AD685" s="62">
        <v>800</v>
      </c>
      <c r="AE685" s="62"/>
      <c r="AF685" s="62"/>
      <c r="AG685" s="62"/>
      <c r="AH685" s="62"/>
      <c r="AI685" s="62">
        <v>480</v>
      </c>
      <c r="AJ685" s="62"/>
      <c r="AK685" s="62"/>
      <c r="AL685" s="62"/>
      <c r="AM685" s="62">
        <v>800</v>
      </c>
      <c r="AN685" s="62"/>
      <c r="AO685" s="62"/>
      <c r="AP685" s="62"/>
      <c r="AQ685" s="62"/>
      <c r="AR685" s="62"/>
      <c r="AS685" s="62"/>
      <c r="AT685" s="62"/>
      <c r="AU685" s="62"/>
      <c r="AV685" s="62"/>
      <c r="AW685" s="62"/>
      <c r="AX685" s="62"/>
      <c r="AY685" s="62"/>
      <c r="AZ685" s="62"/>
      <c r="BA685" s="62"/>
      <c r="BB685" s="62"/>
      <c r="BC685" s="62"/>
      <c r="BD685" s="62"/>
      <c r="BE685" s="62">
        <v>1200</v>
      </c>
      <c r="BF685" s="62"/>
      <c r="BG685" s="62"/>
      <c r="BH685" s="62"/>
      <c r="BI685" s="62"/>
      <c r="BJ685" s="62">
        <v>10900</v>
      </c>
      <c r="BK685" s="62"/>
      <c r="BL685" s="62"/>
      <c r="BM685" s="62"/>
      <c r="BN685" s="62"/>
      <c r="BO685" s="62"/>
      <c r="BP685" s="62"/>
      <c r="BQ685" s="62"/>
      <c r="BR685" s="62"/>
      <c r="BS685" s="62">
        <v>3480</v>
      </c>
      <c r="BT685" s="62"/>
      <c r="BU685" s="62"/>
      <c r="BV685" s="62"/>
      <c r="BW685" s="62">
        <v>1200</v>
      </c>
      <c r="BX685" s="62"/>
      <c r="BY685" s="62"/>
      <c r="BZ685" s="62"/>
      <c r="CA685" s="62"/>
      <c r="CB685" s="62"/>
      <c r="CC685" s="62"/>
      <c r="CD685" s="62"/>
      <c r="CE685" s="62"/>
      <c r="CF685" s="62"/>
      <c r="CG685" s="62"/>
      <c r="CH685" s="62"/>
    </row>
    <row r="686" spans="1:86" s="11" customFormat="1" ht="15.75" customHeight="1" x14ac:dyDescent="0.25">
      <c r="A686" s="1665"/>
      <c r="B686" s="62" t="s">
        <v>1307</v>
      </c>
      <c r="C686" s="62" t="s">
        <v>1303</v>
      </c>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row>
    <row r="687" spans="1:86" s="11" customFormat="1" ht="15.75" customHeight="1" x14ac:dyDescent="0.25">
      <c r="A687" s="1665"/>
      <c r="B687" s="62"/>
      <c r="C687" s="62" t="s">
        <v>1304</v>
      </c>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v>6860</v>
      </c>
      <c r="CA687" s="62"/>
      <c r="CB687" s="62"/>
      <c r="CC687" s="62"/>
      <c r="CD687" s="62"/>
      <c r="CE687" s="62"/>
      <c r="CF687" s="62"/>
      <c r="CG687" s="62"/>
      <c r="CH687" s="62"/>
    </row>
    <row r="688" spans="1:86" x14ac:dyDescent="0.3">
      <c r="A688" s="216" t="s">
        <v>7593</v>
      </c>
      <c r="B688" s="62" t="s">
        <v>1302</v>
      </c>
      <c r="C688" s="62" t="s">
        <v>1304</v>
      </c>
      <c r="D688" s="124">
        <v>150</v>
      </c>
      <c r="E688" s="124">
        <v>50</v>
      </c>
      <c r="F688" s="124"/>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v>100</v>
      </c>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row>
    <row r="689" spans="1:86" x14ac:dyDescent="0.3">
      <c r="A689" s="216"/>
      <c r="B689" s="62" t="s">
        <v>1306</v>
      </c>
      <c r="C689" s="62" t="s">
        <v>1304</v>
      </c>
      <c r="D689" s="124">
        <v>2250</v>
      </c>
      <c r="E689" s="124">
        <v>250</v>
      </c>
      <c r="F689" s="124"/>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v>2000</v>
      </c>
      <c r="BG689" s="124"/>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c r="CF689" s="124"/>
      <c r="CG689" s="124"/>
      <c r="CH689" s="124"/>
    </row>
    <row r="690" spans="1:86" s="11" customFormat="1" ht="15.75" x14ac:dyDescent="0.25">
      <c r="A690" s="314" t="s">
        <v>7596</v>
      </c>
      <c r="B690" s="62" t="s">
        <v>1302</v>
      </c>
      <c r="C690" s="62" t="s">
        <v>1303</v>
      </c>
      <c r="D690" s="62">
        <v>2095</v>
      </c>
      <c r="E690" s="62"/>
      <c r="F690" s="62"/>
      <c r="G690" s="62"/>
      <c r="H690" s="62"/>
      <c r="I690" s="62"/>
      <c r="J690" s="62"/>
      <c r="K690" s="62"/>
      <c r="L690" s="62">
        <v>3600</v>
      </c>
      <c r="M690" s="62"/>
      <c r="N690" s="62"/>
      <c r="O690" s="62"/>
      <c r="P690" s="62">
        <v>4309</v>
      </c>
      <c r="Q690" s="62">
        <v>7911</v>
      </c>
      <c r="R690" s="62"/>
      <c r="S690" s="62">
        <v>80</v>
      </c>
      <c r="T690" s="62"/>
      <c r="U690" s="62"/>
      <c r="V690" s="62"/>
      <c r="W690" s="62"/>
      <c r="X690" s="62"/>
      <c r="Y690" s="62"/>
      <c r="Z690" s="62"/>
      <c r="AA690" s="62"/>
      <c r="AB690" s="62"/>
      <c r="AC690" s="62">
        <v>3950</v>
      </c>
      <c r="AD690" s="62">
        <v>9510</v>
      </c>
      <c r="AE690" s="62"/>
      <c r="AF690" s="62"/>
      <c r="AG690" s="62"/>
      <c r="AH690" s="62"/>
      <c r="AI690" s="62"/>
      <c r="AJ690" s="62"/>
      <c r="AK690" s="62"/>
      <c r="AL690" s="62">
        <v>5555</v>
      </c>
      <c r="AM690" s="62">
        <v>9340</v>
      </c>
      <c r="AN690" s="62"/>
      <c r="AO690" s="62"/>
      <c r="AP690" s="62"/>
      <c r="AQ690" s="62">
        <v>35476</v>
      </c>
      <c r="AR690" s="62"/>
      <c r="AS690" s="62"/>
      <c r="AT690" s="62"/>
      <c r="AU690" s="62">
        <v>3456</v>
      </c>
      <c r="AV690" s="62">
        <v>864</v>
      </c>
      <c r="AW690" s="62"/>
      <c r="AX690" s="62"/>
      <c r="AY690" s="62"/>
      <c r="AZ690" s="62"/>
      <c r="BA690" s="62">
        <v>200</v>
      </c>
      <c r="BB690" s="62"/>
      <c r="BC690" s="62"/>
      <c r="BD690" s="62"/>
      <c r="BE690" s="62">
        <v>2990</v>
      </c>
      <c r="BF690" s="62"/>
      <c r="BG690" s="62"/>
      <c r="BH690" s="62"/>
      <c r="BI690" s="62"/>
      <c r="BJ690" s="62"/>
      <c r="BK690" s="62"/>
      <c r="BL690" s="62"/>
      <c r="BM690" s="62">
        <v>7000</v>
      </c>
      <c r="BN690" s="62"/>
      <c r="BO690" s="62"/>
      <c r="BP690" s="62"/>
      <c r="BQ690" s="62"/>
      <c r="BR690" s="62"/>
      <c r="BS690" s="62"/>
      <c r="BT690" s="62"/>
      <c r="BU690" s="62"/>
      <c r="BV690" s="62"/>
      <c r="BW690" s="62">
        <v>3470</v>
      </c>
      <c r="BX690" s="62"/>
      <c r="BY690" s="62"/>
      <c r="BZ690" s="62"/>
      <c r="CA690" s="62"/>
      <c r="CB690" s="62"/>
      <c r="CC690" s="62"/>
      <c r="CD690" s="62"/>
      <c r="CE690" s="62"/>
      <c r="CF690" s="62"/>
      <c r="CG690" s="62"/>
      <c r="CH690" s="62"/>
    </row>
    <row r="691" spans="1:86" s="11" customFormat="1" ht="15.75" x14ac:dyDescent="0.25">
      <c r="A691" s="314"/>
      <c r="B691" s="62"/>
      <c r="C691" s="62" t="s">
        <v>1304</v>
      </c>
      <c r="D691" s="62">
        <v>1445</v>
      </c>
      <c r="E691" s="62"/>
      <c r="F691" s="62">
        <v>250</v>
      </c>
      <c r="G691" s="62"/>
      <c r="H691" s="62"/>
      <c r="I691" s="62">
        <v>1464</v>
      </c>
      <c r="J691" s="62"/>
      <c r="K691" s="62"/>
      <c r="L691" s="62">
        <v>1200</v>
      </c>
      <c r="M691" s="62"/>
      <c r="N691" s="62"/>
      <c r="O691" s="62"/>
      <c r="P691" s="62"/>
      <c r="Q691" s="62"/>
      <c r="R691" s="62"/>
      <c r="S691" s="62">
        <v>250</v>
      </c>
      <c r="T691" s="62"/>
      <c r="U691" s="62"/>
      <c r="V691" s="62"/>
      <c r="W691" s="62"/>
      <c r="X691" s="62"/>
      <c r="Y691" s="62"/>
      <c r="Z691" s="62"/>
      <c r="AA691" s="62"/>
      <c r="AB691" s="62"/>
      <c r="AC691" s="62">
        <v>16951</v>
      </c>
      <c r="AD691" s="62">
        <v>1684</v>
      </c>
      <c r="AE691" s="62"/>
      <c r="AF691" s="62"/>
      <c r="AG691" s="62"/>
      <c r="AH691" s="62"/>
      <c r="AI691" s="62"/>
      <c r="AJ691" s="62"/>
      <c r="AK691" s="62"/>
      <c r="AL691" s="62">
        <v>1556</v>
      </c>
      <c r="AM691" s="62">
        <v>1984</v>
      </c>
      <c r="AN691" s="62"/>
      <c r="AO691" s="62"/>
      <c r="AP691" s="62">
        <v>4090</v>
      </c>
      <c r="AQ691" s="62"/>
      <c r="AR691" s="62"/>
      <c r="AS691" s="62"/>
      <c r="AT691" s="62"/>
      <c r="AU691" s="62">
        <v>8038</v>
      </c>
      <c r="AV691" s="62">
        <v>3874</v>
      </c>
      <c r="AW691" s="62"/>
      <c r="AX691" s="62"/>
      <c r="AY691" s="62"/>
      <c r="AZ691" s="62"/>
      <c r="BA691" s="62">
        <v>1899</v>
      </c>
      <c r="BB691" s="62"/>
      <c r="BC691" s="62"/>
      <c r="BD691" s="62"/>
      <c r="BE691" s="62"/>
      <c r="BF691" s="62"/>
      <c r="BG691" s="62"/>
      <c r="BH691" s="62"/>
      <c r="BI691" s="62"/>
      <c r="BJ691" s="62">
        <v>35889</v>
      </c>
      <c r="BK691" s="62"/>
      <c r="BL691" s="62"/>
      <c r="BM691" s="62">
        <v>200</v>
      </c>
      <c r="BN691" s="62"/>
      <c r="BO691" s="62">
        <v>1315</v>
      </c>
      <c r="BP691" s="62"/>
      <c r="BQ691" s="62"/>
      <c r="BR691" s="62"/>
      <c r="BS691" s="62">
        <v>2500</v>
      </c>
      <c r="BT691" s="62"/>
      <c r="BU691" s="62"/>
      <c r="BV691" s="62"/>
      <c r="BW691" s="62">
        <v>300</v>
      </c>
      <c r="BX691" s="62"/>
      <c r="BY691" s="62"/>
      <c r="BZ691" s="62"/>
      <c r="CA691" s="62"/>
      <c r="CB691" s="62"/>
      <c r="CC691" s="62"/>
      <c r="CD691" s="62"/>
      <c r="CE691" s="62"/>
      <c r="CF691" s="62"/>
      <c r="CG691" s="62"/>
      <c r="CH691" s="62"/>
    </row>
    <row r="692" spans="1:86" s="11" customFormat="1" ht="15.75" x14ac:dyDescent="0.25">
      <c r="A692" s="314"/>
      <c r="B692" s="62" t="s">
        <v>1305</v>
      </c>
      <c r="C692" s="62" t="s">
        <v>1303</v>
      </c>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320">
        <v>16165</v>
      </c>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row>
    <row r="693" spans="1:86" s="11" customFormat="1" ht="15.75" x14ac:dyDescent="0.25">
      <c r="A693" s="314"/>
      <c r="B693" s="62"/>
      <c r="C693" s="62" t="s">
        <v>1304</v>
      </c>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320">
        <v>16197</v>
      </c>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row>
    <row r="694" spans="1:86" s="11" customFormat="1" ht="15.75" x14ac:dyDescent="0.25">
      <c r="A694" s="314"/>
      <c r="B694" s="62" t="s">
        <v>1306</v>
      </c>
      <c r="C694" s="62" t="s">
        <v>1303</v>
      </c>
      <c r="D694" s="62">
        <v>250</v>
      </c>
      <c r="E694" s="62"/>
      <c r="F694" s="62"/>
      <c r="G694" s="62"/>
      <c r="H694" s="62"/>
      <c r="I694" s="62"/>
      <c r="J694" s="62"/>
      <c r="K694" s="62"/>
      <c r="L694" s="62">
        <v>1500</v>
      </c>
      <c r="M694" s="62"/>
      <c r="N694" s="62"/>
      <c r="O694" s="62"/>
      <c r="P694" s="62">
        <v>205</v>
      </c>
      <c r="Q694" s="62">
        <v>1380</v>
      </c>
      <c r="R694" s="62"/>
      <c r="S694" s="62">
        <v>110</v>
      </c>
      <c r="T694" s="62"/>
      <c r="U694" s="62"/>
      <c r="V694" s="62"/>
      <c r="W694" s="62"/>
      <c r="X694" s="62"/>
      <c r="Y694" s="62"/>
      <c r="Z694" s="62"/>
      <c r="AA694" s="62"/>
      <c r="AB694" s="62"/>
      <c r="AC694" s="62"/>
      <c r="AD694" s="62">
        <v>880</v>
      </c>
      <c r="AE694" s="62"/>
      <c r="AF694" s="62"/>
      <c r="AG694" s="62"/>
      <c r="AH694" s="62"/>
      <c r="AI694" s="62">
        <v>13</v>
      </c>
      <c r="AJ694" s="62"/>
      <c r="AK694" s="62"/>
      <c r="AL694" s="62">
        <v>1140</v>
      </c>
      <c r="AM694" s="62">
        <v>1810</v>
      </c>
      <c r="AN694" s="62"/>
      <c r="AO694" s="62"/>
      <c r="AP694" s="62"/>
      <c r="AQ694" s="62">
        <v>15105</v>
      </c>
      <c r="AR694" s="62"/>
      <c r="AS694" s="62"/>
      <c r="AT694" s="62"/>
      <c r="AU694" s="62">
        <v>1264</v>
      </c>
      <c r="AV694" s="62">
        <v>128</v>
      </c>
      <c r="AW694" s="62"/>
      <c r="AX694" s="62"/>
      <c r="AY694" s="62"/>
      <c r="AZ694" s="62"/>
      <c r="BA694" s="62"/>
      <c r="BB694" s="62"/>
      <c r="BC694" s="62"/>
      <c r="BD694" s="62"/>
      <c r="BE694" s="62">
        <v>150</v>
      </c>
      <c r="BF694" s="62"/>
      <c r="BG694" s="62"/>
      <c r="BH694" s="62"/>
      <c r="BI694" s="62"/>
      <c r="BJ694" s="62"/>
      <c r="BK694" s="62"/>
      <c r="BL694" s="62"/>
      <c r="BM694" s="62">
        <v>1150</v>
      </c>
      <c r="BN694" s="62"/>
      <c r="BO694" s="62"/>
      <c r="BP694" s="62"/>
      <c r="BQ694" s="62"/>
      <c r="BR694" s="62"/>
      <c r="BS694" s="62"/>
      <c r="BT694" s="62"/>
      <c r="BU694" s="62"/>
      <c r="BV694" s="62"/>
      <c r="BW694" s="62"/>
      <c r="BX694" s="62"/>
      <c r="BY694" s="62"/>
      <c r="BZ694" s="62"/>
      <c r="CA694" s="62"/>
      <c r="CB694" s="62"/>
      <c r="CC694" s="62"/>
      <c r="CD694" s="62"/>
      <c r="CE694" s="62"/>
      <c r="CF694" s="62"/>
      <c r="CG694" s="62"/>
      <c r="CH694" s="62"/>
    </row>
    <row r="695" spans="1:86" s="11" customFormat="1" ht="15.75" x14ac:dyDescent="0.25">
      <c r="A695" s="314"/>
      <c r="B695" s="62"/>
      <c r="C695" s="62" t="s">
        <v>1304</v>
      </c>
      <c r="D695" s="62">
        <v>8750</v>
      </c>
      <c r="E695" s="62"/>
      <c r="F695" s="62">
        <v>1130</v>
      </c>
      <c r="G695" s="62"/>
      <c r="H695" s="62"/>
      <c r="I695" s="62"/>
      <c r="J695" s="62"/>
      <c r="K695" s="62"/>
      <c r="L695" s="62">
        <v>2200</v>
      </c>
      <c r="M695" s="62"/>
      <c r="N695" s="62"/>
      <c r="O695" s="62"/>
      <c r="P695" s="62"/>
      <c r="Q695" s="62"/>
      <c r="R695" s="62"/>
      <c r="S695" s="62">
        <v>820</v>
      </c>
      <c r="T695" s="62">
        <v>2250</v>
      </c>
      <c r="U695" s="62"/>
      <c r="V695" s="62"/>
      <c r="W695" s="62"/>
      <c r="X695" s="62"/>
      <c r="Y695" s="62"/>
      <c r="Z695" s="62"/>
      <c r="AA695" s="62"/>
      <c r="AB695" s="62"/>
      <c r="AC695" s="62"/>
      <c r="AD695" s="62">
        <v>5045</v>
      </c>
      <c r="AE695" s="62"/>
      <c r="AF695" s="62"/>
      <c r="AG695" s="62"/>
      <c r="AH695" s="62"/>
      <c r="AI695" s="62">
        <v>4040</v>
      </c>
      <c r="AJ695" s="62"/>
      <c r="AK695" s="62"/>
      <c r="AL695" s="62">
        <v>2900</v>
      </c>
      <c r="AM695" s="62">
        <v>3850</v>
      </c>
      <c r="AN695" s="62"/>
      <c r="AO695" s="62"/>
      <c r="AP695" s="62"/>
      <c r="AQ695" s="62"/>
      <c r="AR695" s="62"/>
      <c r="AS695" s="62"/>
      <c r="AT695" s="62"/>
      <c r="AU695" s="62">
        <v>2717</v>
      </c>
      <c r="AV695" s="62">
        <v>2573</v>
      </c>
      <c r="AW695" s="62"/>
      <c r="AX695" s="62"/>
      <c r="AY695" s="62"/>
      <c r="AZ695" s="62"/>
      <c r="BA695" s="62"/>
      <c r="BB695" s="62"/>
      <c r="BC695" s="62"/>
      <c r="BD695" s="62"/>
      <c r="BE695" s="62">
        <v>410</v>
      </c>
      <c r="BF695" s="62"/>
      <c r="BG695" s="62"/>
      <c r="BH695" s="62"/>
      <c r="BI695" s="62"/>
      <c r="BJ695" s="62">
        <v>17300</v>
      </c>
      <c r="BK695" s="62"/>
      <c r="BL695" s="62"/>
      <c r="BM695" s="62">
        <v>2110</v>
      </c>
      <c r="BN695" s="62"/>
      <c r="BO695" s="62">
        <v>1920</v>
      </c>
      <c r="BP695" s="62"/>
      <c r="BQ695" s="62"/>
      <c r="BR695" s="62"/>
      <c r="BS695" s="62">
        <v>3230</v>
      </c>
      <c r="BT695" s="62"/>
      <c r="BU695" s="62"/>
      <c r="BV695" s="62"/>
      <c r="BW695" s="62">
        <v>250</v>
      </c>
      <c r="BX695" s="62"/>
      <c r="BY695" s="62"/>
      <c r="BZ695" s="62"/>
      <c r="CA695" s="62"/>
      <c r="CB695" s="62"/>
      <c r="CC695" s="62"/>
      <c r="CD695" s="62"/>
      <c r="CE695" s="62"/>
      <c r="CF695" s="62"/>
      <c r="CG695" s="62"/>
      <c r="CH695" s="62"/>
    </row>
    <row r="696" spans="1:86" s="11" customFormat="1" ht="15.75" x14ac:dyDescent="0.25">
      <c r="A696" s="314"/>
      <c r="B696" s="62" t="s">
        <v>1307</v>
      </c>
      <c r="C696" s="62" t="s">
        <v>1303</v>
      </c>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row>
    <row r="697" spans="1:86" s="11" customFormat="1" ht="15.75" x14ac:dyDescent="0.25">
      <c r="A697" s="314"/>
      <c r="B697" s="62"/>
      <c r="C697" s="62" t="s">
        <v>1304</v>
      </c>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v>17706</v>
      </c>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row>
    <row r="698" spans="1:86" ht="75" x14ac:dyDescent="0.3">
      <c r="A698" s="216" t="s">
        <v>7598</v>
      </c>
      <c r="B698" s="62" t="s">
        <v>1302</v>
      </c>
      <c r="C698" s="62" t="s">
        <v>1304</v>
      </c>
      <c r="D698" s="124">
        <v>2000</v>
      </c>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v>465</v>
      </c>
      <c r="BF698" s="124">
        <v>1535</v>
      </c>
      <c r="BG698" s="124"/>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c r="CF698" s="124"/>
      <c r="CG698" s="124"/>
      <c r="CH698" s="124"/>
    </row>
    <row r="699" spans="1:86" x14ac:dyDescent="0.3">
      <c r="A699" s="216"/>
      <c r="B699" s="62" t="s">
        <v>1306</v>
      </c>
      <c r="C699" s="62" t="s">
        <v>1304</v>
      </c>
      <c r="D699" s="124">
        <v>25200</v>
      </c>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v>3768</v>
      </c>
      <c r="BF699" s="124">
        <v>14855</v>
      </c>
      <c r="BG699" s="124">
        <v>6577</v>
      </c>
      <c r="BH699" s="124"/>
      <c r="BI699" s="124"/>
      <c r="BJ699" s="124"/>
      <c r="BK699" s="124"/>
      <c r="BL699" s="124"/>
      <c r="BM699" s="124"/>
      <c r="BN699" s="124"/>
      <c r="BO699" s="124"/>
      <c r="BP699" s="124"/>
      <c r="BQ699" s="124"/>
      <c r="BR699" s="124"/>
      <c r="BS699" s="124"/>
      <c r="BT699" s="124"/>
      <c r="BU699" s="124"/>
      <c r="BV699" s="124"/>
      <c r="BW699" s="124"/>
      <c r="BX699" s="124"/>
      <c r="BY699" s="124"/>
      <c r="BZ699" s="124"/>
      <c r="CA699" s="124"/>
      <c r="CB699" s="124"/>
      <c r="CC699" s="124"/>
      <c r="CD699" s="124"/>
      <c r="CE699" s="124"/>
      <c r="CF699" s="124"/>
      <c r="CG699" s="124"/>
      <c r="CH699" s="124"/>
    </row>
    <row r="700" spans="1:86" x14ac:dyDescent="0.3">
      <c r="A700" s="1664" t="s">
        <v>7615</v>
      </c>
      <c r="B700" s="62" t="s">
        <v>1302</v>
      </c>
      <c r="C700" s="62" t="s">
        <v>1303</v>
      </c>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124"/>
    </row>
    <row r="701" spans="1:86" x14ac:dyDescent="0.3">
      <c r="A701" s="1664"/>
      <c r="B701" s="62"/>
      <c r="C701" s="62" t="s">
        <v>1304</v>
      </c>
      <c r="D701" s="62">
        <v>43260</v>
      </c>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v>1320</v>
      </c>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124"/>
    </row>
    <row r="702" spans="1:86" x14ac:dyDescent="0.3">
      <c r="A702" s="1664"/>
      <c r="B702" s="62" t="s">
        <v>1305</v>
      </c>
      <c r="C702" s="62" t="s">
        <v>1303</v>
      </c>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124"/>
    </row>
    <row r="703" spans="1:86" x14ac:dyDescent="0.3">
      <c r="A703" s="1664"/>
      <c r="B703" s="62"/>
      <c r="C703" s="62" t="s">
        <v>1304</v>
      </c>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124"/>
    </row>
    <row r="704" spans="1:86" x14ac:dyDescent="0.3">
      <c r="A704" s="1664"/>
      <c r="B704" s="62" t="s">
        <v>1306</v>
      </c>
      <c r="C704" s="62" t="s">
        <v>1303</v>
      </c>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124"/>
    </row>
    <row r="705" spans="1:86" x14ac:dyDescent="0.3">
      <c r="A705" s="1664"/>
      <c r="B705" s="62"/>
      <c r="C705" s="62" t="s">
        <v>1304</v>
      </c>
      <c r="D705" s="62">
        <v>28694</v>
      </c>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v>6572</v>
      </c>
      <c r="AJ705" s="62"/>
      <c r="AK705" s="62"/>
      <c r="AL705" s="62"/>
      <c r="AM705" s="62"/>
      <c r="AN705" s="62"/>
      <c r="AO705" s="62"/>
      <c r="AP705" s="62"/>
      <c r="AQ705" s="62"/>
      <c r="AR705" s="62"/>
      <c r="AS705" s="62"/>
      <c r="AT705" s="62"/>
      <c r="AU705" s="62"/>
      <c r="AV705" s="62"/>
      <c r="AW705" s="62"/>
      <c r="AX705" s="62"/>
      <c r="AY705" s="62"/>
      <c r="AZ705" s="62"/>
      <c r="BA705" s="62"/>
      <c r="BB705" s="62"/>
      <c r="BC705" s="62"/>
      <c r="BD705" s="62">
        <v>838</v>
      </c>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124"/>
    </row>
    <row r="706" spans="1:86" x14ac:dyDescent="0.3">
      <c r="A706" s="1664"/>
      <c r="B706" s="62" t="s">
        <v>1307</v>
      </c>
      <c r="C706" s="62" t="s">
        <v>1303</v>
      </c>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124"/>
    </row>
    <row r="707" spans="1:86" x14ac:dyDescent="0.3">
      <c r="A707" s="1664"/>
      <c r="B707" s="62"/>
      <c r="C707" s="62" t="s">
        <v>1304</v>
      </c>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124"/>
    </row>
    <row r="708" spans="1:86" s="183" customFormat="1" ht="47.25" x14ac:dyDescent="0.25">
      <c r="A708" s="396" t="s">
        <v>7616</v>
      </c>
      <c r="B708" s="323" t="s">
        <v>1302</v>
      </c>
      <c r="C708" s="323" t="s">
        <v>1303</v>
      </c>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23"/>
      <c r="AU708" s="323"/>
      <c r="AV708" s="323"/>
      <c r="AW708" s="323"/>
      <c r="AX708" s="323"/>
      <c r="AY708" s="323"/>
      <c r="AZ708" s="323"/>
      <c r="BA708" s="323"/>
      <c r="BB708" s="323"/>
      <c r="BC708" s="323"/>
      <c r="BD708" s="323"/>
      <c r="BE708" s="323"/>
      <c r="BF708" s="323"/>
      <c r="BG708" s="323"/>
      <c r="BH708" s="323"/>
      <c r="BI708" s="323"/>
      <c r="BJ708" s="323"/>
      <c r="BK708" s="323"/>
      <c r="BL708" s="323"/>
      <c r="BM708" s="323"/>
      <c r="BN708" s="323"/>
      <c r="BO708" s="323"/>
      <c r="BP708" s="323"/>
      <c r="BQ708" s="323"/>
      <c r="BR708" s="323"/>
      <c r="BS708" s="323"/>
      <c r="BT708" s="323"/>
      <c r="BU708" s="323"/>
      <c r="BV708" s="323"/>
      <c r="BW708" s="323"/>
      <c r="BX708" s="323"/>
      <c r="BY708" s="323"/>
      <c r="BZ708" s="323"/>
      <c r="CA708" s="323"/>
      <c r="CB708" s="323"/>
      <c r="CC708" s="323"/>
      <c r="CD708" s="323"/>
      <c r="CE708" s="323"/>
      <c r="CF708" s="323"/>
      <c r="CG708" s="323"/>
      <c r="CH708" s="323"/>
    </row>
    <row r="709" spans="1:86" s="183" customFormat="1" ht="15.75" x14ac:dyDescent="0.25">
      <c r="A709" s="396"/>
      <c r="B709" s="323"/>
      <c r="C709" s="323" t="s">
        <v>1304</v>
      </c>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c r="AA709" s="323"/>
      <c r="AB709" s="323"/>
      <c r="AC709" s="323"/>
      <c r="AD709" s="323"/>
      <c r="AE709" s="323"/>
      <c r="AF709" s="323"/>
      <c r="AG709" s="323"/>
      <c r="AH709" s="323"/>
      <c r="AI709" s="323"/>
      <c r="AJ709" s="323"/>
      <c r="AK709" s="323"/>
      <c r="AL709" s="323"/>
      <c r="AM709" s="323"/>
      <c r="AN709" s="323"/>
      <c r="AO709" s="323"/>
      <c r="AP709" s="323"/>
      <c r="AQ709" s="323"/>
      <c r="AR709" s="323"/>
      <c r="AS709" s="323"/>
      <c r="AT709" s="323"/>
      <c r="AU709" s="323"/>
      <c r="AV709" s="323"/>
      <c r="AW709" s="323"/>
      <c r="AX709" s="323"/>
      <c r="AY709" s="323"/>
      <c r="AZ709" s="323"/>
      <c r="BA709" s="323"/>
      <c r="BB709" s="323"/>
      <c r="BC709" s="323"/>
      <c r="BD709" s="323"/>
      <c r="BE709" s="323">
        <v>13089</v>
      </c>
      <c r="BF709" s="323"/>
      <c r="BG709" s="323"/>
      <c r="BH709" s="323"/>
      <c r="BI709" s="323"/>
      <c r="BJ709" s="323"/>
      <c r="BK709" s="323"/>
      <c r="BL709" s="323"/>
      <c r="BM709" s="323"/>
      <c r="BN709" s="323"/>
      <c r="BO709" s="323"/>
      <c r="BP709" s="323"/>
      <c r="BQ709" s="323"/>
      <c r="BR709" s="323"/>
      <c r="BS709" s="323"/>
      <c r="BT709" s="323"/>
      <c r="BU709" s="323"/>
      <c r="BV709" s="323"/>
      <c r="BW709" s="323"/>
      <c r="BX709" s="323"/>
      <c r="BY709" s="323"/>
      <c r="BZ709" s="323"/>
      <c r="CA709" s="323"/>
      <c r="CB709" s="323"/>
      <c r="CC709" s="323"/>
      <c r="CD709" s="323"/>
      <c r="CE709" s="323"/>
      <c r="CF709" s="323"/>
      <c r="CG709" s="323"/>
      <c r="CH709" s="323"/>
    </row>
    <row r="710" spans="1:86" s="11" customFormat="1" ht="15.75" x14ac:dyDescent="0.25">
      <c r="A710" s="314"/>
      <c r="B710" s="62" t="s">
        <v>1305</v>
      </c>
      <c r="C710" s="62" t="s">
        <v>1303</v>
      </c>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row>
    <row r="711" spans="1:86" s="11" customFormat="1" ht="15.75" x14ac:dyDescent="0.25">
      <c r="A711" s="314"/>
      <c r="B711" s="62"/>
      <c r="C711" s="62" t="s">
        <v>1304</v>
      </c>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row>
    <row r="712" spans="1:86" s="183" customFormat="1" ht="15.75" x14ac:dyDescent="0.25">
      <c r="A712" s="396"/>
      <c r="B712" s="323" t="s">
        <v>1306</v>
      </c>
      <c r="C712" s="323" t="s">
        <v>1303</v>
      </c>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c r="AA712" s="323"/>
      <c r="AB712" s="323"/>
      <c r="AC712" s="323"/>
      <c r="AD712" s="323"/>
      <c r="AE712" s="323"/>
      <c r="AF712" s="323"/>
      <c r="AG712" s="323"/>
      <c r="AH712" s="323"/>
      <c r="AI712" s="323"/>
      <c r="AJ712" s="323"/>
      <c r="AK712" s="323"/>
      <c r="AL712" s="323"/>
      <c r="AM712" s="323"/>
      <c r="AN712" s="323"/>
      <c r="AO712" s="323"/>
      <c r="AP712" s="323"/>
      <c r="AQ712" s="323"/>
      <c r="AR712" s="323"/>
      <c r="AS712" s="323"/>
      <c r="AT712" s="323"/>
      <c r="AU712" s="323"/>
      <c r="AV712" s="323"/>
      <c r="AW712" s="323"/>
      <c r="AX712" s="323"/>
      <c r="AY712" s="323"/>
      <c r="AZ712" s="323"/>
      <c r="BA712" s="323"/>
      <c r="BB712" s="323"/>
      <c r="BC712" s="323"/>
      <c r="BD712" s="323"/>
      <c r="BE712" s="323">
        <v>13572</v>
      </c>
      <c r="BF712" s="323"/>
      <c r="BG712" s="323"/>
      <c r="BH712" s="323"/>
      <c r="BI712" s="323"/>
      <c r="BJ712" s="323"/>
      <c r="BK712" s="323"/>
      <c r="BL712" s="323"/>
      <c r="BM712" s="323"/>
      <c r="BN712" s="323"/>
      <c r="BO712" s="323"/>
      <c r="BP712" s="323"/>
      <c r="BQ712" s="323"/>
      <c r="BR712" s="323"/>
      <c r="BS712" s="323"/>
      <c r="BT712" s="323"/>
      <c r="BU712" s="323"/>
      <c r="BV712" s="323"/>
      <c r="BW712" s="323"/>
      <c r="BX712" s="323"/>
      <c r="BY712" s="323"/>
      <c r="BZ712" s="323"/>
      <c r="CA712" s="323"/>
      <c r="CB712" s="323"/>
      <c r="CC712" s="323"/>
      <c r="CD712" s="323"/>
      <c r="CE712" s="323"/>
      <c r="CF712" s="323"/>
      <c r="CG712" s="323"/>
      <c r="CH712" s="323"/>
    </row>
    <row r="713" spans="1:86" s="183" customFormat="1" ht="15.75" x14ac:dyDescent="0.25">
      <c r="A713" s="396"/>
      <c r="B713" s="323"/>
      <c r="C713" s="323" t="s">
        <v>1304</v>
      </c>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23"/>
      <c r="AU713" s="323"/>
      <c r="AV713" s="323"/>
      <c r="AW713" s="323"/>
      <c r="AX713" s="323"/>
      <c r="AY713" s="323"/>
      <c r="AZ713" s="323"/>
      <c r="BA713" s="323"/>
      <c r="BB713" s="323"/>
      <c r="BC713" s="323"/>
      <c r="BD713" s="323"/>
      <c r="BE713" s="323">
        <v>19906</v>
      </c>
      <c r="BF713" s="323"/>
      <c r="BG713" s="323"/>
      <c r="BH713" s="323"/>
      <c r="BI713" s="323"/>
      <c r="BJ713" s="323"/>
      <c r="BK713" s="323"/>
      <c r="BL713" s="323"/>
      <c r="BM713" s="323"/>
      <c r="BN713" s="323"/>
      <c r="BO713" s="323"/>
      <c r="BP713" s="323"/>
      <c r="BQ713" s="323"/>
      <c r="BR713" s="323"/>
      <c r="BS713" s="323"/>
      <c r="BT713" s="323"/>
      <c r="BU713" s="323"/>
      <c r="BV713" s="323"/>
      <c r="BW713" s="323"/>
      <c r="BX713" s="323"/>
      <c r="BY713" s="323"/>
      <c r="BZ713" s="323"/>
      <c r="CA713" s="323"/>
      <c r="CB713" s="323"/>
      <c r="CC713" s="323"/>
      <c r="CD713" s="323"/>
      <c r="CE713" s="323"/>
      <c r="CF713" s="323"/>
      <c r="CG713" s="323"/>
      <c r="CH713" s="323"/>
    </row>
    <row r="714" spans="1:86" s="11" customFormat="1" ht="31.5" x14ac:dyDescent="0.25">
      <c r="A714" s="314" t="s">
        <v>7627</v>
      </c>
      <c r="B714" s="62" t="s">
        <v>1302</v>
      </c>
      <c r="C714" s="62" t="s">
        <v>1303</v>
      </c>
      <c r="D714" s="62">
        <v>807</v>
      </c>
      <c r="E714" s="62"/>
      <c r="F714" s="62"/>
      <c r="G714" s="62"/>
      <c r="H714" s="62"/>
      <c r="I714" s="62"/>
      <c r="J714" s="62"/>
      <c r="K714" s="62"/>
      <c r="L714" s="62">
        <v>507</v>
      </c>
      <c r="M714" s="62"/>
      <c r="N714" s="62"/>
      <c r="O714" s="62"/>
      <c r="P714" s="62"/>
      <c r="Q714" s="62"/>
      <c r="R714" s="62"/>
      <c r="S714" s="62">
        <v>126</v>
      </c>
      <c r="T714" s="62">
        <v>37</v>
      </c>
      <c r="U714" s="62"/>
      <c r="V714" s="62"/>
      <c r="W714" s="62"/>
      <c r="X714" s="62"/>
      <c r="Y714" s="62"/>
      <c r="Z714" s="62"/>
      <c r="AA714" s="62"/>
      <c r="AB714" s="62"/>
      <c r="AC714" s="62"/>
      <c r="AD714" s="62">
        <v>2345</v>
      </c>
      <c r="AE714" s="62"/>
      <c r="AF714" s="62"/>
      <c r="AG714" s="62"/>
      <c r="AH714" s="62"/>
      <c r="AI714" s="62"/>
      <c r="AJ714" s="62"/>
      <c r="AK714" s="62"/>
      <c r="AL714" s="62">
        <v>1432</v>
      </c>
      <c r="AM714" s="62">
        <v>1865</v>
      </c>
      <c r="AN714" s="62"/>
      <c r="AO714" s="62"/>
      <c r="AP714" s="62"/>
      <c r="AQ714" s="62">
        <v>8246</v>
      </c>
      <c r="AR714" s="62"/>
      <c r="AS714" s="62"/>
      <c r="AT714" s="62"/>
      <c r="AU714" s="62"/>
      <c r="AV714" s="62"/>
      <c r="AW714" s="62"/>
      <c r="AX714" s="62"/>
      <c r="AY714" s="62"/>
      <c r="AZ714" s="62"/>
      <c r="BA714" s="62"/>
      <c r="BB714" s="62"/>
      <c r="BC714" s="62"/>
      <c r="BD714" s="62"/>
      <c r="BE714" s="62">
        <v>4068</v>
      </c>
      <c r="BF714" s="62"/>
      <c r="BG714" s="62"/>
      <c r="BH714" s="62"/>
      <c r="BI714" s="62"/>
      <c r="BJ714" s="62"/>
      <c r="BK714" s="62"/>
      <c r="BL714" s="62"/>
      <c r="BM714" s="62">
        <v>1788</v>
      </c>
      <c r="BN714" s="62"/>
      <c r="BO714" s="62">
        <v>248</v>
      </c>
      <c r="BP714" s="62"/>
      <c r="BQ714" s="62"/>
      <c r="BR714" s="62"/>
      <c r="BS714" s="62">
        <v>1370</v>
      </c>
      <c r="BT714" s="62"/>
      <c r="BU714" s="62"/>
      <c r="BV714" s="62"/>
      <c r="BW714" s="62">
        <v>1114</v>
      </c>
      <c r="BX714" s="62"/>
      <c r="BY714" s="62"/>
      <c r="BZ714" s="62"/>
      <c r="CA714" s="62"/>
      <c r="CB714" s="62"/>
      <c r="CC714" s="62"/>
      <c r="CD714" s="62"/>
      <c r="CE714" s="62"/>
      <c r="CF714" s="62"/>
      <c r="CG714" s="62"/>
      <c r="CH714" s="62"/>
    </row>
    <row r="715" spans="1:86" s="11" customFormat="1" ht="15.75" x14ac:dyDescent="0.25">
      <c r="A715" s="314"/>
      <c r="B715" s="62"/>
      <c r="C715" s="62" t="s">
        <v>1304</v>
      </c>
      <c r="D715" s="62">
        <v>3418</v>
      </c>
      <c r="E715" s="62"/>
      <c r="F715" s="62"/>
      <c r="G715" s="62"/>
      <c r="H715" s="62"/>
      <c r="I715" s="62"/>
      <c r="J715" s="62"/>
      <c r="K715" s="62"/>
      <c r="L715" s="62">
        <v>314</v>
      </c>
      <c r="M715" s="62"/>
      <c r="N715" s="62"/>
      <c r="O715" s="62"/>
      <c r="P715" s="62"/>
      <c r="Q715" s="62"/>
      <c r="R715" s="62"/>
      <c r="S715" s="62">
        <v>263</v>
      </c>
      <c r="T715" s="62">
        <v>157</v>
      </c>
      <c r="U715" s="62"/>
      <c r="V715" s="62"/>
      <c r="W715" s="62"/>
      <c r="X715" s="62"/>
      <c r="Y715" s="62"/>
      <c r="Z715" s="62"/>
      <c r="AA715" s="62"/>
      <c r="AB715" s="62"/>
      <c r="AC715" s="62"/>
      <c r="AD715" s="62">
        <v>1983</v>
      </c>
      <c r="AE715" s="62"/>
      <c r="AF715" s="62"/>
      <c r="AG715" s="62"/>
      <c r="AH715" s="62"/>
      <c r="AI715" s="62"/>
      <c r="AJ715" s="62"/>
      <c r="AK715" s="62"/>
      <c r="AL715" s="62">
        <v>720</v>
      </c>
      <c r="AM715" s="62">
        <v>1911</v>
      </c>
      <c r="AN715" s="62"/>
      <c r="AO715" s="62"/>
      <c r="AP715" s="62"/>
      <c r="AQ715" s="62"/>
      <c r="AR715" s="62"/>
      <c r="AS715" s="62"/>
      <c r="AT715" s="62"/>
      <c r="AU715" s="62"/>
      <c r="AV715" s="62"/>
      <c r="AW715" s="62"/>
      <c r="AX715" s="62"/>
      <c r="AY715" s="62"/>
      <c r="AZ715" s="62"/>
      <c r="BA715" s="62"/>
      <c r="BB715" s="62"/>
      <c r="BC715" s="62"/>
      <c r="BD715" s="62"/>
      <c r="BE715" s="62">
        <v>3172</v>
      </c>
      <c r="BF715" s="62"/>
      <c r="BG715" s="62"/>
      <c r="BH715" s="62"/>
      <c r="BI715" s="62"/>
      <c r="BJ715" s="62">
        <v>3294</v>
      </c>
      <c r="BK715" s="62"/>
      <c r="BL715" s="62"/>
      <c r="BM715" s="62">
        <v>29</v>
      </c>
      <c r="BN715" s="62"/>
      <c r="BO715" s="62">
        <v>338</v>
      </c>
      <c r="BP715" s="62"/>
      <c r="BQ715" s="62"/>
      <c r="BR715" s="62"/>
      <c r="BS715" s="62">
        <v>1405</v>
      </c>
      <c r="BT715" s="62"/>
      <c r="BU715" s="62"/>
      <c r="BV715" s="62"/>
      <c r="BW715" s="62">
        <v>547</v>
      </c>
      <c r="BX715" s="62"/>
      <c r="BY715" s="62"/>
      <c r="BZ715" s="62"/>
      <c r="CA715" s="62"/>
      <c r="CB715" s="62"/>
      <c r="CC715" s="62"/>
      <c r="CD715" s="62"/>
      <c r="CE715" s="62"/>
      <c r="CF715" s="62"/>
      <c r="CG715" s="62"/>
      <c r="CH715" s="62"/>
    </row>
    <row r="716" spans="1:86" s="11" customFormat="1" ht="15.75" x14ac:dyDescent="0.25">
      <c r="A716" s="314"/>
      <c r="B716" s="62" t="s">
        <v>1305</v>
      </c>
      <c r="C716" s="62" t="s">
        <v>1303</v>
      </c>
      <c r="D716" s="62">
        <v>0</v>
      </c>
      <c r="E716" s="62"/>
      <c r="F716" s="62"/>
      <c r="G716" s="62"/>
      <c r="H716" s="62"/>
      <c r="I716" s="62"/>
      <c r="J716" s="62"/>
      <c r="K716" s="62"/>
      <c r="L716" s="62"/>
      <c r="M716" s="62"/>
      <c r="N716" s="62"/>
      <c r="O716" s="62"/>
      <c r="P716" s="62"/>
      <c r="Q716" s="62"/>
      <c r="R716" s="62"/>
      <c r="S716" s="62">
        <v>20</v>
      </c>
      <c r="T716" s="62"/>
      <c r="U716" s="62"/>
      <c r="V716" s="62"/>
      <c r="W716" s="62"/>
      <c r="X716" s="62"/>
      <c r="Y716" s="62"/>
      <c r="Z716" s="62"/>
      <c r="AA716" s="62"/>
      <c r="AB716" s="62"/>
      <c r="AC716" s="62"/>
      <c r="AD716" s="62">
        <v>0</v>
      </c>
      <c r="AE716" s="62"/>
      <c r="AF716" s="62"/>
      <c r="AG716" s="62"/>
      <c r="AH716" s="62"/>
      <c r="AI716" s="62"/>
      <c r="AJ716" s="62"/>
      <c r="AK716" s="62"/>
      <c r="AL716" s="62">
        <v>58</v>
      </c>
      <c r="AM716" s="62">
        <v>12</v>
      </c>
      <c r="AN716" s="62"/>
      <c r="AO716" s="62"/>
      <c r="AP716" s="62"/>
      <c r="AQ716" s="62">
        <v>2533</v>
      </c>
      <c r="AR716" s="62"/>
      <c r="AS716" s="62"/>
      <c r="AT716" s="62"/>
      <c r="AU716" s="62"/>
      <c r="AV716" s="62"/>
      <c r="AW716" s="62"/>
      <c r="AX716" s="62"/>
      <c r="AY716" s="62"/>
      <c r="AZ716" s="62"/>
      <c r="BA716" s="62"/>
      <c r="BB716" s="62"/>
      <c r="BC716" s="62"/>
      <c r="BD716" s="62"/>
      <c r="BE716" s="62">
        <v>489</v>
      </c>
      <c r="BF716" s="62"/>
      <c r="BG716" s="62"/>
      <c r="BH716" s="62"/>
      <c r="BI716" s="62"/>
      <c r="BJ716" s="62"/>
      <c r="BK716" s="62"/>
      <c r="BL716" s="62"/>
      <c r="BM716" s="62"/>
      <c r="BN716" s="62"/>
      <c r="BO716" s="62"/>
      <c r="BP716" s="62"/>
      <c r="BQ716" s="62"/>
      <c r="BR716" s="62"/>
      <c r="BS716" s="62">
        <v>69</v>
      </c>
      <c r="BT716" s="62"/>
      <c r="BU716" s="62"/>
      <c r="BV716" s="62"/>
      <c r="BW716" s="62"/>
      <c r="BX716" s="62"/>
      <c r="BY716" s="62"/>
      <c r="BZ716" s="62"/>
      <c r="CA716" s="62"/>
      <c r="CB716" s="62"/>
      <c r="CC716" s="62"/>
      <c r="CD716" s="62"/>
      <c r="CE716" s="62"/>
      <c r="CF716" s="62"/>
      <c r="CG716" s="62"/>
      <c r="CH716" s="62"/>
    </row>
    <row r="717" spans="1:86" s="11" customFormat="1" ht="15.75" x14ac:dyDescent="0.25">
      <c r="A717" s="314"/>
      <c r="B717" s="62"/>
      <c r="C717" s="62" t="s">
        <v>1304</v>
      </c>
      <c r="D717" s="62">
        <v>114</v>
      </c>
      <c r="E717" s="62"/>
      <c r="F717" s="62"/>
      <c r="G717" s="62"/>
      <c r="H717" s="62"/>
      <c r="I717" s="62"/>
      <c r="J717" s="62"/>
      <c r="K717" s="62"/>
      <c r="L717" s="62"/>
      <c r="M717" s="62"/>
      <c r="N717" s="62"/>
      <c r="O717" s="62"/>
      <c r="P717" s="62"/>
      <c r="Q717" s="62"/>
      <c r="R717" s="62"/>
      <c r="S717" s="62">
        <v>39</v>
      </c>
      <c r="T717" s="62"/>
      <c r="U717" s="62"/>
      <c r="V717" s="62"/>
      <c r="W717" s="62"/>
      <c r="X717" s="62"/>
      <c r="Y717" s="62"/>
      <c r="Z717" s="62"/>
      <c r="AA717" s="62"/>
      <c r="AB717" s="62"/>
      <c r="AC717" s="62"/>
      <c r="AD717" s="62">
        <v>859</v>
      </c>
      <c r="AE717" s="62"/>
      <c r="AF717" s="62"/>
      <c r="AG717" s="62"/>
      <c r="AH717" s="62"/>
      <c r="AI717" s="62"/>
      <c r="AJ717" s="62"/>
      <c r="AK717" s="62"/>
      <c r="AL717" s="62">
        <v>115</v>
      </c>
      <c r="AM717" s="62">
        <v>104</v>
      </c>
      <c r="AN717" s="62"/>
      <c r="AO717" s="62"/>
      <c r="AP717" s="62"/>
      <c r="AQ717" s="62"/>
      <c r="AR717" s="62"/>
      <c r="AS717" s="62"/>
      <c r="AT717" s="62"/>
      <c r="AU717" s="62"/>
      <c r="AV717" s="62"/>
      <c r="AW717" s="62"/>
      <c r="AX717" s="62"/>
      <c r="AY717" s="62"/>
      <c r="AZ717" s="62"/>
      <c r="BA717" s="62"/>
      <c r="BB717" s="62"/>
      <c r="BC717" s="62"/>
      <c r="BD717" s="62"/>
      <c r="BE717" s="62">
        <v>1713</v>
      </c>
      <c r="BF717" s="62"/>
      <c r="BG717" s="62"/>
      <c r="BH717" s="62"/>
      <c r="BI717" s="62"/>
      <c r="BJ717" s="62">
        <v>3447</v>
      </c>
      <c r="BK717" s="62"/>
      <c r="BL717" s="62"/>
      <c r="BM717" s="62"/>
      <c r="BN717" s="62"/>
      <c r="BO717" s="62"/>
      <c r="BP717" s="62"/>
      <c r="BQ717" s="62"/>
      <c r="BR717" s="62"/>
      <c r="BS717" s="62">
        <v>294</v>
      </c>
      <c r="BT717" s="62"/>
      <c r="BU717" s="62"/>
      <c r="BV717" s="62"/>
      <c r="BW717" s="62"/>
      <c r="BX717" s="62"/>
      <c r="BY717" s="62"/>
      <c r="BZ717" s="62"/>
      <c r="CA717" s="62"/>
      <c r="CB717" s="62"/>
      <c r="CC717" s="62"/>
      <c r="CD717" s="62"/>
      <c r="CE717" s="62"/>
      <c r="CF717" s="62"/>
      <c r="CG717" s="62"/>
      <c r="CH717" s="62"/>
    </row>
    <row r="718" spans="1:86" s="11" customFormat="1" ht="15.75" x14ac:dyDescent="0.25">
      <c r="A718" s="314"/>
      <c r="B718" s="62" t="s">
        <v>1306</v>
      </c>
      <c r="C718" s="62" t="s">
        <v>1303</v>
      </c>
      <c r="D718" s="62">
        <v>55</v>
      </c>
      <c r="E718" s="62"/>
      <c r="F718" s="62"/>
      <c r="G718" s="62"/>
      <c r="H718" s="62"/>
      <c r="I718" s="62"/>
      <c r="J718" s="62"/>
      <c r="K718" s="62"/>
      <c r="L718" s="62">
        <v>202</v>
      </c>
      <c r="M718" s="62"/>
      <c r="N718" s="62"/>
      <c r="O718" s="62"/>
      <c r="P718" s="62"/>
      <c r="Q718" s="62"/>
      <c r="R718" s="62"/>
      <c r="S718" s="62"/>
      <c r="T718" s="62"/>
      <c r="U718" s="62"/>
      <c r="V718" s="62"/>
      <c r="W718" s="62"/>
      <c r="X718" s="62"/>
      <c r="Y718" s="62"/>
      <c r="Z718" s="62"/>
      <c r="AA718" s="62"/>
      <c r="AB718" s="62"/>
      <c r="AC718" s="62"/>
      <c r="AD718" s="62">
        <v>67</v>
      </c>
      <c r="AE718" s="62"/>
      <c r="AF718" s="62"/>
      <c r="AG718" s="62"/>
      <c r="AH718" s="62"/>
      <c r="AI718" s="62"/>
      <c r="AJ718" s="62"/>
      <c r="AK718" s="62"/>
      <c r="AL718" s="62">
        <v>297</v>
      </c>
      <c r="AM718" s="62">
        <v>199</v>
      </c>
      <c r="AN718" s="62"/>
      <c r="AO718" s="62"/>
      <c r="AP718" s="62"/>
      <c r="AQ718" s="62">
        <v>8988</v>
      </c>
      <c r="AR718" s="62"/>
      <c r="AS718" s="62"/>
      <c r="AT718" s="62"/>
      <c r="AU718" s="62"/>
      <c r="AV718" s="62"/>
      <c r="AW718" s="62"/>
      <c r="AX718" s="62"/>
      <c r="AY718" s="62"/>
      <c r="AZ718" s="62"/>
      <c r="BA718" s="62"/>
      <c r="BB718" s="62"/>
      <c r="BC718" s="62"/>
      <c r="BD718" s="62"/>
      <c r="BE718" s="62">
        <v>1760</v>
      </c>
      <c r="BF718" s="62"/>
      <c r="BG718" s="62"/>
      <c r="BH718" s="62"/>
      <c r="BI718" s="62"/>
      <c r="BJ718" s="62"/>
      <c r="BK718" s="62"/>
      <c r="BL718" s="62"/>
      <c r="BM718" s="62"/>
      <c r="BN718" s="62"/>
      <c r="BO718" s="62"/>
      <c r="BP718" s="62"/>
      <c r="BQ718" s="62"/>
      <c r="BR718" s="62"/>
      <c r="BS718" s="62">
        <v>1886</v>
      </c>
      <c r="BT718" s="62"/>
      <c r="BU718" s="62"/>
      <c r="BV718" s="62"/>
      <c r="BW718" s="62">
        <v>17</v>
      </c>
      <c r="BX718" s="62"/>
      <c r="BY718" s="62"/>
      <c r="BZ718" s="62"/>
      <c r="CA718" s="62"/>
      <c r="CB718" s="62"/>
      <c r="CC718" s="62"/>
      <c r="CD718" s="62"/>
      <c r="CE718" s="62"/>
      <c r="CF718" s="62"/>
      <c r="CG718" s="62"/>
      <c r="CH718" s="62"/>
    </row>
    <row r="719" spans="1:86" s="11" customFormat="1" ht="15.75" x14ac:dyDescent="0.25">
      <c r="A719" s="314"/>
      <c r="B719" s="62"/>
      <c r="C719" s="62" t="s">
        <v>1304</v>
      </c>
      <c r="D719" s="62">
        <v>2568</v>
      </c>
      <c r="E719" s="62"/>
      <c r="F719" s="62"/>
      <c r="G719" s="62"/>
      <c r="H719" s="62"/>
      <c r="I719" s="62"/>
      <c r="J719" s="62"/>
      <c r="K719" s="62"/>
      <c r="L719" s="62">
        <v>525</v>
      </c>
      <c r="M719" s="62"/>
      <c r="N719" s="62"/>
      <c r="O719" s="62"/>
      <c r="P719" s="62"/>
      <c r="Q719" s="62"/>
      <c r="R719" s="62"/>
      <c r="S719" s="62"/>
      <c r="T719" s="62"/>
      <c r="U719" s="62"/>
      <c r="V719" s="62"/>
      <c r="W719" s="62"/>
      <c r="X719" s="62"/>
      <c r="Y719" s="62"/>
      <c r="Z719" s="62"/>
      <c r="AA719" s="62"/>
      <c r="AB719" s="62"/>
      <c r="AC719" s="62"/>
      <c r="AD719" s="62">
        <v>897</v>
      </c>
      <c r="AE719" s="62"/>
      <c r="AF719" s="62"/>
      <c r="AG719" s="62"/>
      <c r="AH719" s="62"/>
      <c r="AI719" s="62"/>
      <c r="AJ719" s="62"/>
      <c r="AK719" s="62"/>
      <c r="AL719" s="62">
        <v>913</v>
      </c>
      <c r="AM719" s="62">
        <v>666</v>
      </c>
      <c r="AN719" s="62"/>
      <c r="AO719" s="62"/>
      <c r="AP719" s="62"/>
      <c r="AQ719" s="62"/>
      <c r="AR719" s="62"/>
      <c r="AS719" s="62"/>
      <c r="AT719" s="62"/>
      <c r="AU719" s="62"/>
      <c r="AV719" s="62"/>
      <c r="AW719" s="62"/>
      <c r="AX719" s="62"/>
      <c r="AY719" s="62"/>
      <c r="AZ719" s="62"/>
      <c r="BA719" s="62"/>
      <c r="BB719" s="62"/>
      <c r="BC719" s="62"/>
      <c r="BD719" s="62"/>
      <c r="BE719" s="62">
        <v>3645</v>
      </c>
      <c r="BF719" s="62"/>
      <c r="BG719" s="62"/>
      <c r="BH719" s="62"/>
      <c r="BI719" s="62"/>
      <c r="BJ719" s="62">
        <v>9876</v>
      </c>
      <c r="BK719" s="62"/>
      <c r="BL719" s="62"/>
      <c r="BM719" s="62"/>
      <c r="BN719" s="62"/>
      <c r="BO719" s="62"/>
      <c r="BP719" s="62"/>
      <c r="BQ719" s="62"/>
      <c r="BR719" s="62"/>
      <c r="BS719" s="62">
        <v>2316</v>
      </c>
      <c r="BT719" s="62"/>
      <c r="BU719" s="62"/>
      <c r="BV719" s="62"/>
      <c r="BW719" s="62">
        <v>424</v>
      </c>
      <c r="BX719" s="62"/>
      <c r="BY719" s="62"/>
      <c r="BZ719" s="62"/>
      <c r="CA719" s="62"/>
      <c r="CB719" s="62"/>
      <c r="CC719" s="62"/>
      <c r="CD719" s="62"/>
      <c r="CE719" s="62"/>
      <c r="CF719" s="62"/>
      <c r="CG719" s="62"/>
      <c r="CH719" s="62"/>
    </row>
    <row r="720" spans="1:86" s="11" customFormat="1" ht="15.75" x14ac:dyDescent="0.25">
      <c r="A720" s="314"/>
      <c r="B720" s="62" t="s">
        <v>1307</v>
      </c>
      <c r="C720" s="62" t="s">
        <v>1303</v>
      </c>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row>
    <row r="721" spans="1:86" s="11" customFormat="1" ht="15.75" x14ac:dyDescent="0.25">
      <c r="A721" s="314"/>
      <c r="B721" s="62"/>
      <c r="C721" s="62" t="s">
        <v>1304</v>
      </c>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row>
    <row r="722" spans="1:86" s="11" customFormat="1" ht="15.75" x14ac:dyDescent="0.25">
      <c r="A722" s="314" t="s">
        <v>7644</v>
      </c>
      <c r="B722" s="62" t="s">
        <v>1302</v>
      </c>
      <c r="C722" s="62" t="s">
        <v>1303</v>
      </c>
      <c r="D722" s="62">
        <v>2189</v>
      </c>
      <c r="E722" s="62"/>
      <c r="F722" s="62"/>
      <c r="G722" s="62"/>
      <c r="H722" s="62"/>
      <c r="I722" s="62"/>
      <c r="J722" s="62"/>
      <c r="K722" s="62"/>
      <c r="L722" s="62"/>
      <c r="M722" s="62">
        <v>1400</v>
      </c>
      <c r="N722" s="62">
        <v>7920</v>
      </c>
      <c r="O722" s="62"/>
      <c r="P722" s="62">
        <v>2200</v>
      </c>
      <c r="Q722" s="62">
        <v>4821</v>
      </c>
      <c r="R722" s="62">
        <v>3758</v>
      </c>
      <c r="S722" s="62"/>
      <c r="T722" s="62"/>
      <c r="U722" s="62"/>
      <c r="V722" s="62"/>
      <c r="W722" s="62"/>
      <c r="X722" s="62"/>
      <c r="Y722" s="62"/>
      <c r="Z722" s="62"/>
      <c r="AA722" s="62"/>
      <c r="AB722" s="62"/>
      <c r="AC722" s="62"/>
      <c r="AD722" s="62"/>
      <c r="AE722" s="62"/>
      <c r="AF722" s="62"/>
      <c r="AG722" s="62"/>
      <c r="AH722" s="62"/>
      <c r="AI722" s="62"/>
      <c r="AJ722" s="62"/>
      <c r="AK722" s="62"/>
      <c r="AL722" s="62">
        <v>4384</v>
      </c>
      <c r="AM722" s="62">
        <v>6900</v>
      </c>
      <c r="AN722" s="62"/>
      <c r="AO722" s="62"/>
      <c r="AP722" s="62"/>
      <c r="AQ722" s="62">
        <v>21388</v>
      </c>
      <c r="AR722" s="62"/>
      <c r="AS722" s="62"/>
      <c r="AT722" s="62"/>
      <c r="AU722" s="62"/>
      <c r="AV722" s="62"/>
      <c r="AW722" s="62"/>
      <c r="AX722" s="62"/>
      <c r="AY722" s="62"/>
      <c r="AZ722" s="62"/>
      <c r="BA722" s="62"/>
      <c r="BB722" s="62"/>
      <c r="BC722" s="62">
        <v>12730</v>
      </c>
      <c r="BD722" s="62"/>
      <c r="BE722" s="62"/>
      <c r="BF722" s="62"/>
      <c r="BG722" s="62"/>
      <c r="BH722" s="62"/>
      <c r="BI722" s="62"/>
      <c r="BJ722" s="62"/>
      <c r="BK722" s="62"/>
      <c r="BL722" s="62"/>
      <c r="BM722" s="62">
        <v>4630</v>
      </c>
      <c r="BN722" s="62"/>
      <c r="BO722" s="62"/>
      <c r="BP722" s="62"/>
      <c r="BQ722" s="62"/>
      <c r="BR722" s="62"/>
      <c r="BS722" s="62"/>
      <c r="BT722" s="62"/>
      <c r="BU722" s="62"/>
      <c r="BV722" s="62"/>
      <c r="BW722" s="62"/>
      <c r="BX722" s="62"/>
      <c r="BY722" s="62"/>
      <c r="BZ722" s="62"/>
      <c r="CA722" s="62"/>
      <c r="CB722" s="62"/>
      <c r="CC722" s="62"/>
      <c r="CD722" s="62"/>
      <c r="CE722" s="62"/>
      <c r="CF722" s="62"/>
      <c r="CG722" s="62"/>
      <c r="CH722" s="62"/>
    </row>
    <row r="723" spans="1:86" s="11" customFormat="1" ht="15.75" x14ac:dyDescent="0.25">
      <c r="A723" s="314"/>
      <c r="B723" s="62"/>
      <c r="C723" s="62" t="s">
        <v>1304</v>
      </c>
      <c r="D723" s="62">
        <v>25000</v>
      </c>
      <c r="E723" s="62"/>
      <c r="F723" s="62"/>
      <c r="G723" s="62"/>
      <c r="H723" s="62"/>
      <c r="I723" s="62">
        <v>1500</v>
      </c>
      <c r="J723" s="62"/>
      <c r="K723" s="62"/>
      <c r="L723" s="62"/>
      <c r="M723" s="62"/>
      <c r="N723" s="62"/>
      <c r="O723" s="62"/>
      <c r="P723" s="62"/>
      <c r="Q723" s="62"/>
      <c r="R723" s="62"/>
      <c r="S723" s="62">
        <v>1000</v>
      </c>
      <c r="T723" s="62">
        <v>4000</v>
      </c>
      <c r="U723" s="62"/>
      <c r="V723" s="62"/>
      <c r="W723" s="62"/>
      <c r="X723" s="62"/>
      <c r="Y723" s="62"/>
      <c r="Z723" s="62"/>
      <c r="AA723" s="62"/>
      <c r="AB723" s="62"/>
      <c r="AC723" s="62"/>
      <c r="AD723" s="62">
        <v>13051</v>
      </c>
      <c r="AE723" s="62"/>
      <c r="AF723" s="62"/>
      <c r="AG723" s="62"/>
      <c r="AH723" s="62"/>
      <c r="AI723" s="62"/>
      <c r="AJ723" s="62"/>
      <c r="AK723" s="62"/>
      <c r="AL723" s="62">
        <v>16820</v>
      </c>
      <c r="AM723" s="62">
        <v>13500</v>
      </c>
      <c r="AN723" s="62"/>
      <c r="AO723" s="62"/>
      <c r="AP723" s="62"/>
      <c r="AQ723" s="62"/>
      <c r="AR723" s="62"/>
      <c r="AS723" s="62"/>
      <c r="AT723" s="62"/>
      <c r="AU723" s="62"/>
      <c r="AV723" s="62"/>
      <c r="AW723" s="62"/>
      <c r="AX723" s="62"/>
      <c r="AY723" s="62"/>
      <c r="AZ723" s="62"/>
      <c r="BA723" s="62">
        <v>10000</v>
      </c>
      <c r="BB723" s="62"/>
      <c r="BC723" s="62"/>
      <c r="BD723" s="62"/>
      <c r="BE723" s="62"/>
      <c r="BF723" s="62"/>
      <c r="BG723" s="62"/>
      <c r="BH723" s="62"/>
      <c r="BI723" s="62"/>
      <c r="BJ723" s="62">
        <v>99000</v>
      </c>
      <c r="BK723" s="62"/>
      <c r="BL723" s="62"/>
      <c r="BM723" s="62">
        <v>3700</v>
      </c>
      <c r="BN723" s="62"/>
      <c r="BO723" s="62">
        <v>5800</v>
      </c>
      <c r="BP723" s="62"/>
      <c r="BQ723" s="62"/>
      <c r="BR723" s="62"/>
      <c r="BS723" s="62">
        <v>20000</v>
      </c>
      <c r="BT723" s="62"/>
      <c r="BU723" s="62"/>
      <c r="BV723" s="62"/>
      <c r="BW723" s="62"/>
      <c r="BX723" s="62"/>
      <c r="BY723" s="62"/>
      <c r="BZ723" s="62"/>
      <c r="CA723" s="62"/>
      <c r="CB723" s="62"/>
      <c r="CC723" s="62"/>
      <c r="CD723" s="62"/>
      <c r="CE723" s="62"/>
      <c r="CF723" s="62"/>
      <c r="CG723" s="62"/>
      <c r="CH723" s="62"/>
    </row>
    <row r="724" spans="1:86" s="11" customFormat="1" ht="15.75" x14ac:dyDescent="0.25">
      <c r="A724" s="314" t="s">
        <v>7644</v>
      </c>
      <c r="B724" s="62" t="s">
        <v>1305</v>
      </c>
      <c r="C724" s="62" t="s">
        <v>1303</v>
      </c>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v>1</v>
      </c>
      <c r="AE724" s="62"/>
      <c r="AF724" s="62"/>
      <c r="AG724" s="62"/>
      <c r="AH724" s="62"/>
      <c r="AI724" s="62"/>
      <c r="AJ724" s="62"/>
      <c r="AK724" s="62"/>
      <c r="AL724" s="62">
        <v>80</v>
      </c>
      <c r="AM724" s="62"/>
      <c r="AN724" s="62"/>
      <c r="AO724" s="62"/>
      <c r="AP724" s="62"/>
      <c r="AQ724" s="62">
        <v>2719</v>
      </c>
      <c r="AR724" s="62"/>
      <c r="AS724" s="62"/>
      <c r="AT724" s="62"/>
      <c r="AU724" s="62"/>
      <c r="AV724" s="62"/>
      <c r="AW724" s="62"/>
      <c r="AX724" s="62"/>
      <c r="AY724" s="62"/>
      <c r="AZ724" s="62"/>
      <c r="BA724" s="62">
        <v>12500</v>
      </c>
      <c r="BB724" s="62"/>
      <c r="BC724" s="62"/>
      <c r="BD724" s="62"/>
      <c r="BE724" s="62"/>
      <c r="BF724" s="62"/>
      <c r="BG724" s="62"/>
      <c r="BH724" s="62"/>
      <c r="BI724" s="62"/>
      <c r="BJ724" s="62"/>
      <c r="BK724" s="62"/>
      <c r="BL724" s="62"/>
      <c r="BM724" s="62"/>
      <c r="BN724" s="62"/>
      <c r="BO724" s="62"/>
      <c r="BP724" s="62"/>
      <c r="BQ724" s="62"/>
      <c r="BR724" s="62"/>
      <c r="BS724" s="62">
        <v>400</v>
      </c>
      <c r="BT724" s="62"/>
      <c r="BU724" s="62"/>
      <c r="BV724" s="62"/>
      <c r="BW724" s="62"/>
      <c r="BX724" s="62"/>
      <c r="BY724" s="62"/>
      <c r="BZ724" s="62"/>
      <c r="CA724" s="62"/>
      <c r="CB724" s="62"/>
      <c r="CC724" s="62"/>
      <c r="CD724" s="62"/>
      <c r="CE724" s="62"/>
      <c r="CF724" s="62"/>
      <c r="CG724" s="62"/>
      <c r="CH724" s="62"/>
    </row>
    <row r="725" spans="1:86" s="11" customFormat="1" ht="15.75" x14ac:dyDescent="0.25">
      <c r="A725" s="314"/>
      <c r="B725" s="62"/>
      <c r="C725" s="62" t="s">
        <v>1304</v>
      </c>
      <c r="D725" s="62">
        <v>1088</v>
      </c>
      <c r="E725" s="62"/>
      <c r="F725" s="62"/>
      <c r="G725" s="62"/>
      <c r="H725" s="62"/>
      <c r="I725" s="62"/>
      <c r="J725" s="62"/>
      <c r="K725" s="62"/>
      <c r="L725" s="62"/>
      <c r="M725" s="62"/>
      <c r="N725" s="62"/>
      <c r="O725" s="62"/>
      <c r="P725" s="62"/>
      <c r="Q725" s="62"/>
      <c r="R725" s="62"/>
      <c r="S725" s="62">
        <v>15</v>
      </c>
      <c r="T725" s="62"/>
      <c r="U725" s="62"/>
      <c r="V725" s="62"/>
      <c r="W725" s="62"/>
      <c r="X725" s="62"/>
      <c r="Y725" s="62"/>
      <c r="Z725" s="62"/>
      <c r="AA725" s="62"/>
      <c r="AB725" s="62"/>
      <c r="AC725" s="62"/>
      <c r="AD725" s="62">
        <v>339</v>
      </c>
      <c r="AE725" s="62"/>
      <c r="AF725" s="62"/>
      <c r="AG725" s="62"/>
      <c r="AH725" s="62"/>
      <c r="AI725" s="62">
        <v>55</v>
      </c>
      <c r="AJ725" s="62"/>
      <c r="AK725" s="62"/>
      <c r="AL725" s="62">
        <v>100</v>
      </c>
      <c r="AM725" s="62">
        <v>610</v>
      </c>
      <c r="AN725" s="62"/>
      <c r="AO725" s="62"/>
      <c r="AP725" s="62"/>
      <c r="AQ725" s="62"/>
      <c r="AR725" s="62"/>
      <c r="AS725" s="62"/>
      <c r="AT725" s="62"/>
      <c r="AU725" s="62"/>
      <c r="AV725" s="62"/>
      <c r="AW725" s="62"/>
      <c r="AX725" s="62"/>
      <c r="AY725" s="62"/>
      <c r="AZ725" s="62"/>
      <c r="BA725" s="62">
        <v>25500</v>
      </c>
      <c r="BB725" s="62"/>
      <c r="BC725" s="62"/>
      <c r="BD725" s="62"/>
      <c r="BE725" s="62"/>
      <c r="BF725" s="62"/>
      <c r="BG725" s="62"/>
      <c r="BH725" s="62"/>
      <c r="BI725" s="62"/>
      <c r="BJ725" s="62">
        <v>7351</v>
      </c>
      <c r="BK725" s="62"/>
      <c r="BL725" s="62"/>
      <c r="BM725" s="62">
        <v>8700</v>
      </c>
      <c r="BN725" s="62"/>
      <c r="BO725" s="62">
        <v>10</v>
      </c>
      <c r="BP725" s="62"/>
      <c r="BQ725" s="62"/>
      <c r="BR725" s="62"/>
      <c r="BS725" s="62">
        <v>2569</v>
      </c>
      <c r="BT725" s="62"/>
      <c r="BU725" s="62"/>
      <c r="BV725" s="62"/>
      <c r="BW725" s="62">
        <v>3</v>
      </c>
      <c r="BX725" s="62"/>
      <c r="BY725" s="62"/>
      <c r="BZ725" s="62"/>
      <c r="CA725" s="62"/>
      <c r="CB725" s="62"/>
      <c r="CC725" s="62"/>
      <c r="CD725" s="62"/>
      <c r="CE725" s="62"/>
      <c r="CF725" s="62"/>
      <c r="CG725" s="62"/>
      <c r="CH725" s="62"/>
    </row>
    <row r="726" spans="1:86" s="11" customFormat="1" ht="15.75" x14ac:dyDescent="0.25">
      <c r="A726" s="314" t="s">
        <v>7644</v>
      </c>
      <c r="B726" s="62" t="s">
        <v>1306</v>
      </c>
      <c r="C726" s="62" t="s">
        <v>1303</v>
      </c>
      <c r="D726" s="62"/>
      <c r="E726" s="62"/>
      <c r="F726" s="62"/>
      <c r="G726" s="62"/>
      <c r="H726" s="62"/>
      <c r="I726" s="62"/>
      <c r="J726" s="62"/>
      <c r="K726" s="62"/>
      <c r="L726" s="62"/>
      <c r="M726" s="62"/>
      <c r="N726" s="62"/>
      <c r="O726" s="62"/>
      <c r="P726" s="62"/>
      <c r="Q726" s="62"/>
      <c r="R726" s="62"/>
      <c r="S726" s="62"/>
      <c r="T726" s="62">
        <v>500</v>
      </c>
      <c r="U726" s="62"/>
      <c r="V726" s="62"/>
      <c r="W726" s="62"/>
      <c r="X726" s="62"/>
      <c r="Y726" s="62"/>
      <c r="Z726" s="62"/>
      <c r="AA726" s="62"/>
      <c r="AB726" s="62"/>
      <c r="AC726" s="62"/>
      <c r="AD726" s="62"/>
      <c r="AE726" s="62"/>
      <c r="AF726" s="62"/>
      <c r="AG726" s="62"/>
      <c r="AH726" s="62"/>
      <c r="AI726" s="62"/>
      <c r="AJ726" s="62"/>
      <c r="AK726" s="62"/>
      <c r="AL726" s="62">
        <v>180</v>
      </c>
      <c r="AM726" s="62">
        <v>27</v>
      </c>
      <c r="AN726" s="62"/>
      <c r="AO726" s="62"/>
      <c r="AP726" s="62"/>
      <c r="AQ726" s="62">
        <v>23950</v>
      </c>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v>1400</v>
      </c>
      <c r="BN726" s="62"/>
      <c r="BO726" s="62"/>
      <c r="BP726" s="62"/>
      <c r="BQ726" s="62"/>
      <c r="BR726" s="62"/>
      <c r="BS726" s="62"/>
      <c r="BT726" s="62"/>
      <c r="BU726" s="62"/>
      <c r="BV726" s="62"/>
      <c r="BW726" s="62"/>
      <c r="BX726" s="62"/>
      <c r="BY726" s="62"/>
      <c r="BZ726" s="62"/>
      <c r="CA726" s="62"/>
      <c r="CB726" s="62"/>
      <c r="CC726" s="62"/>
      <c r="CD726" s="62"/>
      <c r="CE726" s="62"/>
      <c r="CF726" s="62"/>
      <c r="CG726" s="62"/>
      <c r="CH726" s="62"/>
    </row>
    <row r="727" spans="1:86" s="11" customFormat="1" ht="15.75" x14ac:dyDescent="0.25">
      <c r="A727" s="314"/>
      <c r="B727" s="62"/>
      <c r="C727" s="62" t="s">
        <v>1304</v>
      </c>
      <c r="D727" s="62">
        <v>17640</v>
      </c>
      <c r="E727" s="62"/>
      <c r="F727" s="62"/>
      <c r="G727" s="62">
        <v>1130</v>
      </c>
      <c r="H727" s="62"/>
      <c r="I727" s="62"/>
      <c r="J727" s="62"/>
      <c r="K727" s="62"/>
      <c r="L727" s="62"/>
      <c r="M727" s="62"/>
      <c r="N727" s="62"/>
      <c r="O727" s="62"/>
      <c r="P727" s="62"/>
      <c r="Q727" s="62"/>
      <c r="R727" s="62"/>
      <c r="S727" s="62">
        <v>1300</v>
      </c>
      <c r="T727" s="62">
        <v>283</v>
      </c>
      <c r="U727" s="62"/>
      <c r="V727" s="62"/>
      <c r="W727" s="62"/>
      <c r="X727" s="62"/>
      <c r="Y727" s="62"/>
      <c r="Z727" s="62"/>
      <c r="AA727" s="62"/>
      <c r="AB727" s="62"/>
      <c r="AC727" s="62"/>
      <c r="AD727" s="62">
        <v>1500</v>
      </c>
      <c r="AE727" s="62"/>
      <c r="AF727" s="62"/>
      <c r="AG727" s="62"/>
      <c r="AH727" s="62"/>
      <c r="AI727" s="62">
        <v>4286</v>
      </c>
      <c r="AJ727" s="62"/>
      <c r="AK727" s="62"/>
      <c r="AL727" s="62">
        <v>4000</v>
      </c>
      <c r="AM727" s="62">
        <v>5148</v>
      </c>
      <c r="AN727" s="62"/>
      <c r="AO727" s="62"/>
      <c r="AP727" s="62"/>
      <c r="AQ727" s="62"/>
      <c r="AR727" s="62"/>
      <c r="AS727" s="62"/>
      <c r="AT727" s="62"/>
      <c r="AU727" s="62"/>
      <c r="AV727" s="62"/>
      <c r="AW727" s="62"/>
      <c r="AX727" s="62"/>
      <c r="AY727" s="62"/>
      <c r="AZ727" s="62"/>
      <c r="BA727" s="62">
        <v>11857</v>
      </c>
      <c r="BB727" s="62"/>
      <c r="BC727" s="62"/>
      <c r="BD727" s="62"/>
      <c r="BE727" s="62"/>
      <c r="BF727" s="62"/>
      <c r="BG727" s="62"/>
      <c r="BH727" s="62"/>
      <c r="BI727" s="62"/>
      <c r="BJ727" s="62">
        <v>47265</v>
      </c>
      <c r="BK727" s="62"/>
      <c r="BL727" s="62"/>
      <c r="BM727" s="62">
        <v>8500</v>
      </c>
      <c r="BN727" s="62"/>
      <c r="BO727" s="62">
        <v>3114</v>
      </c>
      <c r="BP727" s="62"/>
      <c r="BQ727" s="62"/>
      <c r="BR727" s="62"/>
      <c r="BS727" s="62">
        <v>2436</v>
      </c>
      <c r="BT727" s="62"/>
      <c r="BU727" s="62"/>
      <c r="BV727" s="62"/>
      <c r="BW727" s="62">
        <v>618</v>
      </c>
      <c r="BX727" s="62"/>
      <c r="BY727" s="62"/>
      <c r="BZ727" s="62"/>
      <c r="CA727" s="62"/>
      <c r="CB727" s="62"/>
      <c r="CC727" s="62"/>
      <c r="CD727" s="62"/>
      <c r="CE727" s="62"/>
      <c r="CF727" s="62"/>
      <c r="CG727" s="62"/>
      <c r="CH727" s="62"/>
    </row>
    <row r="728" spans="1:86" s="11" customFormat="1" ht="15.75" x14ac:dyDescent="0.25">
      <c r="A728" s="314" t="s">
        <v>7644</v>
      </c>
      <c r="B728" s="62" t="s">
        <v>1307</v>
      </c>
      <c r="C728" s="62" t="s">
        <v>1303</v>
      </c>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row>
    <row r="729" spans="1:86" s="11" customFormat="1" ht="15.75" x14ac:dyDescent="0.25">
      <c r="A729" s="314"/>
      <c r="B729" s="62"/>
      <c r="C729" s="62" t="s">
        <v>1304</v>
      </c>
      <c r="D729" s="62"/>
      <c r="E729" s="62"/>
      <c r="F729" s="62">
        <v>7035</v>
      </c>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v>36871</v>
      </c>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row>
    <row r="730" spans="1:86" s="11" customFormat="1" ht="15.75" x14ac:dyDescent="0.25">
      <c r="A730" s="314"/>
      <c r="B730" s="62" t="s">
        <v>1302</v>
      </c>
      <c r="C730" s="62" t="s">
        <v>1303</v>
      </c>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v>16263</v>
      </c>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row>
    <row r="731" spans="1:86" s="11" customFormat="1" ht="31.5" x14ac:dyDescent="0.25">
      <c r="A731" s="314" t="s">
        <v>7648</v>
      </c>
      <c r="B731" s="62"/>
      <c r="C731" s="62" t="s">
        <v>1304</v>
      </c>
      <c r="D731" s="62">
        <v>3300</v>
      </c>
      <c r="E731" s="62"/>
      <c r="F731" s="62"/>
      <c r="G731" s="62"/>
      <c r="H731" s="62"/>
      <c r="I731" s="62"/>
      <c r="J731" s="62"/>
      <c r="K731" s="62"/>
      <c r="L731" s="62">
        <v>500</v>
      </c>
      <c r="M731" s="62"/>
      <c r="N731" s="62"/>
      <c r="O731" s="62"/>
      <c r="P731" s="62"/>
      <c r="Q731" s="62"/>
      <c r="R731" s="62"/>
      <c r="S731" s="62">
        <v>450</v>
      </c>
      <c r="T731" s="62"/>
      <c r="U731" s="62"/>
      <c r="V731" s="62"/>
      <c r="W731" s="62"/>
      <c r="X731" s="62"/>
      <c r="Y731" s="62"/>
      <c r="Z731" s="62"/>
      <c r="AA731" s="62"/>
      <c r="AB731" s="62"/>
      <c r="AC731" s="62"/>
      <c r="AD731" s="62">
        <v>2600</v>
      </c>
      <c r="AE731" s="62"/>
      <c r="AF731" s="62"/>
      <c r="AG731" s="62"/>
      <c r="AH731" s="62"/>
      <c r="AI731" s="62"/>
      <c r="AJ731" s="62"/>
      <c r="AK731" s="62"/>
      <c r="AL731" s="62">
        <v>2500</v>
      </c>
      <c r="AM731" s="62">
        <v>2680</v>
      </c>
      <c r="AN731" s="62"/>
      <c r="AO731" s="62"/>
      <c r="AP731" s="62"/>
      <c r="AQ731" s="62"/>
      <c r="AR731" s="62"/>
      <c r="AS731" s="62"/>
      <c r="AT731" s="62"/>
      <c r="AU731" s="62"/>
      <c r="AV731" s="62"/>
      <c r="AW731" s="62"/>
      <c r="AX731" s="62"/>
      <c r="AY731" s="62"/>
      <c r="AZ731" s="62"/>
      <c r="BA731" s="62"/>
      <c r="BB731" s="62"/>
      <c r="BC731" s="62"/>
      <c r="BD731" s="62"/>
      <c r="BE731" s="62">
        <v>6600</v>
      </c>
      <c r="BF731" s="62"/>
      <c r="BG731" s="62"/>
      <c r="BH731" s="62"/>
      <c r="BI731" s="62"/>
      <c r="BJ731" s="62">
        <v>21498</v>
      </c>
      <c r="BK731" s="62"/>
      <c r="BL731" s="62"/>
      <c r="BM731" s="62"/>
      <c r="BN731" s="62"/>
      <c r="BO731" s="62">
        <v>250</v>
      </c>
      <c r="BP731" s="62"/>
      <c r="BQ731" s="62"/>
      <c r="BR731" s="62"/>
      <c r="BS731" s="62">
        <v>4560</v>
      </c>
      <c r="BT731" s="62"/>
      <c r="BU731" s="62"/>
      <c r="BV731" s="62"/>
      <c r="BW731" s="62"/>
      <c r="BX731" s="62"/>
      <c r="BY731" s="62"/>
      <c r="BZ731" s="62"/>
      <c r="CA731" s="62"/>
      <c r="CB731" s="62"/>
      <c r="CC731" s="62"/>
      <c r="CD731" s="62"/>
      <c r="CE731" s="62"/>
      <c r="CF731" s="62"/>
      <c r="CG731" s="62"/>
      <c r="CH731" s="62"/>
    </row>
    <row r="732" spans="1:86" s="11" customFormat="1" ht="15.75" x14ac:dyDescent="0.25">
      <c r="A732" s="314"/>
      <c r="B732" s="62" t="s">
        <v>1305</v>
      </c>
      <c r="C732" s="62" t="s">
        <v>1303</v>
      </c>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v>4330</v>
      </c>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row>
    <row r="733" spans="1:86" s="11" customFormat="1" ht="15.75" x14ac:dyDescent="0.25">
      <c r="A733" s="314"/>
      <c r="B733" s="62"/>
      <c r="C733" s="62" t="s">
        <v>1304</v>
      </c>
      <c r="D733" s="62"/>
      <c r="E733" s="62"/>
      <c r="F733" s="62"/>
      <c r="G733" s="62"/>
      <c r="H733" s="62"/>
      <c r="I733" s="62"/>
      <c r="J733" s="62"/>
      <c r="K733" s="62"/>
      <c r="L733" s="62">
        <v>243</v>
      </c>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v>656</v>
      </c>
      <c r="AJ733" s="62"/>
      <c r="AK733" s="62"/>
      <c r="AL733" s="62">
        <v>640</v>
      </c>
      <c r="AM733" s="62">
        <v>536</v>
      </c>
      <c r="AN733" s="62"/>
      <c r="AO733" s="62"/>
      <c r="AP733" s="62"/>
      <c r="AQ733" s="62">
        <v>10475</v>
      </c>
      <c r="AR733" s="62"/>
      <c r="AS733" s="62"/>
      <c r="AT733" s="62"/>
      <c r="AU733" s="62"/>
      <c r="AV733" s="62"/>
      <c r="AW733" s="62"/>
      <c r="AX733" s="62"/>
      <c r="AY733" s="62"/>
      <c r="AZ733" s="62"/>
      <c r="BA733" s="62"/>
      <c r="BB733" s="62"/>
      <c r="BC733" s="62"/>
      <c r="BD733" s="62"/>
      <c r="BE733" s="62">
        <v>2530</v>
      </c>
      <c r="BF733" s="62"/>
      <c r="BG733" s="62"/>
      <c r="BH733" s="62"/>
      <c r="BI733" s="62"/>
      <c r="BJ733" s="62">
        <v>6434</v>
      </c>
      <c r="BK733" s="62"/>
      <c r="BL733" s="62"/>
      <c r="BM733" s="62"/>
      <c r="BN733" s="62"/>
      <c r="BO733" s="62"/>
      <c r="BP733" s="62"/>
      <c r="BQ733" s="62"/>
      <c r="BR733" s="62"/>
      <c r="BS733" s="62">
        <v>1505</v>
      </c>
      <c r="BT733" s="62"/>
      <c r="BU733" s="62"/>
      <c r="BV733" s="62"/>
      <c r="BW733" s="62"/>
      <c r="BX733" s="62"/>
      <c r="BY733" s="62"/>
      <c r="BZ733" s="62"/>
      <c r="CA733" s="62"/>
      <c r="CB733" s="62"/>
      <c r="CC733" s="62"/>
      <c r="CD733" s="62"/>
      <c r="CE733" s="62"/>
      <c r="CF733" s="62"/>
      <c r="CG733" s="62"/>
      <c r="CH733" s="62"/>
    </row>
    <row r="734" spans="1:86" s="11" customFormat="1" ht="15.75" x14ac:dyDescent="0.25">
      <c r="A734" s="314"/>
      <c r="B734" s="62" t="s">
        <v>1306</v>
      </c>
      <c r="C734" s="62" t="s">
        <v>1303</v>
      </c>
      <c r="D734" s="62"/>
      <c r="E734" s="62"/>
      <c r="F734" s="62"/>
      <c r="G734" s="62"/>
      <c r="H734" s="62"/>
      <c r="I734" s="62"/>
      <c r="J734" s="62"/>
      <c r="K734" s="62"/>
      <c r="L734" s="62">
        <v>752</v>
      </c>
      <c r="M734" s="62"/>
      <c r="N734" s="62"/>
      <c r="O734" s="62"/>
      <c r="P734" s="62"/>
      <c r="Q734" s="62"/>
      <c r="R734" s="62"/>
      <c r="S734" s="62">
        <v>140</v>
      </c>
      <c r="T734" s="62"/>
      <c r="U734" s="62"/>
      <c r="V734" s="62"/>
      <c r="W734" s="62"/>
      <c r="X734" s="62"/>
      <c r="Y734" s="62"/>
      <c r="Z734" s="62"/>
      <c r="AA734" s="62"/>
      <c r="AB734" s="62"/>
      <c r="AC734" s="62"/>
      <c r="AD734" s="62">
        <v>3800</v>
      </c>
      <c r="AE734" s="62"/>
      <c r="AF734" s="62"/>
      <c r="AG734" s="62"/>
      <c r="AH734" s="62"/>
      <c r="AI734" s="62"/>
      <c r="AJ734" s="62"/>
      <c r="AK734" s="62"/>
      <c r="AL734" s="62">
        <v>3150</v>
      </c>
      <c r="AM734" s="62">
        <v>3120</v>
      </c>
      <c r="AN734" s="62"/>
      <c r="AO734" s="62"/>
      <c r="AP734" s="62"/>
      <c r="AQ734" s="62"/>
      <c r="AR734" s="62"/>
      <c r="AS734" s="62"/>
      <c r="AT734" s="62"/>
      <c r="AU734" s="62"/>
      <c r="AV734" s="62"/>
      <c r="AW734" s="62"/>
      <c r="AX734" s="62"/>
      <c r="AY734" s="62"/>
      <c r="AZ734" s="62"/>
      <c r="BA734" s="62"/>
      <c r="BB734" s="62"/>
      <c r="BC734" s="62"/>
      <c r="BD734" s="62"/>
      <c r="BE734" s="62">
        <v>6500</v>
      </c>
      <c r="BF734" s="62"/>
      <c r="BG734" s="62"/>
      <c r="BH734" s="62"/>
      <c r="BI734" s="62"/>
      <c r="BJ734" s="62">
        <v>14921</v>
      </c>
      <c r="BK734" s="62"/>
      <c r="BL734" s="62"/>
      <c r="BM734" s="62"/>
      <c r="BN734" s="62"/>
      <c r="BO734" s="62">
        <v>400</v>
      </c>
      <c r="BP734" s="62"/>
      <c r="BQ734" s="62"/>
      <c r="BR734" s="62"/>
      <c r="BS734" s="62">
        <v>5681</v>
      </c>
      <c r="BT734" s="62"/>
      <c r="BU734" s="62"/>
      <c r="BV734" s="62"/>
      <c r="BW734" s="62">
        <v>1612</v>
      </c>
      <c r="BX734" s="62"/>
      <c r="BY734" s="62"/>
      <c r="BZ734" s="62"/>
      <c r="CA734" s="62"/>
      <c r="CB734" s="62"/>
      <c r="CC734" s="62"/>
      <c r="CD734" s="62"/>
      <c r="CE734" s="62"/>
      <c r="CF734" s="62"/>
      <c r="CG734" s="62"/>
      <c r="CH734" s="62"/>
    </row>
    <row r="735" spans="1:86" s="11" customFormat="1" ht="15.75" x14ac:dyDescent="0.25">
      <c r="A735" s="314"/>
      <c r="B735" s="62"/>
      <c r="C735" s="62" t="s">
        <v>1304</v>
      </c>
      <c r="D735" s="62">
        <v>5375</v>
      </c>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v>1900</v>
      </c>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row>
    <row r="736" spans="1:86" s="11" customFormat="1" ht="15.75" x14ac:dyDescent="0.25">
      <c r="A736" s="314"/>
      <c r="B736" s="62" t="s">
        <v>1307</v>
      </c>
      <c r="C736" s="62" t="s">
        <v>1303</v>
      </c>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row>
    <row r="737" spans="1:86" s="11" customFormat="1" ht="15.75" x14ac:dyDescent="0.25">
      <c r="A737" s="314"/>
      <c r="B737" s="62"/>
      <c r="C737" s="62" t="s">
        <v>1304</v>
      </c>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row>
    <row r="738" spans="1:86" s="11" customFormat="1" ht="31.5" x14ac:dyDescent="0.25">
      <c r="A738" s="314" t="s">
        <v>7667</v>
      </c>
      <c r="B738" s="62" t="s">
        <v>1302</v>
      </c>
      <c r="C738" s="62" t="s">
        <v>1303</v>
      </c>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row>
    <row r="739" spans="1:86" s="11" customFormat="1" ht="15.75" x14ac:dyDescent="0.25">
      <c r="A739" s="314" t="s">
        <v>7668</v>
      </c>
      <c r="B739" s="62"/>
      <c r="C739" s="62" t="s">
        <v>1304</v>
      </c>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v>130000</v>
      </c>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row>
    <row r="740" spans="1:86" s="11" customFormat="1" ht="15.75" x14ac:dyDescent="0.25">
      <c r="A740" s="314" t="s">
        <v>7669</v>
      </c>
      <c r="B740" s="62" t="s">
        <v>1305</v>
      </c>
      <c r="C740" s="62" t="s">
        <v>1303</v>
      </c>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row>
    <row r="741" spans="1:86" s="11" customFormat="1" ht="15.75" x14ac:dyDescent="0.25">
      <c r="A741" s="314" t="s">
        <v>7670</v>
      </c>
      <c r="B741" s="62"/>
      <c r="C741" s="62" t="s">
        <v>1304</v>
      </c>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row>
    <row r="742" spans="1:86" s="11" customFormat="1" ht="15.75" x14ac:dyDescent="0.25">
      <c r="A742" s="314" t="s">
        <v>7671</v>
      </c>
      <c r="B742" s="62" t="s">
        <v>1306</v>
      </c>
      <c r="C742" s="62" t="s">
        <v>1303</v>
      </c>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row>
    <row r="743" spans="1:86" s="11" customFormat="1" ht="15.75" x14ac:dyDescent="0.25">
      <c r="A743" s="314"/>
      <c r="B743" s="62"/>
      <c r="C743" s="62" t="s">
        <v>1304</v>
      </c>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row>
    <row r="744" spans="1:86" s="46" customFormat="1" ht="31.5" x14ac:dyDescent="0.25">
      <c r="A744" s="321" t="s">
        <v>7675</v>
      </c>
      <c r="B744" s="320" t="s">
        <v>1302</v>
      </c>
      <c r="C744" s="320" t="s">
        <v>1303</v>
      </c>
      <c r="D744" s="320">
        <v>756</v>
      </c>
      <c r="E744" s="320">
        <v>525</v>
      </c>
      <c r="F744" s="320"/>
      <c r="G744" s="320"/>
      <c r="H744" s="320"/>
      <c r="I744" s="320"/>
      <c r="J744" s="320"/>
      <c r="K744" s="320"/>
      <c r="L744" s="320"/>
      <c r="M744" s="320"/>
      <c r="N744" s="320">
        <v>1500</v>
      </c>
      <c r="O744" s="320"/>
      <c r="P744" s="320"/>
      <c r="Q744" s="320">
        <v>1960</v>
      </c>
      <c r="R744" s="320">
        <v>88</v>
      </c>
      <c r="S744" s="320"/>
      <c r="T744" s="320"/>
      <c r="U744" s="320"/>
      <c r="V744" s="320"/>
      <c r="W744" s="320"/>
      <c r="X744" s="320"/>
      <c r="Y744" s="320"/>
      <c r="Z744" s="320"/>
      <c r="AA744" s="320"/>
      <c r="AB744" s="320"/>
      <c r="AC744" s="320">
        <v>7754</v>
      </c>
      <c r="AD744" s="320"/>
      <c r="AE744" s="320"/>
      <c r="AF744" s="320"/>
      <c r="AG744" s="320"/>
      <c r="AH744" s="320"/>
      <c r="AI744" s="320"/>
      <c r="AJ744" s="320"/>
      <c r="AK744" s="320"/>
      <c r="AL744" s="320">
        <v>2407</v>
      </c>
      <c r="AM744" s="320">
        <v>2898</v>
      </c>
      <c r="AN744" s="320"/>
      <c r="AO744" s="320"/>
      <c r="AP744" s="320"/>
      <c r="AQ744" s="320">
        <v>6504</v>
      </c>
      <c r="AR744" s="320"/>
      <c r="AS744" s="320"/>
      <c r="AT744" s="320"/>
      <c r="AU744" s="320"/>
      <c r="AV744" s="320"/>
      <c r="AW744" s="320"/>
      <c r="AX744" s="320"/>
      <c r="AY744" s="320"/>
      <c r="AZ744" s="320"/>
      <c r="BA744" s="320">
        <v>9572</v>
      </c>
      <c r="BB744" s="320"/>
      <c r="BC744" s="320">
        <v>36</v>
      </c>
      <c r="BD744" s="320"/>
      <c r="BE744" s="320"/>
      <c r="BF744" s="320"/>
      <c r="BG744" s="320"/>
      <c r="BH744" s="320"/>
      <c r="BI744" s="320"/>
      <c r="BJ744" s="320"/>
      <c r="BK744" s="320"/>
      <c r="BL744" s="320"/>
      <c r="BM744" s="320">
        <v>1012</v>
      </c>
      <c r="BN744" s="320"/>
      <c r="BO744" s="320"/>
      <c r="BP744" s="320"/>
      <c r="BQ744" s="320"/>
      <c r="BR744" s="320"/>
      <c r="BS744" s="320"/>
      <c r="BT744" s="320"/>
      <c r="BU744" s="320"/>
      <c r="BV744" s="320"/>
      <c r="BW744" s="320"/>
      <c r="BX744" s="320"/>
      <c r="BY744" s="320"/>
      <c r="BZ744" s="320"/>
      <c r="CA744" s="320"/>
      <c r="CB744" s="320"/>
      <c r="CC744" s="320"/>
      <c r="CD744" s="320"/>
      <c r="CE744" s="320"/>
      <c r="CF744" s="320"/>
      <c r="CG744" s="320"/>
      <c r="CH744" s="320"/>
    </row>
    <row r="745" spans="1:86" s="46" customFormat="1" ht="15.75" x14ac:dyDescent="0.25">
      <c r="A745" s="321"/>
      <c r="B745" s="320"/>
      <c r="C745" s="320" t="s">
        <v>1304</v>
      </c>
      <c r="D745" s="320">
        <v>6870</v>
      </c>
      <c r="E745" s="320">
        <v>152</v>
      </c>
      <c r="F745" s="320"/>
      <c r="G745" s="320">
        <v>427</v>
      </c>
      <c r="H745" s="320"/>
      <c r="I745" s="320">
        <v>1464</v>
      </c>
      <c r="J745" s="320"/>
      <c r="K745" s="320"/>
      <c r="L745" s="320"/>
      <c r="M745" s="320"/>
      <c r="N745" s="320"/>
      <c r="O745" s="320"/>
      <c r="P745" s="320"/>
      <c r="Q745" s="320"/>
      <c r="R745" s="320"/>
      <c r="S745" s="320">
        <v>2761</v>
      </c>
      <c r="T745" s="320">
        <v>1106</v>
      </c>
      <c r="U745" s="320"/>
      <c r="V745" s="320"/>
      <c r="W745" s="320"/>
      <c r="X745" s="320"/>
      <c r="Y745" s="320">
        <v>40</v>
      </c>
      <c r="Z745" s="320"/>
      <c r="AA745" s="320"/>
      <c r="AB745" s="320"/>
      <c r="AC745" s="320">
        <v>43365</v>
      </c>
      <c r="AD745" s="320">
        <v>4391</v>
      </c>
      <c r="AE745" s="320">
        <v>111</v>
      </c>
      <c r="AF745" s="320"/>
      <c r="AG745" s="320"/>
      <c r="AH745" s="320"/>
      <c r="AI745" s="320"/>
      <c r="AJ745" s="320"/>
      <c r="AK745" s="320"/>
      <c r="AL745" s="320">
        <v>3823</v>
      </c>
      <c r="AM745" s="320">
        <v>4892</v>
      </c>
      <c r="AN745" s="320"/>
      <c r="AO745" s="320"/>
      <c r="AP745" s="320">
        <v>26036</v>
      </c>
      <c r="AQ745" s="320"/>
      <c r="AR745" s="320"/>
      <c r="AS745" s="320"/>
      <c r="AT745" s="320"/>
      <c r="AU745" s="320"/>
      <c r="AV745" s="320"/>
      <c r="AW745" s="320"/>
      <c r="AX745" s="320"/>
      <c r="AY745" s="320"/>
      <c r="AZ745" s="320"/>
      <c r="BA745" s="320">
        <v>3919</v>
      </c>
      <c r="BB745" s="320"/>
      <c r="BC745" s="320"/>
      <c r="BD745" s="320"/>
      <c r="BE745" s="320">
        <v>2380</v>
      </c>
      <c r="BF745" s="320">
        <v>511</v>
      </c>
      <c r="BG745" s="320"/>
      <c r="BH745" s="320"/>
      <c r="BI745" s="320"/>
      <c r="BJ745" s="320">
        <v>12626</v>
      </c>
      <c r="BK745" s="320"/>
      <c r="BL745" s="320"/>
      <c r="BM745" s="320">
        <v>2403</v>
      </c>
      <c r="BN745" s="320"/>
      <c r="BO745" s="320">
        <v>3038</v>
      </c>
      <c r="BP745" s="320"/>
      <c r="BQ745" s="320"/>
      <c r="BR745" s="320"/>
      <c r="BS745" s="320">
        <v>4768</v>
      </c>
      <c r="BT745" s="320"/>
      <c r="BU745" s="320"/>
      <c r="BV745" s="320"/>
      <c r="BW745" s="320">
        <v>3141</v>
      </c>
      <c r="BX745" s="320"/>
      <c r="BY745" s="320"/>
      <c r="BZ745" s="320"/>
      <c r="CA745" s="320"/>
      <c r="CB745" s="320"/>
      <c r="CC745" s="320"/>
      <c r="CD745" s="320"/>
      <c r="CE745" s="320"/>
      <c r="CF745" s="320"/>
      <c r="CG745" s="320"/>
      <c r="CH745" s="320"/>
    </row>
    <row r="746" spans="1:86" s="46" customFormat="1" ht="15.75" x14ac:dyDescent="0.25">
      <c r="A746" s="321"/>
      <c r="B746" s="320" t="s">
        <v>1305</v>
      </c>
      <c r="C746" s="320" t="s">
        <v>1303</v>
      </c>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0"/>
      <c r="AD746" s="320"/>
      <c r="AE746" s="320"/>
      <c r="AF746" s="320">
        <v>462</v>
      </c>
      <c r="AG746" s="320"/>
      <c r="AH746" s="320"/>
      <c r="AI746" s="320"/>
      <c r="AJ746" s="320"/>
      <c r="AK746" s="320"/>
      <c r="AL746" s="320">
        <v>29</v>
      </c>
      <c r="AM746" s="320">
        <v>38</v>
      </c>
      <c r="AN746" s="320"/>
      <c r="AO746" s="320"/>
      <c r="AP746" s="320"/>
      <c r="AQ746" s="320">
        <v>1971</v>
      </c>
      <c r="AR746" s="320"/>
      <c r="AS746" s="320"/>
      <c r="AT746" s="320"/>
      <c r="AU746" s="320"/>
      <c r="AV746" s="320"/>
      <c r="AW746" s="320"/>
      <c r="AX746" s="320"/>
      <c r="AY746" s="320"/>
      <c r="AZ746" s="320"/>
      <c r="BA746" s="320">
        <v>3102</v>
      </c>
      <c r="BB746" s="320"/>
      <c r="BC746" s="320">
        <v>10</v>
      </c>
      <c r="BD746" s="320"/>
      <c r="BE746" s="320"/>
      <c r="BF746" s="320"/>
      <c r="BG746" s="320"/>
      <c r="BH746" s="320"/>
      <c r="BI746" s="320"/>
      <c r="BJ746" s="320"/>
      <c r="BK746" s="320"/>
      <c r="BL746" s="320"/>
      <c r="BM746" s="320">
        <v>20</v>
      </c>
      <c r="BN746" s="320"/>
      <c r="BO746" s="320"/>
      <c r="BP746" s="320"/>
      <c r="BQ746" s="320"/>
      <c r="BR746" s="320"/>
      <c r="BS746" s="320">
        <v>22</v>
      </c>
      <c r="BT746" s="320"/>
      <c r="BU746" s="320"/>
      <c r="BV746" s="320"/>
      <c r="BW746" s="320"/>
      <c r="BX746" s="320"/>
      <c r="BY746" s="320"/>
      <c r="BZ746" s="320"/>
      <c r="CA746" s="320"/>
      <c r="CB746" s="320"/>
      <c r="CC746" s="320"/>
      <c r="CD746" s="320"/>
      <c r="CE746" s="320"/>
      <c r="CF746" s="320"/>
      <c r="CG746" s="320"/>
      <c r="CH746" s="320"/>
    </row>
    <row r="747" spans="1:86" s="46" customFormat="1" ht="15.75" x14ac:dyDescent="0.25">
      <c r="A747" s="321"/>
      <c r="B747" s="320"/>
      <c r="C747" s="320" t="s">
        <v>1304</v>
      </c>
      <c r="D747" s="320">
        <v>26</v>
      </c>
      <c r="E747" s="320">
        <v>54</v>
      </c>
      <c r="F747" s="320"/>
      <c r="G747" s="320">
        <v>1</v>
      </c>
      <c r="H747" s="320"/>
      <c r="I747" s="320"/>
      <c r="J747" s="320"/>
      <c r="K747" s="320"/>
      <c r="L747" s="320"/>
      <c r="M747" s="320"/>
      <c r="N747" s="320"/>
      <c r="O747" s="320"/>
      <c r="P747" s="320"/>
      <c r="Q747" s="320"/>
      <c r="R747" s="320"/>
      <c r="S747" s="320">
        <v>2</v>
      </c>
      <c r="T747" s="320">
        <v>884</v>
      </c>
      <c r="U747" s="320"/>
      <c r="V747" s="320"/>
      <c r="W747" s="320"/>
      <c r="X747" s="320"/>
      <c r="Y747" s="320"/>
      <c r="Z747" s="320"/>
      <c r="AA747" s="320"/>
      <c r="AB747" s="320"/>
      <c r="AC747" s="320"/>
      <c r="AD747" s="320">
        <v>192</v>
      </c>
      <c r="AE747" s="320">
        <v>1</v>
      </c>
      <c r="AF747" s="320">
        <v>3138</v>
      </c>
      <c r="AG747" s="320">
        <v>1</v>
      </c>
      <c r="AH747" s="320"/>
      <c r="AI747" s="320"/>
      <c r="AJ747" s="320"/>
      <c r="AK747" s="320"/>
      <c r="AL747" s="320">
        <v>703</v>
      </c>
      <c r="AM747" s="320">
        <v>570</v>
      </c>
      <c r="AN747" s="320"/>
      <c r="AO747" s="320"/>
      <c r="AP747" s="320"/>
      <c r="AQ747" s="320"/>
      <c r="AR747" s="320"/>
      <c r="AS747" s="320"/>
      <c r="AT747" s="320"/>
      <c r="AU747" s="320"/>
      <c r="AV747" s="320"/>
      <c r="AW747" s="320"/>
      <c r="AX747" s="320"/>
      <c r="AY747" s="320"/>
      <c r="AZ747" s="320"/>
      <c r="BA747" s="320">
        <v>3316</v>
      </c>
      <c r="BB747" s="320"/>
      <c r="BC747" s="320"/>
      <c r="BD747" s="320"/>
      <c r="BE747" s="320">
        <v>968</v>
      </c>
      <c r="BF747" s="320">
        <v>2422</v>
      </c>
      <c r="BG747" s="320"/>
      <c r="BH747" s="320"/>
      <c r="BI747" s="320"/>
      <c r="BJ747" s="320">
        <v>15143</v>
      </c>
      <c r="BK747" s="320"/>
      <c r="BL747" s="320"/>
      <c r="BM747" s="320">
        <v>380</v>
      </c>
      <c r="BN747" s="320"/>
      <c r="BO747" s="320">
        <v>335</v>
      </c>
      <c r="BP747" s="320"/>
      <c r="BQ747" s="320"/>
      <c r="BR747" s="320"/>
      <c r="BS747" s="320">
        <v>269</v>
      </c>
      <c r="BT747" s="320"/>
      <c r="BU747" s="320"/>
      <c r="BV747" s="320"/>
      <c r="BW747" s="320">
        <v>166</v>
      </c>
      <c r="BX747" s="320"/>
      <c r="BY747" s="320"/>
      <c r="BZ747" s="320"/>
      <c r="CA747" s="320"/>
      <c r="CB747" s="320"/>
      <c r="CC747" s="320"/>
      <c r="CD747" s="320"/>
      <c r="CE747" s="320"/>
      <c r="CF747" s="320"/>
      <c r="CG747" s="320"/>
      <c r="CH747" s="320"/>
    </row>
    <row r="748" spans="1:86" s="46" customFormat="1" ht="15.75" x14ac:dyDescent="0.25">
      <c r="A748" s="321"/>
      <c r="B748" s="320" t="s">
        <v>1306</v>
      </c>
      <c r="C748" s="320" t="s">
        <v>1303</v>
      </c>
      <c r="D748" s="320">
        <v>36</v>
      </c>
      <c r="E748" s="320">
        <v>355</v>
      </c>
      <c r="F748" s="320"/>
      <c r="G748" s="320"/>
      <c r="H748" s="320"/>
      <c r="I748" s="320"/>
      <c r="J748" s="320"/>
      <c r="K748" s="320"/>
      <c r="L748" s="320"/>
      <c r="M748" s="320"/>
      <c r="N748" s="320">
        <v>182</v>
      </c>
      <c r="O748" s="320"/>
      <c r="P748" s="320"/>
      <c r="Q748" s="320">
        <v>417</v>
      </c>
      <c r="R748" s="320"/>
      <c r="S748" s="320"/>
      <c r="T748" s="320"/>
      <c r="U748" s="320"/>
      <c r="V748" s="320"/>
      <c r="W748" s="320"/>
      <c r="X748" s="320"/>
      <c r="Y748" s="320"/>
      <c r="Z748" s="320"/>
      <c r="AA748" s="320"/>
      <c r="AB748" s="320"/>
      <c r="AC748" s="320"/>
      <c r="AD748" s="320"/>
      <c r="AE748" s="320"/>
      <c r="AF748" s="320"/>
      <c r="AG748" s="320"/>
      <c r="AH748" s="320"/>
      <c r="AI748" s="320"/>
      <c r="AJ748" s="320"/>
      <c r="AK748" s="320"/>
      <c r="AL748" s="320">
        <v>450</v>
      </c>
      <c r="AM748" s="320">
        <v>1058</v>
      </c>
      <c r="AN748" s="320"/>
      <c r="AO748" s="320"/>
      <c r="AP748" s="320"/>
      <c r="AQ748" s="320">
        <v>6935</v>
      </c>
      <c r="AR748" s="320"/>
      <c r="AS748" s="320"/>
      <c r="AT748" s="320"/>
      <c r="AU748" s="320"/>
      <c r="AV748" s="320"/>
      <c r="AW748" s="320"/>
      <c r="AX748" s="320"/>
      <c r="AY748" s="320"/>
      <c r="AZ748" s="320"/>
      <c r="BA748" s="320">
        <v>4088</v>
      </c>
      <c r="BB748" s="320"/>
      <c r="BC748" s="320">
        <v>96</v>
      </c>
      <c r="BD748" s="320"/>
      <c r="BE748" s="320"/>
      <c r="BF748" s="320"/>
      <c r="BG748" s="320"/>
      <c r="BH748" s="320"/>
      <c r="BI748" s="320"/>
      <c r="BJ748" s="320"/>
      <c r="BK748" s="320"/>
      <c r="BL748" s="320"/>
      <c r="BM748" s="320"/>
      <c r="BN748" s="320"/>
      <c r="BO748" s="320"/>
      <c r="BP748" s="320"/>
      <c r="BQ748" s="320"/>
      <c r="BR748" s="320"/>
      <c r="BS748" s="320"/>
      <c r="BT748" s="320"/>
      <c r="BU748" s="320"/>
      <c r="BV748" s="320"/>
      <c r="BW748" s="320"/>
      <c r="BX748" s="320"/>
      <c r="BY748" s="320"/>
      <c r="BZ748" s="320"/>
      <c r="CA748" s="320"/>
      <c r="CB748" s="320"/>
      <c r="CC748" s="320"/>
      <c r="CD748" s="320"/>
      <c r="CE748" s="320"/>
      <c r="CF748" s="320"/>
      <c r="CG748" s="320"/>
      <c r="CH748" s="320"/>
    </row>
    <row r="749" spans="1:86" s="46" customFormat="1" ht="15.75" x14ac:dyDescent="0.25">
      <c r="A749" s="321"/>
      <c r="B749" s="320"/>
      <c r="C749" s="320" t="s">
        <v>1304</v>
      </c>
      <c r="D749" s="320">
        <v>9700</v>
      </c>
      <c r="E749" s="320">
        <v>638</v>
      </c>
      <c r="F749" s="320"/>
      <c r="G749" s="320">
        <v>1979</v>
      </c>
      <c r="H749" s="320">
        <v>454</v>
      </c>
      <c r="I749" s="320"/>
      <c r="J749" s="320"/>
      <c r="K749" s="320"/>
      <c r="L749" s="320"/>
      <c r="M749" s="320"/>
      <c r="N749" s="320"/>
      <c r="O749" s="320"/>
      <c r="P749" s="320"/>
      <c r="Q749" s="320"/>
      <c r="R749" s="320"/>
      <c r="S749" s="320">
        <v>1096</v>
      </c>
      <c r="T749" s="320">
        <v>2354</v>
      </c>
      <c r="U749" s="320"/>
      <c r="V749" s="320"/>
      <c r="W749" s="320"/>
      <c r="X749" s="320"/>
      <c r="Y749" s="320">
        <v>487</v>
      </c>
      <c r="Z749" s="320"/>
      <c r="AA749" s="320"/>
      <c r="AB749" s="320"/>
      <c r="AC749" s="320"/>
      <c r="AD749" s="320">
        <v>4423</v>
      </c>
      <c r="AE749" s="320">
        <v>242</v>
      </c>
      <c r="AF749" s="320"/>
      <c r="AG749" s="320">
        <v>300</v>
      </c>
      <c r="AH749" s="320"/>
      <c r="AI749" s="320">
        <v>2383</v>
      </c>
      <c r="AJ749" s="320"/>
      <c r="AK749" s="320"/>
      <c r="AL749" s="320">
        <v>3956</v>
      </c>
      <c r="AM749" s="320">
        <v>3685</v>
      </c>
      <c r="AN749" s="320"/>
      <c r="AO749" s="320"/>
      <c r="AP749" s="320"/>
      <c r="AQ749" s="320"/>
      <c r="AR749" s="320"/>
      <c r="AS749" s="320"/>
      <c r="AT749" s="320"/>
      <c r="AU749" s="320"/>
      <c r="AV749" s="320"/>
      <c r="AW749" s="320"/>
      <c r="AX749" s="320"/>
      <c r="AY749" s="320"/>
      <c r="AZ749" s="320"/>
      <c r="BA749" s="320">
        <v>6874</v>
      </c>
      <c r="BB749" s="320"/>
      <c r="BC749" s="320"/>
      <c r="BD749" s="320"/>
      <c r="BE749" s="320">
        <v>10503</v>
      </c>
      <c r="BF749" s="320">
        <v>5251</v>
      </c>
      <c r="BG749" s="320"/>
      <c r="BH749" s="320"/>
      <c r="BI749" s="320"/>
      <c r="BJ749" s="320">
        <v>33033</v>
      </c>
      <c r="BK749" s="320"/>
      <c r="BL749" s="320"/>
      <c r="BM749" s="320">
        <v>1685</v>
      </c>
      <c r="BN749" s="320"/>
      <c r="BO749" s="320">
        <v>3678</v>
      </c>
      <c r="BP749" s="320"/>
      <c r="BQ749" s="320"/>
      <c r="BR749" s="320"/>
      <c r="BS749" s="320">
        <v>2781</v>
      </c>
      <c r="BT749" s="320"/>
      <c r="BU749" s="320"/>
      <c r="BV749" s="320"/>
      <c r="BW749" s="320">
        <v>2863</v>
      </c>
      <c r="BX749" s="320"/>
      <c r="BY749" s="320"/>
      <c r="BZ749" s="320"/>
      <c r="CA749" s="320"/>
      <c r="CB749" s="320"/>
      <c r="CC749" s="320"/>
      <c r="CD749" s="320"/>
      <c r="CE749" s="320"/>
      <c r="CF749" s="320"/>
      <c r="CG749" s="320"/>
      <c r="CH749" s="320"/>
    </row>
    <row r="750" spans="1:86" s="11" customFormat="1" ht="31.5" x14ac:dyDescent="0.25">
      <c r="A750" s="314" t="s">
        <v>7715</v>
      </c>
      <c r="B750" s="62" t="s">
        <v>1302</v>
      </c>
      <c r="C750" s="62" t="s">
        <v>1303</v>
      </c>
      <c r="D750" s="62"/>
      <c r="E750" s="62"/>
      <c r="F750" s="62"/>
      <c r="G750" s="62"/>
      <c r="H750" s="62"/>
      <c r="I750" s="62"/>
      <c r="J750" s="62"/>
      <c r="K750" s="62"/>
      <c r="L750" s="62">
        <v>7314</v>
      </c>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row>
    <row r="751" spans="1:86" s="11" customFormat="1" ht="15.75" x14ac:dyDescent="0.25">
      <c r="A751" s="314"/>
      <c r="B751" s="62"/>
      <c r="C751" s="62" t="s">
        <v>1304</v>
      </c>
      <c r="D751" s="62"/>
      <c r="E751" s="62"/>
      <c r="F751" s="62"/>
      <c r="G751" s="62"/>
      <c r="H751" s="62"/>
      <c r="I751" s="62"/>
      <c r="J751" s="62"/>
      <c r="K751" s="62"/>
      <c r="L751" s="62">
        <v>2952</v>
      </c>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row>
    <row r="752" spans="1:86" s="11" customFormat="1" ht="15.75" x14ac:dyDescent="0.25">
      <c r="A752" s="314"/>
      <c r="B752" s="62" t="s">
        <v>1305</v>
      </c>
      <c r="C752" s="62" t="s">
        <v>1303</v>
      </c>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row>
    <row r="753" spans="1:86" s="11" customFormat="1" ht="15.75" x14ac:dyDescent="0.25">
      <c r="A753" s="314"/>
      <c r="B753" s="62"/>
      <c r="C753" s="62" t="s">
        <v>1304</v>
      </c>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row>
    <row r="754" spans="1:86" s="11" customFormat="1" ht="15.75" x14ac:dyDescent="0.25">
      <c r="A754" s="314"/>
      <c r="B754" s="62" t="s">
        <v>1306</v>
      </c>
      <c r="C754" s="62" t="s">
        <v>1303</v>
      </c>
      <c r="D754" s="62"/>
      <c r="E754" s="62"/>
      <c r="F754" s="62"/>
      <c r="G754" s="62"/>
      <c r="H754" s="62"/>
      <c r="I754" s="62"/>
      <c r="J754" s="62"/>
      <c r="K754" s="62"/>
      <c r="L754" s="62">
        <v>3443</v>
      </c>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row>
    <row r="755" spans="1:86" s="11" customFormat="1" ht="15.75" x14ac:dyDescent="0.25">
      <c r="A755" s="314"/>
      <c r="B755" s="62"/>
      <c r="C755" s="62" t="s">
        <v>1304</v>
      </c>
      <c r="D755" s="62"/>
      <c r="E755" s="62"/>
      <c r="F755" s="62"/>
      <c r="G755" s="62"/>
      <c r="H755" s="62"/>
      <c r="I755" s="62"/>
      <c r="J755" s="62"/>
      <c r="K755" s="62"/>
      <c r="L755" s="62">
        <v>7115</v>
      </c>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row>
    <row r="756" spans="1:86" s="11" customFormat="1" ht="31.5" x14ac:dyDescent="0.25">
      <c r="A756" s="314" t="s">
        <v>7717</v>
      </c>
      <c r="B756" s="62" t="s">
        <v>1302</v>
      </c>
      <c r="C756" s="62" t="s">
        <v>1303</v>
      </c>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row>
    <row r="757" spans="1:86" s="11" customFormat="1" ht="15.75" x14ac:dyDescent="0.25">
      <c r="A757" s="314"/>
      <c r="B757" s="62"/>
      <c r="C757" s="62" t="s">
        <v>1304</v>
      </c>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row>
    <row r="758" spans="1:86" s="11" customFormat="1" ht="15.75" x14ac:dyDescent="0.25">
      <c r="A758" s="314"/>
      <c r="B758" s="62" t="s">
        <v>1305</v>
      </c>
      <c r="C758" s="62" t="s">
        <v>1303</v>
      </c>
      <c r="D758" s="62"/>
      <c r="E758" s="62"/>
      <c r="F758" s="62">
        <v>594</v>
      </c>
      <c r="G758" s="62"/>
      <c r="H758" s="62"/>
      <c r="I758" s="62"/>
      <c r="J758" s="62"/>
      <c r="K758" s="62"/>
      <c r="L758" s="62"/>
      <c r="M758" s="62"/>
      <c r="N758" s="62"/>
      <c r="O758" s="62"/>
      <c r="P758" s="62"/>
      <c r="Q758" s="62">
        <v>60</v>
      </c>
      <c r="R758" s="62"/>
      <c r="S758" s="62">
        <v>48</v>
      </c>
      <c r="T758" s="62"/>
      <c r="U758" s="62"/>
      <c r="V758" s="62"/>
      <c r="W758" s="62"/>
      <c r="X758" s="62"/>
      <c r="Y758" s="62"/>
      <c r="Z758" s="62"/>
      <c r="AA758" s="62"/>
      <c r="AB758" s="62"/>
      <c r="AC758" s="62"/>
      <c r="AD758" s="62"/>
      <c r="AE758" s="62"/>
      <c r="AF758" s="62"/>
      <c r="AG758" s="62"/>
      <c r="AH758" s="62"/>
      <c r="AI758" s="62"/>
      <c r="AJ758" s="62"/>
      <c r="AK758" s="62"/>
      <c r="AL758" s="62">
        <v>285</v>
      </c>
      <c r="AM758" s="62">
        <v>83</v>
      </c>
      <c r="AN758" s="62"/>
      <c r="AO758" s="62"/>
      <c r="AP758" s="62"/>
      <c r="AQ758" s="62">
        <v>4625</v>
      </c>
      <c r="AR758" s="62"/>
      <c r="AS758" s="62"/>
      <c r="AT758" s="62"/>
      <c r="AU758" s="62"/>
      <c r="AV758" s="62"/>
      <c r="AW758" s="62"/>
      <c r="AX758" s="62"/>
      <c r="AY758" s="62"/>
      <c r="AZ758" s="62"/>
      <c r="BA758" s="62">
        <v>6</v>
      </c>
      <c r="BB758" s="62"/>
      <c r="BC758" s="62">
        <v>1380</v>
      </c>
      <c r="BD758" s="62"/>
      <c r="BE758" s="62">
        <v>3537</v>
      </c>
      <c r="BF758" s="62">
        <v>0</v>
      </c>
      <c r="BG758" s="62"/>
      <c r="BH758" s="62"/>
      <c r="BI758" s="62"/>
      <c r="BJ758" s="62">
        <v>3894</v>
      </c>
      <c r="BK758" s="62"/>
      <c r="BL758" s="62"/>
      <c r="BM758" s="62">
        <v>11</v>
      </c>
      <c r="BN758" s="62"/>
      <c r="BO758" s="62"/>
      <c r="BP758" s="62"/>
      <c r="BQ758" s="62"/>
      <c r="BR758" s="62"/>
      <c r="BS758" s="62">
        <v>60</v>
      </c>
      <c r="BT758" s="62"/>
      <c r="BU758" s="62"/>
      <c r="BV758" s="62"/>
      <c r="BW758" s="62"/>
      <c r="BX758" s="62"/>
      <c r="BY758" s="62"/>
      <c r="BZ758" s="62"/>
      <c r="CA758" s="62"/>
      <c r="CB758" s="62"/>
      <c r="CC758" s="62"/>
      <c r="CD758" s="62"/>
      <c r="CE758" s="62"/>
      <c r="CF758" s="62"/>
      <c r="CG758" s="62"/>
      <c r="CH758" s="62"/>
    </row>
    <row r="759" spans="1:86" s="11" customFormat="1" ht="15.75" x14ac:dyDescent="0.25">
      <c r="A759" s="314"/>
      <c r="B759" s="62"/>
      <c r="C759" s="62" t="s">
        <v>1304</v>
      </c>
      <c r="D759" s="62">
        <v>2</v>
      </c>
      <c r="E759" s="62"/>
      <c r="F759" s="62">
        <v>1541</v>
      </c>
      <c r="G759" s="62"/>
      <c r="H759" s="62"/>
      <c r="I759" s="62"/>
      <c r="J759" s="62"/>
      <c r="K759" s="62"/>
      <c r="L759" s="62"/>
      <c r="M759" s="62"/>
      <c r="N759" s="62"/>
      <c r="O759" s="62"/>
      <c r="P759" s="62"/>
      <c r="Q759" s="62"/>
      <c r="R759" s="62"/>
      <c r="S759" s="62">
        <v>408</v>
      </c>
      <c r="T759" s="62">
        <v>289</v>
      </c>
      <c r="U759" s="62"/>
      <c r="V759" s="62"/>
      <c r="W759" s="62"/>
      <c r="X759" s="62"/>
      <c r="Y759" s="62"/>
      <c r="Z759" s="62"/>
      <c r="AA759" s="62"/>
      <c r="AB759" s="62"/>
      <c r="AC759" s="62"/>
      <c r="AD759" s="62"/>
      <c r="AE759" s="62"/>
      <c r="AF759" s="62"/>
      <c r="AG759" s="62"/>
      <c r="AH759" s="62"/>
      <c r="AI759" s="62"/>
      <c r="AJ759" s="62"/>
      <c r="AK759" s="62"/>
      <c r="AL759" s="62">
        <v>361</v>
      </c>
      <c r="AM759" s="62">
        <v>669</v>
      </c>
      <c r="AN759" s="62"/>
      <c r="AO759" s="62"/>
      <c r="AP759" s="62"/>
      <c r="AQ759" s="62"/>
      <c r="AR759" s="62"/>
      <c r="AS759" s="62"/>
      <c r="AT759" s="62"/>
      <c r="AU759" s="62"/>
      <c r="AV759" s="62"/>
      <c r="AW759" s="62"/>
      <c r="AX759" s="62"/>
      <c r="AY759" s="62"/>
      <c r="AZ759" s="62"/>
      <c r="BA759" s="62">
        <v>150</v>
      </c>
      <c r="BB759" s="62"/>
      <c r="BC759" s="62"/>
      <c r="BD759" s="62"/>
      <c r="BE759" s="62"/>
      <c r="BF759" s="62"/>
      <c r="BG759" s="62"/>
      <c r="BH759" s="62"/>
      <c r="BI759" s="62"/>
      <c r="BJ759" s="62"/>
      <c r="BK759" s="62"/>
      <c r="BL759" s="62"/>
      <c r="BM759" s="62">
        <v>25</v>
      </c>
      <c r="BN759" s="62"/>
      <c r="BO759" s="62"/>
      <c r="BP759" s="62"/>
      <c r="BQ759" s="62"/>
      <c r="BR759" s="62"/>
      <c r="BS759" s="62">
        <v>564</v>
      </c>
      <c r="BT759" s="62"/>
      <c r="BU759" s="62"/>
      <c r="BV759" s="62"/>
      <c r="BW759" s="62"/>
      <c r="BX759" s="62"/>
      <c r="BY759" s="62"/>
      <c r="BZ759" s="62"/>
      <c r="CA759" s="62"/>
      <c r="CB759" s="62"/>
      <c r="CC759" s="62"/>
      <c r="CD759" s="62"/>
      <c r="CE759" s="62"/>
      <c r="CF759" s="62"/>
      <c r="CG759" s="62"/>
      <c r="CH759" s="62"/>
    </row>
    <row r="760" spans="1:86" s="11" customFormat="1" ht="15.75" x14ac:dyDescent="0.25">
      <c r="A760" s="314"/>
      <c r="B760" s="62" t="s">
        <v>1306</v>
      </c>
      <c r="C760" s="62" t="s">
        <v>1303</v>
      </c>
      <c r="D760" s="62">
        <v>31</v>
      </c>
      <c r="E760" s="62"/>
      <c r="F760" s="62">
        <v>370</v>
      </c>
      <c r="G760" s="62"/>
      <c r="H760" s="62"/>
      <c r="I760" s="62"/>
      <c r="J760" s="62"/>
      <c r="K760" s="62"/>
      <c r="L760" s="62">
        <v>355</v>
      </c>
      <c r="M760" s="62"/>
      <c r="N760" s="62">
        <v>200</v>
      </c>
      <c r="O760" s="62"/>
      <c r="P760" s="62"/>
      <c r="Q760" s="62">
        <v>783</v>
      </c>
      <c r="R760" s="62"/>
      <c r="S760" s="62">
        <v>100</v>
      </c>
      <c r="T760" s="62">
        <v>1883</v>
      </c>
      <c r="U760" s="62"/>
      <c r="V760" s="62"/>
      <c r="W760" s="62"/>
      <c r="X760" s="62"/>
      <c r="Y760" s="62"/>
      <c r="Z760" s="62"/>
      <c r="AA760" s="62"/>
      <c r="AB760" s="62"/>
      <c r="AC760" s="62"/>
      <c r="AD760" s="62"/>
      <c r="AE760" s="62"/>
      <c r="AF760" s="62"/>
      <c r="AG760" s="62"/>
      <c r="AH760" s="62"/>
      <c r="AI760" s="62"/>
      <c r="AJ760" s="62"/>
      <c r="AK760" s="62"/>
      <c r="AL760" s="62">
        <v>1575</v>
      </c>
      <c r="AM760" s="62">
        <v>450</v>
      </c>
      <c r="AN760" s="62"/>
      <c r="AO760" s="62"/>
      <c r="AP760" s="62"/>
      <c r="AQ760" s="62">
        <v>11740</v>
      </c>
      <c r="AR760" s="62"/>
      <c r="AS760" s="62"/>
      <c r="AT760" s="62"/>
      <c r="AU760" s="62"/>
      <c r="AV760" s="62"/>
      <c r="AW760" s="62"/>
      <c r="AX760" s="62"/>
      <c r="AY760" s="62"/>
      <c r="AZ760" s="62"/>
      <c r="BA760" s="62"/>
      <c r="BB760" s="62"/>
      <c r="BC760" s="62">
        <v>1291</v>
      </c>
      <c r="BD760" s="62"/>
      <c r="BE760" s="62"/>
      <c r="BF760" s="62"/>
      <c r="BG760" s="62"/>
      <c r="BH760" s="62"/>
      <c r="BI760" s="62"/>
      <c r="BJ760" s="62"/>
      <c r="BK760" s="62"/>
      <c r="BL760" s="62"/>
      <c r="BM760" s="62">
        <v>20</v>
      </c>
      <c r="BN760" s="62"/>
      <c r="BO760" s="62"/>
      <c r="BP760" s="62"/>
      <c r="BQ760" s="62"/>
      <c r="BR760" s="62"/>
      <c r="BS760" s="62"/>
      <c r="BT760" s="62"/>
      <c r="BU760" s="62"/>
      <c r="BV760" s="62"/>
      <c r="BW760" s="62">
        <v>4</v>
      </c>
      <c r="BX760" s="62"/>
      <c r="BY760" s="62"/>
      <c r="BZ760" s="62"/>
      <c r="CA760" s="62"/>
      <c r="CB760" s="62"/>
      <c r="CC760" s="62"/>
      <c r="CD760" s="62"/>
      <c r="CE760" s="62"/>
      <c r="CF760" s="62"/>
      <c r="CG760" s="62"/>
      <c r="CH760" s="62"/>
    </row>
    <row r="761" spans="1:86" s="11" customFormat="1" ht="15.75" x14ac:dyDescent="0.25">
      <c r="A761" s="314"/>
      <c r="B761" s="62"/>
      <c r="C761" s="62" t="s">
        <v>1304</v>
      </c>
      <c r="D761" s="62">
        <v>2200</v>
      </c>
      <c r="E761" s="62"/>
      <c r="F761" s="62">
        <v>4694</v>
      </c>
      <c r="G761" s="62"/>
      <c r="H761" s="62"/>
      <c r="I761" s="62"/>
      <c r="J761" s="62"/>
      <c r="K761" s="62"/>
      <c r="L761" s="62">
        <v>800</v>
      </c>
      <c r="M761" s="62"/>
      <c r="N761" s="62"/>
      <c r="O761" s="62"/>
      <c r="P761" s="62"/>
      <c r="Q761" s="62"/>
      <c r="R761" s="62"/>
      <c r="S761" s="62">
        <v>453</v>
      </c>
      <c r="T761" s="62"/>
      <c r="U761" s="62"/>
      <c r="V761" s="62"/>
      <c r="W761" s="62"/>
      <c r="X761" s="62"/>
      <c r="Y761" s="62"/>
      <c r="Z761" s="62"/>
      <c r="AA761" s="62"/>
      <c r="AB761" s="62"/>
      <c r="AC761" s="62"/>
      <c r="AD761" s="62">
        <v>1950</v>
      </c>
      <c r="AE761" s="62"/>
      <c r="AF761" s="62"/>
      <c r="AG761" s="62"/>
      <c r="AH761" s="62"/>
      <c r="AI761" s="62">
        <v>1546</v>
      </c>
      <c r="AJ761" s="62"/>
      <c r="AK761" s="62"/>
      <c r="AL761" s="62">
        <v>2300</v>
      </c>
      <c r="AM761" s="62">
        <v>1912</v>
      </c>
      <c r="AN761" s="62"/>
      <c r="AO761" s="62"/>
      <c r="AP761" s="62"/>
      <c r="AQ761" s="62"/>
      <c r="AR761" s="62"/>
      <c r="AS761" s="62"/>
      <c r="AT761" s="62"/>
      <c r="AU761" s="62"/>
      <c r="AV761" s="62"/>
      <c r="AW761" s="62"/>
      <c r="AX761" s="62"/>
      <c r="AY761" s="62"/>
      <c r="AZ761" s="62"/>
      <c r="BA761" s="62"/>
      <c r="BB761" s="62"/>
      <c r="BC761" s="62">
        <v>7933</v>
      </c>
      <c r="BD761" s="62"/>
      <c r="BE761" s="62"/>
      <c r="BF761" s="62"/>
      <c r="BG761" s="62"/>
      <c r="BH761" s="62"/>
      <c r="BI761" s="62"/>
      <c r="BJ761" s="62">
        <v>17325</v>
      </c>
      <c r="BK761" s="62"/>
      <c r="BL761" s="62"/>
      <c r="BM761" s="62">
        <v>543</v>
      </c>
      <c r="BN761" s="62"/>
      <c r="BO761" s="62"/>
      <c r="BP761" s="62"/>
      <c r="BQ761" s="62"/>
      <c r="BR761" s="62"/>
      <c r="BS761" s="62">
        <v>2330</v>
      </c>
      <c r="BT761" s="62"/>
      <c r="BU761" s="62"/>
      <c r="BV761" s="62"/>
      <c r="BW761" s="62">
        <v>1351</v>
      </c>
      <c r="BX761" s="62"/>
      <c r="BY761" s="62"/>
      <c r="BZ761" s="62"/>
      <c r="CA761" s="62"/>
      <c r="CB761" s="62"/>
      <c r="CC761" s="62"/>
      <c r="CD761" s="62"/>
      <c r="CE761" s="62"/>
      <c r="CF761" s="62"/>
      <c r="CG761" s="62"/>
      <c r="CH761" s="62"/>
    </row>
    <row r="762" spans="1:86" s="11" customFormat="1" ht="15.75" x14ac:dyDescent="0.25">
      <c r="A762" s="314"/>
      <c r="B762" s="62" t="s">
        <v>1307</v>
      </c>
      <c r="C762" s="62" t="s">
        <v>1303</v>
      </c>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v>3029</v>
      </c>
      <c r="BZ762" s="62"/>
      <c r="CA762" s="62"/>
      <c r="CB762" s="62"/>
      <c r="CC762" s="62"/>
      <c r="CD762" s="62"/>
      <c r="CE762" s="62"/>
      <c r="CF762" s="62"/>
      <c r="CG762" s="62"/>
      <c r="CH762" s="62"/>
    </row>
    <row r="763" spans="1:86" s="11" customFormat="1" ht="15.75" x14ac:dyDescent="0.25">
      <c r="A763" s="314"/>
      <c r="B763" s="62"/>
      <c r="C763" s="62" t="s">
        <v>1304</v>
      </c>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v>6900</v>
      </c>
      <c r="BZ763" s="62"/>
      <c r="CA763" s="62"/>
      <c r="CB763" s="62"/>
      <c r="CC763" s="62"/>
      <c r="CD763" s="62"/>
      <c r="CE763" s="62"/>
      <c r="CF763" s="62"/>
      <c r="CG763" s="62"/>
      <c r="CH763" s="62"/>
    </row>
    <row r="764" spans="1:86" s="11" customFormat="1" ht="15.75" x14ac:dyDescent="0.25">
      <c r="A764" s="314"/>
      <c r="B764" s="62" t="s">
        <v>1302</v>
      </c>
      <c r="C764" s="62" t="s">
        <v>1303</v>
      </c>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row>
    <row r="765" spans="1:86" s="11" customFormat="1" ht="31.5" x14ac:dyDescent="0.25">
      <c r="A765" s="314" t="s">
        <v>7870</v>
      </c>
      <c r="B765" s="225">
        <v>72740</v>
      </c>
      <c r="C765" s="62" t="s">
        <v>1304</v>
      </c>
      <c r="D765" s="62">
        <v>3904</v>
      </c>
      <c r="E765" s="62"/>
      <c r="F765" s="62"/>
      <c r="G765" s="62">
        <v>1952</v>
      </c>
      <c r="H765" s="62"/>
      <c r="I765" s="62"/>
      <c r="J765" s="62"/>
      <c r="K765" s="62"/>
      <c r="L765" s="62">
        <v>2928</v>
      </c>
      <c r="M765" s="62"/>
      <c r="N765" s="62"/>
      <c r="O765" s="62"/>
      <c r="P765" s="62"/>
      <c r="Q765" s="62"/>
      <c r="R765" s="62"/>
      <c r="S765" s="62">
        <v>1952</v>
      </c>
      <c r="T765" s="62">
        <v>1952</v>
      </c>
      <c r="U765" s="62"/>
      <c r="V765" s="62"/>
      <c r="W765" s="62"/>
      <c r="X765" s="62"/>
      <c r="Y765" s="62"/>
      <c r="Z765" s="62"/>
      <c r="AA765" s="62"/>
      <c r="AB765" s="62"/>
      <c r="AC765" s="62"/>
      <c r="AD765" s="62">
        <v>3904</v>
      </c>
      <c r="AE765" s="62"/>
      <c r="AF765" s="62"/>
      <c r="AG765" s="62">
        <v>488</v>
      </c>
      <c r="AH765" s="62"/>
      <c r="AI765" s="62">
        <v>1952</v>
      </c>
      <c r="AJ765" s="62"/>
      <c r="AK765" s="62"/>
      <c r="AL765" s="62">
        <v>2928</v>
      </c>
      <c r="AM765" s="62">
        <v>3904</v>
      </c>
      <c r="AN765" s="62"/>
      <c r="AO765" s="62"/>
      <c r="AP765" s="62"/>
      <c r="AQ765" s="62"/>
      <c r="AR765" s="62"/>
      <c r="AS765" s="62"/>
      <c r="AT765" s="62"/>
      <c r="AU765" s="62"/>
      <c r="AV765" s="62"/>
      <c r="AW765" s="62"/>
      <c r="AX765" s="62">
        <v>976</v>
      </c>
      <c r="AY765" s="62"/>
      <c r="AZ765" s="62"/>
      <c r="BA765" s="62"/>
      <c r="BB765" s="62"/>
      <c r="BC765" s="62"/>
      <c r="BD765" s="62"/>
      <c r="BE765" s="62"/>
      <c r="BF765" s="62"/>
      <c r="BG765" s="62"/>
      <c r="BH765" s="62"/>
      <c r="BI765" s="62"/>
      <c r="BJ765" s="62">
        <v>35164</v>
      </c>
      <c r="BK765" s="62"/>
      <c r="BL765" s="62"/>
      <c r="BM765" s="62">
        <v>976</v>
      </c>
      <c r="BN765" s="62"/>
      <c r="BO765" s="62">
        <v>1952</v>
      </c>
      <c r="BP765" s="62"/>
      <c r="BQ765" s="62"/>
      <c r="BR765" s="62"/>
      <c r="BS765" s="62">
        <v>3904</v>
      </c>
      <c r="BT765" s="62"/>
      <c r="BU765" s="62"/>
      <c r="BV765" s="62"/>
      <c r="BW765" s="62">
        <v>3904</v>
      </c>
      <c r="BX765" s="62"/>
      <c r="BY765" s="62"/>
      <c r="BZ765" s="62"/>
      <c r="CA765" s="62"/>
      <c r="CB765" s="62"/>
      <c r="CC765" s="62"/>
      <c r="CD765" s="62"/>
      <c r="CE765" s="62"/>
      <c r="CF765" s="62"/>
      <c r="CG765" s="62"/>
      <c r="CH765" s="62"/>
    </row>
    <row r="766" spans="1:86" s="11" customFormat="1" ht="15.75" x14ac:dyDescent="0.25">
      <c r="A766" s="314"/>
      <c r="B766" s="62" t="s">
        <v>1305</v>
      </c>
      <c r="C766" s="62" t="s">
        <v>1303</v>
      </c>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row>
    <row r="767" spans="1:86" s="11" customFormat="1" ht="15.75" x14ac:dyDescent="0.25">
      <c r="A767" s="314"/>
      <c r="B767" s="225">
        <v>12983</v>
      </c>
      <c r="C767" s="62" t="s">
        <v>1304</v>
      </c>
      <c r="D767" s="62">
        <v>696</v>
      </c>
      <c r="E767" s="62"/>
      <c r="F767" s="62"/>
      <c r="G767" s="62">
        <v>348</v>
      </c>
      <c r="H767" s="62"/>
      <c r="I767" s="62"/>
      <c r="J767" s="62"/>
      <c r="K767" s="62"/>
      <c r="L767" s="62">
        <v>522</v>
      </c>
      <c r="M767" s="62"/>
      <c r="N767" s="62"/>
      <c r="O767" s="62"/>
      <c r="P767" s="62"/>
      <c r="Q767" s="62"/>
      <c r="R767" s="62"/>
      <c r="S767" s="62">
        <v>348</v>
      </c>
      <c r="T767" s="62">
        <v>348</v>
      </c>
      <c r="U767" s="62"/>
      <c r="V767" s="62"/>
      <c r="W767" s="62"/>
      <c r="X767" s="62"/>
      <c r="Y767" s="62"/>
      <c r="Z767" s="62"/>
      <c r="AA767" s="62"/>
      <c r="AB767" s="62"/>
      <c r="AC767" s="62"/>
      <c r="AD767" s="62">
        <v>696</v>
      </c>
      <c r="AE767" s="62"/>
      <c r="AF767" s="62"/>
      <c r="AG767" s="62">
        <v>87</v>
      </c>
      <c r="AH767" s="62"/>
      <c r="AI767" s="62">
        <v>348</v>
      </c>
      <c r="AJ767" s="62"/>
      <c r="AK767" s="62"/>
      <c r="AL767" s="62">
        <v>522</v>
      </c>
      <c r="AM767" s="62">
        <v>696</v>
      </c>
      <c r="AN767" s="62"/>
      <c r="AO767" s="62"/>
      <c r="AP767" s="62"/>
      <c r="AQ767" s="62"/>
      <c r="AR767" s="62"/>
      <c r="AS767" s="62"/>
      <c r="AT767" s="62"/>
      <c r="AU767" s="62"/>
      <c r="AV767" s="62"/>
      <c r="AW767" s="62"/>
      <c r="AX767" s="62">
        <v>174</v>
      </c>
      <c r="AY767" s="62"/>
      <c r="AZ767" s="62"/>
      <c r="BA767" s="62"/>
      <c r="BB767" s="62"/>
      <c r="BC767" s="62"/>
      <c r="BD767" s="62"/>
      <c r="BE767" s="62"/>
      <c r="BF767" s="62"/>
      <c r="BG767" s="62"/>
      <c r="BH767" s="62"/>
      <c r="BI767" s="62"/>
      <c r="BJ767" s="62">
        <v>6284</v>
      </c>
      <c r="BK767" s="62"/>
      <c r="BL767" s="62"/>
      <c r="BM767" s="62">
        <v>174</v>
      </c>
      <c r="BN767" s="62"/>
      <c r="BO767" s="62">
        <v>348</v>
      </c>
      <c r="BP767" s="62"/>
      <c r="BQ767" s="62"/>
      <c r="BR767" s="62"/>
      <c r="BS767" s="62">
        <v>696</v>
      </c>
      <c r="BT767" s="62"/>
      <c r="BU767" s="62"/>
      <c r="BV767" s="62"/>
      <c r="BW767" s="62">
        <v>696</v>
      </c>
      <c r="BX767" s="62"/>
      <c r="BY767" s="62"/>
      <c r="BZ767" s="62"/>
      <c r="CA767" s="62"/>
      <c r="CB767" s="62"/>
      <c r="CC767" s="62"/>
      <c r="CD767" s="62"/>
      <c r="CE767" s="62"/>
      <c r="CF767" s="62"/>
      <c r="CG767" s="62"/>
      <c r="CH767" s="62"/>
    </row>
    <row r="768" spans="1:86" s="11" customFormat="1" ht="15.75" x14ac:dyDescent="0.25">
      <c r="A768" s="314"/>
      <c r="B768" s="62" t="s">
        <v>1306</v>
      </c>
      <c r="C768" s="62" t="s">
        <v>1303</v>
      </c>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row>
    <row r="769" spans="1:86" s="11" customFormat="1" ht="15.75" x14ac:dyDescent="0.25">
      <c r="A769" s="314"/>
      <c r="B769" s="225">
        <v>45037</v>
      </c>
      <c r="C769" s="62" t="s">
        <v>1304</v>
      </c>
      <c r="D769" s="62">
        <v>2418</v>
      </c>
      <c r="E769" s="62"/>
      <c r="F769" s="62"/>
      <c r="G769" s="62">
        <v>1209</v>
      </c>
      <c r="H769" s="62"/>
      <c r="I769" s="62"/>
      <c r="J769" s="62"/>
      <c r="K769" s="62"/>
      <c r="L769" s="62">
        <v>1814</v>
      </c>
      <c r="M769" s="62"/>
      <c r="N769" s="62"/>
      <c r="O769" s="62"/>
      <c r="P769" s="62"/>
      <c r="Q769" s="62"/>
      <c r="R769" s="62"/>
      <c r="S769" s="62">
        <v>1209</v>
      </c>
      <c r="T769" s="62">
        <v>1209</v>
      </c>
      <c r="U769" s="62"/>
      <c r="V769" s="62"/>
      <c r="W769" s="62"/>
      <c r="X769" s="62"/>
      <c r="Y769" s="62"/>
      <c r="Z769" s="62"/>
      <c r="AA769" s="62"/>
      <c r="AB769" s="62"/>
      <c r="AC769" s="62"/>
      <c r="AD769" s="62">
        <v>2418</v>
      </c>
      <c r="AE769" s="62"/>
      <c r="AF769" s="62"/>
      <c r="AG769" s="62">
        <v>302</v>
      </c>
      <c r="AH769" s="62"/>
      <c r="AI769" s="62">
        <v>1209</v>
      </c>
      <c r="AJ769" s="62"/>
      <c r="AK769" s="62"/>
      <c r="AL769" s="62">
        <v>1813</v>
      </c>
      <c r="AM769" s="62">
        <v>2418</v>
      </c>
      <c r="AN769" s="62"/>
      <c r="AO769" s="62"/>
      <c r="AP769" s="62"/>
      <c r="AQ769" s="62"/>
      <c r="AR769" s="62"/>
      <c r="AS769" s="62"/>
      <c r="AT769" s="62"/>
      <c r="AU769" s="62"/>
      <c r="AV769" s="62"/>
      <c r="AW769" s="62"/>
      <c r="AX769" s="62">
        <v>605</v>
      </c>
      <c r="AY769" s="62"/>
      <c r="AZ769" s="62"/>
      <c r="BA769" s="62"/>
      <c r="BB769" s="62"/>
      <c r="BC769" s="62"/>
      <c r="BD769" s="62"/>
      <c r="BE769" s="62"/>
      <c r="BF769" s="62"/>
      <c r="BG769" s="62"/>
      <c r="BH769" s="62"/>
      <c r="BI769" s="62"/>
      <c r="BJ769" s="62">
        <v>21674</v>
      </c>
      <c r="BK769" s="62"/>
      <c r="BL769" s="62"/>
      <c r="BM769" s="62">
        <v>604</v>
      </c>
      <c r="BN769" s="62"/>
      <c r="BO769" s="62">
        <v>1209</v>
      </c>
      <c r="BP769" s="62"/>
      <c r="BQ769" s="62"/>
      <c r="BR769" s="62"/>
      <c r="BS769" s="62">
        <v>2418</v>
      </c>
      <c r="BT769" s="62"/>
      <c r="BU769" s="62"/>
      <c r="BV769" s="62"/>
      <c r="BW769" s="62">
        <v>2418</v>
      </c>
      <c r="BX769" s="62"/>
      <c r="BY769" s="62"/>
      <c r="BZ769" s="62"/>
      <c r="CA769" s="62"/>
      <c r="CB769" s="62"/>
      <c r="CC769" s="62"/>
      <c r="CD769" s="62"/>
      <c r="CE769" s="62"/>
      <c r="CF769" s="62"/>
      <c r="CG769" s="62"/>
      <c r="CH769" s="62"/>
    </row>
    <row r="770" spans="1:86" x14ac:dyDescent="0.3">
      <c r="A770" s="1664" t="s">
        <v>8015</v>
      </c>
      <c r="B770" s="62" t="s">
        <v>1302</v>
      </c>
      <c r="C770" s="62" t="s">
        <v>1303</v>
      </c>
      <c r="D770" s="124"/>
      <c r="E770" s="62">
        <v>0</v>
      </c>
      <c r="F770" s="124"/>
      <c r="G770" s="124"/>
      <c r="H770" s="124"/>
      <c r="I770" s="124"/>
      <c r="J770" s="124"/>
      <c r="K770" s="124"/>
      <c r="L770" s="124"/>
      <c r="M770" s="62"/>
      <c r="N770" s="124"/>
      <c r="O770" s="124"/>
      <c r="P770" s="124"/>
      <c r="Q770" s="124"/>
      <c r="R770" s="124"/>
      <c r="S770" s="124"/>
      <c r="T770" s="124"/>
      <c r="U770" s="62"/>
      <c r="V770" s="124"/>
      <c r="W770" s="124"/>
      <c r="X770" s="124"/>
      <c r="Y770" s="124"/>
      <c r="Z770" s="124"/>
      <c r="AA770" s="124"/>
      <c r="AB770" s="124"/>
      <c r="AC770" s="124"/>
      <c r="AD770" s="124"/>
      <c r="AE770" s="124"/>
      <c r="AF770" s="124"/>
      <c r="AG770" s="124"/>
      <c r="AH770" s="124"/>
      <c r="AI770" s="62"/>
      <c r="AJ770" s="124"/>
      <c r="AK770" s="124"/>
      <c r="AL770" s="124"/>
      <c r="AM770" s="124"/>
      <c r="AN770" s="62"/>
      <c r="AO770" s="124"/>
      <c r="AP770" s="124"/>
      <c r="AQ770" s="124"/>
      <c r="AR770" s="124"/>
      <c r="AS770" s="124"/>
      <c r="AT770" s="124"/>
      <c r="AU770" s="124"/>
      <c r="AV770" s="124"/>
      <c r="AW770" s="124"/>
      <c r="AX770" s="124"/>
      <c r="AY770" s="124"/>
      <c r="AZ770" s="124"/>
      <c r="BA770" s="124"/>
      <c r="BB770" s="124"/>
      <c r="BC770" s="124"/>
      <c r="BD770" s="124"/>
      <c r="BE770" s="124"/>
      <c r="BF770" s="323">
        <v>0</v>
      </c>
      <c r="BG770" s="323">
        <v>0</v>
      </c>
      <c r="BH770" s="124"/>
      <c r="BI770" s="124"/>
      <c r="BJ770" s="124"/>
      <c r="BK770" s="62">
        <v>0</v>
      </c>
      <c r="BL770" s="124"/>
      <c r="BM770" s="124"/>
      <c r="BN770" s="124"/>
      <c r="BO770" s="124"/>
      <c r="BP770" s="124"/>
      <c r="BQ770" s="124"/>
      <c r="BR770" s="124"/>
      <c r="BS770" s="124"/>
      <c r="BT770" s="124"/>
      <c r="BU770" s="124"/>
      <c r="BV770" s="124"/>
      <c r="BW770" s="124"/>
      <c r="BX770" s="62"/>
      <c r="BY770" s="124"/>
      <c r="BZ770" s="124"/>
      <c r="CA770" s="124"/>
      <c r="CB770" s="124"/>
      <c r="CC770" s="124"/>
      <c r="CD770" s="124"/>
      <c r="CE770" s="124"/>
      <c r="CF770" s="124"/>
      <c r="CG770" s="124"/>
      <c r="CH770" s="124"/>
    </row>
    <row r="771" spans="1:86" x14ac:dyDescent="0.3">
      <c r="A771" s="1665"/>
      <c r="B771" s="62"/>
      <c r="C771" s="62" t="s">
        <v>1304</v>
      </c>
      <c r="D771" s="124"/>
      <c r="E771" s="62">
        <v>100</v>
      </c>
      <c r="F771" s="124"/>
      <c r="G771" s="124"/>
      <c r="H771" s="124"/>
      <c r="I771" s="124"/>
      <c r="J771" s="124"/>
      <c r="K771" s="124"/>
      <c r="L771" s="124"/>
      <c r="M771" s="62">
        <v>100</v>
      </c>
      <c r="N771" s="124"/>
      <c r="O771" s="124"/>
      <c r="P771" s="124"/>
      <c r="Q771" s="124"/>
      <c r="R771" s="124"/>
      <c r="S771" s="124"/>
      <c r="T771" s="124"/>
      <c r="U771" s="62">
        <v>100</v>
      </c>
      <c r="V771" s="124"/>
      <c r="W771" s="124"/>
      <c r="X771" s="124"/>
      <c r="Y771" s="124"/>
      <c r="Z771" s="124"/>
      <c r="AA771" s="124"/>
      <c r="AB771" s="124"/>
      <c r="AC771" s="124"/>
      <c r="AD771" s="124"/>
      <c r="AE771" s="124"/>
      <c r="AF771" s="124"/>
      <c r="AG771" s="124"/>
      <c r="AH771" s="124"/>
      <c r="AI771" s="62">
        <v>100</v>
      </c>
      <c r="AJ771" s="124"/>
      <c r="AK771" s="124"/>
      <c r="AL771" s="124"/>
      <c r="AM771" s="124"/>
      <c r="AN771" s="62">
        <v>100</v>
      </c>
      <c r="AO771" s="124"/>
      <c r="AP771" s="124"/>
      <c r="AQ771" s="124"/>
      <c r="AR771" s="124"/>
      <c r="AS771" s="124"/>
      <c r="AT771" s="124"/>
      <c r="AU771" s="124"/>
      <c r="AV771" s="124"/>
      <c r="AW771" s="124"/>
      <c r="AX771" s="124"/>
      <c r="AY771" s="124"/>
      <c r="AZ771" s="124"/>
      <c r="BA771" s="124"/>
      <c r="BB771" s="124"/>
      <c r="BC771" s="124"/>
      <c r="BD771" s="124"/>
      <c r="BE771" s="124"/>
      <c r="BF771" s="323">
        <v>200</v>
      </c>
      <c r="BG771" s="323">
        <v>100</v>
      </c>
      <c r="BH771" s="124"/>
      <c r="BI771" s="124"/>
      <c r="BJ771" s="124"/>
      <c r="BK771" s="62">
        <v>0</v>
      </c>
      <c r="BL771" s="124"/>
      <c r="BM771" s="124"/>
      <c r="BN771" s="124"/>
      <c r="BO771" s="124"/>
      <c r="BP771" s="124"/>
      <c r="BQ771" s="124"/>
      <c r="BR771" s="124"/>
      <c r="BS771" s="124"/>
      <c r="BT771" s="124"/>
      <c r="BU771" s="124"/>
      <c r="BV771" s="124"/>
      <c r="BW771" s="124"/>
      <c r="BX771" s="62">
        <v>100</v>
      </c>
      <c r="BY771" s="124"/>
      <c r="BZ771" s="124"/>
      <c r="CA771" s="124"/>
      <c r="CB771" s="124"/>
      <c r="CC771" s="124"/>
      <c r="CD771" s="124"/>
      <c r="CE771" s="124"/>
      <c r="CF771" s="124"/>
      <c r="CG771" s="124"/>
      <c r="CH771" s="124"/>
    </row>
    <row r="772" spans="1:86" x14ac:dyDescent="0.3">
      <c r="A772" s="1665"/>
      <c r="B772" s="62" t="s">
        <v>1305</v>
      </c>
      <c r="C772" s="62" t="s">
        <v>1303</v>
      </c>
      <c r="D772" s="124"/>
      <c r="E772" s="62">
        <v>0</v>
      </c>
      <c r="F772" s="124"/>
      <c r="G772" s="124"/>
      <c r="H772" s="124"/>
      <c r="I772" s="124"/>
      <c r="J772" s="124"/>
      <c r="K772" s="124"/>
      <c r="L772" s="124"/>
      <c r="M772" s="62"/>
      <c r="N772" s="124"/>
      <c r="O772" s="124"/>
      <c r="P772" s="124"/>
      <c r="Q772" s="124"/>
      <c r="R772" s="124"/>
      <c r="S772" s="124"/>
      <c r="T772" s="124"/>
      <c r="U772" s="62"/>
      <c r="V772" s="124"/>
      <c r="W772" s="124"/>
      <c r="X772" s="124"/>
      <c r="Y772" s="124"/>
      <c r="Z772" s="124"/>
      <c r="AA772" s="124"/>
      <c r="AB772" s="124"/>
      <c r="AC772" s="124"/>
      <c r="AD772" s="124"/>
      <c r="AE772" s="124"/>
      <c r="AF772" s="124"/>
      <c r="AG772" s="124"/>
      <c r="AH772" s="124"/>
      <c r="AI772" s="62"/>
      <c r="AJ772" s="124"/>
      <c r="AK772" s="124"/>
      <c r="AL772" s="124"/>
      <c r="AM772" s="124"/>
      <c r="AN772" s="62"/>
      <c r="AO772" s="124"/>
      <c r="AP772" s="124"/>
      <c r="AQ772" s="124"/>
      <c r="AR772" s="124"/>
      <c r="AS772" s="124"/>
      <c r="AT772" s="124"/>
      <c r="AU772" s="124"/>
      <c r="AV772" s="124"/>
      <c r="AW772" s="124"/>
      <c r="AX772" s="124"/>
      <c r="AY772" s="124"/>
      <c r="AZ772" s="124"/>
      <c r="BA772" s="124"/>
      <c r="BB772" s="124"/>
      <c r="BC772" s="124"/>
      <c r="BD772" s="124"/>
      <c r="BE772" s="124"/>
      <c r="BF772" s="323">
        <v>0</v>
      </c>
      <c r="BG772" s="323">
        <v>0</v>
      </c>
      <c r="BH772" s="124"/>
      <c r="BI772" s="124"/>
      <c r="BJ772" s="124"/>
      <c r="BK772" s="62">
        <v>0</v>
      </c>
      <c r="BL772" s="124"/>
      <c r="BM772" s="124"/>
      <c r="BN772" s="124"/>
      <c r="BO772" s="124"/>
      <c r="BP772" s="124"/>
      <c r="BQ772" s="124"/>
      <c r="BR772" s="124"/>
      <c r="BS772" s="124"/>
      <c r="BT772" s="124"/>
      <c r="BU772" s="124"/>
      <c r="BV772" s="124"/>
      <c r="BW772" s="124"/>
      <c r="BX772" s="62"/>
      <c r="BY772" s="124"/>
      <c r="BZ772" s="124"/>
      <c r="CA772" s="124"/>
      <c r="CB772" s="124"/>
      <c r="CC772" s="124"/>
      <c r="CD772" s="124"/>
      <c r="CE772" s="124"/>
      <c r="CF772" s="124"/>
      <c r="CG772" s="124"/>
      <c r="CH772" s="124"/>
    </row>
    <row r="773" spans="1:86" x14ac:dyDescent="0.3">
      <c r="A773" s="1665"/>
      <c r="B773" s="62"/>
      <c r="C773" s="62" t="s">
        <v>1304</v>
      </c>
      <c r="D773" s="124"/>
      <c r="E773" s="62">
        <v>150</v>
      </c>
      <c r="F773" s="124"/>
      <c r="G773" s="124"/>
      <c r="H773" s="124"/>
      <c r="I773" s="124"/>
      <c r="J773" s="124"/>
      <c r="K773" s="124"/>
      <c r="L773" s="124"/>
      <c r="M773" s="62">
        <v>150</v>
      </c>
      <c r="N773" s="124"/>
      <c r="O773" s="124"/>
      <c r="P773" s="124"/>
      <c r="Q773" s="124"/>
      <c r="R773" s="124"/>
      <c r="S773" s="124"/>
      <c r="T773" s="124"/>
      <c r="U773" s="62">
        <v>150</v>
      </c>
      <c r="V773" s="124"/>
      <c r="W773" s="124"/>
      <c r="X773" s="124"/>
      <c r="Y773" s="124"/>
      <c r="Z773" s="124"/>
      <c r="AA773" s="124"/>
      <c r="AB773" s="124"/>
      <c r="AC773" s="124"/>
      <c r="AD773" s="124"/>
      <c r="AE773" s="124"/>
      <c r="AF773" s="124"/>
      <c r="AG773" s="124"/>
      <c r="AH773" s="124"/>
      <c r="AI773" s="62">
        <v>150</v>
      </c>
      <c r="AJ773" s="124"/>
      <c r="AK773" s="124"/>
      <c r="AL773" s="124"/>
      <c r="AM773" s="124"/>
      <c r="AN773" s="62">
        <v>150</v>
      </c>
      <c r="AO773" s="124"/>
      <c r="AP773" s="124"/>
      <c r="AQ773" s="124"/>
      <c r="AR773" s="124"/>
      <c r="AS773" s="124"/>
      <c r="AT773" s="124"/>
      <c r="AU773" s="124"/>
      <c r="AV773" s="124"/>
      <c r="AW773" s="124"/>
      <c r="AX773" s="124"/>
      <c r="AY773" s="124"/>
      <c r="AZ773" s="124"/>
      <c r="BA773" s="124"/>
      <c r="BB773" s="124"/>
      <c r="BC773" s="124"/>
      <c r="BD773" s="124"/>
      <c r="BE773" s="124"/>
      <c r="BF773" s="323">
        <v>200</v>
      </c>
      <c r="BG773" s="323">
        <v>300</v>
      </c>
      <c r="BH773" s="124"/>
      <c r="BI773" s="124"/>
      <c r="BJ773" s="124"/>
      <c r="BK773" s="62">
        <v>150</v>
      </c>
      <c r="BL773" s="124"/>
      <c r="BM773" s="124"/>
      <c r="BN773" s="124"/>
      <c r="BO773" s="124"/>
      <c r="BP773" s="124"/>
      <c r="BQ773" s="124"/>
      <c r="BR773" s="124"/>
      <c r="BS773" s="124"/>
      <c r="BT773" s="124"/>
      <c r="BU773" s="124"/>
      <c r="BV773" s="124"/>
      <c r="BW773" s="124"/>
      <c r="BX773" s="62">
        <v>100</v>
      </c>
      <c r="BY773" s="124"/>
      <c r="BZ773" s="124"/>
      <c r="CA773" s="124"/>
      <c r="CB773" s="124"/>
      <c r="CC773" s="124"/>
      <c r="CD773" s="124"/>
      <c r="CE773" s="124"/>
      <c r="CF773" s="124"/>
      <c r="CG773" s="124"/>
      <c r="CH773" s="124"/>
    </row>
    <row r="774" spans="1:86" x14ac:dyDescent="0.3">
      <c r="A774" s="314"/>
      <c r="B774" s="62" t="s">
        <v>1306</v>
      </c>
      <c r="C774" s="62" t="s">
        <v>1303</v>
      </c>
      <c r="D774" s="124"/>
      <c r="E774" s="62">
        <v>0</v>
      </c>
      <c r="F774" s="124"/>
      <c r="G774" s="124"/>
      <c r="H774" s="124"/>
      <c r="I774" s="124"/>
      <c r="J774" s="124"/>
      <c r="K774" s="124"/>
      <c r="L774" s="124"/>
      <c r="M774" s="62"/>
      <c r="N774" s="124"/>
      <c r="O774" s="124"/>
      <c r="P774" s="124"/>
      <c r="Q774" s="124"/>
      <c r="R774" s="124"/>
      <c r="S774" s="124"/>
      <c r="T774" s="124"/>
      <c r="U774" s="62"/>
      <c r="V774" s="124"/>
      <c r="W774" s="124"/>
      <c r="X774" s="124"/>
      <c r="Y774" s="124"/>
      <c r="Z774" s="124"/>
      <c r="AA774" s="124"/>
      <c r="AB774" s="124"/>
      <c r="AC774" s="124"/>
      <c r="AD774" s="124"/>
      <c r="AE774" s="124"/>
      <c r="AF774" s="124"/>
      <c r="AG774" s="124"/>
      <c r="AH774" s="124"/>
      <c r="AI774" s="62"/>
      <c r="AJ774" s="124"/>
      <c r="AK774" s="124"/>
      <c r="AL774" s="124"/>
      <c r="AM774" s="124"/>
      <c r="AN774" s="62"/>
      <c r="AO774" s="124"/>
      <c r="AP774" s="124"/>
      <c r="AQ774" s="124"/>
      <c r="AR774" s="124"/>
      <c r="AS774" s="124"/>
      <c r="AT774" s="124"/>
      <c r="AU774" s="124"/>
      <c r="AV774" s="124"/>
      <c r="AW774" s="124"/>
      <c r="AX774" s="124"/>
      <c r="AY774" s="124"/>
      <c r="AZ774" s="124"/>
      <c r="BA774" s="124"/>
      <c r="BB774" s="124"/>
      <c r="BC774" s="124"/>
      <c r="BD774" s="124"/>
      <c r="BE774" s="124"/>
      <c r="BF774" s="323">
        <v>0</v>
      </c>
      <c r="BG774" s="323">
        <v>0</v>
      </c>
      <c r="BH774" s="124"/>
      <c r="BI774" s="124"/>
      <c r="BJ774" s="124"/>
      <c r="BK774" s="62">
        <v>0</v>
      </c>
      <c r="BL774" s="124"/>
      <c r="BM774" s="124"/>
      <c r="BN774" s="124"/>
      <c r="BO774" s="124"/>
      <c r="BP774" s="124"/>
      <c r="BQ774" s="124"/>
      <c r="BR774" s="124"/>
      <c r="BS774" s="124"/>
      <c r="BT774" s="124"/>
      <c r="BU774" s="124"/>
      <c r="BV774" s="124"/>
      <c r="BW774" s="124"/>
      <c r="BX774" s="62"/>
      <c r="BY774" s="124"/>
      <c r="BZ774" s="124"/>
      <c r="CA774" s="124"/>
      <c r="CB774" s="124"/>
      <c r="CC774" s="124"/>
      <c r="CD774" s="124"/>
      <c r="CE774" s="124"/>
      <c r="CF774" s="124"/>
      <c r="CG774" s="124"/>
      <c r="CH774" s="124"/>
    </row>
    <row r="775" spans="1:86" s="189" customFormat="1" ht="206.25" x14ac:dyDescent="0.3">
      <c r="A775" s="405" t="s">
        <v>8017</v>
      </c>
      <c r="B775" s="406" t="s">
        <v>1307</v>
      </c>
      <c r="C775" s="190" t="s">
        <v>8016</v>
      </c>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19"/>
      <c r="AD775" s="319"/>
      <c r="AE775" s="319"/>
      <c r="AF775" s="319"/>
      <c r="AG775" s="319"/>
      <c r="AH775" s="319"/>
      <c r="AI775" s="319"/>
      <c r="AJ775" s="319"/>
      <c r="AK775" s="319"/>
      <c r="AL775" s="319"/>
      <c r="AM775" s="319"/>
      <c r="AN775" s="319"/>
      <c r="AO775" s="319"/>
      <c r="AP775" s="319"/>
      <c r="AQ775" s="319"/>
      <c r="AR775" s="319"/>
      <c r="AS775" s="319"/>
      <c r="AT775" s="319"/>
      <c r="AU775" s="319"/>
      <c r="AV775" s="319"/>
      <c r="AW775" s="319"/>
      <c r="AX775" s="319"/>
      <c r="AY775" s="319"/>
      <c r="AZ775" s="319"/>
      <c r="BA775" s="319"/>
      <c r="BB775" s="319"/>
      <c r="BC775" s="319"/>
      <c r="BD775" s="319"/>
      <c r="BE775" s="319"/>
      <c r="BF775" s="319"/>
      <c r="BG775" s="319"/>
      <c r="BH775" s="319"/>
      <c r="BI775" s="319"/>
      <c r="BJ775" s="319"/>
      <c r="BK775" s="319"/>
      <c r="BL775" s="319"/>
      <c r="BM775" s="319"/>
      <c r="BN775" s="319"/>
      <c r="BO775" s="319"/>
      <c r="BP775" s="319"/>
      <c r="BQ775" s="319"/>
      <c r="BR775" s="319"/>
      <c r="BS775" s="319"/>
      <c r="BT775" s="319"/>
      <c r="BU775" s="319"/>
      <c r="BV775" s="319"/>
      <c r="BW775" s="319"/>
      <c r="BX775" s="319"/>
      <c r="BY775" s="319"/>
      <c r="BZ775" s="319"/>
      <c r="CA775" s="319"/>
      <c r="CB775" s="319"/>
      <c r="CC775" s="319"/>
      <c r="CD775" s="319"/>
      <c r="CE775" s="319"/>
      <c r="CF775" s="319"/>
      <c r="CG775" s="319"/>
      <c r="CH775" s="319"/>
    </row>
    <row r="776" spans="1:86" x14ac:dyDescent="0.3">
      <c r="A776" s="1686" t="s">
        <v>8049</v>
      </c>
      <c r="B776" s="407" t="s">
        <v>1302</v>
      </c>
      <c r="C776" s="407" t="s">
        <v>1303</v>
      </c>
      <c r="D776" s="407"/>
      <c r="E776" s="407"/>
      <c r="F776" s="407"/>
      <c r="G776" s="407"/>
      <c r="H776" s="407"/>
      <c r="I776" s="407"/>
      <c r="J776" s="407"/>
      <c r="K776" s="407"/>
      <c r="L776" s="407"/>
      <c r="M776" s="407"/>
      <c r="N776" s="407"/>
      <c r="O776" s="407"/>
      <c r="P776" s="407"/>
      <c r="Q776" s="407"/>
      <c r="R776" s="407"/>
      <c r="S776" s="407"/>
      <c r="T776" s="407"/>
      <c r="U776" s="407"/>
      <c r="V776" s="407"/>
      <c r="W776" s="407"/>
      <c r="X776" s="407"/>
      <c r="Y776" s="407"/>
      <c r="Z776" s="407"/>
      <c r="AA776" s="407"/>
      <c r="AB776" s="407"/>
      <c r="AC776" s="407"/>
      <c r="AD776" s="407"/>
      <c r="AE776" s="407"/>
      <c r="AF776" s="407"/>
      <c r="AG776" s="407"/>
      <c r="AH776" s="407"/>
      <c r="AI776" s="407"/>
      <c r="AJ776" s="407"/>
      <c r="AK776" s="407"/>
      <c r="AL776" s="407"/>
      <c r="AM776" s="407"/>
      <c r="AN776" s="407"/>
      <c r="AO776" s="407"/>
      <c r="AP776" s="407"/>
      <c r="AQ776" s="407"/>
      <c r="AR776" s="407"/>
      <c r="AS776" s="407"/>
      <c r="AT776" s="407"/>
      <c r="AU776" s="407"/>
      <c r="AV776" s="407"/>
      <c r="AW776" s="407"/>
      <c r="AX776" s="407"/>
      <c r="AY776" s="407"/>
      <c r="AZ776" s="407"/>
      <c r="BA776" s="407"/>
      <c r="BB776" s="407"/>
      <c r="BC776" s="407"/>
      <c r="BD776" s="407"/>
      <c r="BE776" s="407"/>
      <c r="BF776" s="407"/>
      <c r="BG776" s="407"/>
      <c r="BH776" s="407"/>
      <c r="BI776" s="407"/>
      <c r="BJ776" s="407"/>
      <c r="BK776" s="407"/>
      <c r="BL776" s="407"/>
      <c r="BM776" s="407"/>
      <c r="BN776" s="407"/>
      <c r="BO776" s="407"/>
      <c r="BP776" s="407"/>
      <c r="BQ776" s="407"/>
      <c r="BR776" s="407"/>
      <c r="BS776" s="407"/>
      <c r="BT776" s="407"/>
      <c r="BU776" s="407"/>
      <c r="BV776" s="407"/>
      <c r="BW776" s="407"/>
      <c r="BX776" s="407"/>
      <c r="BY776" s="407"/>
      <c r="BZ776" s="124"/>
      <c r="CA776" s="124"/>
      <c r="CB776" s="124"/>
      <c r="CC776" s="124"/>
      <c r="CD776" s="124"/>
      <c r="CE776" s="124"/>
      <c r="CF776" s="124"/>
      <c r="CG776" s="124"/>
      <c r="CH776" s="124"/>
    </row>
    <row r="777" spans="1:86" x14ac:dyDescent="0.3">
      <c r="A777" s="1686"/>
      <c r="B777" s="407"/>
      <c r="C777" s="407" t="s">
        <v>1304</v>
      </c>
      <c r="D777" s="407"/>
      <c r="E777" s="407"/>
      <c r="F777" s="407"/>
      <c r="G777" s="407"/>
      <c r="H777" s="407"/>
      <c r="I777" s="407"/>
      <c r="J777" s="407"/>
      <c r="K777" s="407"/>
      <c r="L777" s="407"/>
      <c r="M777" s="407"/>
      <c r="N777" s="407"/>
      <c r="O777" s="407"/>
      <c r="P777" s="407"/>
      <c r="Q777" s="407"/>
      <c r="R777" s="407"/>
      <c r="S777" s="407"/>
      <c r="T777" s="407"/>
      <c r="U777" s="407"/>
      <c r="V777" s="407"/>
      <c r="W777" s="407"/>
      <c r="X777" s="407"/>
      <c r="Y777" s="407"/>
      <c r="Z777" s="407"/>
      <c r="AA777" s="407"/>
      <c r="AB777" s="407"/>
      <c r="AC777" s="407"/>
      <c r="AD777" s="407"/>
      <c r="AE777" s="407"/>
      <c r="AF777" s="407"/>
      <c r="AG777" s="407"/>
      <c r="AH777" s="407"/>
      <c r="AI777" s="407"/>
      <c r="AJ777" s="407"/>
      <c r="AK777" s="407"/>
      <c r="AL777" s="407"/>
      <c r="AM777" s="407"/>
      <c r="AN777" s="407"/>
      <c r="AO777" s="407"/>
      <c r="AP777" s="407"/>
      <c r="AQ777" s="407"/>
      <c r="AR777" s="407"/>
      <c r="AS777" s="407"/>
      <c r="AT777" s="407"/>
      <c r="AU777" s="407"/>
      <c r="AV777" s="407"/>
      <c r="AW777" s="407"/>
      <c r="AX777" s="407"/>
      <c r="AY777" s="407"/>
      <c r="AZ777" s="407"/>
      <c r="BA777" s="407"/>
      <c r="BB777" s="407"/>
      <c r="BC777" s="407"/>
      <c r="BD777" s="407"/>
      <c r="BE777" s="407"/>
      <c r="BF777" s="407"/>
      <c r="BG777" s="407"/>
      <c r="BH777" s="407"/>
      <c r="BI777" s="407"/>
      <c r="BJ777" s="407"/>
      <c r="BK777" s="407"/>
      <c r="BL777" s="407"/>
      <c r="BM777" s="407"/>
      <c r="BN777" s="407"/>
      <c r="BO777" s="407"/>
      <c r="BP777" s="407"/>
      <c r="BQ777" s="407"/>
      <c r="BR777" s="407"/>
      <c r="BS777" s="407"/>
      <c r="BT777" s="407"/>
      <c r="BU777" s="407"/>
      <c r="BV777" s="407"/>
      <c r="BW777" s="407"/>
      <c r="BX777" s="407"/>
      <c r="BY777" s="407"/>
      <c r="BZ777" s="124"/>
      <c r="CA777" s="124"/>
      <c r="CB777" s="124"/>
      <c r="CC777" s="124"/>
      <c r="CD777" s="124"/>
      <c r="CE777" s="124"/>
      <c r="CF777" s="124"/>
      <c r="CG777" s="124"/>
      <c r="CH777" s="124"/>
    </row>
    <row r="778" spans="1:86" x14ac:dyDescent="0.3">
      <c r="A778" s="1686"/>
      <c r="B778" s="407" t="s">
        <v>1305</v>
      </c>
      <c r="C778" s="407" t="s">
        <v>1303</v>
      </c>
      <c r="D778" s="407"/>
      <c r="E778" s="407"/>
      <c r="F778" s="407"/>
      <c r="G778" s="407"/>
      <c r="H778" s="407"/>
      <c r="I778" s="407"/>
      <c r="J778" s="407"/>
      <c r="K778" s="407"/>
      <c r="L778" s="407"/>
      <c r="M778" s="407"/>
      <c r="N778" s="407"/>
      <c r="O778" s="407"/>
      <c r="P778" s="407"/>
      <c r="Q778" s="407"/>
      <c r="R778" s="407"/>
      <c r="S778" s="407"/>
      <c r="T778" s="407"/>
      <c r="U778" s="407"/>
      <c r="V778" s="407"/>
      <c r="W778" s="407"/>
      <c r="X778" s="407"/>
      <c r="Y778" s="407"/>
      <c r="Z778" s="407"/>
      <c r="AA778" s="407"/>
      <c r="AB778" s="407"/>
      <c r="AC778" s="407"/>
      <c r="AD778" s="407"/>
      <c r="AE778" s="407"/>
      <c r="AF778" s="407"/>
      <c r="AG778" s="407"/>
      <c r="AH778" s="407"/>
      <c r="AI778" s="407"/>
      <c r="AJ778" s="407"/>
      <c r="AK778" s="407"/>
      <c r="AL778" s="407"/>
      <c r="AM778" s="407"/>
      <c r="AN778" s="407"/>
      <c r="AO778" s="407"/>
      <c r="AP778" s="407"/>
      <c r="AQ778" s="407"/>
      <c r="AR778" s="407"/>
      <c r="AS778" s="407"/>
      <c r="AT778" s="407"/>
      <c r="AU778" s="407"/>
      <c r="AV778" s="407"/>
      <c r="AW778" s="407"/>
      <c r="AX778" s="407"/>
      <c r="AY778" s="407"/>
      <c r="AZ778" s="407"/>
      <c r="BA778" s="407"/>
      <c r="BB778" s="407"/>
      <c r="BC778" s="407"/>
      <c r="BD778" s="407"/>
      <c r="BE778" s="407"/>
      <c r="BF778" s="407"/>
      <c r="BG778" s="407"/>
      <c r="BH778" s="407"/>
      <c r="BI778" s="407"/>
      <c r="BJ778" s="407"/>
      <c r="BK778" s="407"/>
      <c r="BL778" s="407"/>
      <c r="BM778" s="407"/>
      <c r="BN778" s="407"/>
      <c r="BO778" s="407"/>
      <c r="BP778" s="407"/>
      <c r="BQ778" s="407"/>
      <c r="BR778" s="407"/>
      <c r="BS778" s="407"/>
      <c r="BT778" s="407"/>
      <c r="BU778" s="407"/>
      <c r="BV778" s="407"/>
      <c r="BW778" s="407"/>
      <c r="BX778" s="407"/>
      <c r="BY778" s="407"/>
      <c r="BZ778" s="124"/>
      <c r="CA778" s="124"/>
      <c r="CB778" s="124"/>
      <c r="CC778" s="124"/>
      <c r="CD778" s="124"/>
      <c r="CE778" s="124"/>
      <c r="CF778" s="124"/>
      <c r="CG778" s="124"/>
      <c r="CH778" s="124"/>
    </row>
    <row r="779" spans="1:86" x14ac:dyDescent="0.3">
      <c r="A779" s="1686"/>
      <c r="B779" s="407"/>
      <c r="C779" s="407" t="s">
        <v>1304</v>
      </c>
      <c r="D779" s="407"/>
      <c r="E779" s="407"/>
      <c r="F779" s="407"/>
      <c r="G779" s="407"/>
      <c r="H779" s="407"/>
      <c r="I779" s="407"/>
      <c r="J779" s="407"/>
      <c r="K779" s="407"/>
      <c r="L779" s="407"/>
      <c r="M779" s="407"/>
      <c r="N779" s="407"/>
      <c r="O779" s="407"/>
      <c r="P779" s="407"/>
      <c r="Q779" s="407"/>
      <c r="R779" s="407"/>
      <c r="S779" s="407"/>
      <c r="T779" s="407"/>
      <c r="U779" s="407"/>
      <c r="V779" s="407"/>
      <c r="W779" s="407"/>
      <c r="X779" s="407"/>
      <c r="Y779" s="407"/>
      <c r="Z779" s="407"/>
      <c r="AA779" s="407"/>
      <c r="AB779" s="407"/>
      <c r="AC779" s="407"/>
      <c r="AD779" s="407"/>
      <c r="AE779" s="407"/>
      <c r="AF779" s="407"/>
      <c r="AG779" s="407"/>
      <c r="AH779" s="407"/>
      <c r="AI779" s="407"/>
      <c r="AJ779" s="407"/>
      <c r="AK779" s="407"/>
      <c r="AL779" s="407"/>
      <c r="AM779" s="407"/>
      <c r="AN779" s="407"/>
      <c r="AO779" s="407"/>
      <c r="AP779" s="407"/>
      <c r="AQ779" s="407"/>
      <c r="AR779" s="407"/>
      <c r="AS779" s="407"/>
      <c r="AT779" s="407"/>
      <c r="AU779" s="407"/>
      <c r="AV779" s="407"/>
      <c r="AW779" s="407"/>
      <c r="AX779" s="407"/>
      <c r="AY779" s="407"/>
      <c r="AZ779" s="407"/>
      <c r="BA779" s="407"/>
      <c r="BB779" s="407"/>
      <c r="BC779" s="407"/>
      <c r="BD779" s="407"/>
      <c r="BE779" s="407">
        <v>500</v>
      </c>
      <c r="BF779" s="407"/>
      <c r="BG779" s="407"/>
      <c r="BH779" s="407"/>
      <c r="BI779" s="407"/>
      <c r="BJ779" s="407"/>
      <c r="BK779" s="407"/>
      <c r="BL779" s="407"/>
      <c r="BM779" s="407"/>
      <c r="BN779" s="407"/>
      <c r="BO779" s="407"/>
      <c r="BP779" s="407"/>
      <c r="BQ779" s="407"/>
      <c r="BR779" s="407"/>
      <c r="BS779" s="407"/>
      <c r="BT779" s="407"/>
      <c r="BU779" s="407"/>
      <c r="BV779" s="407"/>
      <c r="BW779" s="407"/>
      <c r="BX779" s="407"/>
      <c r="BY779" s="407"/>
      <c r="BZ779" s="124"/>
      <c r="CA779" s="124"/>
      <c r="CB779" s="124"/>
      <c r="CC779" s="124"/>
      <c r="CD779" s="124"/>
      <c r="CE779" s="124"/>
      <c r="CF779" s="124"/>
      <c r="CG779" s="124"/>
      <c r="CH779" s="124"/>
    </row>
    <row r="780" spans="1:86" x14ac:dyDescent="0.3">
      <c r="A780" s="1686"/>
      <c r="B780" s="407" t="s">
        <v>1306</v>
      </c>
      <c r="C780" s="407" t="s">
        <v>1303</v>
      </c>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c r="AA780" s="407"/>
      <c r="AB780" s="407"/>
      <c r="AC780" s="407"/>
      <c r="AD780" s="407"/>
      <c r="AE780" s="407"/>
      <c r="AF780" s="407"/>
      <c r="AG780" s="407"/>
      <c r="AH780" s="407"/>
      <c r="AI780" s="407"/>
      <c r="AJ780" s="407"/>
      <c r="AK780" s="407"/>
      <c r="AL780" s="407"/>
      <c r="AM780" s="407"/>
      <c r="AN780" s="407"/>
      <c r="AO780" s="407"/>
      <c r="AP780" s="407"/>
      <c r="AQ780" s="407"/>
      <c r="AR780" s="407"/>
      <c r="AS780" s="407"/>
      <c r="AT780" s="407"/>
      <c r="AU780" s="407"/>
      <c r="AV780" s="407"/>
      <c r="AW780" s="407"/>
      <c r="AX780" s="407"/>
      <c r="AY780" s="407"/>
      <c r="AZ780" s="407"/>
      <c r="BA780" s="407"/>
      <c r="BB780" s="407"/>
      <c r="BC780" s="407"/>
      <c r="BD780" s="407"/>
      <c r="BE780" s="407"/>
      <c r="BF780" s="407"/>
      <c r="BG780" s="407"/>
      <c r="BH780" s="407"/>
      <c r="BI780" s="407"/>
      <c r="BJ780" s="407"/>
      <c r="BK780" s="407"/>
      <c r="BL780" s="407"/>
      <c r="BM780" s="407"/>
      <c r="BN780" s="407"/>
      <c r="BO780" s="407"/>
      <c r="BP780" s="407"/>
      <c r="BQ780" s="407"/>
      <c r="BR780" s="407"/>
      <c r="BS780" s="407"/>
      <c r="BT780" s="407"/>
      <c r="BU780" s="407"/>
      <c r="BV780" s="407"/>
      <c r="BW780" s="407"/>
      <c r="BX780" s="407"/>
      <c r="BY780" s="407"/>
      <c r="BZ780" s="124"/>
      <c r="CA780" s="124"/>
      <c r="CB780" s="124"/>
      <c r="CC780" s="124"/>
      <c r="CD780" s="124"/>
      <c r="CE780" s="124"/>
      <c r="CF780" s="124"/>
      <c r="CG780" s="124"/>
      <c r="CH780" s="124"/>
    </row>
    <row r="781" spans="1:86" x14ac:dyDescent="0.3">
      <c r="A781" s="1686"/>
      <c r="B781" s="407"/>
      <c r="C781" s="407" t="s">
        <v>1304</v>
      </c>
      <c r="D781" s="407"/>
      <c r="E781" s="407"/>
      <c r="F781" s="407"/>
      <c r="G781" s="407"/>
      <c r="H781" s="407"/>
      <c r="I781" s="407"/>
      <c r="J781" s="407"/>
      <c r="K781" s="407"/>
      <c r="L781" s="407"/>
      <c r="M781" s="407"/>
      <c r="N781" s="407"/>
      <c r="O781" s="407"/>
      <c r="P781" s="407"/>
      <c r="Q781" s="407"/>
      <c r="R781" s="407"/>
      <c r="S781" s="407"/>
      <c r="T781" s="407"/>
      <c r="U781" s="407"/>
      <c r="V781" s="407"/>
      <c r="W781" s="407"/>
      <c r="X781" s="407"/>
      <c r="Y781" s="407"/>
      <c r="Z781" s="407"/>
      <c r="AA781" s="407"/>
      <c r="AB781" s="407"/>
      <c r="AC781" s="407"/>
      <c r="AD781" s="407"/>
      <c r="AE781" s="407"/>
      <c r="AF781" s="407"/>
      <c r="AG781" s="407"/>
      <c r="AH781" s="407"/>
      <c r="AI781" s="407"/>
      <c r="AJ781" s="407"/>
      <c r="AK781" s="407"/>
      <c r="AL781" s="407"/>
      <c r="AM781" s="407"/>
      <c r="AN781" s="407"/>
      <c r="AO781" s="407"/>
      <c r="AP781" s="407"/>
      <c r="AQ781" s="407"/>
      <c r="AR781" s="407"/>
      <c r="AS781" s="407"/>
      <c r="AT781" s="407"/>
      <c r="AU781" s="407"/>
      <c r="AV781" s="407"/>
      <c r="AW781" s="407"/>
      <c r="AX781" s="407"/>
      <c r="AY781" s="407"/>
      <c r="AZ781" s="407"/>
      <c r="BA781" s="407"/>
      <c r="BB781" s="407"/>
      <c r="BC781" s="407"/>
      <c r="BD781" s="407"/>
      <c r="BE781" s="407">
        <v>2000</v>
      </c>
      <c r="BF781" s="407"/>
      <c r="BG781" s="407"/>
      <c r="BH781" s="407"/>
      <c r="BI781" s="407"/>
      <c r="BJ781" s="407"/>
      <c r="BK781" s="407"/>
      <c r="BL781" s="407"/>
      <c r="BM781" s="407"/>
      <c r="BN781" s="407"/>
      <c r="BO781" s="407"/>
      <c r="BP781" s="407"/>
      <c r="BQ781" s="407"/>
      <c r="BR781" s="407"/>
      <c r="BS781" s="407"/>
      <c r="BT781" s="407"/>
      <c r="BU781" s="407"/>
      <c r="BV781" s="407"/>
      <c r="BW781" s="407"/>
      <c r="BX781" s="407"/>
      <c r="BY781" s="407"/>
      <c r="BZ781" s="124"/>
      <c r="CA781" s="124"/>
      <c r="CB781" s="124"/>
      <c r="CC781" s="124"/>
      <c r="CD781" s="124"/>
      <c r="CE781" s="124"/>
      <c r="CF781" s="124"/>
      <c r="CG781" s="124"/>
      <c r="CH781" s="124"/>
    </row>
    <row r="782" spans="1:86" x14ac:dyDescent="0.3">
      <c r="A782" s="1686"/>
      <c r="B782" s="407" t="s">
        <v>1307</v>
      </c>
      <c r="C782" s="407" t="s">
        <v>1303</v>
      </c>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c r="AA782" s="407"/>
      <c r="AB782" s="407"/>
      <c r="AC782" s="407"/>
      <c r="AD782" s="407"/>
      <c r="AE782" s="407"/>
      <c r="AF782" s="407"/>
      <c r="AG782" s="407"/>
      <c r="AH782" s="407"/>
      <c r="AI782" s="407"/>
      <c r="AJ782" s="407"/>
      <c r="AK782" s="407"/>
      <c r="AL782" s="407"/>
      <c r="AM782" s="407"/>
      <c r="AN782" s="407"/>
      <c r="AO782" s="407"/>
      <c r="AP782" s="407"/>
      <c r="AQ782" s="407"/>
      <c r="AR782" s="407"/>
      <c r="AS782" s="407"/>
      <c r="AT782" s="407"/>
      <c r="AU782" s="407"/>
      <c r="AV782" s="407"/>
      <c r="AW782" s="407"/>
      <c r="AX782" s="407"/>
      <c r="AY782" s="407"/>
      <c r="AZ782" s="407"/>
      <c r="BA782" s="407"/>
      <c r="BB782" s="407"/>
      <c r="BC782" s="407"/>
      <c r="BD782" s="407"/>
      <c r="BE782" s="407"/>
      <c r="BF782" s="407"/>
      <c r="BG782" s="407"/>
      <c r="BH782" s="407"/>
      <c r="BI782" s="407"/>
      <c r="BJ782" s="407"/>
      <c r="BK782" s="407"/>
      <c r="BL782" s="407"/>
      <c r="BM782" s="407"/>
      <c r="BN782" s="407"/>
      <c r="BO782" s="407"/>
      <c r="BP782" s="407"/>
      <c r="BQ782" s="407"/>
      <c r="BR782" s="407"/>
      <c r="BS782" s="407"/>
      <c r="BT782" s="407"/>
      <c r="BU782" s="407"/>
      <c r="BV782" s="407"/>
      <c r="BW782" s="407"/>
      <c r="BX782" s="407"/>
      <c r="BY782" s="407"/>
      <c r="BZ782" s="124"/>
      <c r="CA782" s="124"/>
      <c r="CB782" s="124"/>
      <c r="CC782" s="124"/>
      <c r="CD782" s="124"/>
      <c r="CE782" s="124"/>
      <c r="CF782" s="124"/>
      <c r="CG782" s="124"/>
      <c r="CH782" s="124"/>
    </row>
    <row r="783" spans="1:86" x14ac:dyDescent="0.3">
      <c r="A783" s="1686"/>
      <c r="B783" s="407"/>
      <c r="C783" s="407" t="s">
        <v>1304</v>
      </c>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c r="AA783" s="407"/>
      <c r="AB783" s="407"/>
      <c r="AC783" s="407"/>
      <c r="AD783" s="407"/>
      <c r="AE783" s="407"/>
      <c r="AF783" s="407"/>
      <c r="AG783" s="407"/>
      <c r="AH783" s="407"/>
      <c r="AI783" s="407"/>
      <c r="AJ783" s="407"/>
      <c r="AK783" s="407"/>
      <c r="AL783" s="407"/>
      <c r="AM783" s="407"/>
      <c r="AN783" s="407"/>
      <c r="AO783" s="407"/>
      <c r="AP783" s="407"/>
      <c r="AQ783" s="407"/>
      <c r="AR783" s="407"/>
      <c r="AS783" s="407"/>
      <c r="AT783" s="407"/>
      <c r="AU783" s="407"/>
      <c r="AV783" s="407"/>
      <c r="AW783" s="407"/>
      <c r="AX783" s="407"/>
      <c r="AY783" s="407"/>
      <c r="AZ783" s="407"/>
      <c r="BA783" s="407"/>
      <c r="BB783" s="407"/>
      <c r="BC783" s="407"/>
      <c r="BD783" s="407"/>
      <c r="BE783" s="407"/>
      <c r="BF783" s="407"/>
      <c r="BG783" s="407"/>
      <c r="BH783" s="407"/>
      <c r="BI783" s="407"/>
      <c r="BJ783" s="407"/>
      <c r="BK783" s="407"/>
      <c r="BL783" s="407"/>
      <c r="BM783" s="407"/>
      <c r="BN783" s="407"/>
      <c r="BO783" s="407"/>
      <c r="BP783" s="407"/>
      <c r="BQ783" s="407"/>
      <c r="BR783" s="407"/>
      <c r="BS783" s="407"/>
      <c r="BT783" s="407"/>
      <c r="BU783" s="407"/>
      <c r="BV783" s="407"/>
      <c r="BW783" s="407"/>
      <c r="BX783" s="407"/>
      <c r="BY783" s="407"/>
      <c r="BZ783" s="124"/>
      <c r="CA783" s="124"/>
      <c r="CB783" s="124"/>
      <c r="CC783" s="124"/>
      <c r="CD783" s="124"/>
      <c r="CE783" s="124"/>
      <c r="CF783" s="124"/>
      <c r="CG783" s="124"/>
      <c r="CH783" s="124"/>
    </row>
    <row r="784" spans="1:86" x14ac:dyDescent="0.3">
      <c r="A784" s="314" t="s">
        <v>8054</v>
      </c>
      <c r="B784" s="62" t="s">
        <v>1302</v>
      </c>
      <c r="C784" s="62" t="s">
        <v>1303</v>
      </c>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323">
        <v>0</v>
      </c>
      <c r="BG784" s="323">
        <v>0</v>
      </c>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c r="CF784" s="124"/>
      <c r="CG784" s="124"/>
      <c r="CH784" s="124"/>
    </row>
    <row r="785" spans="1:86" x14ac:dyDescent="0.3">
      <c r="A785" s="314"/>
      <c r="B785" s="62"/>
      <c r="C785" s="62" t="s">
        <v>1304</v>
      </c>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323">
        <v>200</v>
      </c>
      <c r="BG785" s="323">
        <v>100</v>
      </c>
      <c r="BH785" s="124"/>
      <c r="BI785" s="124"/>
      <c r="BJ785" s="124"/>
      <c r="BK785" s="124"/>
      <c r="BL785" s="124"/>
      <c r="BM785" s="124"/>
      <c r="BN785" s="124"/>
      <c r="BO785" s="124"/>
      <c r="BP785" s="124"/>
      <c r="BQ785" s="124"/>
      <c r="BR785" s="124"/>
      <c r="BS785" s="124"/>
      <c r="BT785" s="124"/>
      <c r="BU785" s="124"/>
      <c r="BV785" s="124"/>
      <c r="BW785" s="124"/>
      <c r="BX785" s="124"/>
      <c r="BY785" s="124"/>
      <c r="BZ785" s="124"/>
      <c r="CA785" s="124"/>
      <c r="CB785" s="124"/>
      <c r="CC785" s="124"/>
      <c r="CD785" s="124"/>
      <c r="CE785" s="124"/>
      <c r="CF785" s="124"/>
      <c r="CG785" s="124"/>
      <c r="CH785" s="124"/>
    </row>
    <row r="786" spans="1:86" x14ac:dyDescent="0.3">
      <c r="A786" s="314"/>
      <c r="B786" s="62" t="s">
        <v>1305</v>
      </c>
      <c r="C786" s="62" t="s">
        <v>1303</v>
      </c>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323">
        <v>0</v>
      </c>
      <c r="BG786" s="323">
        <v>0</v>
      </c>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c r="CF786" s="124"/>
      <c r="CG786" s="124"/>
      <c r="CH786" s="124"/>
    </row>
    <row r="787" spans="1:86" x14ac:dyDescent="0.3">
      <c r="A787" s="314"/>
      <c r="B787" s="62"/>
      <c r="C787" s="62" t="s">
        <v>1304</v>
      </c>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323">
        <v>200</v>
      </c>
      <c r="BG787" s="323">
        <v>300</v>
      </c>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c r="CF787" s="124"/>
      <c r="CG787" s="124"/>
      <c r="CH787" s="124"/>
    </row>
    <row r="788" spans="1:86" x14ac:dyDescent="0.3">
      <c r="A788" s="314"/>
      <c r="B788" s="62" t="s">
        <v>1306</v>
      </c>
      <c r="C788" s="62" t="s">
        <v>1303</v>
      </c>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323">
        <v>0</v>
      </c>
      <c r="BG788" s="323">
        <v>0</v>
      </c>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c r="CF788" s="124"/>
      <c r="CG788" s="124"/>
      <c r="CH788" s="124"/>
    </row>
    <row r="789" spans="1:86" x14ac:dyDescent="0.3">
      <c r="A789" s="314"/>
      <c r="B789" s="62"/>
      <c r="C789" s="62" t="s">
        <v>1304</v>
      </c>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323">
        <v>300</v>
      </c>
      <c r="BG789" s="323">
        <v>300</v>
      </c>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row>
    <row r="790" spans="1:86" x14ac:dyDescent="0.3">
      <c r="A790" s="314"/>
      <c r="B790" s="62" t="s">
        <v>1307</v>
      </c>
      <c r="C790" s="62" t="s">
        <v>1303</v>
      </c>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323">
        <v>0</v>
      </c>
      <c r="BG790" s="323">
        <v>0</v>
      </c>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c r="CF790" s="124"/>
      <c r="CG790" s="124"/>
      <c r="CH790" s="124"/>
    </row>
    <row r="791" spans="1:86" x14ac:dyDescent="0.3">
      <c r="A791" s="314"/>
      <c r="B791" s="62"/>
      <c r="C791" s="62" t="s">
        <v>1304</v>
      </c>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323">
        <v>0</v>
      </c>
      <c r="BG791" s="323">
        <v>0</v>
      </c>
      <c r="BH791" s="124"/>
      <c r="BI791" s="124"/>
      <c r="BJ791" s="124"/>
      <c r="BK791" s="62">
        <v>0</v>
      </c>
      <c r="BL791" s="124"/>
      <c r="BM791" s="124"/>
      <c r="BN791" s="124"/>
      <c r="BO791" s="124"/>
      <c r="BP791" s="124"/>
      <c r="BQ791" s="124"/>
      <c r="BR791" s="124"/>
      <c r="BS791" s="124"/>
      <c r="BT791" s="124"/>
      <c r="BU791" s="124"/>
      <c r="BV791" s="124"/>
      <c r="BW791" s="124"/>
      <c r="BX791" s="124"/>
      <c r="BY791" s="124"/>
      <c r="BZ791" s="124"/>
      <c r="CA791" s="124"/>
      <c r="CB791" s="124"/>
      <c r="CC791" s="124"/>
      <c r="CD791" s="124"/>
      <c r="CE791" s="124"/>
      <c r="CF791" s="124"/>
      <c r="CG791" s="124"/>
      <c r="CH791" s="124"/>
    </row>
    <row r="792" spans="1:86" x14ac:dyDescent="0.3">
      <c r="A792" s="1664" t="s">
        <v>8015</v>
      </c>
      <c r="B792" s="62" t="s">
        <v>1302</v>
      </c>
      <c r="C792" s="62" t="s">
        <v>1303</v>
      </c>
      <c r="D792" s="124"/>
      <c r="E792" s="62">
        <v>0</v>
      </c>
      <c r="F792" s="124"/>
      <c r="G792" s="124"/>
      <c r="H792" s="124"/>
      <c r="I792" s="124"/>
      <c r="J792" s="124"/>
      <c r="K792" s="124"/>
      <c r="L792" s="124"/>
      <c r="M792" s="62"/>
      <c r="N792" s="124"/>
      <c r="O792" s="124"/>
      <c r="P792" s="124"/>
      <c r="Q792" s="124"/>
      <c r="R792" s="124"/>
      <c r="S792" s="124"/>
      <c r="T792" s="124"/>
      <c r="U792" s="62"/>
      <c r="V792" s="124"/>
      <c r="W792" s="124"/>
      <c r="X792" s="124"/>
      <c r="Y792" s="124"/>
      <c r="Z792" s="124"/>
      <c r="AA792" s="124"/>
      <c r="AB792" s="124"/>
      <c r="AC792" s="124"/>
      <c r="AD792" s="124"/>
      <c r="AE792" s="124"/>
      <c r="AF792" s="124"/>
      <c r="AG792" s="124"/>
      <c r="AH792" s="124"/>
      <c r="AI792" s="62"/>
      <c r="AJ792" s="124"/>
      <c r="AK792" s="124"/>
      <c r="AL792" s="124"/>
      <c r="AM792" s="124"/>
      <c r="AN792" s="62"/>
      <c r="AO792" s="124"/>
      <c r="AP792" s="124"/>
      <c r="AQ792" s="124"/>
      <c r="AR792" s="124"/>
      <c r="AS792" s="124"/>
      <c r="AT792" s="124"/>
      <c r="AU792" s="124"/>
      <c r="AV792" s="124"/>
      <c r="AW792" s="124"/>
      <c r="AX792" s="124"/>
      <c r="AY792" s="124"/>
      <c r="AZ792" s="124"/>
      <c r="BA792" s="124"/>
      <c r="BB792" s="124"/>
      <c r="BC792" s="124"/>
      <c r="BD792" s="124"/>
      <c r="BE792" s="124"/>
      <c r="BF792" s="323">
        <v>0</v>
      </c>
      <c r="BG792" s="323">
        <v>0</v>
      </c>
      <c r="BH792" s="124"/>
      <c r="BI792" s="124"/>
      <c r="BJ792" s="124"/>
      <c r="BK792" s="62">
        <v>0</v>
      </c>
      <c r="BL792" s="124"/>
      <c r="BM792" s="124"/>
      <c r="BN792" s="124"/>
      <c r="BO792" s="124"/>
      <c r="BP792" s="124"/>
      <c r="BQ792" s="124"/>
      <c r="BR792" s="124"/>
      <c r="BS792" s="124"/>
      <c r="BT792" s="124"/>
      <c r="BU792" s="124"/>
      <c r="BV792" s="124"/>
      <c r="BW792" s="124"/>
      <c r="BX792" s="62"/>
      <c r="BY792" s="124"/>
      <c r="BZ792" s="124"/>
      <c r="CA792" s="124"/>
      <c r="CB792" s="124"/>
      <c r="CC792" s="124"/>
      <c r="CD792" s="124"/>
      <c r="CE792" s="124"/>
      <c r="CF792" s="124"/>
      <c r="CG792" s="124"/>
      <c r="CH792" s="124"/>
    </row>
    <row r="793" spans="1:86" x14ac:dyDescent="0.3">
      <c r="A793" s="1665"/>
      <c r="B793" s="62"/>
      <c r="C793" s="62" t="s">
        <v>1304</v>
      </c>
      <c r="D793" s="124"/>
      <c r="E793" s="62">
        <v>100</v>
      </c>
      <c r="F793" s="124"/>
      <c r="G793" s="124"/>
      <c r="H793" s="124"/>
      <c r="I793" s="124"/>
      <c r="J793" s="124"/>
      <c r="K793" s="124"/>
      <c r="L793" s="124"/>
      <c r="M793" s="62">
        <v>100</v>
      </c>
      <c r="N793" s="124"/>
      <c r="O793" s="124"/>
      <c r="P793" s="124"/>
      <c r="Q793" s="124"/>
      <c r="R793" s="124"/>
      <c r="S793" s="124"/>
      <c r="T793" s="124"/>
      <c r="U793" s="62">
        <v>100</v>
      </c>
      <c r="V793" s="124"/>
      <c r="W793" s="124"/>
      <c r="X793" s="124"/>
      <c r="Y793" s="124"/>
      <c r="Z793" s="124"/>
      <c r="AA793" s="124"/>
      <c r="AB793" s="124"/>
      <c r="AC793" s="124"/>
      <c r="AD793" s="124"/>
      <c r="AE793" s="124"/>
      <c r="AF793" s="124"/>
      <c r="AG793" s="124"/>
      <c r="AH793" s="124"/>
      <c r="AI793" s="62">
        <v>100</v>
      </c>
      <c r="AJ793" s="124"/>
      <c r="AK793" s="124"/>
      <c r="AL793" s="124"/>
      <c r="AM793" s="124"/>
      <c r="AN793" s="62">
        <v>100</v>
      </c>
      <c r="AO793" s="124"/>
      <c r="AP793" s="124"/>
      <c r="AQ793" s="124"/>
      <c r="AR793" s="124"/>
      <c r="AS793" s="124"/>
      <c r="AT793" s="124"/>
      <c r="AU793" s="124"/>
      <c r="AV793" s="124"/>
      <c r="AW793" s="124"/>
      <c r="AX793" s="124"/>
      <c r="AY793" s="124"/>
      <c r="AZ793" s="124"/>
      <c r="BA793" s="124"/>
      <c r="BB793" s="124"/>
      <c r="BC793" s="124"/>
      <c r="BD793" s="124"/>
      <c r="BE793" s="124"/>
      <c r="BF793" s="323">
        <v>200</v>
      </c>
      <c r="BG793" s="323">
        <v>100</v>
      </c>
      <c r="BH793" s="124"/>
      <c r="BI793" s="124"/>
      <c r="BJ793" s="124"/>
      <c r="BK793" s="62">
        <v>0</v>
      </c>
      <c r="BL793" s="124"/>
      <c r="BM793" s="124"/>
      <c r="BN793" s="124"/>
      <c r="BO793" s="124"/>
      <c r="BP793" s="124"/>
      <c r="BQ793" s="124"/>
      <c r="BR793" s="124"/>
      <c r="BS793" s="124"/>
      <c r="BT793" s="124"/>
      <c r="BU793" s="124"/>
      <c r="BV793" s="124"/>
      <c r="BW793" s="124"/>
      <c r="BX793" s="62">
        <v>100</v>
      </c>
      <c r="BY793" s="124"/>
      <c r="BZ793" s="124"/>
      <c r="CA793" s="124"/>
      <c r="CB793" s="124"/>
      <c r="CC793" s="124"/>
      <c r="CD793" s="124"/>
      <c r="CE793" s="124"/>
      <c r="CF793" s="124"/>
      <c r="CG793" s="124"/>
      <c r="CH793" s="124"/>
    </row>
    <row r="794" spans="1:86" x14ac:dyDescent="0.3">
      <c r="A794" s="1665"/>
      <c r="B794" s="62" t="s">
        <v>1305</v>
      </c>
      <c r="C794" s="62" t="s">
        <v>1303</v>
      </c>
      <c r="D794" s="124"/>
      <c r="E794" s="62">
        <v>0</v>
      </c>
      <c r="F794" s="124"/>
      <c r="G794" s="124"/>
      <c r="H794" s="124"/>
      <c r="I794" s="124"/>
      <c r="J794" s="124"/>
      <c r="K794" s="124"/>
      <c r="L794" s="124"/>
      <c r="M794" s="62"/>
      <c r="N794" s="124"/>
      <c r="O794" s="124"/>
      <c r="P794" s="124"/>
      <c r="Q794" s="124"/>
      <c r="R794" s="124"/>
      <c r="S794" s="124"/>
      <c r="T794" s="124"/>
      <c r="U794" s="62"/>
      <c r="V794" s="124"/>
      <c r="W794" s="124"/>
      <c r="X794" s="124"/>
      <c r="Y794" s="124"/>
      <c r="Z794" s="124"/>
      <c r="AA794" s="124"/>
      <c r="AB794" s="124"/>
      <c r="AC794" s="124"/>
      <c r="AD794" s="124"/>
      <c r="AE794" s="124"/>
      <c r="AF794" s="124"/>
      <c r="AG794" s="124"/>
      <c r="AH794" s="124"/>
      <c r="AI794" s="62"/>
      <c r="AJ794" s="124"/>
      <c r="AK794" s="124"/>
      <c r="AL794" s="124"/>
      <c r="AM794" s="124"/>
      <c r="AN794" s="62"/>
      <c r="AO794" s="124"/>
      <c r="AP794" s="124"/>
      <c r="AQ794" s="124"/>
      <c r="AR794" s="124"/>
      <c r="AS794" s="124"/>
      <c r="AT794" s="124"/>
      <c r="AU794" s="124"/>
      <c r="AV794" s="124"/>
      <c r="AW794" s="124"/>
      <c r="AX794" s="124"/>
      <c r="AY794" s="124"/>
      <c r="AZ794" s="124"/>
      <c r="BA794" s="124"/>
      <c r="BB794" s="124"/>
      <c r="BC794" s="124"/>
      <c r="BD794" s="124"/>
      <c r="BE794" s="124"/>
      <c r="BF794" s="323">
        <v>0</v>
      </c>
      <c r="BG794" s="323">
        <v>0</v>
      </c>
      <c r="BH794" s="124"/>
      <c r="BI794" s="124"/>
      <c r="BJ794" s="124"/>
      <c r="BK794" s="62">
        <v>150</v>
      </c>
      <c r="BL794" s="124"/>
      <c r="BM794" s="124"/>
      <c r="BN794" s="124"/>
      <c r="BO794" s="124"/>
      <c r="BP794" s="124"/>
      <c r="BQ794" s="124"/>
      <c r="BR794" s="124"/>
      <c r="BS794" s="124"/>
      <c r="BT794" s="124"/>
      <c r="BU794" s="124"/>
      <c r="BV794" s="124"/>
      <c r="BW794" s="124"/>
      <c r="BX794" s="62"/>
      <c r="BY794" s="124"/>
      <c r="BZ794" s="124"/>
      <c r="CA794" s="124"/>
      <c r="CB794" s="124"/>
      <c r="CC794" s="124"/>
      <c r="CD794" s="124"/>
      <c r="CE794" s="124"/>
      <c r="CF794" s="124"/>
      <c r="CG794" s="124"/>
      <c r="CH794" s="124"/>
    </row>
    <row r="795" spans="1:86" x14ac:dyDescent="0.3">
      <c r="A795" s="1665"/>
      <c r="B795" s="62"/>
      <c r="C795" s="62" t="s">
        <v>1304</v>
      </c>
      <c r="D795" s="124"/>
      <c r="E795" s="62">
        <v>150</v>
      </c>
      <c r="F795" s="124"/>
      <c r="G795" s="124"/>
      <c r="H795" s="124"/>
      <c r="I795" s="124"/>
      <c r="J795" s="124"/>
      <c r="K795" s="124"/>
      <c r="L795" s="124"/>
      <c r="M795" s="62">
        <v>150</v>
      </c>
      <c r="N795" s="124"/>
      <c r="O795" s="124"/>
      <c r="P795" s="124"/>
      <c r="Q795" s="124"/>
      <c r="R795" s="124"/>
      <c r="S795" s="124"/>
      <c r="T795" s="124"/>
      <c r="U795" s="62">
        <v>150</v>
      </c>
      <c r="V795" s="124"/>
      <c r="W795" s="124"/>
      <c r="X795" s="124"/>
      <c r="Y795" s="124"/>
      <c r="Z795" s="124"/>
      <c r="AA795" s="124"/>
      <c r="AB795" s="124"/>
      <c r="AC795" s="124"/>
      <c r="AD795" s="124"/>
      <c r="AE795" s="124"/>
      <c r="AF795" s="124"/>
      <c r="AG795" s="124"/>
      <c r="AH795" s="124"/>
      <c r="AI795" s="62">
        <v>150</v>
      </c>
      <c r="AJ795" s="124"/>
      <c r="AK795" s="124"/>
      <c r="AL795" s="124"/>
      <c r="AM795" s="124"/>
      <c r="AN795" s="62">
        <v>150</v>
      </c>
      <c r="AO795" s="124"/>
      <c r="AP795" s="124"/>
      <c r="AQ795" s="124"/>
      <c r="AR795" s="124"/>
      <c r="AS795" s="124"/>
      <c r="AT795" s="124"/>
      <c r="AU795" s="124"/>
      <c r="AV795" s="124"/>
      <c r="AW795" s="124"/>
      <c r="AX795" s="124"/>
      <c r="AY795" s="124"/>
      <c r="AZ795" s="124"/>
      <c r="BA795" s="124"/>
      <c r="BB795" s="124"/>
      <c r="BC795" s="124"/>
      <c r="BD795" s="124"/>
      <c r="BE795" s="124"/>
      <c r="BF795" s="323">
        <v>200</v>
      </c>
      <c r="BG795" s="323">
        <v>300</v>
      </c>
      <c r="BH795" s="124"/>
      <c r="BI795" s="124"/>
      <c r="BJ795" s="124"/>
      <c r="BK795" s="62">
        <v>0</v>
      </c>
      <c r="BL795" s="124"/>
      <c r="BM795" s="124"/>
      <c r="BN795" s="124"/>
      <c r="BO795" s="124"/>
      <c r="BP795" s="124"/>
      <c r="BQ795" s="124"/>
      <c r="BR795" s="124"/>
      <c r="BS795" s="124"/>
      <c r="BT795" s="124"/>
      <c r="BU795" s="124"/>
      <c r="BV795" s="124"/>
      <c r="BW795" s="124"/>
      <c r="BX795" s="62">
        <v>100</v>
      </c>
      <c r="BY795" s="124"/>
      <c r="BZ795" s="124"/>
      <c r="CA795" s="124"/>
      <c r="CB795" s="124"/>
      <c r="CC795" s="124"/>
      <c r="CD795" s="124"/>
      <c r="CE795" s="124"/>
      <c r="CF795" s="124"/>
      <c r="CG795" s="124"/>
      <c r="CH795" s="124"/>
    </row>
    <row r="796" spans="1:86" x14ac:dyDescent="0.3">
      <c r="A796" s="314"/>
      <c r="B796" s="62" t="s">
        <v>1306</v>
      </c>
      <c r="C796" s="62" t="s">
        <v>1303</v>
      </c>
      <c r="D796" s="124"/>
      <c r="E796" s="62">
        <v>0</v>
      </c>
      <c r="F796" s="124"/>
      <c r="G796" s="124"/>
      <c r="H796" s="124"/>
      <c r="I796" s="124"/>
      <c r="J796" s="124"/>
      <c r="K796" s="124"/>
      <c r="L796" s="124"/>
      <c r="M796" s="62"/>
      <c r="N796" s="124"/>
      <c r="O796" s="124"/>
      <c r="P796" s="124"/>
      <c r="Q796" s="124"/>
      <c r="R796" s="124"/>
      <c r="S796" s="124"/>
      <c r="T796" s="124"/>
      <c r="U796" s="62"/>
      <c r="V796" s="124"/>
      <c r="W796" s="124"/>
      <c r="X796" s="124"/>
      <c r="Y796" s="124"/>
      <c r="Z796" s="124"/>
      <c r="AA796" s="124"/>
      <c r="AB796" s="124"/>
      <c r="AC796" s="124"/>
      <c r="AD796" s="124"/>
      <c r="AE796" s="124"/>
      <c r="AF796" s="124"/>
      <c r="AG796" s="124"/>
      <c r="AH796" s="124"/>
      <c r="AI796" s="62"/>
      <c r="AJ796" s="124"/>
      <c r="AK796" s="124"/>
      <c r="AL796" s="124"/>
      <c r="AM796" s="124"/>
      <c r="AN796" s="62"/>
      <c r="AO796" s="124"/>
      <c r="AP796" s="124"/>
      <c r="AQ796" s="124"/>
      <c r="AR796" s="124"/>
      <c r="AS796" s="124"/>
      <c r="AT796" s="124"/>
      <c r="AU796" s="124"/>
      <c r="AV796" s="124"/>
      <c r="AW796" s="124"/>
      <c r="AX796" s="124"/>
      <c r="AY796" s="124"/>
      <c r="AZ796" s="124"/>
      <c r="BA796" s="124"/>
      <c r="BB796" s="124"/>
      <c r="BC796" s="124"/>
      <c r="BD796" s="124"/>
      <c r="BE796" s="124"/>
      <c r="BF796" s="323">
        <v>0</v>
      </c>
      <c r="BG796" s="323">
        <v>0</v>
      </c>
      <c r="BH796" s="124"/>
      <c r="BI796" s="124"/>
      <c r="BJ796" s="124"/>
      <c r="BK796" s="62">
        <v>200</v>
      </c>
      <c r="BL796" s="124"/>
      <c r="BM796" s="124"/>
      <c r="BN796" s="124"/>
      <c r="BO796" s="124"/>
      <c r="BP796" s="124"/>
      <c r="BQ796" s="124"/>
      <c r="BR796" s="124"/>
      <c r="BS796" s="124"/>
      <c r="BT796" s="124"/>
      <c r="BU796" s="124"/>
      <c r="BV796" s="124"/>
      <c r="BW796" s="124"/>
      <c r="BX796" s="62"/>
      <c r="BY796" s="124"/>
      <c r="BZ796" s="124"/>
      <c r="CA796" s="124"/>
      <c r="CB796" s="124"/>
      <c r="CC796" s="124"/>
      <c r="CD796" s="124"/>
      <c r="CE796" s="124"/>
      <c r="CF796" s="124"/>
      <c r="CG796" s="124"/>
      <c r="CH796" s="124"/>
    </row>
    <row r="797" spans="1:86" x14ac:dyDescent="0.3">
      <c r="A797" s="314"/>
      <c r="B797" s="62"/>
      <c r="C797" s="62" t="s">
        <v>1304</v>
      </c>
      <c r="D797" s="124"/>
      <c r="E797" s="62">
        <v>150</v>
      </c>
      <c r="F797" s="124"/>
      <c r="G797" s="124"/>
      <c r="H797" s="124"/>
      <c r="I797" s="124"/>
      <c r="J797" s="124"/>
      <c r="K797" s="124"/>
      <c r="L797" s="124"/>
      <c r="M797" s="62">
        <v>150</v>
      </c>
      <c r="N797" s="124"/>
      <c r="O797" s="124"/>
      <c r="P797" s="124"/>
      <c r="Q797" s="124"/>
      <c r="R797" s="124"/>
      <c r="S797" s="124"/>
      <c r="T797" s="124"/>
      <c r="U797" s="62">
        <v>150</v>
      </c>
      <c r="V797" s="124"/>
      <c r="W797" s="124"/>
      <c r="X797" s="124"/>
      <c r="Y797" s="124"/>
      <c r="Z797" s="124"/>
      <c r="AA797" s="124"/>
      <c r="AB797" s="124"/>
      <c r="AC797" s="124"/>
      <c r="AD797" s="124"/>
      <c r="AE797" s="124"/>
      <c r="AF797" s="124"/>
      <c r="AG797" s="124"/>
      <c r="AH797" s="124"/>
      <c r="AI797" s="62">
        <v>150</v>
      </c>
      <c r="AJ797" s="124"/>
      <c r="AK797" s="124"/>
      <c r="AL797" s="124"/>
      <c r="AM797" s="124"/>
      <c r="AN797" s="62">
        <v>150</v>
      </c>
      <c r="AO797" s="124"/>
      <c r="AP797" s="124"/>
      <c r="AQ797" s="124"/>
      <c r="AR797" s="124"/>
      <c r="AS797" s="124"/>
      <c r="AT797" s="124"/>
      <c r="AU797" s="124"/>
      <c r="AV797" s="124"/>
      <c r="AW797" s="124"/>
      <c r="AX797" s="124"/>
      <c r="AY797" s="124"/>
      <c r="AZ797" s="124"/>
      <c r="BA797" s="124"/>
      <c r="BB797" s="124"/>
      <c r="BC797" s="124"/>
      <c r="BD797" s="124"/>
      <c r="BE797" s="124"/>
      <c r="BF797" s="323">
        <v>300</v>
      </c>
      <c r="BG797" s="323">
        <v>300</v>
      </c>
      <c r="BH797" s="124"/>
      <c r="BI797" s="124"/>
      <c r="BJ797" s="124"/>
      <c r="BK797" s="62">
        <v>0</v>
      </c>
      <c r="BL797" s="124"/>
      <c r="BM797" s="124"/>
      <c r="BN797" s="124"/>
      <c r="BO797" s="124"/>
      <c r="BP797" s="124"/>
      <c r="BQ797" s="124"/>
      <c r="BR797" s="124"/>
      <c r="BS797" s="124"/>
      <c r="BT797" s="124"/>
      <c r="BU797" s="124"/>
      <c r="BV797" s="124"/>
      <c r="BW797" s="124"/>
      <c r="BX797" s="62">
        <v>150</v>
      </c>
      <c r="BY797" s="124"/>
      <c r="BZ797" s="124"/>
      <c r="CA797" s="124"/>
      <c r="CB797" s="124"/>
      <c r="CC797" s="124"/>
      <c r="CD797" s="124"/>
      <c r="CE797" s="124"/>
      <c r="CF797" s="124"/>
      <c r="CG797" s="124"/>
      <c r="CH797" s="124"/>
    </row>
    <row r="798" spans="1:86" x14ac:dyDescent="0.3">
      <c r="A798" s="314"/>
      <c r="B798" s="62" t="s">
        <v>1307</v>
      </c>
      <c r="C798" s="62" t="s">
        <v>1303</v>
      </c>
      <c r="D798" s="124"/>
      <c r="E798" s="62">
        <v>0</v>
      </c>
      <c r="F798" s="124"/>
      <c r="G798" s="124"/>
      <c r="H798" s="124"/>
      <c r="I798" s="124"/>
      <c r="J798" s="124"/>
      <c r="K798" s="124"/>
      <c r="L798" s="124"/>
      <c r="M798" s="62"/>
      <c r="N798" s="124"/>
      <c r="O798" s="124"/>
      <c r="P798" s="124"/>
      <c r="Q798" s="124"/>
      <c r="R798" s="124"/>
      <c r="S798" s="124"/>
      <c r="T798" s="124"/>
      <c r="U798" s="62"/>
      <c r="V798" s="124"/>
      <c r="W798" s="124"/>
      <c r="X798" s="124"/>
      <c r="Y798" s="124"/>
      <c r="Z798" s="124"/>
      <c r="AA798" s="124"/>
      <c r="AB798" s="124"/>
      <c r="AC798" s="124"/>
      <c r="AD798" s="124"/>
      <c r="AE798" s="124"/>
      <c r="AF798" s="124"/>
      <c r="AG798" s="124"/>
      <c r="AH798" s="124"/>
      <c r="AI798" s="62"/>
      <c r="AJ798" s="124"/>
      <c r="AK798" s="124"/>
      <c r="AL798" s="124"/>
      <c r="AM798" s="124"/>
      <c r="AN798" s="62"/>
      <c r="AO798" s="124"/>
      <c r="AP798" s="124"/>
      <c r="AQ798" s="124"/>
      <c r="AR798" s="124"/>
      <c r="AS798" s="124"/>
      <c r="AT798" s="124"/>
      <c r="AU798" s="124"/>
      <c r="AV798" s="124"/>
      <c r="AW798" s="124"/>
      <c r="AX798" s="124"/>
      <c r="AY798" s="124"/>
      <c r="AZ798" s="124"/>
      <c r="BA798" s="124"/>
      <c r="BB798" s="124"/>
      <c r="BC798" s="124"/>
      <c r="BD798" s="124"/>
      <c r="BE798" s="124"/>
      <c r="BF798" s="323">
        <v>0</v>
      </c>
      <c r="BG798" s="323">
        <v>0</v>
      </c>
      <c r="BH798" s="124"/>
      <c r="BI798" s="124"/>
      <c r="BJ798" s="124"/>
      <c r="BK798" s="62">
        <v>0</v>
      </c>
      <c r="BL798" s="124"/>
      <c r="BM798" s="124"/>
      <c r="BN798" s="124"/>
      <c r="BO798" s="124"/>
      <c r="BP798" s="124"/>
      <c r="BQ798" s="124"/>
      <c r="BR798" s="124"/>
      <c r="BS798" s="124"/>
      <c r="BT798" s="124"/>
      <c r="BU798" s="124"/>
      <c r="BV798" s="124"/>
      <c r="BW798" s="124"/>
      <c r="BX798" s="62"/>
      <c r="BY798" s="124"/>
      <c r="BZ798" s="124"/>
      <c r="CA798" s="124"/>
      <c r="CB798" s="124"/>
      <c r="CC798" s="124"/>
      <c r="CD798" s="124"/>
      <c r="CE798" s="124"/>
      <c r="CF798" s="124"/>
      <c r="CG798" s="124"/>
      <c r="CH798" s="124"/>
    </row>
    <row r="799" spans="1:86" x14ac:dyDescent="0.3">
      <c r="A799" s="314"/>
      <c r="B799" s="62"/>
      <c r="C799" s="62" t="s">
        <v>1304</v>
      </c>
      <c r="D799" s="124"/>
      <c r="E799" s="62">
        <v>0</v>
      </c>
      <c r="F799" s="124"/>
      <c r="G799" s="124"/>
      <c r="H799" s="124"/>
      <c r="I799" s="124"/>
      <c r="J799" s="124"/>
      <c r="K799" s="124"/>
      <c r="L799" s="124"/>
      <c r="M799" s="62"/>
      <c r="N799" s="124"/>
      <c r="O799" s="124"/>
      <c r="P799" s="124"/>
      <c r="Q799" s="124"/>
      <c r="R799" s="124"/>
      <c r="S799" s="124"/>
      <c r="T799" s="124"/>
      <c r="U799" s="62"/>
      <c r="V799" s="124"/>
      <c r="W799" s="124"/>
      <c r="X799" s="124"/>
      <c r="Y799" s="124"/>
      <c r="Z799" s="124"/>
      <c r="AA799" s="124"/>
      <c r="AB799" s="124"/>
      <c r="AC799" s="124"/>
      <c r="AD799" s="124"/>
      <c r="AE799" s="124"/>
      <c r="AF799" s="124"/>
      <c r="AG799" s="124"/>
      <c r="AH799" s="124"/>
      <c r="AI799" s="62"/>
      <c r="AJ799" s="124"/>
      <c r="AK799" s="124"/>
      <c r="AL799" s="124"/>
      <c r="AM799" s="124"/>
      <c r="AN799" s="62"/>
      <c r="AO799" s="124"/>
      <c r="AP799" s="124"/>
      <c r="AQ799" s="124"/>
      <c r="AR799" s="124"/>
      <c r="AS799" s="124"/>
      <c r="AT799" s="124"/>
      <c r="AU799" s="124"/>
      <c r="AV799" s="124"/>
      <c r="AW799" s="124"/>
      <c r="AX799" s="124"/>
      <c r="AY799" s="124"/>
      <c r="AZ799" s="124"/>
      <c r="BA799" s="124"/>
      <c r="BB799" s="124"/>
      <c r="BC799" s="124"/>
      <c r="BD799" s="124"/>
      <c r="BE799" s="124"/>
      <c r="BF799" s="323">
        <v>0</v>
      </c>
      <c r="BG799" s="323">
        <v>0</v>
      </c>
      <c r="BH799" s="124"/>
      <c r="BI799" s="124"/>
      <c r="BJ799" s="124"/>
      <c r="BK799" s="124"/>
      <c r="BL799" s="124"/>
      <c r="BM799" s="124"/>
      <c r="BN799" s="124"/>
      <c r="BO799" s="124"/>
      <c r="BP799" s="124"/>
      <c r="BQ799" s="124"/>
      <c r="BR799" s="124"/>
      <c r="BS799" s="124"/>
      <c r="BT799" s="124"/>
      <c r="BU799" s="124"/>
      <c r="BV799" s="124"/>
      <c r="BW799" s="124"/>
      <c r="BX799" s="62"/>
      <c r="BY799" s="124"/>
      <c r="BZ799" s="124"/>
      <c r="CA799" s="124"/>
      <c r="CB799" s="124"/>
      <c r="CC799" s="124"/>
      <c r="CD799" s="124"/>
      <c r="CE799" s="124"/>
      <c r="CF799" s="124"/>
      <c r="CG799" s="124"/>
      <c r="CH799" s="124"/>
    </row>
    <row r="800" spans="1:86" s="11" customFormat="1" ht="15.75" x14ac:dyDescent="0.25">
      <c r="A800" s="1664" t="s">
        <v>8055</v>
      </c>
      <c r="B800" s="62" t="s">
        <v>1302</v>
      </c>
      <c r="C800" s="62" t="s">
        <v>1303</v>
      </c>
      <c r="D800" s="62">
        <v>443</v>
      </c>
      <c r="E800" s="62"/>
      <c r="F800" s="62"/>
      <c r="G800" s="62"/>
      <c r="H800" s="62"/>
      <c r="I800" s="62"/>
      <c r="J800" s="62"/>
      <c r="K800" s="62"/>
      <c r="L800" s="62">
        <v>1015</v>
      </c>
      <c r="M800" s="62"/>
      <c r="N800" s="62"/>
      <c r="O800" s="62"/>
      <c r="P800" s="62"/>
      <c r="Q800" s="62"/>
      <c r="R800" s="62"/>
      <c r="S800" s="62"/>
      <c r="T800" s="62"/>
      <c r="U800" s="62"/>
      <c r="V800" s="62"/>
      <c r="W800" s="62"/>
      <c r="X800" s="62"/>
      <c r="Y800" s="62"/>
      <c r="Z800" s="62"/>
      <c r="AA800" s="62"/>
      <c r="AB800" s="62"/>
      <c r="AC800" s="62"/>
      <c r="AD800" s="62">
        <v>1394</v>
      </c>
      <c r="AE800" s="62"/>
      <c r="AF800" s="62"/>
      <c r="AG800" s="62"/>
      <c r="AH800" s="62"/>
      <c r="AI800" s="62"/>
      <c r="AJ800" s="62"/>
      <c r="AK800" s="62"/>
      <c r="AL800" s="62">
        <v>1204</v>
      </c>
      <c r="AM800" s="62">
        <v>1493</v>
      </c>
      <c r="AN800" s="62"/>
      <c r="AO800" s="62"/>
      <c r="AP800" s="62"/>
      <c r="AQ800" s="62">
        <v>4616</v>
      </c>
      <c r="AR800" s="62"/>
      <c r="AS800" s="62"/>
      <c r="AT800" s="62"/>
      <c r="AU800" s="62"/>
      <c r="AV800" s="62"/>
      <c r="AW800" s="62"/>
      <c r="AX800" s="62"/>
      <c r="AY800" s="62"/>
      <c r="AZ800" s="62"/>
      <c r="BA800" s="62"/>
      <c r="BB800" s="62"/>
      <c r="BC800" s="62"/>
      <c r="BD800" s="62">
        <v>2201</v>
      </c>
      <c r="BE800" s="62"/>
      <c r="BF800" s="62"/>
      <c r="BG800" s="62"/>
      <c r="BH800" s="62"/>
      <c r="BI800" s="62"/>
      <c r="BJ800" s="62"/>
      <c r="BK800" s="62"/>
      <c r="BL800" s="62"/>
      <c r="BM800" s="62">
        <v>1044</v>
      </c>
      <c r="BN800" s="62"/>
      <c r="BO800" s="62">
        <v>453</v>
      </c>
      <c r="BP800" s="62"/>
      <c r="BQ800" s="62"/>
      <c r="BR800" s="62"/>
      <c r="BS800" s="62">
        <v>1187</v>
      </c>
      <c r="BT800" s="62"/>
      <c r="BU800" s="62"/>
      <c r="BV800" s="62"/>
      <c r="BW800" s="62"/>
      <c r="BX800" s="62"/>
      <c r="BY800" s="62"/>
      <c r="BZ800" s="62"/>
      <c r="CA800" s="62">
        <f>SUM(D800:BZ800)</f>
        <v>15050</v>
      </c>
      <c r="CB800" s="62"/>
      <c r="CC800" s="62"/>
      <c r="CD800" s="62"/>
      <c r="CE800" s="62"/>
      <c r="CF800" s="62"/>
      <c r="CG800" s="62"/>
      <c r="CH800" s="62"/>
    </row>
    <row r="801" spans="1:86" s="11" customFormat="1" ht="15.75" x14ac:dyDescent="0.25">
      <c r="A801" s="1664"/>
      <c r="B801" s="62"/>
      <c r="C801" s="62" t="s">
        <v>1304</v>
      </c>
      <c r="D801" s="62">
        <v>1410</v>
      </c>
      <c r="E801" s="62"/>
      <c r="F801" s="62"/>
      <c r="G801" s="62"/>
      <c r="H801" s="62"/>
      <c r="I801" s="62"/>
      <c r="J801" s="62"/>
      <c r="K801" s="62"/>
      <c r="L801" s="62">
        <v>625</v>
      </c>
      <c r="M801" s="62"/>
      <c r="N801" s="62"/>
      <c r="O801" s="62"/>
      <c r="P801" s="62"/>
      <c r="Q801" s="62"/>
      <c r="R801" s="62"/>
      <c r="S801" s="62"/>
      <c r="T801" s="62"/>
      <c r="U801" s="62"/>
      <c r="V801" s="62"/>
      <c r="W801" s="62"/>
      <c r="X801" s="62"/>
      <c r="Y801" s="62"/>
      <c r="Z801" s="62"/>
      <c r="AA801" s="62"/>
      <c r="AB801" s="62"/>
      <c r="AC801" s="62"/>
      <c r="AD801" s="62">
        <v>1302</v>
      </c>
      <c r="AE801" s="62"/>
      <c r="AF801" s="62"/>
      <c r="AG801" s="62"/>
      <c r="AH801" s="62"/>
      <c r="AI801" s="62"/>
      <c r="AJ801" s="62"/>
      <c r="AK801" s="62"/>
      <c r="AL801" s="62">
        <v>747</v>
      </c>
      <c r="AM801" s="62">
        <v>1496</v>
      </c>
      <c r="AN801" s="62"/>
      <c r="AO801" s="62"/>
      <c r="AP801" s="62"/>
      <c r="AQ801" s="62"/>
      <c r="AR801" s="62"/>
      <c r="AS801" s="62"/>
      <c r="AT801" s="62"/>
      <c r="AU801" s="62"/>
      <c r="AV801" s="62"/>
      <c r="AW801" s="62"/>
      <c r="AX801" s="62"/>
      <c r="AY801" s="62"/>
      <c r="AZ801" s="62"/>
      <c r="BA801" s="62"/>
      <c r="BB801" s="62"/>
      <c r="BC801" s="62"/>
      <c r="BD801" s="62">
        <v>610</v>
      </c>
      <c r="BE801" s="62"/>
      <c r="BF801" s="62"/>
      <c r="BG801" s="62"/>
      <c r="BH801" s="62"/>
      <c r="BI801" s="62"/>
      <c r="BJ801" s="62">
        <v>12561</v>
      </c>
      <c r="BK801" s="62"/>
      <c r="BL801" s="62"/>
      <c r="BM801" s="62">
        <v>367</v>
      </c>
      <c r="BN801" s="62"/>
      <c r="BO801" s="62"/>
      <c r="BP801" s="62"/>
      <c r="BQ801" s="62"/>
      <c r="BR801" s="62"/>
      <c r="BS801" s="62">
        <v>826</v>
      </c>
      <c r="BT801" s="62"/>
      <c r="BU801" s="62"/>
      <c r="BV801" s="62"/>
      <c r="BW801" s="62"/>
      <c r="BX801" s="62"/>
      <c r="BY801" s="62"/>
      <c r="BZ801" s="62"/>
      <c r="CA801" s="62">
        <f t="shared" ref="CA801:CA805" si="11">SUM(D801:BZ801)</f>
        <v>19944</v>
      </c>
      <c r="CB801" s="62"/>
      <c r="CC801" s="62"/>
      <c r="CD801" s="62"/>
      <c r="CE801" s="62"/>
      <c r="CF801" s="62"/>
      <c r="CG801" s="62"/>
      <c r="CH801" s="62"/>
    </row>
    <row r="802" spans="1:86" s="11" customFormat="1" ht="15.75" x14ac:dyDescent="0.25">
      <c r="A802" s="1664"/>
      <c r="B802" s="62" t="s">
        <v>1305</v>
      </c>
      <c r="C802" s="62" t="s">
        <v>1303</v>
      </c>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v>5</v>
      </c>
      <c r="AE802" s="62"/>
      <c r="AF802" s="62"/>
      <c r="AG802" s="62"/>
      <c r="AH802" s="62"/>
      <c r="AI802" s="62"/>
      <c r="AJ802" s="62"/>
      <c r="AK802" s="62"/>
      <c r="AL802" s="62">
        <v>31</v>
      </c>
      <c r="AM802" s="62">
        <v>8</v>
      </c>
      <c r="AN802" s="62"/>
      <c r="AO802" s="62"/>
      <c r="AP802" s="62"/>
      <c r="AQ802" s="62">
        <v>1872</v>
      </c>
      <c r="AR802" s="62"/>
      <c r="AS802" s="62"/>
      <c r="AT802" s="62"/>
      <c r="AU802" s="62"/>
      <c r="AV802" s="62"/>
      <c r="AW802" s="62"/>
      <c r="AX802" s="62"/>
      <c r="AY802" s="62"/>
      <c r="AZ802" s="62"/>
      <c r="BA802" s="62">
        <v>98</v>
      </c>
      <c r="BB802" s="62"/>
      <c r="BC802" s="62"/>
      <c r="BD802" s="62">
        <v>13</v>
      </c>
      <c r="BE802" s="62"/>
      <c r="BF802" s="62"/>
      <c r="BG802" s="62"/>
      <c r="BH802" s="62"/>
      <c r="BI802" s="62"/>
      <c r="BJ802" s="62"/>
      <c r="BK802" s="62"/>
      <c r="BL802" s="62"/>
      <c r="BM802" s="62">
        <v>64</v>
      </c>
      <c r="BN802" s="62"/>
      <c r="BO802" s="62"/>
      <c r="BP802" s="62"/>
      <c r="BQ802" s="62"/>
      <c r="BR802" s="62"/>
      <c r="BS802" s="62">
        <v>45</v>
      </c>
      <c r="BT802" s="62"/>
      <c r="BU802" s="62"/>
      <c r="BV802" s="62"/>
      <c r="BW802" s="62"/>
      <c r="BX802" s="62"/>
      <c r="BY802" s="62"/>
      <c r="BZ802" s="62"/>
      <c r="CA802" s="62">
        <f t="shared" si="11"/>
        <v>2136</v>
      </c>
      <c r="CB802" s="62"/>
      <c r="CC802" s="62"/>
      <c r="CD802" s="62"/>
      <c r="CE802" s="62"/>
      <c r="CF802" s="62"/>
      <c r="CG802" s="62"/>
      <c r="CH802" s="62"/>
    </row>
    <row r="803" spans="1:86" s="11" customFormat="1" ht="15.75" x14ac:dyDescent="0.25">
      <c r="A803" s="1664"/>
      <c r="B803" s="62"/>
      <c r="C803" s="62" t="s">
        <v>1304</v>
      </c>
      <c r="D803" s="62"/>
      <c r="E803" s="62"/>
      <c r="F803" s="62"/>
      <c r="G803" s="62"/>
      <c r="H803" s="62"/>
      <c r="I803" s="62"/>
      <c r="J803" s="62"/>
      <c r="K803" s="62"/>
      <c r="L803" s="62"/>
      <c r="M803" s="62"/>
      <c r="N803" s="62"/>
      <c r="O803" s="62"/>
      <c r="P803" s="62"/>
      <c r="Q803" s="62"/>
      <c r="R803" s="62"/>
      <c r="S803" s="62"/>
      <c r="T803" s="62">
        <v>33</v>
      </c>
      <c r="U803" s="62"/>
      <c r="V803" s="62"/>
      <c r="W803" s="62"/>
      <c r="X803" s="62"/>
      <c r="Y803" s="62"/>
      <c r="Z803" s="62"/>
      <c r="AA803" s="62"/>
      <c r="AB803" s="62"/>
      <c r="AC803" s="62"/>
      <c r="AD803" s="62">
        <v>88</v>
      </c>
      <c r="AE803" s="62"/>
      <c r="AF803" s="323">
        <v>950</v>
      </c>
      <c r="AG803" s="62"/>
      <c r="AH803" s="62"/>
      <c r="AI803" s="62"/>
      <c r="AJ803" s="62"/>
      <c r="AK803" s="62"/>
      <c r="AL803" s="62">
        <v>45</v>
      </c>
      <c r="AM803" s="62">
        <v>69</v>
      </c>
      <c r="AN803" s="62"/>
      <c r="AO803" s="62"/>
      <c r="AP803" s="62"/>
      <c r="AQ803" s="62"/>
      <c r="AR803" s="62"/>
      <c r="AS803" s="62"/>
      <c r="AT803" s="62"/>
      <c r="AU803" s="62"/>
      <c r="AV803" s="62"/>
      <c r="AW803" s="62"/>
      <c r="AX803" s="62"/>
      <c r="AY803" s="62"/>
      <c r="AZ803" s="62"/>
      <c r="BA803" s="62">
        <v>2307</v>
      </c>
      <c r="BB803" s="62"/>
      <c r="BC803" s="62"/>
      <c r="BD803" s="62">
        <v>29</v>
      </c>
      <c r="BE803" s="62"/>
      <c r="BF803" s="62"/>
      <c r="BG803" s="62"/>
      <c r="BH803" s="62"/>
      <c r="BI803" s="62"/>
      <c r="BJ803" s="62">
        <v>3495</v>
      </c>
      <c r="BK803" s="62"/>
      <c r="BL803" s="62"/>
      <c r="BM803" s="62">
        <v>187</v>
      </c>
      <c r="BN803" s="62"/>
      <c r="BO803" s="62"/>
      <c r="BP803" s="62"/>
      <c r="BQ803" s="62"/>
      <c r="BR803" s="62"/>
      <c r="BS803" s="62">
        <v>207</v>
      </c>
      <c r="BT803" s="62"/>
      <c r="BU803" s="62"/>
      <c r="BV803" s="62"/>
      <c r="BW803" s="62"/>
      <c r="BX803" s="62"/>
      <c r="BY803" s="62"/>
      <c r="BZ803" s="62"/>
      <c r="CA803" s="62">
        <f t="shared" si="11"/>
        <v>7410</v>
      </c>
      <c r="CB803" s="62"/>
      <c r="CC803" s="62"/>
      <c r="CD803" s="62"/>
      <c r="CE803" s="62"/>
      <c r="CF803" s="62"/>
      <c r="CG803" s="62"/>
      <c r="CH803" s="62"/>
    </row>
    <row r="804" spans="1:86" s="11" customFormat="1" ht="15.75" x14ac:dyDescent="0.25">
      <c r="A804" s="1664"/>
      <c r="B804" s="62" t="s">
        <v>1306</v>
      </c>
      <c r="C804" s="62" t="s">
        <v>1303</v>
      </c>
      <c r="D804" s="62">
        <v>34</v>
      </c>
      <c r="E804" s="62"/>
      <c r="F804" s="62"/>
      <c r="G804" s="62"/>
      <c r="H804" s="62"/>
      <c r="I804" s="62"/>
      <c r="J804" s="62"/>
      <c r="K804" s="62"/>
      <c r="L804" s="62">
        <v>468</v>
      </c>
      <c r="M804" s="62"/>
      <c r="N804" s="62"/>
      <c r="O804" s="62"/>
      <c r="P804" s="62"/>
      <c r="Q804" s="62"/>
      <c r="R804" s="62"/>
      <c r="S804" s="62"/>
      <c r="T804" s="62"/>
      <c r="U804" s="62"/>
      <c r="V804" s="62"/>
      <c r="W804" s="62"/>
      <c r="X804" s="62"/>
      <c r="Y804" s="62"/>
      <c r="Z804" s="62"/>
      <c r="AA804" s="62"/>
      <c r="AB804" s="62"/>
      <c r="AC804" s="62"/>
      <c r="AD804" s="62">
        <v>26</v>
      </c>
      <c r="AE804" s="62"/>
      <c r="AF804" s="62"/>
      <c r="AG804" s="62"/>
      <c r="AH804" s="62"/>
      <c r="AI804" s="62"/>
      <c r="AJ804" s="62"/>
      <c r="AK804" s="62"/>
      <c r="AL804" s="62">
        <v>136</v>
      </c>
      <c r="AM804" s="62">
        <v>96</v>
      </c>
      <c r="AN804" s="62"/>
      <c r="AO804" s="62"/>
      <c r="AP804" s="62"/>
      <c r="AQ804" s="62">
        <v>5393</v>
      </c>
      <c r="AR804" s="62"/>
      <c r="AS804" s="62"/>
      <c r="AT804" s="62"/>
      <c r="AU804" s="62"/>
      <c r="AV804" s="62"/>
      <c r="AW804" s="62"/>
      <c r="AX804" s="62"/>
      <c r="AY804" s="62"/>
      <c r="AZ804" s="62"/>
      <c r="BA804" s="62"/>
      <c r="BB804" s="62"/>
      <c r="BC804" s="62"/>
      <c r="BD804" s="62">
        <v>750</v>
      </c>
      <c r="BE804" s="62"/>
      <c r="BF804" s="62"/>
      <c r="BG804" s="62"/>
      <c r="BH804" s="62"/>
      <c r="BI804" s="62"/>
      <c r="BJ804" s="62"/>
      <c r="BK804" s="62"/>
      <c r="BL804" s="62"/>
      <c r="BM804" s="62">
        <v>51</v>
      </c>
      <c r="BN804" s="62"/>
      <c r="BO804" s="62"/>
      <c r="BP804" s="62"/>
      <c r="BQ804" s="62"/>
      <c r="BR804" s="62"/>
      <c r="BS804" s="62">
        <v>29</v>
      </c>
      <c r="BT804" s="62"/>
      <c r="BU804" s="62"/>
      <c r="BV804" s="62"/>
      <c r="BW804" s="62"/>
      <c r="BX804" s="62"/>
      <c r="BY804" s="62"/>
      <c r="BZ804" s="62"/>
      <c r="CA804" s="62">
        <f t="shared" si="11"/>
        <v>6983</v>
      </c>
      <c r="CB804" s="62"/>
      <c r="CC804" s="62"/>
      <c r="CD804" s="62"/>
      <c r="CE804" s="62"/>
      <c r="CF804" s="62"/>
      <c r="CG804" s="62"/>
      <c r="CH804" s="62"/>
    </row>
    <row r="805" spans="1:86" s="11" customFormat="1" ht="15.75" x14ac:dyDescent="0.25">
      <c r="A805" s="1664"/>
      <c r="B805" s="62"/>
      <c r="C805" s="62" t="s">
        <v>1304</v>
      </c>
      <c r="D805" s="62">
        <v>1313</v>
      </c>
      <c r="E805" s="62"/>
      <c r="F805" s="62"/>
      <c r="G805" s="62"/>
      <c r="H805" s="62"/>
      <c r="I805" s="62"/>
      <c r="J805" s="62"/>
      <c r="K805" s="62"/>
      <c r="L805" s="62">
        <v>723</v>
      </c>
      <c r="M805" s="62"/>
      <c r="N805" s="62"/>
      <c r="O805" s="62"/>
      <c r="P805" s="62"/>
      <c r="Q805" s="62"/>
      <c r="R805" s="62"/>
      <c r="S805" s="62"/>
      <c r="T805" s="62">
        <v>436</v>
      </c>
      <c r="U805" s="62"/>
      <c r="V805" s="62"/>
      <c r="W805" s="62"/>
      <c r="X805" s="62"/>
      <c r="Y805" s="62"/>
      <c r="Z805" s="62"/>
      <c r="AA805" s="62"/>
      <c r="AB805" s="62"/>
      <c r="AC805" s="62"/>
      <c r="AD805" s="62">
        <v>672</v>
      </c>
      <c r="AE805" s="62"/>
      <c r="AF805" s="62"/>
      <c r="AG805" s="62"/>
      <c r="AH805" s="62"/>
      <c r="AI805" s="62"/>
      <c r="AJ805" s="62"/>
      <c r="AK805" s="62"/>
      <c r="AL805" s="62">
        <v>730</v>
      </c>
      <c r="AM805" s="62">
        <v>835</v>
      </c>
      <c r="AN805" s="62"/>
      <c r="AO805" s="62"/>
      <c r="AP805" s="62"/>
      <c r="AQ805" s="62"/>
      <c r="AR805" s="62"/>
      <c r="AS805" s="62"/>
      <c r="AT805" s="62"/>
      <c r="AU805" s="62"/>
      <c r="AV805" s="62"/>
      <c r="AW805" s="62"/>
      <c r="AX805" s="62"/>
      <c r="AY805" s="62"/>
      <c r="AZ805" s="62"/>
      <c r="BA805" s="62"/>
      <c r="BB805" s="62"/>
      <c r="BC805" s="62"/>
      <c r="BD805" s="62">
        <v>3515</v>
      </c>
      <c r="BE805" s="62"/>
      <c r="BF805" s="62"/>
      <c r="BG805" s="62"/>
      <c r="BH805" s="62"/>
      <c r="BI805" s="62"/>
      <c r="BJ805" s="62">
        <v>9645</v>
      </c>
      <c r="BK805" s="62"/>
      <c r="BL805" s="62"/>
      <c r="BM805" s="62">
        <v>415</v>
      </c>
      <c r="BN805" s="62"/>
      <c r="BO805" s="62"/>
      <c r="BP805" s="62"/>
      <c r="BQ805" s="62"/>
      <c r="BR805" s="62"/>
      <c r="BS805" s="62">
        <v>816</v>
      </c>
      <c r="BT805" s="62"/>
      <c r="BU805" s="62"/>
      <c r="BV805" s="62"/>
      <c r="BW805" s="62"/>
      <c r="BX805" s="62"/>
      <c r="BY805" s="62"/>
      <c r="BZ805" s="62"/>
      <c r="CA805" s="62">
        <f t="shared" si="11"/>
        <v>19100</v>
      </c>
      <c r="CB805" s="62"/>
      <c r="CC805" s="62"/>
      <c r="CD805" s="62"/>
      <c r="CE805" s="62"/>
      <c r="CF805" s="62"/>
      <c r="CG805" s="62"/>
      <c r="CH805" s="62"/>
    </row>
    <row r="806" spans="1:86" s="11" customFormat="1" ht="15.75" x14ac:dyDescent="0.25">
      <c r="A806" s="1664"/>
      <c r="B806" s="62" t="s">
        <v>1307</v>
      </c>
      <c r="C806" s="62" t="s">
        <v>1303</v>
      </c>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row>
    <row r="807" spans="1:86" s="11" customFormat="1" ht="15.75" x14ac:dyDescent="0.25">
      <c r="A807" s="1664"/>
      <c r="B807" s="62"/>
      <c r="C807" s="62" t="s">
        <v>1304</v>
      </c>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row>
    <row r="808" spans="1:86" s="46" customFormat="1" ht="15.75" x14ac:dyDescent="0.25">
      <c r="A808" s="1670" t="s">
        <v>8223</v>
      </c>
      <c r="B808" s="320" t="s">
        <v>1302</v>
      </c>
      <c r="C808" s="320" t="s">
        <v>1303</v>
      </c>
      <c r="D808" s="320">
        <v>527</v>
      </c>
      <c r="E808" s="320"/>
      <c r="F808" s="320"/>
      <c r="G808" s="320"/>
      <c r="H808" s="320"/>
      <c r="I808" s="320"/>
      <c r="J808" s="320"/>
      <c r="K808" s="320"/>
      <c r="L808" s="320">
        <v>121</v>
      </c>
      <c r="M808" s="320"/>
      <c r="N808" s="320"/>
      <c r="O808" s="320"/>
      <c r="P808" s="320"/>
      <c r="Q808" s="320"/>
      <c r="R808" s="320"/>
      <c r="S808" s="320"/>
      <c r="T808" s="320">
        <v>55</v>
      </c>
      <c r="U808" s="320"/>
      <c r="V808" s="320"/>
      <c r="W808" s="320"/>
      <c r="X808" s="320"/>
      <c r="Y808" s="320"/>
      <c r="Z808" s="320"/>
      <c r="AA808" s="320"/>
      <c r="AB808" s="320"/>
      <c r="AC808" s="320"/>
      <c r="AD808" s="320">
        <v>900</v>
      </c>
      <c r="AE808" s="320"/>
      <c r="AF808" s="320"/>
      <c r="AG808" s="320"/>
      <c r="AH808" s="320"/>
      <c r="AI808" s="320"/>
      <c r="AJ808" s="320"/>
      <c r="AK808" s="320"/>
      <c r="AL808" s="320">
        <v>1065</v>
      </c>
      <c r="AM808" s="320">
        <v>2753</v>
      </c>
      <c r="AN808" s="320"/>
      <c r="AO808" s="320"/>
      <c r="AP808" s="320"/>
      <c r="AQ808" s="320">
        <v>37254</v>
      </c>
      <c r="AR808" s="320"/>
      <c r="AS808" s="320"/>
      <c r="AT808" s="320"/>
      <c r="AU808" s="320"/>
      <c r="AV808" s="320"/>
      <c r="AW808" s="320"/>
      <c r="AX808" s="320"/>
      <c r="AY808" s="320"/>
      <c r="AZ808" s="320"/>
      <c r="BA808" s="320">
        <v>500</v>
      </c>
      <c r="BB808" s="320"/>
      <c r="BC808" s="320"/>
      <c r="BD808" s="320"/>
      <c r="BE808" s="320"/>
      <c r="BF808" s="320"/>
      <c r="BG808" s="320"/>
      <c r="BH808" s="320"/>
      <c r="BI808" s="320"/>
      <c r="BJ808" s="320"/>
      <c r="BK808" s="320"/>
      <c r="BL808" s="320"/>
      <c r="BM808" s="320">
        <v>302</v>
      </c>
      <c r="BN808" s="320"/>
      <c r="BO808" s="320">
        <v>60</v>
      </c>
      <c r="BP808" s="320"/>
      <c r="BQ808" s="320">
        <v>723</v>
      </c>
      <c r="BR808" s="320"/>
      <c r="BS808" s="320">
        <v>330</v>
      </c>
      <c r="BT808" s="320"/>
      <c r="BU808" s="320"/>
      <c r="BV808" s="320"/>
      <c r="BW808" s="320">
        <v>204</v>
      </c>
      <c r="BX808" s="320"/>
      <c r="BY808" s="320"/>
      <c r="BZ808" s="320">
        <v>2450</v>
      </c>
      <c r="CA808" s="320">
        <v>47244</v>
      </c>
      <c r="CB808" s="320"/>
      <c r="CC808" s="320"/>
      <c r="CD808" s="320"/>
      <c r="CE808" s="320"/>
      <c r="CF808" s="320"/>
      <c r="CG808" s="320"/>
      <c r="CH808" s="320"/>
    </row>
    <row r="809" spans="1:86" s="46" customFormat="1" ht="15.75" x14ac:dyDescent="0.25">
      <c r="A809" s="1670"/>
      <c r="B809" s="320"/>
      <c r="C809" s="320" t="s">
        <v>1304</v>
      </c>
      <c r="D809" s="320">
        <v>7220</v>
      </c>
      <c r="E809" s="320"/>
      <c r="F809" s="320"/>
      <c r="G809" s="320"/>
      <c r="H809" s="320"/>
      <c r="I809" s="320">
        <v>1465</v>
      </c>
      <c r="J809" s="320"/>
      <c r="K809" s="320"/>
      <c r="L809" s="320">
        <v>410</v>
      </c>
      <c r="M809" s="320"/>
      <c r="N809" s="320"/>
      <c r="O809" s="320"/>
      <c r="P809" s="320"/>
      <c r="Q809" s="320"/>
      <c r="R809" s="320"/>
      <c r="S809" s="320">
        <v>662</v>
      </c>
      <c r="T809" s="320">
        <v>1392</v>
      </c>
      <c r="U809" s="320"/>
      <c r="V809" s="320"/>
      <c r="W809" s="320"/>
      <c r="X809" s="320"/>
      <c r="Y809" s="320">
        <v>291</v>
      </c>
      <c r="Z809" s="320"/>
      <c r="AA809" s="320"/>
      <c r="AB809" s="320"/>
      <c r="AC809" s="320"/>
      <c r="AD809" s="320">
        <v>6563</v>
      </c>
      <c r="AE809" s="320"/>
      <c r="AF809" s="320"/>
      <c r="AG809" s="320"/>
      <c r="AH809" s="320"/>
      <c r="AI809" s="320">
        <v>260</v>
      </c>
      <c r="AJ809" s="320"/>
      <c r="AK809" s="320"/>
      <c r="AL809" s="320">
        <v>5145</v>
      </c>
      <c r="AM809" s="320">
        <v>6984</v>
      </c>
      <c r="AN809" s="320"/>
      <c r="AO809" s="320"/>
      <c r="AP809" s="320"/>
      <c r="AQ809" s="320"/>
      <c r="AR809" s="320"/>
      <c r="AS809" s="320"/>
      <c r="AT809" s="320"/>
      <c r="AU809" s="320"/>
      <c r="AV809" s="320"/>
      <c r="AW809" s="320"/>
      <c r="AX809" s="320"/>
      <c r="AY809" s="320"/>
      <c r="AZ809" s="320"/>
      <c r="BA809" s="320">
        <v>40</v>
      </c>
      <c r="BB809" s="320"/>
      <c r="BC809" s="320"/>
      <c r="BD809" s="320"/>
      <c r="BE809" s="320"/>
      <c r="BF809" s="320"/>
      <c r="BG809" s="320"/>
      <c r="BH809" s="320"/>
      <c r="BI809" s="320"/>
      <c r="BJ809" s="320">
        <v>33969</v>
      </c>
      <c r="BK809" s="320"/>
      <c r="BL809" s="320"/>
      <c r="BM809" s="320">
        <v>255</v>
      </c>
      <c r="BN809" s="320"/>
      <c r="BO809" s="320">
        <v>3442</v>
      </c>
      <c r="BP809" s="320"/>
      <c r="BQ809" s="320">
        <v>1740</v>
      </c>
      <c r="BR809" s="320"/>
      <c r="BS809" s="320">
        <v>6254</v>
      </c>
      <c r="BT809" s="320"/>
      <c r="BU809" s="320"/>
      <c r="BV809" s="320"/>
      <c r="BW809" s="320">
        <v>7000</v>
      </c>
      <c r="BX809" s="320"/>
      <c r="BY809" s="320"/>
      <c r="BZ809" s="320">
        <v>12300</v>
      </c>
      <c r="CA809" s="320">
        <v>95392</v>
      </c>
      <c r="CB809" s="320"/>
      <c r="CC809" s="320"/>
      <c r="CD809" s="320"/>
      <c r="CE809" s="320"/>
      <c r="CF809" s="320"/>
      <c r="CG809" s="320"/>
      <c r="CH809" s="320"/>
    </row>
    <row r="810" spans="1:86" s="46" customFormat="1" ht="15.75" x14ac:dyDescent="0.25">
      <c r="A810" s="1670"/>
      <c r="B810" s="320" t="s">
        <v>1305</v>
      </c>
      <c r="C810" s="320" t="s">
        <v>1303</v>
      </c>
      <c r="D810" s="320">
        <v>5</v>
      </c>
      <c r="E810" s="320"/>
      <c r="F810" s="320"/>
      <c r="G810" s="320"/>
      <c r="H810" s="320"/>
      <c r="I810" s="320"/>
      <c r="J810" s="320"/>
      <c r="K810" s="320"/>
      <c r="L810" s="320">
        <v>3</v>
      </c>
      <c r="M810" s="320"/>
      <c r="N810" s="320"/>
      <c r="O810" s="320"/>
      <c r="P810" s="320"/>
      <c r="Q810" s="320"/>
      <c r="R810" s="320"/>
      <c r="S810" s="320"/>
      <c r="T810" s="320"/>
      <c r="U810" s="320"/>
      <c r="V810" s="320"/>
      <c r="W810" s="320"/>
      <c r="X810" s="320"/>
      <c r="Y810" s="320"/>
      <c r="Z810" s="320"/>
      <c r="AA810" s="320"/>
      <c r="AB810" s="320"/>
      <c r="AC810" s="320"/>
      <c r="AD810" s="320">
        <v>140</v>
      </c>
      <c r="AE810" s="320"/>
      <c r="AF810" s="320"/>
      <c r="AG810" s="320"/>
      <c r="AH810" s="320"/>
      <c r="AI810" s="320"/>
      <c r="AJ810" s="320"/>
      <c r="AK810" s="320"/>
      <c r="AL810" s="320">
        <v>455</v>
      </c>
      <c r="AM810" s="320">
        <v>90</v>
      </c>
      <c r="AN810" s="320"/>
      <c r="AO810" s="320"/>
      <c r="AP810" s="320"/>
      <c r="AQ810" s="320">
        <v>10391</v>
      </c>
      <c r="AR810" s="320"/>
      <c r="AS810" s="320"/>
      <c r="AT810" s="320"/>
      <c r="AU810" s="320"/>
      <c r="AV810" s="320"/>
      <c r="AW810" s="320"/>
      <c r="AX810" s="320"/>
      <c r="AY810" s="320"/>
      <c r="AZ810" s="320"/>
      <c r="BA810" s="320">
        <v>890</v>
      </c>
      <c r="BB810" s="320"/>
      <c r="BC810" s="320"/>
      <c r="BD810" s="320"/>
      <c r="BE810" s="320"/>
      <c r="BF810" s="320"/>
      <c r="BG810" s="320"/>
      <c r="BH810" s="320"/>
      <c r="BI810" s="320"/>
      <c r="BJ810" s="320"/>
      <c r="BK810" s="320"/>
      <c r="BL810" s="320"/>
      <c r="BM810" s="320">
        <v>860</v>
      </c>
      <c r="BN810" s="320"/>
      <c r="BO810" s="320">
        <v>8</v>
      </c>
      <c r="BP810" s="320"/>
      <c r="BQ810" s="320"/>
      <c r="BR810" s="320"/>
      <c r="BS810" s="320">
        <v>265</v>
      </c>
      <c r="BT810" s="320"/>
      <c r="BU810" s="320"/>
      <c r="BV810" s="320"/>
      <c r="BW810" s="320"/>
      <c r="BX810" s="320"/>
      <c r="BY810" s="320"/>
      <c r="BZ810" s="320"/>
      <c r="CA810" s="320">
        <v>13107</v>
      </c>
      <c r="CB810" s="320"/>
      <c r="CC810" s="320"/>
      <c r="CD810" s="320"/>
      <c r="CE810" s="320"/>
      <c r="CF810" s="320"/>
      <c r="CG810" s="320"/>
      <c r="CH810" s="320"/>
    </row>
    <row r="811" spans="1:86" s="46" customFormat="1" ht="15.75" x14ac:dyDescent="0.25">
      <c r="A811" s="321"/>
      <c r="B811" s="320"/>
      <c r="C811" s="320" t="s">
        <v>1304</v>
      </c>
      <c r="D811" s="320">
        <v>1060</v>
      </c>
      <c r="E811" s="320"/>
      <c r="F811" s="320"/>
      <c r="G811" s="320"/>
      <c r="H811" s="320"/>
      <c r="I811" s="320"/>
      <c r="J811" s="320"/>
      <c r="K811" s="320"/>
      <c r="L811" s="320"/>
      <c r="M811" s="320"/>
      <c r="N811" s="320"/>
      <c r="O811" s="320"/>
      <c r="P811" s="320"/>
      <c r="Q811" s="320"/>
      <c r="R811" s="320"/>
      <c r="S811" s="320"/>
      <c r="T811" s="320">
        <v>105</v>
      </c>
      <c r="U811" s="320"/>
      <c r="V811" s="320"/>
      <c r="W811" s="320"/>
      <c r="X811" s="320"/>
      <c r="Y811" s="320">
        <v>10</v>
      </c>
      <c r="Z811" s="320"/>
      <c r="AA811" s="320"/>
      <c r="AB811" s="320"/>
      <c r="AC811" s="320"/>
      <c r="AD811" s="320">
        <v>190</v>
      </c>
      <c r="AE811" s="320"/>
      <c r="AF811" s="320"/>
      <c r="AG811" s="320"/>
      <c r="AH811" s="320"/>
      <c r="AI811" s="320">
        <v>5</v>
      </c>
      <c r="AJ811" s="320"/>
      <c r="AK811" s="320"/>
      <c r="AL811" s="320">
        <v>630</v>
      </c>
      <c r="AM811" s="320">
        <v>930</v>
      </c>
      <c r="AN811" s="320"/>
      <c r="AO811" s="320"/>
      <c r="AP811" s="320"/>
      <c r="AQ811" s="320"/>
      <c r="AR811" s="320"/>
      <c r="AS811" s="320"/>
      <c r="AT811" s="320"/>
      <c r="AU811" s="320"/>
      <c r="AV811" s="320"/>
      <c r="AW811" s="320"/>
      <c r="AX811" s="320"/>
      <c r="AY811" s="320"/>
      <c r="AZ811" s="320"/>
      <c r="BA811" s="320">
        <v>3250</v>
      </c>
      <c r="BB811" s="320"/>
      <c r="BC811" s="320"/>
      <c r="BD811" s="320"/>
      <c r="BE811" s="320"/>
      <c r="BF811" s="320"/>
      <c r="BG811" s="320"/>
      <c r="BH811" s="320"/>
      <c r="BI811" s="320"/>
      <c r="BJ811" s="320">
        <v>11550</v>
      </c>
      <c r="BK811" s="320"/>
      <c r="BL811" s="320"/>
      <c r="BM811" s="320">
        <v>1480</v>
      </c>
      <c r="BN811" s="320"/>
      <c r="BO811" s="320">
        <v>35</v>
      </c>
      <c r="BP811" s="320"/>
      <c r="BQ811" s="320"/>
      <c r="BR811" s="320"/>
      <c r="BS811" s="320">
        <v>880</v>
      </c>
      <c r="BT811" s="320"/>
      <c r="BU811" s="320"/>
      <c r="BV811" s="320"/>
      <c r="BW811" s="320"/>
      <c r="BX811" s="320"/>
      <c r="BY811" s="320"/>
      <c r="BZ811" s="320"/>
      <c r="CA811" s="320">
        <v>20125</v>
      </c>
      <c r="CB811" s="320"/>
      <c r="CC811" s="320"/>
      <c r="CD811" s="320"/>
      <c r="CE811" s="320"/>
      <c r="CF811" s="320"/>
      <c r="CG811" s="320"/>
      <c r="CH811" s="320"/>
    </row>
    <row r="812" spans="1:86" s="46" customFormat="1" ht="15.75" x14ac:dyDescent="0.25">
      <c r="A812" s="321"/>
      <c r="B812" s="320" t="s">
        <v>1306</v>
      </c>
      <c r="C812" s="320" t="s">
        <v>1303</v>
      </c>
      <c r="D812" s="320">
        <v>520</v>
      </c>
      <c r="E812" s="320"/>
      <c r="F812" s="320"/>
      <c r="G812" s="320"/>
      <c r="H812" s="320"/>
      <c r="I812" s="320"/>
      <c r="J812" s="320"/>
      <c r="K812" s="320"/>
      <c r="L812" s="320">
        <v>1100</v>
      </c>
      <c r="M812" s="320"/>
      <c r="N812" s="320"/>
      <c r="O812" s="320"/>
      <c r="P812" s="320"/>
      <c r="Q812" s="320"/>
      <c r="R812" s="320"/>
      <c r="S812" s="320"/>
      <c r="T812" s="320">
        <v>420</v>
      </c>
      <c r="U812" s="320"/>
      <c r="V812" s="320"/>
      <c r="W812" s="320"/>
      <c r="X812" s="320"/>
      <c r="Y812" s="320"/>
      <c r="Z812" s="320"/>
      <c r="AA812" s="320"/>
      <c r="AB812" s="320"/>
      <c r="AC812" s="320"/>
      <c r="AD812" s="320">
        <v>3320</v>
      </c>
      <c r="AE812" s="320"/>
      <c r="AF812" s="320"/>
      <c r="AG812" s="320"/>
      <c r="AH812" s="320"/>
      <c r="AI812" s="320"/>
      <c r="AJ812" s="320"/>
      <c r="AK812" s="320"/>
      <c r="AL812" s="320">
        <v>2640</v>
      </c>
      <c r="AM812" s="320">
        <v>1670</v>
      </c>
      <c r="AN812" s="320"/>
      <c r="AO812" s="320"/>
      <c r="AP812" s="320"/>
      <c r="AQ812" s="320">
        <v>15690</v>
      </c>
      <c r="AR812" s="320"/>
      <c r="AS812" s="320"/>
      <c r="AT812" s="320"/>
      <c r="AU812" s="320"/>
      <c r="AV812" s="320"/>
      <c r="AW812" s="320"/>
      <c r="AX812" s="320"/>
      <c r="AY812" s="320"/>
      <c r="AZ812" s="320"/>
      <c r="BA812" s="320"/>
      <c r="BB812" s="320"/>
      <c r="BC812" s="320"/>
      <c r="BD812" s="320"/>
      <c r="BE812" s="320"/>
      <c r="BF812" s="320"/>
      <c r="BG812" s="320"/>
      <c r="BH812" s="320"/>
      <c r="BI812" s="320"/>
      <c r="BJ812" s="320"/>
      <c r="BK812" s="320"/>
      <c r="BL812" s="320"/>
      <c r="BM812" s="320">
        <v>1800</v>
      </c>
      <c r="BN812" s="320"/>
      <c r="BO812" s="320">
        <v>15</v>
      </c>
      <c r="BP812" s="320"/>
      <c r="BQ812" s="320"/>
      <c r="BR812" s="320"/>
      <c r="BS812" s="320">
        <v>906</v>
      </c>
      <c r="BT812" s="320"/>
      <c r="BU812" s="320"/>
      <c r="BV812" s="320"/>
      <c r="BW812" s="320">
        <v>15</v>
      </c>
      <c r="BX812" s="320"/>
      <c r="BY812" s="320"/>
      <c r="BZ812" s="320"/>
      <c r="CA812" s="320">
        <v>28096</v>
      </c>
      <c r="CB812" s="320"/>
      <c r="CC812" s="320"/>
      <c r="CD812" s="320"/>
      <c r="CE812" s="320"/>
      <c r="CF812" s="320"/>
      <c r="CG812" s="320"/>
      <c r="CH812" s="320"/>
    </row>
    <row r="813" spans="1:86" s="46" customFormat="1" ht="15.75" x14ac:dyDescent="0.25">
      <c r="A813" s="321"/>
      <c r="B813" s="320"/>
      <c r="C813" s="320" t="s">
        <v>1304</v>
      </c>
      <c r="D813" s="320">
        <v>12450</v>
      </c>
      <c r="E813" s="320"/>
      <c r="F813" s="320"/>
      <c r="G813" s="320"/>
      <c r="H813" s="320"/>
      <c r="I813" s="320"/>
      <c r="J813" s="320"/>
      <c r="K813" s="320"/>
      <c r="L813" s="320">
        <v>1450</v>
      </c>
      <c r="M813" s="320"/>
      <c r="N813" s="320"/>
      <c r="O813" s="320"/>
      <c r="P813" s="320"/>
      <c r="Q813" s="320"/>
      <c r="R813" s="320"/>
      <c r="S813" s="320">
        <v>110</v>
      </c>
      <c r="T813" s="320">
        <v>204</v>
      </c>
      <c r="U813" s="320"/>
      <c r="V813" s="320"/>
      <c r="W813" s="320"/>
      <c r="X813" s="320"/>
      <c r="Y813" s="320">
        <v>385</v>
      </c>
      <c r="Z813" s="320"/>
      <c r="AA813" s="320"/>
      <c r="AB813" s="320"/>
      <c r="AC813" s="320"/>
      <c r="AD813" s="320">
        <v>4390</v>
      </c>
      <c r="AE813" s="320"/>
      <c r="AF813" s="320"/>
      <c r="AG813" s="320"/>
      <c r="AH813" s="320"/>
      <c r="AI813" s="320">
        <v>3590</v>
      </c>
      <c r="AJ813" s="320"/>
      <c r="AK813" s="320"/>
      <c r="AL813" s="320">
        <v>3850</v>
      </c>
      <c r="AM813" s="320">
        <v>3540</v>
      </c>
      <c r="AN813" s="320"/>
      <c r="AO813" s="320"/>
      <c r="AP813" s="320"/>
      <c r="AQ813" s="320"/>
      <c r="AR813" s="320"/>
      <c r="AS813" s="320"/>
      <c r="AT813" s="320"/>
      <c r="AU813" s="320"/>
      <c r="AV813" s="320"/>
      <c r="AW813" s="320"/>
      <c r="AX813" s="320"/>
      <c r="AY813" s="320"/>
      <c r="AZ813" s="320"/>
      <c r="BA813" s="320"/>
      <c r="BB813" s="320"/>
      <c r="BC813" s="320"/>
      <c r="BD813" s="320"/>
      <c r="BE813" s="320"/>
      <c r="BF813" s="320"/>
      <c r="BG813" s="320"/>
      <c r="BH813" s="320"/>
      <c r="BI813" s="320"/>
      <c r="BJ813" s="320">
        <v>25550</v>
      </c>
      <c r="BK813" s="320"/>
      <c r="BL813" s="320"/>
      <c r="BM813" s="320">
        <v>2300</v>
      </c>
      <c r="BN813" s="320"/>
      <c r="BO813" s="320">
        <v>1650</v>
      </c>
      <c r="BP813" s="320"/>
      <c r="BQ813" s="320"/>
      <c r="BR813" s="320"/>
      <c r="BS813" s="320">
        <v>2250</v>
      </c>
      <c r="BT813" s="320"/>
      <c r="BU813" s="320"/>
      <c r="BV813" s="320"/>
      <c r="BW813" s="320">
        <v>2040</v>
      </c>
      <c r="BX813" s="320"/>
      <c r="BY813" s="320"/>
      <c r="BZ813" s="320"/>
      <c r="CA813" s="320">
        <v>63759</v>
      </c>
      <c r="CB813" s="320"/>
      <c r="CC813" s="320"/>
      <c r="CD813" s="320"/>
      <c r="CE813" s="320"/>
      <c r="CF813" s="320"/>
      <c r="CG813" s="320"/>
      <c r="CH813" s="320"/>
    </row>
    <row r="814" spans="1:86" s="46" customFormat="1" ht="15.75" x14ac:dyDescent="0.25">
      <c r="A814" s="321"/>
      <c r="B814" s="320" t="s">
        <v>1307</v>
      </c>
      <c r="C814" s="320" t="s">
        <v>1303</v>
      </c>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320"/>
      <c r="AE814" s="320"/>
      <c r="AF814" s="320"/>
      <c r="AG814" s="320"/>
      <c r="AH814" s="320"/>
      <c r="AI814" s="320"/>
      <c r="AJ814" s="320"/>
      <c r="AK814" s="320"/>
      <c r="AL814" s="320"/>
      <c r="AM814" s="320"/>
      <c r="AN814" s="320"/>
      <c r="AO814" s="320"/>
      <c r="AP814" s="320"/>
      <c r="AQ814" s="320"/>
      <c r="AR814" s="320"/>
      <c r="AS814" s="320"/>
      <c r="AT814" s="320"/>
      <c r="AU814" s="320"/>
      <c r="AV814" s="320"/>
      <c r="AW814" s="320"/>
      <c r="AX814" s="320"/>
      <c r="AY814" s="320"/>
      <c r="AZ814" s="320"/>
      <c r="BA814" s="320"/>
      <c r="BB814" s="320"/>
      <c r="BC814" s="320"/>
      <c r="BD814" s="320"/>
      <c r="BE814" s="320"/>
      <c r="BF814" s="320"/>
      <c r="BG814" s="320"/>
      <c r="BH814" s="320"/>
      <c r="BI814" s="320"/>
      <c r="BJ814" s="320"/>
      <c r="BK814" s="320"/>
      <c r="BL814" s="320"/>
      <c r="BM814" s="320"/>
      <c r="BN814" s="320"/>
      <c r="BO814" s="320"/>
      <c r="BP814" s="320"/>
      <c r="BQ814" s="320"/>
      <c r="BR814" s="320"/>
      <c r="BS814" s="320"/>
      <c r="BT814" s="320"/>
      <c r="BU814" s="320"/>
      <c r="BV814" s="320"/>
      <c r="BW814" s="320"/>
      <c r="BX814" s="320"/>
      <c r="BY814" s="320"/>
      <c r="BZ814" s="320"/>
      <c r="CA814" s="320"/>
      <c r="CB814" s="320"/>
      <c r="CC814" s="320"/>
      <c r="CD814" s="320"/>
      <c r="CE814" s="320"/>
      <c r="CF814" s="320"/>
      <c r="CG814" s="320"/>
      <c r="CH814" s="320"/>
    </row>
    <row r="815" spans="1:86" s="11" customFormat="1" ht="15.75" x14ac:dyDescent="0.25">
      <c r="A815" s="314"/>
      <c r="B815" s="62"/>
      <c r="C815" s="62" t="s">
        <v>1304</v>
      </c>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v>18525</v>
      </c>
      <c r="CB815" s="62"/>
      <c r="CC815" s="62"/>
      <c r="CD815" s="62"/>
      <c r="CE815" s="62"/>
      <c r="CF815" s="62"/>
      <c r="CG815" s="62"/>
      <c r="CH815" s="62"/>
    </row>
    <row r="816" spans="1:86" s="11" customFormat="1" ht="31.5" x14ac:dyDescent="0.25">
      <c r="A816" s="314" t="s">
        <v>8446</v>
      </c>
      <c r="B816" s="62" t="s">
        <v>1302</v>
      </c>
      <c r="C816" s="62" t="s">
        <v>1303</v>
      </c>
      <c r="D816" s="62">
        <v>0</v>
      </c>
      <c r="E816" s="62">
        <v>0</v>
      </c>
      <c r="F816" s="62">
        <v>0</v>
      </c>
      <c r="G816" s="62">
        <v>0</v>
      </c>
      <c r="H816" s="62">
        <v>0</v>
      </c>
      <c r="I816" s="62">
        <v>0</v>
      </c>
      <c r="J816" s="62">
        <v>0</v>
      </c>
      <c r="K816" s="62">
        <v>0</v>
      </c>
      <c r="L816" s="62">
        <v>0</v>
      </c>
      <c r="M816" s="62">
        <v>0</v>
      </c>
      <c r="N816" s="62">
        <v>0</v>
      </c>
      <c r="O816" s="62">
        <v>0</v>
      </c>
      <c r="P816" s="62">
        <v>0</v>
      </c>
      <c r="Q816" s="62">
        <v>0</v>
      </c>
      <c r="R816" s="62">
        <v>0</v>
      </c>
      <c r="S816" s="62">
        <v>0</v>
      </c>
      <c r="T816" s="62">
        <v>0</v>
      </c>
      <c r="U816" s="62">
        <v>0</v>
      </c>
      <c r="V816" s="62">
        <v>0</v>
      </c>
      <c r="W816" s="62">
        <v>0</v>
      </c>
      <c r="X816" s="62">
        <v>0</v>
      </c>
      <c r="Y816" s="62">
        <v>0</v>
      </c>
      <c r="Z816" s="62">
        <v>0</v>
      </c>
      <c r="AA816" s="62">
        <v>0</v>
      </c>
      <c r="AB816" s="62">
        <v>0</v>
      </c>
      <c r="AC816" s="62">
        <v>0</v>
      </c>
      <c r="AD816" s="62">
        <v>0</v>
      </c>
      <c r="AE816" s="62">
        <v>0</v>
      </c>
      <c r="AF816" s="62">
        <v>0</v>
      </c>
      <c r="AG816" s="62">
        <v>0</v>
      </c>
      <c r="AH816" s="62">
        <v>0</v>
      </c>
      <c r="AI816" s="62">
        <v>0</v>
      </c>
      <c r="AJ816" s="62">
        <v>0</v>
      </c>
      <c r="AK816" s="62">
        <v>0</v>
      </c>
      <c r="AL816" s="62">
        <v>0</v>
      </c>
      <c r="AM816" s="62">
        <v>0</v>
      </c>
      <c r="AN816" s="62">
        <v>0</v>
      </c>
      <c r="AO816" s="62">
        <v>0</v>
      </c>
      <c r="AP816" s="62">
        <v>0</v>
      </c>
      <c r="AQ816" s="62">
        <v>0</v>
      </c>
      <c r="AR816" s="62">
        <v>0</v>
      </c>
      <c r="AS816" s="62">
        <v>0</v>
      </c>
      <c r="AT816" s="62">
        <v>0</v>
      </c>
      <c r="AU816" s="62">
        <v>0</v>
      </c>
      <c r="AV816" s="62">
        <v>0</v>
      </c>
      <c r="AW816" s="62">
        <v>0</v>
      </c>
      <c r="AX816" s="62">
        <v>0</v>
      </c>
      <c r="AY816" s="62">
        <v>0</v>
      </c>
      <c r="AZ816" s="62">
        <v>0</v>
      </c>
      <c r="BA816" s="62">
        <v>0</v>
      </c>
      <c r="BB816" s="62">
        <v>0</v>
      </c>
      <c r="BC816" s="62">
        <v>0</v>
      </c>
      <c r="BD816" s="62">
        <v>0</v>
      </c>
      <c r="BE816" s="62">
        <v>0</v>
      </c>
      <c r="BF816" s="62">
        <v>0</v>
      </c>
      <c r="BG816" s="62">
        <v>0</v>
      </c>
      <c r="BH816" s="62">
        <v>0</v>
      </c>
      <c r="BI816" s="62">
        <v>0</v>
      </c>
      <c r="BJ816" s="62">
        <v>0</v>
      </c>
      <c r="BK816" s="62">
        <v>0</v>
      </c>
      <c r="BL816" s="62">
        <v>0</v>
      </c>
      <c r="BM816" s="62">
        <v>0</v>
      </c>
      <c r="BN816" s="62">
        <v>0</v>
      </c>
      <c r="BO816" s="62">
        <v>0</v>
      </c>
      <c r="BP816" s="62">
        <v>0</v>
      </c>
      <c r="BQ816" s="62">
        <v>0</v>
      </c>
      <c r="BR816" s="62">
        <v>0</v>
      </c>
      <c r="BS816" s="62">
        <v>0</v>
      </c>
      <c r="BT816" s="62">
        <v>0</v>
      </c>
      <c r="BU816" s="62">
        <v>0</v>
      </c>
      <c r="BV816" s="62">
        <v>0</v>
      </c>
      <c r="BW816" s="62">
        <v>0</v>
      </c>
      <c r="BX816" s="62">
        <v>0</v>
      </c>
      <c r="BY816" s="62">
        <v>0</v>
      </c>
      <c r="BZ816" s="320">
        <v>0</v>
      </c>
      <c r="CA816" s="62">
        <v>0</v>
      </c>
      <c r="CB816" s="62">
        <v>0</v>
      </c>
      <c r="CC816" s="62">
        <v>0</v>
      </c>
      <c r="CD816" s="62">
        <v>0</v>
      </c>
      <c r="CE816" s="62">
        <v>0</v>
      </c>
      <c r="CF816" s="62">
        <v>0</v>
      </c>
      <c r="CG816" s="62">
        <v>0</v>
      </c>
      <c r="CH816" s="62"/>
    </row>
    <row r="817" spans="1:86" s="11" customFormat="1" ht="15.75" x14ac:dyDescent="0.25">
      <c r="A817" s="314"/>
      <c r="B817" s="62"/>
      <c r="C817" s="62" t="s">
        <v>1304</v>
      </c>
      <c r="D817" s="62">
        <v>518</v>
      </c>
      <c r="E817" s="62"/>
      <c r="F817" s="62"/>
      <c r="G817" s="62"/>
      <c r="H817" s="62"/>
      <c r="I817" s="62"/>
      <c r="J817" s="62"/>
      <c r="K817" s="62"/>
      <c r="L817" s="62"/>
      <c r="M817" s="62"/>
      <c r="N817" s="62"/>
      <c r="O817" s="62"/>
      <c r="P817" s="62"/>
      <c r="Q817" s="62"/>
      <c r="R817" s="62"/>
      <c r="S817" s="62">
        <v>852</v>
      </c>
      <c r="T817" s="62">
        <v>1587</v>
      </c>
      <c r="U817" s="62"/>
      <c r="V817" s="62"/>
      <c r="W817" s="62"/>
      <c r="X817" s="62"/>
      <c r="Y817" s="62">
        <v>597</v>
      </c>
      <c r="Z817" s="62"/>
      <c r="AA817" s="62"/>
      <c r="AB817" s="62"/>
      <c r="AC817" s="62"/>
      <c r="AD817" s="62">
        <v>1154</v>
      </c>
      <c r="AE817" s="62">
        <v>981</v>
      </c>
      <c r="AF817" s="62"/>
      <c r="AG817" s="62"/>
      <c r="AH817" s="62"/>
      <c r="AI817" s="62">
        <v>2784</v>
      </c>
      <c r="AJ817" s="62"/>
      <c r="AK817" s="62"/>
      <c r="AL817" s="62">
        <v>2849</v>
      </c>
      <c r="AM817" s="62">
        <v>4919</v>
      </c>
      <c r="AN817" s="62"/>
      <c r="AO817" s="62"/>
      <c r="AP817" s="62"/>
      <c r="AQ817" s="62"/>
      <c r="AR817" s="62"/>
      <c r="AS817" s="62"/>
      <c r="AT817" s="62"/>
      <c r="AU817" s="62"/>
      <c r="AV817" s="62"/>
      <c r="AW817" s="62"/>
      <c r="AX817" s="62">
        <v>3644</v>
      </c>
      <c r="AY817" s="62"/>
      <c r="AZ817" s="62"/>
      <c r="BA817" s="62"/>
      <c r="BB817" s="62">
        <v>992</v>
      </c>
      <c r="BC817" s="62"/>
      <c r="BD817" s="62"/>
      <c r="BE817" s="62"/>
      <c r="BF817" s="62"/>
      <c r="BG817" s="62"/>
      <c r="BH817" s="62"/>
      <c r="BI817" s="62"/>
      <c r="BJ817" s="62">
        <v>44840</v>
      </c>
      <c r="BK817" s="62"/>
      <c r="BL817" s="62"/>
      <c r="BM817" s="62">
        <v>6790</v>
      </c>
      <c r="BN817" s="62"/>
      <c r="BO817" s="62">
        <v>2899</v>
      </c>
      <c r="BP817" s="62"/>
      <c r="BQ817" s="62"/>
      <c r="BR817" s="62"/>
      <c r="BS817" s="62">
        <v>3547</v>
      </c>
      <c r="BT817" s="62"/>
      <c r="BU817" s="62"/>
      <c r="BV817" s="62"/>
      <c r="BW817" s="62">
        <v>2460</v>
      </c>
      <c r="BX817" s="62"/>
      <c r="BY817" s="62"/>
      <c r="BZ817" s="320"/>
      <c r="CA817" s="62"/>
      <c r="CB817" s="62"/>
      <c r="CC817" s="62"/>
      <c r="CD817" s="62"/>
      <c r="CE817" s="62"/>
      <c r="CF817" s="62"/>
      <c r="CG817" s="62"/>
      <c r="CH817" s="62"/>
    </row>
    <row r="818" spans="1:86" s="11" customFormat="1" ht="15.75" x14ac:dyDescent="0.25">
      <c r="A818" s="314"/>
      <c r="B818" s="62" t="s">
        <v>1305</v>
      </c>
      <c r="C818" s="62" t="s">
        <v>1303</v>
      </c>
      <c r="D818" s="62">
        <v>32</v>
      </c>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v>8</v>
      </c>
      <c r="AE818" s="62">
        <v>1092</v>
      </c>
      <c r="AF818" s="62"/>
      <c r="AG818" s="62">
        <v>1</v>
      </c>
      <c r="AH818" s="62"/>
      <c r="AI818" s="62"/>
      <c r="AJ818" s="62"/>
      <c r="AK818" s="62"/>
      <c r="AL818" s="62">
        <v>594</v>
      </c>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v>84</v>
      </c>
      <c r="BN818" s="62"/>
      <c r="BO818" s="62">
        <v>205</v>
      </c>
      <c r="BP818" s="62"/>
      <c r="BQ818" s="62"/>
      <c r="BR818" s="62"/>
      <c r="BS818" s="62">
        <v>1932</v>
      </c>
      <c r="BT818" s="62"/>
      <c r="BU818" s="62"/>
      <c r="BV818" s="62">
        <v>203</v>
      </c>
      <c r="BW818" s="62"/>
      <c r="BX818" s="62"/>
      <c r="BY818" s="62"/>
      <c r="BZ818" s="320"/>
      <c r="CA818" s="62"/>
      <c r="CB818" s="62"/>
      <c r="CC818" s="62"/>
      <c r="CD818" s="62"/>
      <c r="CE818" s="62"/>
      <c r="CF818" s="62"/>
      <c r="CG818" s="62"/>
      <c r="CH818" s="62"/>
    </row>
    <row r="819" spans="1:86" s="11" customFormat="1" ht="15.75" x14ac:dyDescent="0.25">
      <c r="A819" s="314"/>
      <c r="B819" s="62"/>
      <c r="C819" s="62" t="s">
        <v>1304</v>
      </c>
      <c r="D819" s="62">
        <v>462</v>
      </c>
      <c r="E819" s="62"/>
      <c r="F819" s="62"/>
      <c r="G819" s="62"/>
      <c r="H819" s="62"/>
      <c r="I819" s="62"/>
      <c r="J819" s="62"/>
      <c r="K819" s="62"/>
      <c r="L819" s="62"/>
      <c r="M819" s="62"/>
      <c r="N819" s="62"/>
      <c r="O819" s="62"/>
      <c r="P819" s="62"/>
      <c r="Q819" s="62"/>
      <c r="R819" s="62"/>
      <c r="S819" s="62"/>
      <c r="T819" s="62">
        <v>226</v>
      </c>
      <c r="U819" s="62"/>
      <c r="V819" s="62"/>
      <c r="W819" s="62"/>
      <c r="X819" s="62"/>
      <c r="Y819" s="62">
        <v>40</v>
      </c>
      <c r="Z819" s="62"/>
      <c r="AA819" s="62"/>
      <c r="AB819" s="62"/>
      <c r="AC819" s="62"/>
      <c r="AD819" s="62">
        <v>1118</v>
      </c>
      <c r="AE819" s="62">
        <v>2361</v>
      </c>
      <c r="AF819" s="62"/>
      <c r="AG819" s="62">
        <v>24</v>
      </c>
      <c r="AH819" s="62"/>
      <c r="AI819" s="62"/>
      <c r="AJ819" s="62"/>
      <c r="AK819" s="62"/>
      <c r="AL819" s="62">
        <v>678</v>
      </c>
      <c r="AM819" s="62"/>
      <c r="AN819" s="62"/>
      <c r="AO819" s="62"/>
      <c r="AP819" s="62"/>
      <c r="AQ819" s="62"/>
      <c r="AR819" s="62"/>
      <c r="AS819" s="62"/>
      <c r="AT819" s="62"/>
      <c r="AU819" s="62"/>
      <c r="AV819" s="62"/>
      <c r="AW819" s="62"/>
      <c r="AX819" s="62">
        <v>1</v>
      </c>
      <c r="AY819" s="62"/>
      <c r="AZ819" s="62"/>
      <c r="BA819" s="62"/>
      <c r="BB819" s="62">
        <v>81</v>
      </c>
      <c r="BC819" s="62"/>
      <c r="BD819" s="62"/>
      <c r="BE819" s="62"/>
      <c r="BF819" s="62"/>
      <c r="BG819" s="62"/>
      <c r="BH819" s="62"/>
      <c r="BI819" s="62"/>
      <c r="BJ819" s="62">
        <v>13490</v>
      </c>
      <c r="BK819" s="62"/>
      <c r="BL819" s="62"/>
      <c r="BM819" s="62">
        <v>6211</v>
      </c>
      <c r="BN819" s="62"/>
      <c r="BO819" s="62">
        <v>1338</v>
      </c>
      <c r="BP819" s="62"/>
      <c r="BQ819" s="62"/>
      <c r="BR819" s="62"/>
      <c r="BS819" s="62">
        <v>2027</v>
      </c>
      <c r="BT819" s="62"/>
      <c r="BU819" s="62"/>
      <c r="BV819" s="62">
        <v>573</v>
      </c>
      <c r="BW819" s="62"/>
      <c r="BX819" s="62"/>
      <c r="BY819" s="62"/>
      <c r="BZ819" s="320"/>
      <c r="CA819" s="62"/>
      <c r="CB819" s="62"/>
      <c r="CC819" s="62"/>
      <c r="CD819" s="62"/>
      <c r="CE819" s="62"/>
      <c r="CF819" s="62"/>
      <c r="CG819" s="62"/>
      <c r="CH819" s="62"/>
    </row>
    <row r="820" spans="1:86" s="11" customFormat="1" ht="15.75" x14ac:dyDescent="0.25">
      <c r="A820" s="314"/>
      <c r="B820" s="62" t="s">
        <v>1306</v>
      </c>
      <c r="C820" s="62" t="s">
        <v>1303</v>
      </c>
      <c r="D820" s="62">
        <v>0</v>
      </c>
      <c r="E820" s="62">
        <v>0</v>
      </c>
      <c r="F820" s="62">
        <v>0</v>
      </c>
      <c r="G820" s="62">
        <v>0</v>
      </c>
      <c r="H820" s="62">
        <v>0</v>
      </c>
      <c r="I820" s="62">
        <v>0</v>
      </c>
      <c r="J820" s="62">
        <v>0</v>
      </c>
      <c r="K820" s="62">
        <v>0</v>
      </c>
      <c r="L820" s="62">
        <v>0</v>
      </c>
      <c r="M820" s="62">
        <v>0</v>
      </c>
      <c r="N820" s="62">
        <v>0</v>
      </c>
      <c r="O820" s="62">
        <v>0</v>
      </c>
      <c r="P820" s="62">
        <v>0</v>
      </c>
      <c r="Q820" s="62">
        <v>0</v>
      </c>
      <c r="R820" s="62">
        <v>0</v>
      </c>
      <c r="S820" s="62">
        <v>0</v>
      </c>
      <c r="T820" s="62">
        <v>0</v>
      </c>
      <c r="U820" s="62">
        <v>0</v>
      </c>
      <c r="V820" s="62">
        <v>0</v>
      </c>
      <c r="W820" s="62">
        <v>0</v>
      </c>
      <c r="X820" s="62">
        <v>0</v>
      </c>
      <c r="Y820" s="62">
        <v>0</v>
      </c>
      <c r="Z820" s="62">
        <v>0</v>
      </c>
      <c r="AA820" s="62">
        <v>0</v>
      </c>
      <c r="AB820" s="62">
        <v>0</v>
      </c>
      <c r="AC820" s="62">
        <v>0</v>
      </c>
      <c r="AD820" s="62">
        <v>0</v>
      </c>
      <c r="AE820" s="62">
        <v>0</v>
      </c>
      <c r="AF820" s="62">
        <v>0</v>
      </c>
      <c r="AG820" s="62">
        <v>0</v>
      </c>
      <c r="AH820" s="62">
        <v>0</v>
      </c>
      <c r="AI820" s="62">
        <v>0</v>
      </c>
      <c r="AJ820" s="62">
        <v>0</v>
      </c>
      <c r="AK820" s="62">
        <v>0</v>
      </c>
      <c r="AL820" s="62">
        <v>0</v>
      </c>
      <c r="AM820" s="62">
        <v>0</v>
      </c>
      <c r="AN820" s="62">
        <v>0</v>
      </c>
      <c r="AO820" s="62">
        <v>0</v>
      </c>
      <c r="AP820" s="62">
        <v>0</v>
      </c>
      <c r="AQ820" s="62">
        <v>0</v>
      </c>
      <c r="AR820" s="62">
        <v>0</v>
      </c>
      <c r="AS820" s="62">
        <v>0</v>
      </c>
      <c r="AT820" s="62">
        <v>0</v>
      </c>
      <c r="AU820" s="62">
        <v>0</v>
      </c>
      <c r="AV820" s="62">
        <v>0</v>
      </c>
      <c r="AW820" s="62">
        <v>0</v>
      </c>
      <c r="AX820" s="62">
        <v>0</v>
      </c>
      <c r="AY820" s="62">
        <v>0</v>
      </c>
      <c r="AZ820" s="62">
        <v>0</v>
      </c>
      <c r="BA820" s="62">
        <v>0</v>
      </c>
      <c r="BB820" s="62">
        <v>0</v>
      </c>
      <c r="BC820" s="62">
        <v>0</v>
      </c>
      <c r="BD820" s="62">
        <v>0</v>
      </c>
      <c r="BE820" s="62">
        <v>0</v>
      </c>
      <c r="BF820" s="62">
        <v>0</v>
      </c>
      <c r="BG820" s="62">
        <v>0</v>
      </c>
      <c r="BH820" s="62">
        <v>0</v>
      </c>
      <c r="BI820" s="62">
        <v>0</v>
      </c>
      <c r="BJ820" s="62">
        <v>0</v>
      </c>
      <c r="BK820" s="62">
        <v>0</v>
      </c>
      <c r="BL820" s="62">
        <v>0</v>
      </c>
      <c r="BM820" s="62">
        <v>0</v>
      </c>
      <c r="BN820" s="62">
        <v>0</v>
      </c>
      <c r="BO820" s="62">
        <v>0</v>
      </c>
      <c r="BP820" s="62">
        <v>0</v>
      </c>
      <c r="BQ820" s="62">
        <v>0</v>
      </c>
      <c r="BR820" s="62">
        <v>0</v>
      </c>
      <c r="BS820" s="62">
        <v>0</v>
      </c>
      <c r="BT820" s="62">
        <v>0</v>
      </c>
      <c r="BU820" s="62">
        <v>0</v>
      </c>
      <c r="BV820" s="62">
        <v>0</v>
      </c>
      <c r="BW820" s="62">
        <v>0</v>
      </c>
      <c r="BX820" s="62">
        <v>0</v>
      </c>
      <c r="BY820" s="62">
        <v>0</v>
      </c>
      <c r="BZ820" s="320">
        <v>0</v>
      </c>
      <c r="CA820" s="62">
        <v>0</v>
      </c>
      <c r="CB820" s="62">
        <v>0</v>
      </c>
      <c r="CC820" s="62">
        <v>0</v>
      </c>
      <c r="CD820" s="62">
        <v>0</v>
      </c>
      <c r="CE820" s="62">
        <v>0</v>
      </c>
      <c r="CF820" s="62">
        <v>0</v>
      </c>
      <c r="CG820" s="62">
        <v>0</v>
      </c>
      <c r="CH820" s="62"/>
    </row>
    <row r="821" spans="1:86" s="11" customFormat="1" ht="15.75" x14ac:dyDescent="0.25">
      <c r="A821" s="314"/>
      <c r="B821" s="62"/>
      <c r="C821" s="62" t="s">
        <v>1304</v>
      </c>
      <c r="D821" s="62">
        <v>2026</v>
      </c>
      <c r="E821" s="62"/>
      <c r="F821" s="62"/>
      <c r="G821" s="62"/>
      <c r="H821" s="62"/>
      <c r="I821" s="62"/>
      <c r="J821" s="62"/>
      <c r="K821" s="62"/>
      <c r="L821" s="62"/>
      <c r="M821" s="62"/>
      <c r="N821" s="62"/>
      <c r="O821" s="62"/>
      <c r="P821" s="62"/>
      <c r="Q821" s="62"/>
      <c r="R821" s="62"/>
      <c r="S821" s="62">
        <v>543</v>
      </c>
      <c r="T821" s="62">
        <v>405</v>
      </c>
      <c r="U821" s="62"/>
      <c r="V821" s="62"/>
      <c r="W821" s="62"/>
      <c r="X821" s="62"/>
      <c r="Y821" s="62">
        <v>245</v>
      </c>
      <c r="Z821" s="62"/>
      <c r="AA821" s="62"/>
      <c r="AB821" s="62"/>
      <c r="AC821" s="62"/>
      <c r="AD821" s="62">
        <v>608</v>
      </c>
      <c r="AE821" s="62">
        <v>439</v>
      </c>
      <c r="AF821" s="62"/>
      <c r="AG821" s="62">
        <v>152</v>
      </c>
      <c r="AH821" s="62"/>
      <c r="AI821" s="62">
        <v>10096</v>
      </c>
      <c r="AJ821" s="62"/>
      <c r="AK821" s="62"/>
      <c r="AL821" s="62">
        <v>3434</v>
      </c>
      <c r="AM821" s="62">
        <v>2429</v>
      </c>
      <c r="AN821" s="62"/>
      <c r="AO821" s="62"/>
      <c r="AP821" s="62"/>
      <c r="AQ821" s="62"/>
      <c r="AR821" s="62"/>
      <c r="AS821" s="62"/>
      <c r="AT821" s="62"/>
      <c r="AU821" s="62"/>
      <c r="AV821" s="62"/>
      <c r="AW821" s="62"/>
      <c r="AX821" s="62">
        <v>350</v>
      </c>
      <c r="AY821" s="62"/>
      <c r="AZ821" s="62"/>
      <c r="BA821" s="62"/>
      <c r="BB821" s="62">
        <v>668</v>
      </c>
      <c r="BC821" s="62"/>
      <c r="BD821" s="62"/>
      <c r="BE821" s="62"/>
      <c r="BF821" s="62"/>
      <c r="BG821" s="62"/>
      <c r="BH821" s="62"/>
      <c r="BI821" s="62"/>
      <c r="BJ821" s="62">
        <v>52196</v>
      </c>
      <c r="BK821" s="62"/>
      <c r="BL821" s="62"/>
      <c r="BM821" s="62">
        <v>7972</v>
      </c>
      <c r="BN821" s="62"/>
      <c r="BO821" s="62">
        <v>1323</v>
      </c>
      <c r="BP821" s="62"/>
      <c r="BQ821" s="62"/>
      <c r="BR821" s="62"/>
      <c r="BS821" s="62">
        <v>2613</v>
      </c>
      <c r="BT821" s="62"/>
      <c r="BU821" s="62"/>
      <c r="BV821" s="62"/>
      <c r="BW821" s="62">
        <v>2315</v>
      </c>
      <c r="BX821" s="62"/>
      <c r="BY821" s="62"/>
      <c r="BZ821" s="320"/>
      <c r="CA821" s="62"/>
      <c r="CB821" s="62"/>
      <c r="CC821" s="62"/>
      <c r="CD821" s="62"/>
      <c r="CE821" s="62"/>
      <c r="CF821" s="62"/>
      <c r="CG821" s="62"/>
      <c r="CH821" s="62"/>
    </row>
    <row r="822" spans="1:86" s="11" customFormat="1" ht="15.75" x14ac:dyDescent="0.25">
      <c r="A822" s="1664" t="s">
        <v>8447</v>
      </c>
      <c r="B822" s="62" t="s">
        <v>1302</v>
      </c>
      <c r="C822" s="62" t="s">
        <v>1303</v>
      </c>
      <c r="D822" s="62">
        <v>1995</v>
      </c>
      <c r="E822" s="62"/>
      <c r="F822" s="62"/>
      <c r="G822" s="62"/>
      <c r="H822" s="62"/>
      <c r="I822" s="62"/>
      <c r="J822" s="62"/>
      <c r="K822" s="62"/>
      <c r="L822" s="62">
        <v>1238</v>
      </c>
      <c r="M822" s="62"/>
      <c r="N822" s="62">
        <v>7022</v>
      </c>
      <c r="O822" s="62"/>
      <c r="P822" s="62"/>
      <c r="Q822" s="62">
        <v>7068</v>
      </c>
      <c r="R822" s="62">
        <v>2585</v>
      </c>
      <c r="S822" s="62">
        <v>398</v>
      </c>
      <c r="T822" s="62"/>
      <c r="U822" s="62"/>
      <c r="V822" s="62"/>
      <c r="W822" s="62"/>
      <c r="X822" s="62"/>
      <c r="Y822" s="62"/>
      <c r="Z822" s="62"/>
      <c r="AA822" s="62"/>
      <c r="AB822" s="62"/>
      <c r="AC822" s="62"/>
      <c r="AD822" s="62"/>
      <c r="AE822" s="62"/>
      <c r="AF822" s="62"/>
      <c r="AG822" s="62"/>
      <c r="AH822" s="62"/>
      <c r="AI822" s="62"/>
      <c r="AJ822" s="62"/>
      <c r="AK822" s="62"/>
      <c r="AL822" s="62">
        <v>6435</v>
      </c>
      <c r="AM822" s="62">
        <v>8314</v>
      </c>
      <c r="AN822" s="62"/>
      <c r="AO822" s="62"/>
      <c r="AP822" s="62"/>
      <c r="AQ822" s="62">
        <v>30533</v>
      </c>
      <c r="AR822" s="62"/>
      <c r="AS822" s="62"/>
      <c r="AT822" s="62"/>
      <c r="AU822" s="62">
        <v>176</v>
      </c>
      <c r="AV822" s="62"/>
      <c r="AW822" s="62"/>
      <c r="AX822" s="62"/>
      <c r="AY822" s="62"/>
      <c r="AZ822" s="62"/>
      <c r="BA822" s="62"/>
      <c r="BB822" s="62"/>
      <c r="BC822" s="62">
        <v>8997</v>
      </c>
      <c r="BD822" s="62"/>
      <c r="BE822" s="62"/>
      <c r="BF822" s="62"/>
      <c r="BG822" s="62"/>
      <c r="BH822" s="62"/>
      <c r="BI822" s="62"/>
      <c r="BJ822" s="62"/>
      <c r="BK822" s="62"/>
      <c r="BL822" s="62"/>
      <c r="BM822" s="62">
        <v>2749</v>
      </c>
      <c r="BN822" s="62"/>
      <c r="BO822" s="62">
        <v>1686</v>
      </c>
      <c r="BP822" s="62"/>
      <c r="BQ822" s="62"/>
      <c r="BR822" s="62"/>
      <c r="BS822" s="62"/>
      <c r="BT822" s="62"/>
      <c r="BU822" s="62"/>
      <c r="BV822" s="62"/>
      <c r="BW822" s="62"/>
      <c r="BX822" s="62"/>
      <c r="BY822" s="62"/>
      <c r="BZ822" s="62"/>
      <c r="CA822" s="62"/>
      <c r="CB822" s="62"/>
      <c r="CC822" s="62"/>
      <c r="CD822" s="62"/>
      <c r="CE822" s="62"/>
      <c r="CF822" s="62"/>
      <c r="CG822" s="62"/>
      <c r="CH822" s="62"/>
    </row>
    <row r="823" spans="1:86" s="47" customFormat="1" ht="15.75" x14ac:dyDescent="0.25">
      <c r="A823" s="1664"/>
      <c r="B823" s="400"/>
      <c r="C823" s="400" t="s">
        <v>1304</v>
      </c>
      <c r="D823" s="400">
        <v>5557</v>
      </c>
      <c r="E823" s="400"/>
      <c r="F823" s="400">
        <v>264</v>
      </c>
      <c r="G823" s="400"/>
      <c r="H823" s="400"/>
      <c r="I823" s="400"/>
      <c r="J823" s="400"/>
      <c r="K823" s="400"/>
      <c r="L823" s="400">
        <v>1268</v>
      </c>
      <c r="M823" s="400"/>
      <c r="N823" s="400"/>
      <c r="O823" s="400"/>
      <c r="P823" s="400"/>
      <c r="Q823" s="400"/>
      <c r="R823" s="400"/>
      <c r="S823" s="400">
        <v>477</v>
      </c>
      <c r="T823" s="400"/>
      <c r="U823" s="400"/>
      <c r="V823" s="400"/>
      <c r="W823" s="400"/>
      <c r="X823" s="400"/>
      <c r="Y823" s="400"/>
      <c r="Z823" s="400"/>
      <c r="AA823" s="400"/>
      <c r="AB823" s="400"/>
      <c r="AC823" s="400"/>
      <c r="AD823" s="400">
        <v>1931</v>
      </c>
      <c r="AE823" s="400"/>
      <c r="AF823" s="400"/>
      <c r="AG823" s="400"/>
      <c r="AH823" s="400"/>
      <c r="AI823" s="400">
        <v>1294</v>
      </c>
      <c r="AJ823" s="400"/>
      <c r="AK823" s="400"/>
      <c r="AL823" s="400">
        <v>2435</v>
      </c>
      <c r="AM823" s="400">
        <v>3469</v>
      </c>
      <c r="AN823" s="400"/>
      <c r="AO823" s="400"/>
      <c r="AP823" s="400"/>
      <c r="AQ823" s="400"/>
      <c r="AR823" s="400"/>
      <c r="AS823" s="400"/>
      <c r="AT823" s="400"/>
      <c r="AU823" s="400"/>
      <c r="AV823" s="400"/>
      <c r="AW823" s="400"/>
      <c r="AX823" s="400"/>
      <c r="AY823" s="400"/>
      <c r="AZ823" s="400"/>
      <c r="BA823" s="400"/>
      <c r="BB823" s="400"/>
      <c r="BC823" s="400"/>
      <c r="BD823" s="400">
        <v>545</v>
      </c>
      <c r="BE823" s="400">
        <v>2136</v>
      </c>
      <c r="BF823" s="400">
        <v>21</v>
      </c>
      <c r="BG823" s="400"/>
      <c r="BH823" s="400"/>
      <c r="BI823" s="400"/>
      <c r="BJ823" s="400">
        <v>16587</v>
      </c>
      <c r="BK823" s="400"/>
      <c r="BL823" s="400"/>
      <c r="BM823" s="400"/>
      <c r="BN823" s="400"/>
      <c r="BO823" s="400">
        <v>773</v>
      </c>
      <c r="BP823" s="400"/>
      <c r="BQ823" s="400"/>
      <c r="BR823" s="400"/>
      <c r="BS823" s="400">
        <v>5123</v>
      </c>
      <c r="BT823" s="400"/>
      <c r="BU823" s="400"/>
      <c r="BV823" s="400"/>
      <c r="BW823" s="400">
        <v>1498</v>
      </c>
      <c r="BX823" s="400"/>
      <c r="BY823" s="400"/>
      <c r="BZ823" s="400"/>
      <c r="CA823" s="400"/>
      <c r="CB823" s="400"/>
      <c r="CC823" s="400"/>
      <c r="CD823" s="400"/>
      <c r="CE823" s="400"/>
      <c r="CF823" s="400"/>
      <c r="CG823" s="400"/>
      <c r="CH823" s="400"/>
    </row>
    <row r="824" spans="1:86" s="11" customFormat="1" ht="15.75" x14ac:dyDescent="0.25">
      <c r="A824" s="1664"/>
      <c r="B824" s="62" t="s">
        <v>1305</v>
      </c>
      <c r="C824" s="62" t="s">
        <v>1303</v>
      </c>
      <c r="D824" s="62">
        <v>7</v>
      </c>
      <c r="E824" s="62"/>
      <c r="F824" s="62">
        <v>30</v>
      </c>
      <c r="G824" s="62"/>
      <c r="H824" s="62"/>
      <c r="I824" s="62"/>
      <c r="J824" s="62"/>
      <c r="K824" s="62"/>
      <c r="L824" s="62">
        <v>7</v>
      </c>
      <c r="M824" s="62"/>
      <c r="N824" s="62">
        <v>24</v>
      </c>
      <c r="O824" s="62"/>
      <c r="P824" s="62"/>
      <c r="Q824" s="62">
        <v>1471</v>
      </c>
      <c r="R824" s="62"/>
      <c r="S824" s="62">
        <v>10</v>
      </c>
      <c r="T824" s="62"/>
      <c r="U824" s="62"/>
      <c r="V824" s="62"/>
      <c r="W824" s="62"/>
      <c r="X824" s="62"/>
      <c r="Y824" s="62"/>
      <c r="Z824" s="62"/>
      <c r="AA824" s="62"/>
      <c r="AB824" s="62"/>
      <c r="AC824" s="62"/>
      <c r="AD824" s="62"/>
      <c r="AE824" s="62"/>
      <c r="AF824" s="62"/>
      <c r="AG824" s="62"/>
      <c r="AH824" s="62"/>
      <c r="AI824" s="62"/>
      <c r="AJ824" s="62"/>
      <c r="AK824" s="62"/>
      <c r="AL824" s="62">
        <v>112</v>
      </c>
      <c r="AM824" s="62">
        <v>442</v>
      </c>
      <c r="AN824" s="62"/>
      <c r="AO824" s="62"/>
      <c r="AP824" s="62"/>
      <c r="AQ824" s="62">
        <v>9941</v>
      </c>
      <c r="AR824" s="62"/>
      <c r="AS824" s="62"/>
      <c r="AT824" s="62"/>
      <c r="AU824" s="62"/>
      <c r="AV824" s="62"/>
      <c r="AW824" s="62"/>
      <c r="AX824" s="62"/>
      <c r="AY824" s="62"/>
      <c r="AZ824" s="62"/>
      <c r="BA824" s="62"/>
      <c r="BB824" s="62"/>
      <c r="BC824" s="62">
        <v>863</v>
      </c>
      <c r="BD824" s="62"/>
      <c r="BE824" s="62"/>
      <c r="BF824" s="62"/>
      <c r="BG824" s="62"/>
      <c r="BH824" s="62"/>
      <c r="BI824" s="62"/>
      <c r="BJ824" s="62"/>
      <c r="BK824" s="62"/>
      <c r="BL824" s="62"/>
      <c r="BM824" s="62"/>
      <c r="BN824" s="62"/>
      <c r="BO824" s="62">
        <v>37</v>
      </c>
      <c r="BP824" s="62"/>
      <c r="BQ824" s="62"/>
      <c r="BR824" s="62"/>
      <c r="BS824" s="62"/>
      <c r="BT824" s="62"/>
      <c r="BU824" s="62"/>
      <c r="BV824" s="62"/>
      <c r="BW824" s="62"/>
      <c r="BX824" s="62"/>
      <c r="BY824" s="62"/>
      <c r="BZ824" s="62"/>
      <c r="CA824" s="62"/>
      <c r="CB824" s="62"/>
      <c r="CC824" s="62"/>
      <c r="CD824" s="62"/>
      <c r="CE824" s="62"/>
      <c r="CF824" s="62"/>
      <c r="CG824" s="62"/>
      <c r="CH824" s="62"/>
    </row>
    <row r="825" spans="1:86" s="11" customFormat="1" ht="15.75" x14ac:dyDescent="0.25">
      <c r="A825" s="1664"/>
      <c r="B825" s="62"/>
      <c r="C825" s="62" t="s">
        <v>1304</v>
      </c>
      <c r="D825" s="62">
        <v>111</v>
      </c>
      <c r="E825" s="62"/>
      <c r="F825" s="62">
        <v>716</v>
      </c>
      <c r="G825" s="62"/>
      <c r="H825" s="62"/>
      <c r="I825" s="62"/>
      <c r="J825" s="62"/>
      <c r="K825" s="62"/>
      <c r="L825" s="62">
        <v>65</v>
      </c>
      <c r="M825" s="62"/>
      <c r="N825" s="62"/>
      <c r="O825" s="62"/>
      <c r="P825" s="62"/>
      <c r="Q825" s="62"/>
      <c r="R825" s="62"/>
      <c r="S825" s="62">
        <v>3</v>
      </c>
      <c r="T825" s="62"/>
      <c r="U825" s="62"/>
      <c r="V825" s="62"/>
      <c r="W825" s="62"/>
      <c r="X825" s="62"/>
      <c r="Y825" s="62"/>
      <c r="Z825" s="62"/>
      <c r="AA825" s="62"/>
      <c r="AB825" s="62"/>
      <c r="AC825" s="62"/>
      <c r="AD825" s="62">
        <v>209</v>
      </c>
      <c r="AE825" s="62"/>
      <c r="AF825" s="62"/>
      <c r="AG825" s="62"/>
      <c r="AH825" s="62"/>
      <c r="AI825" s="62">
        <v>3</v>
      </c>
      <c r="AJ825" s="62"/>
      <c r="AK825" s="62"/>
      <c r="AL825" s="62">
        <v>330</v>
      </c>
      <c r="AM825" s="62">
        <v>477</v>
      </c>
      <c r="AN825" s="62"/>
      <c r="AO825" s="62"/>
      <c r="AP825" s="62"/>
      <c r="AQ825" s="62"/>
      <c r="AR825" s="62"/>
      <c r="AS825" s="62"/>
      <c r="AT825" s="62"/>
      <c r="AU825" s="62"/>
      <c r="AV825" s="62"/>
      <c r="AW825" s="62"/>
      <c r="AX825" s="62"/>
      <c r="AY825" s="62"/>
      <c r="AZ825" s="62"/>
      <c r="BA825" s="62"/>
      <c r="BB825" s="62"/>
      <c r="BC825" s="62"/>
      <c r="BD825" s="62">
        <v>580</v>
      </c>
      <c r="BE825" s="62">
        <v>1607</v>
      </c>
      <c r="BF825" s="400">
        <v>170</v>
      </c>
      <c r="BG825" s="62"/>
      <c r="BH825" s="62"/>
      <c r="BI825" s="62"/>
      <c r="BJ825" s="62">
        <v>8247</v>
      </c>
      <c r="BK825" s="62"/>
      <c r="BL825" s="62"/>
      <c r="BM825" s="62"/>
      <c r="BN825" s="62"/>
      <c r="BO825" s="62">
        <v>182</v>
      </c>
      <c r="BP825" s="62"/>
      <c r="BQ825" s="62"/>
      <c r="BR825" s="62"/>
      <c r="BS825" s="62">
        <v>2693</v>
      </c>
      <c r="BT825" s="62"/>
      <c r="BU825" s="62"/>
      <c r="BV825" s="62"/>
      <c r="BW825" s="62"/>
      <c r="BX825" s="62"/>
      <c r="BY825" s="62"/>
      <c r="BZ825" s="62"/>
      <c r="CA825" s="62"/>
      <c r="CB825" s="62"/>
      <c r="CC825" s="62"/>
      <c r="CD825" s="62"/>
      <c r="CE825" s="62"/>
      <c r="CF825" s="62"/>
      <c r="CG825" s="62"/>
      <c r="CH825" s="62"/>
    </row>
    <row r="826" spans="1:86" s="46" customFormat="1" ht="15.75" x14ac:dyDescent="0.25">
      <c r="A826" s="1664"/>
      <c r="B826" s="320" t="s">
        <v>1306</v>
      </c>
      <c r="C826" s="320" t="s">
        <v>1303</v>
      </c>
      <c r="D826" s="320">
        <f>50</f>
        <v>50</v>
      </c>
      <c r="E826" s="320"/>
      <c r="F826" s="320">
        <v>100</v>
      </c>
      <c r="G826" s="320"/>
      <c r="H826" s="320"/>
      <c r="I826" s="320"/>
      <c r="J826" s="320"/>
      <c r="K826" s="320"/>
      <c r="L826" s="320">
        <f>620</f>
        <v>620</v>
      </c>
      <c r="M826" s="320"/>
      <c r="N826" s="320"/>
      <c r="O826" s="320"/>
      <c r="P826" s="320"/>
      <c r="Q826" s="320"/>
      <c r="R826" s="320"/>
      <c r="S826" s="320">
        <f>20</f>
        <v>20</v>
      </c>
      <c r="T826" s="320"/>
      <c r="U826" s="320"/>
      <c r="V826" s="320"/>
      <c r="W826" s="320"/>
      <c r="X826" s="320"/>
      <c r="Y826" s="320"/>
      <c r="Z826" s="320"/>
      <c r="AA826" s="320"/>
      <c r="AB826" s="320"/>
      <c r="AC826" s="320"/>
      <c r="AD826" s="320">
        <v>650</v>
      </c>
      <c r="AE826" s="320"/>
      <c r="AF826" s="320"/>
      <c r="AG826" s="320"/>
      <c r="AH826" s="320"/>
      <c r="AI826" s="320"/>
      <c r="AJ826" s="320"/>
      <c r="AK826" s="320"/>
      <c r="AL826" s="320">
        <v>890</v>
      </c>
      <c r="AM826" s="320">
        <v>600</v>
      </c>
      <c r="AN826" s="320"/>
      <c r="AO826" s="320"/>
      <c r="AP826" s="320"/>
      <c r="AQ826" s="320">
        <v>13000</v>
      </c>
      <c r="AR826" s="320"/>
      <c r="AS826" s="320"/>
      <c r="AT826" s="320"/>
      <c r="AU826" s="320"/>
      <c r="AV826" s="320"/>
      <c r="AW826" s="320"/>
      <c r="AX826" s="320"/>
      <c r="AY826" s="320"/>
      <c r="AZ826" s="320"/>
      <c r="BA826" s="320"/>
      <c r="BB826" s="320"/>
      <c r="BC826" s="320">
        <v>6100</v>
      </c>
      <c r="BD826" s="320"/>
      <c r="BE826" s="320"/>
      <c r="BF826" s="320"/>
      <c r="BG826" s="320"/>
      <c r="BH826" s="320"/>
      <c r="BI826" s="320"/>
      <c r="BJ826" s="320"/>
      <c r="BK826" s="320"/>
      <c r="BL826" s="320"/>
      <c r="BM826" s="320"/>
      <c r="BN826" s="320"/>
      <c r="BO826" s="320"/>
      <c r="BP826" s="320"/>
      <c r="BQ826" s="320"/>
      <c r="BR826" s="320"/>
      <c r="BS826" s="320">
        <v>850</v>
      </c>
      <c r="BT826" s="320"/>
      <c r="BU826" s="320"/>
      <c r="BV826" s="320"/>
      <c r="BW826" s="320">
        <v>12</v>
      </c>
      <c r="BX826" s="320"/>
      <c r="BY826" s="320"/>
      <c r="BZ826" s="320"/>
      <c r="CA826" s="320"/>
      <c r="CB826" s="320"/>
      <c r="CC826" s="320"/>
      <c r="CD826" s="320"/>
      <c r="CE826" s="320"/>
      <c r="CF826" s="320"/>
      <c r="CG826" s="320"/>
      <c r="CH826" s="320"/>
    </row>
    <row r="827" spans="1:86" s="46" customFormat="1" ht="15.75" x14ac:dyDescent="0.25">
      <c r="A827" s="1664"/>
      <c r="B827" s="320"/>
      <c r="C827" s="320" t="s">
        <v>1304</v>
      </c>
      <c r="D827" s="320">
        <f>3675</f>
        <v>3675</v>
      </c>
      <c r="E827" s="320"/>
      <c r="F827" s="320">
        <v>2260</v>
      </c>
      <c r="G827" s="320"/>
      <c r="H827" s="320"/>
      <c r="I827" s="320"/>
      <c r="J827" s="320"/>
      <c r="K827" s="320"/>
      <c r="L827" s="320">
        <f>772</f>
        <v>772</v>
      </c>
      <c r="M827" s="320"/>
      <c r="N827" s="320"/>
      <c r="O827" s="320"/>
      <c r="P827" s="320"/>
      <c r="Q827" s="320"/>
      <c r="R827" s="320"/>
      <c r="S827" s="320">
        <f>264</f>
        <v>264</v>
      </c>
      <c r="T827" s="320"/>
      <c r="U827" s="320"/>
      <c r="V827" s="320"/>
      <c r="W827" s="320"/>
      <c r="X827" s="320"/>
      <c r="Y827" s="320"/>
      <c r="Z827" s="320"/>
      <c r="AA827" s="320"/>
      <c r="AB827" s="320"/>
      <c r="AC827" s="320"/>
      <c r="AD827" s="320">
        <v>3284</v>
      </c>
      <c r="AE827" s="320"/>
      <c r="AF827" s="320"/>
      <c r="AG827" s="320"/>
      <c r="AH827" s="320"/>
      <c r="AI827" s="320">
        <v>2064</v>
      </c>
      <c r="AJ827" s="320"/>
      <c r="AK827" s="320"/>
      <c r="AL827" s="320">
        <v>2041</v>
      </c>
      <c r="AM827" s="320">
        <v>3441</v>
      </c>
      <c r="AN827" s="320"/>
      <c r="AO827" s="320"/>
      <c r="AP827" s="320"/>
      <c r="AQ827" s="320"/>
      <c r="AR827" s="320"/>
      <c r="AS827" s="320"/>
      <c r="AT827" s="320"/>
      <c r="AU827" s="320"/>
      <c r="AV827" s="320"/>
      <c r="AW827" s="320"/>
      <c r="AX827" s="320"/>
      <c r="AY827" s="320"/>
      <c r="AZ827" s="320"/>
      <c r="BA827" s="320"/>
      <c r="BB827" s="320"/>
      <c r="BC827" s="320"/>
      <c r="BD827" s="320">
        <v>2088</v>
      </c>
      <c r="BE827" s="320">
        <v>5898</v>
      </c>
      <c r="BF827" s="320">
        <v>1945</v>
      </c>
      <c r="BG827" s="320"/>
      <c r="BH827" s="320"/>
      <c r="BI827" s="320"/>
      <c r="BJ827" s="320">
        <v>29240</v>
      </c>
      <c r="BK827" s="320"/>
      <c r="BL827" s="320"/>
      <c r="BM827" s="320"/>
      <c r="BN827" s="320"/>
      <c r="BO827" s="320">
        <v>948</v>
      </c>
      <c r="BP827" s="320"/>
      <c r="BQ827" s="320"/>
      <c r="BR827" s="320"/>
      <c r="BS827" s="320">
        <v>4542</v>
      </c>
      <c r="BT827" s="320"/>
      <c r="BU827" s="320"/>
      <c r="BV827" s="320"/>
      <c r="BW827" s="320">
        <v>1378</v>
      </c>
      <c r="BX827" s="320"/>
      <c r="BY827" s="320"/>
      <c r="BZ827" s="320"/>
      <c r="CA827" s="320"/>
      <c r="CB827" s="320"/>
      <c r="CC827" s="320"/>
      <c r="CD827" s="320"/>
      <c r="CE827" s="320"/>
      <c r="CF827" s="320"/>
      <c r="CG827" s="320"/>
      <c r="CH827" s="320"/>
    </row>
    <row r="828" spans="1:86" s="11" customFormat="1" ht="15.75" x14ac:dyDescent="0.25">
      <c r="A828" s="1664"/>
      <c r="B828" s="62" t="s">
        <v>1307</v>
      </c>
      <c r="C828" s="62" t="s">
        <v>1303</v>
      </c>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row>
    <row r="829" spans="1:86" s="11" customFormat="1" ht="15.75" x14ac:dyDescent="0.25">
      <c r="A829" s="1664"/>
      <c r="B829" s="62"/>
      <c r="C829" s="62" t="s">
        <v>1304</v>
      </c>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v>14669</v>
      </c>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row>
    <row r="830" spans="1:86" s="11" customFormat="1" ht="15.75" x14ac:dyDescent="0.25">
      <c r="A830" s="314"/>
      <c r="B830" s="62" t="s">
        <v>1302</v>
      </c>
      <c r="C830" s="62" t="s">
        <v>1303</v>
      </c>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row>
    <row r="831" spans="1:86" s="11" customFormat="1" ht="15.75" x14ac:dyDescent="0.25">
      <c r="A831" s="314" t="s">
        <v>8448</v>
      </c>
      <c r="B831" s="62"/>
      <c r="C831" s="62" t="s">
        <v>1304</v>
      </c>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v>50</v>
      </c>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row>
    <row r="832" spans="1:86" s="11" customFormat="1" ht="15.75" x14ac:dyDescent="0.25">
      <c r="A832" s="314"/>
      <c r="B832" s="62" t="s">
        <v>1305</v>
      </c>
      <c r="C832" s="62" t="s">
        <v>1303</v>
      </c>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row>
    <row r="833" spans="1:86" s="11" customFormat="1" ht="15.75" x14ac:dyDescent="0.25">
      <c r="A833" s="314"/>
      <c r="B833" s="62"/>
      <c r="C833" s="62" t="s">
        <v>1304</v>
      </c>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v>30</v>
      </c>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row>
    <row r="834" spans="1:86" s="11" customFormat="1" ht="15.75" x14ac:dyDescent="0.25">
      <c r="A834" s="314"/>
      <c r="B834" s="62" t="s">
        <v>1306</v>
      </c>
      <c r="C834" s="62" t="s">
        <v>1303</v>
      </c>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row>
    <row r="835" spans="1:86" s="11" customFormat="1" ht="15.75" x14ac:dyDescent="0.25">
      <c r="A835" s="314"/>
      <c r="B835" s="62"/>
      <c r="C835" s="62" t="s">
        <v>1304</v>
      </c>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v>200</v>
      </c>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row>
    <row r="836" spans="1:86" s="11" customFormat="1" ht="15.75" x14ac:dyDescent="0.25">
      <c r="A836" s="314"/>
      <c r="B836" s="62" t="s">
        <v>1302</v>
      </c>
      <c r="C836" s="62" t="s">
        <v>1303</v>
      </c>
      <c r="D836" s="62"/>
      <c r="E836" s="62"/>
      <c r="F836" s="62"/>
      <c r="G836" s="62"/>
      <c r="H836" s="62"/>
      <c r="I836" s="62"/>
      <c r="J836" s="62"/>
      <c r="K836" s="62"/>
      <c r="L836" s="62">
        <v>29815</v>
      </c>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row>
    <row r="837" spans="1:86" s="11" customFormat="1" ht="15.75" x14ac:dyDescent="0.25">
      <c r="A837" s="314" t="s">
        <v>8540</v>
      </c>
      <c r="B837" s="62"/>
      <c r="C837" s="62" t="s">
        <v>1304</v>
      </c>
      <c r="D837" s="62"/>
      <c r="E837" s="62"/>
      <c r="F837" s="62"/>
      <c r="G837" s="62"/>
      <c r="H837" s="62"/>
      <c r="I837" s="62"/>
      <c r="J837" s="62"/>
      <c r="K837" s="62"/>
      <c r="L837" s="62">
        <v>20904</v>
      </c>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row>
    <row r="838" spans="1:86" s="11" customFormat="1" ht="15.75" x14ac:dyDescent="0.25">
      <c r="A838" s="314"/>
      <c r="B838" s="62" t="s">
        <v>1305</v>
      </c>
      <c r="C838" s="62" t="s">
        <v>1303</v>
      </c>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row>
    <row r="839" spans="1:86" s="11" customFormat="1" ht="15.75" x14ac:dyDescent="0.25">
      <c r="A839" s="314"/>
      <c r="B839" s="62"/>
      <c r="C839" s="62" t="s">
        <v>1304</v>
      </c>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row>
    <row r="840" spans="1:86" s="11" customFormat="1" ht="15.75" x14ac:dyDescent="0.25">
      <c r="A840" s="314"/>
      <c r="B840" s="62" t="s">
        <v>1306</v>
      </c>
      <c r="C840" s="62" t="s">
        <v>1303</v>
      </c>
      <c r="D840" s="62"/>
      <c r="E840" s="62"/>
      <c r="F840" s="62"/>
      <c r="G840" s="62"/>
      <c r="H840" s="62"/>
      <c r="I840" s="62"/>
      <c r="J840" s="62"/>
      <c r="K840" s="62"/>
      <c r="L840" s="62">
        <v>14002</v>
      </c>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row>
    <row r="841" spans="1:86" s="11" customFormat="1" ht="15.75" x14ac:dyDescent="0.25">
      <c r="A841" s="314"/>
      <c r="B841" s="62"/>
      <c r="C841" s="62" t="s">
        <v>1304</v>
      </c>
      <c r="D841" s="62"/>
      <c r="E841" s="62"/>
      <c r="F841" s="62"/>
      <c r="G841" s="62"/>
      <c r="H841" s="62"/>
      <c r="I841" s="62"/>
      <c r="J841" s="62"/>
      <c r="K841" s="62"/>
      <c r="L841" s="62">
        <v>29462</v>
      </c>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row>
    <row r="842" spans="1:86" s="11" customFormat="1" ht="15.75" x14ac:dyDescent="0.25">
      <c r="A842" s="314"/>
      <c r="B842" s="62" t="s">
        <v>1302</v>
      </c>
      <c r="C842" s="62" t="s">
        <v>1303</v>
      </c>
      <c r="D842" s="62">
        <v>470</v>
      </c>
      <c r="E842" s="62">
        <v>0</v>
      </c>
      <c r="F842" s="62"/>
      <c r="G842" s="62">
        <v>0</v>
      </c>
      <c r="H842" s="62"/>
      <c r="I842" s="62"/>
      <c r="J842" s="62"/>
      <c r="K842" s="62"/>
      <c r="L842" s="62"/>
      <c r="M842" s="62">
        <v>2092</v>
      </c>
      <c r="N842" s="62">
        <v>17209</v>
      </c>
      <c r="O842" s="62"/>
      <c r="P842" s="62">
        <v>1130</v>
      </c>
      <c r="Q842" s="62">
        <v>10137</v>
      </c>
      <c r="R842" s="62">
        <v>9534</v>
      </c>
      <c r="S842" s="62">
        <v>567</v>
      </c>
      <c r="T842" s="62"/>
      <c r="U842" s="62"/>
      <c r="V842" s="62"/>
      <c r="W842" s="62"/>
      <c r="X842" s="62"/>
      <c r="Y842" s="62"/>
      <c r="Z842" s="62"/>
      <c r="AA842" s="62"/>
      <c r="AB842" s="62"/>
      <c r="AC842" s="62"/>
      <c r="AD842" s="62"/>
      <c r="AE842" s="62"/>
      <c r="AF842" s="62"/>
      <c r="AG842" s="62"/>
      <c r="AH842" s="62"/>
      <c r="AI842" s="62"/>
      <c r="AJ842" s="62"/>
      <c r="AK842" s="62"/>
      <c r="AL842" s="62">
        <v>4031</v>
      </c>
      <c r="AM842" s="62">
        <v>10892</v>
      </c>
      <c r="AN842" s="62"/>
      <c r="AO842" s="62"/>
      <c r="AP842" s="62"/>
      <c r="AQ842" s="62">
        <v>143964</v>
      </c>
      <c r="AR842" s="62"/>
      <c r="AS842" s="62"/>
      <c r="AT842" s="62"/>
      <c r="AU842" s="62"/>
      <c r="AV842" s="62"/>
      <c r="AW842" s="62"/>
      <c r="AX842" s="62"/>
      <c r="AY842" s="62"/>
      <c r="AZ842" s="62"/>
      <c r="BA842" s="62"/>
      <c r="BB842" s="62"/>
      <c r="BC842" s="62">
        <v>9954</v>
      </c>
      <c r="BD842" s="62"/>
      <c r="BE842" s="62"/>
      <c r="BF842" s="62"/>
      <c r="BG842" s="62"/>
      <c r="BH842" s="62">
        <v>196</v>
      </c>
      <c r="BI842" s="62"/>
      <c r="BJ842" s="62"/>
      <c r="BK842" s="62"/>
      <c r="BL842" s="62"/>
      <c r="BM842" s="62">
        <v>5173</v>
      </c>
      <c r="BN842" s="62"/>
      <c r="BO842" s="62"/>
      <c r="BP842" s="62"/>
      <c r="BQ842" s="62">
        <v>0</v>
      </c>
      <c r="BR842" s="62"/>
      <c r="BS842" s="62"/>
      <c r="BT842" s="62"/>
      <c r="BU842" s="62"/>
      <c r="BV842" s="62"/>
      <c r="BW842" s="62"/>
      <c r="BX842" s="62"/>
      <c r="BY842" s="62"/>
      <c r="BZ842" s="62"/>
      <c r="CA842" s="62"/>
      <c r="CB842" s="62"/>
      <c r="CC842" s="62"/>
      <c r="CD842" s="62"/>
      <c r="CE842" s="62"/>
      <c r="CF842" s="62"/>
      <c r="CG842" s="62"/>
      <c r="CH842" s="62"/>
    </row>
    <row r="843" spans="1:86" s="11" customFormat="1" ht="15.75" x14ac:dyDescent="0.25">
      <c r="A843" s="314" t="s">
        <v>8593</v>
      </c>
      <c r="B843" s="62"/>
      <c r="C843" s="62" t="s">
        <v>1304</v>
      </c>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t="s">
        <v>3113</v>
      </c>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row>
    <row r="844" spans="1:86" s="11" customFormat="1" ht="15.75" x14ac:dyDescent="0.25">
      <c r="A844" s="314" t="s">
        <v>8238</v>
      </c>
      <c r="B844" s="62" t="s">
        <v>1305</v>
      </c>
      <c r="C844" s="62" t="s">
        <v>1303</v>
      </c>
      <c r="D844" s="62">
        <v>0</v>
      </c>
      <c r="E844" s="62">
        <v>0</v>
      </c>
      <c r="F844" s="62"/>
      <c r="G844" s="62">
        <v>0</v>
      </c>
      <c r="H844" s="62"/>
      <c r="I844" s="62"/>
      <c r="J844" s="62"/>
      <c r="K844" s="62"/>
      <c r="L844" s="62"/>
      <c r="M844" s="62">
        <v>3</v>
      </c>
      <c r="N844" s="62">
        <v>0</v>
      </c>
      <c r="O844" s="62"/>
      <c r="P844" s="62">
        <v>0</v>
      </c>
      <c r="Q844" s="62">
        <v>877</v>
      </c>
      <c r="R844" s="62">
        <v>0</v>
      </c>
      <c r="S844" s="62">
        <v>0</v>
      </c>
      <c r="T844" s="62"/>
      <c r="U844" s="62"/>
      <c r="V844" s="62"/>
      <c r="W844" s="62"/>
      <c r="X844" s="62"/>
      <c r="Y844" s="62"/>
      <c r="Z844" s="62"/>
      <c r="AA844" s="62"/>
      <c r="AB844" s="62"/>
      <c r="AC844" s="62"/>
      <c r="AD844" s="62"/>
      <c r="AE844" s="62"/>
      <c r="AF844" s="62"/>
      <c r="AG844" s="62"/>
      <c r="AH844" s="62"/>
      <c r="AI844" s="62"/>
      <c r="AJ844" s="62"/>
      <c r="AK844" s="62"/>
      <c r="AL844" s="62">
        <v>2</v>
      </c>
      <c r="AM844" s="62">
        <v>71</v>
      </c>
      <c r="AN844" s="62"/>
      <c r="AO844" s="62"/>
      <c r="AP844" s="62"/>
      <c r="AQ844" s="62">
        <v>6187</v>
      </c>
      <c r="AR844" s="62"/>
      <c r="AS844" s="62"/>
      <c r="AT844" s="62"/>
      <c r="AU844" s="62"/>
      <c r="AV844" s="62"/>
      <c r="AW844" s="62"/>
      <c r="AX844" s="62"/>
      <c r="AY844" s="62"/>
      <c r="AZ844" s="62"/>
      <c r="BA844" s="62"/>
      <c r="BB844" s="62"/>
      <c r="BC844" s="62">
        <v>0</v>
      </c>
      <c r="BD844" s="62"/>
      <c r="BE844" s="62"/>
      <c r="BF844" s="62"/>
      <c r="BG844" s="62"/>
      <c r="BH844" s="62">
        <v>0</v>
      </c>
      <c r="BI844" s="62"/>
      <c r="BJ844" s="62"/>
      <c r="BK844" s="62"/>
      <c r="BL844" s="62"/>
      <c r="BM844" s="62">
        <v>14947</v>
      </c>
      <c r="BN844" s="62"/>
      <c r="BO844" s="62"/>
      <c r="BP844" s="62"/>
      <c r="BQ844" s="62">
        <v>0</v>
      </c>
      <c r="BR844" s="62"/>
      <c r="BS844" s="62"/>
      <c r="BT844" s="62"/>
      <c r="BU844" s="62"/>
      <c r="BV844" s="62"/>
      <c r="BW844" s="62"/>
      <c r="BX844" s="62"/>
      <c r="BY844" s="62"/>
      <c r="BZ844" s="62"/>
      <c r="CA844" s="62"/>
      <c r="CB844" s="62"/>
      <c r="CC844" s="62"/>
      <c r="CD844" s="62"/>
      <c r="CE844" s="62"/>
      <c r="CF844" s="62"/>
      <c r="CG844" s="62"/>
      <c r="CH844" s="62"/>
    </row>
    <row r="845" spans="1:86" s="11" customFormat="1" ht="15.75" x14ac:dyDescent="0.25">
      <c r="A845" s="314" t="s">
        <v>8594</v>
      </c>
      <c r="B845" s="62"/>
      <c r="C845" s="62" t="s">
        <v>1304</v>
      </c>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t="s">
        <v>3113</v>
      </c>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row>
    <row r="846" spans="1:86" s="11" customFormat="1" ht="15.75" x14ac:dyDescent="0.25">
      <c r="A846" s="314"/>
      <c r="B846" s="62" t="s">
        <v>1306</v>
      </c>
      <c r="C846" s="62" t="s">
        <v>1303</v>
      </c>
      <c r="D846" s="62">
        <v>87</v>
      </c>
      <c r="E846" s="62">
        <v>3811</v>
      </c>
      <c r="F846" s="62"/>
      <c r="G846" s="62">
        <v>660</v>
      </c>
      <c r="H846" s="62"/>
      <c r="I846" s="62"/>
      <c r="J846" s="62"/>
      <c r="K846" s="62"/>
      <c r="L846" s="62"/>
      <c r="M846" s="62">
        <v>297</v>
      </c>
      <c r="N846" s="62">
        <v>638</v>
      </c>
      <c r="O846" s="62"/>
      <c r="P846" s="62">
        <v>217</v>
      </c>
      <c r="Q846" s="62">
        <v>2511</v>
      </c>
      <c r="R846" s="62">
        <v>536</v>
      </c>
      <c r="S846" s="62">
        <v>475</v>
      </c>
      <c r="T846" s="62"/>
      <c r="U846" s="62"/>
      <c r="V846" s="62"/>
      <c r="W846" s="62"/>
      <c r="X846" s="62"/>
      <c r="Y846" s="62"/>
      <c r="Z846" s="62"/>
      <c r="AA846" s="62"/>
      <c r="AB846" s="62"/>
      <c r="AC846" s="62"/>
      <c r="AD846" s="62"/>
      <c r="AE846" s="62"/>
      <c r="AF846" s="62"/>
      <c r="AG846" s="62"/>
      <c r="AH846" s="62"/>
      <c r="AI846" s="62"/>
      <c r="AJ846" s="62"/>
      <c r="AK846" s="62"/>
      <c r="AL846" s="62">
        <v>956</v>
      </c>
      <c r="AM846" s="62">
        <v>2986</v>
      </c>
      <c r="AN846" s="62"/>
      <c r="AO846" s="62"/>
      <c r="AP846" s="62"/>
      <c r="AQ846" s="62">
        <v>68320</v>
      </c>
      <c r="AR846" s="62"/>
      <c r="AS846" s="62"/>
      <c r="AT846" s="62"/>
      <c r="AU846" s="62"/>
      <c r="AV846" s="62"/>
      <c r="AW846" s="62"/>
      <c r="AX846" s="62"/>
      <c r="AY846" s="62"/>
      <c r="AZ846" s="62"/>
      <c r="BA846" s="62"/>
      <c r="BB846" s="62"/>
      <c r="BC846" s="62">
        <v>0</v>
      </c>
      <c r="BD846" s="62"/>
      <c r="BE846" s="62"/>
      <c r="BF846" s="62"/>
      <c r="BG846" s="62"/>
      <c r="BH846" s="62">
        <v>155</v>
      </c>
      <c r="BI846" s="62"/>
      <c r="BJ846" s="62"/>
      <c r="BK846" s="62"/>
      <c r="BL846" s="62"/>
      <c r="BM846" s="62">
        <v>4962</v>
      </c>
      <c r="BN846" s="62"/>
      <c r="BO846" s="62"/>
      <c r="BP846" s="62"/>
      <c r="BQ846" s="62">
        <v>1276</v>
      </c>
      <c r="BR846" s="62"/>
      <c r="BS846" s="62"/>
      <c r="BT846" s="62"/>
      <c r="BU846" s="62"/>
      <c r="BV846" s="62"/>
      <c r="BW846" s="62"/>
      <c r="BX846" s="62"/>
      <c r="BY846" s="62"/>
      <c r="BZ846" s="62"/>
      <c r="CA846" s="62"/>
      <c r="CB846" s="62"/>
      <c r="CC846" s="62"/>
      <c r="CD846" s="62"/>
      <c r="CE846" s="62"/>
      <c r="CF846" s="62"/>
      <c r="CG846" s="62"/>
      <c r="CH846" s="62"/>
    </row>
    <row r="847" spans="1:86" s="11" customFormat="1" ht="15.75" x14ac:dyDescent="0.25">
      <c r="A847" s="314"/>
      <c r="B847" s="62"/>
      <c r="C847" s="62" t="s">
        <v>1304</v>
      </c>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t="s">
        <v>3113</v>
      </c>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row>
    <row r="848" spans="1:86" s="11" customFormat="1" ht="31.5" x14ac:dyDescent="0.25">
      <c r="A848" s="314" t="s">
        <v>8595</v>
      </c>
      <c r="B848" s="62" t="s">
        <v>1302</v>
      </c>
      <c r="C848" s="62" t="s">
        <v>1303</v>
      </c>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v>10458</v>
      </c>
      <c r="AR848" s="62"/>
      <c r="AS848" s="62"/>
      <c r="AT848" s="62"/>
      <c r="AU848" s="62"/>
      <c r="AV848" s="62"/>
      <c r="AW848" s="62"/>
      <c r="AX848" s="62"/>
      <c r="AY848" s="62"/>
      <c r="AZ848" s="62"/>
      <c r="BA848" s="62"/>
      <c r="BB848" s="62"/>
      <c r="BC848" s="62"/>
      <c r="BD848" s="62"/>
      <c r="BE848" s="62"/>
      <c r="BF848" s="62"/>
      <c r="BG848" s="62"/>
      <c r="BH848" s="62"/>
      <c r="BI848" s="62"/>
      <c r="BJ848" s="62">
        <v>2000</v>
      </c>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row>
    <row r="849" spans="1:86" s="11" customFormat="1" ht="15.75" x14ac:dyDescent="0.25">
      <c r="A849" s="314"/>
      <c r="B849" s="62"/>
      <c r="C849" s="62" t="s">
        <v>1304</v>
      </c>
      <c r="D849" s="62">
        <v>1850</v>
      </c>
      <c r="E849" s="62"/>
      <c r="F849" s="62"/>
      <c r="G849" s="62"/>
      <c r="H849" s="62"/>
      <c r="I849" s="62"/>
      <c r="J849" s="62"/>
      <c r="K849" s="62"/>
      <c r="L849" s="62">
        <v>1440</v>
      </c>
      <c r="M849" s="62"/>
      <c r="N849" s="62"/>
      <c r="O849" s="62"/>
      <c r="P849" s="62"/>
      <c r="Q849" s="62">
        <v>466</v>
      </c>
      <c r="R849" s="62"/>
      <c r="S849" s="62"/>
      <c r="T849" s="62"/>
      <c r="U849" s="62"/>
      <c r="V849" s="62"/>
      <c r="W849" s="62"/>
      <c r="X849" s="62"/>
      <c r="Y849" s="62"/>
      <c r="Z849" s="62"/>
      <c r="AA849" s="62"/>
      <c r="AB849" s="62"/>
      <c r="AC849" s="62"/>
      <c r="AD849" s="62">
        <v>2300</v>
      </c>
      <c r="AE849" s="62"/>
      <c r="AF849" s="62"/>
      <c r="AG849" s="62"/>
      <c r="AH849" s="62"/>
      <c r="AI849" s="62">
        <v>500</v>
      </c>
      <c r="AJ849" s="62"/>
      <c r="AK849" s="62"/>
      <c r="AL849" s="62">
        <v>2110</v>
      </c>
      <c r="AM849" s="62">
        <v>2100</v>
      </c>
      <c r="AN849" s="62"/>
      <c r="AO849" s="62"/>
      <c r="AP849" s="62"/>
      <c r="AQ849" s="62"/>
      <c r="AR849" s="62"/>
      <c r="AS849" s="62"/>
      <c r="AT849" s="62"/>
      <c r="AU849" s="62"/>
      <c r="AV849" s="62"/>
      <c r="AW849" s="62"/>
      <c r="AX849" s="62"/>
      <c r="AY849" s="62"/>
      <c r="AZ849" s="62"/>
      <c r="BA849" s="62"/>
      <c r="BB849" s="62"/>
      <c r="BC849" s="62"/>
      <c r="BD849" s="62"/>
      <c r="BE849" s="62">
        <v>2800</v>
      </c>
      <c r="BF849" s="62">
        <v>2800</v>
      </c>
      <c r="BG849" s="62"/>
      <c r="BH849" s="62"/>
      <c r="BI849" s="62"/>
      <c r="BJ849" s="62">
        <v>10446</v>
      </c>
      <c r="BK849" s="62"/>
      <c r="BL849" s="62"/>
      <c r="BM849" s="62">
        <v>138</v>
      </c>
      <c r="BN849" s="62"/>
      <c r="BO849" s="62">
        <v>138</v>
      </c>
      <c r="BP849" s="62"/>
      <c r="BQ849" s="62"/>
      <c r="BR849" s="62"/>
      <c r="BS849" s="62">
        <v>1950</v>
      </c>
      <c r="BT849" s="62"/>
      <c r="BU849" s="62"/>
      <c r="BV849" s="62"/>
      <c r="BW849" s="62"/>
      <c r="BX849" s="62"/>
      <c r="BY849" s="62"/>
      <c r="BZ849" s="62"/>
      <c r="CA849" s="62"/>
      <c r="CB849" s="62"/>
      <c r="CC849" s="62"/>
      <c r="CD849" s="62"/>
      <c r="CE849" s="62"/>
      <c r="CF849" s="62"/>
      <c r="CG849" s="62"/>
      <c r="CH849" s="62"/>
    </row>
    <row r="850" spans="1:86" s="11" customFormat="1" ht="15.75" x14ac:dyDescent="0.25">
      <c r="A850" s="314"/>
      <c r="B850" s="62" t="s">
        <v>1305</v>
      </c>
      <c r="C850" s="62" t="s">
        <v>1303</v>
      </c>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v>3650</v>
      </c>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row>
    <row r="851" spans="1:86" s="11" customFormat="1" ht="15.75" x14ac:dyDescent="0.25">
      <c r="A851" s="314"/>
      <c r="B851" s="62"/>
      <c r="C851" s="62" t="s">
        <v>1304</v>
      </c>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v>5650</v>
      </c>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row>
    <row r="852" spans="1:86" s="11" customFormat="1" ht="15.75" x14ac:dyDescent="0.25">
      <c r="A852" s="314"/>
      <c r="B852" s="62" t="s">
        <v>1306</v>
      </c>
      <c r="C852" s="62" t="s">
        <v>1303</v>
      </c>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v>6460</v>
      </c>
      <c r="AR852" s="62"/>
      <c r="AS852" s="62"/>
      <c r="AT852" s="62"/>
      <c r="AU852" s="62"/>
      <c r="AV852" s="62"/>
      <c r="AW852" s="62"/>
      <c r="AX852" s="62"/>
      <c r="AY852" s="62"/>
      <c r="AZ852" s="62"/>
      <c r="BA852" s="62"/>
      <c r="BB852" s="62"/>
      <c r="BC852" s="62"/>
      <c r="BD852" s="62"/>
      <c r="BE852" s="62"/>
      <c r="BF852" s="62"/>
      <c r="BG852" s="62"/>
      <c r="BH852" s="62"/>
      <c r="BI852" s="62"/>
      <c r="BJ852" s="62">
        <v>488</v>
      </c>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row>
    <row r="853" spans="1:86" s="11" customFormat="1" ht="15.75" x14ac:dyDescent="0.25">
      <c r="A853" s="314"/>
      <c r="B853" s="62"/>
      <c r="C853" s="62" t="s">
        <v>1304</v>
      </c>
      <c r="D853" s="62">
        <v>1900</v>
      </c>
      <c r="E853" s="62"/>
      <c r="F853" s="62"/>
      <c r="G853" s="62"/>
      <c r="H853" s="62"/>
      <c r="I853" s="62"/>
      <c r="J853" s="62"/>
      <c r="K853" s="62"/>
      <c r="L853" s="62">
        <v>1400</v>
      </c>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v>1200</v>
      </c>
      <c r="AJ853" s="62"/>
      <c r="AK853" s="62"/>
      <c r="AL853" s="62">
        <v>1420</v>
      </c>
      <c r="AM853" s="62">
        <v>1420</v>
      </c>
      <c r="AN853" s="62"/>
      <c r="AO853" s="62"/>
      <c r="AP853" s="62"/>
      <c r="AQ853" s="62"/>
      <c r="AR853" s="62"/>
      <c r="AS853" s="62"/>
      <c r="AT853" s="62"/>
      <c r="AU853" s="62"/>
      <c r="AV853" s="62"/>
      <c r="AW853" s="62"/>
      <c r="AX853" s="62"/>
      <c r="AY853" s="62"/>
      <c r="AZ853" s="62"/>
      <c r="BA853" s="62"/>
      <c r="BB853" s="62"/>
      <c r="BC853" s="62"/>
      <c r="BD853" s="62"/>
      <c r="BE853" s="62">
        <v>4350</v>
      </c>
      <c r="BF853" s="62"/>
      <c r="BG853" s="62"/>
      <c r="BH853" s="62"/>
      <c r="BI853" s="62"/>
      <c r="BJ853" s="62">
        <v>8261</v>
      </c>
      <c r="BK853" s="62"/>
      <c r="BL853" s="62"/>
      <c r="BM853" s="62"/>
      <c r="BN853" s="62"/>
      <c r="BO853" s="62"/>
      <c r="BP853" s="62"/>
      <c r="BQ853" s="62"/>
      <c r="BR853" s="62"/>
      <c r="BS853" s="62">
        <v>2284</v>
      </c>
      <c r="BT853" s="62"/>
      <c r="BU853" s="62"/>
      <c r="BV853" s="62"/>
      <c r="BW853" s="62"/>
      <c r="BX853" s="62"/>
      <c r="BY853" s="62"/>
      <c r="BZ853" s="62"/>
      <c r="CA853" s="62"/>
      <c r="CB853" s="62"/>
      <c r="CC853" s="62"/>
      <c r="CD853" s="62"/>
      <c r="CE853" s="62"/>
      <c r="CF853" s="62"/>
      <c r="CG853" s="62"/>
      <c r="CH853" s="62"/>
    </row>
    <row r="854" spans="1:86" s="219" customFormat="1" ht="15.75" x14ac:dyDescent="0.25">
      <c r="A854" s="314" t="s">
        <v>8597</v>
      </c>
      <c r="B854" s="62" t="s">
        <v>1302</v>
      </c>
      <c r="C854" s="252" t="s">
        <v>1303</v>
      </c>
      <c r="D854" s="25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row>
    <row r="855" spans="1:86" s="219" customFormat="1" ht="15.75" x14ac:dyDescent="0.25">
      <c r="A855" s="314"/>
      <c r="B855" s="62"/>
      <c r="C855" s="252" t="s">
        <v>1304</v>
      </c>
      <c r="D855" s="252">
        <v>42000</v>
      </c>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row>
    <row r="856" spans="1:86" s="219" customFormat="1" ht="15.75" x14ac:dyDescent="0.25">
      <c r="A856" s="314"/>
      <c r="B856" s="62" t="s">
        <v>1305</v>
      </c>
      <c r="C856" s="252" t="s">
        <v>1303</v>
      </c>
      <c r="D856" s="25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row>
    <row r="857" spans="1:86" s="219" customFormat="1" ht="15.75" x14ac:dyDescent="0.25">
      <c r="A857" s="314"/>
      <c r="B857" s="62"/>
      <c r="C857" s="252" t="s">
        <v>1304</v>
      </c>
      <c r="D857" s="25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row>
    <row r="858" spans="1:86" s="219" customFormat="1" ht="15.75" x14ac:dyDescent="0.25">
      <c r="A858" s="314"/>
      <c r="B858" s="62" t="s">
        <v>1306</v>
      </c>
      <c r="C858" s="252" t="s">
        <v>1303</v>
      </c>
      <c r="D858" s="25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row>
    <row r="859" spans="1:86" s="219" customFormat="1" ht="15.75" x14ac:dyDescent="0.25">
      <c r="A859" s="314"/>
      <c r="B859" s="62"/>
      <c r="C859" s="252" t="s">
        <v>1304</v>
      </c>
      <c r="D859" s="252">
        <v>32700</v>
      </c>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row>
    <row r="860" spans="1:86" s="11" customFormat="1" ht="15.75" x14ac:dyDescent="0.25">
      <c r="A860" s="314" t="s">
        <v>8599</v>
      </c>
      <c r="B860" s="62" t="s">
        <v>1302</v>
      </c>
      <c r="C860" s="62" t="s">
        <v>1303</v>
      </c>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row>
    <row r="861" spans="1:86" s="11" customFormat="1" ht="15.75" x14ac:dyDescent="0.25">
      <c r="A861" s="314"/>
      <c r="B861" s="62"/>
      <c r="C861" s="62" t="s">
        <v>1304</v>
      </c>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v>1000</v>
      </c>
      <c r="BE861" s="62">
        <v>1000</v>
      </c>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row>
    <row r="862" spans="1:86" s="11" customFormat="1" ht="15.75" x14ac:dyDescent="0.25">
      <c r="A862" s="314"/>
      <c r="B862" s="62" t="s">
        <v>1305</v>
      </c>
      <c r="C862" s="62" t="s">
        <v>1303</v>
      </c>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row>
    <row r="863" spans="1:86" s="11" customFormat="1" ht="15.75" x14ac:dyDescent="0.25">
      <c r="A863" s="314"/>
      <c r="B863" s="62"/>
      <c r="C863" s="62" t="s">
        <v>1304</v>
      </c>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v>100</v>
      </c>
      <c r="BE863" s="62">
        <v>300</v>
      </c>
      <c r="BF863" s="62">
        <v>100</v>
      </c>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row>
    <row r="864" spans="1:86" s="11" customFormat="1" ht="15.75" x14ac:dyDescent="0.25">
      <c r="A864" s="314"/>
      <c r="B864" s="62" t="s">
        <v>1306</v>
      </c>
      <c r="C864" s="62" t="s">
        <v>1303</v>
      </c>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row>
    <row r="865" spans="1:86" s="11" customFormat="1" ht="15.75" x14ac:dyDescent="0.25">
      <c r="A865" s="314"/>
      <c r="B865" s="62"/>
      <c r="C865" s="62" t="s">
        <v>1304</v>
      </c>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v>100</v>
      </c>
      <c r="BE865" s="62">
        <v>400</v>
      </c>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row>
    <row r="866" spans="1:86" s="11" customFormat="1" ht="31.5" x14ac:dyDescent="0.25">
      <c r="A866" s="314" t="s">
        <v>8659</v>
      </c>
      <c r="B866" s="62" t="s">
        <v>1302</v>
      </c>
      <c r="C866" s="62" t="s">
        <v>1303</v>
      </c>
      <c r="D866" s="62">
        <v>1777</v>
      </c>
      <c r="E866" s="62"/>
      <c r="F866" s="62"/>
      <c r="G866" s="62"/>
      <c r="H866" s="62"/>
      <c r="I866" s="62"/>
      <c r="J866" s="62"/>
      <c r="K866" s="62"/>
      <c r="L866" s="62">
        <v>1300</v>
      </c>
      <c r="M866" s="62"/>
      <c r="N866" s="62"/>
      <c r="O866" s="62"/>
      <c r="P866" s="62"/>
      <c r="Q866" s="62"/>
      <c r="R866" s="62"/>
      <c r="S866" s="62">
        <v>64</v>
      </c>
      <c r="T866" s="62">
        <v>10</v>
      </c>
      <c r="U866" s="62"/>
      <c r="V866" s="62"/>
      <c r="W866" s="62"/>
      <c r="X866" s="62"/>
      <c r="Y866" s="62"/>
      <c r="Z866" s="62"/>
      <c r="AA866" s="62"/>
      <c r="AB866" s="62"/>
      <c r="AC866" s="62"/>
      <c r="AD866" s="62">
        <v>6057</v>
      </c>
      <c r="AE866" s="62"/>
      <c r="AF866" s="62"/>
      <c r="AG866" s="62"/>
      <c r="AH866" s="62"/>
      <c r="AI866" s="62"/>
      <c r="AJ866" s="62"/>
      <c r="AK866" s="62"/>
      <c r="AL866" s="62">
        <v>4650</v>
      </c>
      <c r="AM866" s="62">
        <v>6845</v>
      </c>
      <c r="AN866" s="62"/>
      <c r="AO866" s="62"/>
      <c r="AP866" s="62"/>
      <c r="AQ866" s="62">
        <v>40646</v>
      </c>
      <c r="AR866" s="62"/>
      <c r="AS866" s="62"/>
      <c r="AT866" s="62"/>
      <c r="AU866" s="62"/>
      <c r="AV866" s="62"/>
      <c r="AW866" s="62"/>
      <c r="AX866" s="62"/>
      <c r="AY866" s="62"/>
      <c r="AZ866" s="62"/>
      <c r="BA866" s="62"/>
      <c r="BB866" s="62"/>
      <c r="BC866" s="62">
        <v>13345</v>
      </c>
      <c r="BD866" s="62"/>
      <c r="BE866" s="62"/>
      <c r="BF866" s="62"/>
      <c r="BG866" s="62"/>
      <c r="BH866" s="62"/>
      <c r="BI866" s="62"/>
      <c r="BJ866" s="62"/>
      <c r="BK866" s="62"/>
      <c r="BL866" s="62"/>
      <c r="BM866" s="62">
        <v>139</v>
      </c>
      <c r="BN866" s="62"/>
      <c r="BO866" s="62"/>
      <c r="BP866" s="62"/>
      <c r="BQ866" s="62"/>
      <c r="BR866" s="62"/>
      <c r="BS866" s="62">
        <v>5985</v>
      </c>
      <c r="BT866" s="62"/>
      <c r="BU866" s="62"/>
      <c r="BV866" s="62"/>
      <c r="BW866" s="62">
        <v>904</v>
      </c>
      <c r="BX866" s="62"/>
      <c r="BY866" s="62"/>
      <c r="BZ866" s="62"/>
      <c r="CA866" s="62"/>
      <c r="CB866" s="62"/>
      <c r="CC866" s="62"/>
      <c r="CD866" s="62"/>
      <c r="CE866" s="62"/>
      <c r="CF866" s="62"/>
      <c r="CG866" s="62"/>
      <c r="CH866" s="62"/>
    </row>
    <row r="867" spans="1:86" s="11" customFormat="1" ht="15.75" x14ac:dyDescent="0.25">
      <c r="A867" s="314"/>
      <c r="B867" s="62"/>
      <c r="C867" s="62" t="s">
        <v>1304</v>
      </c>
      <c r="D867" s="62">
        <v>6989</v>
      </c>
      <c r="E867" s="62"/>
      <c r="F867" s="62"/>
      <c r="G867" s="62"/>
      <c r="H867" s="62"/>
      <c r="I867" s="62"/>
      <c r="J867" s="62"/>
      <c r="K867" s="62"/>
      <c r="L867" s="62">
        <v>2000</v>
      </c>
      <c r="M867" s="62"/>
      <c r="N867" s="62"/>
      <c r="O867" s="62"/>
      <c r="P867" s="62"/>
      <c r="Q867" s="62"/>
      <c r="R867" s="62"/>
      <c r="S867" s="62">
        <v>310</v>
      </c>
      <c r="T867" s="62">
        <v>900</v>
      </c>
      <c r="U867" s="62"/>
      <c r="V867" s="62"/>
      <c r="W867" s="62"/>
      <c r="X867" s="62"/>
      <c r="Y867" s="62"/>
      <c r="Z867" s="62"/>
      <c r="AA867" s="62"/>
      <c r="AB867" s="62"/>
      <c r="AC867" s="62"/>
      <c r="AD867" s="62">
        <v>3354</v>
      </c>
      <c r="AE867" s="62"/>
      <c r="AF867" s="62">
        <v>1720</v>
      </c>
      <c r="AG867" s="62"/>
      <c r="AH867" s="62"/>
      <c r="AI867" s="62"/>
      <c r="AJ867" s="62"/>
      <c r="AK867" s="62"/>
      <c r="AL867" s="62">
        <v>1584</v>
      </c>
      <c r="AM867" s="62">
        <v>3602</v>
      </c>
      <c r="AN867" s="62"/>
      <c r="AO867" s="62"/>
      <c r="AP867" s="62"/>
      <c r="AQ867" s="62"/>
      <c r="AR867" s="62"/>
      <c r="AS867" s="62"/>
      <c r="AT867" s="62"/>
      <c r="AU867" s="62"/>
      <c r="AV867" s="62"/>
      <c r="AW867" s="62"/>
      <c r="AX867" s="62"/>
      <c r="AY867" s="62"/>
      <c r="AZ867" s="62"/>
      <c r="BA867" s="62">
        <v>13</v>
      </c>
      <c r="BB867" s="62"/>
      <c r="BC867" s="62"/>
      <c r="BD867" s="62"/>
      <c r="BE867" s="62">
        <v>7000</v>
      </c>
      <c r="BF867" s="62"/>
      <c r="BG867" s="62"/>
      <c r="BH867" s="62"/>
      <c r="BI867" s="62"/>
      <c r="BJ867" s="62">
        <v>31330</v>
      </c>
      <c r="BK867" s="62"/>
      <c r="BL867" s="62"/>
      <c r="BM867" s="62">
        <v>2000</v>
      </c>
      <c r="BN867" s="62"/>
      <c r="BO867" s="62"/>
      <c r="BP867" s="62"/>
      <c r="BQ867" s="62"/>
      <c r="BR867" s="62"/>
      <c r="BS867" s="62">
        <v>2100</v>
      </c>
      <c r="BT867" s="62"/>
      <c r="BU867" s="62"/>
      <c r="BV867" s="62"/>
      <c r="BW867" s="62">
        <v>1220</v>
      </c>
      <c r="BX867" s="62"/>
      <c r="BY867" s="62"/>
      <c r="BZ867" s="62"/>
      <c r="CA867" s="62"/>
      <c r="CB867" s="62"/>
      <c r="CC867" s="62"/>
      <c r="CD867" s="62"/>
      <c r="CE867" s="62"/>
      <c r="CF867" s="62"/>
      <c r="CG867" s="62"/>
      <c r="CH867" s="62"/>
    </row>
    <row r="868" spans="1:86" s="11" customFormat="1" ht="15.75" x14ac:dyDescent="0.25">
      <c r="A868" s="314"/>
      <c r="B868" s="62" t="s">
        <v>1305</v>
      </c>
      <c r="C868" s="62" t="s">
        <v>1303</v>
      </c>
      <c r="D868" s="62">
        <v>12</v>
      </c>
      <c r="E868" s="62"/>
      <c r="F868" s="62"/>
      <c r="G868" s="62"/>
      <c r="H868" s="62"/>
      <c r="I868" s="62"/>
      <c r="J868" s="62"/>
      <c r="K868" s="62"/>
      <c r="L868" s="62">
        <v>106</v>
      </c>
      <c r="M868" s="62"/>
      <c r="N868" s="62"/>
      <c r="O868" s="62"/>
      <c r="P868" s="62"/>
      <c r="Q868" s="62"/>
      <c r="R868" s="62"/>
      <c r="S868" s="62">
        <v>87</v>
      </c>
      <c r="T868" s="62">
        <v>30</v>
      </c>
      <c r="U868" s="62"/>
      <c r="V868" s="62"/>
      <c r="W868" s="62"/>
      <c r="X868" s="62"/>
      <c r="Y868" s="62"/>
      <c r="Z868" s="62"/>
      <c r="AA868" s="62"/>
      <c r="AB868" s="62"/>
      <c r="AC868" s="62"/>
      <c r="AD868" s="62">
        <v>260</v>
      </c>
      <c r="AE868" s="62"/>
      <c r="AF868" s="62">
        <v>396</v>
      </c>
      <c r="AG868" s="62"/>
      <c r="AH868" s="62"/>
      <c r="AI868" s="62"/>
      <c r="AJ868" s="62"/>
      <c r="AK868" s="62"/>
      <c r="AL868" s="62">
        <v>453</v>
      </c>
      <c r="AM868" s="62">
        <v>333</v>
      </c>
      <c r="AN868" s="62"/>
      <c r="AO868" s="62"/>
      <c r="AP868" s="62"/>
      <c r="AQ868" s="62">
        <v>10838</v>
      </c>
      <c r="AR868" s="62"/>
      <c r="AS868" s="62"/>
      <c r="AT868" s="62"/>
      <c r="AU868" s="62"/>
      <c r="AV868" s="62"/>
      <c r="AW868" s="62"/>
      <c r="AX868" s="62"/>
      <c r="AY868" s="62"/>
      <c r="AZ868" s="62"/>
      <c r="BA868" s="62">
        <v>90</v>
      </c>
      <c r="BB868" s="62"/>
      <c r="BC868" s="62">
        <v>1129</v>
      </c>
      <c r="BD868" s="62"/>
      <c r="BE868" s="62"/>
      <c r="BF868" s="62"/>
      <c r="BG868" s="62"/>
      <c r="BH868" s="62"/>
      <c r="BI868" s="62"/>
      <c r="BJ868" s="62"/>
      <c r="BK868" s="62"/>
      <c r="BL868" s="62"/>
      <c r="BM868" s="62">
        <v>10</v>
      </c>
      <c r="BN868" s="62"/>
      <c r="BO868" s="62"/>
      <c r="BP868" s="62"/>
      <c r="BQ868" s="62"/>
      <c r="BR868" s="62"/>
      <c r="BS868" s="62">
        <v>1215</v>
      </c>
      <c r="BT868" s="62"/>
      <c r="BU868" s="62"/>
      <c r="BV868" s="62"/>
      <c r="BW868" s="62">
        <v>2</v>
      </c>
      <c r="BX868" s="62"/>
      <c r="BY868" s="62"/>
      <c r="BZ868" s="62"/>
      <c r="CA868" s="62"/>
      <c r="CB868" s="62"/>
      <c r="CC868" s="62"/>
      <c r="CD868" s="62"/>
      <c r="CE868" s="62"/>
      <c r="CF868" s="62"/>
      <c r="CG868" s="62"/>
      <c r="CH868" s="62"/>
    </row>
    <row r="869" spans="1:86" s="11" customFormat="1" ht="15.75" x14ac:dyDescent="0.25">
      <c r="A869" s="314"/>
      <c r="B869" s="62"/>
      <c r="C869" s="62" t="s">
        <v>1304</v>
      </c>
      <c r="D869" s="62">
        <v>1500</v>
      </c>
      <c r="E869" s="62"/>
      <c r="F869" s="62"/>
      <c r="G869" s="62"/>
      <c r="H869" s="62"/>
      <c r="I869" s="62"/>
      <c r="J869" s="62"/>
      <c r="K869" s="62"/>
      <c r="L869" s="62">
        <v>354</v>
      </c>
      <c r="M869" s="62"/>
      <c r="N869" s="62"/>
      <c r="O869" s="62"/>
      <c r="P869" s="62"/>
      <c r="Q869" s="62"/>
      <c r="R869" s="62"/>
      <c r="S869" s="62">
        <v>100</v>
      </c>
      <c r="T869" s="62">
        <v>100</v>
      </c>
      <c r="U869" s="62"/>
      <c r="V869" s="62"/>
      <c r="W869" s="62"/>
      <c r="X869" s="62"/>
      <c r="Y869" s="62"/>
      <c r="Z869" s="62"/>
      <c r="AA869" s="62"/>
      <c r="AB869" s="62"/>
      <c r="AC869" s="62"/>
      <c r="AD869" s="62">
        <v>253</v>
      </c>
      <c r="AE869" s="62"/>
      <c r="AF869" s="62">
        <v>2700</v>
      </c>
      <c r="AG869" s="62"/>
      <c r="AH869" s="62"/>
      <c r="AI869" s="62">
        <v>109</v>
      </c>
      <c r="AJ869" s="62"/>
      <c r="AK869" s="62"/>
      <c r="AL869" s="62">
        <v>200</v>
      </c>
      <c r="AM869" s="62">
        <v>588</v>
      </c>
      <c r="AN869" s="62"/>
      <c r="AO869" s="62"/>
      <c r="AP869" s="62"/>
      <c r="AQ869" s="62"/>
      <c r="AR869" s="62"/>
      <c r="AS869" s="62"/>
      <c r="AT869" s="62"/>
      <c r="AU869" s="62"/>
      <c r="AV869" s="62"/>
      <c r="AW869" s="62"/>
      <c r="AX869" s="62"/>
      <c r="AY869" s="62"/>
      <c r="AZ869" s="62"/>
      <c r="BA869" s="62">
        <v>500</v>
      </c>
      <c r="BB869" s="62"/>
      <c r="BC869" s="62"/>
      <c r="BD869" s="62"/>
      <c r="BE869" s="62">
        <v>3021</v>
      </c>
      <c r="BF869" s="62"/>
      <c r="BG869" s="62"/>
      <c r="BH869" s="62"/>
      <c r="BI869" s="62"/>
      <c r="BJ869" s="62">
        <v>6846</v>
      </c>
      <c r="BK869" s="62"/>
      <c r="BL869" s="62"/>
      <c r="BM869" s="62">
        <v>800</v>
      </c>
      <c r="BN869" s="62"/>
      <c r="BO869" s="62"/>
      <c r="BP869" s="62"/>
      <c r="BQ869" s="62"/>
      <c r="BR869" s="62"/>
      <c r="BS869" s="62">
        <v>351</v>
      </c>
      <c r="BT869" s="62"/>
      <c r="BU869" s="62"/>
      <c r="BV869" s="62"/>
      <c r="BW869" s="62">
        <v>163</v>
      </c>
      <c r="BX869" s="62"/>
      <c r="BY869" s="62"/>
      <c r="BZ869" s="62"/>
      <c r="CA869" s="62"/>
      <c r="CB869" s="62"/>
      <c r="CC869" s="62"/>
      <c r="CD869" s="62"/>
      <c r="CE869" s="62"/>
      <c r="CF869" s="62"/>
      <c r="CG869" s="62"/>
      <c r="CH869" s="62"/>
    </row>
    <row r="870" spans="1:86" s="11" customFormat="1" ht="15.75" x14ac:dyDescent="0.25">
      <c r="A870" s="314"/>
      <c r="B870" s="62" t="s">
        <v>1306</v>
      </c>
      <c r="C870" s="62" t="s">
        <v>1303</v>
      </c>
      <c r="D870" s="62">
        <v>100</v>
      </c>
      <c r="E870" s="62"/>
      <c r="F870" s="62"/>
      <c r="G870" s="62"/>
      <c r="H870" s="62"/>
      <c r="I870" s="62"/>
      <c r="J870" s="62"/>
      <c r="K870" s="62"/>
      <c r="L870" s="62">
        <v>600</v>
      </c>
      <c r="M870" s="62"/>
      <c r="N870" s="62"/>
      <c r="O870" s="62"/>
      <c r="P870" s="62"/>
      <c r="Q870" s="62"/>
      <c r="R870" s="62"/>
      <c r="S870" s="62">
        <v>55</v>
      </c>
      <c r="T870" s="62">
        <v>238</v>
      </c>
      <c r="U870" s="62"/>
      <c r="V870" s="62"/>
      <c r="W870" s="62"/>
      <c r="X870" s="62"/>
      <c r="Y870" s="62"/>
      <c r="Z870" s="62"/>
      <c r="AA870" s="62"/>
      <c r="AB870" s="62"/>
      <c r="AC870" s="62"/>
      <c r="AD870" s="62">
        <v>1498</v>
      </c>
      <c r="AE870" s="62"/>
      <c r="AF870" s="62"/>
      <c r="AG870" s="62"/>
      <c r="AH870" s="62"/>
      <c r="AI870" s="62">
        <v>18</v>
      </c>
      <c r="AJ870" s="62"/>
      <c r="AK870" s="62"/>
      <c r="AL870" s="62">
        <v>1500</v>
      </c>
      <c r="AM870" s="62">
        <v>1500</v>
      </c>
      <c r="AN870" s="62"/>
      <c r="AO870" s="62"/>
      <c r="AP870" s="62"/>
      <c r="AQ870" s="62">
        <v>26771</v>
      </c>
      <c r="AR870" s="62"/>
      <c r="AS870" s="62"/>
      <c r="AT870" s="62"/>
      <c r="AU870" s="62"/>
      <c r="AV870" s="62"/>
      <c r="AW870" s="62"/>
      <c r="AX870" s="62"/>
      <c r="AY870" s="62"/>
      <c r="AZ870" s="62"/>
      <c r="BA870" s="62">
        <v>300</v>
      </c>
      <c r="BB870" s="62"/>
      <c r="BC870" s="62">
        <v>4156</v>
      </c>
      <c r="BD870" s="62"/>
      <c r="BE870" s="62"/>
      <c r="BF870" s="62"/>
      <c r="BG870" s="62"/>
      <c r="BH870" s="62"/>
      <c r="BI870" s="62"/>
      <c r="BJ870" s="62"/>
      <c r="BK870" s="62"/>
      <c r="BL870" s="62"/>
      <c r="BM870" s="62">
        <v>50</v>
      </c>
      <c r="BN870" s="62"/>
      <c r="BO870" s="62"/>
      <c r="BP870" s="62"/>
      <c r="BQ870" s="62">
        <v>403</v>
      </c>
      <c r="BR870" s="62"/>
      <c r="BS870" s="62">
        <v>500</v>
      </c>
      <c r="BT870" s="62"/>
      <c r="BU870" s="62"/>
      <c r="BV870" s="62"/>
      <c r="BW870" s="62">
        <v>15</v>
      </c>
      <c r="BX870" s="62"/>
      <c r="BY870" s="62"/>
      <c r="BZ870" s="62"/>
      <c r="CA870" s="62"/>
      <c r="CB870" s="62"/>
      <c r="CC870" s="62"/>
      <c r="CD870" s="62"/>
      <c r="CE870" s="62"/>
      <c r="CF870" s="62"/>
      <c r="CG870" s="62"/>
      <c r="CH870" s="62"/>
    </row>
    <row r="871" spans="1:86" s="11" customFormat="1" ht="15.75" x14ac:dyDescent="0.25">
      <c r="A871" s="314"/>
      <c r="B871" s="62"/>
      <c r="C871" s="62" t="s">
        <v>1304</v>
      </c>
      <c r="D871" s="62">
        <v>5230</v>
      </c>
      <c r="E871" s="62"/>
      <c r="F871" s="62"/>
      <c r="G871" s="62"/>
      <c r="H871" s="62"/>
      <c r="I871" s="62"/>
      <c r="J871" s="62"/>
      <c r="K871" s="62"/>
      <c r="L871" s="62">
        <v>1400</v>
      </c>
      <c r="M871" s="62"/>
      <c r="N871" s="62"/>
      <c r="O871" s="62"/>
      <c r="P871" s="62"/>
      <c r="Q871" s="62"/>
      <c r="R871" s="62"/>
      <c r="S871" s="62">
        <v>200</v>
      </c>
      <c r="T871" s="62">
        <v>537</v>
      </c>
      <c r="U871" s="62"/>
      <c r="V871" s="62"/>
      <c r="W871" s="62"/>
      <c r="X871" s="62"/>
      <c r="Y871" s="62"/>
      <c r="Z871" s="62"/>
      <c r="AA871" s="62"/>
      <c r="AB871" s="62"/>
      <c r="AC871" s="62"/>
      <c r="AD871" s="62">
        <v>682</v>
      </c>
      <c r="AE871" s="62"/>
      <c r="AF871" s="62"/>
      <c r="AG871" s="62"/>
      <c r="AH871" s="62"/>
      <c r="AI871" s="62">
        <v>2145</v>
      </c>
      <c r="AJ871" s="62"/>
      <c r="AK871" s="62"/>
      <c r="AL871" s="62">
        <v>723</v>
      </c>
      <c r="AM871" s="62">
        <v>1639</v>
      </c>
      <c r="AN871" s="62"/>
      <c r="AO871" s="62"/>
      <c r="AP871" s="62"/>
      <c r="AQ871" s="62"/>
      <c r="AR871" s="62"/>
      <c r="AS871" s="62"/>
      <c r="AT871" s="62"/>
      <c r="AU871" s="62"/>
      <c r="AV871" s="62"/>
      <c r="AW871" s="62"/>
      <c r="AX871" s="62"/>
      <c r="AY871" s="62"/>
      <c r="AZ871" s="62"/>
      <c r="BA871" s="62">
        <v>500</v>
      </c>
      <c r="BB871" s="62"/>
      <c r="BC871" s="62"/>
      <c r="BD871" s="62"/>
      <c r="BE871" s="62">
        <v>11824</v>
      </c>
      <c r="BF871" s="62"/>
      <c r="BG871" s="62"/>
      <c r="BH871" s="62"/>
      <c r="BI871" s="62"/>
      <c r="BJ871" s="62">
        <v>29106</v>
      </c>
      <c r="BK871" s="62"/>
      <c r="BL871" s="62"/>
      <c r="BM871" s="62">
        <v>1250</v>
      </c>
      <c r="BN871" s="62"/>
      <c r="BO871" s="62"/>
      <c r="BP871" s="62"/>
      <c r="BQ871" s="62">
        <v>884</v>
      </c>
      <c r="BR871" s="62"/>
      <c r="BS871" s="62">
        <v>667</v>
      </c>
      <c r="BT871" s="62"/>
      <c r="BU871" s="62"/>
      <c r="BV871" s="62"/>
      <c r="BW871" s="62">
        <v>1185</v>
      </c>
      <c r="BX871" s="62"/>
      <c r="BY871" s="62"/>
      <c r="BZ871" s="62"/>
      <c r="CA871" s="62"/>
      <c r="CB871" s="62"/>
      <c r="CC871" s="62"/>
      <c r="CD871" s="62"/>
      <c r="CE871" s="62"/>
      <c r="CF871" s="62"/>
      <c r="CG871" s="62"/>
      <c r="CH871" s="62"/>
    </row>
    <row r="872" spans="1:86" s="46" customFormat="1" ht="15.75" x14ac:dyDescent="0.25">
      <c r="A872" s="1670" t="s">
        <v>8223</v>
      </c>
      <c r="B872" s="320" t="s">
        <v>1302</v>
      </c>
      <c r="C872" s="320" t="s">
        <v>1303</v>
      </c>
      <c r="D872" s="320">
        <v>527</v>
      </c>
      <c r="E872" s="320"/>
      <c r="F872" s="320"/>
      <c r="G872" s="320"/>
      <c r="H872" s="320"/>
      <c r="I872" s="320"/>
      <c r="J872" s="320"/>
      <c r="K872" s="320"/>
      <c r="L872" s="320">
        <v>121</v>
      </c>
      <c r="M872" s="320"/>
      <c r="N872" s="320"/>
      <c r="O872" s="320"/>
      <c r="P872" s="320"/>
      <c r="Q872" s="320"/>
      <c r="R872" s="320"/>
      <c r="S872" s="320"/>
      <c r="T872" s="320">
        <v>55</v>
      </c>
      <c r="U872" s="320"/>
      <c r="V872" s="320"/>
      <c r="W872" s="320"/>
      <c r="X872" s="320"/>
      <c r="Y872" s="320"/>
      <c r="Z872" s="320"/>
      <c r="AA872" s="320"/>
      <c r="AB872" s="320"/>
      <c r="AC872" s="320"/>
      <c r="AD872" s="320">
        <v>900</v>
      </c>
      <c r="AE872" s="320"/>
      <c r="AF872" s="320"/>
      <c r="AG872" s="320"/>
      <c r="AH872" s="320"/>
      <c r="AI872" s="320"/>
      <c r="AJ872" s="320"/>
      <c r="AK872" s="320"/>
      <c r="AL872" s="320">
        <v>1065</v>
      </c>
      <c r="AM872" s="320">
        <v>2753</v>
      </c>
      <c r="AN872" s="320"/>
      <c r="AO872" s="320"/>
      <c r="AP872" s="320"/>
      <c r="AQ872" s="320">
        <v>37254</v>
      </c>
      <c r="AR872" s="320"/>
      <c r="AS872" s="320"/>
      <c r="AT872" s="320"/>
      <c r="AU872" s="320"/>
      <c r="AV872" s="320"/>
      <c r="AW872" s="320"/>
      <c r="AX872" s="320"/>
      <c r="AY872" s="320"/>
      <c r="AZ872" s="320"/>
      <c r="BA872" s="320">
        <v>500</v>
      </c>
      <c r="BB872" s="320"/>
      <c r="BC872" s="320"/>
      <c r="BD872" s="320"/>
      <c r="BE872" s="320"/>
      <c r="BF872" s="320"/>
      <c r="BG872" s="320"/>
      <c r="BH872" s="320"/>
      <c r="BI872" s="320"/>
      <c r="BJ872" s="320"/>
      <c r="BK872" s="320"/>
      <c r="BL872" s="320"/>
      <c r="BM872" s="320">
        <v>302</v>
      </c>
      <c r="BN872" s="320"/>
      <c r="BO872" s="320">
        <v>60</v>
      </c>
      <c r="BP872" s="320"/>
      <c r="BQ872" s="320">
        <v>723</v>
      </c>
      <c r="BR872" s="320"/>
      <c r="BS872" s="320">
        <v>330</v>
      </c>
      <c r="BT872" s="320"/>
      <c r="BU872" s="320"/>
      <c r="BV872" s="320"/>
      <c r="BW872" s="320">
        <v>204</v>
      </c>
      <c r="BX872" s="320"/>
      <c r="BY872" s="320"/>
      <c r="BZ872" s="320">
        <v>2450</v>
      </c>
      <c r="CA872" s="320">
        <v>47244</v>
      </c>
      <c r="CB872" s="320"/>
      <c r="CC872" s="320"/>
      <c r="CD872" s="320"/>
      <c r="CE872" s="320"/>
      <c r="CF872" s="320"/>
      <c r="CG872" s="320"/>
      <c r="CH872" s="320"/>
    </row>
    <row r="873" spans="1:86" s="46" customFormat="1" ht="15.75" x14ac:dyDescent="0.25">
      <c r="A873" s="1670"/>
      <c r="B873" s="320"/>
      <c r="C873" s="320" t="s">
        <v>1304</v>
      </c>
      <c r="D873" s="320">
        <v>7220</v>
      </c>
      <c r="E873" s="320"/>
      <c r="F873" s="320"/>
      <c r="G873" s="320"/>
      <c r="H873" s="320"/>
      <c r="I873" s="320">
        <v>1465</v>
      </c>
      <c r="J873" s="320"/>
      <c r="K873" s="320"/>
      <c r="L873" s="320">
        <v>410</v>
      </c>
      <c r="M873" s="320"/>
      <c r="N873" s="320"/>
      <c r="O873" s="320"/>
      <c r="P873" s="320"/>
      <c r="Q873" s="320"/>
      <c r="R873" s="320"/>
      <c r="S873" s="320">
        <v>662</v>
      </c>
      <c r="T873" s="320">
        <v>1392</v>
      </c>
      <c r="U873" s="320"/>
      <c r="V873" s="320"/>
      <c r="W873" s="320"/>
      <c r="X873" s="320"/>
      <c r="Y873" s="320">
        <v>291</v>
      </c>
      <c r="Z873" s="320"/>
      <c r="AA873" s="320"/>
      <c r="AB873" s="320"/>
      <c r="AC873" s="320"/>
      <c r="AD873" s="320">
        <v>6563</v>
      </c>
      <c r="AE873" s="320"/>
      <c r="AF873" s="320"/>
      <c r="AG873" s="320"/>
      <c r="AH873" s="320"/>
      <c r="AI873" s="320">
        <v>260</v>
      </c>
      <c r="AJ873" s="320"/>
      <c r="AK873" s="320"/>
      <c r="AL873" s="320">
        <v>5145</v>
      </c>
      <c r="AM873" s="320">
        <v>6984</v>
      </c>
      <c r="AN873" s="320"/>
      <c r="AO873" s="320"/>
      <c r="AP873" s="320"/>
      <c r="AQ873" s="320"/>
      <c r="AR873" s="320"/>
      <c r="AS873" s="320"/>
      <c r="AT873" s="320"/>
      <c r="AU873" s="320"/>
      <c r="AV873" s="320"/>
      <c r="AW873" s="320"/>
      <c r="AX873" s="320"/>
      <c r="AY873" s="320"/>
      <c r="AZ873" s="320"/>
      <c r="BA873" s="320">
        <v>40</v>
      </c>
      <c r="BB873" s="320"/>
      <c r="BC873" s="320"/>
      <c r="BD873" s="320"/>
      <c r="BE873" s="320"/>
      <c r="BF873" s="320"/>
      <c r="BG873" s="320"/>
      <c r="BH873" s="320"/>
      <c r="BI873" s="320"/>
      <c r="BJ873" s="320">
        <v>33969</v>
      </c>
      <c r="BK873" s="320"/>
      <c r="BL873" s="320"/>
      <c r="BM873" s="320">
        <v>255</v>
      </c>
      <c r="BN873" s="320"/>
      <c r="BO873" s="320">
        <v>3442</v>
      </c>
      <c r="BP873" s="320"/>
      <c r="BQ873" s="320">
        <v>1740</v>
      </c>
      <c r="BR873" s="320"/>
      <c r="BS873" s="320">
        <v>6254</v>
      </c>
      <c r="BT873" s="320"/>
      <c r="BU873" s="320"/>
      <c r="BV873" s="320"/>
      <c r="BW873" s="320">
        <v>7000</v>
      </c>
      <c r="BX873" s="320"/>
      <c r="BY873" s="320"/>
      <c r="BZ873" s="320">
        <v>12300</v>
      </c>
      <c r="CA873" s="320">
        <v>95392</v>
      </c>
      <c r="CB873" s="320"/>
      <c r="CC873" s="320"/>
      <c r="CD873" s="320"/>
      <c r="CE873" s="320"/>
      <c r="CF873" s="320"/>
      <c r="CG873" s="320"/>
      <c r="CH873" s="320"/>
    </row>
    <row r="874" spans="1:86" s="46" customFormat="1" ht="15.75" x14ac:dyDescent="0.25">
      <c r="A874" s="1670"/>
      <c r="B874" s="320" t="s">
        <v>1305</v>
      </c>
      <c r="C874" s="320" t="s">
        <v>1303</v>
      </c>
      <c r="D874" s="320">
        <v>5</v>
      </c>
      <c r="E874" s="320"/>
      <c r="F874" s="320"/>
      <c r="G874" s="320"/>
      <c r="H874" s="320"/>
      <c r="I874" s="320"/>
      <c r="J874" s="320"/>
      <c r="K874" s="320"/>
      <c r="L874" s="320">
        <v>3</v>
      </c>
      <c r="M874" s="320"/>
      <c r="N874" s="320"/>
      <c r="O874" s="320"/>
      <c r="P874" s="320"/>
      <c r="Q874" s="320"/>
      <c r="R874" s="320"/>
      <c r="S874" s="320"/>
      <c r="T874" s="320"/>
      <c r="U874" s="320"/>
      <c r="V874" s="320"/>
      <c r="W874" s="320"/>
      <c r="X874" s="320"/>
      <c r="Y874" s="320"/>
      <c r="Z874" s="320"/>
      <c r="AA874" s="320"/>
      <c r="AB874" s="320"/>
      <c r="AC874" s="320"/>
      <c r="AD874" s="320">
        <v>140</v>
      </c>
      <c r="AE874" s="320"/>
      <c r="AF874" s="320"/>
      <c r="AG874" s="320"/>
      <c r="AH874" s="320"/>
      <c r="AI874" s="320"/>
      <c r="AJ874" s="320"/>
      <c r="AK874" s="320"/>
      <c r="AL874" s="320">
        <v>455</v>
      </c>
      <c r="AM874" s="320">
        <v>90</v>
      </c>
      <c r="AN874" s="320"/>
      <c r="AO874" s="320"/>
      <c r="AP874" s="320"/>
      <c r="AQ874" s="320">
        <v>10391</v>
      </c>
      <c r="AR874" s="320"/>
      <c r="AS874" s="320"/>
      <c r="AT874" s="320"/>
      <c r="AU874" s="320"/>
      <c r="AV874" s="320"/>
      <c r="AW874" s="320"/>
      <c r="AX874" s="320"/>
      <c r="AY874" s="320"/>
      <c r="AZ874" s="320"/>
      <c r="BA874" s="320">
        <v>890</v>
      </c>
      <c r="BB874" s="320"/>
      <c r="BC874" s="320"/>
      <c r="BD874" s="320"/>
      <c r="BE874" s="320"/>
      <c r="BF874" s="320"/>
      <c r="BG874" s="320"/>
      <c r="BH874" s="320"/>
      <c r="BI874" s="320"/>
      <c r="BJ874" s="320"/>
      <c r="BK874" s="320"/>
      <c r="BL874" s="320"/>
      <c r="BM874" s="320">
        <v>860</v>
      </c>
      <c r="BN874" s="320"/>
      <c r="BO874" s="320">
        <v>8</v>
      </c>
      <c r="BP874" s="320"/>
      <c r="BQ874" s="320"/>
      <c r="BR874" s="320"/>
      <c r="BS874" s="320">
        <v>265</v>
      </c>
      <c r="BT874" s="320"/>
      <c r="BU874" s="320"/>
      <c r="BV874" s="320"/>
      <c r="BW874" s="320"/>
      <c r="BX874" s="320"/>
      <c r="BY874" s="320"/>
      <c r="BZ874" s="320"/>
      <c r="CA874" s="320">
        <v>13107</v>
      </c>
      <c r="CB874" s="320"/>
      <c r="CC874" s="320"/>
      <c r="CD874" s="320"/>
      <c r="CE874" s="320"/>
      <c r="CF874" s="320"/>
      <c r="CG874" s="320"/>
      <c r="CH874" s="320"/>
    </row>
    <row r="875" spans="1:86" s="46" customFormat="1" ht="15.75" x14ac:dyDescent="0.25">
      <c r="A875" s="321"/>
      <c r="B875" s="320"/>
      <c r="C875" s="320" t="s">
        <v>1304</v>
      </c>
      <c r="D875" s="320">
        <v>1060</v>
      </c>
      <c r="E875" s="320"/>
      <c r="F875" s="320"/>
      <c r="G875" s="320"/>
      <c r="H875" s="320"/>
      <c r="I875" s="320"/>
      <c r="J875" s="320"/>
      <c r="K875" s="320"/>
      <c r="L875" s="320"/>
      <c r="M875" s="320"/>
      <c r="N875" s="320"/>
      <c r="O875" s="320"/>
      <c r="P875" s="320"/>
      <c r="Q875" s="320"/>
      <c r="R875" s="320"/>
      <c r="S875" s="320"/>
      <c r="T875" s="320">
        <v>105</v>
      </c>
      <c r="U875" s="320"/>
      <c r="V875" s="320"/>
      <c r="W875" s="320"/>
      <c r="X875" s="320"/>
      <c r="Y875" s="320">
        <v>10</v>
      </c>
      <c r="Z875" s="320"/>
      <c r="AA875" s="320"/>
      <c r="AB875" s="320"/>
      <c r="AC875" s="320"/>
      <c r="AD875" s="320">
        <v>190</v>
      </c>
      <c r="AE875" s="320"/>
      <c r="AF875" s="320"/>
      <c r="AG875" s="320"/>
      <c r="AH875" s="320"/>
      <c r="AI875" s="320">
        <v>5</v>
      </c>
      <c r="AJ875" s="320"/>
      <c r="AK875" s="320"/>
      <c r="AL875" s="320">
        <v>630</v>
      </c>
      <c r="AM875" s="320">
        <v>930</v>
      </c>
      <c r="AN875" s="320"/>
      <c r="AO875" s="320"/>
      <c r="AP875" s="320"/>
      <c r="AQ875" s="320"/>
      <c r="AR875" s="320"/>
      <c r="AS875" s="320"/>
      <c r="AT875" s="320"/>
      <c r="AU875" s="320"/>
      <c r="AV875" s="320"/>
      <c r="AW875" s="320"/>
      <c r="AX875" s="320"/>
      <c r="AY875" s="320"/>
      <c r="AZ875" s="320"/>
      <c r="BA875" s="320">
        <v>3250</v>
      </c>
      <c r="BB875" s="320"/>
      <c r="BC875" s="320"/>
      <c r="BD875" s="320"/>
      <c r="BE875" s="320"/>
      <c r="BF875" s="320"/>
      <c r="BG875" s="320"/>
      <c r="BH875" s="320"/>
      <c r="BI875" s="320"/>
      <c r="BJ875" s="320">
        <v>11550</v>
      </c>
      <c r="BK875" s="320"/>
      <c r="BL875" s="320"/>
      <c r="BM875" s="320">
        <v>1480</v>
      </c>
      <c r="BN875" s="320"/>
      <c r="BO875" s="320">
        <v>35</v>
      </c>
      <c r="BP875" s="320"/>
      <c r="BQ875" s="320"/>
      <c r="BR875" s="320"/>
      <c r="BS875" s="320">
        <v>880</v>
      </c>
      <c r="BT875" s="320"/>
      <c r="BU875" s="320"/>
      <c r="BV875" s="320"/>
      <c r="BW875" s="320"/>
      <c r="BX875" s="320"/>
      <c r="BY875" s="320"/>
      <c r="BZ875" s="320"/>
      <c r="CA875" s="320">
        <v>20125</v>
      </c>
      <c r="CB875" s="320"/>
      <c r="CC875" s="320"/>
      <c r="CD875" s="320"/>
      <c r="CE875" s="320"/>
      <c r="CF875" s="320"/>
      <c r="CG875" s="320"/>
      <c r="CH875" s="320"/>
    </row>
    <row r="876" spans="1:86" s="46" customFormat="1" ht="15.75" x14ac:dyDescent="0.25">
      <c r="A876" s="321"/>
      <c r="B876" s="320" t="s">
        <v>1306</v>
      </c>
      <c r="C876" s="320" t="s">
        <v>1303</v>
      </c>
      <c r="D876" s="320">
        <v>520</v>
      </c>
      <c r="E876" s="320"/>
      <c r="F876" s="320"/>
      <c r="G876" s="320"/>
      <c r="H876" s="320"/>
      <c r="I876" s="320"/>
      <c r="J876" s="320"/>
      <c r="K876" s="320"/>
      <c r="L876" s="320">
        <v>1100</v>
      </c>
      <c r="M876" s="320"/>
      <c r="N876" s="320"/>
      <c r="O876" s="320"/>
      <c r="P876" s="320"/>
      <c r="Q876" s="320"/>
      <c r="R876" s="320"/>
      <c r="S876" s="320"/>
      <c r="T876" s="320">
        <v>420</v>
      </c>
      <c r="U876" s="320"/>
      <c r="V876" s="320"/>
      <c r="W876" s="320"/>
      <c r="X876" s="320"/>
      <c r="Y876" s="320"/>
      <c r="Z876" s="320"/>
      <c r="AA876" s="320"/>
      <c r="AB876" s="320"/>
      <c r="AC876" s="320"/>
      <c r="AD876" s="320">
        <v>3320</v>
      </c>
      <c r="AE876" s="320"/>
      <c r="AF876" s="320"/>
      <c r="AG876" s="320"/>
      <c r="AH876" s="320"/>
      <c r="AI876" s="320"/>
      <c r="AJ876" s="320"/>
      <c r="AK876" s="320"/>
      <c r="AL876" s="320">
        <v>2640</v>
      </c>
      <c r="AM876" s="320">
        <v>1670</v>
      </c>
      <c r="AN876" s="320"/>
      <c r="AO876" s="320"/>
      <c r="AP876" s="320"/>
      <c r="AQ876" s="320">
        <v>15690</v>
      </c>
      <c r="AR876" s="320"/>
      <c r="AS876" s="320"/>
      <c r="AT876" s="320"/>
      <c r="AU876" s="320"/>
      <c r="AV876" s="320"/>
      <c r="AW876" s="320"/>
      <c r="AX876" s="320"/>
      <c r="AY876" s="320"/>
      <c r="AZ876" s="320"/>
      <c r="BA876" s="320"/>
      <c r="BB876" s="320"/>
      <c r="BC876" s="320"/>
      <c r="BD876" s="320"/>
      <c r="BE876" s="320"/>
      <c r="BF876" s="320"/>
      <c r="BG876" s="320"/>
      <c r="BH876" s="320"/>
      <c r="BI876" s="320"/>
      <c r="BJ876" s="320"/>
      <c r="BK876" s="320"/>
      <c r="BL876" s="320"/>
      <c r="BM876" s="320">
        <v>1800</v>
      </c>
      <c r="BN876" s="320"/>
      <c r="BO876" s="320">
        <v>15</v>
      </c>
      <c r="BP876" s="320"/>
      <c r="BQ876" s="320"/>
      <c r="BR876" s="320"/>
      <c r="BS876" s="320">
        <v>906</v>
      </c>
      <c r="BT876" s="320"/>
      <c r="BU876" s="320"/>
      <c r="BV876" s="320"/>
      <c r="BW876" s="320">
        <v>15</v>
      </c>
      <c r="BX876" s="320"/>
      <c r="BY876" s="320"/>
      <c r="BZ876" s="320"/>
      <c r="CA876" s="320">
        <v>28096</v>
      </c>
      <c r="CB876" s="320"/>
      <c r="CC876" s="320"/>
      <c r="CD876" s="320"/>
      <c r="CE876" s="320"/>
      <c r="CF876" s="320"/>
      <c r="CG876" s="320"/>
      <c r="CH876" s="320"/>
    </row>
    <row r="877" spans="1:86" s="46" customFormat="1" ht="15.75" x14ac:dyDescent="0.25">
      <c r="A877" s="321"/>
      <c r="B877" s="320"/>
      <c r="C877" s="320" t="s">
        <v>1304</v>
      </c>
      <c r="D877" s="320">
        <v>12450</v>
      </c>
      <c r="E877" s="320"/>
      <c r="F877" s="320"/>
      <c r="G877" s="320"/>
      <c r="H877" s="320"/>
      <c r="I877" s="320"/>
      <c r="J877" s="320"/>
      <c r="K877" s="320"/>
      <c r="L877" s="320">
        <v>1450</v>
      </c>
      <c r="M877" s="320"/>
      <c r="N877" s="320"/>
      <c r="O877" s="320"/>
      <c r="P877" s="320"/>
      <c r="Q877" s="320"/>
      <c r="R877" s="320"/>
      <c r="S877" s="320">
        <v>110</v>
      </c>
      <c r="T877" s="320">
        <v>204</v>
      </c>
      <c r="U877" s="320"/>
      <c r="V877" s="320"/>
      <c r="W877" s="320"/>
      <c r="X877" s="320"/>
      <c r="Y877" s="320">
        <v>385</v>
      </c>
      <c r="Z877" s="320"/>
      <c r="AA877" s="320"/>
      <c r="AB877" s="320"/>
      <c r="AC877" s="320"/>
      <c r="AD877" s="320">
        <v>4390</v>
      </c>
      <c r="AE877" s="320"/>
      <c r="AF877" s="320"/>
      <c r="AG877" s="320"/>
      <c r="AH877" s="320"/>
      <c r="AI877" s="320">
        <v>3590</v>
      </c>
      <c r="AJ877" s="320"/>
      <c r="AK877" s="320"/>
      <c r="AL877" s="320">
        <v>3850</v>
      </c>
      <c r="AM877" s="320">
        <v>3540</v>
      </c>
      <c r="AN877" s="320"/>
      <c r="AO877" s="320"/>
      <c r="AP877" s="320"/>
      <c r="AQ877" s="320"/>
      <c r="AR877" s="320"/>
      <c r="AS877" s="320"/>
      <c r="AT877" s="320"/>
      <c r="AU877" s="320"/>
      <c r="AV877" s="320"/>
      <c r="AW877" s="320"/>
      <c r="AX877" s="320"/>
      <c r="AY877" s="320"/>
      <c r="AZ877" s="320"/>
      <c r="BA877" s="320"/>
      <c r="BB877" s="320"/>
      <c r="BC877" s="320"/>
      <c r="BD877" s="320"/>
      <c r="BE877" s="320"/>
      <c r="BF877" s="320"/>
      <c r="BG877" s="320"/>
      <c r="BH877" s="320"/>
      <c r="BI877" s="320"/>
      <c r="BJ877" s="320">
        <v>25550</v>
      </c>
      <c r="BK877" s="320"/>
      <c r="BL877" s="320"/>
      <c r="BM877" s="320">
        <v>2300</v>
      </c>
      <c r="BN877" s="320"/>
      <c r="BO877" s="320">
        <v>1650</v>
      </c>
      <c r="BP877" s="320"/>
      <c r="BQ877" s="320"/>
      <c r="BR877" s="320"/>
      <c r="BS877" s="320">
        <v>2250</v>
      </c>
      <c r="BT877" s="320"/>
      <c r="BU877" s="320"/>
      <c r="BV877" s="320"/>
      <c r="BW877" s="320">
        <v>2040</v>
      </c>
      <c r="BX877" s="320"/>
      <c r="BY877" s="320"/>
      <c r="BZ877" s="320"/>
      <c r="CA877" s="320">
        <v>63759</v>
      </c>
      <c r="CB877" s="320"/>
      <c r="CC877" s="320"/>
      <c r="CD877" s="320"/>
      <c r="CE877" s="320"/>
      <c r="CF877" s="320"/>
      <c r="CG877" s="320"/>
      <c r="CH877" s="320"/>
    </row>
    <row r="878" spans="1:86" s="46" customFormat="1" ht="15.75" x14ac:dyDescent="0.25">
      <c r="A878" s="321"/>
      <c r="B878" s="320" t="s">
        <v>1307</v>
      </c>
      <c r="C878" s="320" t="s">
        <v>1303</v>
      </c>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c r="AA878" s="320"/>
      <c r="AB878" s="320"/>
      <c r="AC878" s="320"/>
      <c r="AD878" s="320"/>
      <c r="AE878" s="320"/>
      <c r="AF878" s="320"/>
      <c r="AG878" s="320"/>
      <c r="AH878" s="320"/>
      <c r="AI878" s="320"/>
      <c r="AJ878" s="320"/>
      <c r="AK878" s="320"/>
      <c r="AL878" s="320"/>
      <c r="AM878" s="320"/>
      <c r="AN878" s="320"/>
      <c r="AO878" s="320"/>
      <c r="AP878" s="320"/>
      <c r="AQ878" s="320"/>
      <c r="AR878" s="320"/>
      <c r="AS878" s="320"/>
      <c r="AT878" s="320"/>
      <c r="AU878" s="320"/>
      <c r="AV878" s="320"/>
      <c r="AW878" s="320"/>
      <c r="AX878" s="320"/>
      <c r="AY878" s="320"/>
      <c r="AZ878" s="320"/>
      <c r="BA878" s="320"/>
      <c r="BB878" s="320"/>
      <c r="BC878" s="320"/>
      <c r="BD878" s="320"/>
      <c r="BE878" s="320"/>
      <c r="BF878" s="320"/>
      <c r="BG878" s="320"/>
      <c r="BH878" s="320"/>
      <c r="BI878" s="320"/>
      <c r="BJ878" s="320"/>
      <c r="BK878" s="320"/>
      <c r="BL878" s="320"/>
      <c r="BM878" s="320"/>
      <c r="BN878" s="320"/>
      <c r="BO878" s="320"/>
      <c r="BP878" s="320"/>
      <c r="BQ878" s="320"/>
      <c r="BR878" s="320"/>
      <c r="BS878" s="320"/>
      <c r="BT878" s="320"/>
      <c r="BU878" s="320"/>
      <c r="BV878" s="320"/>
      <c r="BW878" s="320"/>
      <c r="BX878" s="320"/>
      <c r="BY878" s="320"/>
      <c r="BZ878" s="320"/>
      <c r="CA878" s="320"/>
      <c r="CB878" s="320"/>
      <c r="CC878" s="320"/>
      <c r="CD878" s="320"/>
      <c r="CE878" s="320"/>
      <c r="CF878" s="320"/>
      <c r="CG878" s="320"/>
      <c r="CH878" s="320"/>
    </row>
    <row r="879" spans="1:86" s="11" customFormat="1" ht="15.75" x14ac:dyDescent="0.25">
      <c r="A879" s="314"/>
      <c r="B879" s="62"/>
      <c r="C879" s="62" t="s">
        <v>1304</v>
      </c>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v>18525</v>
      </c>
      <c r="CB879" s="62"/>
      <c r="CC879" s="62"/>
      <c r="CD879" s="62"/>
      <c r="CE879" s="62"/>
      <c r="CF879" s="62"/>
      <c r="CG879" s="62"/>
      <c r="CH879" s="62"/>
    </row>
    <row r="880" spans="1:86" s="11" customFormat="1" ht="15.75" x14ac:dyDescent="0.25">
      <c r="A880" s="353" t="s">
        <v>8916</v>
      </c>
      <c r="B880" s="57" t="s">
        <v>1302</v>
      </c>
      <c r="C880" s="57" t="s">
        <v>1303</v>
      </c>
      <c r="D880" s="57">
        <v>3408</v>
      </c>
      <c r="E880" s="57">
        <v>13620</v>
      </c>
      <c r="F880" s="57"/>
      <c r="G880" s="57">
        <v>10224</v>
      </c>
      <c r="H880" s="57">
        <v>3408</v>
      </c>
      <c r="I880" s="57"/>
      <c r="J880" s="57"/>
      <c r="K880" s="57"/>
      <c r="L880" s="57">
        <v>1716</v>
      </c>
      <c r="M880" s="57">
        <v>4812</v>
      </c>
      <c r="N880" s="57">
        <v>10224</v>
      </c>
      <c r="O880" s="57">
        <v>3408</v>
      </c>
      <c r="P880" s="57">
        <v>3408</v>
      </c>
      <c r="Q880" s="57">
        <v>4260</v>
      </c>
      <c r="R880" s="57">
        <v>3408</v>
      </c>
      <c r="S880" s="57"/>
      <c r="T880" s="57"/>
      <c r="U880" s="57"/>
      <c r="V880" s="57"/>
      <c r="W880" s="57"/>
      <c r="X880" s="57"/>
      <c r="Y880" s="57"/>
      <c r="Z880" s="57"/>
      <c r="AA880" s="57"/>
      <c r="AB880" s="57"/>
      <c r="AC880" s="57"/>
      <c r="AD880" s="57"/>
      <c r="AE880" s="57">
        <v>3408</v>
      </c>
      <c r="AF880" s="57"/>
      <c r="AG880" s="57">
        <v>3408</v>
      </c>
      <c r="AH880" s="57"/>
      <c r="AI880" s="57"/>
      <c r="AJ880" s="57"/>
      <c r="AK880" s="57">
        <v>4212</v>
      </c>
      <c r="AL880" s="57">
        <v>6816</v>
      </c>
      <c r="AM880" s="57">
        <v>3408</v>
      </c>
      <c r="AN880" s="57"/>
      <c r="AO880" s="57"/>
      <c r="AP880" s="57"/>
      <c r="AQ880" s="57">
        <v>6816</v>
      </c>
      <c r="AR880" s="57"/>
      <c r="AS880" s="57"/>
      <c r="AT880" s="57">
        <v>3408</v>
      </c>
      <c r="AU880" s="57"/>
      <c r="AV880" s="57"/>
      <c r="AW880" s="57"/>
      <c r="AX880" s="57">
        <v>2004</v>
      </c>
      <c r="AY880" s="57"/>
      <c r="AZ880" s="57"/>
      <c r="BA880" s="57"/>
      <c r="BB880" s="57"/>
      <c r="BC880" s="57"/>
      <c r="BD880" s="57"/>
      <c r="BE880" s="57">
        <v>2048</v>
      </c>
      <c r="BF880" s="57">
        <v>3408</v>
      </c>
      <c r="BG880" s="57"/>
      <c r="BH880" s="57">
        <v>5352</v>
      </c>
      <c r="BI880" s="57"/>
      <c r="BJ880" s="57"/>
      <c r="BK880" s="57"/>
      <c r="BL880" s="57"/>
      <c r="BM880" s="57">
        <v>6816</v>
      </c>
      <c r="BN880" s="57"/>
      <c r="BO880" s="57"/>
      <c r="BP880" s="57"/>
      <c r="BQ880" s="57"/>
      <c r="BR880" s="57"/>
      <c r="BS880" s="57"/>
      <c r="BT880" s="57"/>
      <c r="BU880" s="57"/>
      <c r="BV880" s="57"/>
      <c r="BW880" s="57"/>
      <c r="BX880" s="57"/>
      <c r="BY880" s="57"/>
      <c r="BZ880" s="62"/>
      <c r="CA880" s="62"/>
      <c r="CB880" s="62"/>
      <c r="CC880" s="62"/>
      <c r="CD880" s="62"/>
      <c r="CE880" s="62"/>
      <c r="CF880" s="62"/>
      <c r="CG880" s="62"/>
      <c r="CH880" s="62"/>
    </row>
    <row r="881" spans="1:86" s="11" customFormat="1" ht="15.75" x14ac:dyDescent="0.25">
      <c r="A881" s="314"/>
      <c r="B881" s="57"/>
      <c r="C881" s="57" t="s">
        <v>1304</v>
      </c>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c r="BE881" s="57"/>
      <c r="BF881" s="57"/>
      <c r="BG881" s="57"/>
      <c r="BH881" s="57"/>
      <c r="BI881" s="57"/>
      <c r="BJ881" s="57"/>
      <c r="BK881" s="57"/>
      <c r="BL881" s="57"/>
      <c r="BM881" s="57"/>
      <c r="BN881" s="57"/>
      <c r="BO881" s="57"/>
      <c r="BP881" s="57"/>
      <c r="BQ881" s="57"/>
      <c r="BR881" s="57"/>
      <c r="BS881" s="57"/>
      <c r="BT881" s="57"/>
      <c r="BU881" s="57"/>
      <c r="BV881" s="57"/>
      <c r="BW881" s="57"/>
      <c r="BX881" s="57"/>
      <c r="BY881" s="57"/>
      <c r="BZ881" s="62"/>
      <c r="CA881" s="62"/>
      <c r="CB881" s="62"/>
      <c r="CC881" s="62"/>
      <c r="CD881" s="62"/>
      <c r="CE881" s="62"/>
      <c r="CF881" s="62"/>
      <c r="CG881" s="62"/>
      <c r="CH881" s="62"/>
    </row>
    <row r="882" spans="1:86" s="11" customFormat="1" ht="15.75" x14ac:dyDescent="0.25">
      <c r="A882" s="353"/>
      <c r="B882" s="57" t="s">
        <v>1305</v>
      </c>
      <c r="C882" s="57" t="s">
        <v>1303</v>
      </c>
      <c r="D882" s="57">
        <v>100</v>
      </c>
      <c r="E882" s="57">
        <v>14</v>
      </c>
      <c r="F882" s="57"/>
      <c r="G882" s="57">
        <v>5</v>
      </c>
      <c r="H882" s="57">
        <v>4</v>
      </c>
      <c r="I882" s="57"/>
      <c r="J882" s="57"/>
      <c r="K882" s="57"/>
      <c r="L882" s="57">
        <v>1</v>
      </c>
      <c r="M882" s="57">
        <v>4</v>
      </c>
      <c r="N882" s="57">
        <v>4</v>
      </c>
      <c r="O882" s="57">
        <v>2</v>
      </c>
      <c r="P882" s="57">
        <v>240</v>
      </c>
      <c r="Q882" s="57">
        <v>840</v>
      </c>
      <c r="R882" s="57"/>
      <c r="S882" s="57"/>
      <c r="T882" s="57"/>
      <c r="U882" s="57"/>
      <c r="V882" s="57"/>
      <c r="W882" s="57"/>
      <c r="X882" s="57"/>
      <c r="Y882" s="57"/>
      <c r="Z882" s="57"/>
      <c r="AA882" s="57"/>
      <c r="AB882" s="57"/>
      <c r="AC882" s="57"/>
      <c r="AD882" s="57"/>
      <c r="AE882" s="57">
        <v>360</v>
      </c>
      <c r="AF882" s="57"/>
      <c r="AG882" s="57">
        <v>3</v>
      </c>
      <c r="AH882" s="57"/>
      <c r="AI882" s="57"/>
      <c r="AJ882" s="57"/>
      <c r="AK882" s="57"/>
      <c r="AL882" s="57">
        <v>480</v>
      </c>
      <c r="AM882" s="57"/>
      <c r="AN882" s="57"/>
      <c r="AO882" s="57"/>
      <c r="AP882" s="57"/>
      <c r="AQ882" s="57">
        <v>841</v>
      </c>
      <c r="AR882" s="57"/>
      <c r="AS882" s="57"/>
      <c r="AT882" s="57">
        <v>3</v>
      </c>
      <c r="AU882" s="57"/>
      <c r="AV882" s="57"/>
      <c r="AW882" s="57"/>
      <c r="AX882" s="57">
        <v>14</v>
      </c>
      <c r="AY882" s="57"/>
      <c r="AZ882" s="57"/>
      <c r="BA882" s="57"/>
      <c r="BB882" s="57"/>
      <c r="BC882" s="57"/>
      <c r="BD882" s="57"/>
      <c r="BE882" s="57"/>
      <c r="BF882" s="57"/>
      <c r="BG882" s="57"/>
      <c r="BH882" s="57"/>
      <c r="BI882" s="57"/>
      <c r="BJ882" s="57"/>
      <c r="BK882" s="57"/>
      <c r="BL882" s="57"/>
      <c r="BM882" s="57"/>
      <c r="BN882" s="57"/>
      <c r="BO882" s="57"/>
      <c r="BP882" s="57"/>
      <c r="BQ882" s="57"/>
      <c r="BR882" s="57"/>
      <c r="BS882" s="57"/>
      <c r="BT882" s="57"/>
      <c r="BU882" s="57"/>
      <c r="BV882" s="57">
        <v>334</v>
      </c>
      <c r="BW882" s="57"/>
      <c r="BX882" s="57"/>
      <c r="BY882" s="57"/>
      <c r="BZ882" s="62"/>
      <c r="CA882" s="62"/>
      <c r="CB882" s="62"/>
      <c r="CC882" s="62"/>
      <c r="CD882" s="62"/>
      <c r="CE882" s="62"/>
      <c r="CF882" s="62"/>
      <c r="CG882" s="62"/>
      <c r="CH882" s="62"/>
    </row>
    <row r="883" spans="1:86" s="11" customFormat="1" ht="15.75" x14ac:dyDescent="0.25">
      <c r="A883" s="353"/>
      <c r="B883" s="57"/>
      <c r="C883" s="57" t="s">
        <v>1304</v>
      </c>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c r="BE883" s="57"/>
      <c r="BF883" s="57"/>
      <c r="BG883" s="57"/>
      <c r="BH883" s="57"/>
      <c r="BI883" s="57"/>
      <c r="BJ883" s="57"/>
      <c r="BK883" s="57"/>
      <c r="BL883" s="57"/>
      <c r="BM883" s="57"/>
      <c r="BN883" s="57"/>
      <c r="BO883" s="57"/>
      <c r="BP883" s="57"/>
      <c r="BQ883" s="57"/>
      <c r="BR883" s="57"/>
      <c r="BS883" s="57"/>
      <c r="BT883" s="57"/>
      <c r="BU883" s="57"/>
      <c r="BV883" s="57"/>
      <c r="BW883" s="57"/>
      <c r="BX883" s="57"/>
      <c r="BY883" s="57"/>
      <c r="BZ883" s="62"/>
      <c r="CA883" s="62"/>
      <c r="CB883" s="62"/>
      <c r="CC883" s="62"/>
      <c r="CD883" s="62"/>
      <c r="CE883" s="62"/>
      <c r="CF883" s="62"/>
      <c r="CG883" s="62"/>
      <c r="CH883" s="62"/>
    </row>
    <row r="884" spans="1:86" s="11" customFormat="1" ht="15.75" x14ac:dyDescent="0.25">
      <c r="A884" s="353"/>
      <c r="B884" s="57" t="s">
        <v>1306</v>
      </c>
      <c r="C884" s="57" t="s">
        <v>1303</v>
      </c>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c r="BE884" s="57"/>
      <c r="BF884" s="57"/>
      <c r="BG884" s="57"/>
      <c r="BH884" s="57"/>
      <c r="BI884" s="57"/>
      <c r="BJ884" s="57"/>
      <c r="BK884" s="57"/>
      <c r="BL884" s="57"/>
      <c r="BM884" s="57"/>
      <c r="BN884" s="57"/>
      <c r="BO884" s="57"/>
      <c r="BP884" s="57"/>
      <c r="BQ884" s="57"/>
      <c r="BR884" s="57"/>
      <c r="BS884" s="57"/>
      <c r="BT884" s="57"/>
      <c r="BU884" s="57"/>
      <c r="BV884" s="57"/>
      <c r="BW884" s="57"/>
      <c r="BX884" s="57"/>
      <c r="BY884" s="57"/>
      <c r="BZ884" s="62"/>
      <c r="CA884" s="62"/>
      <c r="CB884" s="62"/>
      <c r="CC884" s="62"/>
      <c r="CD884" s="62"/>
      <c r="CE884" s="62"/>
      <c r="CF884" s="62"/>
      <c r="CG884" s="62"/>
      <c r="CH884" s="62"/>
    </row>
    <row r="885" spans="1:86" s="11" customFormat="1" ht="15.75" x14ac:dyDescent="0.25">
      <c r="A885" s="353"/>
      <c r="B885" s="57"/>
      <c r="C885" s="57" t="s">
        <v>1304</v>
      </c>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v>13024</v>
      </c>
      <c r="BN885" s="57"/>
      <c r="BO885" s="57"/>
      <c r="BP885" s="57"/>
      <c r="BQ885" s="57"/>
      <c r="BR885" s="57"/>
      <c r="BS885" s="57"/>
      <c r="BT885" s="57"/>
      <c r="BU885" s="57"/>
      <c r="BV885" s="57"/>
      <c r="BW885" s="57"/>
      <c r="BX885" s="57"/>
      <c r="BY885" s="57"/>
      <c r="BZ885" s="62"/>
      <c r="CA885" s="62"/>
      <c r="CB885" s="62"/>
      <c r="CC885" s="62"/>
      <c r="CD885" s="62"/>
      <c r="CE885" s="62"/>
      <c r="CF885" s="62"/>
      <c r="CG885" s="62"/>
      <c r="CH885" s="62"/>
    </row>
    <row r="886" spans="1:86" s="11" customFormat="1" ht="15.75" x14ac:dyDescent="0.25">
      <c r="A886" s="314"/>
      <c r="B886" s="62" t="s">
        <v>1302</v>
      </c>
      <c r="C886" s="62" t="s">
        <v>1303</v>
      </c>
      <c r="D886" s="62">
        <v>100</v>
      </c>
      <c r="E886" s="62"/>
      <c r="F886" s="62">
        <v>350</v>
      </c>
      <c r="G886" s="62"/>
      <c r="H886" s="62"/>
      <c r="I886" s="62"/>
      <c r="J886" s="62"/>
      <c r="K886" s="62"/>
      <c r="L886" s="62">
        <v>100</v>
      </c>
      <c r="M886" s="62"/>
      <c r="N886" s="62"/>
      <c r="O886" s="62"/>
      <c r="P886" s="62"/>
      <c r="Q886" s="62"/>
      <c r="R886" s="62"/>
      <c r="S886" s="62">
        <v>160</v>
      </c>
      <c r="T886" s="62"/>
      <c r="U886" s="62"/>
      <c r="V886" s="62"/>
      <c r="W886" s="62"/>
      <c r="X886" s="62"/>
      <c r="Y886" s="62"/>
      <c r="Z886" s="62"/>
      <c r="AA886" s="62"/>
      <c r="AB886" s="62"/>
      <c r="AC886" s="62"/>
      <c r="AD886" s="62">
        <v>200</v>
      </c>
      <c r="AE886" s="62"/>
      <c r="AF886" s="62"/>
      <c r="AG886" s="62"/>
      <c r="AH886" s="62"/>
      <c r="AI886" s="62"/>
      <c r="AJ886" s="62"/>
      <c r="AK886" s="62"/>
      <c r="AL886" s="62">
        <v>250</v>
      </c>
      <c r="AM886" s="62">
        <v>100</v>
      </c>
      <c r="AN886" s="62"/>
      <c r="AO886" s="62"/>
      <c r="AP886" s="62"/>
      <c r="AQ886" s="62">
        <v>3600</v>
      </c>
      <c r="AR886" s="62"/>
      <c r="AS886" s="62"/>
      <c r="AT886" s="62"/>
      <c r="AU886" s="62">
        <v>300</v>
      </c>
      <c r="AV886" s="62"/>
      <c r="AW886" s="62"/>
      <c r="AX886" s="62"/>
      <c r="AY886" s="62"/>
      <c r="AZ886" s="62"/>
      <c r="BA886" s="62"/>
      <c r="BB886" s="62"/>
      <c r="BC886" s="62">
        <v>400</v>
      </c>
      <c r="BD886" s="62"/>
      <c r="BE886" s="62"/>
      <c r="BF886" s="62"/>
      <c r="BG886" s="62"/>
      <c r="BH886" s="62"/>
      <c r="BI886" s="62"/>
      <c r="BJ886" s="62"/>
      <c r="BK886" s="62"/>
      <c r="BL886" s="62"/>
      <c r="BM886" s="62"/>
      <c r="BN886" s="62"/>
      <c r="BO886" s="62"/>
      <c r="BP886" s="62">
        <v>500</v>
      </c>
      <c r="BQ886" s="62"/>
      <c r="BR886" s="62"/>
      <c r="BS886" s="62">
        <v>100</v>
      </c>
      <c r="BT886" s="62"/>
      <c r="BU886" s="62"/>
      <c r="BV886" s="62"/>
      <c r="BW886" s="62">
        <v>100</v>
      </c>
      <c r="BX886" s="62"/>
      <c r="BY886" s="62"/>
      <c r="BZ886" s="62"/>
      <c r="CA886" s="62"/>
      <c r="CB886" s="62"/>
      <c r="CC886" s="62"/>
      <c r="CD886" s="62"/>
      <c r="CE886" s="62"/>
      <c r="CF886" s="62"/>
      <c r="CG886" s="62"/>
      <c r="CH886" s="62"/>
    </row>
    <row r="887" spans="1:86" s="11" customFormat="1" ht="31.5" x14ac:dyDescent="0.25">
      <c r="A887" s="314" t="s">
        <v>8924</v>
      </c>
      <c r="B887" s="62"/>
      <c r="C887" s="62" t="s">
        <v>1304</v>
      </c>
      <c r="D887" s="62">
        <v>4000</v>
      </c>
      <c r="E887" s="62"/>
      <c r="F887" s="62">
        <v>1000</v>
      </c>
      <c r="G887" s="62"/>
      <c r="H887" s="62"/>
      <c r="I887" s="62">
        <v>1500</v>
      </c>
      <c r="J887" s="62"/>
      <c r="K887" s="62"/>
      <c r="L887" s="62">
        <v>900</v>
      </c>
      <c r="M887" s="62"/>
      <c r="N887" s="62"/>
      <c r="O887" s="62"/>
      <c r="P887" s="62"/>
      <c r="Q887" s="62"/>
      <c r="R887" s="62"/>
      <c r="S887" s="62">
        <v>800</v>
      </c>
      <c r="T887" s="62"/>
      <c r="U887" s="62"/>
      <c r="V887" s="62"/>
      <c r="W887" s="62"/>
      <c r="X887" s="62"/>
      <c r="Y887" s="62"/>
      <c r="Z887" s="62"/>
      <c r="AA887" s="62"/>
      <c r="AB887" s="62"/>
      <c r="AC887" s="62"/>
      <c r="AD887" s="62">
        <v>900</v>
      </c>
      <c r="AE887" s="62"/>
      <c r="AF887" s="62"/>
      <c r="AG887" s="62"/>
      <c r="AH887" s="62"/>
      <c r="AI887" s="62"/>
      <c r="AJ887" s="62"/>
      <c r="AK887" s="62"/>
      <c r="AL887" s="62">
        <v>1300</v>
      </c>
      <c r="AM887" s="62">
        <v>1000</v>
      </c>
      <c r="AN887" s="62"/>
      <c r="AO887" s="62"/>
      <c r="AP887" s="62"/>
      <c r="AQ887" s="62"/>
      <c r="AR887" s="62"/>
      <c r="AS887" s="62"/>
      <c r="AT887" s="62"/>
      <c r="AU887" s="62">
        <v>3000</v>
      </c>
      <c r="AV887" s="62">
        <v>6100</v>
      </c>
      <c r="AW887" s="62"/>
      <c r="AX887" s="62"/>
      <c r="AY887" s="62"/>
      <c r="AZ887" s="62"/>
      <c r="BA887" s="62"/>
      <c r="BB887" s="62"/>
      <c r="BC887" s="62"/>
      <c r="BD887" s="62"/>
      <c r="BE887" s="62">
        <v>5500</v>
      </c>
      <c r="BF887" s="62">
        <v>500</v>
      </c>
      <c r="BG887" s="62"/>
      <c r="BH887" s="62"/>
      <c r="BI887" s="62"/>
      <c r="BJ887" s="62">
        <v>7000</v>
      </c>
      <c r="BK887" s="62"/>
      <c r="BL887" s="62"/>
      <c r="BM887" s="62"/>
      <c r="BN887" s="62"/>
      <c r="BO887" s="62"/>
      <c r="BP887" s="62">
        <v>5500</v>
      </c>
      <c r="BQ887" s="62"/>
      <c r="BR887" s="62"/>
      <c r="BS887" s="62">
        <v>1000</v>
      </c>
      <c r="BT887" s="62"/>
      <c r="BU887" s="62"/>
      <c r="BV887" s="62"/>
      <c r="BW887" s="62">
        <v>600</v>
      </c>
      <c r="BX887" s="62"/>
      <c r="BY887" s="62"/>
      <c r="BZ887" s="62"/>
      <c r="CA887" s="62"/>
      <c r="CB887" s="62"/>
      <c r="CC887" s="62"/>
      <c r="CD887" s="62"/>
      <c r="CE887" s="62"/>
      <c r="CF887" s="62"/>
      <c r="CG887" s="62"/>
      <c r="CH887" s="62"/>
    </row>
    <row r="888" spans="1:86" s="11" customFormat="1" ht="15.75" x14ac:dyDescent="0.25">
      <c r="A888" s="314"/>
      <c r="B888" s="62" t="s">
        <v>1305</v>
      </c>
      <c r="C888" s="62" t="s">
        <v>1303</v>
      </c>
      <c r="D888" s="62"/>
      <c r="E888" s="62"/>
      <c r="F888" s="62">
        <v>200</v>
      </c>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v>200</v>
      </c>
      <c r="AM888" s="62">
        <v>300</v>
      </c>
      <c r="AN888" s="62"/>
      <c r="AO888" s="62"/>
      <c r="AP888" s="62"/>
      <c r="AQ888" s="62"/>
      <c r="AR888" s="62"/>
      <c r="AS888" s="62"/>
      <c r="AT888" s="62"/>
      <c r="AU888" s="62"/>
      <c r="AV888" s="62"/>
      <c r="AW888" s="62"/>
      <c r="AX888" s="62"/>
      <c r="AY888" s="62"/>
      <c r="AZ888" s="62"/>
      <c r="BA888" s="62"/>
      <c r="BB888" s="62"/>
      <c r="BC888" s="62">
        <v>300</v>
      </c>
      <c r="BD888" s="62"/>
      <c r="BE888" s="62"/>
      <c r="BF888" s="62"/>
      <c r="BG888" s="62"/>
      <c r="BH888" s="62"/>
      <c r="BI888" s="62"/>
      <c r="BJ888" s="62"/>
      <c r="BK888" s="62"/>
      <c r="BL888" s="62"/>
      <c r="BM888" s="62"/>
      <c r="BN888" s="62"/>
      <c r="BO888" s="62"/>
      <c r="BP888" s="62"/>
      <c r="BQ888" s="62"/>
      <c r="BR888" s="62"/>
      <c r="BS888" s="62">
        <v>300</v>
      </c>
      <c r="BT888" s="62"/>
      <c r="BU888" s="62"/>
      <c r="BV888" s="62"/>
      <c r="BW888" s="62"/>
      <c r="BX888" s="62"/>
      <c r="BY888" s="62"/>
      <c r="BZ888" s="62"/>
      <c r="CA888" s="62"/>
      <c r="CB888" s="62"/>
      <c r="CC888" s="62"/>
      <c r="CD888" s="62"/>
      <c r="CE888" s="62"/>
      <c r="CF888" s="62"/>
      <c r="CG888" s="62"/>
      <c r="CH888" s="62"/>
    </row>
    <row r="889" spans="1:86" s="11" customFormat="1" ht="15.75" x14ac:dyDescent="0.25">
      <c r="A889" s="314"/>
      <c r="B889" s="62"/>
      <c r="C889" s="62" t="s">
        <v>1304</v>
      </c>
      <c r="D889" s="62"/>
      <c r="E889" s="62"/>
      <c r="F889" s="62">
        <v>1500</v>
      </c>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v>1000</v>
      </c>
      <c r="AM889" s="62">
        <v>1100</v>
      </c>
      <c r="AN889" s="62"/>
      <c r="AO889" s="62"/>
      <c r="AP889" s="62"/>
      <c r="AQ889" s="62">
        <v>6400</v>
      </c>
      <c r="AR889" s="62"/>
      <c r="AS889" s="62"/>
      <c r="AT889" s="62"/>
      <c r="AU889" s="62"/>
      <c r="AV889" s="62"/>
      <c r="AW889" s="62"/>
      <c r="AX889" s="62"/>
      <c r="AY889" s="62"/>
      <c r="AZ889" s="62"/>
      <c r="BA889" s="62"/>
      <c r="BB889" s="62"/>
      <c r="BC889" s="62"/>
      <c r="BD889" s="62"/>
      <c r="BE889" s="62">
        <v>2700</v>
      </c>
      <c r="BF889" s="62">
        <v>300</v>
      </c>
      <c r="BG889" s="62"/>
      <c r="BH889" s="62"/>
      <c r="BI889" s="62"/>
      <c r="BJ889" s="62">
        <v>8000</v>
      </c>
      <c r="BK889" s="62"/>
      <c r="BL889" s="62"/>
      <c r="BM889" s="62"/>
      <c r="BN889" s="62"/>
      <c r="BO889" s="62"/>
      <c r="BP889" s="62"/>
      <c r="BQ889" s="62"/>
      <c r="BR889" s="62"/>
      <c r="BS889" s="62">
        <v>1000</v>
      </c>
      <c r="BT889" s="62"/>
      <c r="BU889" s="62"/>
      <c r="BV889" s="62"/>
      <c r="BW889" s="62"/>
      <c r="BX889" s="62"/>
      <c r="BY889" s="62"/>
      <c r="BZ889" s="62"/>
      <c r="CA889" s="62"/>
      <c r="CB889" s="62"/>
      <c r="CC889" s="62"/>
      <c r="CD889" s="62"/>
      <c r="CE889" s="62"/>
      <c r="CF889" s="62"/>
      <c r="CG889" s="62"/>
      <c r="CH889" s="62"/>
    </row>
    <row r="890" spans="1:86" s="11" customFormat="1" ht="15.75" x14ac:dyDescent="0.25">
      <c r="A890" s="314"/>
      <c r="B890" s="62" t="s">
        <v>1306</v>
      </c>
      <c r="C890" s="62" t="s">
        <v>1303</v>
      </c>
      <c r="D890" s="62">
        <v>100</v>
      </c>
      <c r="E890" s="62"/>
      <c r="F890" s="62">
        <v>200</v>
      </c>
      <c r="G890" s="62"/>
      <c r="H890" s="62"/>
      <c r="I890" s="62"/>
      <c r="J890" s="62"/>
      <c r="K890" s="62"/>
      <c r="L890" s="62">
        <v>150</v>
      </c>
      <c r="M890" s="62"/>
      <c r="N890" s="62"/>
      <c r="O890" s="62"/>
      <c r="P890" s="62"/>
      <c r="Q890" s="62"/>
      <c r="R890" s="62"/>
      <c r="S890" s="62">
        <v>100</v>
      </c>
      <c r="T890" s="62"/>
      <c r="U890" s="62"/>
      <c r="V890" s="62"/>
      <c r="W890" s="62"/>
      <c r="X890" s="62"/>
      <c r="Y890" s="62"/>
      <c r="Z890" s="62"/>
      <c r="AA890" s="62"/>
      <c r="AB890" s="62"/>
      <c r="AC890" s="62"/>
      <c r="AD890" s="62">
        <v>1000</v>
      </c>
      <c r="AE890" s="62"/>
      <c r="AF890" s="62"/>
      <c r="AG890" s="62"/>
      <c r="AH890" s="62"/>
      <c r="AI890" s="62">
        <v>50</v>
      </c>
      <c r="AJ890" s="62"/>
      <c r="AK890" s="62"/>
      <c r="AL890" s="62">
        <v>450</v>
      </c>
      <c r="AM890" s="62">
        <v>600</v>
      </c>
      <c r="AN890" s="62"/>
      <c r="AO890" s="62"/>
      <c r="AP890" s="62"/>
      <c r="AQ890" s="62"/>
      <c r="AR890" s="62"/>
      <c r="AS890" s="62"/>
      <c r="AT890" s="62"/>
      <c r="AU890" s="62">
        <v>300</v>
      </c>
      <c r="AV890" s="62"/>
      <c r="AW890" s="62"/>
      <c r="AX890" s="62"/>
      <c r="AY890" s="62"/>
      <c r="AZ890" s="62"/>
      <c r="BA890" s="62"/>
      <c r="BB890" s="62"/>
      <c r="BC890" s="62">
        <v>300</v>
      </c>
      <c r="BD890" s="62"/>
      <c r="BE890" s="62"/>
      <c r="BF890" s="62"/>
      <c r="BG890" s="62"/>
      <c r="BH890" s="62"/>
      <c r="BI890" s="62"/>
      <c r="BJ890" s="62"/>
      <c r="BK890" s="62"/>
      <c r="BL890" s="62"/>
      <c r="BM890" s="62"/>
      <c r="BN890" s="62"/>
      <c r="BO890" s="62"/>
      <c r="BP890" s="62">
        <v>200</v>
      </c>
      <c r="BQ890" s="62"/>
      <c r="BR890" s="62"/>
      <c r="BS890" s="62">
        <v>600</v>
      </c>
      <c r="BT890" s="62"/>
      <c r="BU890" s="62"/>
      <c r="BV890" s="62"/>
      <c r="BW890" s="62">
        <v>500</v>
      </c>
      <c r="BX890" s="62"/>
      <c r="BY890" s="62"/>
      <c r="BZ890" s="62"/>
      <c r="CA890" s="62"/>
      <c r="CB890" s="62"/>
      <c r="CC890" s="62"/>
      <c r="CD890" s="62"/>
      <c r="CE890" s="62"/>
      <c r="CF890" s="62"/>
      <c r="CG890" s="62"/>
      <c r="CH890" s="62"/>
    </row>
    <row r="891" spans="1:86" s="11" customFormat="1" ht="15.75" x14ac:dyDescent="0.25">
      <c r="A891" s="314"/>
      <c r="B891" s="62"/>
      <c r="C891" s="62" t="s">
        <v>1304</v>
      </c>
      <c r="D891" s="62">
        <v>1900</v>
      </c>
      <c r="E891" s="62"/>
      <c r="F891" s="62">
        <v>3600</v>
      </c>
      <c r="G891" s="62"/>
      <c r="H891" s="62"/>
      <c r="I891" s="62"/>
      <c r="J891" s="62"/>
      <c r="K891" s="62"/>
      <c r="L891" s="62">
        <v>800</v>
      </c>
      <c r="M891" s="62"/>
      <c r="N891" s="62"/>
      <c r="O891" s="62"/>
      <c r="P891" s="62"/>
      <c r="Q891" s="62"/>
      <c r="R891" s="62"/>
      <c r="S891" s="62">
        <v>600</v>
      </c>
      <c r="T891" s="62"/>
      <c r="U891" s="62"/>
      <c r="V891" s="62"/>
      <c r="W891" s="62"/>
      <c r="X891" s="62"/>
      <c r="Y891" s="62"/>
      <c r="Z891" s="62"/>
      <c r="AA891" s="62"/>
      <c r="AB891" s="62"/>
      <c r="AC891" s="62"/>
      <c r="AD891" s="62">
        <v>3000</v>
      </c>
      <c r="AE891" s="62"/>
      <c r="AF891" s="62"/>
      <c r="AG891" s="62"/>
      <c r="AH891" s="62"/>
      <c r="AI891" s="62">
        <v>1750</v>
      </c>
      <c r="AJ891" s="62"/>
      <c r="AK891" s="62"/>
      <c r="AL891" s="62">
        <v>5000</v>
      </c>
      <c r="AM891" s="62">
        <v>3000</v>
      </c>
      <c r="AN891" s="62"/>
      <c r="AO891" s="62"/>
      <c r="AP891" s="62"/>
      <c r="AQ891" s="62">
        <v>14500</v>
      </c>
      <c r="AR891" s="62"/>
      <c r="AS891" s="62"/>
      <c r="AT891" s="62"/>
      <c r="AU891" s="62">
        <v>1000</v>
      </c>
      <c r="AV891" s="62">
        <v>1000</v>
      </c>
      <c r="AW891" s="62"/>
      <c r="AX891" s="62"/>
      <c r="AY891" s="62"/>
      <c r="AZ891" s="62"/>
      <c r="BA891" s="62"/>
      <c r="BB891" s="62"/>
      <c r="BC891" s="62"/>
      <c r="BD891" s="62"/>
      <c r="BE891" s="62">
        <v>4500</v>
      </c>
      <c r="BF891" s="62">
        <v>500</v>
      </c>
      <c r="BG891" s="62"/>
      <c r="BH891" s="62"/>
      <c r="BI891" s="62"/>
      <c r="BJ891" s="62">
        <v>24500</v>
      </c>
      <c r="BK891" s="62"/>
      <c r="BL891" s="62"/>
      <c r="BM891" s="62"/>
      <c r="BN891" s="62"/>
      <c r="BO891" s="62"/>
      <c r="BP891" s="62">
        <v>800</v>
      </c>
      <c r="BQ891" s="62">
        <v>350</v>
      </c>
      <c r="BR891" s="62"/>
      <c r="BS891" s="62">
        <v>3000</v>
      </c>
      <c r="BT891" s="62"/>
      <c r="BU891" s="62"/>
      <c r="BV891" s="62"/>
      <c r="BW891" s="62">
        <v>1300</v>
      </c>
      <c r="BX891" s="62"/>
      <c r="BY891" s="62"/>
      <c r="BZ891" s="62"/>
      <c r="CA891" s="62"/>
      <c r="CB891" s="62"/>
      <c r="CC891" s="62"/>
      <c r="CD891" s="62"/>
      <c r="CE891" s="62"/>
      <c r="CF891" s="62"/>
      <c r="CG891" s="62"/>
      <c r="CH891" s="62"/>
    </row>
    <row r="892" spans="1:86" s="11" customFormat="1" ht="15.75" x14ac:dyDescent="0.25">
      <c r="A892" s="314"/>
      <c r="B892" s="62" t="s">
        <v>1307</v>
      </c>
      <c r="C892" s="62" t="s">
        <v>1303</v>
      </c>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row>
    <row r="893" spans="1:86" s="11" customFormat="1" ht="15.75" x14ac:dyDescent="0.25">
      <c r="A893" s="314"/>
      <c r="B893" s="62"/>
      <c r="C893" s="62" t="s">
        <v>1304</v>
      </c>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row>
    <row r="894" spans="1:86" s="11" customFormat="1" ht="15.75" x14ac:dyDescent="0.25">
      <c r="A894" s="353"/>
      <c r="B894" s="57" t="s">
        <v>1302</v>
      </c>
      <c r="C894" s="57" t="s">
        <v>1303</v>
      </c>
      <c r="D894" s="57">
        <v>0</v>
      </c>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c r="BE894" s="1669"/>
      <c r="BF894" s="1669"/>
      <c r="BG894" s="57"/>
      <c r="BH894" s="57"/>
      <c r="BI894" s="57"/>
      <c r="BJ894" s="57"/>
      <c r="BK894" s="57"/>
      <c r="BL894" s="57"/>
      <c r="BM894" s="57"/>
      <c r="BN894" s="57"/>
      <c r="BO894" s="57"/>
      <c r="BP894" s="57"/>
      <c r="BQ894" s="57"/>
      <c r="BR894" s="57"/>
      <c r="BS894" s="57"/>
      <c r="BT894" s="57"/>
      <c r="BU894" s="57"/>
      <c r="BV894" s="57"/>
      <c r="BW894" s="57"/>
      <c r="BX894" s="57"/>
      <c r="BY894" s="57"/>
      <c r="BZ894" s="57"/>
      <c r="CA894" s="62"/>
      <c r="CB894" s="62"/>
      <c r="CC894" s="62"/>
      <c r="CD894" s="62"/>
      <c r="CE894" s="62"/>
      <c r="CF894" s="62"/>
      <c r="CG894" s="62"/>
      <c r="CH894" s="62"/>
    </row>
    <row r="895" spans="1:86" s="11" customFormat="1" ht="30" x14ac:dyDescent="0.25">
      <c r="A895" s="353" t="s">
        <v>8953</v>
      </c>
      <c r="B895" s="57"/>
      <c r="C895" s="57" t="s">
        <v>1304</v>
      </c>
      <c r="D895" s="57">
        <v>40718</v>
      </c>
      <c r="E895" s="57">
        <v>1400</v>
      </c>
      <c r="F895" s="57">
        <v>0</v>
      </c>
      <c r="G895" s="57">
        <v>0</v>
      </c>
      <c r="H895" s="57">
        <v>8293</v>
      </c>
      <c r="I895" s="57">
        <v>2928</v>
      </c>
      <c r="J895" s="57">
        <v>0</v>
      </c>
      <c r="K895" s="57">
        <v>0</v>
      </c>
      <c r="L895" s="57">
        <v>0</v>
      </c>
      <c r="M895" s="57">
        <v>0</v>
      </c>
      <c r="N895" s="57">
        <v>0</v>
      </c>
      <c r="O895" s="57">
        <v>0</v>
      </c>
      <c r="P895" s="57">
        <v>0</v>
      </c>
      <c r="Q895" s="57">
        <v>0</v>
      </c>
      <c r="R895" s="57">
        <v>0</v>
      </c>
      <c r="S895" s="57">
        <v>5931</v>
      </c>
      <c r="T895" s="57">
        <v>3864</v>
      </c>
      <c r="U895" s="57"/>
      <c r="V895" s="57"/>
      <c r="W895" s="57"/>
      <c r="X895" s="57"/>
      <c r="Y895" s="57">
        <v>201</v>
      </c>
      <c r="Z895" s="57"/>
      <c r="AA895" s="57"/>
      <c r="AB895" s="57"/>
      <c r="AC895" s="57"/>
      <c r="AD895" s="57">
        <v>6296</v>
      </c>
      <c r="AE895" s="57"/>
      <c r="AF895" s="57"/>
      <c r="AG895" s="57"/>
      <c r="AH895" s="57"/>
      <c r="AI895" s="57"/>
      <c r="AJ895" s="57"/>
      <c r="AK895" s="57"/>
      <c r="AL895" s="57">
        <v>3712</v>
      </c>
      <c r="AM895" s="57">
        <v>5664</v>
      </c>
      <c r="AN895" s="57"/>
      <c r="AO895" s="57"/>
      <c r="AP895" s="57"/>
      <c r="AQ895" s="57"/>
      <c r="AR895" s="57"/>
      <c r="AS895" s="57"/>
      <c r="AT895" s="57">
        <v>0</v>
      </c>
      <c r="AU895" s="57">
        <v>0</v>
      </c>
      <c r="AV895" s="57">
        <v>0</v>
      </c>
      <c r="AW895" s="57">
        <v>0</v>
      </c>
      <c r="AX895" s="57">
        <v>13500</v>
      </c>
      <c r="AY895" s="57">
        <v>0</v>
      </c>
      <c r="AZ895" s="57">
        <v>0</v>
      </c>
      <c r="BA895" s="57">
        <v>0</v>
      </c>
      <c r="BB895" s="57">
        <v>0</v>
      </c>
      <c r="BC895" s="57">
        <v>0</v>
      </c>
      <c r="BD895" s="57">
        <v>0</v>
      </c>
      <c r="BE895" s="1669">
        <v>3450</v>
      </c>
      <c r="BF895" s="1669"/>
      <c r="BG895" s="57">
        <v>0</v>
      </c>
      <c r="BH895" s="57">
        <v>700</v>
      </c>
      <c r="BI895" s="57">
        <v>0</v>
      </c>
      <c r="BJ895" s="57">
        <v>187830</v>
      </c>
      <c r="BK895" s="57">
        <v>0</v>
      </c>
      <c r="BL895" s="57">
        <v>0</v>
      </c>
      <c r="BM895" s="57">
        <v>5200</v>
      </c>
      <c r="BN895" s="57">
        <v>0</v>
      </c>
      <c r="BO895" s="57">
        <v>2532</v>
      </c>
      <c r="BP895" s="57">
        <v>0</v>
      </c>
      <c r="BQ895" s="57">
        <v>0</v>
      </c>
      <c r="BR895" s="57">
        <v>0</v>
      </c>
      <c r="BS895" s="57">
        <v>6050</v>
      </c>
      <c r="BT895" s="57">
        <v>0</v>
      </c>
      <c r="BU895" s="57">
        <v>0</v>
      </c>
      <c r="BV895" s="57">
        <v>0</v>
      </c>
      <c r="BW895" s="57">
        <v>3748</v>
      </c>
      <c r="BX895" s="57">
        <v>0</v>
      </c>
      <c r="BY895" s="57">
        <v>0</v>
      </c>
      <c r="BZ895" s="57">
        <v>0</v>
      </c>
      <c r="CA895" s="62"/>
      <c r="CB895" s="62"/>
      <c r="CC895" s="62"/>
      <c r="CD895" s="62"/>
      <c r="CE895" s="62"/>
      <c r="CF895" s="62"/>
      <c r="CG895" s="62"/>
      <c r="CH895" s="62"/>
    </row>
    <row r="896" spans="1:86" s="11" customFormat="1" ht="15.75" x14ac:dyDescent="0.25">
      <c r="A896" s="353"/>
      <c r="B896" s="57" t="s">
        <v>1305</v>
      </c>
      <c r="C896" s="57" t="s">
        <v>1303</v>
      </c>
      <c r="D896" s="57">
        <v>0</v>
      </c>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c r="BE896" s="57"/>
      <c r="BF896" s="57"/>
      <c r="BG896" s="57"/>
      <c r="BH896" s="57"/>
      <c r="BI896" s="57"/>
      <c r="BJ896" s="57"/>
      <c r="BK896" s="57"/>
      <c r="BL896" s="57"/>
      <c r="BM896" s="57"/>
      <c r="BN896" s="57"/>
      <c r="BO896" s="57"/>
      <c r="BP896" s="57"/>
      <c r="BQ896" s="57"/>
      <c r="BR896" s="57"/>
      <c r="BS896" s="57"/>
      <c r="BT896" s="57"/>
      <c r="BU896" s="57"/>
      <c r="BV896" s="57"/>
      <c r="BW896" s="57"/>
      <c r="BX896" s="57"/>
      <c r="BY896" s="57"/>
      <c r="BZ896" s="57"/>
      <c r="CA896" s="62"/>
      <c r="CB896" s="62"/>
      <c r="CC896" s="62"/>
      <c r="CD896" s="62"/>
      <c r="CE896" s="62"/>
      <c r="CF896" s="62"/>
      <c r="CG896" s="62"/>
      <c r="CH896" s="62"/>
    </row>
    <row r="897" spans="1:86" s="11" customFormat="1" ht="15.75" x14ac:dyDescent="0.25">
      <c r="A897" s="353"/>
      <c r="B897" s="57"/>
      <c r="C897" s="57" t="s">
        <v>1304</v>
      </c>
      <c r="D897" s="57">
        <v>400</v>
      </c>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v>1082</v>
      </c>
      <c r="AE897" s="57"/>
      <c r="AF897" s="57"/>
      <c r="AG897" s="57"/>
      <c r="AH897" s="57"/>
      <c r="AI897" s="57"/>
      <c r="AJ897" s="57"/>
      <c r="AK897" s="57"/>
      <c r="AL897" s="57">
        <v>2926</v>
      </c>
      <c r="AM897" s="57"/>
      <c r="AN897" s="57"/>
      <c r="AO897" s="57"/>
      <c r="AP897" s="57"/>
      <c r="AQ897" s="57"/>
      <c r="AR897" s="57"/>
      <c r="AS897" s="57"/>
      <c r="AT897" s="57"/>
      <c r="AU897" s="57"/>
      <c r="AV897" s="57"/>
      <c r="AW897" s="57"/>
      <c r="AX897" s="57"/>
      <c r="AY897" s="57"/>
      <c r="AZ897" s="57"/>
      <c r="BA897" s="57">
        <v>4050</v>
      </c>
      <c r="BB897" s="57"/>
      <c r="BC897" s="57"/>
      <c r="BD897" s="57"/>
      <c r="BE897" s="57"/>
      <c r="BF897" s="57">
        <v>45</v>
      </c>
      <c r="BG897" s="57"/>
      <c r="BH897" s="57"/>
      <c r="BI897" s="57"/>
      <c r="BJ897" s="57">
        <v>32800</v>
      </c>
      <c r="BK897" s="57"/>
      <c r="BL897" s="57"/>
      <c r="BM897" s="57">
        <v>3500</v>
      </c>
      <c r="BN897" s="57"/>
      <c r="BO897" s="57"/>
      <c r="BP897" s="57"/>
      <c r="BQ897" s="57"/>
      <c r="BR897" s="57"/>
      <c r="BS897" s="57">
        <v>1600</v>
      </c>
      <c r="BT897" s="57"/>
      <c r="BU897" s="57"/>
      <c r="BV897" s="57"/>
      <c r="BW897" s="57"/>
      <c r="BX897" s="57"/>
      <c r="BY897" s="57"/>
      <c r="BZ897" s="57"/>
      <c r="CA897" s="62"/>
      <c r="CB897" s="62"/>
      <c r="CC897" s="62"/>
      <c r="CD897" s="62"/>
      <c r="CE897" s="62"/>
      <c r="CF897" s="62"/>
      <c r="CG897" s="62"/>
      <c r="CH897" s="62"/>
    </row>
    <row r="898" spans="1:86" s="11" customFormat="1" ht="15.75" x14ac:dyDescent="0.25">
      <c r="A898" s="353"/>
      <c r="B898" s="57" t="s">
        <v>1306</v>
      </c>
      <c r="C898" s="57" t="s">
        <v>1303</v>
      </c>
      <c r="D898" s="57">
        <v>0</v>
      </c>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7"/>
      <c r="BI898" s="57"/>
      <c r="BJ898" s="57"/>
      <c r="BK898" s="57"/>
      <c r="BL898" s="57"/>
      <c r="BM898" s="57"/>
      <c r="BN898" s="57"/>
      <c r="BO898" s="57"/>
      <c r="BP898" s="57"/>
      <c r="BQ898" s="57"/>
      <c r="BR898" s="57"/>
      <c r="BS898" s="57"/>
      <c r="BT898" s="57"/>
      <c r="BU898" s="57"/>
      <c r="BV898" s="57"/>
      <c r="BW898" s="57"/>
      <c r="BX898" s="57"/>
      <c r="BY898" s="57"/>
      <c r="BZ898" s="57"/>
      <c r="CA898" s="62"/>
      <c r="CB898" s="62"/>
      <c r="CC898" s="62"/>
      <c r="CD898" s="62"/>
      <c r="CE898" s="62"/>
      <c r="CF898" s="62"/>
      <c r="CG898" s="62"/>
      <c r="CH898" s="62"/>
    </row>
    <row r="899" spans="1:86" s="11" customFormat="1" ht="15.75" x14ac:dyDescent="0.25">
      <c r="A899" s="353"/>
      <c r="B899" s="57"/>
      <c r="C899" s="57" t="s">
        <v>1304</v>
      </c>
      <c r="D899" s="57">
        <v>24500</v>
      </c>
      <c r="E899" s="57">
        <v>1560</v>
      </c>
      <c r="F899" s="57">
        <v>0</v>
      </c>
      <c r="G899" s="57">
        <v>2100</v>
      </c>
      <c r="H899" s="57">
        <v>1060</v>
      </c>
      <c r="I899" s="57">
        <v>0</v>
      </c>
      <c r="J899" s="57">
        <v>0</v>
      </c>
      <c r="K899" s="57">
        <v>0</v>
      </c>
      <c r="L899" s="57">
        <v>0</v>
      </c>
      <c r="M899" s="57">
        <v>0</v>
      </c>
      <c r="N899" s="57">
        <v>0</v>
      </c>
      <c r="O899" s="57">
        <v>0</v>
      </c>
      <c r="P899" s="57">
        <v>0</v>
      </c>
      <c r="Q899" s="57">
        <v>0</v>
      </c>
      <c r="R899" s="57">
        <v>0</v>
      </c>
      <c r="S899" s="57">
        <v>3400</v>
      </c>
      <c r="T899" s="57">
        <v>5274</v>
      </c>
      <c r="U899" s="57">
        <v>0</v>
      </c>
      <c r="V899" s="57">
        <v>0</v>
      </c>
      <c r="W899" s="57">
        <v>0</v>
      </c>
      <c r="X899" s="57">
        <v>0</v>
      </c>
      <c r="Y899" s="57">
        <v>1450</v>
      </c>
      <c r="Z899" s="57">
        <v>0</v>
      </c>
      <c r="AA899" s="57">
        <v>0</v>
      </c>
      <c r="AB899" s="57">
        <v>0</v>
      </c>
      <c r="AC899" s="57"/>
      <c r="AD899" s="57">
        <v>8004</v>
      </c>
      <c r="AE899" s="57">
        <v>0</v>
      </c>
      <c r="AF899" s="57">
        <v>0</v>
      </c>
      <c r="AG899" s="57">
        <v>0</v>
      </c>
      <c r="AH899" s="57">
        <v>0</v>
      </c>
      <c r="AI899" s="57">
        <v>3060</v>
      </c>
      <c r="AJ899" s="57">
        <v>0</v>
      </c>
      <c r="AK899" s="57">
        <v>0</v>
      </c>
      <c r="AL899" s="57">
        <v>4302</v>
      </c>
      <c r="AM899" s="57">
        <v>5336</v>
      </c>
      <c r="AN899" s="57">
        <v>0</v>
      </c>
      <c r="AO899" s="57">
        <v>0</v>
      </c>
      <c r="AP899" s="57">
        <v>0</v>
      </c>
      <c r="AQ899" s="57">
        <v>0</v>
      </c>
      <c r="AR899" s="57">
        <v>0</v>
      </c>
      <c r="AS899" s="57">
        <v>0</v>
      </c>
      <c r="AT899" s="57">
        <v>500</v>
      </c>
      <c r="AU899" s="57">
        <v>0</v>
      </c>
      <c r="AV899" s="57">
        <v>0</v>
      </c>
      <c r="AW899" s="57">
        <v>0</v>
      </c>
      <c r="AX899" s="57">
        <v>890</v>
      </c>
      <c r="AY899" s="57">
        <v>0</v>
      </c>
      <c r="AZ899" s="57">
        <v>0</v>
      </c>
      <c r="BA899" s="57">
        <v>0</v>
      </c>
      <c r="BB899" s="57">
        <v>0</v>
      </c>
      <c r="BC899" s="57">
        <v>0</v>
      </c>
      <c r="BD899" s="57">
        <v>0</v>
      </c>
      <c r="BE899" s="1669">
        <v>17000</v>
      </c>
      <c r="BF899" s="1669"/>
      <c r="BG899" s="57"/>
      <c r="BH899" s="57">
        <v>640</v>
      </c>
      <c r="BI899" s="57"/>
      <c r="BJ899" s="57">
        <v>86700</v>
      </c>
      <c r="BK899" s="57"/>
      <c r="BL899" s="57"/>
      <c r="BM899" s="57">
        <v>6384</v>
      </c>
      <c r="BN899" s="57"/>
      <c r="BO899" s="57">
        <v>2600</v>
      </c>
      <c r="BP899" s="57"/>
      <c r="BQ899" s="57"/>
      <c r="BR899" s="57"/>
      <c r="BS899" s="57">
        <v>5336</v>
      </c>
      <c r="BT899" s="57">
        <v>0</v>
      </c>
      <c r="BU899" s="57">
        <v>0</v>
      </c>
      <c r="BV899" s="57">
        <v>0</v>
      </c>
      <c r="BW899" s="57">
        <v>4080</v>
      </c>
      <c r="BX899" s="57">
        <v>0</v>
      </c>
      <c r="BY899" s="57">
        <v>0</v>
      </c>
      <c r="BZ899" s="57">
        <v>5935</v>
      </c>
      <c r="CA899" s="62"/>
      <c r="CB899" s="62"/>
      <c r="CC899" s="62"/>
      <c r="CD899" s="62"/>
      <c r="CE899" s="62"/>
      <c r="CF899" s="62"/>
      <c r="CG899" s="62"/>
      <c r="CH899" s="62"/>
    </row>
    <row r="900" spans="1:86" ht="37.5" x14ac:dyDescent="0.3">
      <c r="A900" s="216" t="s">
        <v>8960</v>
      </c>
      <c r="B900" s="57" t="s">
        <v>1306</v>
      </c>
      <c r="C900" s="57" t="s">
        <v>1304</v>
      </c>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v>3780</v>
      </c>
      <c r="AK900" s="124"/>
      <c r="AL900" s="124"/>
      <c r="AM900" s="124"/>
      <c r="AN900" s="124"/>
      <c r="AO900" s="124"/>
      <c r="AP900" s="124"/>
      <c r="AQ900" s="124"/>
      <c r="AR900" s="124"/>
      <c r="AS900" s="124"/>
      <c r="AT900" s="124"/>
      <c r="AU900" s="124"/>
      <c r="AV900" s="124"/>
      <c r="AW900" s="124"/>
      <c r="AX900" s="124">
        <v>700</v>
      </c>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c r="BY900" s="124"/>
      <c r="BZ900" s="124"/>
      <c r="CA900" s="124"/>
      <c r="CB900" s="124"/>
      <c r="CC900" s="124"/>
      <c r="CD900" s="124"/>
      <c r="CE900" s="124"/>
      <c r="CF900" s="124"/>
      <c r="CG900" s="124"/>
      <c r="CH900" s="124"/>
    </row>
    <row r="901" spans="1:86" s="11" customFormat="1" ht="15.75" x14ac:dyDescent="0.25">
      <c r="A901" s="314"/>
      <c r="B901" s="62" t="s">
        <v>1302</v>
      </c>
      <c r="C901" s="62" t="s">
        <v>1303</v>
      </c>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row>
    <row r="902" spans="1:86" s="11" customFormat="1" ht="31.5" x14ac:dyDescent="0.25">
      <c r="A902" s="314" t="s">
        <v>8963</v>
      </c>
      <c r="B902" s="62"/>
      <c r="C902" s="62" t="s">
        <v>1304</v>
      </c>
      <c r="D902" s="62">
        <v>4320</v>
      </c>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v>720</v>
      </c>
      <c r="BO902" s="62">
        <v>1800</v>
      </c>
      <c r="BP902" s="62"/>
      <c r="BQ902" s="62"/>
      <c r="BR902" s="62"/>
      <c r="BS902" s="62"/>
      <c r="BT902" s="62"/>
      <c r="BU902" s="62"/>
      <c r="BV902" s="62"/>
      <c r="BW902" s="62"/>
      <c r="BX902" s="62"/>
      <c r="BY902" s="62"/>
      <c r="BZ902" s="62"/>
      <c r="CA902" s="62"/>
      <c r="CB902" s="62"/>
      <c r="CC902" s="62"/>
      <c r="CD902" s="62"/>
      <c r="CE902" s="62"/>
      <c r="CF902" s="62"/>
      <c r="CG902" s="62"/>
      <c r="CH902" s="62"/>
    </row>
    <row r="903" spans="1:86" s="11" customFormat="1" ht="15.75" x14ac:dyDescent="0.25">
      <c r="A903" s="314"/>
      <c r="B903" s="62" t="s">
        <v>1305</v>
      </c>
      <c r="C903" s="62" t="s">
        <v>1303</v>
      </c>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row>
    <row r="904" spans="1:86" s="11" customFormat="1" ht="15.75" x14ac:dyDescent="0.25">
      <c r="A904" s="314"/>
      <c r="B904" s="62"/>
      <c r="C904" s="62" t="s">
        <v>1304</v>
      </c>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row>
    <row r="905" spans="1:86" s="11" customFormat="1" ht="15.75" x14ac:dyDescent="0.25">
      <c r="A905" s="314"/>
      <c r="B905" s="62" t="s">
        <v>1306</v>
      </c>
      <c r="C905" s="62" t="s">
        <v>1303</v>
      </c>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row>
    <row r="906" spans="1:86" s="11" customFormat="1" ht="15.75" x14ac:dyDescent="0.25">
      <c r="A906" s="314"/>
      <c r="B906" s="62"/>
      <c r="C906" s="62" t="s">
        <v>1304</v>
      </c>
      <c r="D906" s="62">
        <v>1440</v>
      </c>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v>240</v>
      </c>
      <c r="BO906" s="62">
        <v>600</v>
      </c>
      <c r="BP906" s="62"/>
      <c r="BQ906" s="62"/>
      <c r="BR906" s="62"/>
      <c r="BS906" s="62"/>
      <c r="BT906" s="62"/>
      <c r="BU906" s="62"/>
      <c r="BV906" s="62"/>
      <c r="BW906" s="62"/>
      <c r="BX906" s="62"/>
      <c r="BY906" s="62"/>
      <c r="BZ906" s="62"/>
      <c r="CA906" s="62"/>
      <c r="CB906" s="62"/>
      <c r="CC906" s="62"/>
      <c r="CD906" s="62"/>
      <c r="CE906" s="62"/>
      <c r="CF906" s="62"/>
      <c r="CG906" s="62"/>
      <c r="CH906" s="62"/>
    </row>
    <row r="907" spans="1:86" ht="37.5" x14ac:dyDescent="0.3">
      <c r="A907" s="216" t="s">
        <v>8964</v>
      </c>
      <c r="B907" s="62" t="s">
        <v>1306</v>
      </c>
      <c r="C907" s="62" t="s">
        <v>1304</v>
      </c>
      <c r="D907" s="124">
        <v>901</v>
      </c>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v>901</v>
      </c>
      <c r="BG907" s="124"/>
      <c r="BH907" s="124"/>
      <c r="BI907" s="124"/>
      <c r="BJ907" s="124"/>
      <c r="BK907" s="124"/>
      <c r="BL907" s="124"/>
      <c r="BM907" s="124"/>
      <c r="BN907" s="124"/>
      <c r="BO907" s="124"/>
      <c r="BP907" s="124"/>
      <c r="BQ907" s="124"/>
      <c r="BR907" s="124"/>
      <c r="BS907" s="124"/>
      <c r="BT907" s="124"/>
      <c r="BU907" s="124"/>
      <c r="BV907" s="124"/>
      <c r="BW907" s="124"/>
      <c r="BX907" s="124"/>
      <c r="BY907" s="124"/>
      <c r="BZ907" s="124"/>
      <c r="CA907" s="124"/>
      <c r="CB907" s="124"/>
      <c r="CC907" s="124"/>
      <c r="CD907" s="124"/>
      <c r="CE907" s="124"/>
      <c r="CF907" s="124"/>
      <c r="CG907" s="124"/>
      <c r="CH907" s="124"/>
    </row>
    <row r="908" spans="1:86" s="11" customFormat="1" ht="31.5" customHeight="1" x14ac:dyDescent="0.25">
      <c r="A908" s="314"/>
      <c r="B908" s="62" t="s">
        <v>1302</v>
      </c>
      <c r="C908" s="62" t="s">
        <v>1303</v>
      </c>
      <c r="D908" s="62">
        <v>703</v>
      </c>
      <c r="E908" s="62"/>
      <c r="F908" s="62">
        <v>374</v>
      </c>
      <c r="G908" s="62"/>
      <c r="H908" s="62"/>
      <c r="I908" s="62"/>
      <c r="J908" s="62"/>
      <c r="K908" s="62"/>
      <c r="L908" s="62">
        <v>3151</v>
      </c>
      <c r="M908" s="62"/>
      <c r="N908" s="62"/>
      <c r="O908" s="62"/>
      <c r="P908" s="62"/>
      <c r="Q908" s="62"/>
      <c r="R908" s="62"/>
      <c r="S908" s="62"/>
      <c r="T908" s="62"/>
      <c r="U908" s="62"/>
      <c r="V908" s="62"/>
      <c r="W908" s="62"/>
      <c r="X908" s="62"/>
      <c r="Y908" s="62"/>
      <c r="Z908" s="62"/>
      <c r="AA908" s="62"/>
      <c r="AB908" s="62"/>
      <c r="AC908" s="62"/>
      <c r="AD908" s="62">
        <v>357</v>
      </c>
      <c r="AE908" s="62"/>
      <c r="AF908" s="62"/>
      <c r="AG908" s="62"/>
      <c r="AH908" s="62"/>
      <c r="AI908" s="62"/>
      <c r="AJ908" s="62"/>
      <c r="AK908" s="62"/>
      <c r="AL908" s="62">
        <v>357</v>
      </c>
      <c r="AM908" s="62">
        <v>357</v>
      </c>
      <c r="AN908" s="62"/>
      <c r="AO908" s="62"/>
      <c r="AP908" s="62"/>
      <c r="AQ908" s="62">
        <v>78057</v>
      </c>
      <c r="AR908" s="62"/>
      <c r="AS908" s="62"/>
      <c r="AT908" s="62"/>
      <c r="AU908" s="62"/>
      <c r="AV908" s="62"/>
      <c r="AW908" s="62"/>
      <c r="AX908" s="62"/>
      <c r="AY908" s="62"/>
      <c r="AZ908" s="62"/>
      <c r="BA908" s="62"/>
      <c r="BB908" s="62"/>
      <c r="BC908" s="62">
        <v>737</v>
      </c>
      <c r="BD908" s="62"/>
      <c r="BE908" s="62"/>
      <c r="BF908" s="62"/>
      <c r="BG908" s="62"/>
      <c r="BH908" s="62"/>
      <c r="BI908" s="62"/>
      <c r="BJ908" s="62"/>
      <c r="BK908" s="62"/>
      <c r="BL908" s="62"/>
      <c r="BM908" s="62">
        <v>2049</v>
      </c>
      <c r="BN908" s="62"/>
      <c r="BO908" s="62">
        <v>159</v>
      </c>
      <c r="BP908" s="62"/>
      <c r="BQ908" s="62"/>
      <c r="BR908" s="62"/>
      <c r="BS908" s="62">
        <v>357</v>
      </c>
      <c r="BT908" s="62"/>
      <c r="BU908" s="62"/>
      <c r="BV908" s="62"/>
      <c r="BW908" s="62">
        <v>354</v>
      </c>
      <c r="BX908" s="62"/>
      <c r="BY908" s="62"/>
      <c r="BZ908" s="62"/>
      <c r="CA908" s="62"/>
      <c r="CB908" s="62"/>
      <c r="CC908" s="62"/>
      <c r="CD908" s="62"/>
      <c r="CE908" s="62"/>
      <c r="CF908" s="62"/>
      <c r="CG908" s="62"/>
      <c r="CH908" s="62"/>
    </row>
    <row r="909" spans="1:86" s="11" customFormat="1" ht="32.25" customHeight="1" x14ac:dyDescent="0.25">
      <c r="A909" s="314" t="s">
        <v>8965</v>
      </c>
      <c r="B909" s="62"/>
      <c r="C909" s="62" t="s">
        <v>1304</v>
      </c>
      <c r="D909" s="62">
        <v>25462</v>
      </c>
      <c r="E909" s="62"/>
      <c r="F909" s="62">
        <v>1700</v>
      </c>
      <c r="G909" s="62"/>
      <c r="H909" s="62"/>
      <c r="I909" s="62"/>
      <c r="J909" s="62"/>
      <c r="K909" s="62"/>
      <c r="L909" s="62">
        <v>1822</v>
      </c>
      <c r="M909" s="62"/>
      <c r="N909" s="62"/>
      <c r="O909" s="62"/>
      <c r="P909" s="62"/>
      <c r="Q909" s="62"/>
      <c r="R909" s="62"/>
      <c r="S909" s="62">
        <v>1995</v>
      </c>
      <c r="T909" s="62"/>
      <c r="U909" s="62"/>
      <c r="V909" s="62"/>
      <c r="W909" s="62"/>
      <c r="X909" s="62"/>
      <c r="Y909" s="62">
        <v>2840</v>
      </c>
      <c r="Z909" s="62"/>
      <c r="AA909" s="62"/>
      <c r="AB909" s="62"/>
      <c r="AC909" s="62"/>
      <c r="AD909" s="62">
        <v>100</v>
      </c>
      <c r="AE909" s="62"/>
      <c r="AF909" s="62"/>
      <c r="AG909" s="62"/>
      <c r="AH909" s="62"/>
      <c r="AI909" s="62"/>
      <c r="AJ909" s="62"/>
      <c r="AK909" s="62"/>
      <c r="AL909" s="62">
        <v>25</v>
      </c>
      <c r="AM909" s="62">
        <v>60</v>
      </c>
      <c r="AN909" s="62"/>
      <c r="AO909" s="62"/>
      <c r="AP909" s="62"/>
      <c r="AQ909" s="62"/>
      <c r="AR909" s="62"/>
      <c r="AS909" s="62"/>
      <c r="AT909" s="62"/>
      <c r="AU909" s="62"/>
      <c r="AV909" s="62"/>
      <c r="AW909" s="62"/>
      <c r="AX909" s="62"/>
      <c r="AY909" s="62"/>
      <c r="AZ909" s="62"/>
      <c r="BA909" s="62"/>
      <c r="BB909" s="62"/>
      <c r="BC909" s="62"/>
      <c r="BD909" s="62"/>
      <c r="BE909" s="62">
        <v>10322</v>
      </c>
      <c r="BF909" s="62"/>
      <c r="BG909" s="62"/>
      <c r="BH909" s="62"/>
      <c r="BI909" s="62"/>
      <c r="BJ909" s="62">
        <v>22967</v>
      </c>
      <c r="BK909" s="62"/>
      <c r="BL909" s="62"/>
      <c r="BM909" s="62">
        <v>2217</v>
      </c>
      <c r="BN909" s="62"/>
      <c r="BO909" s="62">
        <v>60</v>
      </c>
      <c r="BP909" s="62"/>
      <c r="BQ909" s="62"/>
      <c r="BR909" s="62"/>
      <c r="BS909" s="62"/>
      <c r="BT909" s="62"/>
      <c r="BU909" s="62"/>
      <c r="BV909" s="62"/>
      <c r="BW909" s="62"/>
      <c r="BX909" s="62"/>
      <c r="BY909" s="62"/>
      <c r="BZ909" s="62"/>
      <c r="CA909" s="62"/>
      <c r="CB909" s="62"/>
      <c r="CC909" s="62"/>
      <c r="CD909" s="62"/>
      <c r="CE909" s="62"/>
      <c r="CF909" s="62"/>
      <c r="CG909" s="62"/>
      <c r="CH909" s="62"/>
    </row>
    <row r="910" spans="1:86" s="11" customFormat="1" ht="15.75" x14ac:dyDescent="0.25">
      <c r="A910" s="314"/>
      <c r="B910" s="62" t="s">
        <v>1305</v>
      </c>
      <c r="C910" s="62" t="s">
        <v>1303</v>
      </c>
      <c r="D910" s="62"/>
      <c r="E910" s="62"/>
      <c r="F910" s="62">
        <v>152</v>
      </c>
      <c r="G910" s="62"/>
      <c r="H910" s="62"/>
      <c r="I910" s="62"/>
      <c r="J910" s="62"/>
      <c r="K910" s="62"/>
      <c r="L910" s="62"/>
      <c r="M910" s="62"/>
      <c r="N910" s="62"/>
      <c r="O910" s="62"/>
      <c r="P910" s="62"/>
      <c r="Q910" s="62"/>
      <c r="R910" s="62"/>
      <c r="S910" s="62">
        <v>13</v>
      </c>
      <c r="T910" s="62">
        <v>3</v>
      </c>
      <c r="U910" s="62"/>
      <c r="V910" s="62"/>
      <c r="W910" s="62"/>
      <c r="X910" s="62"/>
      <c r="Y910" s="62"/>
      <c r="Z910" s="62"/>
      <c r="AA910" s="62"/>
      <c r="AB910" s="62"/>
      <c r="AC910" s="62"/>
      <c r="AD910" s="62">
        <v>12</v>
      </c>
      <c r="AE910" s="62"/>
      <c r="AF910" s="62">
        <v>1855</v>
      </c>
      <c r="AG910" s="62"/>
      <c r="AH910" s="62"/>
      <c r="AI910" s="62"/>
      <c r="AJ910" s="62"/>
      <c r="AK910" s="62"/>
      <c r="AL910" s="62">
        <v>20</v>
      </c>
      <c r="AM910" s="62">
        <v>15</v>
      </c>
      <c r="AN910" s="62"/>
      <c r="AO910" s="62"/>
      <c r="AP910" s="62"/>
      <c r="AQ910" s="62">
        <v>7200</v>
      </c>
      <c r="AR910" s="62"/>
      <c r="AS910" s="62"/>
      <c r="AT910" s="62"/>
      <c r="AU910" s="62"/>
      <c r="AV910" s="62"/>
      <c r="AW910" s="62"/>
      <c r="AX910" s="62"/>
      <c r="AY910" s="62"/>
      <c r="AZ910" s="62"/>
      <c r="BA910" s="62"/>
      <c r="BB910" s="62"/>
      <c r="BC910" s="62">
        <v>1900</v>
      </c>
      <c r="BD910" s="62"/>
      <c r="BE910" s="62"/>
      <c r="BF910" s="62"/>
      <c r="BG910" s="62"/>
      <c r="BH910" s="62"/>
      <c r="BI910" s="62"/>
      <c r="BJ910" s="62"/>
      <c r="BK910" s="62"/>
      <c r="BL910" s="62"/>
      <c r="BM910" s="62">
        <v>1300</v>
      </c>
      <c r="BN910" s="62"/>
      <c r="BO910" s="62">
        <v>10</v>
      </c>
      <c r="BP910" s="62"/>
      <c r="BQ910" s="62"/>
      <c r="BR910" s="62"/>
      <c r="BS910" s="62">
        <v>650</v>
      </c>
      <c r="BT910" s="62"/>
      <c r="BU910" s="62"/>
      <c r="BV910" s="62"/>
      <c r="BW910" s="62"/>
      <c r="BX910" s="62"/>
      <c r="BY910" s="62"/>
      <c r="BZ910" s="62"/>
      <c r="CA910" s="62"/>
      <c r="CB910" s="62"/>
      <c r="CC910" s="62"/>
      <c r="CD910" s="62"/>
      <c r="CE910" s="62"/>
      <c r="CF910" s="62"/>
      <c r="CG910" s="62"/>
      <c r="CH910" s="62"/>
    </row>
    <row r="911" spans="1:86" s="11" customFormat="1" ht="15.75" x14ac:dyDescent="0.25">
      <c r="A911" s="314"/>
      <c r="B911" s="62"/>
      <c r="C911" s="62" t="s">
        <v>1304</v>
      </c>
      <c r="D911" s="62">
        <v>5</v>
      </c>
      <c r="E911" s="62"/>
      <c r="F911" s="62"/>
      <c r="G911" s="62"/>
      <c r="H911" s="62"/>
      <c r="I911" s="62"/>
      <c r="J911" s="62"/>
      <c r="K911" s="62"/>
      <c r="L911" s="62"/>
      <c r="M911" s="62"/>
      <c r="N911" s="62"/>
      <c r="O911" s="62"/>
      <c r="P911" s="62"/>
      <c r="Q911" s="62"/>
      <c r="R911" s="62"/>
      <c r="S911" s="62">
        <v>75</v>
      </c>
      <c r="T911" s="62">
        <v>8</v>
      </c>
      <c r="U911" s="62"/>
      <c r="V911" s="62"/>
      <c r="W911" s="62"/>
      <c r="X911" s="62"/>
      <c r="Y911" s="62">
        <v>5</v>
      </c>
      <c r="Z911" s="62"/>
      <c r="AA911" s="62"/>
      <c r="AB911" s="62"/>
      <c r="AC911" s="62"/>
      <c r="AD911" s="62">
        <v>201</v>
      </c>
      <c r="AE911" s="62"/>
      <c r="AF911" s="62">
        <v>22148</v>
      </c>
      <c r="AG911" s="62"/>
      <c r="AH911" s="62"/>
      <c r="AI911" s="62"/>
      <c r="AJ911" s="62"/>
      <c r="AK911" s="62"/>
      <c r="AL911" s="62">
        <v>550</v>
      </c>
      <c r="AM911" s="62">
        <v>360</v>
      </c>
      <c r="AN911" s="62"/>
      <c r="AO911" s="62"/>
      <c r="AP911" s="62"/>
      <c r="AQ911" s="62"/>
      <c r="AR911" s="62"/>
      <c r="AS911" s="62"/>
      <c r="AT911" s="62"/>
      <c r="AU911" s="62"/>
      <c r="AV911" s="62"/>
      <c r="AW911" s="62"/>
      <c r="AX911" s="62"/>
      <c r="AY911" s="62"/>
      <c r="AZ911" s="62"/>
      <c r="BA911" s="62"/>
      <c r="BB911" s="62"/>
      <c r="BC911" s="62"/>
      <c r="BD911" s="62"/>
      <c r="BE911" s="62">
        <v>3700</v>
      </c>
      <c r="BF911" s="62">
        <v>2000</v>
      </c>
      <c r="BG911" s="62">
        <v>1900</v>
      </c>
      <c r="BH911" s="62"/>
      <c r="BI911" s="62"/>
      <c r="BJ911" s="62">
        <v>10070</v>
      </c>
      <c r="BK911" s="62"/>
      <c r="BL911" s="62"/>
      <c r="BM911" s="62">
        <v>2500</v>
      </c>
      <c r="BN911" s="62"/>
      <c r="BO911" s="62">
        <v>16</v>
      </c>
      <c r="BP911" s="62"/>
      <c r="BQ911" s="62"/>
      <c r="BR911" s="62"/>
      <c r="BS911" s="62">
        <v>3000</v>
      </c>
      <c r="BT911" s="62"/>
      <c r="BU911" s="62"/>
      <c r="BV911" s="62"/>
      <c r="BW911" s="62">
        <v>1</v>
      </c>
      <c r="BX911" s="62"/>
      <c r="BY911" s="62"/>
      <c r="BZ911" s="62"/>
      <c r="CA911" s="62"/>
      <c r="CB911" s="62"/>
      <c r="CC911" s="62"/>
      <c r="CD911" s="62"/>
      <c r="CE911" s="62"/>
      <c r="CF911" s="62"/>
      <c r="CG911" s="62"/>
      <c r="CH911" s="62"/>
    </row>
    <row r="912" spans="1:86" s="11" customFormat="1" ht="15.75" x14ac:dyDescent="0.25">
      <c r="A912" s="314"/>
      <c r="B912" s="62" t="s">
        <v>1306</v>
      </c>
      <c r="C912" s="62" t="s">
        <v>1303</v>
      </c>
      <c r="D912" s="62"/>
      <c r="E912" s="62"/>
      <c r="F912" s="62"/>
      <c r="G912" s="62"/>
      <c r="H912" s="62"/>
      <c r="I912" s="62"/>
      <c r="J912" s="62"/>
      <c r="K912" s="62"/>
      <c r="L912" s="62"/>
      <c r="M912" s="62"/>
      <c r="N912" s="62"/>
      <c r="O912" s="62"/>
      <c r="P912" s="62"/>
      <c r="Q912" s="62"/>
      <c r="R912" s="62"/>
      <c r="S912" s="62"/>
      <c r="T912" s="62">
        <v>50</v>
      </c>
      <c r="U912" s="62"/>
      <c r="V912" s="62"/>
      <c r="W912" s="62"/>
      <c r="X912" s="62"/>
      <c r="Y912" s="62"/>
      <c r="Z912" s="62"/>
      <c r="AA912" s="62"/>
      <c r="AB912" s="62"/>
      <c r="AC912" s="62"/>
      <c r="AD912" s="62">
        <v>38</v>
      </c>
      <c r="AE912" s="62"/>
      <c r="AF912" s="62"/>
      <c r="AG912" s="62"/>
      <c r="AH912" s="62"/>
      <c r="AI912" s="62"/>
      <c r="AJ912" s="62"/>
      <c r="AK912" s="62"/>
      <c r="AL912" s="62">
        <v>1424</v>
      </c>
      <c r="AM912" s="62">
        <v>92</v>
      </c>
      <c r="AN912" s="62"/>
      <c r="AO912" s="62"/>
      <c r="AP912" s="62"/>
      <c r="AQ912" s="62">
        <v>39087</v>
      </c>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v>102</v>
      </c>
      <c r="BP912" s="62"/>
      <c r="BQ912" s="62"/>
      <c r="BR912" s="62"/>
      <c r="BS912" s="62">
        <v>529</v>
      </c>
      <c r="BT912" s="62"/>
      <c r="BU912" s="62"/>
      <c r="BV912" s="62"/>
      <c r="BW912" s="62">
        <v>5</v>
      </c>
      <c r="BX912" s="62"/>
      <c r="BY912" s="62"/>
      <c r="BZ912" s="62"/>
      <c r="CA912" s="62"/>
      <c r="CB912" s="62"/>
      <c r="CC912" s="62"/>
      <c r="CD912" s="62"/>
      <c r="CE912" s="62"/>
      <c r="CF912" s="62"/>
      <c r="CG912" s="62"/>
      <c r="CH912" s="62"/>
    </row>
    <row r="913" spans="1:86" s="11" customFormat="1" ht="15.75" x14ac:dyDescent="0.25">
      <c r="A913" s="314"/>
      <c r="B913" s="62"/>
      <c r="C913" s="62" t="s">
        <v>1304</v>
      </c>
      <c r="D913" s="62">
        <v>11524</v>
      </c>
      <c r="E913" s="62"/>
      <c r="F913" s="62">
        <v>2262</v>
      </c>
      <c r="G913" s="62"/>
      <c r="H913" s="62"/>
      <c r="I913" s="62"/>
      <c r="J913" s="62"/>
      <c r="K913" s="62"/>
      <c r="L913" s="62">
        <v>3516</v>
      </c>
      <c r="M913" s="62"/>
      <c r="N913" s="62"/>
      <c r="O913" s="62"/>
      <c r="P913" s="62"/>
      <c r="Q913" s="62"/>
      <c r="R913" s="62"/>
      <c r="S913" s="62">
        <v>2900</v>
      </c>
      <c r="T913" s="62"/>
      <c r="U913" s="62"/>
      <c r="V913" s="62"/>
      <c r="W913" s="62"/>
      <c r="X913" s="62"/>
      <c r="Y913" s="62">
        <v>600</v>
      </c>
      <c r="Z913" s="62"/>
      <c r="AA913" s="62"/>
      <c r="AB913" s="62"/>
      <c r="AC913" s="62"/>
      <c r="AD913" s="62">
        <v>5520</v>
      </c>
      <c r="AE913" s="62"/>
      <c r="AF913" s="62"/>
      <c r="AG913" s="62"/>
      <c r="AH913" s="62"/>
      <c r="AI913" s="62"/>
      <c r="AJ913" s="62"/>
      <c r="AK913" s="62"/>
      <c r="AL913" s="62">
        <v>7000</v>
      </c>
      <c r="AM913" s="62">
        <v>3235</v>
      </c>
      <c r="AN913" s="62"/>
      <c r="AO913" s="62"/>
      <c r="AP913" s="62"/>
      <c r="AQ913" s="62"/>
      <c r="AR913" s="62"/>
      <c r="AS913" s="62"/>
      <c r="AT913" s="62"/>
      <c r="AU913" s="62"/>
      <c r="AV913" s="62"/>
      <c r="AW913" s="62"/>
      <c r="AX913" s="62"/>
      <c r="AY913" s="62"/>
      <c r="AZ913" s="62"/>
      <c r="BA913" s="62"/>
      <c r="BB913" s="62"/>
      <c r="BC913" s="62"/>
      <c r="BD913" s="62"/>
      <c r="BE913" s="62">
        <v>20523</v>
      </c>
      <c r="BF913" s="62">
        <v>2714</v>
      </c>
      <c r="BG913" s="62"/>
      <c r="BH913" s="62"/>
      <c r="BI913" s="62"/>
      <c r="BJ913" s="62">
        <v>60855</v>
      </c>
      <c r="BK913" s="62"/>
      <c r="BL913" s="62"/>
      <c r="BM913" s="62">
        <v>8000</v>
      </c>
      <c r="BN913" s="62"/>
      <c r="BO913" s="62">
        <v>2063</v>
      </c>
      <c r="BP913" s="62"/>
      <c r="BQ913" s="62"/>
      <c r="BR913" s="62"/>
      <c r="BS913" s="62">
        <v>6013</v>
      </c>
      <c r="BT913" s="62"/>
      <c r="BU913" s="62"/>
      <c r="BV913" s="62"/>
      <c r="BW913" s="62">
        <v>1414</v>
      </c>
      <c r="BX913" s="62"/>
      <c r="BY913" s="62"/>
      <c r="BZ913" s="62"/>
      <c r="CA913" s="62"/>
      <c r="CB913" s="62"/>
      <c r="CC913" s="62"/>
      <c r="CD913" s="62"/>
      <c r="CE913" s="62"/>
      <c r="CF913" s="62"/>
      <c r="CG913" s="62"/>
      <c r="CH913" s="62"/>
    </row>
    <row r="914" spans="1:86" s="11" customFormat="1" ht="15.75" x14ac:dyDescent="0.25">
      <c r="A914" s="314"/>
      <c r="B914" s="62" t="s">
        <v>1307</v>
      </c>
      <c r="C914" s="62" t="s">
        <v>1303</v>
      </c>
      <c r="D914" s="62">
        <v>815</v>
      </c>
      <c r="E914" s="62"/>
      <c r="F914" s="62"/>
      <c r="G914" s="62"/>
      <c r="H914" s="62"/>
      <c r="I914" s="62"/>
      <c r="J914" s="62"/>
      <c r="K914" s="62"/>
      <c r="L914" s="62">
        <v>3578</v>
      </c>
      <c r="M914" s="62"/>
      <c r="N914" s="62"/>
      <c r="O914" s="62"/>
      <c r="P914" s="62"/>
      <c r="Q914" s="62"/>
      <c r="R914" s="62"/>
      <c r="S914" s="62">
        <v>10</v>
      </c>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v>6626</v>
      </c>
      <c r="AR914" s="62"/>
      <c r="AS914" s="62"/>
      <c r="AT914" s="62"/>
      <c r="AU914" s="62"/>
      <c r="AV914" s="62"/>
      <c r="AW914" s="62"/>
      <c r="AX914" s="62"/>
      <c r="AY914" s="62"/>
      <c r="AZ914" s="62"/>
      <c r="BA914" s="62"/>
      <c r="BB914" s="62"/>
      <c r="BC914" s="62"/>
      <c r="BD914" s="62"/>
      <c r="BE914" s="62">
        <v>10264</v>
      </c>
      <c r="BF914" s="62"/>
      <c r="BG914" s="62"/>
      <c r="BH914" s="62"/>
      <c r="BI914" s="62"/>
      <c r="BJ914" s="62"/>
      <c r="BK914" s="62"/>
      <c r="BL914" s="62"/>
      <c r="BM914" s="62">
        <v>1394</v>
      </c>
      <c r="BN914" s="62"/>
      <c r="BO914" s="62"/>
      <c r="BP914" s="62"/>
      <c r="BQ914" s="62"/>
      <c r="BR914" s="62"/>
      <c r="BS914" s="62"/>
      <c r="BT914" s="62"/>
      <c r="BU914" s="62"/>
      <c r="BV914" s="62"/>
      <c r="BW914" s="62"/>
      <c r="BX914" s="62"/>
      <c r="BY914" s="62"/>
      <c r="BZ914" s="62"/>
      <c r="CA914" s="62"/>
      <c r="CB914" s="62"/>
      <c r="CC914" s="62"/>
      <c r="CD914" s="62"/>
      <c r="CE914" s="62"/>
      <c r="CF914" s="62"/>
      <c r="CG914" s="62"/>
      <c r="CH914" s="62"/>
    </row>
    <row r="915" spans="1:86" s="11" customFormat="1" ht="15.75" x14ac:dyDescent="0.25">
      <c r="A915" s="314"/>
      <c r="B915" s="62"/>
      <c r="C915" s="62" t="s">
        <v>1304</v>
      </c>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v>19879</v>
      </c>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row>
    <row r="916" spans="1:86" s="11" customFormat="1" ht="15.75" x14ac:dyDescent="0.25">
      <c r="A916" s="314"/>
      <c r="B916" s="62" t="s">
        <v>1302</v>
      </c>
      <c r="C916" s="62" t="s">
        <v>1303</v>
      </c>
      <c r="D916" s="62">
        <v>120</v>
      </c>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v>70</v>
      </c>
      <c r="AE916" s="62"/>
      <c r="AF916" s="62"/>
      <c r="AG916" s="62"/>
      <c r="AH916" s="62"/>
      <c r="AI916" s="62">
        <v>150</v>
      </c>
      <c r="AJ916" s="62"/>
      <c r="AK916" s="62"/>
      <c r="AL916" s="62">
        <v>70</v>
      </c>
      <c r="AM916" s="62">
        <v>130</v>
      </c>
      <c r="AN916" s="62"/>
      <c r="AO916" s="62"/>
      <c r="AP916" s="62"/>
      <c r="AQ916" s="62">
        <v>13300</v>
      </c>
      <c r="AR916" s="62"/>
      <c r="AS916" s="62"/>
      <c r="AT916" s="62"/>
      <c r="AU916" s="62"/>
      <c r="AV916" s="62"/>
      <c r="AW916" s="62"/>
      <c r="AX916" s="62"/>
      <c r="AY916" s="62"/>
      <c r="AZ916" s="62"/>
      <c r="BA916" s="62"/>
      <c r="BB916" s="62"/>
      <c r="BC916" s="62">
        <v>2700</v>
      </c>
      <c r="BD916" s="62"/>
      <c r="BE916" s="62"/>
      <c r="BF916" s="62"/>
      <c r="BG916" s="62"/>
      <c r="BH916" s="62"/>
      <c r="BI916" s="62"/>
      <c r="BJ916" s="62"/>
      <c r="BK916" s="62"/>
      <c r="BL916" s="62"/>
      <c r="BM916" s="62">
        <v>550</v>
      </c>
      <c r="BN916" s="62"/>
      <c r="BO916" s="62"/>
      <c r="BP916" s="62"/>
      <c r="BQ916" s="62"/>
      <c r="BR916" s="62"/>
      <c r="BS916" s="62">
        <v>350</v>
      </c>
      <c r="BT916" s="62"/>
      <c r="BU916" s="62"/>
      <c r="BV916" s="62"/>
      <c r="BW916" s="62"/>
      <c r="BX916" s="62"/>
      <c r="BY916" s="62"/>
      <c r="BZ916" s="62"/>
      <c r="CA916" s="62"/>
      <c r="CB916" s="62"/>
      <c r="CC916" s="62"/>
      <c r="CD916" s="62"/>
      <c r="CE916" s="62"/>
      <c r="CF916" s="62"/>
      <c r="CG916" s="62"/>
      <c r="CH916" s="62"/>
    </row>
    <row r="917" spans="1:86" s="11" customFormat="1" ht="31.5" x14ac:dyDescent="0.25">
      <c r="A917" s="314" t="s">
        <v>9089</v>
      </c>
      <c r="B917" s="62"/>
      <c r="C917" s="62" t="s">
        <v>1304</v>
      </c>
      <c r="D917" s="62">
        <v>2040</v>
      </c>
      <c r="E917" s="62"/>
      <c r="F917" s="62">
        <v>1154</v>
      </c>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v>387</v>
      </c>
      <c r="AE917" s="62"/>
      <c r="AF917" s="62"/>
      <c r="AG917" s="62"/>
      <c r="AH917" s="62"/>
      <c r="AI917" s="62">
        <v>550</v>
      </c>
      <c r="AJ917" s="62"/>
      <c r="AK917" s="62"/>
      <c r="AL917" s="62">
        <v>550</v>
      </c>
      <c r="AM917" s="62">
        <v>685</v>
      </c>
      <c r="AN917" s="62"/>
      <c r="AO917" s="62"/>
      <c r="AP917" s="62"/>
      <c r="AQ917" s="62"/>
      <c r="AR917" s="62"/>
      <c r="AS917" s="62"/>
      <c r="AT917" s="62"/>
      <c r="AU917" s="62"/>
      <c r="AV917" s="62"/>
      <c r="AW917" s="62"/>
      <c r="AX917" s="62"/>
      <c r="AY917" s="62"/>
      <c r="AZ917" s="62"/>
      <c r="BA917" s="62"/>
      <c r="BB917" s="62"/>
      <c r="BC917" s="62"/>
      <c r="BD917" s="62">
        <v>450</v>
      </c>
      <c r="BE917" s="62">
        <v>1800</v>
      </c>
      <c r="BF917" s="62"/>
      <c r="BG917" s="62"/>
      <c r="BH917" s="62"/>
      <c r="BI917" s="62"/>
      <c r="BJ917" s="62">
        <v>11950</v>
      </c>
      <c r="BK917" s="62"/>
      <c r="BL917" s="62"/>
      <c r="BM917" s="62">
        <v>350</v>
      </c>
      <c r="BN917" s="62"/>
      <c r="BO917" s="62"/>
      <c r="BP917" s="62"/>
      <c r="BQ917" s="62"/>
      <c r="BR917" s="62"/>
      <c r="BS917" s="62">
        <v>550</v>
      </c>
      <c r="BT917" s="62"/>
      <c r="BU917" s="62"/>
      <c r="BV917" s="62"/>
      <c r="BW917" s="62"/>
      <c r="BX917" s="62"/>
      <c r="BY917" s="62"/>
      <c r="BZ917" s="62"/>
      <c r="CA917" s="62"/>
      <c r="CB917" s="62"/>
      <c r="CC917" s="62"/>
      <c r="CD917" s="62"/>
      <c r="CE917" s="62"/>
      <c r="CF917" s="62"/>
      <c r="CG917" s="62"/>
      <c r="CH917" s="62"/>
    </row>
    <row r="918" spans="1:86" s="11" customFormat="1" ht="15.75" x14ac:dyDescent="0.25">
      <c r="A918" s="314"/>
      <c r="B918" s="62" t="s">
        <v>1305</v>
      </c>
      <c r="C918" s="62" t="s">
        <v>1303</v>
      </c>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v>115</v>
      </c>
      <c r="AM918" s="62">
        <v>20</v>
      </c>
      <c r="AN918" s="62"/>
      <c r="AO918" s="62"/>
      <c r="AP918" s="62"/>
      <c r="AQ918" s="62">
        <v>2815</v>
      </c>
      <c r="AR918" s="62"/>
      <c r="AS918" s="62"/>
      <c r="AT918" s="62"/>
      <c r="AU918" s="62"/>
      <c r="AV918" s="62"/>
      <c r="AW918" s="62"/>
      <c r="AX918" s="62"/>
      <c r="AY918" s="62"/>
      <c r="AZ918" s="62"/>
      <c r="BA918" s="62"/>
      <c r="BB918" s="62"/>
      <c r="BC918" s="62">
        <v>779</v>
      </c>
      <c r="BD918" s="62">
        <v>196</v>
      </c>
      <c r="BE918" s="62"/>
      <c r="BF918" s="62">
        <v>375</v>
      </c>
      <c r="BG918" s="62"/>
      <c r="BH918" s="62"/>
      <c r="BI918" s="62"/>
      <c r="BJ918" s="62"/>
      <c r="BK918" s="62"/>
      <c r="BL918" s="62"/>
      <c r="BM918" s="62">
        <v>185</v>
      </c>
      <c r="BN918" s="62"/>
      <c r="BO918" s="62"/>
      <c r="BP918" s="62"/>
      <c r="BQ918" s="62"/>
      <c r="BR918" s="62"/>
      <c r="BS918" s="62">
        <v>75</v>
      </c>
      <c r="BT918" s="62"/>
      <c r="BU918" s="62"/>
      <c r="BV918" s="62"/>
      <c r="BW918" s="62"/>
      <c r="BX918" s="62"/>
      <c r="BY918" s="62"/>
      <c r="BZ918" s="62"/>
      <c r="CA918" s="62"/>
      <c r="CB918" s="62"/>
      <c r="CC918" s="62"/>
      <c r="CD918" s="62"/>
      <c r="CE918" s="62"/>
      <c r="CF918" s="62"/>
      <c r="CG918" s="62"/>
      <c r="CH918" s="62"/>
    </row>
    <row r="919" spans="1:86" s="11" customFormat="1" ht="15.75" x14ac:dyDescent="0.25">
      <c r="A919" s="314"/>
      <c r="B919" s="62"/>
      <c r="C919" s="62" t="s">
        <v>1304</v>
      </c>
      <c r="D919" s="62"/>
      <c r="E919" s="62"/>
      <c r="F919" s="62">
        <v>570</v>
      </c>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v>132</v>
      </c>
      <c r="AE919" s="62"/>
      <c r="AF919" s="62"/>
      <c r="AG919" s="62"/>
      <c r="AH919" s="62"/>
      <c r="AI919" s="62">
        <v>7</v>
      </c>
      <c r="AJ919" s="62"/>
      <c r="AK919" s="62"/>
      <c r="AL919" s="62">
        <v>525</v>
      </c>
      <c r="AM919" s="62">
        <v>470</v>
      </c>
      <c r="AN919" s="62"/>
      <c r="AO919" s="62"/>
      <c r="AP919" s="62"/>
      <c r="AQ919" s="62"/>
      <c r="AR919" s="62"/>
      <c r="AS919" s="62"/>
      <c r="AT919" s="62"/>
      <c r="AU919" s="62"/>
      <c r="AV919" s="62"/>
      <c r="AW919" s="62"/>
      <c r="AX919" s="62"/>
      <c r="AY919" s="62"/>
      <c r="AZ919" s="62"/>
      <c r="BA919" s="62"/>
      <c r="BB919" s="62"/>
      <c r="BC919" s="62"/>
      <c r="BD919" s="62">
        <v>247</v>
      </c>
      <c r="BE919" s="62">
        <v>983</v>
      </c>
      <c r="BF919" s="62">
        <v>435</v>
      </c>
      <c r="BG919" s="62"/>
      <c r="BH919" s="62"/>
      <c r="BI919" s="62"/>
      <c r="BJ919" s="62">
        <v>2630</v>
      </c>
      <c r="BK919" s="62"/>
      <c r="BL919" s="62"/>
      <c r="BM919" s="62">
        <v>370</v>
      </c>
      <c r="BN919" s="62"/>
      <c r="BO919" s="62"/>
      <c r="BP919" s="62"/>
      <c r="BQ919" s="62"/>
      <c r="BR919" s="62"/>
      <c r="BS919" s="62">
        <v>370</v>
      </c>
      <c r="BT919" s="62"/>
      <c r="BU919" s="62"/>
      <c r="BV919" s="62"/>
      <c r="BW919" s="62"/>
      <c r="BX919" s="62"/>
      <c r="BY919" s="62"/>
      <c r="BZ919" s="62"/>
      <c r="CA919" s="62"/>
      <c r="CB919" s="62"/>
      <c r="CC919" s="62"/>
      <c r="CD919" s="62"/>
      <c r="CE919" s="62"/>
      <c r="CF919" s="62"/>
      <c r="CG919" s="62"/>
      <c r="CH919" s="62"/>
    </row>
    <row r="920" spans="1:86" s="11" customFormat="1" ht="15.75" x14ac:dyDescent="0.25">
      <c r="A920" s="314"/>
      <c r="B920" s="62" t="s">
        <v>1306</v>
      </c>
      <c r="C920" s="62" t="s">
        <v>1303</v>
      </c>
      <c r="D920" s="62">
        <v>15</v>
      </c>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v>200</v>
      </c>
      <c r="AE920" s="62"/>
      <c r="AF920" s="62"/>
      <c r="AG920" s="62"/>
      <c r="AH920" s="62"/>
      <c r="AI920" s="62">
        <v>70</v>
      </c>
      <c r="AJ920" s="62"/>
      <c r="AK920" s="62"/>
      <c r="AL920" s="62">
        <v>450</v>
      </c>
      <c r="AM920" s="62">
        <v>350</v>
      </c>
      <c r="AN920" s="62"/>
      <c r="AO920" s="62"/>
      <c r="AP920" s="62"/>
      <c r="AQ920" s="62">
        <v>7250</v>
      </c>
      <c r="AR920" s="62"/>
      <c r="AS920" s="62"/>
      <c r="AT920" s="62"/>
      <c r="AU920" s="62"/>
      <c r="AV920" s="62"/>
      <c r="AW920" s="62"/>
      <c r="AX920" s="62"/>
      <c r="AY920" s="62"/>
      <c r="AZ920" s="62"/>
      <c r="BA920" s="62"/>
      <c r="BB920" s="62"/>
      <c r="BC920" s="62">
        <v>2123</v>
      </c>
      <c r="BD920" s="62">
        <v>565</v>
      </c>
      <c r="BE920" s="62"/>
      <c r="BF920" s="62">
        <v>812</v>
      </c>
      <c r="BG920" s="62"/>
      <c r="BH920" s="62"/>
      <c r="BI920" s="62"/>
      <c r="BJ920" s="62"/>
      <c r="BK920" s="62"/>
      <c r="BL920" s="62"/>
      <c r="BM920" s="62">
        <v>200</v>
      </c>
      <c r="BN920" s="62"/>
      <c r="BO920" s="62"/>
      <c r="BP920" s="62"/>
      <c r="BQ920" s="62"/>
      <c r="BR920" s="62"/>
      <c r="BS920" s="62">
        <v>120</v>
      </c>
      <c r="BT920" s="62"/>
      <c r="BU920" s="62"/>
      <c r="BV920" s="62"/>
      <c r="BW920" s="62"/>
      <c r="BX920" s="62"/>
      <c r="BY920" s="62"/>
      <c r="BZ920" s="62"/>
      <c r="CA920" s="62"/>
      <c r="CB920" s="62"/>
      <c r="CC920" s="62"/>
      <c r="CD920" s="62"/>
      <c r="CE920" s="62"/>
      <c r="CF920" s="62"/>
      <c r="CG920" s="62"/>
      <c r="CH920" s="62"/>
    </row>
    <row r="921" spans="1:86" s="11" customFormat="1" ht="15.75" x14ac:dyDescent="0.25">
      <c r="A921" s="314"/>
      <c r="B921" s="62"/>
      <c r="C921" s="62" t="s">
        <v>1304</v>
      </c>
      <c r="D921" s="62">
        <v>3850</v>
      </c>
      <c r="E921" s="62"/>
      <c r="F921" s="62">
        <v>2500</v>
      </c>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v>700</v>
      </c>
      <c r="AE921" s="62"/>
      <c r="AF921" s="62"/>
      <c r="AG921" s="62"/>
      <c r="AH921" s="62"/>
      <c r="AI921" s="62">
        <v>1200</v>
      </c>
      <c r="AJ921" s="62"/>
      <c r="AK921" s="62"/>
      <c r="AL921" s="62">
        <v>1400</v>
      </c>
      <c r="AM921" s="62">
        <v>1300</v>
      </c>
      <c r="AN921" s="62"/>
      <c r="AO921" s="62"/>
      <c r="AP921" s="62"/>
      <c r="AQ921" s="62"/>
      <c r="AR921" s="62"/>
      <c r="AS921" s="62"/>
      <c r="AT921" s="62"/>
      <c r="AU921" s="62"/>
      <c r="AV921" s="62"/>
      <c r="AW921" s="62"/>
      <c r="AX921" s="62"/>
      <c r="AY921" s="62"/>
      <c r="AZ921" s="62"/>
      <c r="BA921" s="62"/>
      <c r="BB921" s="62"/>
      <c r="BC921" s="62">
        <v>820</v>
      </c>
      <c r="BD921" s="62">
        <v>523</v>
      </c>
      <c r="BE921" s="62">
        <v>2055</v>
      </c>
      <c r="BF921" s="62">
        <v>1615</v>
      </c>
      <c r="BG921" s="62"/>
      <c r="BH921" s="62"/>
      <c r="BI921" s="62"/>
      <c r="BJ921" s="62">
        <v>9977</v>
      </c>
      <c r="BK921" s="62"/>
      <c r="BL921" s="62"/>
      <c r="BM921" s="62">
        <v>550</v>
      </c>
      <c r="BN921" s="62"/>
      <c r="BO921" s="62"/>
      <c r="BP921" s="62"/>
      <c r="BQ921" s="62"/>
      <c r="BR921" s="62"/>
      <c r="BS921" s="62">
        <v>1000</v>
      </c>
      <c r="BT921" s="62"/>
      <c r="BU921" s="62"/>
      <c r="BV921" s="62"/>
      <c r="BW921" s="62"/>
      <c r="BX921" s="62"/>
      <c r="BY921" s="62"/>
      <c r="BZ921" s="62"/>
      <c r="CA921" s="62"/>
      <c r="CB921" s="62"/>
      <c r="CC921" s="62"/>
      <c r="CD921" s="62"/>
      <c r="CE921" s="62"/>
      <c r="CF921" s="62"/>
      <c r="CG921" s="62"/>
      <c r="CH921" s="62"/>
    </row>
    <row r="922" spans="1:86" s="11" customFormat="1" ht="15.75" x14ac:dyDescent="0.25">
      <c r="A922" s="314"/>
      <c r="B922" s="62" t="s">
        <v>1307</v>
      </c>
      <c r="C922" s="62" t="s">
        <v>1303</v>
      </c>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row>
    <row r="923" spans="1:86" s="11" customFormat="1" ht="15.75" x14ac:dyDescent="0.25">
      <c r="A923" s="314"/>
      <c r="B923" s="62"/>
      <c r="C923" s="62" t="s">
        <v>1304</v>
      </c>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v>5398</v>
      </c>
      <c r="CA923" s="62"/>
      <c r="CB923" s="62"/>
      <c r="CC923" s="62"/>
      <c r="CD923" s="62"/>
      <c r="CE923" s="62"/>
      <c r="CF923" s="62"/>
      <c r="CG923" s="62"/>
      <c r="CH923" s="62"/>
    </row>
    <row r="924" spans="1:86" s="11" customFormat="1" ht="78.75" customHeight="1" x14ac:dyDescent="0.25">
      <c r="A924" s="1664" t="s">
        <v>9094</v>
      </c>
      <c r="B924" s="62" t="s">
        <v>1306</v>
      </c>
      <c r="C924" s="62" t="s">
        <v>1303</v>
      </c>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row>
    <row r="925" spans="1:86" s="11" customFormat="1" ht="15.75" x14ac:dyDescent="0.25">
      <c r="A925" s="1664"/>
      <c r="B925" s="62"/>
      <c r="C925" s="62" t="s">
        <v>1304</v>
      </c>
      <c r="D925" s="62">
        <v>300</v>
      </c>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row>
    <row r="926" spans="1:86" s="214" customFormat="1" x14ac:dyDescent="0.3">
      <c r="A926" s="216"/>
      <c r="B926" s="124" t="s">
        <v>1302</v>
      </c>
      <c r="C926" s="124" t="s">
        <v>1303</v>
      </c>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row>
    <row r="927" spans="1:86" s="214" customFormat="1" x14ac:dyDescent="0.3">
      <c r="A927" s="216"/>
      <c r="B927" s="124"/>
      <c r="C927" s="124" t="s">
        <v>1304</v>
      </c>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row>
    <row r="928" spans="1:86" s="214" customFormat="1" x14ac:dyDescent="0.3">
      <c r="A928" s="216" t="s">
        <v>9101</v>
      </c>
      <c r="B928" s="124" t="s">
        <v>1305</v>
      </c>
      <c r="C928" s="124" t="s">
        <v>1303</v>
      </c>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row>
    <row r="929" spans="1:86" s="214" customFormat="1" x14ac:dyDescent="0.3">
      <c r="A929" s="216"/>
      <c r="B929" s="124"/>
      <c r="C929" s="124" t="s">
        <v>1304</v>
      </c>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v>500</v>
      </c>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c r="BY929" s="124"/>
      <c r="BZ929" s="124"/>
      <c r="CA929" s="124"/>
      <c r="CB929" s="124"/>
      <c r="CC929" s="124"/>
      <c r="CD929" s="124"/>
      <c r="CE929" s="124"/>
      <c r="CF929" s="124"/>
      <c r="CG929" s="124"/>
      <c r="CH929" s="124"/>
    </row>
    <row r="930" spans="1:86" s="214" customFormat="1" x14ac:dyDescent="0.3">
      <c r="A930" s="216" t="s">
        <v>9101</v>
      </c>
      <c r="B930" s="124" t="s">
        <v>1306</v>
      </c>
      <c r="C930" s="124" t="s">
        <v>1303</v>
      </c>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c r="BY930" s="124"/>
      <c r="BZ930" s="124"/>
      <c r="CA930" s="124"/>
      <c r="CB930" s="124"/>
      <c r="CC930" s="124"/>
      <c r="CD930" s="124"/>
      <c r="CE930" s="124"/>
      <c r="CF930" s="124"/>
      <c r="CG930" s="124"/>
      <c r="CH930" s="124"/>
    </row>
    <row r="931" spans="1:86" s="214" customFormat="1" x14ac:dyDescent="0.3">
      <c r="A931" s="216"/>
      <c r="B931" s="124"/>
      <c r="C931" s="124" t="s">
        <v>1304</v>
      </c>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v>2500</v>
      </c>
      <c r="BF931" s="124"/>
      <c r="BG931" s="124"/>
      <c r="BH931" s="124"/>
      <c r="BI931" s="124"/>
      <c r="BJ931" s="124"/>
      <c r="BK931" s="124"/>
      <c r="BL931" s="124"/>
      <c r="BM931" s="124"/>
      <c r="BN931" s="124"/>
      <c r="BO931" s="124"/>
      <c r="BP931" s="124"/>
      <c r="BQ931" s="124"/>
      <c r="BR931" s="124"/>
      <c r="BS931" s="124"/>
      <c r="BT931" s="124"/>
      <c r="BU931" s="124"/>
      <c r="BV931" s="124"/>
      <c r="BW931" s="124"/>
      <c r="BX931" s="124"/>
      <c r="BY931" s="124"/>
      <c r="BZ931" s="124"/>
      <c r="CA931" s="124"/>
      <c r="CB931" s="124"/>
      <c r="CC931" s="124"/>
      <c r="CD931" s="124"/>
      <c r="CE931" s="124"/>
      <c r="CF931" s="124"/>
      <c r="CG931" s="124"/>
      <c r="CH931" s="124"/>
    </row>
    <row r="932" spans="1:86" s="214" customFormat="1" x14ac:dyDescent="0.3">
      <c r="A932" s="216"/>
      <c r="B932" s="124" t="s">
        <v>1307</v>
      </c>
      <c r="C932" s="124" t="s">
        <v>1303</v>
      </c>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c r="BY932" s="124"/>
      <c r="BZ932" s="124"/>
      <c r="CA932" s="124"/>
      <c r="CB932" s="124"/>
      <c r="CC932" s="124"/>
      <c r="CD932" s="124"/>
      <c r="CE932" s="124"/>
      <c r="CF932" s="124"/>
      <c r="CG932" s="124"/>
      <c r="CH932" s="124"/>
    </row>
    <row r="933" spans="1:86" s="214" customFormat="1" x14ac:dyDescent="0.3">
      <c r="A933" s="216"/>
      <c r="B933" s="124"/>
      <c r="C933" s="124" t="s">
        <v>1304</v>
      </c>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c r="BY933" s="124"/>
      <c r="BZ933" s="124"/>
      <c r="CA933" s="124"/>
      <c r="CB933" s="124"/>
      <c r="CC933" s="124"/>
      <c r="CD933" s="124"/>
      <c r="CE933" s="124"/>
      <c r="CF933" s="124"/>
      <c r="CG933" s="124"/>
      <c r="CH933" s="124"/>
    </row>
    <row r="934" spans="1:86" s="11" customFormat="1" ht="15.75" x14ac:dyDescent="0.25">
      <c r="A934" s="314" t="s">
        <v>9119</v>
      </c>
      <c r="B934" s="62" t="s">
        <v>1306</v>
      </c>
      <c r="C934" s="62" t="s">
        <v>1303</v>
      </c>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row>
    <row r="935" spans="1:86" s="11" customFormat="1" ht="15.75" x14ac:dyDescent="0.25">
      <c r="A935" s="314"/>
      <c r="B935" s="62"/>
      <c r="C935" s="62" t="s">
        <v>1304</v>
      </c>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v>2000</v>
      </c>
      <c r="BF935" s="62">
        <v>2000</v>
      </c>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row>
    <row r="936" spans="1:86" x14ac:dyDescent="0.3">
      <c r="A936" s="393" t="s">
        <v>9136</v>
      </c>
      <c r="B936" s="408" t="s">
        <v>1302</v>
      </c>
      <c r="C936" s="408" t="s">
        <v>1303</v>
      </c>
      <c r="D936" s="124"/>
      <c r="E936" s="124"/>
      <c r="F936" s="124"/>
      <c r="G936" s="124"/>
      <c r="H936" s="124"/>
      <c r="I936" s="124"/>
      <c r="J936" s="124"/>
      <c r="K936" s="124"/>
      <c r="L936" s="124"/>
      <c r="M936" s="124"/>
      <c r="N936" s="124"/>
      <c r="O936" s="397">
        <v>400</v>
      </c>
      <c r="P936" s="124"/>
      <c r="Q936" s="124"/>
      <c r="R936" s="124"/>
      <c r="S936" s="124"/>
      <c r="T936" s="124"/>
      <c r="U936" s="124"/>
      <c r="V936" s="124"/>
      <c r="W936" s="124"/>
      <c r="X936" s="124"/>
      <c r="Y936" s="124"/>
      <c r="Z936" s="124"/>
      <c r="AA936" s="408"/>
      <c r="AB936" s="408"/>
      <c r="AC936" s="124"/>
      <c r="AD936" s="124"/>
      <c r="AE936" s="124"/>
      <c r="AF936" s="124"/>
      <c r="AG936" s="124"/>
      <c r="AH936" s="124"/>
      <c r="AI936" s="408" t="s">
        <v>9139</v>
      </c>
      <c r="AJ936" s="124"/>
      <c r="AK936" s="397">
        <v>400</v>
      </c>
      <c r="AL936" s="124"/>
      <c r="AM936" s="124"/>
      <c r="AN936" s="124"/>
      <c r="AO936" s="124"/>
      <c r="AP936" s="124"/>
      <c r="AQ936" s="124"/>
      <c r="AR936" s="397">
        <v>100</v>
      </c>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408"/>
      <c r="BS936" s="124"/>
      <c r="BT936" s="124"/>
      <c r="BU936" s="124"/>
      <c r="BV936" s="124"/>
      <c r="BW936" s="124"/>
      <c r="BX936" s="124"/>
      <c r="BY936" s="124"/>
      <c r="BZ936" s="124"/>
      <c r="CA936" s="124"/>
      <c r="CB936" s="124"/>
      <c r="CC936" s="124"/>
      <c r="CD936" s="124"/>
      <c r="CE936" s="124"/>
      <c r="CF936" s="124"/>
      <c r="CG936" s="124"/>
      <c r="CH936" s="124"/>
    </row>
    <row r="937" spans="1:86" x14ac:dyDescent="0.3">
      <c r="A937" s="393" t="s">
        <v>9137</v>
      </c>
      <c r="B937" s="408"/>
      <c r="C937" s="408" t="s">
        <v>1304</v>
      </c>
      <c r="D937" s="124"/>
      <c r="E937" s="124"/>
      <c r="F937" s="124"/>
      <c r="G937" s="124"/>
      <c r="H937" s="124"/>
      <c r="I937" s="124"/>
      <c r="J937" s="124"/>
      <c r="K937" s="124"/>
      <c r="L937" s="124"/>
      <c r="M937" s="124"/>
      <c r="N937" s="124"/>
      <c r="O937" s="408"/>
      <c r="P937" s="124"/>
      <c r="Q937" s="124"/>
      <c r="R937" s="124"/>
      <c r="S937" s="124"/>
      <c r="T937" s="124"/>
      <c r="U937" s="124"/>
      <c r="V937" s="124"/>
      <c r="W937" s="124"/>
      <c r="X937" s="124"/>
      <c r="Y937" s="124"/>
      <c r="Z937" s="124"/>
      <c r="AA937" s="408"/>
      <c r="AB937" s="408"/>
      <c r="AC937" s="124"/>
      <c r="AD937" s="124"/>
      <c r="AE937" s="124"/>
      <c r="AF937" s="124"/>
      <c r="AG937" s="124"/>
      <c r="AH937" s="124"/>
      <c r="AI937" s="279"/>
      <c r="AJ937" s="124"/>
      <c r="AK937" s="279"/>
      <c r="AL937" s="124"/>
      <c r="AM937" s="124"/>
      <c r="AN937" s="124"/>
      <c r="AO937" s="124"/>
      <c r="AP937" s="124"/>
      <c r="AQ937" s="124"/>
      <c r="AR937" s="408"/>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408"/>
      <c r="BS937" s="124"/>
      <c r="BT937" s="124"/>
      <c r="BU937" s="124"/>
      <c r="BV937" s="124"/>
      <c r="BW937" s="124"/>
      <c r="BX937" s="124"/>
      <c r="BY937" s="124"/>
      <c r="BZ937" s="124"/>
      <c r="CA937" s="124"/>
      <c r="CB937" s="124"/>
      <c r="CC937" s="124"/>
      <c r="CD937" s="124"/>
      <c r="CE937" s="124"/>
      <c r="CF937" s="124"/>
      <c r="CG937" s="124"/>
      <c r="CH937" s="124"/>
    </row>
    <row r="938" spans="1:86" x14ac:dyDescent="0.3">
      <c r="A938" s="393"/>
      <c r="B938" s="408" t="s">
        <v>1305</v>
      </c>
      <c r="C938" s="408" t="s">
        <v>1303</v>
      </c>
      <c r="D938" s="124"/>
      <c r="E938" s="124"/>
      <c r="F938" s="124"/>
      <c r="G938" s="124"/>
      <c r="H938" s="124"/>
      <c r="I938" s="124"/>
      <c r="J938" s="124"/>
      <c r="K938" s="124"/>
      <c r="L938" s="124"/>
      <c r="M938" s="124"/>
      <c r="N938" s="124"/>
      <c r="O938" s="397">
        <v>400</v>
      </c>
      <c r="P938" s="124"/>
      <c r="Q938" s="124"/>
      <c r="R938" s="124"/>
      <c r="S938" s="124"/>
      <c r="T938" s="124"/>
      <c r="U938" s="124"/>
      <c r="V938" s="124"/>
      <c r="W938" s="124"/>
      <c r="X938" s="124"/>
      <c r="Y938" s="124"/>
      <c r="Z938" s="124"/>
      <c r="AA938" s="397">
        <v>400</v>
      </c>
      <c r="AB938" s="397">
        <v>200</v>
      </c>
      <c r="AC938" s="124"/>
      <c r="AD938" s="124"/>
      <c r="AE938" s="124"/>
      <c r="AF938" s="124"/>
      <c r="AG938" s="124"/>
      <c r="AH938" s="124"/>
      <c r="AI938" s="408"/>
      <c r="AJ938" s="124"/>
      <c r="AK938" s="397">
        <v>350</v>
      </c>
      <c r="AL938" s="124"/>
      <c r="AM938" s="124"/>
      <c r="AN938" s="124"/>
      <c r="AO938" s="124"/>
      <c r="AP938" s="124"/>
      <c r="AQ938" s="124"/>
      <c r="AR938" s="397">
        <v>200</v>
      </c>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397">
        <v>1000</v>
      </c>
      <c r="BS938" s="124"/>
      <c r="BT938" s="124"/>
      <c r="BU938" s="124"/>
      <c r="BV938" s="124"/>
      <c r="BW938" s="124"/>
      <c r="BX938" s="124"/>
      <c r="BY938" s="124"/>
      <c r="BZ938" s="124"/>
      <c r="CA938" s="124"/>
      <c r="CB938" s="124"/>
      <c r="CC938" s="124"/>
      <c r="CD938" s="124"/>
      <c r="CE938" s="124"/>
      <c r="CF938" s="124"/>
      <c r="CG938" s="124"/>
      <c r="CH938" s="124"/>
    </row>
    <row r="939" spans="1:86" x14ac:dyDescent="0.3">
      <c r="A939" s="393"/>
      <c r="B939" s="408"/>
      <c r="C939" s="408" t="s">
        <v>1304</v>
      </c>
      <c r="D939" s="124"/>
      <c r="E939" s="124"/>
      <c r="F939" s="124"/>
      <c r="G939" s="124"/>
      <c r="H939" s="124"/>
      <c r="I939" s="124"/>
      <c r="J939" s="124"/>
      <c r="K939" s="124"/>
      <c r="L939" s="124"/>
      <c r="M939" s="124"/>
      <c r="N939" s="124"/>
      <c r="O939" s="408"/>
      <c r="P939" s="124"/>
      <c r="Q939" s="124"/>
      <c r="R939" s="124"/>
      <c r="S939" s="124"/>
      <c r="T939" s="124"/>
      <c r="U939" s="124"/>
      <c r="V939" s="124"/>
      <c r="W939" s="124"/>
      <c r="X939" s="124"/>
      <c r="Y939" s="124"/>
      <c r="Z939" s="124"/>
      <c r="AA939" s="408"/>
      <c r="AB939" s="279"/>
      <c r="AC939" s="124"/>
      <c r="AD939" s="124"/>
      <c r="AE939" s="124"/>
      <c r="AF939" s="124"/>
      <c r="AG939" s="124"/>
      <c r="AH939" s="124"/>
      <c r="AI939" s="408"/>
      <c r="AJ939" s="124"/>
      <c r="AK939" s="279"/>
      <c r="AL939" s="124"/>
      <c r="AM939" s="124"/>
      <c r="AN939" s="124"/>
      <c r="AO939" s="124"/>
      <c r="AP939" s="124"/>
      <c r="AQ939" s="124"/>
      <c r="AR939" s="408"/>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408"/>
      <c r="BS939" s="124"/>
      <c r="BT939" s="124"/>
      <c r="BU939" s="124"/>
      <c r="BV939" s="124"/>
      <c r="BW939" s="124"/>
      <c r="BX939" s="124"/>
      <c r="BY939" s="124"/>
      <c r="BZ939" s="124"/>
      <c r="CA939" s="124"/>
      <c r="CB939" s="124"/>
      <c r="CC939" s="124"/>
      <c r="CD939" s="124"/>
      <c r="CE939" s="124"/>
      <c r="CF939" s="124"/>
      <c r="CG939" s="124"/>
      <c r="CH939" s="124"/>
    </row>
    <row r="940" spans="1:86" x14ac:dyDescent="0.3">
      <c r="A940" s="393"/>
      <c r="B940" s="408" t="s">
        <v>1306</v>
      </c>
      <c r="C940" s="408" t="s">
        <v>1303</v>
      </c>
      <c r="D940" s="124"/>
      <c r="E940" s="124"/>
      <c r="F940" s="124"/>
      <c r="G940" s="124"/>
      <c r="H940" s="124"/>
      <c r="I940" s="124"/>
      <c r="J940" s="124"/>
      <c r="K940" s="124"/>
      <c r="L940" s="124"/>
      <c r="M940" s="124"/>
      <c r="N940" s="124"/>
      <c r="O940" s="397">
        <v>1000</v>
      </c>
      <c r="P940" s="124"/>
      <c r="Q940" s="124"/>
      <c r="R940" s="124"/>
      <c r="S940" s="124"/>
      <c r="T940" s="124"/>
      <c r="U940" s="124"/>
      <c r="V940" s="124"/>
      <c r="W940" s="124"/>
      <c r="X940" s="124"/>
      <c r="Y940" s="124"/>
      <c r="Z940" s="124"/>
      <c r="AA940" s="408" t="s">
        <v>9138</v>
      </c>
      <c r="AB940" s="397">
        <v>75</v>
      </c>
      <c r="AC940" s="124"/>
      <c r="AD940" s="124"/>
      <c r="AE940" s="124"/>
      <c r="AF940" s="124"/>
      <c r="AG940" s="124"/>
      <c r="AH940" s="124"/>
      <c r="AI940" s="233">
        <v>200</v>
      </c>
      <c r="AJ940" s="124"/>
      <c r="AK940" s="397">
        <v>1000</v>
      </c>
      <c r="AL940" s="124"/>
      <c r="AM940" s="124"/>
      <c r="AN940" s="124"/>
      <c r="AO940" s="124"/>
      <c r="AP940" s="124"/>
      <c r="AQ940" s="124"/>
      <c r="AR940" s="397">
        <v>70</v>
      </c>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397">
        <v>1000</v>
      </c>
      <c r="BS940" s="124"/>
      <c r="BT940" s="124"/>
      <c r="BU940" s="124"/>
      <c r="BV940" s="124"/>
      <c r="BW940" s="124"/>
      <c r="BX940" s="124"/>
      <c r="BY940" s="124"/>
      <c r="BZ940" s="124"/>
      <c r="CA940" s="124"/>
      <c r="CB940" s="124"/>
      <c r="CC940" s="124"/>
      <c r="CD940" s="124"/>
      <c r="CE940" s="124"/>
      <c r="CF940" s="124"/>
      <c r="CG940" s="124"/>
      <c r="CH940" s="124"/>
    </row>
    <row r="941" spans="1:86" x14ac:dyDescent="0.3">
      <c r="A941" s="216"/>
      <c r="B941" s="124"/>
      <c r="C941" s="408" t="s">
        <v>1304</v>
      </c>
      <c r="D941" s="124"/>
      <c r="E941" s="124"/>
      <c r="F941" s="124"/>
      <c r="G941" s="124"/>
      <c r="H941" s="124"/>
      <c r="I941" s="124"/>
      <c r="J941" s="124"/>
      <c r="K941" s="124"/>
      <c r="L941" s="124"/>
      <c r="M941" s="124"/>
      <c r="N941" s="124"/>
      <c r="O941" s="408"/>
      <c r="P941" s="124"/>
      <c r="Q941" s="124"/>
      <c r="R941" s="124"/>
      <c r="S941" s="124"/>
      <c r="T941" s="124"/>
      <c r="U941" s="124"/>
      <c r="V941" s="124"/>
      <c r="W941" s="124"/>
      <c r="X941" s="124"/>
      <c r="Y941" s="124"/>
      <c r="Z941" s="124"/>
      <c r="AA941" s="124"/>
      <c r="AB941" s="408"/>
      <c r="AC941" s="124"/>
      <c r="AD941" s="124"/>
      <c r="AE941" s="124"/>
      <c r="AF941" s="124"/>
      <c r="AG941" s="124"/>
      <c r="AH941" s="124"/>
      <c r="AI941" s="408"/>
      <c r="AJ941" s="124"/>
      <c r="AK941" s="279"/>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408"/>
      <c r="BS941" s="124"/>
      <c r="BT941" s="124"/>
      <c r="BU941" s="124"/>
      <c r="BV941" s="124"/>
      <c r="BW941" s="124"/>
      <c r="BX941" s="124"/>
      <c r="BY941" s="124"/>
      <c r="BZ941" s="124"/>
      <c r="CA941" s="124"/>
      <c r="CB941" s="124"/>
      <c r="CC941" s="124"/>
      <c r="CD941" s="124"/>
      <c r="CE941" s="124"/>
      <c r="CF941" s="124"/>
      <c r="CG941" s="124"/>
      <c r="CH941" s="124"/>
    </row>
    <row r="942" spans="1:86" x14ac:dyDescent="0.3">
      <c r="A942" s="216" t="s">
        <v>9146</v>
      </c>
      <c r="B942" s="408" t="s">
        <v>1302</v>
      </c>
      <c r="C942" s="408" t="s">
        <v>1303</v>
      </c>
      <c r="D942" s="124"/>
      <c r="E942" s="124"/>
      <c r="F942" s="124"/>
      <c r="G942" s="124"/>
      <c r="H942" s="124"/>
      <c r="I942" s="124"/>
      <c r="J942" s="124"/>
      <c r="K942" s="124"/>
      <c r="L942" s="124"/>
      <c r="M942" s="124"/>
      <c r="N942" s="124"/>
      <c r="O942" s="408"/>
      <c r="P942" s="124"/>
      <c r="Q942" s="124"/>
      <c r="R942" s="124"/>
      <c r="S942" s="124"/>
      <c r="T942" s="124"/>
      <c r="U942" s="124"/>
      <c r="V942" s="124"/>
      <c r="W942" s="124"/>
      <c r="X942" s="124"/>
      <c r="Y942" s="124"/>
      <c r="Z942" s="124"/>
      <c r="AA942" s="124"/>
      <c r="AB942" s="408"/>
      <c r="AC942" s="124"/>
      <c r="AD942" s="124"/>
      <c r="AE942" s="124"/>
      <c r="AF942" s="124"/>
      <c r="AG942" s="124"/>
      <c r="AH942" s="124"/>
      <c r="AI942" s="408"/>
      <c r="AJ942" s="124"/>
      <c r="AK942" s="408"/>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c r="BY942" s="124"/>
      <c r="BZ942" s="124"/>
      <c r="CA942" s="124"/>
      <c r="CB942" s="124"/>
      <c r="CC942" s="124"/>
      <c r="CD942" s="124"/>
      <c r="CE942" s="124"/>
      <c r="CF942" s="124"/>
      <c r="CG942" s="124"/>
      <c r="CH942" s="124"/>
    </row>
    <row r="943" spans="1:86" x14ac:dyDescent="0.3">
      <c r="A943" s="216"/>
      <c r="B943" s="408"/>
      <c r="C943" s="408" t="s">
        <v>1304</v>
      </c>
      <c r="D943" s="124"/>
      <c r="E943" s="124">
        <v>120</v>
      </c>
      <c r="F943" s="124"/>
      <c r="G943" s="124"/>
      <c r="H943" s="124"/>
      <c r="I943" s="124"/>
      <c r="J943" s="124"/>
      <c r="K943" s="124"/>
      <c r="L943" s="124"/>
      <c r="M943" s="124"/>
      <c r="N943" s="124"/>
      <c r="O943" s="408"/>
      <c r="P943" s="124"/>
      <c r="Q943" s="124"/>
      <c r="R943" s="124"/>
      <c r="S943" s="124"/>
      <c r="T943" s="124"/>
      <c r="U943" s="124"/>
      <c r="V943" s="124"/>
      <c r="W943" s="124"/>
      <c r="X943" s="124"/>
      <c r="Y943" s="124"/>
      <c r="Z943" s="124"/>
      <c r="AA943" s="124"/>
      <c r="AB943" s="408"/>
      <c r="AC943" s="124"/>
      <c r="AD943" s="124"/>
      <c r="AE943" s="124"/>
      <c r="AF943" s="124"/>
      <c r="AG943" s="124"/>
      <c r="AH943" s="124"/>
      <c r="AI943" s="408"/>
      <c r="AJ943" s="124"/>
      <c r="AK943" s="408"/>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c r="BY943" s="124"/>
      <c r="BZ943" s="124"/>
      <c r="CA943" s="124"/>
      <c r="CB943" s="124"/>
      <c r="CC943" s="124"/>
      <c r="CD943" s="124"/>
      <c r="CE943" s="124"/>
      <c r="CF943" s="124"/>
      <c r="CG943" s="124"/>
      <c r="CH943" s="124"/>
    </row>
    <row r="944" spans="1:86" x14ac:dyDescent="0.3">
      <c r="A944" s="216"/>
      <c r="B944" s="408" t="s">
        <v>1305</v>
      </c>
      <c r="C944" s="408" t="s">
        <v>1303</v>
      </c>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c r="BY944" s="124"/>
      <c r="BZ944" s="124"/>
      <c r="CA944" s="124"/>
      <c r="CB944" s="124"/>
      <c r="CC944" s="124"/>
      <c r="CD944" s="124"/>
      <c r="CE944" s="124"/>
      <c r="CF944" s="124"/>
      <c r="CG944" s="124"/>
      <c r="CH944" s="124"/>
    </row>
    <row r="945" spans="1:86" x14ac:dyDescent="0.3">
      <c r="A945" s="216"/>
      <c r="B945" s="408"/>
      <c r="C945" s="408" t="s">
        <v>1304</v>
      </c>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c r="BY945" s="124"/>
      <c r="BZ945" s="124"/>
      <c r="CA945" s="124"/>
      <c r="CB945" s="124"/>
      <c r="CC945" s="124"/>
      <c r="CD945" s="124"/>
      <c r="CE945" s="124"/>
      <c r="CF945" s="124"/>
      <c r="CG945" s="124"/>
      <c r="CH945" s="124"/>
    </row>
    <row r="946" spans="1:86" x14ac:dyDescent="0.3">
      <c r="A946" s="216"/>
      <c r="B946" s="408" t="s">
        <v>1306</v>
      </c>
      <c r="C946" s="408" t="s">
        <v>1303</v>
      </c>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row>
    <row r="947" spans="1:86" x14ac:dyDescent="0.3">
      <c r="A947" s="216"/>
      <c r="B947" s="124"/>
      <c r="C947" s="408" t="s">
        <v>1304</v>
      </c>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v>390</v>
      </c>
      <c r="BG947" s="124"/>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row>
    <row r="948" spans="1:86" s="11" customFormat="1" ht="15.75" x14ac:dyDescent="0.25">
      <c r="A948" s="314"/>
      <c r="B948" s="62" t="s">
        <v>1302</v>
      </c>
      <c r="C948" s="62" t="s">
        <v>1303</v>
      </c>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row>
    <row r="949" spans="1:86" s="11" customFormat="1" ht="15.75" x14ac:dyDescent="0.25">
      <c r="A949" s="314"/>
      <c r="B949" s="62"/>
      <c r="C949" s="62" t="s">
        <v>1304</v>
      </c>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row>
    <row r="950" spans="1:86" s="11" customFormat="1" ht="15.75" x14ac:dyDescent="0.25">
      <c r="A950" s="314"/>
      <c r="B950" s="62" t="s">
        <v>1305</v>
      </c>
      <c r="C950" s="62" t="s">
        <v>1303</v>
      </c>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row>
    <row r="951" spans="1:86" s="11" customFormat="1" ht="15.75" x14ac:dyDescent="0.25">
      <c r="A951" s="314"/>
      <c r="B951" s="62"/>
      <c r="C951" s="62" t="s">
        <v>1304</v>
      </c>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row>
    <row r="952" spans="1:86" s="11" customFormat="1" ht="30" x14ac:dyDescent="0.25">
      <c r="A952" s="353" t="s">
        <v>9151</v>
      </c>
      <c r="B952" s="62" t="s">
        <v>1306</v>
      </c>
      <c r="C952" s="62" t="s">
        <v>1303</v>
      </c>
      <c r="D952" s="62"/>
      <c r="E952" s="62"/>
      <c r="F952" s="62"/>
      <c r="G952" s="62"/>
      <c r="H952" s="62"/>
      <c r="I952" s="62"/>
      <c r="J952" s="62"/>
      <c r="K952" s="62"/>
      <c r="L952" s="62"/>
      <c r="M952" s="62"/>
      <c r="N952" s="62"/>
      <c r="O952" s="62"/>
      <c r="P952" s="62"/>
      <c r="Q952" s="62"/>
      <c r="R952" s="62"/>
      <c r="S952" s="62"/>
      <c r="T952" s="62"/>
      <c r="U952" s="320">
        <v>4000</v>
      </c>
      <c r="V952" s="320">
        <v>200</v>
      </c>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row>
    <row r="953" spans="1:86" s="11" customFormat="1" ht="15.75" x14ac:dyDescent="0.25">
      <c r="A953" s="314"/>
      <c r="B953" s="62"/>
      <c r="C953" s="62" t="s">
        <v>1304</v>
      </c>
      <c r="D953" s="62"/>
      <c r="E953" s="62"/>
      <c r="F953" s="62"/>
      <c r="G953" s="62"/>
      <c r="H953" s="62"/>
      <c r="I953" s="62"/>
      <c r="J953" s="62"/>
      <c r="K953" s="62"/>
      <c r="L953" s="62"/>
      <c r="M953" s="62"/>
      <c r="N953" s="62"/>
      <c r="O953" s="62"/>
      <c r="P953" s="62"/>
      <c r="Q953" s="62"/>
      <c r="R953" s="62"/>
      <c r="S953" s="62"/>
      <c r="T953" s="62"/>
      <c r="U953" s="320">
        <v>4500</v>
      </c>
      <c r="V953" s="320">
        <v>400</v>
      </c>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row>
    <row r="954" spans="1:86" s="11" customFormat="1" ht="15.75" x14ac:dyDescent="0.25">
      <c r="A954" s="314" t="s">
        <v>8041</v>
      </c>
      <c r="B954" s="62" t="s">
        <v>1302</v>
      </c>
      <c r="C954" s="62" t="s">
        <v>1303</v>
      </c>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312">
        <v>3100</v>
      </c>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row>
    <row r="955" spans="1:86" s="11" customFormat="1" ht="15.75" x14ac:dyDescent="0.25">
      <c r="A955" s="314"/>
      <c r="B955" s="62"/>
      <c r="C955" s="62" t="s">
        <v>1304</v>
      </c>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312">
        <v>21140</v>
      </c>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row>
    <row r="956" spans="1:86" s="11" customFormat="1" ht="15.75" x14ac:dyDescent="0.25">
      <c r="A956" s="314"/>
      <c r="B956" s="62" t="s">
        <v>1305</v>
      </c>
      <c r="C956" s="62" t="s">
        <v>1303</v>
      </c>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row>
    <row r="957" spans="1:86" s="11" customFormat="1" ht="15.75" x14ac:dyDescent="0.25">
      <c r="A957" s="314"/>
      <c r="B957" s="62"/>
      <c r="C957" s="62" t="s">
        <v>1304</v>
      </c>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c r="CG957" s="62"/>
      <c r="CH957" s="62"/>
    </row>
    <row r="958" spans="1:86" s="11" customFormat="1" ht="15.75" x14ac:dyDescent="0.25">
      <c r="A958" s="314"/>
      <c r="B958" s="62" t="s">
        <v>1306</v>
      </c>
      <c r="C958" s="62" t="s">
        <v>1303</v>
      </c>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c r="CG958" s="62"/>
      <c r="CH958" s="62"/>
    </row>
    <row r="959" spans="1:86" s="11" customFormat="1" ht="15.75" x14ac:dyDescent="0.25">
      <c r="A959" s="314"/>
      <c r="B959" s="62"/>
      <c r="C959" s="62" t="s">
        <v>1304</v>
      </c>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row>
    <row r="960" spans="1:86" s="46" customFormat="1" ht="15.75" x14ac:dyDescent="0.25">
      <c r="A960" s="321"/>
      <c r="B960" s="320" t="s">
        <v>1302</v>
      </c>
      <c r="C960" s="320" t="s">
        <v>1303</v>
      </c>
      <c r="D960" s="320">
        <v>5600</v>
      </c>
      <c r="E960" s="320"/>
      <c r="F960" s="320">
        <v>2000</v>
      </c>
      <c r="G960" s="320"/>
      <c r="H960" s="320"/>
      <c r="I960" s="320"/>
      <c r="J960" s="320"/>
      <c r="K960" s="320"/>
      <c r="L960" s="320">
        <v>1000</v>
      </c>
      <c r="M960" s="320">
        <v>330</v>
      </c>
      <c r="N960" s="320">
        <v>11202</v>
      </c>
      <c r="O960" s="320"/>
      <c r="P960" s="320">
        <v>3938</v>
      </c>
      <c r="Q960" s="320">
        <v>7893</v>
      </c>
      <c r="R960" s="320">
        <v>5731</v>
      </c>
      <c r="S960" s="320">
        <v>15</v>
      </c>
      <c r="T960" s="320"/>
      <c r="U960" s="320"/>
      <c r="V960" s="320"/>
      <c r="W960" s="320"/>
      <c r="X960" s="320"/>
      <c r="Y960" s="320"/>
      <c r="Z960" s="320"/>
      <c r="AA960" s="320"/>
      <c r="AB960" s="320"/>
      <c r="AC960" s="320"/>
      <c r="AD960" s="320"/>
      <c r="AE960" s="320"/>
      <c r="AF960" s="320"/>
      <c r="AG960" s="320"/>
      <c r="AH960" s="320"/>
      <c r="AI960" s="320"/>
      <c r="AJ960" s="320"/>
      <c r="AK960" s="320"/>
      <c r="AL960" s="320">
        <v>10109</v>
      </c>
      <c r="AM960" s="320">
        <v>13808</v>
      </c>
      <c r="AN960" s="320"/>
      <c r="AO960" s="320"/>
      <c r="AP960" s="320"/>
      <c r="AQ960" s="320"/>
      <c r="AR960" s="320"/>
      <c r="AS960" s="320"/>
      <c r="AT960" s="320"/>
      <c r="AU960" s="320"/>
      <c r="AV960" s="320"/>
      <c r="AW960" s="320"/>
      <c r="AX960" s="320"/>
      <c r="AY960" s="320"/>
      <c r="AZ960" s="320"/>
      <c r="BA960" s="320">
        <v>9600</v>
      </c>
      <c r="BB960" s="320"/>
      <c r="BC960" s="320">
        <v>21293</v>
      </c>
      <c r="BD960" s="320"/>
      <c r="BE960" s="320"/>
      <c r="BF960" s="320"/>
      <c r="BG960" s="320"/>
      <c r="BH960" s="320">
        <v>300</v>
      </c>
      <c r="BI960" s="320"/>
      <c r="BJ960" s="320"/>
      <c r="BK960" s="320"/>
      <c r="BL960" s="320"/>
      <c r="BM960" s="320">
        <v>8705</v>
      </c>
      <c r="BN960" s="320"/>
      <c r="BO960" s="320"/>
      <c r="BP960" s="320"/>
      <c r="BQ960" s="320">
        <v>2500</v>
      </c>
      <c r="BR960" s="320"/>
      <c r="BS960" s="320"/>
      <c r="BT960" s="320"/>
      <c r="BU960" s="320"/>
      <c r="BV960" s="320"/>
      <c r="BW960" s="320"/>
      <c r="BX960" s="320"/>
      <c r="BY960" s="320"/>
      <c r="BZ960" s="320"/>
      <c r="CA960" s="320"/>
      <c r="CB960" s="320"/>
      <c r="CC960" s="320"/>
      <c r="CD960" s="320"/>
      <c r="CE960" s="320"/>
      <c r="CF960" s="320"/>
      <c r="CG960" s="320"/>
      <c r="CH960" s="320"/>
    </row>
    <row r="961" spans="1:87" s="46" customFormat="1" ht="15.75" x14ac:dyDescent="0.25">
      <c r="A961" s="321"/>
      <c r="B961" s="320"/>
      <c r="C961" s="320" t="s">
        <v>1304</v>
      </c>
      <c r="D961" s="320">
        <v>8090</v>
      </c>
      <c r="E961" s="320"/>
      <c r="F961" s="320">
        <v>4126</v>
      </c>
      <c r="G961" s="320">
        <v>35</v>
      </c>
      <c r="H961" s="320"/>
      <c r="I961" s="320">
        <v>1464</v>
      </c>
      <c r="J961" s="320"/>
      <c r="K961" s="320"/>
      <c r="L961" s="320">
        <v>750</v>
      </c>
      <c r="M961" s="320"/>
      <c r="N961" s="320"/>
      <c r="O961" s="320"/>
      <c r="P961" s="320"/>
      <c r="Q961" s="320"/>
      <c r="R961" s="320"/>
      <c r="S961" s="320">
        <v>2000</v>
      </c>
      <c r="T961" s="320">
        <v>2000</v>
      </c>
      <c r="U961" s="320"/>
      <c r="V961" s="320"/>
      <c r="W961" s="320"/>
      <c r="X961" s="320"/>
      <c r="Y961" s="320"/>
      <c r="Z961" s="320"/>
      <c r="AA961" s="320"/>
      <c r="AB961" s="320"/>
      <c r="AC961" s="320"/>
      <c r="AD961" s="320">
        <v>2005</v>
      </c>
      <c r="AE961" s="320"/>
      <c r="AF961" s="320"/>
      <c r="AG961" s="320"/>
      <c r="AH961" s="320"/>
      <c r="AI961" s="320"/>
      <c r="AJ961" s="320"/>
      <c r="AK961" s="320"/>
      <c r="AL961" s="320">
        <v>3505</v>
      </c>
      <c r="AM961" s="320">
        <v>4070</v>
      </c>
      <c r="AN961" s="320"/>
      <c r="AO961" s="320"/>
      <c r="AP961" s="320"/>
      <c r="AQ961" s="320"/>
      <c r="AR961" s="320"/>
      <c r="AS961" s="320"/>
      <c r="AT961" s="320"/>
      <c r="AU961" s="320"/>
      <c r="AV961" s="320"/>
      <c r="AW961" s="320"/>
      <c r="AX961" s="320"/>
      <c r="AY961" s="320"/>
      <c r="AZ961" s="320"/>
      <c r="BA961" s="320">
        <v>19500</v>
      </c>
      <c r="BB961" s="320"/>
      <c r="BC961" s="320"/>
      <c r="BD961" s="320"/>
      <c r="BE961" s="320">
        <v>6525</v>
      </c>
      <c r="BF961" s="320"/>
      <c r="BG961" s="320"/>
      <c r="BH961" s="320">
        <v>500</v>
      </c>
      <c r="BI961" s="320"/>
      <c r="BJ961" s="320">
        <v>60643</v>
      </c>
      <c r="BK961" s="320"/>
      <c r="BL961" s="320"/>
      <c r="BM961" s="320">
        <v>4000</v>
      </c>
      <c r="BN961" s="320"/>
      <c r="BO961" s="320">
        <v>855</v>
      </c>
      <c r="BP961" s="320"/>
      <c r="BQ961" s="320">
        <v>3000</v>
      </c>
      <c r="BR961" s="320"/>
      <c r="BS961" s="320">
        <v>1600</v>
      </c>
      <c r="BT961" s="320"/>
      <c r="BU961" s="320"/>
      <c r="BV961" s="320"/>
      <c r="BW961" s="320">
        <v>2700</v>
      </c>
      <c r="BX961" s="320"/>
      <c r="BY961" s="320"/>
      <c r="BZ961" s="320"/>
      <c r="CA961" s="320"/>
      <c r="CB961" s="320"/>
      <c r="CC961" s="320"/>
      <c r="CD961" s="320"/>
      <c r="CE961" s="320"/>
      <c r="CF961" s="320"/>
      <c r="CG961" s="320"/>
      <c r="CH961" s="320"/>
    </row>
    <row r="962" spans="1:87" s="46" customFormat="1" ht="15.75" x14ac:dyDescent="0.25">
      <c r="A962" s="1661" t="s">
        <v>9422</v>
      </c>
      <c r="B962" s="320" t="s">
        <v>1305</v>
      </c>
      <c r="C962" s="320" t="s">
        <v>1303</v>
      </c>
      <c r="D962" s="41">
        <v>9859</v>
      </c>
      <c r="E962" s="320">
        <v>2</v>
      </c>
      <c r="F962" s="320"/>
      <c r="G962" s="320">
        <v>400</v>
      </c>
      <c r="H962" s="320"/>
      <c r="I962" s="320"/>
      <c r="J962" s="320"/>
      <c r="K962" s="320"/>
      <c r="L962" s="320"/>
      <c r="M962" s="320"/>
      <c r="N962" s="320"/>
      <c r="O962" s="320"/>
      <c r="P962" s="320"/>
      <c r="Q962" s="320"/>
      <c r="R962" s="320"/>
      <c r="S962" s="320"/>
      <c r="T962" s="320">
        <v>2</v>
      </c>
      <c r="U962" s="320"/>
      <c r="V962" s="320"/>
      <c r="W962" s="320"/>
      <c r="X962" s="320"/>
      <c r="Y962" s="320"/>
      <c r="Z962" s="320"/>
      <c r="AA962" s="320"/>
      <c r="AB962" s="320"/>
      <c r="AC962" s="320"/>
      <c r="AD962" s="320"/>
      <c r="AE962" s="320"/>
      <c r="AF962" s="320"/>
      <c r="AG962" s="320"/>
      <c r="AH962" s="320"/>
      <c r="AI962" s="320"/>
      <c r="AJ962" s="320"/>
      <c r="AK962" s="320"/>
      <c r="AL962" s="320"/>
      <c r="AM962" s="320">
        <v>250</v>
      </c>
      <c r="AN962" s="320">
        <v>50</v>
      </c>
      <c r="AO962" s="320"/>
      <c r="AP962" s="320"/>
      <c r="AQ962" s="320"/>
      <c r="AR962" s="320"/>
      <c r="AS962" s="320"/>
      <c r="AT962" s="320"/>
      <c r="AU962" s="320"/>
      <c r="AV962" s="320"/>
      <c r="AW962" s="320"/>
      <c r="AX962" s="320"/>
      <c r="AY962" s="320"/>
      <c r="AZ962" s="320"/>
      <c r="BA962" s="320"/>
      <c r="BB962" s="320">
        <v>3905</v>
      </c>
      <c r="BC962" s="320"/>
      <c r="BD962" s="320">
        <v>2850</v>
      </c>
      <c r="BE962" s="320"/>
      <c r="BF962" s="320"/>
      <c r="BG962" s="320"/>
      <c r="BH962" s="320"/>
      <c r="BI962" s="320"/>
      <c r="BJ962" s="320"/>
      <c r="BK962" s="320"/>
      <c r="BL962" s="320"/>
      <c r="BM962" s="320"/>
      <c r="BN962" s="320">
        <v>2400</v>
      </c>
      <c r="BO962" s="320"/>
      <c r="BP962" s="320"/>
      <c r="BQ962" s="320"/>
      <c r="BR962" s="320"/>
      <c r="BS962" s="320"/>
      <c r="BT962" s="320"/>
      <c r="BU962" s="320"/>
      <c r="BV962" s="320"/>
      <c r="BW962" s="320"/>
      <c r="BX962" s="320"/>
      <c r="BY962" s="320"/>
      <c r="BZ962" s="320"/>
      <c r="CA962" s="320"/>
      <c r="CB962" s="320"/>
      <c r="CC962" s="320"/>
      <c r="CD962" s="320"/>
      <c r="CE962" s="320"/>
      <c r="CF962" s="320"/>
      <c r="CG962" s="320"/>
      <c r="CH962" s="320"/>
      <c r="CI962" s="320"/>
    </row>
    <row r="963" spans="1:87" s="46" customFormat="1" ht="15.75" x14ac:dyDescent="0.25">
      <c r="A963" s="1661"/>
      <c r="B963" s="320"/>
      <c r="C963" s="320" t="s">
        <v>1304</v>
      </c>
      <c r="D963" s="41">
        <v>42519</v>
      </c>
      <c r="E963" s="320">
        <v>160</v>
      </c>
      <c r="F963" s="320"/>
      <c r="G963" s="320">
        <v>2800</v>
      </c>
      <c r="H963" s="320"/>
      <c r="I963" s="320"/>
      <c r="J963" s="320"/>
      <c r="K963" s="320"/>
      <c r="L963" s="320"/>
      <c r="M963" s="320"/>
      <c r="N963" s="320"/>
      <c r="O963" s="320"/>
      <c r="P963" s="320"/>
      <c r="Q963" s="320"/>
      <c r="R963" s="320"/>
      <c r="S963" s="320"/>
      <c r="T963" s="320">
        <v>2</v>
      </c>
      <c r="U963" s="320">
        <v>30</v>
      </c>
      <c r="V963" s="320"/>
      <c r="W963" s="320"/>
      <c r="X963" s="320"/>
      <c r="Y963" s="320"/>
      <c r="Z963" s="320"/>
      <c r="AA963" s="320"/>
      <c r="AB963" s="320"/>
      <c r="AC963" s="320"/>
      <c r="AD963" s="320"/>
      <c r="AE963" s="320">
        <v>2</v>
      </c>
      <c r="AF963" s="320"/>
      <c r="AG963" s="320"/>
      <c r="AH963" s="320"/>
      <c r="AI963" s="320"/>
      <c r="AJ963" s="320"/>
      <c r="AK963" s="320"/>
      <c r="AL963" s="320"/>
      <c r="AM963" s="320">
        <v>50</v>
      </c>
      <c r="AN963" s="320">
        <v>450</v>
      </c>
      <c r="AO963" s="320"/>
      <c r="AP963" s="320"/>
      <c r="AQ963" s="320"/>
      <c r="AR963" s="320"/>
      <c r="AS963" s="320"/>
      <c r="AT963" s="320"/>
      <c r="AU963" s="320"/>
      <c r="AV963" s="320"/>
      <c r="AW963" s="320"/>
      <c r="AX963" s="320"/>
      <c r="AY963" s="320"/>
      <c r="AZ963" s="320"/>
      <c r="BA963" s="320"/>
      <c r="BB963" s="320">
        <v>15405</v>
      </c>
      <c r="BC963" s="320"/>
      <c r="BD963" s="320"/>
      <c r="BE963" s="320"/>
      <c r="BF963" s="320">
        <v>4700</v>
      </c>
      <c r="BG963" s="320"/>
      <c r="BH963" s="320"/>
      <c r="BI963" s="320"/>
      <c r="BJ963" s="320"/>
      <c r="BK963" s="320">
        <v>11550</v>
      </c>
      <c r="BL963" s="320"/>
      <c r="BM963" s="320"/>
      <c r="BN963" s="320">
        <v>7200</v>
      </c>
      <c r="BO963" s="320"/>
      <c r="BP963" s="320">
        <v>20</v>
      </c>
      <c r="BQ963" s="320"/>
      <c r="BR963" s="320"/>
      <c r="BS963" s="320"/>
      <c r="BT963" s="320">
        <v>150</v>
      </c>
      <c r="BU963" s="320"/>
      <c r="BV963" s="320"/>
      <c r="BW963" s="320"/>
      <c r="BX963" s="320"/>
      <c r="BY963" s="320"/>
      <c r="BZ963" s="320"/>
      <c r="CA963" s="320"/>
      <c r="CB963" s="320"/>
      <c r="CC963" s="320"/>
      <c r="CD963" s="320"/>
      <c r="CE963" s="320"/>
      <c r="CF963" s="320"/>
      <c r="CG963" s="320"/>
      <c r="CH963" s="320"/>
      <c r="CI963" s="320"/>
    </row>
    <row r="964" spans="1:87" s="46" customFormat="1" ht="15.75" x14ac:dyDescent="0.25">
      <c r="A964" s="1661"/>
      <c r="B964" s="320" t="s">
        <v>1306</v>
      </c>
      <c r="C964" s="320" t="s">
        <v>1303</v>
      </c>
      <c r="D964" s="41">
        <v>28486</v>
      </c>
      <c r="E964" s="320">
        <v>900</v>
      </c>
      <c r="F964" s="320"/>
      <c r="G964" s="320">
        <v>2600</v>
      </c>
      <c r="H964" s="320">
        <v>1</v>
      </c>
      <c r="I964" s="320"/>
      <c r="J964" s="320"/>
      <c r="K964" s="320"/>
      <c r="L964" s="320"/>
      <c r="M964" s="320">
        <v>1000</v>
      </c>
      <c r="N964" s="320">
        <v>1700</v>
      </c>
      <c r="O964" s="320">
        <v>350</v>
      </c>
      <c r="P964" s="320"/>
      <c r="Q964" s="320">
        <v>120</v>
      </c>
      <c r="R964" s="320">
        <v>340</v>
      </c>
      <c r="S964" s="320">
        <v>500</v>
      </c>
      <c r="T964" s="320">
        <v>10</v>
      </c>
      <c r="U964" s="320"/>
      <c r="V964" s="320"/>
      <c r="W964" s="320"/>
      <c r="X964" s="320"/>
      <c r="Y964" s="320"/>
      <c r="Z964" s="320"/>
      <c r="AA964" s="320"/>
      <c r="AB964" s="320"/>
      <c r="AC964" s="320"/>
      <c r="AD964" s="320"/>
      <c r="AE964" s="320"/>
      <c r="AF964" s="320"/>
      <c r="AG964" s="320"/>
      <c r="AH964" s="320"/>
      <c r="AI964" s="320"/>
      <c r="AJ964" s="320">
        <v>15</v>
      </c>
      <c r="AK964" s="320"/>
      <c r="AL964" s="320"/>
      <c r="AM964" s="320">
        <v>2300</v>
      </c>
      <c r="AN964" s="320">
        <v>3000</v>
      </c>
      <c r="AO964" s="320"/>
      <c r="AP964" s="320"/>
      <c r="AQ964" s="320"/>
      <c r="AR964" s="320"/>
      <c r="AS964" s="320"/>
      <c r="AT964" s="320"/>
      <c r="AU964" s="320"/>
      <c r="AV964" s="320"/>
      <c r="AW964" s="320"/>
      <c r="AX964" s="320"/>
      <c r="AY964" s="320"/>
      <c r="AZ964" s="320"/>
      <c r="BA964" s="320"/>
      <c r="BB964" s="320">
        <v>6200</v>
      </c>
      <c r="BC964" s="320"/>
      <c r="BD964" s="320">
        <v>8500</v>
      </c>
      <c r="BE964" s="320"/>
      <c r="BF964" s="320"/>
      <c r="BG964" s="320"/>
      <c r="BH964" s="320"/>
      <c r="BI964" s="320">
        <v>50</v>
      </c>
      <c r="BJ964" s="320"/>
      <c r="BK964" s="320"/>
      <c r="BL964" s="320"/>
      <c r="BM964" s="320"/>
      <c r="BN964" s="320">
        <v>900</v>
      </c>
      <c r="BO964" s="320"/>
      <c r="BP964" s="320"/>
      <c r="BQ964" s="320"/>
      <c r="BR964" s="320"/>
      <c r="BS964" s="320"/>
      <c r="BT964" s="320"/>
      <c r="BU964" s="320"/>
      <c r="BV964" s="320"/>
      <c r="BW964" s="320"/>
      <c r="BX964" s="320"/>
      <c r="BY964" s="320"/>
      <c r="BZ964" s="320"/>
      <c r="CA964" s="320"/>
      <c r="CB964" s="320"/>
      <c r="CC964" s="320"/>
      <c r="CD964" s="320"/>
      <c r="CE964" s="320"/>
      <c r="CF964" s="320"/>
      <c r="CG964" s="320"/>
      <c r="CH964" s="320"/>
      <c r="CI964" s="320"/>
    </row>
    <row r="965" spans="1:87" s="46" customFormat="1" ht="15.75" x14ac:dyDescent="0.25">
      <c r="A965" s="1661"/>
      <c r="B965" s="320"/>
      <c r="C965" s="320" t="s">
        <v>1304</v>
      </c>
      <c r="D965" s="41">
        <v>147983</v>
      </c>
      <c r="E965" s="320">
        <v>18500</v>
      </c>
      <c r="F965" s="320"/>
      <c r="G965" s="320">
        <v>8400</v>
      </c>
      <c r="H965" s="320">
        <v>120</v>
      </c>
      <c r="I965" s="320"/>
      <c r="J965" s="320"/>
      <c r="K965" s="320"/>
      <c r="L965" s="320"/>
      <c r="M965" s="320">
        <v>1500</v>
      </c>
      <c r="N965" s="320"/>
      <c r="O965" s="320"/>
      <c r="P965" s="320"/>
      <c r="Q965" s="320"/>
      <c r="R965" s="320"/>
      <c r="S965" s="320"/>
      <c r="T965" s="320">
        <v>3400</v>
      </c>
      <c r="U965" s="320">
        <v>800</v>
      </c>
      <c r="V965" s="320"/>
      <c r="W965" s="320"/>
      <c r="X965" s="320"/>
      <c r="Y965" s="320"/>
      <c r="Z965" s="320"/>
      <c r="AA965" s="320"/>
      <c r="AB965" s="320"/>
      <c r="AC965" s="320"/>
      <c r="AD965" s="320"/>
      <c r="AE965" s="320">
        <v>3500</v>
      </c>
      <c r="AF965" s="320">
        <v>55</v>
      </c>
      <c r="AG965" s="320"/>
      <c r="AH965" s="320"/>
      <c r="AI965" s="320"/>
      <c r="AJ965" s="320">
        <v>4900</v>
      </c>
      <c r="AK965" s="320"/>
      <c r="AL965" s="320"/>
      <c r="AM965" s="320">
        <v>4200</v>
      </c>
      <c r="AN965" s="320">
        <v>7300</v>
      </c>
      <c r="AO965" s="320"/>
      <c r="AP965" s="320"/>
      <c r="AQ965" s="320"/>
      <c r="AR965" s="320"/>
      <c r="AS965" s="320"/>
      <c r="AT965" s="320"/>
      <c r="AU965" s="320"/>
      <c r="AV965" s="320"/>
      <c r="AW965" s="320"/>
      <c r="AX965" s="320"/>
      <c r="AY965" s="320"/>
      <c r="AZ965" s="320"/>
      <c r="BA965" s="320"/>
      <c r="BB965" s="320">
        <v>28700</v>
      </c>
      <c r="BC965" s="320"/>
      <c r="BD965" s="320"/>
      <c r="BE965" s="320"/>
      <c r="BF965" s="320">
        <v>22000</v>
      </c>
      <c r="BG965" s="320"/>
      <c r="BH965" s="320"/>
      <c r="BI965" s="320">
        <v>8</v>
      </c>
      <c r="BJ965" s="320"/>
      <c r="BK965" s="320">
        <v>30000</v>
      </c>
      <c r="BL965" s="320"/>
      <c r="BM965" s="320"/>
      <c r="BN965" s="320">
        <v>4000</v>
      </c>
      <c r="BO965" s="320"/>
      <c r="BP965" s="320">
        <v>2700</v>
      </c>
      <c r="BQ965" s="320"/>
      <c r="BR965" s="320"/>
      <c r="BS965" s="320"/>
      <c r="BT965" s="320">
        <v>5700</v>
      </c>
      <c r="BU965" s="320"/>
      <c r="BV965" s="320"/>
      <c r="BW965" s="320"/>
      <c r="BX965" s="320">
        <v>2200</v>
      </c>
      <c r="BY965" s="320"/>
      <c r="BZ965" s="320"/>
      <c r="CA965" s="320"/>
      <c r="CB965" s="320"/>
      <c r="CC965" s="320"/>
      <c r="CD965" s="320"/>
      <c r="CE965" s="320"/>
      <c r="CF965" s="320"/>
      <c r="CG965" s="320"/>
      <c r="CH965" s="320"/>
      <c r="CI965" s="320"/>
    </row>
    <row r="966" spans="1:87" s="46" customFormat="1" ht="15.75" x14ac:dyDescent="0.25">
      <c r="A966" s="1661"/>
      <c r="B966" s="320" t="s">
        <v>1307</v>
      </c>
      <c r="C966" s="320" t="s">
        <v>1303</v>
      </c>
      <c r="D966" s="41">
        <v>14900</v>
      </c>
      <c r="E966" s="320">
        <v>7450</v>
      </c>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320"/>
      <c r="AE966" s="320"/>
      <c r="AF966" s="320"/>
      <c r="AG966" s="320"/>
      <c r="AH966" s="320"/>
      <c r="AI966" s="320"/>
      <c r="AJ966" s="320"/>
      <c r="AK966" s="320"/>
      <c r="AL966" s="320"/>
      <c r="AM966" s="320"/>
      <c r="AN966" s="320"/>
      <c r="AO966" s="320"/>
      <c r="AP966" s="320"/>
      <c r="AQ966" s="320"/>
      <c r="AR966" s="320">
        <v>7450</v>
      </c>
      <c r="AS966" s="320"/>
      <c r="AT966" s="320"/>
      <c r="AU966" s="320"/>
      <c r="AV966" s="320"/>
      <c r="AW966" s="320"/>
      <c r="AX966" s="320"/>
      <c r="AY966" s="320"/>
      <c r="AZ966" s="320"/>
      <c r="BA966" s="320"/>
      <c r="BB966" s="320"/>
      <c r="BC966" s="320"/>
      <c r="BD966" s="320"/>
      <c r="BE966" s="320"/>
      <c r="BF966" s="320"/>
      <c r="BG966" s="320"/>
      <c r="BH966" s="320"/>
      <c r="BI966" s="320"/>
      <c r="BJ966" s="320"/>
      <c r="BK966" s="320"/>
      <c r="BL966" s="320"/>
      <c r="BM966" s="320"/>
      <c r="BN966" s="320"/>
      <c r="BO966" s="320"/>
      <c r="BP966" s="320"/>
      <c r="BQ966" s="320"/>
      <c r="BR966" s="320"/>
      <c r="BS966" s="320"/>
      <c r="BT966" s="320"/>
      <c r="BU966" s="320"/>
      <c r="BV966" s="320"/>
      <c r="BW966" s="320"/>
      <c r="BX966" s="320"/>
      <c r="BY966" s="320"/>
      <c r="BZ966" s="320"/>
      <c r="CA966" s="320"/>
      <c r="CB966" s="320"/>
      <c r="CC966" s="320"/>
      <c r="CD966" s="320"/>
      <c r="CE966" s="320"/>
      <c r="CF966" s="320"/>
      <c r="CG966" s="320"/>
      <c r="CH966" s="320"/>
      <c r="CI966" s="320"/>
    </row>
    <row r="967" spans="1:87" s="46" customFormat="1" ht="15.75" x14ac:dyDescent="0.25">
      <c r="A967" s="1661"/>
      <c r="B967" s="320"/>
      <c r="C967" s="320" t="s">
        <v>1304</v>
      </c>
      <c r="D967" s="41">
        <v>44696</v>
      </c>
      <c r="E967" s="320">
        <v>22348</v>
      </c>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320"/>
      <c r="AE967" s="320"/>
      <c r="AF967" s="320"/>
      <c r="AG967" s="320"/>
      <c r="AH967" s="320"/>
      <c r="AI967" s="320"/>
      <c r="AJ967" s="320"/>
      <c r="AK967" s="320"/>
      <c r="AL967" s="320"/>
      <c r="AM967" s="320"/>
      <c r="AN967" s="320"/>
      <c r="AO967" s="320"/>
      <c r="AP967" s="320"/>
      <c r="AQ967" s="320"/>
      <c r="AR967" s="320"/>
      <c r="AS967" s="320"/>
      <c r="AT967" s="320"/>
      <c r="AU967" s="320"/>
      <c r="AV967" s="320"/>
      <c r="AW967" s="320"/>
      <c r="AX967" s="320"/>
      <c r="AY967" s="320"/>
      <c r="AZ967" s="320"/>
      <c r="BA967" s="320"/>
      <c r="BB967" s="320"/>
      <c r="BC967" s="320"/>
      <c r="BD967" s="320"/>
      <c r="BE967" s="320"/>
      <c r="BF967" s="320"/>
      <c r="BG967" s="320"/>
      <c r="BH967" s="320"/>
      <c r="BI967" s="320"/>
      <c r="BJ967" s="320"/>
      <c r="BK967" s="320">
        <v>22348</v>
      </c>
      <c r="BL967" s="320"/>
      <c r="BM967" s="320"/>
      <c r="BN967" s="320"/>
      <c r="BO967" s="320"/>
      <c r="BP967" s="320"/>
      <c r="BQ967" s="320"/>
      <c r="BR967" s="320"/>
      <c r="BS967" s="320"/>
      <c r="BT967" s="320"/>
      <c r="BU967" s="320"/>
      <c r="BV967" s="320"/>
      <c r="BW967" s="320"/>
      <c r="BX967" s="320"/>
      <c r="BY967" s="320"/>
      <c r="BZ967" s="320"/>
      <c r="CA967" s="320"/>
      <c r="CB967" s="320"/>
      <c r="CC967" s="320"/>
      <c r="CD967" s="320"/>
      <c r="CE967" s="320"/>
      <c r="CF967" s="320"/>
      <c r="CG967" s="320"/>
      <c r="CH967" s="320"/>
      <c r="CI967" s="320"/>
    </row>
    <row r="968" spans="1:87" x14ac:dyDescent="0.3">
      <c r="A968" s="1664" t="s">
        <v>9423</v>
      </c>
      <c r="B968" s="62" t="s">
        <v>1302</v>
      </c>
      <c r="C968" s="62" t="s">
        <v>1303</v>
      </c>
      <c r="D968" s="124"/>
      <c r="E968" s="62">
        <v>0</v>
      </c>
      <c r="F968" s="124"/>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400">
        <v>0</v>
      </c>
      <c r="BG968" s="400">
        <v>0</v>
      </c>
      <c r="BH968" s="124"/>
      <c r="BI968" s="124"/>
      <c r="BJ968" s="124"/>
      <c r="BK968" s="62">
        <v>0</v>
      </c>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row>
    <row r="969" spans="1:87" x14ac:dyDescent="0.3">
      <c r="A969" s="1665"/>
      <c r="B969" s="62"/>
      <c r="C969" s="62" t="s">
        <v>1304</v>
      </c>
      <c r="D969" s="124">
        <v>400</v>
      </c>
      <c r="E969" s="62">
        <v>100</v>
      </c>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400">
        <v>200</v>
      </c>
      <c r="BG969" s="400">
        <v>100</v>
      </c>
      <c r="BH969" s="124"/>
      <c r="BI969" s="124"/>
      <c r="BJ969" s="124"/>
      <c r="BK969" s="62">
        <v>0</v>
      </c>
      <c r="BL969" s="124"/>
      <c r="BM969" s="124"/>
      <c r="BN969" s="124"/>
      <c r="BO969" s="124"/>
      <c r="BP969" s="124"/>
      <c r="BQ969" s="124"/>
      <c r="BR969" s="124"/>
      <c r="BS969" s="124"/>
      <c r="BT969" s="124"/>
      <c r="BU969" s="124"/>
      <c r="BV969" s="124"/>
      <c r="BW969" s="124"/>
      <c r="BX969" s="124"/>
      <c r="BY969" s="124"/>
      <c r="BZ969" s="124"/>
      <c r="CA969" s="124"/>
      <c r="CB969" s="124"/>
      <c r="CC969" s="124"/>
      <c r="CD969" s="124"/>
      <c r="CE969" s="124"/>
      <c r="CF969" s="124"/>
      <c r="CG969" s="124"/>
      <c r="CH969" s="124"/>
    </row>
    <row r="970" spans="1:87" x14ac:dyDescent="0.3">
      <c r="A970" s="1665"/>
      <c r="B970" s="62" t="s">
        <v>1305</v>
      </c>
      <c r="C970" s="62" t="s">
        <v>1303</v>
      </c>
      <c r="D970" s="124"/>
      <c r="E970" s="62">
        <v>0</v>
      </c>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400">
        <v>0</v>
      </c>
      <c r="BG970" s="400">
        <v>0</v>
      </c>
      <c r="BH970" s="124"/>
      <c r="BI970" s="124"/>
      <c r="BJ970" s="124"/>
      <c r="BK970" s="62">
        <v>0</v>
      </c>
      <c r="BL970" s="124"/>
      <c r="BM970" s="124"/>
      <c r="BN970" s="124"/>
      <c r="BO970" s="124"/>
      <c r="BP970" s="124"/>
      <c r="BQ970" s="124"/>
      <c r="BR970" s="124"/>
      <c r="BS970" s="124"/>
      <c r="BT970" s="124"/>
      <c r="BU970" s="124"/>
      <c r="BV970" s="124"/>
      <c r="BW970" s="124"/>
      <c r="BX970" s="124"/>
      <c r="BY970" s="124"/>
      <c r="BZ970" s="124"/>
      <c r="CA970" s="124"/>
      <c r="CB970" s="124"/>
      <c r="CC970" s="124"/>
      <c r="CD970" s="124"/>
      <c r="CE970" s="124"/>
      <c r="CF970" s="124"/>
      <c r="CG970" s="124"/>
      <c r="CH970" s="124"/>
    </row>
    <row r="971" spans="1:87" x14ac:dyDescent="0.3">
      <c r="A971" s="1665"/>
      <c r="B971" s="62"/>
      <c r="C971" s="62" t="s">
        <v>1304</v>
      </c>
      <c r="D971" s="124">
        <v>800</v>
      </c>
      <c r="E971" s="62">
        <v>150</v>
      </c>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400">
        <v>200</v>
      </c>
      <c r="BG971" s="400">
        <v>300</v>
      </c>
      <c r="BH971" s="124"/>
      <c r="BI971" s="124"/>
      <c r="BJ971" s="124"/>
      <c r="BK971" s="62">
        <v>150</v>
      </c>
      <c r="BL971" s="124"/>
      <c r="BM971" s="124"/>
      <c r="BN971" s="124"/>
      <c r="BO971" s="124"/>
      <c r="BP971" s="124"/>
      <c r="BQ971" s="124"/>
      <c r="BR971" s="124"/>
      <c r="BS971" s="124"/>
      <c r="BT971" s="124"/>
      <c r="BU971" s="124"/>
      <c r="BV971" s="124"/>
      <c r="BW971" s="124"/>
      <c r="BX971" s="124"/>
      <c r="BY971" s="124"/>
      <c r="BZ971" s="124"/>
      <c r="CA971" s="124"/>
      <c r="CB971" s="124"/>
      <c r="CC971" s="124"/>
      <c r="CD971" s="124"/>
      <c r="CE971" s="124"/>
      <c r="CF971" s="124"/>
      <c r="CG971" s="124"/>
      <c r="CH971" s="124"/>
    </row>
    <row r="972" spans="1:87" x14ac:dyDescent="0.3">
      <c r="A972" s="314"/>
      <c r="B972" s="62" t="s">
        <v>1306</v>
      </c>
      <c r="C972" s="62" t="s">
        <v>1303</v>
      </c>
      <c r="D972" s="124"/>
      <c r="E972" s="62">
        <v>0</v>
      </c>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400">
        <v>0</v>
      </c>
      <c r="BG972" s="400">
        <v>0</v>
      </c>
      <c r="BH972" s="124"/>
      <c r="BI972" s="124"/>
      <c r="BJ972" s="124"/>
      <c r="BK972" s="62">
        <v>0</v>
      </c>
      <c r="BL972" s="124"/>
      <c r="BM972" s="124"/>
      <c r="BN972" s="124"/>
      <c r="BO972" s="124"/>
      <c r="BP972" s="124"/>
      <c r="BQ972" s="124"/>
      <c r="BR972" s="124"/>
      <c r="BS972" s="124"/>
      <c r="BT972" s="124"/>
      <c r="BU972" s="124"/>
      <c r="BV972" s="124"/>
      <c r="BW972" s="124"/>
      <c r="BX972" s="124"/>
      <c r="BY972" s="124"/>
      <c r="BZ972" s="124"/>
      <c r="CA972" s="124"/>
      <c r="CB972" s="124"/>
      <c r="CC972" s="124"/>
      <c r="CD972" s="124"/>
      <c r="CE972" s="124"/>
      <c r="CF972" s="124"/>
      <c r="CG972" s="124"/>
      <c r="CH972" s="124"/>
    </row>
    <row r="973" spans="1:87" x14ac:dyDescent="0.3">
      <c r="A973" s="314"/>
      <c r="B973" s="62"/>
      <c r="C973" s="62" t="s">
        <v>1304</v>
      </c>
      <c r="D973" s="124">
        <v>950</v>
      </c>
      <c r="E973" s="62">
        <v>150</v>
      </c>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400">
        <v>300</v>
      </c>
      <c r="BG973" s="400">
        <v>300</v>
      </c>
      <c r="BH973" s="124"/>
      <c r="BI973" s="124"/>
      <c r="BJ973" s="124"/>
      <c r="BK973" s="62">
        <v>200</v>
      </c>
      <c r="BL973" s="124"/>
      <c r="BM973" s="124"/>
      <c r="BN973" s="124"/>
      <c r="BO973" s="124"/>
      <c r="BP973" s="124"/>
      <c r="BQ973" s="124"/>
      <c r="BR973" s="124"/>
      <c r="BS973" s="124"/>
      <c r="BT973" s="124"/>
      <c r="BU973" s="124"/>
      <c r="BV973" s="124"/>
      <c r="BW973" s="124"/>
      <c r="BX973" s="124"/>
      <c r="BY973" s="124"/>
      <c r="BZ973" s="124"/>
      <c r="CA973" s="124"/>
      <c r="CB973" s="124"/>
      <c r="CC973" s="124"/>
      <c r="CD973" s="124"/>
      <c r="CE973" s="124"/>
      <c r="CF973" s="124"/>
      <c r="CG973" s="124"/>
      <c r="CH973" s="124"/>
    </row>
    <row r="974" spans="1:87" s="11" customFormat="1" ht="15.75" x14ac:dyDescent="0.25">
      <c r="A974" s="314"/>
      <c r="B974" s="62" t="s">
        <v>1302</v>
      </c>
      <c r="C974" s="62" t="s">
        <v>1303</v>
      </c>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c r="CG974" s="62"/>
      <c r="CH974" s="62"/>
    </row>
    <row r="975" spans="1:87" s="11" customFormat="1" ht="15.75" x14ac:dyDescent="0.25">
      <c r="A975" s="314"/>
      <c r="B975" s="62"/>
      <c r="C975" s="62" t="s">
        <v>1304</v>
      </c>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c r="CG975" s="62"/>
      <c r="CH975" s="62"/>
    </row>
    <row r="976" spans="1:87" s="11" customFormat="1" ht="15.75" x14ac:dyDescent="0.25">
      <c r="A976" s="1658" t="s">
        <v>9440</v>
      </c>
      <c r="B976" s="62" t="s">
        <v>1305</v>
      </c>
      <c r="C976" s="62" t="s">
        <v>1303</v>
      </c>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c r="CG976" s="62"/>
      <c r="CH976" s="62"/>
    </row>
    <row r="977" spans="1:86" s="11" customFormat="1" ht="15.75" x14ac:dyDescent="0.25">
      <c r="A977" s="1659"/>
      <c r="B977" s="62"/>
      <c r="C977" s="62" t="s">
        <v>1304</v>
      </c>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c r="CG977" s="62"/>
      <c r="CH977" s="62"/>
    </row>
    <row r="978" spans="1:86" s="11" customFormat="1" ht="15.75" x14ac:dyDescent="0.25">
      <c r="A978" s="1659"/>
      <c r="B978" s="62" t="s">
        <v>1306</v>
      </c>
      <c r="C978" s="62" t="s">
        <v>1303</v>
      </c>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c r="CG978" s="62"/>
      <c r="CH978" s="62"/>
    </row>
    <row r="979" spans="1:86" s="11" customFormat="1" ht="15.75" x14ac:dyDescent="0.25">
      <c r="A979" s="1660"/>
      <c r="B979" s="62"/>
      <c r="C979" s="62" t="s">
        <v>1304</v>
      </c>
      <c r="D979" s="62">
        <v>2000</v>
      </c>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v>2000</v>
      </c>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c r="CG979" s="62"/>
      <c r="CH979" s="62"/>
    </row>
    <row r="980" spans="1:86" x14ac:dyDescent="0.3">
      <c r="A980" s="1652" t="s">
        <v>9490</v>
      </c>
      <c r="B980" s="62" t="s">
        <v>1302</v>
      </c>
      <c r="C980" s="62" t="s">
        <v>1304</v>
      </c>
      <c r="D980" s="124">
        <v>300</v>
      </c>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v>200</v>
      </c>
      <c r="BG980" s="124">
        <v>100</v>
      </c>
      <c r="BH980" s="124"/>
      <c r="BI980" s="124"/>
      <c r="BJ980" s="124"/>
      <c r="BK980" s="124"/>
      <c r="BL980" s="124"/>
      <c r="BM980" s="124"/>
      <c r="BN980" s="124"/>
      <c r="BO980" s="124"/>
      <c r="BP980" s="124"/>
      <c r="BQ980" s="124"/>
      <c r="BR980" s="124"/>
      <c r="BS980" s="124"/>
      <c r="BT980" s="124"/>
      <c r="BU980" s="124"/>
      <c r="BV980" s="124"/>
      <c r="BW980" s="124"/>
      <c r="BX980" s="124"/>
      <c r="BY980" s="124"/>
      <c r="BZ980" s="124"/>
      <c r="CA980" s="124"/>
      <c r="CB980" s="124"/>
      <c r="CC980" s="124"/>
      <c r="CD980" s="124"/>
      <c r="CE980" s="124"/>
      <c r="CF980" s="124"/>
      <c r="CG980" s="124"/>
      <c r="CH980" s="124"/>
    </row>
    <row r="981" spans="1:86" x14ac:dyDescent="0.3">
      <c r="A981" s="1653"/>
      <c r="B981" s="62" t="s">
        <v>1305</v>
      </c>
      <c r="C981" s="62" t="s">
        <v>1304</v>
      </c>
      <c r="D981" s="124">
        <v>300</v>
      </c>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v>200</v>
      </c>
      <c r="BG981" s="124">
        <v>100</v>
      </c>
      <c r="BH981" s="124"/>
      <c r="BI981" s="124"/>
      <c r="BJ981" s="124"/>
      <c r="BK981" s="124"/>
      <c r="BL981" s="124"/>
      <c r="BM981" s="124"/>
      <c r="BN981" s="124"/>
      <c r="BO981" s="124"/>
      <c r="BP981" s="124"/>
      <c r="BQ981" s="124"/>
      <c r="BR981" s="124"/>
      <c r="BS981" s="124"/>
      <c r="BT981" s="124"/>
      <c r="BU981" s="124"/>
      <c r="BV981" s="124"/>
      <c r="BW981" s="124"/>
      <c r="BX981" s="124"/>
      <c r="BY981" s="124"/>
      <c r="BZ981" s="124"/>
      <c r="CA981" s="124"/>
      <c r="CB981" s="124"/>
      <c r="CC981" s="124"/>
      <c r="CD981" s="124"/>
      <c r="CE981" s="124"/>
      <c r="CF981" s="124"/>
      <c r="CG981" s="124"/>
      <c r="CH981" s="124"/>
    </row>
    <row r="982" spans="1:86" x14ac:dyDescent="0.3">
      <c r="A982" s="1654"/>
      <c r="B982" s="62" t="s">
        <v>1306</v>
      </c>
      <c r="C982" s="62" t="s">
        <v>1304</v>
      </c>
      <c r="D982" s="124">
        <v>400</v>
      </c>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v>300</v>
      </c>
      <c r="BG982" s="124">
        <v>100</v>
      </c>
      <c r="BH982" s="124"/>
      <c r="BI982" s="124"/>
      <c r="BJ982" s="124"/>
      <c r="BK982" s="124"/>
      <c r="BL982" s="124"/>
      <c r="BM982" s="124"/>
      <c r="BN982" s="124"/>
      <c r="BO982" s="124"/>
      <c r="BP982" s="124"/>
      <c r="BQ982" s="124"/>
      <c r="BR982" s="124"/>
      <c r="BS982" s="124"/>
      <c r="BT982" s="124"/>
      <c r="BU982" s="124"/>
      <c r="BV982" s="124"/>
      <c r="BW982" s="124"/>
      <c r="BX982" s="124"/>
      <c r="BY982" s="124"/>
      <c r="BZ982" s="124"/>
      <c r="CA982" s="124"/>
      <c r="CB982" s="124"/>
      <c r="CC982" s="124"/>
      <c r="CD982" s="124"/>
      <c r="CE982" s="124"/>
      <c r="CF982" s="124"/>
      <c r="CG982" s="124"/>
      <c r="CH982" s="124"/>
    </row>
    <row r="983" spans="1:86" ht="37.5" customHeight="1" x14ac:dyDescent="0.3">
      <c r="A983" s="1652" t="s">
        <v>9493</v>
      </c>
      <c r="B983" s="62" t="s">
        <v>1302</v>
      </c>
      <c r="C983" s="62" t="s">
        <v>1304</v>
      </c>
      <c r="D983" s="124">
        <v>300</v>
      </c>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v>200</v>
      </c>
      <c r="BG983" s="124">
        <v>100</v>
      </c>
      <c r="BH983" s="124"/>
      <c r="BI983" s="124"/>
      <c r="BJ983" s="124"/>
      <c r="BK983" s="124"/>
      <c r="BL983" s="124"/>
      <c r="BM983" s="124"/>
      <c r="BN983" s="124"/>
      <c r="BO983" s="124"/>
      <c r="BP983" s="124"/>
      <c r="BQ983" s="124"/>
      <c r="BR983" s="124"/>
      <c r="BS983" s="124"/>
      <c r="BT983" s="124"/>
      <c r="BU983" s="124"/>
      <c r="BV983" s="124"/>
      <c r="BW983" s="124"/>
      <c r="BX983" s="124"/>
      <c r="BY983" s="124"/>
      <c r="BZ983" s="124"/>
      <c r="CA983" s="124"/>
      <c r="CB983" s="124"/>
      <c r="CC983" s="124"/>
      <c r="CD983" s="124"/>
      <c r="CE983" s="124"/>
      <c r="CF983" s="124"/>
      <c r="CG983" s="124"/>
      <c r="CH983" s="124"/>
    </row>
    <row r="984" spans="1:86" x14ac:dyDescent="0.3">
      <c r="A984" s="1653"/>
      <c r="B984" s="62" t="s">
        <v>1305</v>
      </c>
      <c r="C984" s="62" t="s">
        <v>1304</v>
      </c>
      <c r="D984" s="124">
        <v>500</v>
      </c>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v>200</v>
      </c>
      <c r="BG984" s="124">
        <v>300</v>
      </c>
      <c r="BH984" s="124"/>
      <c r="BI984" s="124"/>
      <c r="BJ984" s="124"/>
      <c r="BK984" s="124"/>
      <c r="BL984" s="124"/>
      <c r="BM984" s="124"/>
      <c r="BN984" s="124"/>
      <c r="BO984" s="124"/>
      <c r="BP984" s="124"/>
      <c r="BQ984" s="124"/>
      <c r="BR984" s="124"/>
      <c r="BS984" s="124"/>
      <c r="BT984" s="124"/>
      <c r="BU984" s="124"/>
      <c r="BV984" s="124"/>
      <c r="BW984" s="124"/>
      <c r="BX984" s="124"/>
      <c r="BY984" s="124"/>
      <c r="BZ984" s="124"/>
      <c r="CA984" s="124"/>
      <c r="CB984" s="124"/>
      <c r="CC984" s="124"/>
      <c r="CD984" s="124"/>
      <c r="CE984" s="124"/>
      <c r="CF984" s="124"/>
      <c r="CG984" s="124"/>
      <c r="CH984" s="124"/>
    </row>
    <row r="985" spans="1:86" x14ac:dyDescent="0.3">
      <c r="A985" s="1654"/>
      <c r="B985" s="62" t="s">
        <v>1306</v>
      </c>
      <c r="C985" s="62" t="s">
        <v>1304</v>
      </c>
      <c r="D985" s="124">
        <v>600</v>
      </c>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v>300</v>
      </c>
      <c r="BG985" s="124">
        <v>300</v>
      </c>
      <c r="BH985" s="124"/>
      <c r="BI985" s="124"/>
      <c r="BJ985" s="124"/>
      <c r="BK985" s="124"/>
      <c r="BL985" s="124"/>
      <c r="BM985" s="124"/>
      <c r="BN985" s="124"/>
      <c r="BO985" s="124"/>
      <c r="BP985" s="124"/>
      <c r="BQ985" s="124"/>
      <c r="BR985" s="124"/>
      <c r="BS985" s="124"/>
      <c r="BT985" s="124"/>
      <c r="BU985" s="124"/>
      <c r="BV985" s="124"/>
      <c r="BW985" s="124"/>
      <c r="BX985" s="124"/>
      <c r="BY985" s="124"/>
      <c r="BZ985" s="124"/>
      <c r="CA985" s="124"/>
      <c r="CB985" s="124"/>
      <c r="CC985" s="124"/>
      <c r="CD985" s="124"/>
      <c r="CE985" s="124"/>
      <c r="CF985" s="124"/>
      <c r="CG985" s="124"/>
      <c r="CH985" s="124"/>
    </row>
    <row r="986" spans="1:86" ht="37.5" customHeight="1" x14ac:dyDescent="0.3">
      <c r="A986" s="1652" t="s">
        <v>9493</v>
      </c>
      <c r="B986" s="62" t="s">
        <v>1302</v>
      </c>
      <c r="C986" s="62" t="s">
        <v>1304</v>
      </c>
      <c r="D986" s="124">
        <v>300</v>
      </c>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v>200</v>
      </c>
      <c r="BF986" s="124">
        <v>100</v>
      </c>
      <c r="BG986" s="124"/>
      <c r="BH986" s="124"/>
      <c r="BI986" s="124"/>
      <c r="BJ986" s="124"/>
      <c r="BK986" s="124"/>
      <c r="BL986" s="124"/>
      <c r="BM986" s="124"/>
      <c r="BN986" s="124"/>
      <c r="BO986" s="124"/>
      <c r="BP986" s="124"/>
      <c r="BQ986" s="124"/>
      <c r="BR986" s="124"/>
      <c r="BS986" s="124"/>
      <c r="BT986" s="124"/>
      <c r="BU986" s="124"/>
      <c r="BV986" s="124"/>
      <c r="BW986" s="124"/>
      <c r="BX986" s="124"/>
      <c r="BY986" s="124"/>
      <c r="BZ986" s="124"/>
      <c r="CA986" s="124"/>
      <c r="CB986" s="124"/>
      <c r="CC986" s="124"/>
      <c r="CD986" s="124"/>
      <c r="CE986" s="124"/>
      <c r="CF986" s="124"/>
      <c r="CG986" s="124"/>
      <c r="CH986" s="124"/>
    </row>
    <row r="987" spans="1:86" x14ac:dyDescent="0.3">
      <c r="A987" s="1653"/>
      <c r="B987" s="62" t="s">
        <v>1305</v>
      </c>
      <c r="C987" s="62" t="s">
        <v>1304</v>
      </c>
      <c r="D987" s="124">
        <v>500</v>
      </c>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v>200</v>
      </c>
      <c r="BF987" s="124">
        <v>300</v>
      </c>
      <c r="BG987" s="124"/>
      <c r="BH987" s="124"/>
      <c r="BI987" s="124"/>
      <c r="BJ987" s="124"/>
      <c r="BK987" s="124"/>
      <c r="BL987" s="124"/>
      <c r="BM987" s="124"/>
      <c r="BN987" s="124"/>
      <c r="BO987" s="124"/>
      <c r="BP987" s="124"/>
      <c r="BQ987" s="124"/>
      <c r="BR987" s="124"/>
      <c r="BS987" s="124"/>
      <c r="BT987" s="124"/>
      <c r="BU987" s="124"/>
      <c r="BV987" s="124"/>
      <c r="BW987" s="124"/>
      <c r="BX987" s="124"/>
      <c r="BY987" s="124"/>
      <c r="BZ987" s="124"/>
      <c r="CA987" s="124"/>
      <c r="CB987" s="124"/>
      <c r="CC987" s="124"/>
      <c r="CD987" s="124"/>
      <c r="CE987" s="124"/>
      <c r="CF987" s="124"/>
      <c r="CG987" s="124"/>
      <c r="CH987" s="124"/>
    </row>
    <row r="988" spans="1:86" x14ac:dyDescent="0.3">
      <c r="A988" s="1654"/>
      <c r="B988" s="62" t="s">
        <v>1306</v>
      </c>
      <c r="C988" s="62" t="s">
        <v>1304</v>
      </c>
      <c r="D988" s="124">
        <v>600</v>
      </c>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v>300</v>
      </c>
      <c r="BF988" s="124">
        <v>300</v>
      </c>
      <c r="BG988" s="124"/>
      <c r="BH988" s="124"/>
      <c r="BI988" s="124"/>
      <c r="BJ988" s="124"/>
      <c r="BK988" s="124"/>
      <c r="BL988" s="124"/>
      <c r="BM988" s="124"/>
      <c r="BN988" s="124"/>
      <c r="BO988" s="124"/>
      <c r="BP988" s="124"/>
      <c r="BQ988" s="124"/>
      <c r="BR988" s="124"/>
      <c r="BS988" s="124"/>
      <c r="BT988" s="124"/>
      <c r="BU988" s="124"/>
      <c r="BV988" s="124"/>
      <c r="BW988" s="124"/>
      <c r="BX988" s="124"/>
      <c r="BY988" s="124"/>
      <c r="BZ988" s="124"/>
      <c r="CA988" s="124"/>
      <c r="CB988" s="124"/>
      <c r="CC988" s="124"/>
      <c r="CD988" s="124"/>
      <c r="CE988" s="124"/>
      <c r="CF988" s="124"/>
      <c r="CG988" s="124"/>
      <c r="CH988" s="124"/>
    </row>
    <row r="989" spans="1:86" x14ac:dyDescent="0.3">
      <c r="A989" s="1652" t="s">
        <v>9495</v>
      </c>
      <c r="B989" s="62" t="s">
        <v>1302</v>
      </c>
      <c r="C989" s="62" t="s">
        <v>1304</v>
      </c>
      <c r="D989" s="124">
        <v>2500</v>
      </c>
      <c r="E989" s="124">
        <v>2500</v>
      </c>
      <c r="F989" s="124"/>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c r="BY989" s="124"/>
      <c r="BZ989" s="124"/>
      <c r="CA989" s="124"/>
      <c r="CB989" s="124"/>
      <c r="CC989" s="124"/>
      <c r="CD989" s="124"/>
      <c r="CE989" s="124"/>
      <c r="CF989" s="124"/>
      <c r="CG989" s="124"/>
      <c r="CH989" s="124"/>
    </row>
    <row r="990" spans="1:86" x14ac:dyDescent="0.3">
      <c r="A990" s="1654"/>
      <c r="B990" s="62" t="s">
        <v>1306</v>
      </c>
      <c r="C990" s="62" t="s">
        <v>1304</v>
      </c>
      <c r="D990" s="124">
        <v>800</v>
      </c>
      <c r="E990" s="124">
        <v>800</v>
      </c>
      <c r="F990" s="124"/>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c r="BY990" s="124"/>
      <c r="BZ990" s="124"/>
      <c r="CA990" s="124"/>
      <c r="CB990" s="124"/>
      <c r="CC990" s="124"/>
      <c r="CD990" s="124"/>
      <c r="CE990" s="124"/>
      <c r="CF990" s="124"/>
      <c r="CG990" s="124"/>
      <c r="CH990" s="124"/>
    </row>
    <row r="991" spans="1:86" s="260" customFormat="1" ht="25.5" customHeight="1" x14ac:dyDescent="0.3">
      <c r="A991" s="1646" t="s">
        <v>9496</v>
      </c>
      <c r="B991" s="54" t="s">
        <v>1302</v>
      </c>
      <c r="C991" s="54" t="s">
        <v>1304</v>
      </c>
      <c r="D991" s="89">
        <v>4515</v>
      </c>
      <c r="E991" s="89">
        <v>1900</v>
      </c>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89"/>
      <c r="AE991" s="89">
        <v>965</v>
      </c>
      <c r="AF991" s="89"/>
      <c r="AG991" s="89"/>
      <c r="AH991" s="89"/>
      <c r="AI991" s="89"/>
      <c r="AJ991" s="89"/>
      <c r="AK991" s="89"/>
      <c r="AL991" s="89"/>
      <c r="AM991" s="89"/>
      <c r="AN991" s="89">
        <v>1100</v>
      </c>
      <c r="AO991" s="89"/>
      <c r="AP991" s="89"/>
      <c r="AQ991" s="89"/>
      <c r="AR991" s="89"/>
      <c r="AS991" s="89"/>
      <c r="AT991" s="89"/>
      <c r="AU991" s="89"/>
      <c r="AV991" s="89"/>
      <c r="AW991" s="89"/>
      <c r="AX991" s="89"/>
      <c r="AY991" s="89">
        <v>550</v>
      </c>
      <c r="AZ991" s="89"/>
      <c r="BA991" s="89"/>
      <c r="BB991" s="89"/>
      <c r="BC991" s="89"/>
      <c r="BD991" s="89"/>
      <c r="BE991" s="89"/>
      <c r="BF991" s="89"/>
      <c r="BG991" s="89"/>
      <c r="BH991" s="89"/>
      <c r="BI991" s="89"/>
      <c r="BJ991" s="89"/>
      <c r="BK991" s="89"/>
      <c r="BL991" s="89"/>
      <c r="BM991" s="89"/>
      <c r="BN991" s="89"/>
      <c r="BO991" s="89"/>
      <c r="BP991" s="89"/>
      <c r="BQ991" s="89"/>
      <c r="BR991" s="89"/>
      <c r="BS991" s="89"/>
      <c r="BT991" s="89"/>
      <c r="BU991" s="89"/>
      <c r="BV991" s="89"/>
      <c r="BW991" s="89"/>
      <c r="BX991" s="89"/>
      <c r="BY991" s="89"/>
      <c r="BZ991" s="89"/>
      <c r="CA991" s="89"/>
      <c r="CB991" s="89"/>
      <c r="CC991" s="89"/>
      <c r="CD991" s="89"/>
      <c r="CE991" s="89"/>
      <c r="CF991" s="89"/>
      <c r="CG991" s="89"/>
      <c r="CH991" s="89"/>
    </row>
    <row r="992" spans="1:86" x14ac:dyDescent="0.3">
      <c r="A992" s="1648"/>
      <c r="B992" s="62" t="s">
        <v>1306</v>
      </c>
      <c r="C992" s="62" t="s">
        <v>1304</v>
      </c>
      <c r="D992" s="124">
        <v>1636</v>
      </c>
      <c r="E992" s="124">
        <v>700</v>
      </c>
      <c r="F992" s="124"/>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v>350</v>
      </c>
      <c r="AF992" s="124"/>
      <c r="AG992" s="124"/>
      <c r="AH992" s="124"/>
      <c r="AI992" s="124"/>
      <c r="AJ992" s="124"/>
      <c r="AK992" s="124"/>
      <c r="AL992" s="124"/>
      <c r="AM992" s="124"/>
      <c r="AN992" s="124">
        <v>396</v>
      </c>
      <c r="AO992" s="124"/>
      <c r="AP992" s="124"/>
      <c r="AQ992" s="124"/>
      <c r="AR992" s="124"/>
      <c r="AS992" s="124"/>
      <c r="AT992" s="124"/>
      <c r="AU992" s="124"/>
      <c r="AV992" s="124"/>
      <c r="AW992" s="124"/>
      <c r="AX992" s="124"/>
      <c r="AY992" s="124">
        <v>190</v>
      </c>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c r="BY992" s="124"/>
      <c r="BZ992" s="124"/>
      <c r="CA992" s="124"/>
      <c r="CB992" s="124"/>
      <c r="CC992" s="124"/>
      <c r="CD992" s="124"/>
      <c r="CE992" s="124"/>
      <c r="CF992" s="124"/>
      <c r="CG992" s="124"/>
      <c r="CH992" s="124"/>
    </row>
    <row r="993" spans="1:86" s="11" customFormat="1" ht="15.75" x14ac:dyDescent="0.25">
      <c r="A993" s="1655" t="s">
        <v>9505</v>
      </c>
      <c r="B993" s="62" t="s">
        <v>1302</v>
      </c>
      <c r="C993" s="62" t="s">
        <v>1303</v>
      </c>
      <c r="D993" s="62">
        <v>200</v>
      </c>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v>200</v>
      </c>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row>
    <row r="994" spans="1:86" s="11" customFormat="1" ht="15.75" x14ac:dyDescent="0.25">
      <c r="A994" s="1656"/>
      <c r="B994" s="62"/>
      <c r="C994" s="62" t="s">
        <v>1304</v>
      </c>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c r="CG994" s="62"/>
      <c r="CH994" s="62"/>
    </row>
    <row r="995" spans="1:86" s="11" customFormat="1" ht="15.75" x14ac:dyDescent="0.25">
      <c r="A995" s="1656"/>
      <c r="B995" s="62" t="s">
        <v>1305</v>
      </c>
      <c r="C995" s="62" t="s">
        <v>1303</v>
      </c>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c r="CG995" s="62"/>
      <c r="CH995" s="62"/>
    </row>
    <row r="996" spans="1:86" s="11" customFormat="1" ht="15.75" x14ac:dyDescent="0.25">
      <c r="A996" s="1656"/>
      <c r="B996" s="62"/>
      <c r="C996" s="62" t="s">
        <v>1304</v>
      </c>
      <c r="D996" s="62">
        <v>700</v>
      </c>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v>400</v>
      </c>
      <c r="BF996" s="62">
        <v>300</v>
      </c>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row>
    <row r="997" spans="1:86" s="11" customFormat="1" ht="15.75" x14ac:dyDescent="0.25">
      <c r="A997" s="1656"/>
      <c r="B997" s="62" t="s">
        <v>1306</v>
      </c>
      <c r="C997" s="62" t="s">
        <v>1303</v>
      </c>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c r="CG997" s="62"/>
      <c r="CH997" s="62"/>
    </row>
    <row r="998" spans="1:86" s="11" customFormat="1" ht="15.75" x14ac:dyDescent="0.25">
      <c r="A998" s="1657"/>
      <c r="B998" s="62"/>
      <c r="C998" s="62" t="s">
        <v>1304</v>
      </c>
      <c r="D998" s="62">
        <v>200</v>
      </c>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v>200</v>
      </c>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c r="CG998" s="62"/>
      <c r="CH998" s="62"/>
    </row>
    <row r="999" spans="1:86" x14ac:dyDescent="0.3">
      <c r="A999" s="1662" t="s">
        <v>9582</v>
      </c>
      <c r="B999" s="62" t="s">
        <v>1306</v>
      </c>
      <c r="C999" s="62" t="s">
        <v>1303</v>
      </c>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c r="BY999" s="124"/>
      <c r="BZ999" s="124"/>
      <c r="CA999" s="124"/>
      <c r="CB999" s="124"/>
      <c r="CC999" s="124"/>
      <c r="CD999" s="124"/>
      <c r="CE999" s="124"/>
      <c r="CF999" s="124"/>
      <c r="CG999" s="124"/>
      <c r="CH999" s="124"/>
    </row>
    <row r="1000" spans="1:86" x14ac:dyDescent="0.3">
      <c r="A1000" s="1663"/>
      <c r="B1000" s="62"/>
      <c r="C1000" s="62" t="s">
        <v>1304</v>
      </c>
      <c r="D1000" s="322">
        <v>242000</v>
      </c>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v>242000</v>
      </c>
      <c r="BT1000" s="124"/>
      <c r="BU1000" s="124"/>
      <c r="BV1000" s="124"/>
      <c r="BW1000" s="124"/>
      <c r="BX1000" s="124"/>
      <c r="BY1000" s="124"/>
      <c r="BZ1000" s="124"/>
      <c r="CA1000" s="124"/>
      <c r="CB1000" s="124"/>
      <c r="CC1000" s="124"/>
      <c r="CD1000" s="124"/>
      <c r="CE1000" s="124"/>
      <c r="CF1000" s="124"/>
      <c r="CG1000" s="124"/>
      <c r="CH1000" s="124"/>
    </row>
    <row r="1001" spans="1:86" s="11" customFormat="1" ht="15.75" x14ac:dyDescent="0.25">
      <c r="A1001" s="1641" t="s">
        <v>9584</v>
      </c>
      <c r="B1001" s="1" t="s">
        <v>1302</v>
      </c>
      <c r="C1001" s="1" t="s">
        <v>1303</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row>
    <row r="1002" spans="1:86" s="11" customFormat="1" ht="15.75" x14ac:dyDescent="0.25">
      <c r="A1002" s="1642"/>
      <c r="B1002" s="1"/>
      <c r="C1002" s="1" t="s">
        <v>1304</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row>
    <row r="1003" spans="1:86" s="11" customFormat="1" ht="15.75" x14ac:dyDescent="0.25">
      <c r="A1003" s="1642"/>
      <c r="B1003" s="1" t="s">
        <v>1305</v>
      </c>
      <c r="C1003" s="1" t="s">
        <v>1303</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row>
    <row r="1004" spans="1:86" s="11" customFormat="1" ht="15.75" x14ac:dyDescent="0.25">
      <c r="A1004" s="1642"/>
      <c r="B1004" s="1"/>
      <c r="C1004" s="1" t="s">
        <v>1304</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row>
    <row r="1005" spans="1:86" s="11" customFormat="1" ht="15.75" x14ac:dyDescent="0.25">
      <c r="A1005" s="1642"/>
      <c r="B1005" s="1" t="s">
        <v>1306</v>
      </c>
      <c r="C1005" s="1" t="s">
        <v>1303</v>
      </c>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row>
    <row r="1006" spans="1:86" s="11" customFormat="1" ht="15.75" x14ac:dyDescent="0.25">
      <c r="A1006" s="1642"/>
      <c r="B1006" s="449"/>
      <c r="C1006" s="449" t="s">
        <v>1304</v>
      </c>
      <c r="D1006" s="449">
        <v>252</v>
      </c>
      <c r="E1006" s="449"/>
      <c r="F1006" s="449"/>
      <c r="G1006" s="449"/>
      <c r="H1006" s="449"/>
      <c r="I1006" s="449"/>
      <c r="J1006" s="449"/>
      <c r="K1006" s="449"/>
      <c r="L1006" s="449"/>
      <c r="M1006" s="449"/>
      <c r="N1006" s="449"/>
      <c r="O1006" s="449"/>
      <c r="P1006" s="449"/>
      <c r="Q1006" s="449"/>
      <c r="R1006" s="449"/>
      <c r="S1006" s="449"/>
      <c r="T1006" s="449"/>
      <c r="U1006" s="449"/>
      <c r="V1006" s="449"/>
      <c r="W1006" s="449"/>
      <c r="X1006" s="449"/>
      <c r="Y1006" s="449"/>
      <c r="Z1006" s="449"/>
      <c r="AA1006" s="449"/>
      <c r="AB1006" s="449"/>
      <c r="AC1006" s="449"/>
      <c r="AD1006" s="449">
        <v>910</v>
      </c>
      <c r="AE1006" s="449"/>
      <c r="AF1006" s="449"/>
      <c r="AG1006" s="449"/>
      <c r="AH1006" s="449"/>
      <c r="AI1006" s="449"/>
      <c r="AJ1006" s="449"/>
      <c r="AK1006" s="449"/>
      <c r="AL1006" s="449"/>
      <c r="AM1006" s="449"/>
      <c r="AN1006" s="449"/>
      <c r="AO1006" s="449"/>
      <c r="AP1006" s="449"/>
      <c r="AQ1006" s="449"/>
      <c r="AR1006" s="449"/>
      <c r="AS1006" s="449"/>
      <c r="AT1006" s="449"/>
      <c r="AU1006" s="449"/>
      <c r="AV1006" s="449"/>
      <c r="AW1006" s="449"/>
      <c r="AX1006" s="449"/>
      <c r="AY1006" s="449"/>
      <c r="AZ1006" s="449"/>
      <c r="BA1006" s="449"/>
      <c r="BB1006" s="449"/>
      <c r="BC1006" s="449"/>
      <c r="BD1006" s="449"/>
      <c r="BE1006" s="449"/>
      <c r="BF1006" s="449"/>
      <c r="BG1006" s="449"/>
      <c r="BH1006" s="449"/>
      <c r="BI1006" s="449"/>
      <c r="BJ1006" s="449">
        <v>900</v>
      </c>
      <c r="BK1006" s="449"/>
      <c r="BL1006" s="449"/>
      <c r="BM1006" s="449"/>
      <c r="BN1006" s="449"/>
      <c r="BO1006" s="449"/>
      <c r="BP1006" s="449"/>
      <c r="BQ1006" s="449"/>
      <c r="BR1006" s="449"/>
      <c r="BS1006" s="449">
        <v>330</v>
      </c>
      <c r="BT1006" s="449"/>
      <c r="BU1006" s="449"/>
      <c r="BV1006" s="449"/>
      <c r="BW1006" s="449">
        <v>108</v>
      </c>
      <c r="BX1006" s="449"/>
      <c r="BY1006" s="449"/>
      <c r="BZ1006" s="449"/>
      <c r="CA1006" s="449"/>
      <c r="CB1006" s="449"/>
      <c r="CC1006" s="449"/>
      <c r="CD1006" s="449"/>
      <c r="CE1006" s="449"/>
      <c r="CF1006" s="449"/>
      <c r="CG1006" s="449"/>
    </row>
    <row r="1007" spans="1:86" ht="56.25" x14ac:dyDescent="0.3">
      <c r="A1007" s="445" t="s">
        <v>9628</v>
      </c>
      <c r="B1007" s="1" t="s">
        <v>1302</v>
      </c>
      <c r="C1007" s="1" t="s">
        <v>1303</v>
      </c>
      <c r="D1007" s="124"/>
      <c r="E1007" s="124"/>
      <c r="F1007" s="124"/>
      <c r="G1007" s="124"/>
      <c r="H1007" s="124"/>
      <c r="I1007" s="124"/>
      <c r="J1007" s="124"/>
      <c r="K1007" s="124"/>
      <c r="L1007" s="124"/>
      <c r="M1007" s="124"/>
      <c r="N1007" s="124"/>
      <c r="O1007" s="124"/>
      <c r="P1007" s="124"/>
      <c r="Q1007" s="124"/>
      <c r="R1007" s="124"/>
      <c r="S1007" s="124"/>
      <c r="T1007" s="124"/>
      <c r="U1007" s="124"/>
      <c r="V1007" s="124">
        <v>80000</v>
      </c>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c r="BY1007" s="124"/>
      <c r="BZ1007" s="124"/>
      <c r="CA1007" s="124"/>
      <c r="CB1007" s="124"/>
      <c r="CC1007" s="124"/>
      <c r="CD1007" s="124"/>
      <c r="CE1007" s="124"/>
      <c r="CF1007" s="124"/>
      <c r="CG1007" s="124"/>
      <c r="CH1007" s="124"/>
    </row>
    <row r="1008" spans="1:86" x14ac:dyDescent="0.3">
      <c r="A1008" s="445"/>
      <c r="B1008" s="1"/>
      <c r="C1008" s="1" t="s">
        <v>1304</v>
      </c>
      <c r="D1008" s="124"/>
      <c r="E1008" s="124"/>
      <c r="F1008" s="124"/>
      <c r="G1008" s="124"/>
      <c r="H1008" s="124"/>
      <c r="I1008" s="124"/>
      <c r="J1008" s="124"/>
      <c r="K1008" s="124"/>
      <c r="L1008" s="124"/>
      <c r="M1008" s="124"/>
      <c r="N1008" s="124"/>
      <c r="O1008" s="124"/>
      <c r="P1008" s="124"/>
      <c r="Q1008" s="124"/>
      <c r="R1008" s="124"/>
      <c r="S1008" s="124"/>
      <c r="T1008" s="124"/>
      <c r="U1008" s="124"/>
      <c r="V1008" s="124">
        <v>1000000</v>
      </c>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c r="BY1008" s="124"/>
      <c r="BZ1008" s="124"/>
      <c r="CA1008" s="124"/>
      <c r="CB1008" s="124"/>
      <c r="CC1008" s="124"/>
      <c r="CD1008" s="124"/>
      <c r="CE1008" s="124"/>
      <c r="CF1008" s="124"/>
      <c r="CG1008" s="124"/>
      <c r="CH1008" s="124"/>
    </row>
    <row r="1009" spans="1:87" x14ac:dyDescent="0.3">
      <c r="A1009" s="445"/>
      <c r="B1009" s="1" t="s">
        <v>1305</v>
      </c>
      <c r="C1009" s="1" t="s">
        <v>1303</v>
      </c>
      <c r="D1009" s="124"/>
      <c r="E1009" s="124"/>
      <c r="F1009" s="124"/>
      <c r="G1009" s="124"/>
      <c r="H1009" s="124"/>
      <c r="I1009" s="124"/>
      <c r="J1009" s="124"/>
      <c r="K1009" s="124"/>
      <c r="L1009" s="124"/>
      <c r="M1009" s="124"/>
      <c r="N1009" s="124"/>
      <c r="O1009" s="124"/>
      <c r="P1009" s="124"/>
      <c r="Q1009" s="124"/>
      <c r="R1009" s="124"/>
      <c r="S1009" s="124"/>
      <c r="T1009" s="124"/>
      <c r="U1009" s="124"/>
      <c r="V1009" s="124">
        <v>200000</v>
      </c>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c r="BY1009" s="124"/>
      <c r="BZ1009" s="124"/>
      <c r="CA1009" s="124"/>
      <c r="CB1009" s="124"/>
      <c r="CC1009" s="124"/>
      <c r="CD1009" s="124"/>
      <c r="CE1009" s="124"/>
      <c r="CF1009" s="124"/>
      <c r="CG1009" s="124"/>
      <c r="CH1009" s="124"/>
    </row>
    <row r="1010" spans="1:87" x14ac:dyDescent="0.3">
      <c r="A1010" s="445"/>
      <c r="B1010" s="1"/>
      <c r="C1010" s="1" t="s">
        <v>1304</v>
      </c>
      <c r="D1010" s="124"/>
      <c r="E1010" s="124"/>
      <c r="F1010" s="124"/>
      <c r="G1010" s="124"/>
      <c r="H1010" s="124"/>
      <c r="I1010" s="124"/>
      <c r="J1010" s="124"/>
      <c r="K1010" s="124"/>
      <c r="L1010" s="124"/>
      <c r="M1010" s="124"/>
      <c r="N1010" s="124"/>
      <c r="O1010" s="124"/>
      <c r="P1010" s="124"/>
      <c r="Q1010" s="124"/>
      <c r="R1010" s="124"/>
      <c r="S1010" s="124"/>
      <c r="T1010" s="124"/>
      <c r="U1010" s="124"/>
      <c r="V1010" s="124">
        <v>300000</v>
      </c>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c r="BY1010" s="124"/>
      <c r="BZ1010" s="124"/>
      <c r="CA1010" s="124"/>
      <c r="CB1010" s="124"/>
      <c r="CC1010" s="124"/>
      <c r="CD1010" s="124"/>
      <c r="CE1010" s="124"/>
      <c r="CF1010" s="124"/>
      <c r="CG1010" s="124"/>
      <c r="CH1010" s="124"/>
    </row>
    <row r="1011" spans="1:87" x14ac:dyDescent="0.3">
      <c r="A1011" s="445"/>
      <c r="B1011" s="1" t="s">
        <v>1306</v>
      </c>
      <c r="C1011" s="1" t="s">
        <v>1303</v>
      </c>
      <c r="D1011" s="124"/>
      <c r="E1011" s="124"/>
      <c r="F1011" s="124"/>
      <c r="G1011" s="124"/>
      <c r="H1011" s="124"/>
      <c r="I1011" s="124"/>
      <c r="J1011" s="124"/>
      <c r="K1011" s="124"/>
      <c r="L1011" s="124"/>
      <c r="M1011" s="124"/>
      <c r="N1011" s="124"/>
      <c r="O1011" s="124"/>
      <c r="P1011" s="124"/>
      <c r="Q1011" s="124"/>
      <c r="R1011" s="124"/>
      <c r="S1011" s="124"/>
      <c r="T1011" s="124"/>
      <c r="U1011" s="124"/>
      <c r="V1011" s="124">
        <v>450000</v>
      </c>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c r="BY1011" s="124"/>
      <c r="BZ1011" s="124"/>
      <c r="CA1011" s="124"/>
      <c r="CB1011" s="124"/>
      <c r="CC1011" s="124"/>
      <c r="CD1011" s="124"/>
      <c r="CE1011" s="124"/>
      <c r="CF1011" s="124"/>
      <c r="CG1011" s="124"/>
      <c r="CH1011" s="124"/>
    </row>
    <row r="1012" spans="1:87" x14ac:dyDescent="0.3">
      <c r="A1012" s="445"/>
      <c r="B1012" s="1"/>
      <c r="C1012" s="1" t="s">
        <v>1304</v>
      </c>
      <c r="D1012" s="124"/>
      <c r="E1012" s="124"/>
      <c r="F1012" s="124"/>
      <c r="G1012" s="124"/>
      <c r="H1012" s="124"/>
      <c r="I1012" s="124"/>
      <c r="J1012" s="124"/>
      <c r="K1012" s="124"/>
      <c r="L1012" s="124"/>
      <c r="M1012" s="124"/>
      <c r="N1012" s="124"/>
      <c r="O1012" s="124"/>
      <c r="P1012" s="124"/>
      <c r="Q1012" s="124"/>
      <c r="R1012" s="124"/>
      <c r="S1012" s="124"/>
      <c r="T1012" s="124"/>
      <c r="U1012" s="124"/>
      <c r="V1012" s="124">
        <v>550000</v>
      </c>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c r="BY1012" s="124"/>
      <c r="BZ1012" s="124"/>
      <c r="CA1012" s="124"/>
      <c r="CB1012" s="124"/>
      <c r="CC1012" s="124"/>
      <c r="CD1012" s="124"/>
      <c r="CE1012" s="124"/>
      <c r="CF1012" s="124"/>
      <c r="CG1012" s="124"/>
      <c r="CH1012" s="124"/>
    </row>
    <row r="1013" spans="1:87" x14ac:dyDescent="0.3">
      <c r="A1013" s="445"/>
      <c r="B1013" s="124" t="s">
        <v>1307</v>
      </c>
      <c r="C1013" s="1" t="s">
        <v>1303</v>
      </c>
      <c r="D1013" s="124"/>
      <c r="E1013" s="124"/>
      <c r="F1013" s="124"/>
      <c r="G1013" s="124"/>
      <c r="H1013" s="124"/>
      <c r="I1013" s="124"/>
      <c r="J1013" s="124"/>
      <c r="K1013" s="124"/>
      <c r="L1013" s="124"/>
      <c r="M1013" s="124"/>
      <c r="N1013" s="124"/>
      <c r="O1013" s="124"/>
      <c r="P1013" s="124"/>
      <c r="Q1013" s="124"/>
      <c r="R1013" s="124"/>
      <c r="S1013" s="124"/>
      <c r="T1013" s="124"/>
      <c r="U1013" s="124"/>
      <c r="V1013" s="269">
        <v>50000</v>
      </c>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c r="BY1013" s="124"/>
      <c r="BZ1013" s="124"/>
      <c r="CA1013" s="124"/>
      <c r="CB1013" s="124"/>
      <c r="CC1013" s="124"/>
      <c r="CD1013" s="124"/>
      <c r="CE1013" s="124"/>
      <c r="CF1013" s="124"/>
      <c r="CG1013" s="124"/>
      <c r="CH1013" s="124"/>
    </row>
    <row r="1014" spans="1:87" x14ac:dyDescent="0.3">
      <c r="A1014" s="907"/>
      <c r="B1014" s="908"/>
      <c r="C1014" s="909" t="s">
        <v>1304</v>
      </c>
      <c r="D1014" s="908"/>
      <c r="E1014" s="908"/>
      <c r="F1014" s="908"/>
      <c r="G1014" s="908"/>
      <c r="H1014" s="908"/>
      <c r="I1014" s="908"/>
      <c r="J1014" s="908"/>
      <c r="K1014" s="908"/>
      <c r="L1014" s="908"/>
      <c r="M1014" s="908"/>
      <c r="N1014" s="908"/>
      <c r="O1014" s="908"/>
      <c r="P1014" s="908"/>
      <c r="Q1014" s="908"/>
      <c r="R1014" s="908"/>
      <c r="S1014" s="908"/>
      <c r="T1014" s="908"/>
      <c r="U1014" s="908"/>
      <c r="V1014" s="910">
        <v>150000</v>
      </c>
      <c r="W1014" s="908"/>
      <c r="X1014" s="908"/>
      <c r="Y1014" s="908"/>
      <c r="Z1014" s="908"/>
      <c r="AA1014" s="908"/>
      <c r="AB1014" s="908"/>
      <c r="AC1014" s="908"/>
      <c r="AD1014" s="908"/>
      <c r="AE1014" s="908"/>
      <c r="AF1014" s="908"/>
      <c r="AG1014" s="908"/>
      <c r="AH1014" s="908"/>
      <c r="AI1014" s="908"/>
      <c r="AJ1014" s="908"/>
      <c r="AK1014" s="908"/>
      <c r="AL1014" s="908"/>
      <c r="AM1014" s="908"/>
      <c r="AN1014" s="908"/>
      <c r="AO1014" s="908"/>
      <c r="AP1014" s="908"/>
      <c r="AQ1014" s="908"/>
      <c r="AR1014" s="908"/>
      <c r="AS1014" s="908"/>
      <c r="AT1014" s="908"/>
      <c r="AU1014" s="908"/>
      <c r="AV1014" s="908"/>
      <c r="AW1014" s="908"/>
      <c r="AX1014" s="908"/>
      <c r="AY1014" s="908"/>
      <c r="AZ1014" s="908"/>
      <c r="BA1014" s="908"/>
      <c r="BB1014" s="908"/>
      <c r="BC1014" s="908"/>
      <c r="BD1014" s="908"/>
      <c r="BE1014" s="908"/>
      <c r="BF1014" s="908"/>
      <c r="BG1014" s="908"/>
      <c r="BH1014" s="908"/>
      <c r="BI1014" s="908"/>
      <c r="BJ1014" s="908"/>
      <c r="BK1014" s="908"/>
      <c r="BL1014" s="908"/>
      <c r="BM1014" s="908"/>
      <c r="BN1014" s="908"/>
      <c r="BO1014" s="908"/>
      <c r="BP1014" s="908"/>
      <c r="BQ1014" s="908"/>
      <c r="BR1014" s="908"/>
      <c r="BS1014" s="908"/>
      <c r="BT1014" s="908"/>
      <c r="BU1014" s="908"/>
      <c r="BV1014" s="908"/>
      <c r="BW1014" s="908"/>
      <c r="BX1014" s="908"/>
      <c r="BY1014" s="908"/>
      <c r="BZ1014" s="908"/>
      <c r="CA1014" s="908"/>
      <c r="CB1014" s="908"/>
      <c r="CC1014" s="908"/>
      <c r="CD1014" s="908"/>
      <c r="CE1014" s="908"/>
      <c r="CF1014" s="908"/>
      <c r="CG1014" s="908"/>
      <c r="CH1014" s="908"/>
    </row>
    <row r="1015" spans="1:87" x14ac:dyDescent="0.3">
      <c r="A1015" s="900" t="s">
        <v>10787</v>
      </c>
      <c r="B1015" s="1" t="s">
        <v>1306</v>
      </c>
      <c r="C1015" s="1" t="s">
        <v>1304</v>
      </c>
      <c r="D1015" s="124"/>
      <c r="E1015" s="124">
        <v>15</v>
      </c>
      <c r="F1015" s="124"/>
      <c r="G1015" s="124"/>
      <c r="H1015" s="124"/>
      <c r="I1015" s="124"/>
      <c r="J1015" s="124"/>
      <c r="K1015" s="124"/>
      <c r="L1015" s="124"/>
      <c r="M1015" s="124"/>
      <c r="N1015" s="124"/>
      <c r="O1015" s="124"/>
      <c r="P1015" s="124"/>
      <c r="Q1015" s="124"/>
      <c r="R1015" s="124"/>
      <c r="S1015" s="124"/>
      <c r="T1015" s="124"/>
      <c r="U1015" s="124">
        <v>27</v>
      </c>
      <c r="V1015" s="124"/>
      <c r="W1015" s="124"/>
      <c r="X1015" s="124"/>
      <c r="Y1015" s="124"/>
      <c r="Z1015" s="124"/>
      <c r="AA1015" s="124"/>
      <c r="AB1015" s="124">
        <v>10</v>
      </c>
      <c r="AC1015" s="124"/>
      <c r="AD1015" s="124">
        <v>100</v>
      </c>
      <c r="AE1015" s="124">
        <v>20</v>
      </c>
      <c r="AF1015" s="124"/>
      <c r="AG1015" s="124"/>
      <c r="AH1015" s="124"/>
      <c r="AI1015" s="124"/>
      <c r="AJ1015" s="124"/>
      <c r="AK1015" s="124"/>
      <c r="AL1015" s="124">
        <v>10</v>
      </c>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v>16</v>
      </c>
      <c r="BF1015" s="124">
        <v>16</v>
      </c>
      <c r="BG1015" s="124">
        <v>15</v>
      </c>
      <c r="BH1015" s="124">
        <v>15</v>
      </c>
      <c r="BI1015" s="124"/>
      <c r="BJ1015" s="124"/>
      <c r="BK1015" s="124">
        <v>20</v>
      </c>
      <c r="BL1015" s="124"/>
      <c r="BM1015" s="124"/>
      <c r="BN1015" s="124"/>
      <c r="BO1015" s="124">
        <v>22</v>
      </c>
      <c r="BP1015" s="124">
        <v>20</v>
      </c>
      <c r="BQ1015" s="124"/>
      <c r="BR1015" s="124"/>
      <c r="BS1015" s="124"/>
      <c r="BT1015" s="124">
        <v>15</v>
      </c>
      <c r="BU1015" s="124"/>
      <c r="BV1015" s="124"/>
      <c r="BW1015" s="124"/>
      <c r="BX1015" s="124">
        <v>20</v>
      </c>
      <c r="BY1015" s="124"/>
      <c r="BZ1015" s="124"/>
      <c r="CA1015" s="124"/>
      <c r="CB1015" s="124"/>
      <c r="CC1015" s="124"/>
      <c r="CD1015" s="124"/>
      <c r="CE1015" s="124"/>
      <c r="CF1015" s="124"/>
      <c r="CG1015" s="124"/>
      <c r="CH1015" s="124"/>
      <c r="CI1015" s="901"/>
    </row>
    <row r="1016" spans="1:87" ht="37.5" x14ac:dyDescent="0.3">
      <c r="A1016" s="1360" t="s">
        <v>14210</v>
      </c>
      <c r="B1016" s="1" t="s">
        <v>1302</v>
      </c>
      <c r="C1016" s="1" t="s">
        <v>1304</v>
      </c>
      <c r="D1016" s="124">
        <v>100</v>
      </c>
      <c r="E1016" s="124"/>
      <c r="F1016" s="124"/>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v>100</v>
      </c>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c r="BY1016" s="124"/>
      <c r="BZ1016" s="124"/>
      <c r="CA1016" s="124"/>
      <c r="CB1016" s="124"/>
      <c r="CC1016" s="124"/>
      <c r="CD1016" s="124"/>
      <c r="CE1016" s="124"/>
      <c r="CF1016" s="124"/>
      <c r="CG1016" s="124"/>
      <c r="CH1016" s="124"/>
    </row>
    <row r="1017" spans="1:87" x14ac:dyDescent="0.3">
      <c r="A1017" s="1360"/>
      <c r="B1017" s="269" t="s">
        <v>1257</v>
      </c>
      <c r="C1017" s="1" t="s">
        <v>1304</v>
      </c>
      <c r="D1017" s="124">
        <v>416</v>
      </c>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row>
    <row r="1018" spans="1:87" x14ac:dyDescent="0.3">
      <c r="A1018" s="1360"/>
      <c r="B1018" s="124"/>
      <c r="C1018" s="124"/>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c r="BY1018" s="124"/>
      <c r="BZ1018" s="124"/>
      <c r="CA1018" s="124"/>
      <c r="CB1018" s="124"/>
      <c r="CC1018" s="124"/>
      <c r="CD1018" s="124"/>
      <c r="CE1018" s="124"/>
      <c r="CF1018" s="124"/>
      <c r="CG1018" s="124"/>
      <c r="CH1018" s="124"/>
    </row>
    <row r="1019" spans="1:87" s="127" customFormat="1" ht="12.75" x14ac:dyDescent="0.2">
      <c r="A1019" s="1545" t="s">
        <v>14591</v>
      </c>
      <c r="B1019" s="1544" t="s">
        <v>1257</v>
      </c>
      <c r="C1019" s="1546"/>
      <c r="D1019" s="1546"/>
      <c r="E1019" s="1546">
        <v>2000</v>
      </c>
      <c r="F1019" s="1546">
        <v>500</v>
      </c>
      <c r="G1019" s="1546"/>
      <c r="H1019" s="1546"/>
      <c r="I1019" s="1546"/>
      <c r="J1019" s="1546"/>
      <c r="K1019" s="1546"/>
      <c r="L1019" s="1546"/>
      <c r="M1019" s="1546"/>
      <c r="N1019" s="1546"/>
      <c r="O1019" s="1546"/>
      <c r="P1019" s="1546"/>
      <c r="Q1019" s="1546"/>
      <c r="R1019" s="1546"/>
      <c r="S1019" s="1546"/>
      <c r="T1019" s="1546"/>
      <c r="U1019" s="1546">
        <v>2600</v>
      </c>
      <c r="V1019" s="1546">
        <v>7800</v>
      </c>
      <c r="W1019" s="1546"/>
      <c r="X1019" s="1546"/>
      <c r="Y1019" s="1546"/>
      <c r="Z1019" s="1546">
        <v>520</v>
      </c>
      <c r="AA1019" s="1546">
        <v>1080</v>
      </c>
      <c r="AB1019" s="1546">
        <v>2600</v>
      </c>
      <c r="AC1019" s="1546"/>
      <c r="AD1019" s="1546">
        <v>7800</v>
      </c>
      <c r="AE1019" s="1546">
        <v>3700</v>
      </c>
      <c r="AF1019" s="1546"/>
      <c r="AG1019" s="1546"/>
      <c r="AH1019" s="1546"/>
      <c r="AI1019" s="1546"/>
      <c r="AJ1019" s="1546">
        <v>260</v>
      </c>
      <c r="AK1019" s="1546"/>
      <c r="AL1019" s="1546"/>
      <c r="AM1019" s="1546">
        <v>1500</v>
      </c>
      <c r="AN1019" s="1546">
        <v>1500</v>
      </c>
      <c r="AO1019" s="1546"/>
      <c r="AP1019" s="1546"/>
      <c r="AQ1019" s="1546"/>
      <c r="AR1019" s="1546">
        <v>5200</v>
      </c>
      <c r="AS1019" s="1546">
        <v>520</v>
      </c>
      <c r="AT1019" s="1546">
        <v>7800</v>
      </c>
      <c r="AU1019" s="1546"/>
      <c r="AV1019" s="1546"/>
      <c r="AW1019" s="1546"/>
      <c r="AX1019" s="1546"/>
      <c r="AY1019" s="1546"/>
      <c r="AZ1019" s="1546">
        <v>7800</v>
      </c>
      <c r="BA1019" s="1546"/>
      <c r="BB1019" s="1546"/>
      <c r="BC1019" s="1546"/>
      <c r="BD1019" s="1546"/>
      <c r="BE1019" s="1546"/>
      <c r="BF1019" s="1546"/>
      <c r="BG1019" s="1546"/>
      <c r="BH1019" s="1546"/>
      <c r="BI1019" s="1546"/>
      <c r="BJ1019" s="1546"/>
      <c r="BK1019" s="1546">
        <v>2600</v>
      </c>
      <c r="BL1019" s="1546"/>
      <c r="BM1019" s="1546"/>
      <c r="BN1019" s="1546"/>
      <c r="BO1019" s="1546">
        <v>3000</v>
      </c>
      <c r="BP1019" s="1546">
        <v>540</v>
      </c>
      <c r="BQ1019" s="1546"/>
      <c r="BR1019" s="1546">
        <v>140</v>
      </c>
      <c r="BS1019" s="1546">
        <v>2600</v>
      </c>
      <c r="BT1019" s="1546">
        <v>2600</v>
      </c>
      <c r="BU1019" s="1546"/>
      <c r="BV1019" s="1546">
        <v>3600</v>
      </c>
      <c r="BW1019" s="1546"/>
      <c r="BX1019" s="1546">
        <v>500</v>
      </c>
      <c r="BY1019" s="1546">
        <v>2160</v>
      </c>
      <c r="BZ1019" s="1546"/>
      <c r="CA1019" s="1546"/>
      <c r="CB1019" s="1546"/>
      <c r="CC1019" s="1546"/>
      <c r="CD1019" s="1546"/>
      <c r="CE1019" s="1546"/>
      <c r="CF1019" s="1546"/>
      <c r="CG1019" s="1546"/>
      <c r="CH1019" s="1546"/>
    </row>
  </sheetData>
  <mergeCells count="80">
    <mergeCell ref="A378:A383"/>
    <mergeCell ref="A822:A829"/>
    <mergeCell ref="A770:A773"/>
    <mergeCell ref="A700:A707"/>
    <mergeCell ref="A434:A441"/>
    <mergeCell ref="A442:A449"/>
    <mergeCell ref="A464:A467"/>
    <mergeCell ref="A808:A810"/>
    <mergeCell ref="A384:A391"/>
    <mergeCell ref="A392:A397"/>
    <mergeCell ref="A680:A687"/>
    <mergeCell ref="A648:A655"/>
    <mergeCell ref="A672:A679"/>
    <mergeCell ref="A776:A783"/>
    <mergeCell ref="A792:A795"/>
    <mergeCell ref="A800:A807"/>
    <mergeCell ref="A364:A369"/>
    <mergeCell ref="A370:A377"/>
    <mergeCell ref="A287:A292"/>
    <mergeCell ref="A293:A298"/>
    <mergeCell ref="A313:A320"/>
    <mergeCell ref="A330:A337"/>
    <mergeCell ref="A324:A329"/>
    <mergeCell ref="A299:A306"/>
    <mergeCell ref="A322:A323"/>
    <mergeCell ref="A358:A363"/>
    <mergeCell ref="A42:A43"/>
    <mergeCell ref="A57:A64"/>
    <mergeCell ref="A183:A188"/>
    <mergeCell ref="A189:A196"/>
    <mergeCell ref="A48:A53"/>
    <mergeCell ref="A83:A87"/>
    <mergeCell ref="A117:A119"/>
    <mergeCell ref="A120:A127"/>
    <mergeCell ref="A264:A271"/>
    <mergeCell ref="A272:A279"/>
    <mergeCell ref="A223:A230"/>
    <mergeCell ref="A231:A238"/>
    <mergeCell ref="A115:A116"/>
    <mergeCell ref="A169:A170"/>
    <mergeCell ref="A239:A246"/>
    <mergeCell ref="A217:A222"/>
    <mergeCell ref="A247:A254"/>
    <mergeCell ref="A255:A262"/>
    <mergeCell ref="BE894:BF894"/>
    <mergeCell ref="BE895:BF895"/>
    <mergeCell ref="BE899:BF899"/>
    <mergeCell ref="A924:A925"/>
    <mergeCell ref="A872:A874"/>
    <mergeCell ref="A6:A11"/>
    <mergeCell ref="A12:A17"/>
    <mergeCell ref="A18:A19"/>
    <mergeCell ref="A20:A27"/>
    <mergeCell ref="A28:A34"/>
    <mergeCell ref="A983:A985"/>
    <mergeCell ref="A980:A982"/>
    <mergeCell ref="A976:A979"/>
    <mergeCell ref="A962:A967"/>
    <mergeCell ref="A999:A1000"/>
    <mergeCell ref="A991:A992"/>
    <mergeCell ref="A993:A998"/>
    <mergeCell ref="A989:A990"/>
    <mergeCell ref="A986:A988"/>
    <mergeCell ref="A968:A971"/>
    <mergeCell ref="A1001:A1006"/>
    <mergeCell ref="A65:A70"/>
    <mergeCell ref="A74:A76"/>
    <mergeCell ref="A77:A82"/>
    <mergeCell ref="A103:A108"/>
    <mergeCell ref="A109:A114"/>
    <mergeCell ref="A134:A139"/>
    <mergeCell ref="A140:A145"/>
    <mergeCell ref="A146:A151"/>
    <mergeCell ref="A171:A176"/>
    <mergeCell ref="A177:A182"/>
    <mergeCell ref="A197:A201"/>
    <mergeCell ref="A202:A208"/>
    <mergeCell ref="A209:A216"/>
    <mergeCell ref="A307:A312"/>
    <mergeCell ref="A350:A35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РЕЕЕСТР_МО</vt:lpstr>
      <vt:lpstr>стат_данные </vt:lpstr>
      <vt:lpstr>Структура</vt:lpstr>
      <vt:lpstr>Застрахованные по РБ</vt:lpstr>
      <vt:lpstr>Прикрепление к МО</vt:lpstr>
      <vt:lpstr>Мощность стационара</vt:lpstr>
      <vt:lpstr>Мощность ДС</vt:lpstr>
      <vt:lpstr>Мощность_АПП</vt:lpstr>
      <vt:lpstr>Предложения_АПП</vt:lpstr>
      <vt:lpstr>Предложения_Стац</vt:lpstr>
      <vt:lpstr>Предложения_ДС</vt:lpstr>
      <vt:lpstr>вновь заявившиеся</vt:lpstr>
      <vt:lpstr>мощность ДОП</vt:lpstr>
      <vt:lpstr>Предложения</vt:lpstr>
      <vt:lpstr>ТФ</vt:lpstr>
      <vt:lpstr>ТФ (2)</vt:lpstr>
      <vt:lpstr>Предложения_АПП!_GoBack</vt:lpstr>
      <vt:lpstr>Предложения_ДС!Заголовки_для_печати</vt:lpstr>
      <vt:lpstr>Предложения_Стац!Заголовки_для_печати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Cod_6</dc:creator>
  <cp:lastModifiedBy>_</cp:lastModifiedBy>
  <cp:lastPrinted>2019-09-13T09:20:27Z</cp:lastPrinted>
  <dcterms:created xsi:type="dcterms:W3CDTF">2019-02-07T06:07:10Z</dcterms:created>
  <dcterms:modified xsi:type="dcterms:W3CDTF">2021-03-18T04:13:36Z</dcterms:modified>
</cp:coreProperties>
</file>